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\marketing\2018 Material\NPD\NCL30170\"/>
    </mc:Choice>
  </mc:AlternateContent>
  <workbookProtection workbookPassword="D2ED" lockStructure="1"/>
  <bookViews>
    <workbookView xWindow="5115" yWindow="120" windowWidth="23715" windowHeight="12750"/>
  </bookViews>
  <sheets>
    <sheet name="Design" sheetId="6" r:id="rId1"/>
    <sheet name="Calculation" sheetId="2" state="hidden" r:id="rId2"/>
    <sheet name="LED Curve" sheetId="3" state="hidden" r:id="rId3"/>
    <sheet name="Time-domain" sheetId="4" state="hidden" r:id="rId4"/>
    <sheet name="THD" sheetId="5" state="hidden" r:id="rId5"/>
  </sheets>
  <definedNames>
    <definedName name="Board_type">Calculation!#REF!</definedName>
    <definedName name="Driver_IC">Calculation!#REF!</definedName>
    <definedName name="IC_List">Calculation!#REF!</definedName>
    <definedName name="LED_pin">Calculation!$K$8:$K$8</definedName>
  </definedNames>
  <calcPr calcId="152511"/>
</workbook>
</file>

<file path=xl/calcChain.xml><?xml version="1.0" encoding="utf-8"?>
<calcChain xmlns="http://schemas.openxmlformats.org/spreadsheetml/2006/main">
  <c r="C79" i="6" l="1"/>
  <c r="C77" i="6"/>
  <c r="C75" i="6"/>
  <c r="C73" i="6"/>
  <c r="C71" i="6"/>
  <c r="C69" i="6"/>
  <c r="Z6" i="4" l="1"/>
  <c r="W6" i="4"/>
  <c r="Z5" i="4"/>
  <c r="W5" i="4"/>
  <c r="Z4" i="4"/>
  <c r="W4" i="4"/>
  <c r="Z3" i="4"/>
  <c r="W3" i="4"/>
  <c r="Z2" i="4"/>
  <c r="W2" i="4"/>
  <c r="Q31" i="6"/>
  <c r="Q30" i="6"/>
  <c r="Q29" i="6"/>
  <c r="P31" i="6"/>
  <c r="P30" i="6"/>
  <c r="P29" i="6"/>
  <c r="O29" i="6"/>
  <c r="O30" i="6"/>
  <c r="O31" i="6"/>
  <c r="EH7" i="4"/>
  <c r="EH6" i="4"/>
  <c r="D17" i="2"/>
  <c r="D18" i="2" s="1"/>
  <c r="R5" i="4" l="1"/>
  <c r="A267" i="4"/>
  <c r="E519" i="5"/>
  <c r="D519" i="5"/>
  <c r="C519" i="5"/>
  <c r="AE6" i="4"/>
  <c r="AC6" i="4"/>
  <c r="E6" i="4"/>
  <c r="R3" i="4"/>
  <c r="AE5" i="4"/>
  <c r="AC5" i="4"/>
  <c r="E5" i="4"/>
  <c r="L2" i="4" s="1"/>
  <c r="R2" i="4"/>
  <c r="AE4" i="4"/>
  <c r="AC4" i="4"/>
  <c r="E4" i="4"/>
  <c r="J2" i="4" s="1"/>
  <c r="AE3" i="4"/>
  <c r="AC3" i="4"/>
  <c r="E3" i="4"/>
  <c r="H2" i="4" s="1"/>
  <c r="AE2" i="4"/>
  <c r="AC2" i="4"/>
  <c r="E2" i="4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E11" i="3"/>
  <c r="D11" i="3"/>
  <c r="C11" i="3"/>
  <c r="E10" i="3"/>
  <c r="D10" i="3"/>
  <c r="C10" i="3"/>
  <c r="E9" i="3"/>
  <c r="D9" i="3"/>
  <c r="C9" i="3"/>
  <c r="E8" i="3"/>
  <c r="D8" i="3"/>
  <c r="C8" i="3"/>
  <c r="E7" i="3"/>
  <c r="D7" i="3"/>
  <c r="C7" i="3"/>
  <c r="D29" i="2"/>
  <c r="D28" i="2"/>
  <c r="D39" i="2" s="1"/>
  <c r="D27" i="2"/>
  <c r="D38" i="2" s="1"/>
  <c r="D48" i="2" s="1"/>
  <c r="AO5" i="4" s="1"/>
  <c r="D26" i="2"/>
  <c r="D37" i="2" s="1"/>
  <c r="AJ4" i="4" s="1"/>
  <c r="D25" i="2"/>
  <c r="D24" i="2"/>
  <c r="D23" i="2"/>
  <c r="D22" i="2"/>
  <c r="D21" i="2"/>
  <c r="D20" i="2"/>
  <c r="D19" i="2"/>
  <c r="C47" i="6"/>
  <c r="C46" i="6"/>
  <c r="D11" i="2"/>
  <c r="D8" i="2"/>
  <c r="D9" i="2" s="1"/>
  <c r="I6" i="2"/>
  <c r="I5" i="2"/>
  <c r="I3" i="2"/>
  <c r="E49" i="6" s="1"/>
  <c r="C81" i="6"/>
  <c r="B60" i="6"/>
  <c r="C42" i="6"/>
  <c r="E35" i="6"/>
  <c r="E34" i="6"/>
  <c r="E33" i="6"/>
  <c r="E32" i="6"/>
  <c r="E31" i="6"/>
  <c r="E30" i="6"/>
  <c r="E29" i="6"/>
  <c r="E28" i="6"/>
  <c r="E27" i="6"/>
  <c r="E26" i="6"/>
  <c r="Q3" i="6"/>
  <c r="P3" i="6"/>
  <c r="O3" i="6"/>
  <c r="C61" i="6" l="1"/>
  <c r="C63" i="6"/>
  <c r="C65" i="6"/>
  <c r="C67" i="6"/>
  <c r="D36" i="2"/>
  <c r="D35" i="2"/>
  <c r="D34" i="2"/>
  <c r="N2" i="4"/>
  <c r="N3" i="4" s="1"/>
  <c r="N6" i="4"/>
  <c r="N7" i="4" s="1"/>
  <c r="N4" i="4"/>
  <c r="N5" i="4" s="1"/>
  <c r="B516" i="5"/>
  <c r="B512" i="5"/>
  <c r="B508" i="5"/>
  <c r="B504" i="5"/>
  <c r="B500" i="5"/>
  <c r="B496" i="5"/>
  <c r="B492" i="5"/>
  <c r="B488" i="5"/>
  <c r="B484" i="5"/>
  <c r="B480" i="5"/>
  <c r="B476" i="5"/>
  <c r="B472" i="5"/>
  <c r="B468" i="5"/>
  <c r="B464" i="5"/>
  <c r="B460" i="5"/>
  <c r="B456" i="5"/>
  <c r="B452" i="5"/>
  <c r="B448" i="5"/>
  <c r="B444" i="5"/>
  <c r="B440" i="5"/>
  <c r="B436" i="5"/>
  <c r="B432" i="5"/>
  <c r="B428" i="5"/>
  <c r="B424" i="5"/>
  <c r="B420" i="5"/>
  <c r="B416" i="5"/>
  <c r="B412" i="5"/>
  <c r="B408" i="5"/>
  <c r="B404" i="5"/>
  <c r="B400" i="5"/>
  <c r="B396" i="5"/>
  <c r="B392" i="5"/>
  <c r="B388" i="5"/>
  <c r="B384" i="5"/>
  <c r="B380" i="5"/>
  <c r="B376" i="5"/>
  <c r="B372" i="5"/>
  <c r="B368" i="5"/>
  <c r="B364" i="5"/>
  <c r="B360" i="5"/>
  <c r="B356" i="5"/>
  <c r="B352" i="5"/>
  <c r="B348" i="5"/>
  <c r="B344" i="5"/>
  <c r="B340" i="5"/>
  <c r="B336" i="5"/>
  <c r="B332" i="5"/>
  <c r="B328" i="5"/>
  <c r="B324" i="5"/>
  <c r="B320" i="5"/>
  <c r="B316" i="5"/>
  <c r="B312" i="5"/>
  <c r="B308" i="5"/>
  <c r="B304" i="5"/>
  <c r="B300" i="5"/>
  <c r="B296" i="5"/>
  <c r="B292" i="5"/>
  <c r="B288" i="5"/>
  <c r="B284" i="5"/>
  <c r="B280" i="5"/>
  <c r="B276" i="5"/>
  <c r="B272" i="5"/>
  <c r="B268" i="5"/>
  <c r="B264" i="5"/>
  <c r="B260" i="5"/>
  <c r="B256" i="5"/>
  <c r="B252" i="5"/>
  <c r="B248" i="5"/>
  <c r="B244" i="5"/>
  <c r="B240" i="5"/>
  <c r="B236" i="5"/>
  <c r="B232" i="5"/>
  <c r="B228" i="5"/>
  <c r="B224" i="5"/>
  <c r="B220" i="5"/>
  <c r="B216" i="5"/>
  <c r="B212" i="5"/>
  <c r="B208" i="5"/>
  <c r="B204" i="5"/>
  <c r="B200" i="5"/>
  <c r="B196" i="5"/>
  <c r="B192" i="5"/>
  <c r="B188" i="5"/>
  <c r="B184" i="5"/>
  <c r="B180" i="5"/>
  <c r="B176" i="5"/>
  <c r="B172" i="5"/>
  <c r="B168" i="5"/>
  <c r="B164" i="5"/>
  <c r="B160" i="5"/>
  <c r="B156" i="5"/>
  <c r="B152" i="5"/>
  <c r="B148" i="5"/>
  <c r="B144" i="5"/>
  <c r="B140" i="5"/>
  <c r="B136" i="5"/>
  <c r="B132" i="5"/>
  <c r="B128" i="5"/>
  <c r="B124" i="5"/>
  <c r="B120" i="5"/>
  <c r="B116" i="5"/>
  <c r="B112" i="5"/>
  <c r="B108" i="5"/>
  <c r="B104" i="5"/>
  <c r="B100" i="5"/>
  <c r="B96" i="5"/>
  <c r="B92" i="5"/>
  <c r="B88" i="5"/>
  <c r="B84" i="5"/>
  <c r="B80" i="5"/>
  <c r="B76" i="5"/>
  <c r="B72" i="5"/>
  <c r="B68" i="5"/>
  <c r="B64" i="5"/>
  <c r="B60" i="5"/>
  <c r="B56" i="5"/>
  <c r="B52" i="5"/>
  <c r="B48" i="5"/>
  <c r="B44" i="5"/>
  <c r="B40" i="5"/>
  <c r="B36" i="5"/>
  <c r="B32" i="5"/>
  <c r="B28" i="5"/>
  <c r="B24" i="5"/>
  <c r="B20" i="5"/>
  <c r="B16" i="5"/>
  <c r="B12" i="5"/>
  <c r="B8" i="5"/>
  <c r="B519" i="5"/>
  <c r="B515" i="5"/>
  <c r="B511" i="5"/>
  <c r="B507" i="5"/>
  <c r="B503" i="5"/>
  <c r="B499" i="5"/>
  <c r="B495" i="5"/>
  <c r="B491" i="5"/>
  <c r="B487" i="5"/>
  <c r="B483" i="5"/>
  <c r="B479" i="5"/>
  <c r="B475" i="5"/>
  <c r="B471" i="5"/>
  <c r="B467" i="5"/>
  <c r="B463" i="5"/>
  <c r="B459" i="5"/>
  <c r="B455" i="5"/>
  <c r="B451" i="5"/>
  <c r="B447" i="5"/>
  <c r="B443" i="5"/>
  <c r="B439" i="5"/>
  <c r="B435" i="5"/>
  <c r="B431" i="5"/>
  <c r="B427" i="5"/>
  <c r="B423" i="5"/>
  <c r="B419" i="5"/>
  <c r="B415" i="5"/>
  <c r="B411" i="5"/>
  <c r="B407" i="5"/>
  <c r="B403" i="5"/>
  <c r="B399" i="5"/>
  <c r="B395" i="5"/>
  <c r="B391" i="5"/>
  <c r="B387" i="5"/>
  <c r="B383" i="5"/>
  <c r="B379" i="5"/>
  <c r="B375" i="5"/>
  <c r="B371" i="5"/>
  <c r="B367" i="5"/>
  <c r="B363" i="5"/>
  <c r="B359" i="5"/>
  <c r="B355" i="5"/>
  <c r="B351" i="5"/>
  <c r="B347" i="5"/>
  <c r="B343" i="5"/>
  <c r="B339" i="5"/>
  <c r="B335" i="5"/>
  <c r="B331" i="5"/>
  <c r="B327" i="5"/>
  <c r="B323" i="5"/>
  <c r="B319" i="5"/>
  <c r="B315" i="5"/>
  <c r="B311" i="5"/>
  <c r="B307" i="5"/>
  <c r="B303" i="5"/>
  <c r="B299" i="5"/>
  <c r="B295" i="5"/>
  <c r="B291" i="5"/>
  <c r="B287" i="5"/>
  <c r="B283" i="5"/>
  <c r="B279" i="5"/>
  <c r="B275" i="5"/>
  <c r="B271" i="5"/>
  <c r="B267" i="5"/>
  <c r="B263" i="5"/>
  <c r="B259" i="5"/>
  <c r="B255" i="5"/>
  <c r="B251" i="5"/>
  <c r="B247" i="5"/>
  <c r="B243" i="5"/>
  <c r="B239" i="5"/>
  <c r="B235" i="5"/>
  <c r="B231" i="5"/>
  <c r="B227" i="5"/>
  <c r="B223" i="5"/>
  <c r="B219" i="5"/>
  <c r="B215" i="5"/>
  <c r="B211" i="5"/>
  <c r="B207" i="5"/>
  <c r="B203" i="5"/>
  <c r="B199" i="5"/>
  <c r="B195" i="5"/>
  <c r="B191" i="5"/>
  <c r="B187" i="5"/>
  <c r="B183" i="5"/>
  <c r="B179" i="5"/>
  <c r="B175" i="5"/>
  <c r="B171" i="5"/>
  <c r="B167" i="5"/>
  <c r="B163" i="5"/>
  <c r="B159" i="5"/>
  <c r="B155" i="5"/>
  <c r="B151" i="5"/>
  <c r="B147" i="5"/>
  <c r="B143" i="5"/>
  <c r="B139" i="5"/>
  <c r="B135" i="5"/>
  <c r="B131" i="5"/>
  <c r="B127" i="5"/>
  <c r="B123" i="5"/>
  <c r="B119" i="5"/>
  <c r="B115" i="5"/>
  <c r="B111" i="5"/>
  <c r="B107" i="5"/>
  <c r="B103" i="5"/>
  <c r="B99" i="5"/>
  <c r="B95" i="5"/>
  <c r="B91" i="5"/>
  <c r="B87" i="5"/>
  <c r="B83" i="5"/>
  <c r="B79" i="5"/>
  <c r="B75" i="5"/>
  <c r="B71" i="5"/>
  <c r="B67" i="5"/>
  <c r="B63" i="5"/>
  <c r="B59" i="5"/>
  <c r="B55" i="5"/>
  <c r="B51" i="5"/>
  <c r="B47" i="5"/>
  <c r="B43" i="5"/>
  <c r="B39" i="5"/>
  <c r="B35" i="5"/>
  <c r="B31" i="5"/>
  <c r="B27" i="5"/>
  <c r="B23" i="5"/>
  <c r="B19" i="5"/>
  <c r="B15" i="5"/>
  <c r="B11" i="5"/>
  <c r="B7" i="5"/>
  <c r="B265" i="4"/>
  <c r="B263" i="4"/>
  <c r="C263" i="4" s="1"/>
  <c r="B261" i="4"/>
  <c r="B259" i="4"/>
  <c r="B257" i="4"/>
  <c r="B255" i="4"/>
  <c r="C255" i="4" s="1"/>
  <c r="B253" i="4"/>
  <c r="B251" i="4"/>
  <c r="B249" i="4"/>
  <c r="B247" i="4"/>
  <c r="C247" i="4" s="1"/>
  <c r="B245" i="4"/>
  <c r="B513" i="5"/>
  <c r="B505" i="5"/>
  <c r="B497" i="5"/>
  <c r="B489" i="5"/>
  <c r="B481" i="5"/>
  <c r="B473" i="5"/>
  <c r="B465" i="5"/>
  <c r="B457" i="5"/>
  <c r="B449" i="5"/>
  <c r="B441" i="5"/>
  <c r="B433" i="5"/>
  <c r="B425" i="5"/>
  <c r="B417" i="5"/>
  <c r="B409" i="5"/>
  <c r="B401" i="5"/>
  <c r="B393" i="5"/>
  <c r="B385" i="5"/>
  <c r="B377" i="5"/>
  <c r="B369" i="5"/>
  <c r="B361" i="5"/>
  <c r="B353" i="5"/>
  <c r="B345" i="5"/>
  <c r="B337" i="5"/>
  <c r="B329" i="5"/>
  <c r="B321" i="5"/>
  <c r="B313" i="5"/>
  <c r="B305" i="5"/>
  <c r="B297" i="5"/>
  <c r="B289" i="5"/>
  <c r="B281" i="5"/>
  <c r="B273" i="5"/>
  <c r="B265" i="5"/>
  <c r="B257" i="5"/>
  <c r="B249" i="5"/>
  <c r="B241" i="5"/>
  <c r="B233" i="5"/>
  <c r="B225" i="5"/>
  <c r="B217" i="5"/>
  <c r="B209" i="5"/>
  <c r="B201" i="5"/>
  <c r="B193" i="5"/>
  <c r="B185" i="5"/>
  <c r="B177" i="5"/>
  <c r="B169" i="5"/>
  <c r="B161" i="5"/>
  <c r="B153" i="5"/>
  <c r="B145" i="5"/>
  <c r="B137" i="5"/>
  <c r="B129" i="5"/>
  <c r="B121" i="5"/>
  <c r="B113" i="5"/>
  <c r="B105" i="5"/>
  <c r="B97" i="5"/>
  <c r="B89" i="5"/>
  <c r="B81" i="5"/>
  <c r="B73" i="5"/>
  <c r="B65" i="5"/>
  <c r="B57" i="5"/>
  <c r="B49" i="5"/>
  <c r="B41" i="5"/>
  <c r="B33" i="5"/>
  <c r="B25" i="5"/>
  <c r="B17" i="5"/>
  <c r="B9" i="5"/>
  <c r="B266" i="4"/>
  <c r="B262" i="4"/>
  <c r="B258" i="4"/>
  <c r="B254" i="4"/>
  <c r="B250" i="4"/>
  <c r="B246" i="4"/>
  <c r="B514" i="5"/>
  <c r="B506" i="5"/>
  <c r="B498" i="5"/>
  <c r="B490" i="5"/>
  <c r="B482" i="5"/>
  <c r="B474" i="5"/>
  <c r="B466" i="5"/>
  <c r="B458" i="5"/>
  <c r="B450" i="5"/>
  <c r="B442" i="5"/>
  <c r="B434" i="5"/>
  <c r="B426" i="5"/>
  <c r="B418" i="5"/>
  <c r="B410" i="5"/>
  <c r="B402" i="5"/>
  <c r="B394" i="5"/>
  <c r="B386" i="5"/>
  <c r="B378" i="5"/>
  <c r="B370" i="5"/>
  <c r="B362" i="5"/>
  <c r="B354" i="5"/>
  <c r="B346" i="5"/>
  <c r="B338" i="5"/>
  <c r="B330" i="5"/>
  <c r="B322" i="5"/>
  <c r="B314" i="5"/>
  <c r="B306" i="5"/>
  <c r="B298" i="5"/>
  <c r="B290" i="5"/>
  <c r="B282" i="5"/>
  <c r="B274" i="5"/>
  <c r="B266" i="5"/>
  <c r="B258" i="5"/>
  <c r="B250" i="5"/>
  <c r="B242" i="5"/>
  <c r="B234" i="5"/>
  <c r="B226" i="5"/>
  <c r="B218" i="5"/>
  <c r="B210" i="5"/>
  <c r="B202" i="5"/>
  <c r="B194" i="5"/>
  <c r="B186" i="5"/>
  <c r="B178" i="5"/>
  <c r="B170" i="5"/>
  <c r="B162" i="5"/>
  <c r="B154" i="5"/>
  <c r="B146" i="5"/>
  <c r="B138" i="5"/>
  <c r="B130" i="5"/>
  <c r="B122" i="5"/>
  <c r="B114" i="5"/>
  <c r="B106" i="5"/>
  <c r="B98" i="5"/>
  <c r="B90" i="5"/>
  <c r="B82" i="5"/>
  <c r="B74" i="5"/>
  <c r="B66" i="5"/>
  <c r="B58" i="5"/>
  <c r="B50" i="5"/>
  <c r="B42" i="5"/>
  <c r="B34" i="5"/>
  <c r="B26" i="5"/>
  <c r="B18" i="5"/>
  <c r="B10" i="5"/>
  <c r="B242" i="4"/>
  <c r="B240" i="4"/>
  <c r="B238" i="4"/>
  <c r="B236" i="4"/>
  <c r="B234" i="4"/>
  <c r="B232" i="4"/>
  <c r="B230" i="4"/>
  <c r="B228" i="4"/>
  <c r="B226" i="4"/>
  <c r="B224" i="4"/>
  <c r="B222" i="4"/>
  <c r="B509" i="5"/>
  <c r="B493" i="5"/>
  <c r="B477" i="5"/>
  <c r="B461" i="5"/>
  <c r="B445" i="5"/>
  <c r="B429" i="5"/>
  <c r="B413" i="5"/>
  <c r="B397" i="5"/>
  <c r="B381" i="5"/>
  <c r="B365" i="5"/>
  <c r="B349" i="5"/>
  <c r="B333" i="5"/>
  <c r="B317" i="5"/>
  <c r="B301" i="5"/>
  <c r="B285" i="5"/>
  <c r="B269" i="5"/>
  <c r="B253" i="5"/>
  <c r="B237" i="5"/>
  <c r="B221" i="5"/>
  <c r="B205" i="5"/>
  <c r="B189" i="5"/>
  <c r="B173" i="5"/>
  <c r="B157" i="5"/>
  <c r="B141" i="5"/>
  <c r="B125" i="5"/>
  <c r="B109" i="5"/>
  <c r="B93" i="5"/>
  <c r="B77" i="5"/>
  <c r="B61" i="5"/>
  <c r="B45" i="5"/>
  <c r="B29" i="5"/>
  <c r="B13" i="5"/>
  <c r="B260" i="4"/>
  <c r="B252" i="4"/>
  <c r="B244" i="4"/>
  <c r="B219" i="4"/>
  <c r="B217" i="4"/>
  <c r="B215" i="4"/>
  <c r="B213" i="4"/>
  <c r="B211" i="4"/>
  <c r="B209" i="4"/>
  <c r="B207" i="4"/>
  <c r="C207" i="4" s="1"/>
  <c r="B205" i="4"/>
  <c r="B203" i="4"/>
  <c r="B201" i="4"/>
  <c r="B199" i="4"/>
  <c r="B197" i="4"/>
  <c r="B195" i="4"/>
  <c r="B193" i="4"/>
  <c r="B191" i="4"/>
  <c r="D191" i="4" s="1"/>
  <c r="B189" i="4"/>
  <c r="B187" i="4"/>
  <c r="B185" i="4"/>
  <c r="B183" i="4"/>
  <c r="B181" i="4"/>
  <c r="B179" i="4"/>
  <c r="B177" i="4"/>
  <c r="B175" i="4"/>
  <c r="B173" i="4"/>
  <c r="B171" i="4"/>
  <c r="B169" i="4"/>
  <c r="B167" i="4"/>
  <c r="B165" i="4"/>
  <c r="B163" i="4"/>
  <c r="B161" i="4"/>
  <c r="B159" i="4"/>
  <c r="B157" i="4"/>
  <c r="B155" i="4"/>
  <c r="B153" i="4"/>
  <c r="B518" i="5"/>
  <c r="B502" i="5"/>
  <c r="B486" i="5"/>
  <c r="B470" i="5"/>
  <c r="B454" i="5"/>
  <c r="B438" i="5"/>
  <c r="B422" i="5"/>
  <c r="B406" i="5"/>
  <c r="B390" i="5"/>
  <c r="B374" i="5"/>
  <c r="B358" i="5"/>
  <c r="B342" i="5"/>
  <c r="B326" i="5"/>
  <c r="B310" i="5"/>
  <c r="B294" i="5"/>
  <c r="B278" i="5"/>
  <c r="B262" i="5"/>
  <c r="B246" i="5"/>
  <c r="B230" i="5"/>
  <c r="B214" i="5"/>
  <c r="B198" i="5"/>
  <c r="B182" i="5"/>
  <c r="B166" i="5"/>
  <c r="B150" i="5"/>
  <c r="B134" i="5"/>
  <c r="B118" i="5"/>
  <c r="B102" i="5"/>
  <c r="B86" i="5"/>
  <c r="B70" i="5"/>
  <c r="B54" i="5"/>
  <c r="B38" i="5"/>
  <c r="B22" i="5"/>
  <c r="B243" i="4"/>
  <c r="B239" i="4"/>
  <c r="B235" i="4"/>
  <c r="B231" i="4"/>
  <c r="B227" i="4"/>
  <c r="C227" i="4" s="1"/>
  <c r="B223" i="4"/>
  <c r="B494" i="5"/>
  <c r="B462" i="5"/>
  <c r="B430" i="5"/>
  <c r="B398" i="5"/>
  <c r="B366" i="5"/>
  <c r="B334" i="5"/>
  <c r="B302" i="5"/>
  <c r="B270" i="5"/>
  <c r="B238" i="5"/>
  <c r="B206" i="5"/>
  <c r="B174" i="5"/>
  <c r="B142" i="5"/>
  <c r="B110" i="5"/>
  <c r="B78" i="5"/>
  <c r="B46" i="5"/>
  <c r="B14" i="5"/>
  <c r="B241" i="4"/>
  <c r="B233" i="4"/>
  <c r="B225" i="4"/>
  <c r="B517" i="5"/>
  <c r="B485" i="5"/>
  <c r="B453" i="5"/>
  <c r="B421" i="5"/>
  <c r="B389" i="5"/>
  <c r="B357" i="5"/>
  <c r="B325" i="5"/>
  <c r="B293" i="5"/>
  <c r="B261" i="5"/>
  <c r="B229" i="5"/>
  <c r="B197" i="5"/>
  <c r="B165" i="5"/>
  <c r="B133" i="5"/>
  <c r="B101" i="5"/>
  <c r="B69" i="5"/>
  <c r="B37" i="5"/>
  <c r="B264" i="4"/>
  <c r="B248" i="4"/>
  <c r="B220" i="4"/>
  <c r="B216" i="4"/>
  <c r="B212" i="4"/>
  <c r="B208" i="4"/>
  <c r="B204" i="4"/>
  <c r="B200" i="4"/>
  <c r="B196" i="4"/>
  <c r="B192" i="4"/>
  <c r="B188" i="4"/>
  <c r="B184" i="4"/>
  <c r="B180" i="4"/>
  <c r="B176" i="4"/>
  <c r="B172" i="4"/>
  <c r="B168" i="4"/>
  <c r="B164" i="4"/>
  <c r="B160" i="4"/>
  <c r="B156" i="4"/>
  <c r="B149" i="4"/>
  <c r="B147" i="4"/>
  <c r="B145" i="4"/>
  <c r="B143" i="4"/>
  <c r="B141" i="4"/>
  <c r="B139" i="4"/>
  <c r="B137" i="4"/>
  <c r="B135" i="4"/>
  <c r="B133" i="4"/>
  <c r="B131" i="4"/>
  <c r="B129" i="4"/>
  <c r="B127" i="4"/>
  <c r="B125" i="4"/>
  <c r="B123" i="4"/>
  <c r="B121" i="4"/>
  <c r="B119" i="4"/>
  <c r="B117" i="4"/>
  <c r="B115" i="4"/>
  <c r="B113" i="4"/>
  <c r="B111" i="4"/>
  <c r="B109" i="4"/>
  <c r="B107" i="4"/>
  <c r="B105" i="4"/>
  <c r="B103" i="4"/>
  <c r="B101" i="4"/>
  <c r="B99" i="4"/>
  <c r="B469" i="5"/>
  <c r="B405" i="5"/>
  <c r="B341" i="5"/>
  <c r="B277" i="5"/>
  <c r="B213" i="5"/>
  <c r="B149" i="5"/>
  <c r="B85" i="5"/>
  <c r="B21" i="5"/>
  <c r="B256" i="4"/>
  <c r="B214" i="4"/>
  <c r="B206" i="4"/>
  <c r="B198" i="4"/>
  <c r="B190" i="4"/>
  <c r="B182" i="4"/>
  <c r="B174" i="4"/>
  <c r="B166" i="4"/>
  <c r="B158" i="4"/>
  <c r="B151" i="4"/>
  <c r="B148" i="4"/>
  <c r="B144" i="4"/>
  <c r="B140" i="4"/>
  <c r="B136" i="4"/>
  <c r="B132" i="4"/>
  <c r="B128" i="4"/>
  <c r="B124" i="4"/>
  <c r="B120" i="4"/>
  <c r="B116" i="4"/>
  <c r="B112" i="4"/>
  <c r="B108" i="4"/>
  <c r="B102" i="4"/>
  <c r="B478" i="5"/>
  <c r="B414" i="5"/>
  <c r="B350" i="5"/>
  <c r="B286" i="5"/>
  <c r="B222" i="5"/>
  <c r="B158" i="5"/>
  <c r="B94" i="5"/>
  <c r="B30" i="5"/>
  <c r="B237" i="4"/>
  <c r="B221" i="4"/>
  <c r="B152" i="4"/>
  <c r="B104" i="4"/>
  <c r="B98" i="4"/>
  <c r="B96" i="4"/>
  <c r="B94" i="4"/>
  <c r="B92" i="4"/>
  <c r="B90" i="4"/>
  <c r="D90" i="4" s="1"/>
  <c r="B88" i="4"/>
  <c r="B86" i="4"/>
  <c r="B84" i="4"/>
  <c r="B82" i="4"/>
  <c r="B80" i="4"/>
  <c r="B78" i="4"/>
  <c r="B76" i="4"/>
  <c r="B74" i="4"/>
  <c r="B72" i="4"/>
  <c r="B70" i="4"/>
  <c r="B68" i="4"/>
  <c r="B66" i="4"/>
  <c r="B64" i="4"/>
  <c r="B62" i="4"/>
  <c r="B60" i="4"/>
  <c r="B58" i="4"/>
  <c r="B114" i="4"/>
  <c r="B130" i="4"/>
  <c r="B146" i="4"/>
  <c r="B14" i="4"/>
  <c r="B22" i="4"/>
  <c r="B28" i="4"/>
  <c r="B32" i="4"/>
  <c r="B34" i="4"/>
  <c r="B40" i="4"/>
  <c r="B42" i="4"/>
  <c r="B46" i="4"/>
  <c r="B48" i="4"/>
  <c r="B50" i="4"/>
  <c r="B54" i="4"/>
  <c r="B56" i="4"/>
  <c r="B63" i="4"/>
  <c r="B67" i="4"/>
  <c r="B71" i="4"/>
  <c r="B75" i="4"/>
  <c r="B83" i="4"/>
  <c r="B95" i="4"/>
  <c r="B100" i="4"/>
  <c r="B11" i="4"/>
  <c r="B13" i="4"/>
  <c r="B15" i="4"/>
  <c r="B17" i="4"/>
  <c r="B19" i="4"/>
  <c r="B21" i="4"/>
  <c r="B23" i="4"/>
  <c r="B25" i="4"/>
  <c r="B27" i="4"/>
  <c r="B29" i="4"/>
  <c r="B31" i="4"/>
  <c r="B33" i="4"/>
  <c r="B35" i="4"/>
  <c r="B37" i="4"/>
  <c r="B39" i="4"/>
  <c r="B41" i="4"/>
  <c r="B43" i="4"/>
  <c r="B45" i="4"/>
  <c r="B47" i="4"/>
  <c r="B49" i="4"/>
  <c r="B51" i="4"/>
  <c r="B53" i="4"/>
  <c r="B55" i="4"/>
  <c r="B57" i="4"/>
  <c r="B61" i="4"/>
  <c r="B65" i="4"/>
  <c r="B69" i="4"/>
  <c r="B73" i="4"/>
  <c r="B77" i="4"/>
  <c r="B81" i="4"/>
  <c r="B85" i="4"/>
  <c r="B89" i="4"/>
  <c r="B93" i="4"/>
  <c r="B97" i="4"/>
  <c r="B229" i="4"/>
  <c r="B126" i="5"/>
  <c r="B254" i="5"/>
  <c r="B382" i="5"/>
  <c r="B510" i="5"/>
  <c r="B106" i="4"/>
  <c r="B122" i="4"/>
  <c r="B138" i="4"/>
  <c r="B162" i="4"/>
  <c r="B178" i="4"/>
  <c r="B194" i="4"/>
  <c r="B210" i="4"/>
  <c r="B117" i="5"/>
  <c r="B245" i="5"/>
  <c r="B373" i="5"/>
  <c r="B501" i="5"/>
  <c r="B12" i="4"/>
  <c r="B16" i="4"/>
  <c r="B18" i="4"/>
  <c r="B20" i="4"/>
  <c r="B24" i="4"/>
  <c r="B26" i="4"/>
  <c r="B30" i="4"/>
  <c r="B36" i="4"/>
  <c r="B38" i="4"/>
  <c r="B44" i="4"/>
  <c r="B52" i="4"/>
  <c r="B59" i="4"/>
  <c r="B79" i="4"/>
  <c r="B87" i="4"/>
  <c r="B91" i="4"/>
  <c r="B62" i="5"/>
  <c r="B190" i="5"/>
  <c r="B318" i="5"/>
  <c r="B446" i="5"/>
  <c r="B110" i="4"/>
  <c r="B118" i="4"/>
  <c r="B126" i="4"/>
  <c r="B134" i="4"/>
  <c r="B142" i="4"/>
  <c r="B150" i="4"/>
  <c r="B154" i="4"/>
  <c r="B170" i="4"/>
  <c r="B186" i="4"/>
  <c r="B202" i="4"/>
  <c r="B218" i="4"/>
  <c r="B53" i="5"/>
  <c r="B181" i="5"/>
  <c r="B309" i="5"/>
  <c r="B437" i="5"/>
  <c r="D32" i="2"/>
  <c r="D42" i="2" s="1"/>
  <c r="AM4" i="4" s="1"/>
  <c r="D31" i="2"/>
  <c r="D41" i="2" s="1"/>
  <c r="AM3" i="4" s="1"/>
  <c r="AJ5" i="4"/>
  <c r="D49" i="2"/>
  <c r="AO6" i="4" s="1"/>
  <c r="AJ6" i="4"/>
  <c r="D33" i="2"/>
  <c r="D47" i="2"/>
  <c r="AO4" i="4" s="1"/>
  <c r="D30" i="2"/>
  <c r="E263" i="4" l="1"/>
  <c r="O263" i="4" s="1"/>
  <c r="S263" i="4" s="1"/>
  <c r="E114" i="4"/>
  <c r="I114" i="4" s="1"/>
  <c r="L114" i="4" s="1"/>
  <c r="C68" i="4"/>
  <c r="C84" i="4"/>
  <c r="C104" i="4"/>
  <c r="D120" i="4"/>
  <c r="E151" i="4"/>
  <c r="I151" i="4" s="1"/>
  <c r="L151" i="4" s="1"/>
  <c r="C214" i="4"/>
  <c r="C111" i="4"/>
  <c r="D127" i="4"/>
  <c r="H127" i="4" s="1"/>
  <c r="K127" i="4" s="1"/>
  <c r="C143" i="4"/>
  <c r="D220" i="4"/>
  <c r="H220" i="4" s="1"/>
  <c r="K220" i="4" s="1"/>
  <c r="E231" i="4"/>
  <c r="C153" i="4"/>
  <c r="C177" i="4"/>
  <c r="C185" i="4"/>
  <c r="D209" i="4"/>
  <c r="H209" i="4" s="1"/>
  <c r="K209" i="4" s="1"/>
  <c r="C228" i="4"/>
  <c r="E246" i="4"/>
  <c r="I246" i="4" s="1"/>
  <c r="L246" i="4" s="1"/>
  <c r="C257" i="4"/>
  <c r="D162" i="4"/>
  <c r="E100" i="4"/>
  <c r="E34" i="4"/>
  <c r="I34" i="4" s="1"/>
  <c r="L34" i="4" s="1"/>
  <c r="D22" i="4"/>
  <c r="E130" i="4"/>
  <c r="C66" i="4"/>
  <c r="E82" i="4"/>
  <c r="I82" i="4" s="1"/>
  <c r="L82" i="4" s="1"/>
  <c r="C116" i="4"/>
  <c r="E132" i="4"/>
  <c r="E148" i="4"/>
  <c r="I148" i="4" s="1"/>
  <c r="L148" i="4" s="1"/>
  <c r="D174" i="4"/>
  <c r="H174" i="4" s="1"/>
  <c r="K174" i="4" s="1"/>
  <c r="E206" i="4"/>
  <c r="I206" i="4" s="1"/>
  <c r="L206" i="4" s="1"/>
  <c r="D125" i="4"/>
  <c r="H125" i="4" s="1"/>
  <c r="K125" i="4" s="1"/>
  <c r="D149" i="4"/>
  <c r="H149" i="4" s="1"/>
  <c r="K149" i="4" s="1"/>
  <c r="C168" i="4"/>
  <c r="D184" i="4"/>
  <c r="C216" i="4"/>
  <c r="E227" i="4"/>
  <c r="I227" i="4" s="1"/>
  <c r="L227" i="4" s="1"/>
  <c r="E243" i="4"/>
  <c r="I243" i="4" s="1"/>
  <c r="L243" i="4" s="1"/>
  <c r="C167" i="4"/>
  <c r="E183" i="4"/>
  <c r="E215" i="4"/>
  <c r="I215" i="4" s="1"/>
  <c r="L215" i="4" s="1"/>
  <c r="C226" i="4"/>
  <c r="E258" i="4"/>
  <c r="I258" i="4" s="1"/>
  <c r="D263" i="4"/>
  <c r="K263" i="4" s="1"/>
  <c r="E97" i="4"/>
  <c r="I97" i="4" s="1"/>
  <c r="L97" i="4" s="1"/>
  <c r="D42" i="4"/>
  <c r="H42" i="4" s="1"/>
  <c r="K42" i="4" s="1"/>
  <c r="E60" i="4"/>
  <c r="I60" i="4" s="1"/>
  <c r="L60" i="4" s="1"/>
  <c r="C92" i="4"/>
  <c r="C102" i="4"/>
  <c r="D182" i="4"/>
  <c r="H182" i="4" s="1"/>
  <c r="K182" i="4" s="1"/>
  <c r="E103" i="4"/>
  <c r="I103" i="4" s="1"/>
  <c r="L103" i="4" s="1"/>
  <c r="C135" i="4"/>
  <c r="C188" i="4"/>
  <c r="D161" i="4"/>
  <c r="C217" i="4"/>
  <c r="C262" i="4"/>
  <c r="D265" i="4"/>
  <c r="K265" i="4" s="1"/>
  <c r="D50" i="4"/>
  <c r="H50" i="4" s="1"/>
  <c r="K50" i="4" s="1"/>
  <c r="D32" i="4"/>
  <c r="H32" i="4" s="1"/>
  <c r="K32" i="4" s="1"/>
  <c r="C146" i="4"/>
  <c r="C221" i="4"/>
  <c r="D107" i="4"/>
  <c r="H107" i="4" s="1"/>
  <c r="K107" i="4" s="1"/>
  <c r="D139" i="4"/>
  <c r="H139" i="4" s="1"/>
  <c r="K139" i="4" s="1"/>
  <c r="C164" i="4"/>
  <c r="C196" i="4"/>
  <c r="C212" i="4"/>
  <c r="D264" i="4"/>
  <c r="H264" i="4" s="1"/>
  <c r="E223" i="4"/>
  <c r="E239" i="4"/>
  <c r="D165" i="4"/>
  <c r="H165" i="4" s="1"/>
  <c r="K165" i="4" s="1"/>
  <c r="D181" i="4"/>
  <c r="H181" i="4" s="1"/>
  <c r="K181" i="4" s="1"/>
  <c r="C197" i="4"/>
  <c r="D213" i="4"/>
  <c r="H213" i="4" s="1"/>
  <c r="K213" i="4" s="1"/>
  <c r="C244" i="4"/>
  <c r="E224" i="4"/>
  <c r="I224" i="4" s="1"/>
  <c r="L224" i="4" s="1"/>
  <c r="E232" i="4"/>
  <c r="E240" i="4"/>
  <c r="I240" i="4" s="1"/>
  <c r="L240" i="4" s="1"/>
  <c r="C254" i="4"/>
  <c r="C245" i="4"/>
  <c r="D253" i="4"/>
  <c r="H253" i="4" s="1"/>
  <c r="K253" i="4" s="1"/>
  <c r="C261" i="4"/>
  <c r="J261" i="4" s="1"/>
  <c r="E44" i="4"/>
  <c r="I44" i="4" s="1"/>
  <c r="L44" i="4" s="1"/>
  <c r="C76" i="4"/>
  <c r="D136" i="4"/>
  <c r="H136" i="4" s="1"/>
  <c r="K136" i="4" s="1"/>
  <c r="E119" i="4"/>
  <c r="I119" i="4" s="1"/>
  <c r="L119" i="4" s="1"/>
  <c r="E204" i="4"/>
  <c r="I204" i="4" s="1"/>
  <c r="L204" i="4" s="1"/>
  <c r="C233" i="4"/>
  <c r="E169" i="4"/>
  <c r="I169" i="4" s="1"/>
  <c r="L169" i="4" s="1"/>
  <c r="E201" i="4"/>
  <c r="I201" i="4" s="1"/>
  <c r="L201" i="4" s="1"/>
  <c r="C249" i="4"/>
  <c r="C30" i="4"/>
  <c r="E20" i="4"/>
  <c r="D194" i="4"/>
  <c r="H194" i="4" s="1"/>
  <c r="K194" i="4" s="1"/>
  <c r="C85" i="4"/>
  <c r="E81" i="4"/>
  <c r="I81" i="4" s="1"/>
  <c r="L81" i="4" s="1"/>
  <c r="E69" i="4"/>
  <c r="D53" i="4"/>
  <c r="H53" i="4" s="1"/>
  <c r="K53" i="4" s="1"/>
  <c r="D37" i="4"/>
  <c r="H37" i="4" s="1"/>
  <c r="K37" i="4" s="1"/>
  <c r="E35" i="4"/>
  <c r="I35" i="4" s="1"/>
  <c r="L35" i="4" s="1"/>
  <c r="C33" i="4"/>
  <c r="E31" i="4"/>
  <c r="D27" i="4"/>
  <c r="H27" i="4" s="1"/>
  <c r="K27" i="4" s="1"/>
  <c r="C25" i="4"/>
  <c r="C17" i="4"/>
  <c r="C62" i="4"/>
  <c r="E78" i="4"/>
  <c r="I78" i="4" s="1"/>
  <c r="L78" i="4" s="1"/>
  <c r="D256" i="4"/>
  <c r="D105" i="4"/>
  <c r="H105" i="4" s="1"/>
  <c r="K105" i="4" s="1"/>
  <c r="E113" i="4"/>
  <c r="I113" i="4" s="1"/>
  <c r="L113" i="4" s="1"/>
  <c r="C121" i="4"/>
  <c r="D137" i="4"/>
  <c r="D241" i="4"/>
  <c r="H241" i="4" s="1"/>
  <c r="K241" i="4" s="1"/>
  <c r="C235" i="4"/>
  <c r="C155" i="4"/>
  <c r="G155" i="4" s="1"/>
  <c r="J155" i="4" s="1"/>
  <c r="E171" i="4"/>
  <c r="I171" i="4" s="1"/>
  <c r="L171" i="4" s="1"/>
  <c r="E179" i="4"/>
  <c r="C187" i="4"/>
  <c r="D195" i="4"/>
  <c r="H195" i="4" s="1"/>
  <c r="K195" i="4" s="1"/>
  <c r="E203" i="4"/>
  <c r="I203" i="4" s="1"/>
  <c r="L203" i="4" s="1"/>
  <c r="E211" i="4"/>
  <c r="C222" i="4"/>
  <c r="C238" i="4"/>
  <c r="E251" i="4"/>
  <c r="I251" i="4" s="1"/>
  <c r="L251" i="4" s="1"/>
  <c r="D259" i="4"/>
  <c r="H259" i="4" s="1"/>
  <c r="C253" i="4"/>
  <c r="E22" i="4"/>
  <c r="D34" i="4"/>
  <c r="C251" i="4"/>
  <c r="E256" i="4"/>
  <c r="C259" i="4"/>
  <c r="E241" i="4"/>
  <c r="C265" i="4"/>
  <c r="M263" i="4"/>
  <c r="Q263" i="4" s="1"/>
  <c r="E92" i="4"/>
  <c r="D243" i="4"/>
  <c r="C31" i="4"/>
  <c r="E25" i="4"/>
  <c r="C125" i="4"/>
  <c r="D31" i="4"/>
  <c r="D226" i="4"/>
  <c r="J263" i="4"/>
  <c r="D44" i="2"/>
  <c r="AM6" i="4" s="1"/>
  <c r="AH6" i="4"/>
  <c r="AJ3" i="4"/>
  <c r="D46" i="2"/>
  <c r="D45" i="2"/>
  <c r="AO2" i="4" s="1"/>
  <c r="AJ2" i="4"/>
  <c r="H191" i="4"/>
  <c r="K191" i="4" s="1"/>
  <c r="E264" i="4"/>
  <c r="H90" i="4"/>
  <c r="K90" i="4" s="1"/>
  <c r="G207" i="4"/>
  <c r="J207" i="4" s="1"/>
  <c r="G227" i="4"/>
  <c r="J227" i="4" s="1"/>
  <c r="G247" i="4"/>
  <c r="J247" i="4" s="1"/>
  <c r="G255" i="4"/>
  <c r="J255" i="4" s="1"/>
  <c r="G263" i="4"/>
  <c r="C60" i="4"/>
  <c r="E188" i="4"/>
  <c r="D201" i="4"/>
  <c r="D204" i="4"/>
  <c r="C151" i="4"/>
  <c r="C209" i="4"/>
  <c r="D167" i="4"/>
  <c r="E125" i="4"/>
  <c r="E146" i="4"/>
  <c r="E228" i="4"/>
  <c r="E182" i="4"/>
  <c r="E120" i="4"/>
  <c r="E153" i="4"/>
  <c r="E185" i="4"/>
  <c r="E217" i="4"/>
  <c r="D84" i="4"/>
  <c r="D135" i="4"/>
  <c r="D153" i="4"/>
  <c r="D228" i="4"/>
  <c r="D231" i="4"/>
  <c r="C120" i="4"/>
  <c r="D60" i="4"/>
  <c r="D33" i="4"/>
  <c r="E68" i="4"/>
  <c r="E262" i="4"/>
  <c r="E143" i="4"/>
  <c r="E102" i="4"/>
  <c r="D177" i="4"/>
  <c r="E218" i="4"/>
  <c r="D87" i="4"/>
  <c r="D12" i="4"/>
  <c r="C65" i="4"/>
  <c r="D57" i="4"/>
  <c r="D49" i="4"/>
  <c r="D39" i="4"/>
  <c r="C11" i="4"/>
  <c r="C40" i="4"/>
  <c r="D130" i="4"/>
  <c r="C86" i="4"/>
  <c r="C152" i="4"/>
  <c r="D108" i="4"/>
  <c r="D140" i="4"/>
  <c r="D158" i="4"/>
  <c r="D190" i="4"/>
  <c r="D113" i="4"/>
  <c r="D129" i="4"/>
  <c r="D145" i="4"/>
  <c r="C160" i="4"/>
  <c r="C192" i="4"/>
  <c r="C208" i="4"/>
  <c r="D235" i="4"/>
  <c r="C163" i="4"/>
  <c r="D203" i="4"/>
  <c r="D219" i="4"/>
  <c r="C230" i="4"/>
  <c r="D250" i="4"/>
  <c r="D251" i="4"/>
  <c r="D142" i="4"/>
  <c r="D79" i="4"/>
  <c r="C20" i="4"/>
  <c r="E178" i="4"/>
  <c r="C81" i="4"/>
  <c r="C73" i="4"/>
  <c r="E53" i="4"/>
  <c r="D47" i="4"/>
  <c r="E33" i="4"/>
  <c r="C23" i="4"/>
  <c r="D71" i="4"/>
  <c r="D56" i="4"/>
  <c r="E249" i="4"/>
  <c r="C202" i="4"/>
  <c r="C170" i="4"/>
  <c r="D134" i="4"/>
  <c r="D118" i="4"/>
  <c r="C91" i="4"/>
  <c r="C44" i="4"/>
  <c r="D30" i="4"/>
  <c r="E194" i="4"/>
  <c r="C138" i="4"/>
  <c r="C89" i="4"/>
  <c r="D69" i="4"/>
  <c r="C61" i="4"/>
  <c r="E41" i="4"/>
  <c r="E37" i="4"/>
  <c r="D21" i="4"/>
  <c r="D17" i="4"/>
  <c r="C13" i="4"/>
  <c r="C100" i="4"/>
  <c r="C83" i="4"/>
  <c r="C75" i="4"/>
  <c r="C67" i="4"/>
  <c r="D54" i="4"/>
  <c r="C46" i="4"/>
  <c r="C42" i="4"/>
  <c r="C22" i="4"/>
  <c r="C58" i="4"/>
  <c r="D66" i="4"/>
  <c r="C74" i="4"/>
  <c r="D82" i="4"/>
  <c r="C90" i="4"/>
  <c r="E98" i="4"/>
  <c r="C237" i="4"/>
  <c r="E116" i="4"/>
  <c r="D132" i="4"/>
  <c r="C148" i="4"/>
  <c r="E174" i="4"/>
  <c r="C206" i="4"/>
  <c r="E101" i="4"/>
  <c r="D109" i="4"/>
  <c r="C117" i="4"/>
  <c r="D133" i="4"/>
  <c r="C141" i="4"/>
  <c r="C149" i="4"/>
  <c r="D168" i="4"/>
  <c r="E184" i="4"/>
  <c r="D200" i="4"/>
  <c r="E216" i="4"/>
  <c r="D225" i="4"/>
  <c r="D227" i="4"/>
  <c r="C243" i="4"/>
  <c r="D159" i="4"/>
  <c r="E167" i="4"/>
  <c r="D175" i="4"/>
  <c r="D183" i="4"/>
  <c r="C191" i="4"/>
  <c r="C199" i="4"/>
  <c r="E207" i="4"/>
  <c r="C215" i="4"/>
  <c r="C252" i="4"/>
  <c r="E226" i="4"/>
  <c r="C234" i="4"/>
  <c r="D242" i="4"/>
  <c r="D258" i="4"/>
  <c r="D247" i="4"/>
  <c r="D255" i="4"/>
  <c r="C49" i="4"/>
  <c r="D81" i="4"/>
  <c r="D160" i="4"/>
  <c r="D218" i="4"/>
  <c r="E233" i="4"/>
  <c r="E56" i="4"/>
  <c r="E170" i="4"/>
  <c r="D11" i="4"/>
  <c r="D111" i="4"/>
  <c r="E47" i="4"/>
  <c r="C32" i="4"/>
  <c r="E145" i="4"/>
  <c r="E265" i="4"/>
  <c r="E76" i="4"/>
  <c r="E86" i="4"/>
  <c r="E136" i="4"/>
  <c r="E172" i="4"/>
  <c r="E257" i="4"/>
  <c r="E161" i="4"/>
  <c r="E193" i="4"/>
  <c r="E260" i="4"/>
  <c r="E135" i="4"/>
  <c r="E104" i="4"/>
  <c r="D86" i="4"/>
  <c r="D92" i="4"/>
  <c r="D143" i="4"/>
  <c r="D103" i="4"/>
  <c r="E23" i="4"/>
  <c r="D187" i="4"/>
  <c r="D104" i="4"/>
  <c r="D152" i="4"/>
  <c r="D169" i="4"/>
  <c r="D193" i="4"/>
  <c r="D217" i="4"/>
  <c r="D156" i="4"/>
  <c r="D192" i="4"/>
  <c r="D214" i="4"/>
  <c r="D257" i="4"/>
  <c r="D246" i="4"/>
  <c r="D262" i="4"/>
  <c r="C108" i="4"/>
  <c r="C136" i="4"/>
  <c r="C169" i="4"/>
  <c r="C201" i="4"/>
  <c r="C119" i="4"/>
  <c r="C129" i="4"/>
  <c r="C156" i="4"/>
  <c r="C182" i="4"/>
  <c r="C231" i="4"/>
  <c r="C186" i="4"/>
  <c r="D126" i="4"/>
  <c r="D110" i="4"/>
  <c r="D36" i="4"/>
  <c r="D18" i="4"/>
  <c r="C162" i="4"/>
  <c r="D122" i="4"/>
  <c r="D229" i="4"/>
  <c r="D35" i="4"/>
  <c r="D29" i="4"/>
  <c r="D19" i="4"/>
  <c r="E15" i="4"/>
  <c r="C50" i="4"/>
  <c r="D62" i="4"/>
  <c r="D78" i="4"/>
  <c r="C94" i="4"/>
  <c r="D124" i="4"/>
  <c r="C256" i="4"/>
  <c r="E105" i="4"/>
  <c r="E121" i="4"/>
  <c r="E137" i="4"/>
  <c r="C176" i="4"/>
  <c r="C248" i="4"/>
  <c r="C241" i="4"/>
  <c r="D155" i="4"/>
  <c r="D171" i="4"/>
  <c r="D179" i="4"/>
  <c r="C195" i="4"/>
  <c r="D211" i="4"/>
  <c r="E222" i="4"/>
  <c r="D238" i="4"/>
  <c r="D266" i="4"/>
  <c r="E259" i="4"/>
  <c r="C24" i="4"/>
  <c r="C106" i="4"/>
  <c r="C93" i="4"/>
  <c r="D43" i="4"/>
  <c r="E27" i="4"/>
  <c r="D63" i="4"/>
  <c r="C48" i="4"/>
  <c r="C28" i="4"/>
  <c r="C154" i="4"/>
  <c r="D150" i="4"/>
  <c r="C59" i="4"/>
  <c r="C52" i="4"/>
  <c r="D38" i="4"/>
  <c r="E26" i="4"/>
  <c r="C16" i="4"/>
  <c r="C210" i="4"/>
  <c r="C97" i="4"/>
  <c r="D85" i="4"/>
  <c r="E77" i="4"/>
  <c r="E55" i="4"/>
  <c r="E51" i="4"/>
  <c r="C45" i="4"/>
  <c r="D25" i="4"/>
  <c r="D95" i="4"/>
  <c r="C34" i="4"/>
  <c r="D14" i="4"/>
  <c r="D146" i="4"/>
  <c r="C114" i="4"/>
  <c r="D64" i="4"/>
  <c r="E72" i="4"/>
  <c r="E80" i="4"/>
  <c r="D88" i="4"/>
  <c r="E96" i="4"/>
  <c r="D221" i="4"/>
  <c r="D112" i="4"/>
  <c r="E128" i="4"/>
  <c r="D144" i="4"/>
  <c r="D166" i="4"/>
  <c r="D198" i="4"/>
  <c r="D99" i="4"/>
  <c r="C107" i="4"/>
  <c r="C115" i="4"/>
  <c r="C123" i="4"/>
  <c r="E131" i="4"/>
  <c r="C139" i="4"/>
  <c r="E147" i="4"/>
  <c r="E164" i="4"/>
  <c r="E180" i="4"/>
  <c r="E196" i="4"/>
  <c r="E212" i="4"/>
  <c r="C264" i="4"/>
  <c r="D223" i="4"/>
  <c r="D239" i="4"/>
  <c r="D157" i="4"/>
  <c r="C165" i="4"/>
  <c r="D173" i="4"/>
  <c r="E181" i="4"/>
  <c r="D189" i="4"/>
  <c r="E197" i="4"/>
  <c r="D205" i="4"/>
  <c r="C213" i="4"/>
  <c r="D244" i="4"/>
  <c r="C224" i="4"/>
  <c r="C232" i="4"/>
  <c r="C240" i="4"/>
  <c r="E254" i="4"/>
  <c r="D245" i="4"/>
  <c r="E253" i="4"/>
  <c r="D261" i="4"/>
  <c r="E65" i="4"/>
  <c r="C39" i="4"/>
  <c r="D70" i="4"/>
  <c r="C78" i="4"/>
  <c r="D222" i="4"/>
  <c r="D248" i="4"/>
  <c r="C219" i="4"/>
  <c r="C236" i="4"/>
  <c r="C47" i="4"/>
  <c r="E32" i="4"/>
  <c r="E28" i="4"/>
  <c r="C15" i="4"/>
  <c r="E154" i="4"/>
  <c r="D76" i="4"/>
  <c r="D119" i="4"/>
  <c r="E71" i="4"/>
  <c r="E214" i="4"/>
  <c r="E70" i="4"/>
  <c r="E84" i="4"/>
  <c r="E106" i="4"/>
  <c r="E156" i="4"/>
  <c r="E220" i="4"/>
  <c r="E155" i="4"/>
  <c r="E177" i="4"/>
  <c r="E187" i="4"/>
  <c r="E209" i="4"/>
  <c r="E219" i="4"/>
  <c r="E235" i="4"/>
  <c r="E236" i="4"/>
  <c r="E162" i="4"/>
  <c r="C130" i="4"/>
  <c r="E127" i="4"/>
  <c r="E111" i="4"/>
  <c r="D48" i="4"/>
  <c r="D28" i="4"/>
  <c r="D68" i="4"/>
  <c r="D23" i="4"/>
  <c r="E95" i="4"/>
  <c r="C70" i="4"/>
  <c r="C56" i="4"/>
  <c r="D121" i="4"/>
  <c r="D163" i="4"/>
  <c r="D102" i="4"/>
  <c r="D151" i="4"/>
  <c r="D185" i="4"/>
  <c r="D236" i="4"/>
  <c r="D172" i="4"/>
  <c r="D188" i="4"/>
  <c r="D208" i="4"/>
  <c r="D249" i="4"/>
  <c r="D233" i="4"/>
  <c r="D260" i="4"/>
  <c r="C103" i="4"/>
  <c r="C124" i="4"/>
  <c r="C161" i="4"/>
  <c r="C193" i="4"/>
  <c r="C69" i="4"/>
  <c r="C113" i="4"/>
  <c r="C127" i="4"/>
  <c r="C145" i="4"/>
  <c r="C203" i="4"/>
  <c r="C260" i="4"/>
  <c r="C172" i="4"/>
  <c r="C204" i="4"/>
  <c r="C220" i="4"/>
  <c r="C246" i="4"/>
  <c r="D138" i="4"/>
  <c r="D215" i="4"/>
  <c r="E83" i="4"/>
  <c r="E117" i="4"/>
  <c r="E141" i="4"/>
  <c r="E58" i="4"/>
  <c r="E90" i="4"/>
  <c r="E225" i="4"/>
  <c r="E168" i="4"/>
  <c r="E200" i="4"/>
  <c r="E159" i="4"/>
  <c r="E191" i="4"/>
  <c r="E255" i="4"/>
  <c r="E234" i="4"/>
  <c r="E242" i="4"/>
  <c r="D98" i="4"/>
  <c r="D74" i="4"/>
  <c r="D26" i="4"/>
  <c r="D15" i="4"/>
  <c r="C98" i="4"/>
  <c r="C82" i="4"/>
  <c r="E39" i="4"/>
  <c r="E11" i="4"/>
  <c r="D83" i="4"/>
  <c r="D234" i="4"/>
  <c r="D141" i="4"/>
  <c r="D116" i="4"/>
  <c r="D206" i="4"/>
  <c r="D216" i="4"/>
  <c r="D252" i="4"/>
  <c r="C132" i="4"/>
  <c r="C71" i="4"/>
  <c r="C101" i="4"/>
  <c r="C133" i="4"/>
  <c r="C159" i="4"/>
  <c r="C183" i="4"/>
  <c r="C174" i="4"/>
  <c r="C184" i="4"/>
  <c r="C200" i="4"/>
  <c r="C242" i="4"/>
  <c r="C258" i="4"/>
  <c r="C225" i="4"/>
  <c r="D16" i="4"/>
  <c r="D91" i="4"/>
  <c r="E52" i="4"/>
  <c r="D199" i="4"/>
  <c r="E18" i="4"/>
  <c r="E133" i="4"/>
  <c r="E66" i="4"/>
  <c r="E237" i="4"/>
  <c r="E138" i="4"/>
  <c r="E199" i="4"/>
  <c r="E252" i="4"/>
  <c r="D58" i="4"/>
  <c r="E49" i="4"/>
  <c r="C12" i="4"/>
  <c r="D101" i="4"/>
  <c r="D117" i="4"/>
  <c r="D114" i="4"/>
  <c r="D148" i="4"/>
  <c r="D170" i="4"/>
  <c r="C95" i="4"/>
  <c r="C26" i="4"/>
  <c r="C178" i="4"/>
  <c r="C41" i="4"/>
  <c r="E36" i="4"/>
  <c r="D13" i="4"/>
  <c r="D207" i="4"/>
  <c r="C36" i="4"/>
  <c r="C18" i="4"/>
  <c r="D178" i="4"/>
  <c r="D237" i="4"/>
  <c r="C109" i="4"/>
  <c r="C175" i="4"/>
  <c r="E85" i="4"/>
  <c r="C55" i="4"/>
  <c r="E50" i="4"/>
  <c r="E16" i="4"/>
  <c r="E12" i="4"/>
  <c r="E186" i="4"/>
  <c r="D55" i="4"/>
  <c r="E109" i="4"/>
  <c r="E129" i="4"/>
  <c r="E149" i="4"/>
  <c r="E62" i="4"/>
  <c r="E74" i="4"/>
  <c r="E94" i="4"/>
  <c r="E229" i="4"/>
  <c r="E152" i="4"/>
  <c r="E163" i="4"/>
  <c r="E175" i="4"/>
  <c r="E195" i="4"/>
  <c r="E247" i="4"/>
  <c r="E230" i="4"/>
  <c r="E238" i="4"/>
  <c r="E248" i="4"/>
  <c r="D40" i="4"/>
  <c r="D80" i="4"/>
  <c r="E63" i="4"/>
  <c r="D65" i="4"/>
  <c r="D97" i="4"/>
  <c r="D106" i="4"/>
  <c r="D197" i="4"/>
  <c r="D154" i="4"/>
  <c r="D176" i="4"/>
  <c r="D186" i="4"/>
  <c r="D210" i="4"/>
  <c r="C140" i="4"/>
  <c r="C63" i="4"/>
  <c r="C87" i="4"/>
  <c r="C105" i="4"/>
  <c r="C137" i="4"/>
  <c r="C171" i="4"/>
  <c r="C180" i="4"/>
  <c r="C194" i="4"/>
  <c r="C218" i="4"/>
  <c r="C250" i="4"/>
  <c r="C266" i="4"/>
  <c r="C229" i="4"/>
  <c r="C142" i="4"/>
  <c r="C122" i="4"/>
  <c r="E75" i="4"/>
  <c r="D67" i="4"/>
  <c r="D202" i="4"/>
  <c r="C79" i="4"/>
  <c r="C96" i="4"/>
  <c r="E93" i="4"/>
  <c r="C80" i="4"/>
  <c r="C64" i="4"/>
  <c r="E61" i="4"/>
  <c r="C53" i="4"/>
  <c r="E42" i="4"/>
  <c r="C37" i="4"/>
  <c r="C29" i="4"/>
  <c r="C205" i="4"/>
  <c r="E107" i="4"/>
  <c r="D96" i="4"/>
  <c r="E144" i="4"/>
  <c r="C181" i="4"/>
  <c r="E19" i="4"/>
  <c r="D73" i="4"/>
  <c r="D89" i="4"/>
  <c r="D128" i="4"/>
  <c r="D224" i="4"/>
  <c r="D254" i="4"/>
  <c r="C77" i="4"/>
  <c r="D123" i="4"/>
  <c r="E89" i="4"/>
  <c r="E73" i="4"/>
  <c r="E57" i="4"/>
  <c r="C51" i="4"/>
  <c r="C43" i="4"/>
  <c r="E40" i="4"/>
  <c r="C35" i="4"/>
  <c r="C27" i="4"/>
  <c r="E24" i="4"/>
  <c r="C19" i="4"/>
  <c r="E115" i="4"/>
  <c r="C110" i="4"/>
  <c r="D147" i="4"/>
  <c r="D115" i="4"/>
  <c r="C88" i="4"/>
  <c r="C72" i="4"/>
  <c r="E54" i="4"/>
  <c r="E46" i="4"/>
  <c r="E38" i="4"/>
  <c r="E30" i="4"/>
  <c r="E14" i="4"/>
  <c r="C150" i="4"/>
  <c r="E139" i="4"/>
  <c r="C134" i="4"/>
  <c r="E123" i="4"/>
  <c r="C118" i="4"/>
  <c r="D72" i="4"/>
  <c r="D45" i="4"/>
  <c r="E43" i="4"/>
  <c r="E21" i="4"/>
  <c r="E158" i="4"/>
  <c r="E190" i="4"/>
  <c r="E64" i="4"/>
  <c r="E88" i="4"/>
  <c r="E221" i="4"/>
  <c r="E108" i="4"/>
  <c r="E124" i="4"/>
  <c r="E140" i="4"/>
  <c r="E160" i="4"/>
  <c r="E176" i="4"/>
  <c r="E192" i="4"/>
  <c r="E208" i="4"/>
  <c r="E157" i="4"/>
  <c r="E165" i="4"/>
  <c r="E173" i="4"/>
  <c r="E189" i="4"/>
  <c r="E205" i="4"/>
  <c r="E213" i="4"/>
  <c r="E245" i="4"/>
  <c r="E250" i="4"/>
  <c r="E266" i="4"/>
  <c r="D94" i="4"/>
  <c r="D52" i="4"/>
  <c r="D44" i="4"/>
  <c r="D20" i="4"/>
  <c r="C173" i="4"/>
  <c r="D51" i="4"/>
  <c r="D41" i="4"/>
  <c r="E87" i="4"/>
  <c r="E59" i="4"/>
  <c r="C54" i="4"/>
  <c r="C38" i="4"/>
  <c r="E29" i="4"/>
  <c r="E17" i="4"/>
  <c r="D61" i="4"/>
  <c r="D77" i="4"/>
  <c r="D93" i="4"/>
  <c r="D100" i="4"/>
  <c r="D230" i="4"/>
  <c r="D232" i="4"/>
  <c r="D164" i="4"/>
  <c r="D180" i="4"/>
  <c r="D196" i="4"/>
  <c r="D212" i="4"/>
  <c r="C112" i="4"/>
  <c r="C128" i="4"/>
  <c r="C144" i="4"/>
  <c r="C57" i="4"/>
  <c r="C131" i="4"/>
  <c r="C147" i="4"/>
  <c r="C179" i="4"/>
  <c r="C211" i="4"/>
  <c r="C158" i="4"/>
  <c r="C166" i="4"/>
  <c r="C190" i="4"/>
  <c r="C198" i="4"/>
  <c r="C223" i="4"/>
  <c r="C239" i="4"/>
  <c r="E202" i="4"/>
  <c r="E122" i="4"/>
  <c r="E67" i="4"/>
  <c r="E45" i="4"/>
  <c r="E13" i="4"/>
  <c r="D59" i="4"/>
  <c r="D75" i="4"/>
  <c r="D131" i="4"/>
  <c r="C21" i="4"/>
  <c r="C189" i="4"/>
  <c r="E99" i="4"/>
  <c r="E112" i="4"/>
  <c r="E261" i="4"/>
  <c r="E210" i="4"/>
  <c r="D24" i="4"/>
  <c r="D240" i="4"/>
  <c r="E48" i="4"/>
  <c r="C157" i="4"/>
  <c r="C99" i="4"/>
  <c r="E91" i="4"/>
  <c r="C14" i="4"/>
  <c r="E166" i="4"/>
  <c r="E198" i="4"/>
  <c r="E110" i="4"/>
  <c r="E118" i="4"/>
  <c r="E126" i="4"/>
  <c r="E134" i="4"/>
  <c r="E142" i="4"/>
  <c r="E150" i="4"/>
  <c r="E244" i="4"/>
  <c r="D46" i="4"/>
  <c r="C126" i="4"/>
  <c r="E79" i="4"/>
  <c r="CJ256" i="4"/>
  <c r="CJ146" i="4"/>
  <c r="CJ60" i="4"/>
  <c r="CJ199" i="4"/>
  <c r="CJ36" i="4"/>
  <c r="CJ32" i="4"/>
  <c r="CJ125" i="4"/>
  <c r="CJ227" i="4"/>
  <c r="CJ162" i="4"/>
  <c r="CJ240" i="4"/>
  <c r="CJ64" i="4"/>
  <c r="CJ163" i="4"/>
  <c r="CJ61" i="4"/>
  <c r="CJ51" i="4"/>
  <c r="CJ178" i="4"/>
  <c r="CJ243" i="4"/>
  <c r="CJ130" i="4"/>
  <c r="CJ194" i="4"/>
  <c r="CJ259" i="4"/>
  <c r="CJ20" i="4"/>
  <c r="CJ14" i="4"/>
  <c r="CJ123" i="4"/>
  <c r="CJ153" i="4"/>
  <c r="CJ161" i="4"/>
  <c r="CJ35" i="4"/>
  <c r="CJ55" i="4"/>
  <c r="CJ67" i="4"/>
  <c r="CJ71" i="4"/>
  <c r="CJ75" i="4"/>
  <c r="CJ79" i="4"/>
  <c r="CJ83" i="4"/>
  <c r="CJ87" i="4"/>
  <c r="CJ91" i="4"/>
  <c r="CJ95" i="4"/>
  <c r="CJ99" i="4"/>
  <c r="CJ103" i="4"/>
  <c r="CJ107" i="4"/>
  <c r="CJ111" i="4"/>
  <c r="CJ115" i="4"/>
  <c r="CJ119" i="4"/>
  <c r="CJ135" i="4"/>
  <c r="CJ179" i="4"/>
  <c r="CJ189" i="4"/>
  <c r="CJ70" i="4"/>
  <c r="CJ78" i="4"/>
  <c r="CJ86" i="4"/>
  <c r="CJ94" i="4"/>
  <c r="CJ102" i="4"/>
  <c r="CJ213" i="4"/>
  <c r="CJ208" i="4"/>
  <c r="CJ224" i="4"/>
  <c r="CJ58" i="4"/>
  <c r="CJ38" i="4"/>
  <c r="CJ17" i="4"/>
  <c r="CJ43" i="4"/>
  <c r="CJ65" i="4"/>
  <c r="CJ197" i="4"/>
  <c r="CJ49" i="4"/>
  <c r="CJ211" i="4"/>
  <c r="CJ122" i="4"/>
  <c r="CJ138" i="4"/>
  <c r="CJ154" i="4"/>
  <c r="CJ170" i="4"/>
  <c r="CJ186" i="4"/>
  <c r="CJ232" i="4"/>
  <c r="CJ248" i="4"/>
  <c r="CJ264" i="4"/>
  <c r="CJ235" i="4"/>
  <c r="CJ251" i="4"/>
  <c r="CJ48" i="4"/>
  <c r="CJ26" i="4"/>
  <c r="CJ50" i="4"/>
  <c r="CJ42" i="4"/>
  <c r="CJ24" i="4"/>
  <c r="CJ16" i="4"/>
  <c r="CJ129" i="4"/>
  <c r="CJ145" i="4"/>
  <c r="CJ157" i="4"/>
  <c r="CJ183" i="4"/>
  <c r="CJ57" i="4"/>
  <c r="CJ69" i="4"/>
  <c r="CJ73" i="4"/>
  <c r="CJ77" i="4"/>
  <c r="CJ81" i="4"/>
  <c r="CJ85" i="4"/>
  <c r="CJ89" i="4"/>
  <c r="CJ93" i="4"/>
  <c r="CJ97" i="4"/>
  <c r="CJ101" i="4"/>
  <c r="CJ105" i="4"/>
  <c r="CJ109" i="4"/>
  <c r="CJ113" i="4"/>
  <c r="CJ117" i="4"/>
  <c r="CJ127" i="4"/>
  <c r="CJ169" i="4"/>
  <c r="CJ185" i="4"/>
  <c r="CJ13" i="4"/>
  <c r="CJ66" i="4"/>
  <c r="CJ74" i="4"/>
  <c r="CJ82" i="4"/>
  <c r="CJ90" i="4"/>
  <c r="CJ98" i="4"/>
  <c r="CJ106" i="4"/>
  <c r="CJ114" i="4"/>
  <c r="CJ216" i="4"/>
  <c r="AH4" i="4"/>
  <c r="AH3" i="4"/>
  <c r="CI62" i="4"/>
  <c r="CI57" i="4"/>
  <c r="CI73" i="4"/>
  <c r="CI110" i="4"/>
  <c r="CI222" i="4"/>
  <c r="CJ12" i="4"/>
  <c r="CJ22" i="4"/>
  <c r="CJ28" i="4"/>
  <c r="CJ34" i="4"/>
  <c r="CJ46" i="4"/>
  <c r="CJ54" i="4"/>
  <c r="CJ62" i="4"/>
  <c r="CJ265" i="4"/>
  <c r="CJ261" i="4"/>
  <c r="CJ257" i="4"/>
  <c r="CJ253" i="4"/>
  <c r="CJ249" i="4"/>
  <c r="CJ245" i="4"/>
  <c r="CJ241" i="4"/>
  <c r="CJ237" i="4"/>
  <c r="CJ233" i="4"/>
  <c r="CJ229" i="4"/>
  <c r="CJ266" i="4"/>
  <c r="CJ262" i="4"/>
  <c r="CJ258" i="4"/>
  <c r="CJ254" i="4"/>
  <c r="CJ250" i="4"/>
  <c r="CJ246" i="4"/>
  <c r="CJ242" i="4"/>
  <c r="CJ238" i="4"/>
  <c r="CJ234" i="4"/>
  <c r="CJ230" i="4"/>
  <c r="CJ200" i="4"/>
  <c r="CJ196" i="4"/>
  <c r="CJ192" i="4"/>
  <c r="CJ188" i="4"/>
  <c r="CJ184" i="4"/>
  <c r="CJ180" i="4"/>
  <c r="CJ176" i="4"/>
  <c r="CJ172" i="4"/>
  <c r="CJ168" i="4"/>
  <c r="CJ164" i="4"/>
  <c r="CJ160" i="4"/>
  <c r="CJ156" i="4"/>
  <c r="CJ152" i="4"/>
  <c r="CJ148" i="4"/>
  <c r="CJ144" i="4"/>
  <c r="CJ140" i="4"/>
  <c r="CJ136" i="4"/>
  <c r="CJ132" i="4"/>
  <c r="CJ128" i="4"/>
  <c r="CJ124" i="4"/>
  <c r="CJ120" i="4"/>
  <c r="CJ223" i="4"/>
  <c r="CJ215" i="4"/>
  <c r="CJ207" i="4"/>
  <c r="CJ44" i="4"/>
  <c r="CJ52" i="4"/>
  <c r="CJ226" i="4"/>
  <c r="CJ222" i="4"/>
  <c r="CJ218" i="4"/>
  <c r="CJ214" i="4"/>
  <c r="CJ210" i="4"/>
  <c r="CJ206" i="4"/>
  <c r="CJ202" i="4"/>
  <c r="CJ225" i="4"/>
  <c r="CJ217" i="4"/>
  <c r="CJ209" i="4"/>
  <c r="CJ201" i="4"/>
  <c r="CJ116" i="4"/>
  <c r="CJ112" i="4"/>
  <c r="CJ18" i="4"/>
  <c r="CJ30" i="4"/>
  <c r="CJ56" i="4"/>
  <c r="CJ263" i="4"/>
  <c r="CJ255" i="4"/>
  <c r="CJ247" i="4"/>
  <c r="CJ239" i="4"/>
  <c r="CJ231" i="4"/>
  <c r="CJ260" i="4"/>
  <c r="CJ252" i="4"/>
  <c r="CJ244" i="4"/>
  <c r="CJ236" i="4"/>
  <c r="CJ228" i="4"/>
  <c r="CJ198" i="4"/>
  <c r="CJ190" i="4"/>
  <c r="CJ182" i="4"/>
  <c r="CJ174" i="4"/>
  <c r="CJ166" i="4"/>
  <c r="CJ158" i="4"/>
  <c r="CJ150" i="4"/>
  <c r="CJ142" i="4"/>
  <c r="CJ134" i="4"/>
  <c r="CJ126" i="4"/>
  <c r="CJ219" i="4"/>
  <c r="CJ203" i="4"/>
  <c r="CJ37" i="4"/>
  <c r="CJ27" i="4"/>
  <c r="CJ21" i="4"/>
  <c r="CJ19" i="4"/>
  <c r="CJ191" i="4"/>
  <c r="CJ187" i="4"/>
  <c r="CJ175" i="4"/>
  <c r="CJ165" i="4"/>
  <c r="CJ147" i="4"/>
  <c r="CJ139" i="4"/>
  <c r="CJ131" i="4"/>
  <c r="CJ59" i="4"/>
  <c r="CJ47" i="4"/>
  <c r="CJ45" i="4"/>
  <c r="CJ41" i="4"/>
  <c r="CJ15" i="4"/>
  <c r="CJ193" i="4"/>
  <c r="CJ171" i="4"/>
  <c r="CJ159" i="4"/>
  <c r="CJ155" i="4"/>
  <c r="CJ151" i="4"/>
  <c r="CJ143" i="4"/>
  <c r="CJ133" i="4"/>
  <c r="CJ121" i="4"/>
  <c r="CJ40" i="4"/>
  <c r="CJ220" i="4"/>
  <c r="CJ212" i="4"/>
  <c r="CJ204" i="4"/>
  <c r="CJ221" i="4"/>
  <c r="CJ205" i="4"/>
  <c r="CJ118" i="4"/>
  <c r="CJ110" i="4"/>
  <c r="CJ108" i="4"/>
  <c r="CJ104" i="4"/>
  <c r="CJ100" i="4"/>
  <c r="CJ96" i="4"/>
  <c r="CJ92" i="4"/>
  <c r="CJ88" i="4"/>
  <c r="CJ84" i="4"/>
  <c r="CJ80" i="4"/>
  <c r="CJ76" i="4"/>
  <c r="CJ72" i="4"/>
  <c r="CJ68" i="4"/>
  <c r="CJ63" i="4"/>
  <c r="CJ53" i="4"/>
  <c r="CJ33" i="4"/>
  <c r="CJ31" i="4"/>
  <c r="CJ25" i="4"/>
  <c r="CJ195" i="4"/>
  <c r="CJ177" i="4"/>
  <c r="CJ149" i="4"/>
  <c r="CJ141" i="4"/>
  <c r="CJ39" i="4"/>
  <c r="CJ29" i="4"/>
  <c r="CJ23" i="4"/>
  <c r="CJ181" i="4"/>
  <c r="CJ173" i="4"/>
  <c r="CJ167" i="4"/>
  <c r="CJ137" i="4"/>
  <c r="CI28" i="4"/>
  <c r="CI38" i="4"/>
  <c r="CI66" i="4"/>
  <c r="CI238" i="4"/>
  <c r="CI89" i="4"/>
  <c r="CI14" i="4"/>
  <c r="CI64" i="4"/>
  <c r="CI80" i="4"/>
  <c r="CI105" i="4"/>
  <c r="AH5" i="4"/>
  <c r="D43" i="2"/>
  <c r="AM5" i="4" s="1"/>
  <c r="CI263" i="4"/>
  <c r="CI259" i="4"/>
  <c r="CI255" i="4"/>
  <c r="CI251" i="4"/>
  <c r="CI247" i="4"/>
  <c r="CI243" i="4"/>
  <c r="CI239" i="4"/>
  <c r="CI235" i="4"/>
  <c r="CI231" i="4"/>
  <c r="CI227" i="4"/>
  <c r="CI223" i="4"/>
  <c r="CI219" i="4"/>
  <c r="CI215" i="4"/>
  <c r="CI211" i="4"/>
  <c r="CI207" i="4"/>
  <c r="CI203" i="4"/>
  <c r="CI220" i="4"/>
  <c r="CI212" i="4"/>
  <c r="CI204" i="4"/>
  <c r="CI198" i="4"/>
  <c r="CI194" i="4"/>
  <c r="CI190" i="4"/>
  <c r="CI186" i="4"/>
  <c r="CI182" i="4"/>
  <c r="CI178" i="4"/>
  <c r="CI174" i="4"/>
  <c r="CI170" i="4"/>
  <c r="CI166" i="4"/>
  <c r="CI162" i="4"/>
  <c r="CI158" i="4"/>
  <c r="CI154" i="4"/>
  <c r="CI150" i="4"/>
  <c r="CI146" i="4"/>
  <c r="CI142" i="4"/>
  <c r="CI138" i="4"/>
  <c r="CI134" i="4"/>
  <c r="CI130" i="4"/>
  <c r="CI126" i="4"/>
  <c r="CI122" i="4"/>
  <c r="CI264" i="4"/>
  <c r="CI248" i="4"/>
  <c r="CI232" i="4"/>
  <c r="CI246" i="4"/>
  <c r="CI199" i="4"/>
  <c r="CI195" i="4"/>
  <c r="CI191" i="4"/>
  <c r="CI187" i="4"/>
  <c r="CI183" i="4"/>
  <c r="CI179" i="4"/>
  <c r="CI175" i="4"/>
  <c r="CI171" i="4"/>
  <c r="CI167" i="4"/>
  <c r="CI163" i="4"/>
  <c r="CI159" i="4"/>
  <c r="CI155" i="4"/>
  <c r="CI151" i="4"/>
  <c r="CI147" i="4"/>
  <c r="CI143" i="4"/>
  <c r="CI139" i="4"/>
  <c r="CI135" i="4"/>
  <c r="CI131" i="4"/>
  <c r="CI127" i="4"/>
  <c r="CI123" i="4"/>
  <c r="CI116" i="4"/>
  <c r="CI108" i="4"/>
  <c r="CI100" i="4"/>
  <c r="CI92" i="4"/>
  <c r="CI84" i="4"/>
  <c r="CI74" i="4"/>
  <c r="CI226" i="4"/>
  <c r="CI218" i="4"/>
  <c r="CI210" i="4"/>
  <c r="CI202" i="4"/>
  <c r="CI252" i="4"/>
  <c r="CI236" i="4"/>
  <c r="CI119" i="4"/>
  <c r="CI115" i="4"/>
  <c r="CI111" i="4"/>
  <c r="CI107" i="4"/>
  <c r="CI103" i="4"/>
  <c r="CI99" i="4"/>
  <c r="CI95" i="4"/>
  <c r="CI91" i="4"/>
  <c r="CI87" i="4"/>
  <c r="CI83" i="4"/>
  <c r="CI79" i="4"/>
  <c r="CI75" i="4"/>
  <c r="CI71" i="4"/>
  <c r="CI67" i="4"/>
  <c r="CI254" i="4"/>
  <c r="CI114" i="4"/>
  <c r="CI106" i="4"/>
  <c r="CI98" i="4"/>
  <c r="CI90" i="4"/>
  <c r="CI60" i="4"/>
  <c r="CI54" i="4"/>
  <c r="CI52" i="4"/>
  <c r="CI265" i="4"/>
  <c r="CI261" i="4"/>
  <c r="CI257" i="4"/>
  <c r="CI253" i="4"/>
  <c r="CI249" i="4"/>
  <c r="CI245" i="4"/>
  <c r="CI241" i="4"/>
  <c r="CI237" i="4"/>
  <c r="CI233" i="4"/>
  <c r="CI229" i="4"/>
  <c r="CI225" i="4"/>
  <c r="CI221" i="4"/>
  <c r="CI217" i="4"/>
  <c r="CI213" i="4"/>
  <c r="CI209" i="4"/>
  <c r="CI205" i="4"/>
  <c r="CI201" i="4"/>
  <c r="CI224" i="4"/>
  <c r="CI216" i="4"/>
  <c r="CI208" i="4"/>
  <c r="CI200" i="4"/>
  <c r="CI196" i="4"/>
  <c r="CI192" i="4"/>
  <c r="CI188" i="4"/>
  <c r="CI184" i="4"/>
  <c r="CI180" i="4"/>
  <c r="CI176" i="4"/>
  <c r="CI172" i="4"/>
  <c r="CI168" i="4"/>
  <c r="CI164" i="4"/>
  <c r="CI160" i="4"/>
  <c r="CI156" i="4"/>
  <c r="CI152" i="4"/>
  <c r="CI148" i="4"/>
  <c r="CI144" i="4"/>
  <c r="CI140" i="4"/>
  <c r="CI136" i="4"/>
  <c r="CI132" i="4"/>
  <c r="CI128" i="4"/>
  <c r="CI124" i="4"/>
  <c r="CI120" i="4"/>
  <c r="CI256" i="4"/>
  <c r="CI240" i="4"/>
  <c r="CI262" i="4"/>
  <c r="CI230" i="4"/>
  <c r="CI197" i="4"/>
  <c r="CI193" i="4"/>
  <c r="CI189" i="4"/>
  <c r="CI185" i="4"/>
  <c r="CI181" i="4"/>
  <c r="CI177" i="4"/>
  <c r="CI173" i="4"/>
  <c r="CI169" i="4"/>
  <c r="CI165" i="4"/>
  <c r="CI161" i="4"/>
  <c r="CI157" i="4"/>
  <c r="CI153" i="4"/>
  <c r="CI149" i="4"/>
  <c r="CI145" i="4"/>
  <c r="CI141" i="4"/>
  <c r="CI137" i="4"/>
  <c r="CI133" i="4"/>
  <c r="CI129" i="4"/>
  <c r="CI125" i="4"/>
  <c r="CI121" i="4"/>
  <c r="CI112" i="4"/>
  <c r="CI104" i="4"/>
  <c r="CI96" i="4"/>
  <c r="CI88" i="4"/>
  <c r="CI82" i="4"/>
  <c r="CI76" i="4"/>
  <c r="CI70" i="4"/>
  <c r="CI46" i="4"/>
  <c r="CI40" i="4"/>
  <c r="CI30" i="4"/>
  <c r="CI63" i="4"/>
  <c r="CI59" i="4"/>
  <c r="CI55" i="4"/>
  <c r="CI16" i="4"/>
  <c r="CI18" i="4"/>
  <c r="CI44" i="4"/>
  <c r="CI78" i="4"/>
  <c r="CI13" i="4"/>
  <c r="CI17" i="4"/>
  <c r="CI21" i="4"/>
  <c r="CI25" i="4"/>
  <c r="CI29" i="4"/>
  <c r="CI33" i="4"/>
  <c r="CI37" i="4"/>
  <c r="CI41" i="4"/>
  <c r="CI45" i="4"/>
  <c r="CI49" i="4"/>
  <c r="CI53" i="4"/>
  <c r="CI266" i="4"/>
  <c r="CI86" i="4"/>
  <c r="CI118" i="4"/>
  <c r="CI77" i="4"/>
  <c r="CI93" i="4"/>
  <c r="CI109" i="4"/>
  <c r="CI260" i="4"/>
  <c r="CI258" i="4"/>
  <c r="CI20" i="4"/>
  <c r="CI24" i="4"/>
  <c r="CI56" i="4"/>
  <c r="CI58" i="4"/>
  <c r="CI68" i="4"/>
  <c r="CI72" i="4"/>
  <c r="CI65" i="4"/>
  <c r="CI250" i="4"/>
  <c r="CI42" i="4"/>
  <c r="CI94" i="4"/>
  <c r="CI81" i="4"/>
  <c r="CI97" i="4"/>
  <c r="CI113" i="4"/>
  <c r="CI244" i="4"/>
  <c r="CI206" i="4"/>
  <c r="AH2" i="4"/>
  <c r="D40" i="2"/>
  <c r="AM2" i="4" s="1"/>
  <c r="CK266" i="4"/>
  <c r="CK264" i="4"/>
  <c r="CK262" i="4"/>
  <c r="CK260" i="4"/>
  <c r="CK258" i="4"/>
  <c r="CK256" i="4"/>
  <c r="CK254" i="4"/>
  <c r="CK252" i="4"/>
  <c r="CK250" i="4"/>
  <c r="CK248" i="4"/>
  <c r="CK246" i="4"/>
  <c r="CK244" i="4"/>
  <c r="CK242" i="4"/>
  <c r="CK240" i="4"/>
  <c r="CK238" i="4"/>
  <c r="CK236" i="4"/>
  <c r="CK234" i="4"/>
  <c r="CK232" i="4"/>
  <c r="CK230" i="4"/>
  <c r="CK228" i="4"/>
  <c r="CK226" i="4"/>
  <c r="CK224" i="4"/>
  <c r="CK222" i="4"/>
  <c r="CK220" i="4"/>
  <c r="CK218" i="4"/>
  <c r="CK216" i="4"/>
  <c r="CK214" i="4"/>
  <c r="CK212" i="4"/>
  <c r="CK210" i="4"/>
  <c r="CK208" i="4"/>
  <c r="CK206" i="4"/>
  <c r="CK204" i="4"/>
  <c r="CK202" i="4"/>
  <c r="CK265" i="4"/>
  <c r="CK263" i="4"/>
  <c r="CK261" i="4"/>
  <c r="CK259" i="4"/>
  <c r="CK257" i="4"/>
  <c r="CK255" i="4"/>
  <c r="CK253" i="4"/>
  <c r="CK251" i="4"/>
  <c r="CK249" i="4"/>
  <c r="CK247" i="4"/>
  <c r="CK245" i="4"/>
  <c r="CK243" i="4"/>
  <c r="CK241" i="4"/>
  <c r="CK239" i="4"/>
  <c r="CK237" i="4"/>
  <c r="CK235" i="4"/>
  <c r="CK233" i="4"/>
  <c r="CK231" i="4"/>
  <c r="CK229" i="4"/>
  <c r="CK227" i="4"/>
  <c r="CK225" i="4"/>
  <c r="CK223" i="4"/>
  <c r="CK221" i="4"/>
  <c r="CK219" i="4"/>
  <c r="CK217" i="4"/>
  <c r="CK215" i="4"/>
  <c r="CK213" i="4"/>
  <c r="CK211" i="4"/>
  <c r="CK209" i="4"/>
  <c r="CK207" i="4"/>
  <c r="CK205" i="4"/>
  <c r="CK203" i="4"/>
  <c r="CK201" i="4"/>
  <c r="CK199" i="4"/>
  <c r="CK197" i="4"/>
  <c r="CK195" i="4"/>
  <c r="CK193" i="4"/>
  <c r="CK191" i="4"/>
  <c r="CK189" i="4"/>
  <c r="CK187" i="4"/>
  <c r="CK185" i="4"/>
  <c r="CK183" i="4"/>
  <c r="CK181" i="4"/>
  <c r="CK179" i="4"/>
  <c r="CK177" i="4"/>
  <c r="CK175" i="4"/>
  <c r="CK173" i="4"/>
  <c r="CK171" i="4"/>
  <c r="CK169" i="4"/>
  <c r="CK167" i="4"/>
  <c r="CK165" i="4"/>
  <c r="CK163" i="4"/>
  <c r="CK161" i="4"/>
  <c r="CK159" i="4"/>
  <c r="CK157" i="4"/>
  <c r="CK155" i="4"/>
  <c r="CK153" i="4"/>
  <c r="CK151" i="4"/>
  <c r="CK149" i="4"/>
  <c r="CK147" i="4"/>
  <c r="CK145" i="4"/>
  <c r="CK143" i="4"/>
  <c r="CK141" i="4"/>
  <c r="CK139" i="4"/>
  <c r="CK137" i="4"/>
  <c r="CK135" i="4"/>
  <c r="CK133" i="4"/>
  <c r="CK131" i="4"/>
  <c r="CK129" i="4"/>
  <c r="CK127" i="4"/>
  <c r="CK125" i="4"/>
  <c r="CK123" i="4"/>
  <c r="CK121" i="4"/>
  <c r="CK200" i="4"/>
  <c r="CK198" i="4"/>
  <c r="CK196" i="4"/>
  <c r="CK194" i="4"/>
  <c r="CK192" i="4"/>
  <c r="CK190" i="4"/>
  <c r="CK188" i="4"/>
  <c r="CK186" i="4"/>
  <c r="CK184" i="4"/>
  <c r="CK182" i="4"/>
  <c r="CK180" i="4"/>
  <c r="CK178" i="4"/>
  <c r="CK176" i="4"/>
  <c r="CK174" i="4"/>
  <c r="CK172" i="4"/>
  <c r="CK170" i="4"/>
  <c r="CK168" i="4"/>
  <c r="CK166" i="4"/>
  <c r="CK164" i="4"/>
  <c r="CK162" i="4"/>
  <c r="CK160" i="4"/>
  <c r="CK158" i="4"/>
  <c r="CK156" i="4"/>
  <c r="CK154" i="4"/>
  <c r="CK152" i="4"/>
  <c r="CK150" i="4"/>
  <c r="CK148" i="4"/>
  <c r="CK146" i="4"/>
  <c r="CK144" i="4"/>
  <c r="CK142" i="4"/>
  <c r="CK140" i="4"/>
  <c r="CK138" i="4"/>
  <c r="CK136" i="4"/>
  <c r="CK134" i="4"/>
  <c r="CK132" i="4"/>
  <c r="CK130" i="4"/>
  <c r="CK128" i="4"/>
  <c r="CK126" i="4"/>
  <c r="CK124" i="4"/>
  <c r="CK122" i="4"/>
  <c r="CK120" i="4"/>
  <c r="CK118" i="4"/>
  <c r="CK116" i="4"/>
  <c r="CK114" i="4"/>
  <c r="CK112" i="4"/>
  <c r="CK110" i="4"/>
  <c r="CK108" i="4"/>
  <c r="CK106" i="4"/>
  <c r="CK104" i="4"/>
  <c r="CK102" i="4"/>
  <c r="CK100" i="4"/>
  <c r="CK98" i="4"/>
  <c r="CK96" i="4"/>
  <c r="CK94" i="4"/>
  <c r="CK92" i="4"/>
  <c r="CK90" i="4"/>
  <c r="CK88" i="4"/>
  <c r="CK86" i="4"/>
  <c r="CK84" i="4"/>
  <c r="CK82" i="4"/>
  <c r="CK80" i="4"/>
  <c r="CK78" i="4"/>
  <c r="CK76" i="4"/>
  <c r="CK74" i="4"/>
  <c r="CK72" i="4"/>
  <c r="CK70" i="4"/>
  <c r="CK68" i="4"/>
  <c r="CK66" i="4"/>
  <c r="CK119" i="4"/>
  <c r="CK117" i="4"/>
  <c r="CK115" i="4"/>
  <c r="CK113" i="4"/>
  <c r="CK111" i="4"/>
  <c r="CK109" i="4"/>
  <c r="CK107" i="4"/>
  <c r="CK105" i="4"/>
  <c r="CK103" i="4"/>
  <c r="CK101" i="4"/>
  <c r="CK99" i="4"/>
  <c r="CK97" i="4"/>
  <c r="CK95" i="4"/>
  <c r="CK93" i="4"/>
  <c r="CK91" i="4"/>
  <c r="CK89" i="4"/>
  <c r="CK87" i="4"/>
  <c r="CK85" i="4"/>
  <c r="CK79" i="4"/>
  <c r="CK75" i="4"/>
  <c r="CK73" i="4"/>
  <c r="CK69" i="4"/>
  <c r="CK63" i="4"/>
  <c r="CK61" i="4"/>
  <c r="CK53" i="4"/>
  <c r="CK49" i="4"/>
  <c r="CK47" i="4"/>
  <c r="CK39" i="4"/>
  <c r="CK29" i="4"/>
  <c r="CK27" i="4"/>
  <c r="CK64" i="4"/>
  <c r="CK62" i="4"/>
  <c r="CK60" i="4"/>
  <c r="CK58" i="4"/>
  <c r="CK56" i="4"/>
  <c r="CK54" i="4"/>
  <c r="CK52" i="4"/>
  <c r="CK50" i="4"/>
  <c r="CK48" i="4"/>
  <c r="CK46" i="4"/>
  <c r="CK44" i="4"/>
  <c r="CK42" i="4"/>
  <c r="CK40" i="4"/>
  <c r="CK38" i="4"/>
  <c r="CK36" i="4"/>
  <c r="CK34" i="4"/>
  <c r="CK32" i="4"/>
  <c r="CK30" i="4"/>
  <c r="CK28" i="4"/>
  <c r="CK26" i="4"/>
  <c r="CK24" i="4"/>
  <c r="CK22" i="4"/>
  <c r="CK20" i="4"/>
  <c r="CK18" i="4"/>
  <c r="CK16" i="4"/>
  <c r="CK14" i="4"/>
  <c r="CK12" i="4"/>
  <c r="CK83" i="4"/>
  <c r="CK81" i="4"/>
  <c r="CK77" i="4"/>
  <c r="CK71" i="4"/>
  <c r="CK67" i="4"/>
  <c r="CK65" i="4"/>
  <c r="CK59" i="4"/>
  <c r="CK57" i="4"/>
  <c r="CK55" i="4"/>
  <c r="CK51" i="4"/>
  <c r="CK45" i="4"/>
  <c r="CK43" i="4"/>
  <c r="CK41" i="4"/>
  <c r="CK37" i="4"/>
  <c r="CK35" i="4"/>
  <c r="CK33" i="4"/>
  <c r="CK31" i="4"/>
  <c r="CK25" i="4"/>
  <c r="CK23" i="4"/>
  <c r="CK21" i="4"/>
  <c r="CK19" i="4"/>
  <c r="CK17" i="4"/>
  <c r="CK15" i="4"/>
  <c r="CK13" i="4"/>
  <c r="CI242" i="4"/>
  <c r="CI22" i="4"/>
  <c r="CI26" i="4"/>
  <c r="CI32" i="4"/>
  <c r="CI36" i="4"/>
  <c r="CI48" i="4"/>
  <c r="CI50" i="4"/>
  <c r="CI15" i="4"/>
  <c r="CI19" i="4"/>
  <c r="CI23" i="4"/>
  <c r="CI27" i="4"/>
  <c r="CI31" i="4"/>
  <c r="CI35" i="4"/>
  <c r="CI39" i="4"/>
  <c r="CI43" i="4"/>
  <c r="CI47" i="4"/>
  <c r="CI51" i="4"/>
  <c r="CI61" i="4"/>
  <c r="CI234" i="4"/>
  <c r="CI12" i="4"/>
  <c r="CI34" i="4"/>
  <c r="CI102" i="4"/>
  <c r="CI69" i="4"/>
  <c r="CI85" i="4"/>
  <c r="CI101" i="4"/>
  <c r="CI117" i="4"/>
  <c r="CI228" i="4"/>
  <c r="CI214" i="4"/>
  <c r="N265" i="4" l="1"/>
  <c r="R265" i="4" s="1"/>
  <c r="D261" i="5" s="1"/>
  <c r="G245" i="4"/>
  <c r="J245" i="4" s="1"/>
  <c r="G217" i="4"/>
  <c r="J217" i="4" s="1"/>
  <c r="G167" i="4"/>
  <c r="J167" i="4" s="1"/>
  <c r="J265" i="4"/>
  <c r="G17" i="4"/>
  <c r="G238" i="4"/>
  <c r="J238" i="4" s="1"/>
  <c r="G121" i="4"/>
  <c r="J121" i="4" s="1"/>
  <c r="G85" i="4"/>
  <c r="J85" i="4" s="1"/>
  <c r="G249" i="4"/>
  <c r="J249" i="4" s="1"/>
  <c r="G244" i="4"/>
  <c r="J244" i="4" s="1"/>
  <c r="G212" i="4"/>
  <c r="J212" i="4" s="1"/>
  <c r="G226" i="4"/>
  <c r="J226" i="4" s="1"/>
  <c r="G177" i="4"/>
  <c r="J177" i="4" s="1"/>
  <c r="G68" i="4"/>
  <c r="J68" i="4" s="1"/>
  <c r="G30" i="4"/>
  <c r="J30" i="4" s="1"/>
  <c r="G233" i="4"/>
  <c r="J233" i="4" s="1"/>
  <c r="G116" i="4"/>
  <c r="J116" i="4" s="1"/>
  <c r="G185" i="4"/>
  <c r="J185" i="4" s="1"/>
  <c r="G84" i="4"/>
  <c r="J84" i="4" s="1"/>
  <c r="G33" i="4"/>
  <c r="J33" i="4" s="1"/>
  <c r="G197" i="4"/>
  <c r="J197" i="4" s="1"/>
  <c r="G146" i="4"/>
  <c r="J146" i="4" s="1"/>
  <c r="G262" i="4"/>
  <c r="G135" i="4"/>
  <c r="J135" i="4" s="1"/>
  <c r="G92" i="4"/>
  <c r="J92" i="4" s="1"/>
  <c r="G216" i="4"/>
  <c r="J216" i="4" s="1"/>
  <c r="G222" i="4"/>
  <c r="J222" i="4" s="1"/>
  <c r="G187" i="4"/>
  <c r="J187" i="4" s="1"/>
  <c r="G62" i="4"/>
  <c r="J62" i="4" s="1"/>
  <c r="G261" i="4"/>
  <c r="G196" i="4"/>
  <c r="J196" i="4" s="1"/>
  <c r="G221" i="4"/>
  <c r="J221" i="4" s="1"/>
  <c r="G102" i="4"/>
  <c r="J102" i="4" s="1"/>
  <c r="G66" i="4"/>
  <c r="J66" i="4" s="1"/>
  <c r="G228" i="4"/>
  <c r="J228" i="4" s="1"/>
  <c r="G153" i="4"/>
  <c r="J153" i="4" s="1"/>
  <c r="N263" i="4"/>
  <c r="R263" i="4" s="1"/>
  <c r="D259" i="5" s="1"/>
  <c r="M261" i="4"/>
  <c r="Q261" i="4" s="1"/>
  <c r="C513" i="5" s="1"/>
  <c r="AO3" i="4"/>
  <c r="CH36" i="4" s="1"/>
  <c r="I263" i="4"/>
  <c r="J262" i="4"/>
  <c r="M262" i="4"/>
  <c r="Q262" i="4" s="1"/>
  <c r="C514" i="5" s="1"/>
  <c r="L263" i="4"/>
  <c r="H265" i="4"/>
  <c r="G25" i="4"/>
  <c r="J25" i="4" s="1"/>
  <c r="K264" i="4"/>
  <c r="H22" i="4"/>
  <c r="K22" i="4" s="1"/>
  <c r="N264" i="4"/>
  <c r="R264" i="4" s="1"/>
  <c r="D260" i="5" s="1"/>
  <c r="L258" i="4"/>
  <c r="G254" i="4"/>
  <c r="J254" i="4" s="1"/>
  <c r="GM102" i="4"/>
  <c r="DP102" i="4"/>
  <c r="GM39" i="4"/>
  <c r="DP39" i="4"/>
  <c r="GM48" i="4"/>
  <c r="DP48" i="4"/>
  <c r="GO25" i="4"/>
  <c r="DR25" i="4"/>
  <c r="GO51" i="4"/>
  <c r="DR51" i="4"/>
  <c r="GO81" i="4"/>
  <c r="DR81" i="4"/>
  <c r="GO24" i="4"/>
  <c r="DR24" i="4"/>
  <c r="GO40" i="4"/>
  <c r="DR40" i="4"/>
  <c r="GO56" i="4"/>
  <c r="DR56" i="4"/>
  <c r="GO63" i="4"/>
  <c r="DR63" i="4"/>
  <c r="GO91" i="4"/>
  <c r="DR91" i="4"/>
  <c r="GO107" i="4"/>
  <c r="DR107" i="4"/>
  <c r="GO68" i="4"/>
  <c r="DR68" i="4"/>
  <c r="GO84" i="4"/>
  <c r="DR84" i="4"/>
  <c r="GO100" i="4"/>
  <c r="DR100" i="4"/>
  <c r="GO116" i="4"/>
  <c r="DR116" i="4"/>
  <c r="GO132" i="4"/>
  <c r="DR132" i="4"/>
  <c r="GO148" i="4"/>
  <c r="DR148" i="4"/>
  <c r="GO164" i="4"/>
  <c r="DR164" i="4"/>
  <c r="GO180" i="4"/>
  <c r="DR180" i="4"/>
  <c r="GO123" i="4"/>
  <c r="DR123" i="4"/>
  <c r="GO139" i="4"/>
  <c r="DR139" i="4"/>
  <c r="GO155" i="4"/>
  <c r="DR155" i="4"/>
  <c r="GO171" i="4"/>
  <c r="DR171" i="4"/>
  <c r="GO187" i="4"/>
  <c r="DR187" i="4"/>
  <c r="GO211" i="4"/>
  <c r="DR211" i="4"/>
  <c r="GO227" i="4"/>
  <c r="DR227" i="4"/>
  <c r="GO243" i="4"/>
  <c r="DR243" i="4"/>
  <c r="GO259" i="4"/>
  <c r="DR259" i="4"/>
  <c r="GO210" i="4"/>
  <c r="DR210" i="4"/>
  <c r="GO226" i="4"/>
  <c r="DR226" i="4"/>
  <c r="GO242" i="4"/>
  <c r="DR242" i="4"/>
  <c r="GO258" i="4"/>
  <c r="DR258" i="4"/>
  <c r="GM244" i="4"/>
  <c r="DP244" i="4"/>
  <c r="GM72" i="4"/>
  <c r="DP72" i="4"/>
  <c r="GM86" i="4"/>
  <c r="DP86" i="4"/>
  <c r="GM29" i="4"/>
  <c r="DP29" i="4"/>
  <c r="GM16" i="4"/>
  <c r="DP16" i="4"/>
  <c r="GM76" i="4"/>
  <c r="DP76" i="4"/>
  <c r="GM129" i="4"/>
  <c r="DP129" i="4"/>
  <c r="GM177" i="4"/>
  <c r="DP177" i="4"/>
  <c r="GM240" i="4"/>
  <c r="DP240" i="4"/>
  <c r="GM144" i="4"/>
  <c r="DP144" i="4"/>
  <c r="GM176" i="4"/>
  <c r="DP176" i="4"/>
  <c r="GM216" i="4"/>
  <c r="DP216" i="4"/>
  <c r="GM241" i="4"/>
  <c r="DP241" i="4"/>
  <c r="GM54" i="4"/>
  <c r="DP54" i="4"/>
  <c r="GM71" i="4"/>
  <c r="DP71" i="4"/>
  <c r="GM103" i="4"/>
  <c r="DP103" i="4"/>
  <c r="GM84" i="4"/>
  <c r="DP84" i="4"/>
  <c r="GM135" i="4"/>
  <c r="DP135" i="4"/>
  <c r="GM167" i="4"/>
  <c r="DP167" i="4"/>
  <c r="GM264" i="4"/>
  <c r="DP264" i="4"/>
  <c r="GM150" i="4"/>
  <c r="DP150" i="4"/>
  <c r="GM182" i="4"/>
  <c r="DP182" i="4"/>
  <c r="GM219" i="4"/>
  <c r="DP219" i="4"/>
  <c r="GM66" i="4"/>
  <c r="DP66" i="4"/>
  <c r="GN29" i="4"/>
  <c r="DQ29" i="4"/>
  <c r="GN72" i="4"/>
  <c r="DQ72" i="4"/>
  <c r="GN104" i="4"/>
  <c r="DQ104" i="4"/>
  <c r="GN220" i="4"/>
  <c r="DQ220" i="4"/>
  <c r="GN171" i="4"/>
  <c r="DQ171" i="4"/>
  <c r="GN139" i="4"/>
  <c r="DQ139" i="4"/>
  <c r="GN126" i="4"/>
  <c r="DQ126" i="4"/>
  <c r="GN190" i="4"/>
  <c r="DQ190" i="4"/>
  <c r="GN239" i="4"/>
  <c r="DQ239" i="4"/>
  <c r="GN116" i="4"/>
  <c r="DQ116" i="4"/>
  <c r="GN52" i="4"/>
  <c r="DQ52" i="4"/>
  <c r="GN132" i="4"/>
  <c r="DQ132" i="4"/>
  <c r="GN164" i="4"/>
  <c r="DQ164" i="4"/>
  <c r="GN196" i="4"/>
  <c r="DQ196" i="4"/>
  <c r="GN229" i="4"/>
  <c r="DQ229" i="4"/>
  <c r="GN261" i="4"/>
  <c r="DQ261" i="4"/>
  <c r="GN12" i="4"/>
  <c r="DQ12" i="4"/>
  <c r="GN216" i="4"/>
  <c r="DQ216" i="4"/>
  <c r="GN117" i="4"/>
  <c r="DQ117" i="4"/>
  <c r="GN85" i="4"/>
  <c r="DQ85" i="4"/>
  <c r="GN145" i="4"/>
  <c r="DQ145" i="4"/>
  <c r="GN232" i="4"/>
  <c r="DQ232" i="4"/>
  <c r="GN197" i="4"/>
  <c r="DQ197" i="4"/>
  <c r="GN213" i="4"/>
  <c r="DQ213" i="4"/>
  <c r="GN107" i="4"/>
  <c r="DQ107" i="4"/>
  <c r="GN75" i="4"/>
  <c r="DQ75" i="4"/>
  <c r="GN130" i="4"/>
  <c r="DQ130" i="4"/>
  <c r="GN162" i="4"/>
  <c r="DQ162" i="4"/>
  <c r="GN256" i="4"/>
  <c r="DQ256" i="4"/>
  <c r="GM117" i="4"/>
  <c r="DP117" i="4"/>
  <c r="GM61" i="4"/>
  <c r="DP61" i="4"/>
  <c r="GM23" i="4"/>
  <c r="DP23" i="4"/>
  <c r="GM22" i="4"/>
  <c r="DP22" i="4"/>
  <c r="GO17" i="4"/>
  <c r="DR17" i="4"/>
  <c r="GO37" i="4"/>
  <c r="DR37" i="4"/>
  <c r="GO65" i="4"/>
  <c r="DR65" i="4"/>
  <c r="GO16" i="4"/>
  <c r="DR16" i="4"/>
  <c r="GO32" i="4"/>
  <c r="DR32" i="4"/>
  <c r="GO48" i="4"/>
  <c r="DR48" i="4"/>
  <c r="GO64" i="4"/>
  <c r="DR64" i="4"/>
  <c r="GO47" i="4"/>
  <c r="DR47" i="4"/>
  <c r="GO79" i="4"/>
  <c r="DR79" i="4"/>
  <c r="GO99" i="4"/>
  <c r="DR99" i="4"/>
  <c r="GO115" i="4"/>
  <c r="DR115" i="4"/>
  <c r="GO76" i="4"/>
  <c r="DR76" i="4"/>
  <c r="GO92" i="4"/>
  <c r="DR92" i="4"/>
  <c r="GO108" i="4"/>
  <c r="DR108" i="4"/>
  <c r="GO124" i="4"/>
  <c r="DR124" i="4"/>
  <c r="GO140" i="4"/>
  <c r="DR140" i="4"/>
  <c r="GO156" i="4"/>
  <c r="DR156" i="4"/>
  <c r="GO172" i="4"/>
  <c r="DR172" i="4"/>
  <c r="GO188" i="4"/>
  <c r="DR188" i="4"/>
  <c r="GO196" i="4"/>
  <c r="DR196" i="4"/>
  <c r="GO131" i="4"/>
  <c r="DR131" i="4"/>
  <c r="GO147" i="4"/>
  <c r="DR147" i="4"/>
  <c r="GO163" i="4"/>
  <c r="DR163" i="4"/>
  <c r="GO179" i="4"/>
  <c r="DR179" i="4"/>
  <c r="GO195" i="4"/>
  <c r="DR195" i="4"/>
  <c r="GO203" i="4"/>
  <c r="DR203" i="4"/>
  <c r="GO219" i="4"/>
  <c r="DR219" i="4"/>
  <c r="GO235" i="4"/>
  <c r="DR235" i="4"/>
  <c r="GO251" i="4"/>
  <c r="DR251" i="4"/>
  <c r="GO202" i="4"/>
  <c r="DR202" i="4"/>
  <c r="GO218" i="4"/>
  <c r="DR218" i="4"/>
  <c r="GO234" i="4"/>
  <c r="DR234" i="4"/>
  <c r="GO250" i="4"/>
  <c r="DR250" i="4"/>
  <c r="GO266" i="4"/>
  <c r="DR266" i="4"/>
  <c r="GM94" i="4"/>
  <c r="DP94" i="4"/>
  <c r="GM24" i="4"/>
  <c r="DP24" i="4"/>
  <c r="GM109" i="4"/>
  <c r="DP109" i="4"/>
  <c r="GM45" i="4"/>
  <c r="DP45" i="4"/>
  <c r="GM13" i="4"/>
  <c r="DP13" i="4"/>
  <c r="GM30" i="4"/>
  <c r="DP30" i="4"/>
  <c r="GM104" i="4"/>
  <c r="DP104" i="4"/>
  <c r="GM145" i="4"/>
  <c r="DP145" i="4"/>
  <c r="GM161" i="4"/>
  <c r="DP161" i="4"/>
  <c r="GM193" i="4"/>
  <c r="DP193" i="4"/>
  <c r="GM128" i="4"/>
  <c r="DP128" i="4"/>
  <c r="GM160" i="4"/>
  <c r="DP160" i="4"/>
  <c r="GM192" i="4"/>
  <c r="DP192" i="4"/>
  <c r="GM209" i="4"/>
  <c r="DP209" i="4"/>
  <c r="GM225" i="4"/>
  <c r="DP225" i="4"/>
  <c r="GM257" i="4"/>
  <c r="DP257" i="4"/>
  <c r="GM106" i="4"/>
  <c r="DP106" i="4"/>
  <c r="GM87" i="4"/>
  <c r="DP87" i="4"/>
  <c r="GM119" i="4"/>
  <c r="DP119" i="4"/>
  <c r="GM210" i="4"/>
  <c r="DP210" i="4"/>
  <c r="GM116" i="4"/>
  <c r="DP116" i="4"/>
  <c r="GM151" i="4"/>
  <c r="DP151" i="4"/>
  <c r="GM183" i="4"/>
  <c r="DP183" i="4"/>
  <c r="GM199" i="4"/>
  <c r="DP199" i="4"/>
  <c r="GM134" i="4"/>
  <c r="DP134" i="4"/>
  <c r="GM166" i="4"/>
  <c r="DP166" i="4"/>
  <c r="GM198" i="4"/>
  <c r="DP198" i="4"/>
  <c r="GM203" i="4"/>
  <c r="DP203" i="4"/>
  <c r="GM235" i="4"/>
  <c r="DP235" i="4"/>
  <c r="GM251" i="4"/>
  <c r="DP251" i="4"/>
  <c r="GM64" i="4"/>
  <c r="DP64" i="4"/>
  <c r="GN167" i="4"/>
  <c r="DQ167" i="4"/>
  <c r="GN177" i="4"/>
  <c r="DQ177" i="4"/>
  <c r="GN33" i="4"/>
  <c r="DQ33" i="4"/>
  <c r="GN88" i="4"/>
  <c r="DQ88" i="4"/>
  <c r="GN205" i="4"/>
  <c r="DQ205" i="4"/>
  <c r="GN143" i="4"/>
  <c r="DQ143" i="4"/>
  <c r="GN45" i="4"/>
  <c r="DQ45" i="4"/>
  <c r="GN187" i="4"/>
  <c r="DQ187" i="4"/>
  <c r="GN27" i="4"/>
  <c r="DQ27" i="4"/>
  <c r="GN158" i="4"/>
  <c r="DQ158" i="4"/>
  <c r="GN244" i="4"/>
  <c r="DQ244" i="4"/>
  <c r="GN56" i="4"/>
  <c r="DQ56" i="4"/>
  <c r="GN225" i="4"/>
  <c r="DQ225" i="4"/>
  <c r="GN214" i="4"/>
  <c r="DQ214" i="4"/>
  <c r="GN223" i="4"/>
  <c r="DQ223" i="4"/>
  <c r="GN148" i="4"/>
  <c r="DQ148" i="4"/>
  <c r="GN180" i="4"/>
  <c r="DQ180" i="4"/>
  <c r="GN238" i="4"/>
  <c r="DQ238" i="4"/>
  <c r="GN254" i="4"/>
  <c r="DQ254" i="4"/>
  <c r="GN245" i="4"/>
  <c r="DQ245" i="4"/>
  <c r="GN46" i="4"/>
  <c r="DQ46" i="4"/>
  <c r="GM57" i="4"/>
  <c r="DP57" i="4"/>
  <c r="GN90" i="4"/>
  <c r="DQ90" i="4"/>
  <c r="GN13" i="4"/>
  <c r="DQ13" i="4"/>
  <c r="GN101" i="4"/>
  <c r="DQ101" i="4"/>
  <c r="GN69" i="4"/>
  <c r="DQ69" i="4"/>
  <c r="GN42" i="4"/>
  <c r="DQ42" i="4"/>
  <c r="GN251" i="4"/>
  <c r="DQ251" i="4"/>
  <c r="GN138" i="4"/>
  <c r="DQ138" i="4"/>
  <c r="GN38" i="4"/>
  <c r="DQ38" i="4"/>
  <c r="GN78" i="4"/>
  <c r="DQ78" i="4"/>
  <c r="GN135" i="4"/>
  <c r="DQ135" i="4"/>
  <c r="GN91" i="4"/>
  <c r="DQ91" i="4"/>
  <c r="GN35" i="4"/>
  <c r="DQ35" i="4"/>
  <c r="GN14" i="4"/>
  <c r="DQ14" i="4"/>
  <c r="GN61" i="4"/>
  <c r="DQ61" i="4"/>
  <c r="GN36" i="4"/>
  <c r="DQ36" i="4"/>
  <c r="GM228" i="4"/>
  <c r="DP228" i="4"/>
  <c r="GM69" i="4"/>
  <c r="DP69" i="4"/>
  <c r="GM234" i="4"/>
  <c r="DP234" i="4"/>
  <c r="GM43" i="4"/>
  <c r="DP43" i="4"/>
  <c r="GM27" i="4"/>
  <c r="DP27" i="4"/>
  <c r="GM50" i="4"/>
  <c r="DP50" i="4"/>
  <c r="GM26" i="4"/>
  <c r="DP26" i="4"/>
  <c r="GO15" i="4"/>
  <c r="DR15" i="4"/>
  <c r="GO23" i="4"/>
  <c r="DR23" i="4"/>
  <c r="GO35" i="4"/>
  <c r="DR35" i="4"/>
  <c r="GO45" i="4"/>
  <c r="DR45" i="4"/>
  <c r="GO59" i="4"/>
  <c r="DR59" i="4"/>
  <c r="GO77" i="4"/>
  <c r="DR77" i="4"/>
  <c r="GO14" i="4"/>
  <c r="DR14" i="4"/>
  <c r="GO22" i="4"/>
  <c r="DR22" i="4"/>
  <c r="GO30" i="4"/>
  <c r="DR30" i="4"/>
  <c r="GO38" i="4"/>
  <c r="DR38" i="4"/>
  <c r="GO46" i="4"/>
  <c r="DR46" i="4"/>
  <c r="GO54" i="4"/>
  <c r="DR54" i="4"/>
  <c r="GO62" i="4"/>
  <c r="DR62" i="4"/>
  <c r="GO39" i="4"/>
  <c r="DR39" i="4"/>
  <c r="GO61" i="4"/>
  <c r="DR61" i="4"/>
  <c r="GO75" i="4"/>
  <c r="DR75" i="4"/>
  <c r="GO89" i="4"/>
  <c r="DR89" i="4"/>
  <c r="GO97" i="4"/>
  <c r="DR97" i="4"/>
  <c r="GO105" i="4"/>
  <c r="DR105" i="4"/>
  <c r="GO113" i="4"/>
  <c r="DR113" i="4"/>
  <c r="GO66" i="4"/>
  <c r="DR66" i="4"/>
  <c r="GO74" i="4"/>
  <c r="DR74" i="4"/>
  <c r="GO82" i="4"/>
  <c r="DR82" i="4"/>
  <c r="GO90" i="4"/>
  <c r="DR90" i="4"/>
  <c r="GO98" i="4"/>
  <c r="DR98" i="4"/>
  <c r="GO106" i="4"/>
  <c r="DR106" i="4"/>
  <c r="GO114" i="4"/>
  <c r="DR114" i="4"/>
  <c r="GO122" i="4"/>
  <c r="DR122" i="4"/>
  <c r="GO130" i="4"/>
  <c r="DR130" i="4"/>
  <c r="GO138" i="4"/>
  <c r="DR138" i="4"/>
  <c r="GO146" i="4"/>
  <c r="DR146" i="4"/>
  <c r="GO154" i="4"/>
  <c r="DR154" i="4"/>
  <c r="GO162" i="4"/>
  <c r="DR162" i="4"/>
  <c r="GO170" i="4"/>
  <c r="DR170" i="4"/>
  <c r="GO178" i="4"/>
  <c r="DR178" i="4"/>
  <c r="GO186" i="4"/>
  <c r="DR186" i="4"/>
  <c r="GO194" i="4"/>
  <c r="DR194" i="4"/>
  <c r="GO121" i="4"/>
  <c r="DR121" i="4"/>
  <c r="GO129" i="4"/>
  <c r="DR129" i="4"/>
  <c r="GO137" i="4"/>
  <c r="DR137" i="4"/>
  <c r="GO145" i="4"/>
  <c r="DR145" i="4"/>
  <c r="GO153" i="4"/>
  <c r="DR153" i="4"/>
  <c r="GO161" i="4"/>
  <c r="DR161" i="4"/>
  <c r="GO169" i="4"/>
  <c r="DR169" i="4"/>
  <c r="GO177" i="4"/>
  <c r="DR177" i="4"/>
  <c r="GO185" i="4"/>
  <c r="DR185" i="4"/>
  <c r="GO193" i="4"/>
  <c r="DR193" i="4"/>
  <c r="GO201" i="4"/>
  <c r="DR201" i="4"/>
  <c r="GO209" i="4"/>
  <c r="DR209" i="4"/>
  <c r="GO217" i="4"/>
  <c r="DR217" i="4"/>
  <c r="GO225" i="4"/>
  <c r="DR225" i="4"/>
  <c r="GO233" i="4"/>
  <c r="DR233" i="4"/>
  <c r="GO241" i="4"/>
  <c r="DR241" i="4"/>
  <c r="GO249" i="4"/>
  <c r="DR249" i="4"/>
  <c r="GO257" i="4"/>
  <c r="DR257" i="4"/>
  <c r="GO265" i="4"/>
  <c r="DR265" i="4"/>
  <c r="GO208" i="4"/>
  <c r="DR208" i="4"/>
  <c r="GO216" i="4"/>
  <c r="DR216" i="4"/>
  <c r="GO232" i="4"/>
  <c r="DR232" i="4"/>
  <c r="GO248" i="4"/>
  <c r="DR248" i="4"/>
  <c r="GO264" i="4"/>
  <c r="DR264" i="4"/>
  <c r="GM81" i="4"/>
  <c r="DP81" i="4"/>
  <c r="GM56" i="4"/>
  <c r="DP56" i="4"/>
  <c r="GM118" i="4"/>
  <c r="DP118" i="4"/>
  <c r="GM17" i="4"/>
  <c r="DP17" i="4"/>
  <c r="GM63" i="4"/>
  <c r="DP63" i="4"/>
  <c r="GM96" i="4"/>
  <c r="DP96" i="4"/>
  <c r="GM141" i="4"/>
  <c r="DP141" i="4"/>
  <c r="GM173" i="4"/>
  <c r="DP173" i="4"/>
  <c r="GM262" i="4"/>
  <c r="DP262" i="4"/>
  <c r="GM140" i="4"/>
  <c r="DP140" i="4"/>
  <c r="GM172" i="4"/>
  <c r="DP172" i="4"/>
  <c r="GM208" i="4"/>
  <c r="DP208" i="4"/>
  <c r="GM221" i="4"/>
  <c r="DP221" i="4"/>
  <c r="GM253" i="4"/>
  <c r="DP253" i="4"/>
  <c r="GM98" i="4"/>
  <c r="DP98" i="4"/>
  <c r="GM83" i="4"/>
  <c r="DP83" i="4"/>
  <c r="GM115" i="4"/>
  <c r="DP115" i="4"/>
  <c r="GM74" i="4"/>
  <c r="DP74" i="4"/>
  <c r="GM131" i="4"/>
  <c r="DP131" i="4"/>
  <c r="GM163" i="4"/>
  <c r="DP163" i="4"/>
  <c r="GM195" i="4"/>
  <c r="DP195" i="4"/>
  <c r="GM146" i="4"/>
  <c r="DP146" i="4"/>
  <c r="GM178" i="4"/>
  <c r="DP178" i="4"/>
  <c r="GM220" i="4"/>
  <c r="DP220" i="4"/>
  <c r="GM231" i="4"/>
  <c r="DP231" i="4"/>
  <c r="GM263" i="4"/>
  <c r="DP263" i="4"/>
  <c r="GM238" i="4"/>
  <c r="DP238" i="4"/>
  <c r="GN23" i="4"/>
  <c r="DQ23" i="4"/>
  <c r="GN31" i="4"/>
  <c r="DQ31" i="4"/>
  <c r="GN84" i="4"/>
  <c r="DQ84" i="4"/>
  <c r="GN118" i="4"/>
  <c r="DQ118" i="4"/>
  <c r="GN133" i="4"/>
  <c r="DQ133" i="4"/>
  <c r="GN41" i="4"/>
  <c r="DQ41" i="4"/>
  <c r="GN175" i="4"/>
  <c r="DQ175" i="4"/>
  <c r="GN219" i="4"/>
  <c r="DQ219" i="4"/>
  <c r="GN182" i="4"/>
  <c r="DQ182" i="4"/>
  <c r="GN263" i="4"/>
  <c r="DQ263" i="4"/>
  <c r="GN217" i="4"/>
  <c r="DQ217" i="4"/>
  <c r="GN226" i="4"/>
  <c r="DQ226" i="4"/>
  <c r="GN128" i="4"/>
  <c r="DQ128" i="4"/>
  <c r="GN160" i="4"/>
  <c r="DQ160" i="4"/>
  <c r="GN192" i="4"/>
  <c r="DQ192" i="4"/>
  <c r="GN234" i="4"/>
  <c r="DQ234" i="4"/>
  <c r="GN266" i="4"/>
  <c r="DQ266" i="4"/>
  <c r="GN257" i="4"/>
  <c r="DQ257" i="4"/>
  <c r="GN22" i="4"/>
  <c r="DQ22" i="4"/>
  <c r="GN66" i="4"/>
  <c r="DQ66" i="4"/>
  <c r="GN105" i="4"/>
  <c r="DQ105" i="4"/>
  <c r="GN73" i="4"/>
  <c r="DQ73" i="4"/>
  <c r="GN24" i="4"/>
  <c r="DQ24" i="4"/>
  <c r="GN248" i="4"/>
  <c r="DQ248" i="4"/>
  <c r="GN49" i="4"/>
  <c r="DQ49" i="4"/>
  <c r="GN208" i="4"/>
  <c r="DQ208" i="4"/>
  <c r="GN179" i="4"/>
  <c r="DQ179" i="4"/>
  <c r="GN95" i="4"/>
  <c r="DQ95" i="4"/>
  <c r="GN55" i="4"/>
  <c r="DQ55" i="4"/>
  <c r="GN194" i="4"/>
  <c r="DQ194" i="4"/>
  <c r="GN240" i="4"/>
  <c r="DQ240" i="4"/>
  <c r="GM214" i="4"/>
  <c r="DP214" i="4"/>
  <c r="GM12" i="4"/>
  <c r="DP12" i="4"/>
  <c r="GM47" i="4"/>
  <c r="DP47" i="4"/>
  <c r="GM15" i="4"/>
  <c r="DP15" i="4"/>
  <c r="GO13" i="4"/>
  <c r="DR13" i="4"/>
  <c r="GM101" i="4"/>
  <c r="DP101" i="4"/>
  <c r="GM34" i="4"/>
  <c r="DP34" i="4"/>
  <c r="GM51" i="4"/>
  <c r="DP51" i="4"/>
  <c r="GM35" i="4"/>
  <c r="DP35" i="4"/>
  <c r="GM19" i="4"/>
  <c r="DP19" i="4"/>
  <c r="GM36" i="4"/>
  <c r="DP36" i="4"/>
  <c r="GM242" i="4"/>
  <c r="DP242" i="4"/>
  <c r="GO19" i="4"/>
  <c r="DR19" i="4"/>
  <c r="GO31" i="4"/>
  <c r="DR31" i="4"/>
  <c r="GO41" i="4"/>
  <c r="DR41" i="4"/>
  <c r="GO55" i="4"/>
  <c r="DR55" i="4"/>
  <c r="GO67" i="4"/>
  <c r="DR67" i="4"/>
  <c r="GO83" i="4"/>
  <c r="DR83" i="4"/>
  <c r="GO18" i="4"/>
  <c r="DR18" i="4"/>
  <c r="GO26" i="4"/>
  <c r="DR26" i="4"/>
  <c r="GO34" i="4"/>
  <c r="DR34" i="4"/>
  <c r="GO42" i="4"/>
  <c r="DR42" i="4"/>
  <c r="GO50" i="4"/>
  <c r="DR50" i="4"/>
  <c r="GO58" i="4"/>
  <c r="DR58" i="4"/>
  <c r="GO27" i="4"/>
  <c r="DR27" i="4"/>
  <c r="GO49" i="4"/>
  <c r="DR49" i="4"/>
  <c r="GO69" i="4"/>
  <c r="DR69" i="4"/>
  <c r="GO85" i="4"/>
  <c r="DR85" i="4"/>
  <c r="GO93" i="4"/>
  <c r="DR93" i="4"/>
  <c r="GO101" i="4"/>
  <c r="DR101" i="4"/>
  <c r="GO109" i="4"/>
  <c r="DR109" i="4"/>
  <c r="GO117" i="4"/>
  <c r="DR117" i="4"/>
  <c r="GO70" i="4"/>
  <c r="DR70" i="4"/>
  <c r="GO78" i="4"/>
  <c r="DR78" i="4"/>
  <c r="GO86" i="4"/>
  <c r="DR86" i="4"/>
  <c r="GO94" i="4"/>
  <c r="DR94" i="4"/>
  <c r="GO102" i="4"/>
  <c r="DR102" i="4"/>
  <c r="GO110" i="4"/>
  <c r="DR110" i="4"/>
  <c r="GO118" i="4"/>
  <c r="DR118" i="4"/>
  <c r="GO126" i="4"/>
  <c r="DR126" i="4"/>
  <c r="GO134" i="4"/>
  <c r="DR134" i="4"/>
  <c r="GO142" i="4"/>
  <c r="DR142" i="4"/>
  <c r="GO150" i="4"/>
  <c r="DR150" i="4"/>
  <c r="GO158" i="4"/>
  <c r="DR158" i="4"/>
  <c r="GO166" i="4"/>
  <c r="DR166" i="4"/>
  <c r="GO174" i="4"/>
  <c r="DR174" i="4"/>
  <c r="GO182" i="4"/>
  <c r="DR182" i="4"/>
  <c r="GO190" i="4"/>
  <c r="DR190" i="4"/>
  <c r="GO198" i="4"/>
  <c r="DR198" i="4"/>
  <c r="GO125" i="4"/>
  <c r="DR125" i="4"/>
  <c r="GO133" i="4"/>
  <c r="DR133" i="4"/>
  <c r="GO141" i="4"/>
  <c r="DR141" i="4"/>
  <c r="GO149" i="4"/>
  <c r="DR149" i="4"/>
  <c r="GO157" i="4"/>
  <c r="DR157" i="4"/>
  <c r="GO165" i="4"/>
  <c r="DR165" i="4"/>
  <c r="GO173" i="4"/>
  <c r="DR173" i="4"/>
  <c r="GO181" i="4"/>
  <c r="DR181" i="4"/>
  <c r="GO189" i="4"/>
  <c r="DR189" i="4"/>
  <c r="GO197" i="4"/>
  <c r="DR197" i="4"/>
  <c r="GO205" i="4"/>
  <c r="DR205" i="4"/>
  <c r="GO213" i="4"/>
  <c r="DR213" i="4"/>
  <c r="GO221" i="4"/>
  <c r="DR221" i="4"/>
  <c r="GO229" i="4"/>
  <c r="DR229" i="4"/>
  <c r="GO237" i="4"/>
  <c r="DR237" i="4"/>
  <c r="GO245" i="4"/>
  <c r="DR245" i="4"/>
  <c r="GO253" i="4"/>
  <c r="DR253" i="4"/>
  <c r="GO261" i="4"/>
  <c r="DR261" i="4"/>
  <c r="GO204" i="4"/>
  <c r="DR204" i="4"/>
  <c r="GO212" i="4"/>
  <c r="DR212" i="4"/>
  <c r="GO220" i="4"/>
  <c r="DR220" i="4"/>
  <c r="GO228" i="4"/>
  <c r="DR228" i="4"/>
  <c r="GO236" i="4"/>
  <c r="DR236" i="4"/>
  <c r="GO244" i="4"/>
  <c r="DR244" i="4"/>
  <c r="GO252" i="4"/>
  <c r="DR252" i="4"/>
  <c r="GO260" i="4"/>
  <c r="DR260" i="4"/>
  <c r="GM113" i="4"/>
  <c r="DP113" i="4"/>
  <c r="GM42" i="4"/>
  <c r="DP42" i="4"/>
  <c r="GM68" i="4"/>
  <c r="DP68" i="4"/>
  <c r="GM20" i="4"/>
  <c r="DP20" i="4"/>
  <c r="GM93" i="4"/>
  <c r="DP93" i="4"/>
  <c r="GM266" i="4"/>
  <c r="DP266" i="4"/>
  <c r="GM41" i="4"/>
  <c r="DP41" i="4"/>
  <c r="GM25" i="4"/>
  <c r="DP25" i="4"/>
  <c r="GM78" i="4"/>
  <c r="DP78" i="4"/>
  <c r="GM55" i="4"/>
  <c r="DP55" i="4"/>
  <c r="GM40" i="4"/>
  <c r="DP40" i="4"/>
  <c r="GM82" i="4"/>
  <c r="DP82" i="4"/>
  <c r="GM112" i="4"/>
  <c r="DP112" i="4"/>
  <c r="GM133" i="4"/>
  <c r="DP133" i="4"/>
  <c r="GM149" i="4"/>
  <c r="DP149" i="4"/>
  <c r="GM165" i="4"/>
  <c r="DP165" i="4"/>
  <c r="GM181" i="4"/>
  <c r="DP181" i="4"/>
  <c r="GM197" i="4"/>
  <c r="DP197" i="4"/>
  <c r="GM256" i="4"/>
  <c r="DP256" i="4"/>
  <c r="GM132" i="4"/>
  <c r="DP132" i="4"/>
  <c r="GM148" i="4"/>
  <c r="DP148" i="4"/>
  <c r="GM164" i="4"/>
  <c r="DP164" i="4"/>
  <c r="GM180" i="4"/>
  <c r="DP180" i="4"/>
  <c r="GM196" i="4"/>
  <c r="DP196" i="4"/>
  <c r="GM224" i="4"/>
  <c r="DP224" i="4"/>
  <c r="GM213" i="4"/>
  <c r="DP213" i="4"/>
  <c r="GM229" i="4"/>
  <c r="DP229" i="4"/>
  <c r="GM245" i="4"/>
  <c r="DP245" i="4"/>
  <c r="GM261" i="4"/>
  <c r="DP261" i="4"/>
  <c r="GM60" i="4"/>
  <c r="DP60" i="4"/>
  <c r="GM114" i="4"/>
  <c r="DP114" i="4"/>
  <c r="GM75" i="4"/>
  <c r="DP75" i="4"/>
  <c r="GM91" i="4"/>
  <c r="DP91" i="4"/>
  <c r="GM107" i="4"/>
  <c r="DP107" i="4"/>
  <c r="GM236" i="4"/>
  <c r="DP236" i="4"/>
  <c r="GM218" i="4"/>
  <c r="DP218" i="4"/>
  <c r="GM92" i="4"/>
  <c r="DP92" i="4"/>
  <c r="GM123" i="4"/>
  <c r="DP123" i="4"/>
  <c r="GM139" i="4"/>
  <c r="DP139" i="4"/>
  <c r="GM155" i="4"/>
  <c r="DP155" i="4"/>
  <c r="GM171" i="4"/>
  <c r="DP171" i="4"/>
  <c r="GM187" i="4"/>
  <c r="DP187" i="4"/>
  <c r="GM246" i="4"/>
  <c r="DP246" i="4"/>
  <c r="GM122" i="4"/>
  <c r="DP122" i="4"/>
  <c r="GM138" i="4"/>
  <c r="DP138" i="4"/>
  <c r="GM154" i="4"/>
  <c r="DP154" i="4"/>
  <c r="GM170" i="4"/>
  <c r="DP170" i="4"/>
  <c r="GM186" i="4"/>
  <c r="DP186" i="4"/>
  <c r="GM204" i="4"/>
  <c r="DP204" i="4"/>
  <c r="GM207" i="4"/>
  <c r="DP207" i="4"/>
  <c r="GM223" i="4"/>
  <c r="DP223" i="4"/>
  <c r="GM239" i="4"/>
  <c r="DP239" i="4"/>
  <c r="GM255" i="4"/>
  <c r="DP255" i="4"/>
  <c r="GM14" i="4"/>
  <c r="DP14" i="4"/>
  <c r="GM38" i="4"/>
  <c r="DP38" i="4"/>
  <c r="GN173" i="4"/>
  <c r="DQ173" i="4"/>
  <c r="GN39" i="4"/>
  <c r="DQ39" i="4"/>
  <c r="GN195" i="4"/>
  <c r="DQ195" i="4"/>
  <c r="GN53" i="4"/>
  <c r="DQ53" i="4"/>
  <c r="GN76" i="4"/>
  <c r="DQ76" i="4"/>
  <c r="GN92" i="4"/>
  <c r="DQ92" i="4"/>
  <c r="GN108" i="4"/>
  <c r="DQ108" i="4"/>
  <c r="GN221" i="4"/>
  <c r="DQ221" i="4"/>
  <c r="GN40" i="4"/>
  <c r="DQ40" i="4"/>
  <c r="GN151" i="4"/>
  <c r="DQ151" i="4"/>
  <c r="GN193" i="4"/>
  <c r="DQ193" i="4"/>
  <c r="GN47" i="4"/>
  <c r="DQ47" i="4"/>
  <c r="GN147" i="4"/>
  <c r="DQ147" i="4"/>
  <c r="GN191" i="4"/>
  <c r="DQ191" i="4"/>
  <c r="GN37" i="4"/>
  <c r="DQ37" i="4"/>
  <c r="GN134" i="4"/>
  <c r="DQ134" i="4"/>
  <c r="GN166" i="4"/>
  <c r="DQ166" i="4"/>
  <c r="GN198" i="4"/>
  <c r="DQ198" i="4"/>
  <c r="GN252" i="4"/>
  <c r="DQ252" i="4"/>
  <c r="GN247" i="4"/>
  <c r="DQ247" i="4"/>
  <c r="GN30" i="4"/>
  <c r="DQ30" i="4"/>
  <c r="GN201" i="4"/>
  <c r="DQ201" i="4"/>
  <c r="GN202" i="4"/>
  <c r="DQ202" i="4"/>
  <c r="GN218" i="4"/>
  <c r="DQ218" i="4"/>
  <c r="GN44" i="4"/>
  <c r="DQ44" i="4"/>
  <c r="GN120" i="4"/>
  <c r="DQ120" i="4"/>
  <c r="GN136" i="4"/>
  <c r="DQ136" i="4"/>
  <c r="GN152" i="4"/>
  <c r="DQ152" i="4"/>
  <c r="GN168" i="4"/>
  <c r="DQ168" i="4"/>
  <c r="GN184" i="4"/>
  <c r="DQ184" i="4"/>
  <c r="GN200" i="4"/>
  <c r="DQ200" i="4"/>
  <c r="GN242" i="4"/>
  <c r="DQ242" i="4"/>
  <c r="GN258" i="4"/>
  <c r="DQ258" i="4"/>
  <c r="GN233" i="4"/>
  <c r="DQ233" i="4"/>
  <c r="GN249" i="4"/>
  <c r="DQ249" i="4"/>
  <c r="GN265" i="4"/>
  <c r="DQ265" i="4"/>
  <c r="GN34" i="4"/>
  <c r="DQ34" i="4"/>
  <c r="GM222" i="4"/>
  <c r="DP222" i="4"/>
  <c r="GM62" i="4"/>
  <c r="DP62" i="4"/>
  <c r="GN114" i="4"/>
  <c r="DQ114" i="4"/>
  <c r="GN82" i="4"/>
  <c r="DQ82" i="4"/>
  <c r="GN185" i="4"/>
  <c r="DQ185" i="4"/>
  <c r="GN113" i="4"/>
  <c r="DQ113" i="4"/>
  <c r="GN97" i="4"/>
  <c r="DQ97" i="4"/>
  <c r="GN81" i="4"/>
  <c r="DQ81" i="4"/>
  <c r="GN57" i="4"/>
  <c r="DQ57" i="4"/>
  <c r="GN129" i="4"/>
  <c r="DQ129" i="4"/>
  <c r="GN50" i="4"/>
  <c r="DQ50" i="4"/>
  <c r="GN235" i="4"/>
  <c r="DQ235" i="4"/>
  <c r="GN186" i="4"/>
  <c r="DQ186" i="4"/>
  <c r="GN122" i="4"/>
  <c r="DQ122" i="4"/>
  <c r="GN65" i="4"/>
  <c r="DQ65" i="4"/>
  <c r="GN58" i="4"/>
  <c r="DQ58" i="4"/>
  <c r="GN102" i="4"/>
  <c r="DQ102" i="4"/>
  <c r="GN70" i="4"/>
  <c r="DQ70" i="4"/>
  <c r="GN119" i="4"/>
  <c r="DQ119" i="4"/>
  <c r="GN103" i="4"/>
  <c r="DQ103" i="4"/>
  <c r="GN87" i="4"/>
  <c r="DQ87" i="4"/>
  <c r="GN71" i="4"/>
  <c r="DQ71" i="4"/>
  <c r="GN161" i="4"/>
  <c r="DQ161" i="4"/>
  <c r="GN20" i="4"/>
  <c r="DQ20" i="4"/>
  <c r="GN243" i="4"/>
  <c r="DQ243" i="4"/>
  <c r="GN163" i="4"/>
  <c r="DQ163" i="4"/>
  <c r="GN227" i="4"/>
  <c r="DQ227" i="4"/>
  <c r="GN199" i="4"/>
  <c r="DQ199" i="4"/>
  <c r="GO224" i="4"/>
  <c r="DR224" i="4"/>
  <c r="GO240" i="4"/>
  <c r="DR240" i="4"/>
  <c r="GO256" i="4"/>
  <c r="DR256" i="4"/>
  <c r="GM206" i="4"/>
  <c r="DP206" i="4"/>
  <c r="GM65" i="4"/>
  <c r="DP65" i="4"/>
  <c r="GM260" i="4"/>
  <c r="DP260" i="4"/>
  <c r="GM49" i="4"/>
  <c r="DP49" i="4"/>
  <c r="GM33" i="4"/>
  <c r="DP33" i="4"/>
  <c r="GM18" i="4"/>
  <c r="DP18" i="4"/>
  <c r="GM70" i="4"/>
  <c r="DP70" i="4"/>
  <c r="GM125" i="4"/>
  <c r="DP125" i="4"/>
  <c r="GM157" i="4"/>
  <c r="DP157" i="4"/>
  <c r="GM189" i="4"/>
  <c r="DP189" i="4"/>
  <c r="GM124" i="4"/>
  <c r="DP124" i="4"/>
  <c r="GM156" i="4"/>
  <c r="DP156" i="4"/>
  <c r="GM188" i="4"/>
  <c r="DP188" i="4"/>
  <c r="GM205" i="4"/>
  <c r="DP205" i="4"/>
  <c r="GM237" i="4"/>
  <c r="DP237" i="4"/>
  <c r="GM52" i="4"/>
  <c r="DP52" i="4"/>
  <c r="GM67" i="4"/>
  <c r="DP67" i="4"/>
  <c r="GM99" i="4"/>
  <c r="DP99" i="4"/>
  <c r="GM202" i="4"/>
  <c r="DP202" i="4"/>
  <c r="GM108" i="4"/>
  <c r="DP108" i="4"/>
  <c r="GM147" i="4"/>
  <c r="DP147" i="4"/>
  <c r="GM179" i="4"/>
  <c r="DP179" i="4"/>
  <c r="GM248" i="4"/>
  <c r="DP248" i="4"/>
  <c r="GM130" i="4"/>
  <c r="DP130" i="4"/>
  <c r="GM162" i="4"/>
  <c r="DP162" i="4"/>
  <c r="GM194" i="4"/>
  <c r="DP194" i="4"/>
  <c r="GM215" i="4"/>
  <c r="DP215" i="4"/>
  <c r="GM247" i="4"/>
  <c r="DP247" i="4"/>
  <c r="GM80" i="4"/>
  <c r="DP80" i="4"/>
  <c r="GN137" i="4"/>
  <c r="DQ137" i="4"/>
  <c r="GN149" i="4"/>
  <c r="DQ149" i="4"/>
  <c r="GN68" i="4"/>
  <c r="DQ68" i="4"/>
  <c r="GN100" i="4"/>
  <c r="DQ100" i="4"/>
  <c r="GN212" i="4"/>
  <c r="DQ212" i="4"/>
  <c r="GN159" i="4"/>
  <c r="DQ159" i="4"/>
  <c r="GN131" i="4"/>
  <c r="DQ131" i="4"/>
  <c r="GN21" i="4"/>
  <c r="DQ21" i="4"/>
  <c r="GN150" i="4"/>
  <c r="DQ150" i="4"/>
  <c r="GN236" i="4"/>
  <c r="DQ236" i="4"/>
  <c r="GN231" i="4"/>
  <c r="DQ231" i="4"/>
  <c r="GN112" i="4"/>
  <c r="DQ112" i="4"/>
  <c r="GN210" i="4"/>
  <c r="DQ210" i="4"/>
  <c r="GN215" i="4"/>
  <c r="DQ215" i="4"/>
  <c r="GN144" i="4"/>
  <c r="DQ144" i="4"/>
  <c r="GN176" i="4"/>
  <c r="DQ176" i="4"/>
  <c r="GN250" i="4"/>
  <c r="DQ250" i="4"/>
  <c r="GN241" i="4"/>
  <c r="DQ241" i="4"/>
  <c r="GN54" i="4"/>
  <c r="DQ54" i="4"/>
  <c r="GM73" i="4"/>
  <c r="DP73" i="4"/>
  <c r="GN98" i="4"/>
  <c r="DQ98" i="4"/>
  <c r="GN127" i="4"/>
  <c r="DQ127" i="4"/>
  <c r="GN89" i="4"/>
  <c r="DQ89" i="4"/>
  <c r="GN157" i="4"/>
  <c r="DQ157" i="4"/>
  <c r="GN48" i="4"/>
  <c r="DQ48" i="4"/>
  <c r="GN154" i="4"/>
  <c r="DQ154" i="4"/>
  <c r="GN17" i="4"/>
  <c r="DQ17" i="4"/>
  <c r="GN86" i="4"/>
  <c r="DQ86" i="4"/>
  <c r="GN111" i="4"/>
  <c r="DQ111" i="4"/>
  <c r="GN79" i="4"/>
  <c r="DQ79" i="4"/>
  <c r="GN123" i="4"/>
  <c r="DQ123" i="4"/>
  <c r="GN51" i="4"/>
  <c r="DQ51" i="4"/>
  <c r="GN32" i="4"/>
  <c r="DQ32" i="4"/>
  <c r="GN146" i="4"/>
  <c r="DQ146" i="4"/>
  <c r="GM85" i="4"/>
  <c r="DP85" i="4"/>
  <c r="GM31" i="4"/>
  <c r="DP31" i="4"/>
  <c r="GM32" i="4"/>
  <c r="DP32" i="4"/>
  <c r="GO21" i="4"/>
  <c r="DR21" i="4"/>
  <c r="GO33" i="4"/>
  <c r="DR33" i="4"/>
  <c r="GO43" i="4"/>
  <c r="DR43" i="4"/>
  <c r="GO57" i="4"/>
  <c r="DR57" i="4"/>
  <c r="GO71" i="4"/>
  <c r="DR71" i="4"/>
  <c r="GO12" i="4"/>
  <c r="DR12" i="4"/>
  <c r="GO20" i="4"/>
  <c r="DR20" i="4"/>
  <c r="GO28" i="4"/>
  <c r="DR28" i="4"/>
  <c r="GO36" i="4"/>
  <c r="DR36" i="4"/>
  <c r="GO44" i="4"/>
  <c r="DR44" i="4"/>
  <c r="GO52" i="4"/>
  <c r="DR52" i="4"/>
  <c r="GO60" i="4"/>
  <c r="DR60" i="4"/>
  <c r="GO29" i="4"/>
  <c r="DR29" i="4"/>
  <c r="GO53" i="4"/>
  <c r="DR53" i="4"/>
  <c r="GO73" i="4"/>
  <c r="DR73" i="4"/>
  <c r="GO87" i="4"/>
  <c r="DR87" i="4"/>
  <c r="GO95" i="4"/>
  <c r="DR95" i="4"/>
  <c r="GO103" i="4"/>
  <c r="DR103" i="4"/>
  <c r="GO111" i="4"/>
  <c r="DR111" i="4"/>
  <c r="GO119" i="4"/>
  <c r="DR119" i="4"/>
  <c r="GO72" i="4"/>
  <c r="DR72" i="4"/>
  <c r="GO80" i="4"/>
  <c r="DR80" i="4"/>
  <c r="GO88" i="4"/>
  <c r="DR88" i="4"/>
  <c r="GO96" i="4"/>
  <c r="DR96" i="4"/>
  <c r="GO104" i="4"/>
  <c r="DR104" i="4"/>
  <c r="GO112" i="4"/>
  <c r="DR112" i="4"/>
  <c r="GO120" i="4"/>
  <c r="DR120" i="4"/>
  <c r="GO128" i="4"/>
  <c r="DR128" i="4"/>
  <c r="GO136" i="4"/>
  <c r="DR136" i="4"/>
  <c r="GO144" i="4"/>
  <c r="DR144" i="4"/>
  <c r="GO152" i="4"/>
  <c r="DR152" i="4"/>
  <c r="GO160" i="4"/>
  <c r="DR160" i="4"/>
  <c r="GO168" i="4"/>
  <c r="DR168" i="4"/>
  <c r="GO176" i="4"/>
  <c r="DR176" i="4"/>
  <c r="GO184" i="4"/>
  <c r="DR184" i="4"/>
  <c r="GO192" i="4"/>
  <c r="DR192" i="4"/>
  <c r="GO200" i="4"/>
  <c r="DR200" i="4"/>
  <c r="GO127" i="4"/>
  <c r="DR127" i="4"/>
  <c r="GO135" i="4"/>
  <c r="DR135" i="4"/>
  <c r="GO143" i="4"/>
  <c r="DR143" i="4"/>
  <c r="GO151" i="4"/>
  <c r="DR151" i="4"/>
  <c r="GO159" i="4"/>
  <c r="DR159" i="4"/>
  <c r="GO167" i="4"/>
  <c r="DR167" i="4"/>
  <c r="GO175" i="4"/>
  <c r="DR175" i="4"/>
  <c r="GO183" i="4"/>
  <c r="DR183" i="4"/>
  <c r="GO191" i="4"/>
  <c r="DR191" i="4"/>
  <c r="GO199" i="4"/>
  <c r="DR199" i="4"/>
  <c r="GO207" i="4"/>
  <c r="DR207" i="4"/>
  <c r="GO215" i="4"/>
  <c r="DR215" i="4"/>
  <c r="GO223" i="4"/>
  <c r="DR223" i="4"/>
  <c r="GO231" i="4"/>
  <c r="DR231" i="4"/>
  <c r="GO239" i="4"/>
  <c r="DR239" i="4"/>
  <c r="GO247" i="4"/>
  <c r="DR247" i="4"/>
  <c r="GO255" i="4"/>
  <c r="DR255" i="4"/>
  <c r="GO263" i="4"/>
  <c r="DR263" i="4"/>
  <c r="GO206" i="4"/>
  <c r="DR206" i="4"/>
  <c r="GO214" i="4"/>
  <c r="DR214" i="4"/>
  <c r="GO222" i="4"/>
  <c r="DR222" i="4"/>
  <c r="GO230" i="4"/>
  <c r="DR230" i="4"/>
  <c r="GO238" i="4"/>
  <c r="DR238" i="4"/>
  <c r="GO246" i="4"/>
  <c r="DR246" i="4"/>
  <c r="GO254" i="4"/>
  <c r="DR254" i="4"/>
  <c r="GO262" i="4"/>
  <c r="DR262" i="4"/>
  <c r="GM97" i="4"/>
  <c r="DP97" i="4"/>
  <c r="GM250" i="4"/>
  <c r="DP250" i="4"/>
  <c r="GM58" i="4"/>
  <c r="DP58" i="4"/>
  <c r="GM258" i="4"/>
  <c r="DP258" i="4"/>
  <c r="GM77" i="4"/>
  <c r="DP77" i="4"/>
  <c r="GM53" i="4"/>
  <c r="DP53" i="4"/>
  <c r="GM37" i="4"/>
  <c r="DP37" i="4"/>
  <c r="GM21" i="4"/>
  <c r="DP21" i="4"/>
  <c r="GM44" i="4"/>
  <c r="DP44" i="4"/>
  <c r="GM59" i="4"/>
  <c r="DP59" i="4"/>
  <c r="GM46" i="4"/>
  <c r="DP46" i="4"/>
  <c r="GM88" i="4"/>
  <c r="DP88" i="4"/>
  <c r="GM121" i="4"/>
  <c r="DP121" i="4"/>
  <c r="GM137" i="4"/>
  <c r="DP137" i="4"/>
  <c r="GM153" i="4"/>
  <c r="DP153" i="4"/>
  <c r="GM169" i="4"/>
  <c r="DP169" i="4"/>
  <c r="GM185" i="4"/>
  <c r="DP185" i="4"/>
  <c r="GM230" i="4"/>
  <c r="DP230" i="4"/>
  <c r="GM120" i="4"/>
  <c r="DP120" i="4"/>
  <c r="GM136" i="4"/>
  <c r="DP136" i="4"/>
  <c r="GM152" i="4"/>
  <c r="DP152" i="4"/>
  <c r="GM168" i="4"/>
  <c r="DP168" i="4"/>
  <c r="GM184" i="4"/>
  <c r="DP184" i="4"/>
  <c r="GM200" i="4"/>
  <c r="DP200" i="4"/>
  <c r="GM201" i="4"/>
  <c r="DP201" i="4"/>
  <c r="GM217" i="4"/>
  <c r="DP217" i="4"/>
  <c r="GM233" i="4"/>
  <c r="DP233" i="4"/>
  <c r="GM249" i="4"/>
  <c r="DP249" i="4"/>
  <c r="GM265" i="4"/>
  <c r="DP265" i="4"/>
  <c r="GM90" i="4"/>
  <c r="DP90" i="4"/>
  <c r="GM254" i="4"/>
  <c r="DP254" i="4"/>
  <c r="GM79" i="4"/>
  <c r="DP79" i="4"/>
  <c r="GM95" i="4"/>
  <c r="DP95" i="4"/>
  <c r="GM111" i="4"/>
  <c r="DP111" i="4"/>
  <c r="GM252" i="4"/>
  <c r="DP252" i="4"/>
  <c r="GM226" i="4"/>
  <c r="DP226" i="4"/>
  <c r="GM100" i="4"/>
  <c r="DP100" i="4"/>
  <c r="GM127" i="4"/>
  <c r="DP127" i="4"/>
  <c r="GM143" i="4"/>
  <c r="DP143" i="4"/>
  <c r="GM159" i="4"/>
  <c r="DP159" i="4"/>
  <c r="GM175" i="4"/>
  <c r="DP175" i="4"/>
  <c r="GM191" i="4"/>
  <c r="DP191" i="4"/>
  <c r="GM232" i="4"/>
  <c r="DP232" i="4"/>
  <c r="GM126" i="4"/>
  <c r="DP126" i="4"/>
  <c r="GM142" i="4"/>
  <c r="DP142" i="4"/>
  <c r="GM158" i="4"/>
  <c r="DP158" i="4"/>
  <c r="GM174" i="4"/>
  <c r="DP174" i="4"/>
  <c r="GM190" i="4"/>
  <c r="DP190" i="4"/>
  <c r="GM212" i="4"/>
  <c r="DP212" i="4"/>
  <c r="GM211" i="4"/>
  <c r="DP211" i="4"/>
  <c r="GM227" i="4"/>
  <c r="DP227" i="4"/>
  <c r="GM243" i="4"/>
  <c r="DP243" i="4"/>
  <c r="GM259" i="4"/>
  <c r="DP259" i="4"/>
  <c r="GM105" i="4"/>
  <c r="DP105" i="4"/>
  <c r="GM89" i="4"/>
  <c r="DP89" i="4"/>
  <c r="GM28" i="4"/>
  <c r="DP28" i="4"/>
  <c r="GN181" i="4"/>
  <c r="DQ181" i="4"/>
  <c r="GN141" i="4"/>
  <c r="DQ141" i="4"/>
  <c r="GN25" i="4"/>
  <c r="DQ25" i="4"/>
  <c r="GN63" i="4"/>
  <c r="DQ63" i="4"/>
  <c r="GN80" i="4"/>
  <c r="DQ80" i="4"/>
  <c r="GN96" i="4"/>
  <c r="DQ96" i="4"/>
  <c r="GN110" i="4"/>
  <c r="DQ110" i="4"/>
  <c r="GN204" i="4"/>
  <c r="DQ204" i="4"/>
  <c r="GN121" i="4"/>
  <c r="DQ121" i="4"/>
  <c r="GN155" i="4"/>
  <c r="DQ155" i="4"/>
  <c r="GN15" i="4"/>
  <c r="DQ15" i="4"/>
  <c r="GN59" i="4"/>
  <c r="DQ59" i="4"/>
  <c r="GN165" i="4"/>
  <c r="DQ165" i="4"/>
  <c r="GN19" i="4"/>
  <c r="DQ19" i="4"/>
  <c r="GN203" i="4"/>
  <c r="DQ203" i="4"/>
  <c r="GN142" i="4"/>
  <c r="DQ142" i="4"/>
  <c r="GN174" i="4"/>
  <c r="DQ174" i="4"/>
  <c r="GN228" i="4"/>
  <c r="DQ228" i="4"/>
  <c r="GN260" i="4"/>
  <c r="DQ260" i="4"/>
  <c r="GN255" i="4"/>
  <c r="DQ255" i="4"/>
  <c r="GN18" i="4"/>
  <c r="DQ18" i="4"/>
  <c r="GN209" i="4"/>
  <c r="DQ209" i="4"/>
  <c r="GN206" i="4"/>
  <c r="DQ206" i="4"/>
  <c r="GN222" i="4"/>
  <c r="DQ222" i="4"/>
  <c r="GN207" i="4"/>
  <c r="DQ207" i="4"/>
  <c r="GN124" i="4"/>
  <c r="DQ124" i="4"/>
  <c r="GN140" i="4"/>
  <c r="DQ140" i="4"/>
  <c r="GN156" i="4"/>
  <c r="DQ156" i="4"/>
  <c r="GN172" i="4"/>
  <c r="DQ172" i="4"/>
  <c r="GN188" i="4"/>
  <c r="DQ188" i="4"/>
  <c r="GN230" i="4"/>
  <c r="DQ230" i="4"/>
  <c r="GN246" i="4"/>
  <c r="DQ246" i="4"/>
  <c r="GN262" i="4"/>
  <c r="DQ262" i="4"/>
  <c r="GN237" i="4"/>
  <c r="DQ237" i="4"/>
  <c r="GN253" i="4"/>
  <c r="DQ253" i="4"/>
  <c r="GN62" i="4"/>
  <c r="DQ62" i="4"/>
  <c r="GN28" i="4"/>
  <c r="DQ28" i="4"/>
  <c r="GM110" i="4"/>
  <c r="DP110" i="4"/>
  <c r="GN106" i="4"/>
  <c r="DQ106" i="4"/>
  <c r="GN74" i="4"/>
  <c r="DQ74" i="4"/>
  <c r="GN169" i="4"/>
  <c r="DQ169" i="4"/>
  <c r="GN109" i="4"/>
  <c r="DQ109" i="4"/>
  <c r="GN93" i="4"/>
  <c r="DQ93" i="4"/>
  <c r="GN77" i="4"/>
  <c r="DQ77" i="4"/>
  <c r="GN183" i="4"/>
  <c r="DQ183" i="4"/>
  <c r="GN16" i="4"/>
  <c r="DQ16" i="4"/>
  <c r="GN26" i="4"/>
  <c r="DQ26" i="4"/>
  <c r="GN264" i="4"/>
  <c r="DQ264" i="4"/>
  <c r="GN170" i="4"/>
  <c r="DQ170" i="4"/>
  <c r="GN211" i="4"/>
  <c r="DQ211" i="4"/>
  <c r="GN43" i="4"/>
  <c r="DQ43" i="4"/>
  <c r="GN224" i="4"/>
  <c r="DQ224" i="4"/>
  <c r="GN94" i="4"/>
  <c r="DQ94" i="4"/>
  <c r="GN189" i="4"/>
  <c r="DQ189" i="4"/>
  <c r="GN115" i="4"/>
  <c r="DQ115" i="4"/>
  <c r="GN99" i="4"/>
  <c r="DQ99" i="4"/>
  <c r="GN83" i="4"/>
  <c r="DQ83" i="4"/>
  <c r="GN67" i="4"/>
  <c r="DQ67" i="4"/>
  <c r="GN153" i="4"/>
  <c r="DQ153" i="4"/>
  <c r="GN259" i="4"/>
  <c r="DQ259" i="4"/>
  <c r="GN178" i="4"/>
  <c r="DQ178" i="4"/>
  <c r="GN64" i="4"/>
  <c r="DQ64" i="4"/>
  <c r="GN125" i="4"/>
  <c r="DQ125" i="4"/>
  <c r="GN60" i="4"/>
  <c r="DQ60" i="4"/>
  <c r="G257" i="4"/>
  <c r="J257" i="4" s="1"/>
  <c r="H256" i="4"/>
  <c r="K256" i="4" s="1"/>
  <c r="I25" i="4"/>
  <c r="L25" i="4" s="1"/>
  <c r="K259" i="4"/>
  <c r="H263" i="4"/>
  <c r="I132" i="4"/>
  <c r="L132" i="4" s="1"/>
  <c r="I92" i="4"/>
  <c r="L92" i="4" s="1"/>
  <c r="I20" i="4"/>
  <c r="I231" i="4"/>
  <c r="L231" i="4" s="1"/>
  <c r="I179" i="4"/>
  <c r="L179" i="4" s="1"/>
  <c r="L20" i="4"/>
  <c r="G251" i="4"/>
  <c r="J251" i="4" s="1"/>
  <c r="I232" i="4"/>
  <c r="L232" i="4" s="1"/>
  <c r="I183" i="4"/>
  <c r="L183" i="4" s="1"/>
  <c r="I211" i="4"/>
  <c r="L211" i="4" s="1"/>
  <c r="H31" i="4"/>
  <c r="K31" i="4" s="1"/>
  <c r="H243" i="4"/>
  <c r="K243" i="4" s="1"/>
  <c r="G168" i="4"/>
  <c r="J168" i="4" s="1"/>
  <c r="H161" i="4"/>
  <c r="K161" i="4" s="1"/>
  <c r="M17" i="4"/>
  <c r="Q17" i="4" s="1"/>
  <c r="C13" i="5" s="1"/>
  <c r="I223" i="4"/>
  <c r="L223" i="4" s="1"/>
  <c r="I31" i="4"/>
  <c r="L31" i="4" s="1"/>
  <c r="J17" i="4"/>
  <c r="H226" i="4"/>
  <c r="K226" i="4" s="1"/>
  <c r="H184" i="4"/>
  <c r="K184" i="4" s="1"/>
  <c r="G143" i="4"/>
  <c r="J143" i="4" s="1"/>
  <c r="G214" i="4"/>
  <c r="J214" i="4" s="1"/>
  <c r="G104" i="4"/>
  <c r="J104" i="4" s="1"/>
  <c r="H137" i="4"/>
  <c r="K137" i="4" s="1"/>
  <c r="H162" i="4"/>
  <c r="K162" i="4" s="1"/>
  <c r="I239" i="4"/>
  <c r="L239" i="4" s="1"/>
  <c r="I100" i="4"/>
  <c r="L100" i="4" s="1"/>
  <c r="G188" i="4"/>
  <c r="J188" i="4" s="1"/>
  <c r="G111" i="4"/>
  <c r="J111" i="4" s="1"/>
  <c r="G76" i="4"/>
  <c r="J76" i="4" s="1"/>
  <c r="G235" i="4"/>
  <c r="J235" i="4" s="1"/>
  <c r="G164" i="4"/>
  <c r="J164" i="4" s="1"/>
  <c r="H120" i="4"/>
  <c r="K120" i="4" s="1"/>
  <c r="I130" i="4"/>
  <c r="L130" i="4" s="1"/>
  <c r="I69" i="4"/>
  <c r="L69" i="4" s="1"/>
  <c r="G31" i="4"/>
  <c r="J31" i="4" s="1"/>
  <c r="I241" i="4"/>
  <c r="L241" i="4" s="1"/>
  <c r="G253" i="4"/>
  <c r="J253" i="4" s="1"/>
  <c r="I22" i="4"/>
  <c r="L22" i="4" s="1"/>
  <c r="I256" i="4"/>
  <c r="L256" i="4" s="1"/>
  <c r="H34" i="4"/>
  <c r="K34" i="4" s="1"/>
  <c r="G259" i="4"/>
  <c r="J259" i="4" s="1"/>
  <c r="C515" i="5"/>
  <c r="M265" i="4"/>
  <c r="Q265" i="4" s="1"/>
  <c r="G265" i="4"/>
  <c r="G125" i="4"/>
  <c r="J125" i="4" s="1"/>
  <c r="CF257" i="4"/>
  <c r="CF34" i="4"/>
  <c r="DM34" i="4" s="1"/>
  <c r="CF18" i="4"/>
  <c r="CF35" i="4"/>
  <c r="DM35" i="4" s="1"/>
  <c r="CF26" i="4"/>
  <c r="CF27" i="4"/>
  <c r="CF25" i="4"/>
  <c r="CF260" i="4"/>
  <c r="I79" i="4"/>
  <c r="L79" i="4" s="1"/>
  <c r="I150" i="4"/>
  <c r="L150" i="4" s="1"/>
  <c r="I118" i="4"/>
  <c r="L118" i="4" s="1"/>
  <c r="J14" i="4"/>
  <c r="M14" i="4"/>
  <c r="Q14" i="4" s="1"/>
  <c r="I48" i="4"/>
  <c r="L48" i="4" s="1"/>
  <c r="O261" i="4"/>
  <c r="S261" i="4" s="1"/>
  <c r="L261" i="4"/>
  <c r="L13" i="4"/>
  <c r="O13" i="4"/>
  <c r="S13" i="4" s="1"/>
  <c r="I202" i="4"/>
  <c r="L202" i="4" s="1"/>
  <c r="H51" i="4"/>
  <c r="K51" i="4" s="1"/>
  <c r="I245" i="4"/>
  <c r="L245" i="4" s="1"/>
  <c r="I173" i="4"/>
  <c r="L173" i="4" s="1"/>
  <c r="I192" i="4"/>
  <c r="L192" i="4" s="1"/>
  <c r="I124" i="4"/>
  <c r="L124" i="4" s="1"/>
  <c r="I64" i="4"/>
  <c r="L64" i="4" s="1"/>
  <c r="I43" i="4"/>
  <c r="L43" i="4" s="1"/>
  <c r="I123" i="4"/>
  <c r="L123" i="4" s="1"/>
  <c r="L14" i="4"/>
  <c r="O14" i="4"/>
  <c r="S14" i="4" s="1"/>
  <c r="I54" i="4"/>
  <c r="L54" i="4" s="1"/>
  <c r="I40" i="4"/>
  <c r="L40" i="4" s="1"/>
  <c r="I73" i="4"/>
  <c r="L73" i="4" s="1"/>
  <c r="I144" i="4"/>
  <c r="L144" i="4" s="1"/>
  <c r="I61" i="4"/>
  <c r="L61" i="4" s="1"/>
  <c r="I247" i="4"/>
  <c r="L247" i="4" s="1"/>
  <c r="I152" i="4"/>
  <c r="L152" i="4" s="1"/>
  <c r="I62" i="4"/>
  <c r="L62" i="4" s="1"/>
  <c r="I50" i="4"/>
  <c r="L50" i="4" s="1"/>
  <c r="H13" i="4"/>
  <c r="K13" i="4"/>
  <c r="N13" i="4"/>
  <c r="R13" i="4" s="1"/>
  <c r="J12" i="4"/>
  <c r="M12" i="4"/>
  <c r="Q12" i="4" s="1"/>
  <c r="I199" i="4"/>
  <c r="L199" i="4" s="1"/>
  <c r="I133" i="4"/>
  <c r="L133" i="4" s="1"/>
  <c r="I191" i="4"/>
  <c r="L191" i="4" s="1"/>
  <c r="I225" i="4"/>
  <c r="L225" i="4" s="1"/>
  <c r="I117" i="4"/>
  <c r="L117" i="4" s="1"/>
  <c r="M260" i="4"/>
  <c r="Q260" i="4" s="1"/>
  <c r="J260" i="4"/>
  <c r="H249" i="4"/>
  <c r="K249" i="4" s="1"/>
  <c r="I95" i="4"/>
  <c r="L95" i="4" s="1"/>
  <c r="I162" i="4"/>
  <c r="L162" i="4" s="1"/>
  <c r="I209" i="4"/>
  <c r="L209" i="4" s="1"/>
  <c r="I220" i="4"/>
  <c r="L220" i="4" s="1"/>
  <c r="I70" i="4"/>
  <c r="L70" i="4" s="1"/>
  <c r="I32" i="4"/>
  <c r="L32" i="4" s="1"/>
  <c r="I180" i="4"/>
  <c r="L180" i="4" s="1"/>
  <c r="I131" i="4"/>
  <c r="L131" i="4" s="1"/>
  <c r="I128" i="4"/>
  <c r="L128" i="4" s="1"/>
  <c r="I55" i="4"/>
  <c r="L55" i="4" s="1"/>
  <c r="I137" i="4"/>
  <c r="L137" i="4" s="1"/>
  <c r="H257" i="4"/>
  <c r="K257" i="4" s="1"/>
  <c r="I135" i="4"/>
  <c r="L135" i="4" s="1"/>
  <c r="I76" i="4"/>
  <c r="L76" i="4" s="1"/>
  <c r="I47" i="4"/>
  <c r="L47" i="4" s="1"/>
  <c r="I56" i="4"/>
  <c r="L56" i="4" s="1"/>
  <c r="I216" i="4"/>
  <c r="L216" i="4" s="1"/>
  <c r="I98" i="4"/>
  <c r="L98" i="4" s="1"/>
  <c r="I178" i="4"/>
  <c r="L178" i="4" s="1"/>
  <c r="I218" i="4"/>
  <c r="L218" i="4" s="1"/>
  <c r="L262" i="4"/>
  <c r="O262" i="4"/>
  <c r="S262" i="4" s="1"/>
  <c r="I153" i="4"/>
  <c r="L153" i="4" s="1"/>
  <c r="I228" i="4"/>
  <c r="L228" i="4" s="1"/>
  <c r="I188" i="4"/>
  <c r="L188" i="4" s="1"/>
  <c r="I244" i="4"/>
  <c r="L244" i="4" s="1"/>
  <c r="I126" i="4"/>
  <c r="L126" i="4" s="1"/>
  <c r="I166" i="4"/>
  <c r="L166" i="4" s="1"/>
  <c r="I210" i="4"/>
  <c r="L210" i="4" s="1"/>
  <c r="I122" i="4"/>
  <c r="L122" i="4" s="1"/>
  <c r="I189" i="4"/>
  <c r="L189" i="4" s="1"/>
  <c r="I208" i="4"/>
  <c r="L208" i="4" s="1"/>
  <c r="I140" i="4"/>
  <c r="L140" i="4" s="1"/>
  <c r="I88" i="4"/>
  <c r="L88" i="4" s="1"/>
  <c r="I46" i="4"/>
  <c r="L46" i="4" s="1"/>
  <c r="I115" i="4"/>
  <c r="L115" i="4" s="1"/>
  <c r="I57" i="4"/>
  <c r="L57" i="4" s="1"/>
  <c r="I93" i="4"/>
  <c r="L93" i="4" s="1"/>
  <c r="J266" i="4"/>
  <c r="M266" i="4"/>
  <c r="Q266" i="4" s="1"/>
  <c r="I230" i="4"/>
  <c r="L230" i="4" s="1"/>
  <c r="I163" i="4"/>
  <c r="L163" i="4" s="1"/>
  <c r="I74" i="4"/>
  <c r="L74" i="4" s="1"/>
  <c r="I109" i="4"/>
  <c r="L109" i="4" s="1"/>
  <c r="L16" i="4"/>
  <c r="O16" i="4"/>
  <c r="S16" i="4" s="1"/>
  <c r="I66" i="4"/>
  <c r="L66" i="4" s="1"/>
  <c r="I52" i="4"/>
  <c r="L52" i="4" s="1"/>
  <c r="I168" i="4"/>
  <c r="L168" i="4" s="1"/>
  <c r="I141" i="4"/>
  <c r="L141" i="4" s="1"/>
  <c r="I219" i="4"/>
  <c r="L219" i="4" s="1"/>
  <c r="I155" i="4"/>
  <c r="L155" i="4" s="1"/>
  <c r="I84" i="4"/>
  <c r="L84" i="4" s="1"/>
  <c r="K261" i="4"/>
  <c r="N261" i="4"/>
  <c r="R261" i="4" s="1"/>
  <c r="I181" i="4"/>
  <c r="L181" i="4" s="1"/>
  <c r="I196" i="4"/>
  <c r="L196" i="4" s="1"/>
  <c r="I96" i="4"/>
  <c r="L96" i="4" s="1"/>
  <c r="I51" i="4"/>
  <c r="L51" i="4" s="1"/>
  <c r="I222" i="4"/>
  <c r="L222" i="4" s="1"/>
  <c r="I104" i="4"/>
  <c r="L104" i="4" s="1"/>
  <c r="I161" i="4"/>
  <c r="L161" i="4" s="1"/>
  <c r="I86" i="4"/>
  <c r="L86" i="4" s="1"/>
  <c r="I170" i="4"/>
  <c r="L170" i="4" s="1"/>
  <c r="I226" i="4"/>
  <c r="L226" i="4" s="1"/>
  <c r="I167" i="4"/>
  <c r="L167" i="4" s="1"/>
  <c r="I174" i="4"/>
  <c r="L174" i="4" s="1"/>
  <c r="N17" i="4"/>
  <c r="R17" i="4" s="1"/>
  <c r="K17" i="4"/>
  <c r="I194" i="4"/>
  <c r="L194" i="4" s="1"/>
  <c r="I33" i="4"/>
  <c r="L33" i="4" s="1"/>
  <c r="I143" i="4"/>
  <c r="L143" i="4" s="1"/>
  <c r="I185" i="4"/>
  <c r="L185" i="4" s="1"/>
  <c r="DV263" i="4"/>
  <c r="I134" i="4"/>
  <c r="L134" i="4" s="1"/>
  <c r="I198" i="4"/>
  <c r="L198" i="4" s="1"/>
  <c r="H24" i="4"/>
  <c r="K24" i="4" s="1"/>
  <c r="I99" i="4"/>
  <c r="L99" i="4" s="1"/>
  <c r="I67" i="4"/>
  <c r="L67" i="4" s="1"/>
  <c r="I87" i="4"/>
  <c r="L87" i="4" s="1"/>
  <c r="H20" i="4"/>
  <c r="K20" i="4"/>
  <c r="L266" i="4"/>
  <c r="O266" i="4"/>
  <c r="S266" i="4" s="1"/>
  <c r="I205" i="4"/>
  <c r="L205" i="4" s="1"/>
  <c r="I157" i="4"/>
  <c r="L157" i="4" s="1"/>
  <c r="I160" i="4"/>
  <c r="L160" i="4" s="1"/>
  <c r="I221" i="4"/>
  <c r="L221" i="4" s="1"/>
  <c r="I158" i="4"/>
  <c r="L158" i="4" s="1"/>
  <c r="I139" i="4"/>
  <c r="L139" i="4" s="1"/>
  <c r="I38" i="4"/>
  <c r="L38" i="4" s="1"/>
  <c r="I107" i="4"/>
  <c r="L107" i="4" s="1"/>
  <c r="I42" i="4"/>
  <c r="L42" i="4" s="1"/>
  <c r="I63" i="4"/>
  <c r="L63" i="4" s="1"/>
  <c r="I238" i="4"/>
  <c r="L238" i="4" s="1"/>
  <c r="I175" i="4"/>
  <c r="L175" i="4" s="1"/>
  <c r="I94" i="4"/>
  <c r="L94" i="4" s="1"/>
  <c r="I129" i="4"/>
  <c r="L129" i="4" s="1"/>
  <c r="L12" i="4"/>
  <c r="O12" i="4"/>
  <c r="S12" i="4" s="1"/>
  <c r="DV12" i="4" s="1"/>
  <c r="I85" i="4"/>
  <c r="L85" i="4" s="1"/>
  <c r="I237" i="4"/>
  <c r="L237" i="4" s="1"/>
  <c r="H252" i="4"/>
  <c r="K252" i="4" s="1"/>
  <c r="I39" i="4"/>
  <c r="L39" i="4" s="1"/>
  <c r="I234" i="4"/>
  <c r="L234" i="4" s="1"/>
  <c r="I200" i="4"/>
  <c r="L200" i="4" s="1"/>
  <c r="I58" i="4"/>
  <c r="L58" i="4" s="1"/>
  <c r="H260" i="4"/>
  <c r="K260" i="4" s="1"/>
  <c r="I127" i="4"/>
  <c r="L127" i="4" s="1"/>
  <c r="I235" i="4"/>
  <c r="L235" i="4" s="1"/>
  <c r="I177" i="4"/>
  <c r="L177" i="4" s="1"/>
  <c r="I106" i="4"/>
  <c r="L106" i="4" s="1"/>
  <c r="I71" i="4"/>
  <c r="L71" i="4" s="1"/>
  <c r="J15" i="4"/>
  <c r="M15" i="4"/>
  <c r="Q15" i="4" s="1"/>
  <c r="I65" i="4"/>
  <c r="L65" i="4" s="1"/>
  <c r="I212" i="4"/>
  <c r="L212" i="4" s="1"/>
  <c r="I147" i="4"/>
  <c r="L147" i="4" s="1"/>
  <c r="I72" i="4"/>
  <c r="L72" i="4" s="1"/>
  <c r="H14" i="4"/>
  <c r="N14" i="4"/>
  <c r="R14" i="4" s="1"/>
  <c r="K14" i="4"/>
  <c r="I105" i="4"/>
  <c r="L105" i="4" s="1"/>
  <c r="H19" i="4"/>
  <c r="K19" i="4"/>
  <c r="H262" i="4"/>
  <c r="N262" i="4"/>
  <c r="R262" i="4" s="1"/>
  <c r="K262" i="4"/>
  <c r="I193" i="4"/>
  <c r="L193" i="4" s="1"/>
  <c r="I136" i="4"/>
  <c r="L136" i="4" s="1"/>
  <c r="I145" i="4"/>
  <c r="L145" i="4" s="1"/>
  <c r="K11" i="4"/>
  <c r="N11" i="4"/>
  <c r="H255" i="4"/>
  <c r="K255" i="4" s="1"/>
  <c r="I207" i="4"/>
  <c r="L207" i="4" s="1"/>
  <c r="I184" i="4"/>
  <c r="L184" i="4" s="1"/>
  <c r="I116" i="4"/>
  <c r="L116" i="4" s="1"/>
  <c r="M13" i="4"/>
  <c r="Q13" i="4" s="1"/>
  <c r="J13" i="4"/>
  <c r="I41" i="4"/>
  <c r="L41" i="4" s="1"/>
  <c r="N12" i="4"/>
  <c r="R12" i="4" s="1"/>
  <c r="K12" i="4"/>
  <c r="I102" i="4"/>
  <c r="L102" i="4" s="1"/>
  <c r="I217" i="4"/>
  <c r="L217" i="4" s="1"/>
  <c r="I182" i="4"/>
  <c r="L182" i="4" s="1"/>
  <c r="I125" i="4"/>
  <c r="L125" i="4" s="1"/>
  <c r="I142" i="4"/>
  <c r="L142" i="4" s="1"/>
  <c r="I110" i="4"/>
  <c r="L110" i="4" s="1"/>
  <c r="I91" i="4"/>
  <c r="L91" i="4" s="1"/>
  <c r="I112" i="4"/>
  <c r="L112" i="4" s="1"/>
  <c r="I45" i="4"/>
  <c r="L45" i="4" s="1"/>
  <c r="O17" i="4"/>
  <c r="S17" i="4" s="1"/>
  <c r="L17" i="4"/>
  <c r="I59" i="4"/>
  <c r="L59" i="4" s="1"/>
  <c r="I213" i="4"/>
  <c r="L213" i="4" s="1"/>
  <c r="I165" i="4"/>
  <c r="L165" i="4" s="1"/>
  <c r="I176" i="4"/>
  <c r="L176" i="4" s="1"/>
  <c r="I108" i="4"/>
  <c r="L108" i="4" s="1"/>
  <c r="I190" i="4"/>
  <c r="L190" i="4" s="1"/>
  <c r="I30" i="4"/>
  <c r="L30" i="4" s="1"/>
  <c r="I89" i="4"/>
  <c r="L89" i="4" s="1"/>
  <c r="H254" i="4"/>
  <c r="K254" i="4" s="1"/>
  <c r="I75" i="4"/>
  <c r="L75" i="4" s="1"/>
  <c r="I248" i="4"/>
  <c r="L248" i="4" s="1"/>
  <c r="I195" i="4"/>
  <c r="L195" i="4" s="1"/>
  <c r="I229" i="4"/>
  <c r="L229" i="4" s="1"/>
  <c r="I149" i="4"/>
  <c r="L149" i="4" s="1"/>
  <c r="I186" i="4"/>
  <c r="L186" i="4" s="1"/>
  <c r="J18" i="4"/>
  <c r="M18" i="4"/>
  <c r="Q18" i="4" s="1"/>
  <c r="I36" i="4"/>
  <c r="L36" i="4" s="1"/>
  <c r="I49" i="4"/>
  <c r="L49" i="4" s="1"/>
  <c r="I138" i="4"/>
  <c r="L138" i="4" s="1"/>
  <c r="L18" i="4"/>
  <c r="H16" i="4"/>
  <c r="N16" i="4"/>
  <c r="R16" i="4" s="1"/>
  <c r="K16" i="4"/>
  <c r="L11" i="4"/>
  <c r="O11" i="4"/>
  <c r="H15" i="4"/>
  <c r="N15" i="4"/>
  <c r="R15" i="4" s="1"/>
  <c r="K15" i="4"/>
  <c r="I242" i="4"/>
  <c r="L242" i="4" s="1"/>
  <c r="I159" i="4"/>
  <c r="L159" i="4" s="1"/>
  <c r="I90" i="4"/>
  <c r="L90" i="4" s="1"/>
  <c r="I83" i="4"/>
  <c r="L83" i="4" s="1"/>
  <c r="I111" i="4"/>
  <c r="L111" i="4" s="1"/>
  <c r="I236" i="4"/>
  <c r="L236" i="4" s="1"/>
  <c r="I187" i="4"/>
  <c r="L187" i="4" s="1"/>
  <c r="I156" i="4"/>
  <c r="L156" i="4" s="1"/>
  <c r="I214" i="4"/>
  <c r="L214" i="4" s="1"/>
  <c r="I154" i="4"/>
  <c r="L154" i="4" s="1"/>
  <c r="H248" i="4"/>
  <c r="K248" i="4" s="1"/>
  <c r="I197" i="4"/>
  <c r="L197" i="4" s="1"/>
  <c r="M264" i="4"/>
  <c r="Q264" i="4" s="1"/>
  <c r="J264" i="4"/>
  <c r="I164" i="4"/>
  <c r="L164" i="4" s="1"/>
  <c r="I80" i="4"/>
  <c r="L80" i="4" s="1"/>
  <c r="I77" i="4"/>
  <c r="L77" i="4" s="1"/>
  <c r="J16" i="4"/>
  <c r="M16" i="4"/>
  <c r="Q16" i="4" s="1"/>
  <c r="K266" i="4"/>
  <c r="N266" i="4"/>
  <c r="R266" i="4" s="1"/>
  <c r="I121" i="4"/>
  <c r="L121" i="4" s="1"/>
  <c r="O15" i="4"/>
  <c r="S15" i="4" s="1"/>
  <c r="L15" i="4"/>
  <c r="I172" i="4"/>
  <c r="L172" i="4" s="1"/>
  <c r="O265" i="4"/>
  <c r="S265" i="4" s="1"/>
  <c r="L265" i="4"/>
  <c r="I233" i="4"/>
  <c r="L233" i="4" s="1"/>
  <c r="I101" i="4"/>
  <c r="L101" i="4" s="1"/>
  <c r="I37" i="4"/>
  <c r="L37" i="4" s="1"/>
  <c r="I53" i="4"/>
  <c r="L53" i="4" s="1"/>
  <c r="J11" i="4"/>
  <c r="M11" i="4"/>
  <c r="Q11" i="4" s="1"/>
  <c r="I68" i="4"/>
  <c r="L68" i="4" s="1"/>
  <c r="I120" i="4"/>
  <c r="L120" i="4" s="1"/>
  <c r="I146" i="4"/>
  <c r="L146" i="4" s="1"/>
  <c r="L264" i="4"/>
  <c r="O264" i="4"/>
  <c r="S264" i="4" s="1"/>
  <c r="DV264" i="4" s="1"/>
  <c r="DT263" i="4"/>
  <c r="CF264" i="4"/>
  <c r="CF256" i="4"/>
  <c r="DM256" i="4" s="1"/>
  <c r="CF248" i="4"/>
  <c r="CF263" i="4"/>
  <c r="DM263" i="4" s="1"/>
  <c r="CF259" i="4"/>
  <c r="CF255" i="4"/>
  <c r="CF251" i="4"/>
  <c r="CF247" i="4"/>
  <c r="CF243" i="4"/>
  <c r="DM243" i="4" s="1"/>
  <c r="CF266" i="4"/>
  <c r="CF258" i="4"/>
  <c r="DM258" i="4" s="1"/>
  <c r="CF250" i="4"/>
  <c r="CF242" i="4"/>
  <c r="CF23" i="4"/>
  <c r="CF252" i="4"/>
  <c r="CF33" i="4"/>
  <c r="CF31" i="4"/>
  <c r="DM31" i="4" s="1"/>
  <c r="CF13" i="4"/>
  <c r="CF36" i="4"/>
  <c r="CF32" i="4"/>
  <c r="CF28" i="4"/>
  <c r="CF24" i="4"/>
  <c r="CF20" i="4"/>
  <c r="DM20" i="4" s="1"/>
  <c r="CF16" i="4"/>
  <c r="CF12" i="4"/>
  <c r="CF261" i="4"/>
  <c r="CF253" i="4"/>
  <c r="CF245" i="4"/>
  <c r="CF262" i="4"/>
  <c r="CF246" i="4"/>
  <c r="DM246" i="4" s="1"/>
  <c r="CF29" i="4"/>
  <c r="CF17" i="4"/>
  <c r="CF21" i="4"/>
  <c r="CF19" i="4"/>
  <c r="CF15" i="4"/>
  <c r="CF254" i="4"/>
  <c r="CF249" i="4"/>
  <c r="CF265" i="4"/>
  <c r="CG37" i="4"/>
  <c r="CG30" i="4"/>
  <c r="CF14" i="4"/>
  <c r="CF22" i="4"/>
  <c r="DM22" i="4" s="1"/>
  <c r="CF30" i="4"/>
  <c r="CF244" i="4"/>
  <c r="CG253" i="4"/>
  <c r="CG252" i="4"/>
  <c r="CG14" i="4"/>
  <c r="CG266" i="4"/>
  <c r="CG262" i="4"/>
  <c r="CG258" i="4"/>
  <c r="DN258" i="4" s="1"/>
  <c r="CG254" i="4"/>
  <c r="CG250" i="4"/>
  <c r="CG246" i="4"/>
  <c r="DN246" i="4" s="1"/>
  <c r="CG242" i="4"/>
  <c r="CG238" i="4"/>
  <c r="CG263" i="4"/>
  <c r="DN263" i="4" s="1"/>
  <c r="CG259" i="4"/>
  <c r="CG255" i="4"/>
  <c r="CG251" i="4"/>
  <c r="DN251" i="4" s="1"/>
  <c r="CG247" i="4"/>
  <c r="CG243" i="4"/>
  <c r="DN243" i="4" s="1"/>
  <c r="CG239" i="4"/>
  <c r="DN239" i="4" s="1"/>
  <c r="CG21" i="4"/>
  <c r="CG19" i="4"/>
  <c r="CG40" i="4"/>
  <c r="CG36" i="4"/>
  <c r="CG32" i="4"/>
  <c r="CG28" i="4"/>
  <c r="CG24" i="4"/>
  <c r="CG20" i="4"/>
  <c r="DN20" i="4" s="1"/>
  <c r="CG16" i="4"/>
  <c r="CG12" i="4"/>
  <c r="CG39" i="4"/>
  <c r="CG29" i="4"/>
  <c r="CG27" i="4"/>
  <c r="CG26" i="4"/>
  <c r="CG17" i="4"/>
  <c r="CG23" i="4"/>
  <c r="CG31" i="4"/>
  <c r="DN31" i="4" s="1"/>
  <c r="CG33" i="4"/>
  <c r="CG249" i="4"/>
  <c r="CG265" i="4"/>
  <c r="CG240" i="4"/>
  <c r="DN240" i="4" s="1"/>
  <c r="CG256" i="4"/>
  <c r="DN256" i="4" s="1"/>
  <c r="CG22" i="4"/>
  <c r="DN22" i="4" s="1"/>
  <c r="CG38" i="4"/>
  <c r="CG25" i="4"/>
  <c r="CG245" i="4"/>
  <c r="CG261" i="4"/>
  <c r="CG244" i="4"/>
  <c r="CG260" i="4"/>
  <c r="CG18" i="4"/>
  <c r="CG34" i="4"/>
  <c r="DN34" i="4" s="1"/>
  <c r="CG13" i="4"/>
  <c r="CG15" i="4"/>
  <c r="CG35" i="4"/>
  <c r="DN35" i="4" s="1"/>
  <c r="CG241" i="4"/>
  <c r="DN241" i="4" s="1"/>
  <c r="CG257" i="4"/>
  <c r="CG248" i="4"/>
  <c r="CG264" i="4"/>
  <c r="E515" i="5"/>
  <c r="E259" i="5"/>
  <c r="G223" i="4"/>
  <c r="J223" i="4" s="1"/>
  <c r="G112" i="4"/>
  <c r="J112" i="4" s="1"/>
  <c r="G37" i="4"/>
  <c r="J37" i="4" s="1"/>
  <c r="G79" i="4"/>
  <c r="J79" i="4" s="1"/>
  <c r="G137" i="4"/>
  <c r="J137" i="4" s="1"/>
  <c r="H65" i="4"/>
  <c r="K65" i="4" s="1"/>
  <c r="G175" i="4"/>
  <c r="J175" i="4" s="1"/>
  <c r="G178" i="4"/>
  <c r="J178" i="4" s="1"/>
  <c r="G174" i="4"/>
  <c r="J174" i="4" s="1"/>
  <c r="G82" i="4"/>
  <c r="J82" i="4" s="1"/>
  <c r="G260" i="4"/>
  <c r="G124" i="4"/>
  <c r="J124" i="4" s="1"/>
  <c r="H99" i="4"/>
  <c r="K99" i="4" s="1"/>
  <c r="G157" i="4"/>
  <c r="J157" i="4" s="1"/>
  <c r="G189" i="4"/>
  <c r="J189" i="4" s="1"/>
  <c r="H59" i="4"/>
  <c r="K59" i="4" s="1"/>
  <c r="G198" i="4"/>
  <c r="J198" i="4" s="1"/>
  <c r="G211" i="4"/>
  <c r="J211" i="4" s="1"/>
  <c r="G57" i="4"/>
  <c r="J57" i="4" s="1"/>
  <c r="H212" i="4"/>
  <c r="K212" i="4" s="1"/>
  <c r="H232" i="4"/>
  <c r="K232" i="4" s="1"/>
  <c r="H77" i="4"/>
  <c r="K77" i="4" s="1"/>
  <c r="G38" i="4"/>
  <c r="J38" i="4" s="1"/>
  <c r="H41" i="4"/>
  <c r="K41" i="4" s="1"/>
  <c r="H44" i="4"/>
  <c r="K44" i="4" s="1"/>
  <c r="I250" i="4"/>
  <c r="L250" i="4" s="1"/>
  <c r="I21" i="4"/>
  <c r="L21" i="4" s="1"/>
  <c r="G118" i="4"/>
  <c r="J118" i="4" s="1"/>
  <c r="G150" i="4"/>
  <c r="J150" i="4" s="1"/>
  <c r="H115" i="4"/>
  <c r="K115" i="4" s="1"/>
  <c r="I24" i="4"/>
  <c r="L24" i="4" s="1"/>
  <c r="G43" i="4"/>
  <c r="J43" i="4" s="1"/>
  <c r="H224" i="4"/>
  <c r="K224" i="4" s="1"/>
  <c r="I19" i="4"/>
  <c r="L19" i="4" s="1"/>
  <c r="G80" i="4"/>
  <c r="J80" i="4" s="1"/>
  <c r="H202" i="4"/>
  <c r="K202" i="4" s="1"/>
  <c r="G142" i="4"/>
  <c r="J142" i="4" s="1"/>
  <c r="G229" i="4"/>
  <c r="J229" i="4" s="1"/>
  <c r="G194" i="4"/>
  <c r="J194" i="4" s="1"/>
  <c r="G105" i="4"/>
  <c r="J105" i="4" s="1"/>
  <c r="H210" i="4"/>
  <c r="K210" i="4" s="1"/>
  <c r="H197" i="4"/>
  <c r="K197" i="4" s="1"/>
  <c r="I12" i="4"/>
  <c r="G109" i="4"/>
  <c r="J109" i="4" s="1"/>
  <c r="G36" i="4"/>
  <c r="J36" i="4" s="1"/>
  <c r="G41" i="4"/>
  <c r="J41" i="4" s="1"/>
  <c r="G26" i="4"/>
  <c r="J26" i="4" s="1"/>
  <c r="H114" i="4"/>
  <c r="K114" i="4" s="1"/>
  <c r="I18" i="4"/>
  <c r="H91" i="4"/>
  <c r="K91" i="4" s="1"/>
  <c r="G242" i="4"/>
  <c r="J242" i="4" s="1"/>
  <c r="G183" i="4"/>
  <c r="J183" i="4" s="1"/>
  <c r="G71" i="4"/>
  <c r="J71" i="4" s="1"/>
  <c r="H206" i="4"/>
  <c r="K206" i="4" s="1"/>
  <c r="H83" i="4"/>
  <c r="K83" i="4" s="1"/>
  <c r="G98" i="4"/>
  <c r="J98" i="4" s="1"/>
  <c r="H98" i="4"/>
  <c r="K98" i="4" s="1"/>
  <c r="G220" i="4"/>
  <c r="J220" i="4" s="1"/>
  <c r="G203" i="4"/>
  <c r="J203" i="4" s="1"/>
  <c r="G69" i="4"/>
  <c r="J69" i="4" s="1"/>
  <c r="G103" i="4"/>
  <c r="J103" i="4" s="1"/>
  <c r="H208" i="4"/>
  <c r="K208" i="4" s="1"/>
  <c r="H185" i="4"/>
  <c r="K185" i="4" s="1"/>
  <c r="H121" i="4"/>
  <c r="K121" i="4" s="1"/>
  <c r="H23" i="4"/>
  <c r="K23" i="4" s="1"/>
  <c r="G47" i="4"/>
  <c r="J47" i="4" s="1"/>
  <c r="G39" i="4"/>
  <c r="J39" i="4" s="1"/>
  <c r="H245" i="4"/>
  <c r="K245" i="4" s="1"/>
  <c r="G224" i="4"/>
  <c r="J224" i="4" s="1"/>
  <c r="G165" i="4"/>
  <c r="J165" i="4" s="1"/>
  <c r="G264" i="4"/>
  <c r="G123" i="4"/>
  <c r="J123" i="4" s="1"/>
  <c r="H198" i="4"/>
  <c r="K198" i="4" s="1"/>
  <c r="H112" i="4"/>
  <c r="K112" i="4" s="1"/>
  <c r="H146" i="4"/>
  <c r="K146" i="4" s="1"/>
  <c r="H25" i="4"/>
  <c r="K25" i="4" s="1"/>
  <c r="G16" i="4"/>
  <c r="G59" i="4"/>
  <c r="J59" i="4" s="1"/>
  <c r="G48" i="4"/>
  <c r="J48" i="4" s="1"/>
  <c r="G93" i="4"/>
  <c r="J93" i="4" s="1"/>
  <c r="H266" i="4"/>
  <c r="G195" i="4"/>
  <c r="J195" i="4" s="1"/>
  <c r="G241" i="4"/>
  <c r="J241" i="4" s="1"/>
  <c r="G94" i="4"/>
  <c r="J94" i="4" s="1"/>
  <c r="I15" i="4"/>
  <c r="H229" i="4"/>
  <c r="K229" i="4" s="1"/>
  <c r="H36" i="4"/>
  <c r="K36" i="4" s="1"/>
  <c r="G231" i="4"/>
  <c r="J231" i="4" s="1"/>
  <c r="G119" i="4"/>
  <c r="J119" i="4" s="1"/>
  <c r="G108" i="4"/>
  <c r="J108" i="4" s="1"/>
  <c r="H214" i="4"/>
  <c r="K214" i="4" s="1"/>
  <c r="H193" i="4"/>
  <c r="K193" i="4" s="1"/>
  <c r="H187" i="4"/>
  <c r="K187" i="4" s="1"/>
  <c r="H92" i="4"/>
  <c r="K92" i="4" s="1"/>
  <c r="I260" i="4"/>
  <c r="L260" i="4" s="1"/>
  <c r="I265" i="4"/>
  <c r="H111" i="4"/>
  <c r="K111" i="4" s="1"/>
  <c r="G49" i="4"/>
  <c r="J49" i="4" s="1"/>
  <c r="H242" i="4"/>
  <c r="K242" i="4" s="1"/>
  <c r="G215" i="4"/>
  <c r="J215" i="4" s="1"/>
  <c r="H183" i="4"/>
  <c r="K183" i="4" s="1"/>
  <c r="G243" i="4"/>
  <c r="J243" i="4" s="1"/>
  <c r="H200" i="4"/>
  <c r="K200" i="4" s="1"/>
  <c r="G141" i="4"/>
  <c r="J141" i="4" s="1"/>
  <c r="H132" i="4"/>
  <c r="K132" i="4" s="1"/>
  <c r="G90" i="4"/>
  <c r="J90" i="4" s="1"/>
  <c r="G58" i="4"/>
  <c r="J58" i="4" s="1"/>
  <c r="H54" i="4"/>
  <c r="K54" i="4" s="1"/>
  <c r="G100" i="4"/>
  <c r="J100" i="4" s="1"/>
  <c r="G89" i="4"/>
  <c r="J89" i="4" s="1"/>
  <c r="G44" i="4"/>
  <c r="J44" i="4" s="1"/>
  <c r="G170" i="4"/>
  <c r="J170" i="4" s="1"/>
  <c r="H71" i="4"/>
  <c r="K71" i="4" s="1"/>
  <c r="G20" i="4"/>
  <c r="J20" i="4" s="1"/>
  <c r="H250" i="4"/>
  <c r="K250" i="4" s="1"/>
  <c r="G163" i="4"/>
  <c r="J163" i="4" s="1"/>
  <c r="G160" i="4"/>
  <c r="J160" i="4" s="1"/>
  <c r="H190" i="4"/>
  <c r="K190" i="4" s="1"/>
  <c r="G152" i="4"/>
  <c r="J152" i="4" s="1"/>
  <c r="G11" i="4"/>
  <c r="G65" i="4"/>
  <c r="J65" i="4" s="1"/>
  <c r="H177" i="4"/>
  <c r="K177" i="4" s="1"/>
  <c r="H231" i="4"/>
  <c r="K231" i="4" s="1"/>
  <c r="H84" i="4"/>
  <c r="K84" i="4" s="1"/>
  <c r="G60" i="4"/>
  <c r="J60" i="4" s="1"/>
  <c r="I264" i="4"/>
  <c r="H46" i="4"/>
  <c r="K46" i="4" s="1"/>
  <c r="G158" i="4"/>
  <c r="J158" i="4" s="1"/>
  <c r="H164" i="4"/>
  <c r="K164" i="4" s="1"/>
  <c r="I29" i="4"/>
  <c r="L29" i="4" s="1"/>
  <c r="H72" i="4"/>
  <c r="K72" i="4" s="1"/>
  <c r="G88" i="4"/>
  <c r="J88" i="4" s="1"/>
  <c r="H73" i="4"/>
  <c r="K73" i="4" s="1"/>
  <c r="G122" i="4"/>
  <c r="J122" i="4" s="1"/>
  <c r="G140" i="4"/>
  <c r="J140" i="4" s="1"/>
  <c r="G258" i="4"/>
  <c r="J258" i="4" s="1"/>
  <c r="H216" i="4"/>
  <c r="K216" i="4" s="1"/>
  <c r="I255" i="4"/>
  <c r="L255" i="4" s="1"/>
  <c r="H138" i="4"/>
  <c r="K138" i="4" s="1"/>
  <c r="H48" i="4"/>
  <c r="K48" i="4" s="1"/>
  <c r="G219" i="4"/>
  <c r="J219" i="4" s="1"/>
  <c r="G232" i="4"/>
  <c r="J232" i="4" s="1"/>
  <c r="H173" i="4"/>
  <c r="K173" i="4" s="1"/>
  <c r="G114" i="4"/>
  <c r="J114" i="4" s="1"/>
  <c r="G210" i="4"/>
  <c r="J210" i="4" s="1"/>
  <c r="H43" i="4"/>
  <c r="K43" i="4" s="1"/>
  <c r="H155" i="4"/>
  <c r="K155" i="4" s="1"/>
  <c r="G50" i="4"/>
  <c r="J50" i="4" s="1"/>
  <c r="G186" i="4"/>
  <c r="J186" i="4" s="1"/>
  <c r="H258" i="4"/>
  <c r="K258" i="4" s="1"/>
  <c r="G148" i="4"/>
  <c r="J148" i="4" s="1"/>
  <c r="G46" i="4"/>
  <c r="J46" i="4" s="1"/>
  <c r="H69" i="4"/>
  <c r="K69" i="4" s="1"/>
  <c r="H56" i="4"/>
  <c r="K56" i="4" s="1"/>
  <c r="H251" i="4"/>
  <c r="K251" i="4" s="1"/>
  <c r="H113" i="4"/>
  <c r="K113" i="4" s="1"/>
  <c r="H57" i="4"/>
  <c r="K57" i="4" s="1"/>
  <c r="G120" i="4"/>
  <c r="J120" i="4" s="1"/>
  <c r="G126" i="4"/>
  <c r="J126" i="4" s="1"/>
  <c r="H240" i="4"/>
  <c r="K240" i="4" s="1"/>
  <c r="H131" i="4"/>
  <c r="K131" i="4" s="1"/>
  <c r="G239" i="4"/>
  <c r="J239" i="4" s="1"/>
  <c r="G166" i="4"/>
  <c r="J166" i="4" s="1"/>
  <c r="G147" i="4"/>
  <c r="J147" i="4" s="1"/>
  <c r="G128" i="4"/>
  <c r="J128" i="4" s="1"/>
  <c r="H180" i="4"/>
  <c r="K180" i="4" s="1"/>
  <c r="H100" i="4"/>
  <c r="K100" i="4" s="1"/>
  <c r="I17" i="4"/>
  <c r="G173" i="4"/>
  <c r="J173" i="4" s="1"/>
  <c r="H94" i="4"/>
  <c r="K94" i="4" s="1"/>
  <c r="H45" i="4"/>
  <c r="K45" i="4" s="1"/>
  <c r="G134" i="4"/>
  <c r="J134" i="4" s="1"/>
  <c r="G72" i="4"/>
  <c r="J72" i="4" s="1"/>
  <c r="G35" i="4"/>
  <c r="J35" i="4" s="1"/>
  <c r="G77" i="4"/>
  <c r="J77" i="4" s="1"/>
  <c r="H89" i="4"/>
  <c r="K89" i="4" s="1"/>
  <c r="G29" i="4"/>
  <c r="J29" i="4" s="1"/>
  <c r="G96" i="4"/>
  <c r="J96" i="4" s="1"/>
  <c r="G250" i="4"/>
  <c r="J250" i="4" s="1"/>
  <c r="G171" i="4"/>
  <c r="J171" i="4" s="1"/>
  <c r="G63" i="4"/>
  <c r="J63" i="4" s="1"/>
  <c r="H176" i="4"/>
  <c r="K176" i="4" s="1"/>
  <c r="H97" i="4"/>
  <c r="K97" i="4" s="1"/>
  <c r="H40" i="4"/>
  <c r="K40" i="4" s="1"/>
  <c r="H55" i="4"/>
  <c r="K55" i="4" s="1"/>
  <c r="H178" i="4"/>
  <c r="K178" i="4" s="1"/>
  <c r="H170" i="4"/>
  <c r="K170" i="4" s="1"/>
  <c r="H101" i="4"/>
  <c r="K101" i="4" s="1"/>
  <c r="I252" i="4"/>
  <c r="L252" i="4" s="1"/>
  <c r="G225" i="4"/>
  <c r="J225" i="4" s="1"/>
  <c r="G184" i="4"/>
  <c r="J184" i="4" s="1"/>
  <c r="G133" i="4"/>
  <c r="J133" i="4" s="1"/>
  <c r="H141" i="4"/>
  <c r="K141" i="4" s="1"/>
  <c r="H26" i="4"/>
  <c r="K26" i="4" s="1"/>
  <c r="H215" i="4"/>
  <c r="K215" i="4" s="1"/>
  <c r="G172" i="4"/>
  <c r="J172" i="4" s="1"/>
  <c r="G127" i="4"/>
  <c r="J127" i="4" s="1"/>
  <c r="G161" i="4"/>
  <c r="J161" i="4" s="1"/>
  <c r="H233" i="4"/>
  <c r="K233" i="4" s="1"/>
  <c r="H172" i="4"/>
  <c r="K172" i="4" s="1"/>
  <c r="H102" i="4"/>
  <c r="K102" i="4" s="1"/>
  <c r="G70" i="4"/>
  <c r="J70" i="4" s="1"/>
  <c r="H28" i="4"/>
  <c r="K28" i="4" s="1"/>
  <c r="G130" i="4"/>
  <c r="J130" i="4" s="1"/>
  <c r="H119" i="4"/>
  <c r="K119" i="4" s="1"/>
  <c r="I28" i="4"/>
  <c r="L28" i="4" s="1"/>
  <c r="G78" i="4"/>
  <c r="J78" i="4" s="1"/>
  <c r="H261" i="4"/>
  <c r="G240" i="4"/>
  <c r="J240" i="4" s="1"/>
  <c r="G213" i="4"/>
  <c r="J213" i="4" s="1"/>
  <c r="H239" i="4"/>
  <c r="K239" i="4" s="1"/>
  <c r="G139" i="4"/>
  <c r="J139" i="4" s="1"/>
  <c r="G107" i="4"/>
  <c r="J107" i="4" s="1"/>
  <c r="H144" i="4"/>
  <c r="K144" i="4" s="1"/>
  <c r="H64" i="4"/>
  <c r="K64" i="4" s="1"/>
  <c r="G34" i="4"/>
  <c r="J34" i="4" s="1"/>
  <c r="G97" i="4"/>
  <c r="J97" i="4" s="1"/>
  <c r="H38" i="4"/>
  <c r="K38" i="4" s="1"/>
  <c r="G154" i="4"/>
  <c r="J154" i="4" s="1"/>
  <c r="I27" i="4"/>
  <c r="L27" i="4" s="1"/>
  <c r="G24" i="4"/>
  <c r="J24" i="4" s="1"/>
  <c r="H171" i="4"/>
  <c r="K171" i="4" s="1"/>
  <c r="G176" i="4"/>
  <c r="J176" i="4" s="1"/>
  <c r="G256" i="4"/>
  <c r="J256" i="4" s="1"/>
  <c r="H62" i="4"/>
  <c r="K62" i="4" s="1"/>
  <c r="H29" i="4"/>
  <c r="K29" i="4" s="1"/>
  <c r="G162" i="4"/>
  <c r="J162" i="4" s="1"/>
  <c r="H126" i="4"/>
  <c r="K126" i="4" s="1"/>
  <c r="G156" i="4"/>
  <c r="J156" i="4" s="1"/>
  <c r="G169" i="4"/>
  <c r="J169" i="4" s="1"/>
  <c r="H246" i="4"/>
  <c r="K246" i="4" s="1"/>
  <c r="H156" i="4"/>
  <c r="K156" i="4" s="1"/>
  <c r="H152" i="4"/>
  <c r="K152" i="4" s="1"/>
  <c r="H103" i="4"/>
  <c r="K103" i="4" s="1"/>
  <c r="G32" i="4"/>
  <c r="J32" i="4" s="1"/>
  <c r="H160" i="4"/>
  <c r="K160" i="4" s="1"/>
  <c r="H247" i="4"/>
  <c r="K247" i="4" s="1"/>
  <c r="G199" i="4"/>
  <c r="J199" i="4" s="1"/>
  <c r="H225" i="4"/>
  <c r="K225" i="4" s="1"/>
  <c r="H168" i="4"/>
  <c r="K168" i="4" s="1"/>
  <c r="G117" i="4"/>
  <c r="J117" i="4" s="1"/>
  <c r="G237" i="4"/>
  <c r="J237" i="4" s="1"/>
  <c r="G74" i="4"/>
  <c r="J74" i="4" s="1"/>
  <c r="G42" i="4"/>
  <c r="J42" i="4" s="1"/>
  <c r="G75" i="4"/>
  <c r="J75" i="4" s="1"/>
  <c r="H17" i="4"/>
  <c r="G61" i="4"/>
  <c r="J61" i="4" s="1"/>
  <c r="H118" i="4"/>
  <c r="K118" i="4" s="1"/>
  <c r="I249" i="4"/>
  <c r="L249" i="4" s="1"/>
  <c r="G81" i="4"/>
  <c r="J81" i="4" s="1"/>
  <c r="H142" i="4"/>
  <c r="K142" i="4" s="1"/>
  <c r="H219" i="4"/>
  <c r="K219" i="4" s="1"/>
  <c r="G208" i="4"/>
  <c r="J208" i="4" s="1"/>
  <c r="H129" i="4"/>
  <c r="K129" i="4" s="1"/>
  <c r="H140" i="4"/>
  <c r="K140" i="4" s="1"/>
  <c r="H130" i="4"/>
  <c r="K130" i="4" s="1"/>
  <c r="H49" i="4"/>
  <c r="K49" i="4" s="1"/>
  <c r="H87" i="4"/>
  <c r="K87" i="4" s="1"/>
  <c r="H60" i="4"/>
  <c r="K60" i="4" s="1"/>
  <c r="H153" i="4"/>
  <c r="K153" i="4" s="1"/>
  <c r="H167" i="4"/>
  <c r="K167" i="4" s="1"/>
  <c r="H201" i="4"/>
  <c r="K201" i="4" s="1"/>
  <c r="G99" i="4"/>
  <c r="J99" i="4" s="1"/>
  <c r="H75" i="4"/>
  <c r="K75" i="4" s="1"/>
  <c r="G131" i="4"/>
  <c r="J131" i="4" s="1"/>
  <c r="H93" i="4"/>
  <c r="K93" i="4" s="1"/>
  <c r="I266" i="4"/>
  <c r="G19" i="4"/>
  <c r="J19" i="4" s="1"/>
  <c r="H96" i="4"/>
  <c r="K96" i="4" s="1"/>
  <c r="G64" i="4"/>
  <c r="J64" i="4" s="1"/>
  <c r="G218" i="4"/>
  <c r="J218" i="4" s="1"/>
  <c r="H154" i="4"/>
  <c r="K154" i="4" s="1"/>
  <c r="G55" i="4"/>
  <c r="J55" i="4" s="1"/>
  <c r="G18" i="4"/>
  <c r="H148" i="4"/>
  <c r="K148" i="4" s="1"/>
  <c r="G12" i="4"/>
  <c r="G101" i="4"/>
  <c r="J101" i="4" s="1"/>
  <c r="H234" i="4"/>
  <c r="K234" i="4" s="1"/>
  <c r="H74" i="4"/>
  <c r="K74" i="4" s="1"/>
  <c r="G246" i="4"/>
  <c r="J246" i="4" s="1"/>
  <c r="G113" i="4"/>
  <c r="J113" i="4" s="1"/>
  <c r="H236" i="4"/>
  <c r="K236" i="4" s="1"/>
  <c r="H163" i="4"/>
  <c r="K163" i="4" s="1"/>
  <c r="H76" i="4"/>
  <c r="K76" i="4" s="1"/>
  <c r="H70" i="4"/>
  <c r="K70" i="4" s="1"/>
  <c r="I253" i="4"/>
  <c r="L253" i="4" s="1"/>
  <c r="H205" i="4"/>
  <c r="K205" i="4" s="1"/>
  <c r="H223" i="4"/>
  <c r="K223" i="4" s="1"/>
  <c r="H88" i="4"/>
  <c r="K88" i="4" s="1"/>
  <c r="H95" i="4"/>
  <c r="K95" i="4" s="1"/>
  <c r="G52" i="4"/>
  <c r="J52" i="4" s="1"/>
  <c r="G28" i="4"/>
  <c r="J28" i="4" s="1"/>
  <c r="I259" i="4"/>
  <c r="L259" i="4" s="1"/>
  <c r="H211" i="4"/>
  <c r="K211" i="4" s="1"/>
  <c r="H124" i="4"/>
  <c r="K124" i="4" s="1"/>
  <c r="H35" i="4"/>
  <c r="K35" i="4" s="1"/>
  <c r="H18" i="4"/>
  <c r="K18" i="4" s="1"/>
  <c r="G129" i="4"/>
  <c r="J129" i="4" s="1"/>
  <c r="G136" i="4"/>
  <c r="J136" i="4" s="1"/>
  <c r="H217" i="4"/>
  <c r="K217" i="4" s="1"/>
  <c r="H104" i="4"/>
  <c r="K104" i="4" s="1"/>
  <c r="H143" i="4"/>
  <c r="K143" i="4" s="1"/>
  <c r="I257" i="4"/>
  <c r="L257" i="4" s="1"/>
  <c r="H81" i="4"/>
  <c r="K81" i="4" s="1"/>
  <c r="G252" i="4"/>
  <c r="J252" i="4" s="1"/>
  <c r="G191" i="4"/>
  <c r="J191" i="4" s="1"/>
  <c r="H159" i="4"/>
  <c r="K159" i="4" s="1"/>
  <c r="G149" i="4"/>
  <c r="J149" i="4" s="1"/>
  <c r="H109" i="4"/>
  <c r="K109" i="4" s="1"/>
  <c r="H66" i="4"/>
  <c r="K66" i="4" s="1"/>
  <c r="G83" i="4"/>
  <c r="J83" i="4" s="1"/>
  <c r="H21" i="4"/>
  <c r="K21" i="4" s="1"/>
  <c r="H30" i="4"/>
  <c r="K30" i="4" s="1"/>
  <c r="H134" i="4"/>
  <c r="K134" i="4" s="1"/>
  <c r="H47" i="4"/>
  <c r="K47" i="4" s="1"/>
  <c r="H203" i="4"/>
  <c r="K203" i="4" s="1"/>
  <c r="G192" i="4"/>
  <c r="J192" i="4" s="1"/>
  <c r="H108" i="4"/>
  <c r="K108" i="4" s="1"/>
  <c r="G40" i="4"/>
  <c r="J40" i="4" s="1"/>
  <c r="I262" i="4"/>
  <c r="H135" i="4"/>
  <c r="K135" i="4" s="1"/>
  <c r="G209" i="4"/>
  <c r="J209" i="4" s="1"/>
  <c r="G151" i="4"/>
  <c r="J151" i="4" s="1"/>
  <c r="G14" i="4"/>
  <c r="I261" i="4"/>
  <c r="G21" i="4"/>
  <c r="J21" i="4" s="1"/>
  <c r="I13" i="4"/>
  <c r="G190" i="4"/>
  <c r="J190" i="4" s="1"/>
  <c r="G179" i="4"/>
  <c r="J179" i="4" s="1"/>
  <c r="G144" i="4"/>
  <c r="J144" i="4" s="1"/>
  <c r="H196" i="4"/>
  <c r="K196" i="4" s="1"/>
  <c r="H230" i="4"/>
  <c r="K230" i="4" s="1"/>
  <c r="H61" i="4"/>
  <c r="K61" i="4" s="1"/>
  <c r="G54" i="4"/>
  <c r="J54" i="4" s="1"/>
  <c r="H52" i="4"/>
  <c r="K52" i="4" s="1"/>
  <c r="I14" i="4"/>
  <c r="H147" i="4"/>
  <c r="K147" i="4" s="1"/>
  <c r="G110" i="4"/>
  <c r="J110" i="4" s="1"/>
  <c r="G27" i="4"/>
  <c r="J27" i="4" s="1"/>
  <c r="G51" i="4"/>
  <c r="J51" i="4" s="1"/>
  <c r="H123" i="4"/>
  <c r="K123" i="4" s="1"/>
  <c r="H128" i="4"/>
  <c r="K128" i="4" s="1"/>
  <c r="G181" i="4"/>
  <c r="J181" i="4" s="1"/>
  <c r="G205" i="4"/>
  <c r="J205" i="4" s="1"/>
  <c r="G53" i="4"/>
  <c r="J53" i="4" s="1"/>
  <c r="H67" i="4"/>
  <c r="K67" i="4" s="1"/>
  <c r="G266" i="4"/>
  <c r="G180" i="4"/>
  <c r="J180" i="4" s="1"/>
  <c r="G87" i="4"/>
  <c r="J87" i="4" s="1"/>
  <c r="H186" i="4"/>
  <c r="K186" i="4" s="1"/>
  <c r="H106" i="4"/>
  <c r="K106" i="4" s="1"/>
  <c r="H80" i="4"/>
  <c r="K80" i="4" s="1"/>
  <c r="I16" i="4"/>
  <c r="H237" i="4"/>
  <c r="K237" i="4" s="1"/>
  <c r="H207" i="4"/>
  <c r="K207" i="4" s="1"/>
  <c r="G95" i="4"/>
  <c r="J95" i="4" s="1"/>
  <c r="H117" i="4"/>
  <c r="K117" i="4" s="1"/>
  <c r="H58" i="4"/>
  <c r="K58" i="4" s="1"/>
  <c r="H199" i="4"/>
  <c r="K199" i="4" s="1"/>
  <c r="G200" i="4"/>
  <c r="J200" i="4" s="1"/>
  <c r="G159" i="4"/>
  <c r="J159" i="4" s="1"/>
  <c r="G132" i="4"/>
  <c r="J132" i="4" s="1"/>
  <c r="H116" i="4"/>
  <c r="K116" i="4" s="1"/>
  <c r="I11" i="4"/>
  <c r="G204" i="4"/>
  <c r="J204" i="4" s="1"/>
  <c r="G145" i="4"/>
  <c r="J145" i="4" s="1"/>
  <c r="G193" i="4"/>
  <c r="J193" i="4" s="1"/>
  <c r="H188" i="4"/>
  <c r="K188" i="4" s="1"/>
  <c r="H151" i="4"/>
  <c r="K151" i="4" s="1"/>
  <c r="G56" i="4"/>
  <c r="J56" i="4" s="1"/>
  <c r="H68" i="4"/>
  <c r="K68" i="4" s="1"/>
  <c r="G15" i="4"/>
  <c r="G236" i="4"/>
  <c r="J236" i="4" s="1"/>
  <c r="H222" i="4"/>
  <c r="K222" i="4" s="1"/>
  <c r="I254" i="4"/>
  <c r="L254" i="4" s="1"/>
  <c r="H244" i="4"/>
  <c r="K244" i="4" s="1"/>
  <c r="H189" i="4"/>
  <c r="K189" i="4" s="1"/>
  <c r="H157" i="4"/>
  <c r="K157" i="4" s="1"/>
  <c r="G115" i="4"/>
  <c r="J115" i="4" s="1"/>
  <c r="H166" i="4"/>
  <c r="K166" i="4" s="1"/>
  <c r="H221" i="4"/>
  <c r="K221" i="4" s="1"/>
  <c r="G45" i="4"/>
  <c r="J45" i="4" s="1"/>
  <c r="H85" i="4"/>
  <c r="K85" i="4" s="1"/>
  <c r="I26" i="4"/>
  <c r="L26" i="4" s="1"/>
  <c r="H150" i="4"/>
  <c r="K150" i="4" s="1"/>
  <c r="H63" i="4"/>
  <c r="K63" i="4" s="1"/>
  <c r="G106" i="4"/>
  <c r="J106" i="4" s="1"/>
  <c r="H238" i="4"/>
  <c r="K238" i="4" s="1"/>
  <c r="H179" i="4"/>
  <c r="K179" i="4" s="1"/>
  <c r="G248" i="4"/>
  <c r="J248" i="4" s="1"/>
  <c r="H78" i="4"/>
  <c r="K78" i="4" s="1"/>
  <c r="H122" i="4"/>
  <c r="K122" i="4" s="1"/>
  <c r="H110" i="4"/>
  <c r="K110" i="4" s="1"/>
  <c r="G182" i="4"/>
  <c r="J182" i="4" s="1"/>
  <c r="G201" i="4"/>
  <c r="J201" i="4" s="1"/>
  <c r="H192" i="4"/>
  <c r="K192" i="4" s="1"/>
  <c r="H169" i="4"/>
  <c r="K169" i="4" s="1"/>
  <c r="I23" i="4"/>
  <c r="L23" i="4" s="1"/>
  <c r="H86" i="4"/>
  <c r="K86" i="4" s="1"/>
  <c r="H11" i="4"/>
  <c r="H218" i="4"/>
  <c r="K218" i="4" s="1"/>
  <c r="G234" i="4"/>
  <c r="J234" i="4" s="1"/>
  <c r="H175" i="4"/>
  <c r="K175" i="4" s="1"/>
  <c r="H227" i="4"/>
  <c r="K227" i="4" s="1"/>
  <c r="H133" i="4"/>
  <c r="K133" i="4" s="1"/>
  <c r="G206" i="4"/>
  <c r="J206" i="4" s="1"/>
  <c r="H82" i="4"/>
  <c r="K82" i="4" s="1"/>
  <c r="G22" i="4"/>
  <c r="J22" i="4" s="1"/>
  <c r="G67" i="4"/>
  <c r="J67" i="4" s="1"/>
  <c r="G13" i="4"/>
  <c r="G138" i="4"/>
  <c r="J138" i="4" s="1"/>
  <c r="G91" i="4"/>
  <c r="J91" i="4" s="1"/>
  <c r="G202" i="4"/>
  <c r="J202" i="4" s="1"/>
  <c r="G23" i="4"/>
  <c r="J23" i="4" s="1"/>
  <c r="G73" i="4"/>
  <c r="J73" i="4" s="1"/>
  <c r="H79" i="4"/>
  <c r="K79" i="4" s="1"/>
  <c r="G230" i="4"/>
  <c r="J230" i="4" s="1"/>
  <c r="H235" i="4"/>
  <c r="K235" i="4" s="1"/>
  <c r="H145" i="4"/>
  <c r="K145" i="4" s="1"/>
  <c r="H158" i="4"/>
  <c r="K158" i="4" s="1"/>
  <c r="G86" i="4"/>
  <c r="J86" i="4" s="1"/>
  <c r="H39" i="4"/>
  <c r="K39" i="4" s="1"/>
  <c r="H12" i="4"/>
  <c r="H33" i="4"/>
  <c r="K33" i="4" s="1"/>
  <c r="H228" i="4"/>
  <c r="K228" i="4" s="1"/>
  <c r="H204" i="4"/>
  <c r="K204" i="4" s="1"/>
  <c r="C259" i="5"/>
  <c r="CC16" i="4"/>
  <c r="CC265" i="4"/>
  <c r="CC260" i="4"/>
  <c r="CC12" i="4"/>
  <c r="CC20" i="4"/>
  <c r="DJ20" i="4" s="1"/>
  <c r="CC261" i="4"/>
  <c r="CC259" i="4"/>
  <c r="CC256" i="4"/>
  <c r="DJ256" i="4" s="1"/>
  <c r="CC264" i="4"/>
  <c r="CC11" i="4"/>
  <c r="DJ11" i="4" s="1"/>
  <c r="CC13" i="4"/>
  <c r="CC17" i="4"/>
  <c r="CC19" i="4"/>
  <c r="CC21" i="4"/>
  <c r="CC14" i="4"/>
  <c r="CC18" i="4"/>
  <c r="CC22" i="4"/>
  <c r="DJ22" i="4" s="1"/>
  <c r="CC257" i="4"/>
  <c r="CC263" i="4"/>
  <c r="CC258" i="4"/>
  <c r="CC262" i="4"/>
  <c r="CC266" i="4"/>
  <c r="CC15" i="4"/>
  <c r="CD263" i="4"/>
  <c r="CD252" i="4"/>
  <c r="CD16" i="4"/>
  <c r="CD24" i="4"/>
  <c r="CD255" i="4"/>
  <c r="CD256" i="4"/>
  <c r="DK256" i="4" s="1"/>
  <c r="CD260" i="4"/>
  <c r="CD11" i="4"/>
  <c r="DK11" i="4" s="1"/>
  <c r="CD264" i="4"/>
  <c r="CD13" i="4"/>
  <c r="CD17" i="4"/>
  <c r="CD21" i="4"/>
  <c r="CD25" i="4"/>
  <c r="CD14" i="4"/>
  <c r="CD253" i="4"/>
  <c r="CD261" i="4"/>
  <c r="CD12" i="4"/>
  <c r="CD18" i="4"/>
  <c r="CD26" i="4"/>
  <c r="CD259" i="4"/>
  <c r="CD254" i="4"/>
  <c r="CD258" i="4"/>
  <c r="DK258" i="4" s="1"/>
  <c r="CD262" i="4"/>
  <c r="CD266" i="4"/>
  <c r="CD15" i="4"/>
  <c r="CD19" i="4"/>
  <c r="CD23" i="4"/>
  <c r="CD20" i="4"/>
  <c r="DK20" i="4" s="1"/>
  <c r="CD22" i="4"/>
  <c r="DK22" i="4" s="1"/>
  <c r="CD257" i="4"/>
  <c r="CD265" i="4"/>
  <c r="CB265" i="4"/>
  <c r="DI265" i="4" s="1"/>
  <c r="CB263" i="4"/>
  <c r="DI263" i="4" s="1"/>
  <c r="CB261" i="4"/>
  <c r="DI261" i="4" s="1"/>
  <c r="CB266" i="4"/>
  <c r="DI266" i="4" s="1"/>
  <c r="CB264" i="4"/>
  <c r="DI264" i="4" s="1"/>
  <c r="CB262" i="4"/>
  <c r="DI262" i="4" s="1"/>
  <c r="CB13" i="4"/>
  <c r="DI13" i="4" s="1"/>
  <c r="CB17" i="4"/>
  <c r="DI17" i="4" s="1"/>
  <c r="CB15" i="4"/>
  <c r="DI15" i="4" s="1"/>
  <c r="CB16" i="4"/>
  <c r="DI16" i="4" s="1"/>
  <c r="CB14" i="4"/>
  <c r="DI14" i="4" s="1"/>
  <c r="CB12" i="4"/>
  <c r="DI12" i="4" s="1"/>
  <c r="CB11" i="4"/>
  <c r="DI11" i="4" s="1"/>
  <c r="CE265" i="4"/>
  <c r="CE263" i="4"/>
  <c r="DL263" i="4" s="1"/>
  <c r="CE261" i="4"/>
  <c r="CE259" i="4"/>
  <c r="CE257" i="4"/>
  <c r="CE255" i="4"/>
  <c r="CE253" i="4"/>
  <c r="CE251" i="4"/>
  <c r="DL251" i="4" s="1"/>
  <c r="CE249" i="4"/>
  <c r="CE247" i="4"/>
  <c r="CE266" i="4"/>
  <c r="CE264" i="4"/>
  <c r="CE262" i="4"/>
  <c r="CE260" i="4"/>
  <c r="CE258" i="4"/>
  <c r="DL258" i="4" s="1"/>
  <c r="CE256" i="4"/>
  <c r="DL256" i="4" s="1"/>
  <c r="CE254" i="4"/>
  <c r="CE252" i="4"/>
  <c r="CE250" i="4"/>
  <c r="CE248" i="4"/>
  <c r="CE28" i="4"/>
  <c r="CE24" i="4"/>
  <c r="CE22" i="4"/>
  <c r="DL22" i="4" s="1"/>
  <c r="CE20" i="4"/>
  <c r="DL20" i="4" s="1"/>
  <c r="CE18" i="4"/>
  <c r="CE16" i="4"/>
  <c r="CE14" i="4"/>
  <c r="CE12" i="4"/>
  <c r="CE31" i="4"/>
  <c r="DL31" i="4" s="1"/>
  <c r="CE29" i="4"/>
  <c r="CE27" i="4"/>
  <c r="CE25" i="4"/>
  <c r="CE23" i="4"/>
  <c r="CE21" i="4"/>
  <c r="CE19" i="4"/>
  <c r="CE17" i="4"/>
  <c r="CE15" i="4"/>
  <c r="CE13" i="4"/>
  <c r="CE30" i="4"/>
  <c r="CE26" i="4"/>
  <c r="CH254" i="4" l="1"/>
  <c r="GL254" i="4" s="1"/>
  <c r="DU265" i="4"/>
  <c r="D517" i="5"/>
  <c r="D515" i="5"/>
  <c r="DU263" i="4"/>
  <c r="C257" i="5"/>
  <c r="DT261" i="4"/>
  <c r="CH260" i="4"/>
  <c r="DO260" i="4" s="1"/>
  <c r="CH247" i="4"/>
  <c r="DO247" i="4" s="1"/>
  <c r="CH27" i="4"/>
  <c r="DO27" i="4" s="1"/>
  <c r="CH13" i="4"/>
  <c r="DO13" i="4" s="1"/>
  <c r="CH26" i="4"/>
  <c r="DO26" i="4" s="1"/>
  <c r="CH244" i="4"/>
  <c r="DO244" i="4" s="1"/>
  <c r="CH246" i="4"/>
  <c r="DO246" i="4" s="1"/>
  <c r="CH250" i="4"/>
  <c r="DO250" i="4" s="1"/>
  <c r="CH257" i="4"/>
  <c r="DO257" i="4" s="1"/>
  <c r="CH30" i="4"/>
  <c r="GL30" i="4" s="1"/>
  <c r="CH241" i="4"/>
  <c r="DO241" i="4" s="1"/>
  <c r="CH34" i="4"/>
  <c r="DO34" i="4" s="1"/>
  <c r="CH251" i="4"/>
  <c r="DO251" i="4" s="1"/>
  <c r="CH22" i="4"/>
  <c r="DO22" i="4" s="1"/>
  <c r="CH262" i="4"/>
  <c r="CL262" i="4" s="1"/>
  <c r="CH29" i="4"/>
  <c r="DO29" i="4" s="1"/>
  <c r="CH23" i="4"/>
  <c r="GL23" i="4" s="1"/>
  <c r="CH39" i="4"/>
  <c r="DO39" i="4" s="1"/>
  <c r="CH242" i="4"/>
  <c r="DO242" i="4" s="1"/>
  <c r="CH12" i="4"/>
  <c r="DO12" i="4" s="1"/>
  <c r="CH239" i="4"/>
  <c r="DO239" i="4" s="1"/>
  <c r="CH237" i="4"/>
  <c r="DO237" i="4" s="1"/>
  <c r="CH253" i="4"/>
  <c r="DO253" i="4" s="1"/>
  <c r="CH240" i="4"/>
  <c r="DO240" i="4" s="1"/>
  <c r="CH256" i="4"/>
  <c r="DO256" i="4" s="1"/>
  <c r="CH243" i="4"/>
  <c r="DO243" i="4" s="1"/>
  <c r="CH25" i="4"/>
  <c r="DO25" i="4" s="1"/>
  <c r="CH24" i="4"/>
  <c r="DO24" i="4" s="1"/>
  <c r="C258" i="5"/>
  <c r="CH38" i="4"/>
  <c r="DO38" i="4" s="1"/>
  <c r="CH19" i="4"/>
  <c r="DO19" i="4" s="1"/>
  <c r="CH35" i="4"/>
  <c r="DO35" i="4" s="1"/>
  <c r="CH32" i="4"/>
  <c r="DO32" i="4" s="1"/>
  <c r="CH266" i="4"/>
  <c r="DO266" i="4" s="1"/>
  <c r="CH16" i="4"/>
  <c r="CL16" i="4" s="1"/>
  <c r="CH263" i="4"/>
  <c r="DO263" i="4" s="1"/>
  <c r="CH249" i="4"/>
  <c r="DO249" i="4" s="1"/>
  <c r="CH265" i="4"/>
  <c r="DO265" i="4" s="1"/>
  <c r="CH252" i="4"/>
  <c r="DO252" i="4" s="1"/>
  <c r="CH259" i="4"/>
  <c r="DO259" i="4" s="1"/>
  <c r="CH41" i="4"/>
  <c r="GL41" i="4" s="1"/>
  <c r="DT262" i="4"/>
  <c r="CH17" i="4"/>
  <c r="DO17" i="4" s="1"/>
  <c r="CH21" i="4"/>
  <c r="DO21" i="4" s="1"/>
  <c r="CH37" i="4"/>
  <c r="DO37" i="4" s="1"/>
  <c r="CH14" i="4"/>
  <c r="CL14" i="4" s="1"/>
  <c r="CH15" i="4"/>
  <c r="DO15" i="4" s="1"/>
  <c r="CH31" i="4"/>
  <c r="DO31" i="4" s="1"/>
  <c r="CH28" i="4"/>
  <c r="DO28" i="4" s="1"/>
  <c r="CH258" i="4"/>
  <c r="DO258" i="4" s="1"/>
  <c r="CH40" i="4"/>
  <c r="DO40" i="4" s="1"/>
  <c r="CH255" i="4"/>
  <c r="DO255" i="4" s="1"/>
  <c r="CH245" i="4"/>
  <c r="DO245" i="4" s="1"/>
  <c r="CH261" i="4"/>
  <c r="GL261" i="4" s="1"/>
  <c r="CH248" i="4"/>
  <c r="DO248" i="4" s="1"/>
  <c r="CH264" i="4"/>
  <c r="CL264" i="4" s="1"/>
  <c r="CH20" i="4"/>
  <c r="DO20" i="4" s="1"/>
  <c r="CH18" i="4"/>
  <c r="DO18" i="4" s="1"/>
  <c r="CH238" i="4"/>
  <c r="DO238" i="4" s="1"/>
  <c r="CH33" i="4"/>
  <c r="DO33" i="4" s="1"/>
  <c r="DU264" i="4"/>
  <c r="D516" i="5"/>
  <c r="GK27" i="4"/>
  <c r="DN27" i="4"/>
  <c r="GK28" i="4"/>
  <c r="DN28" i="4"/>
  <c r="GK242" i="4"/>
  <c r="DN242" i="4"/>
  <c r="GG259" i="4"/>
  <c r="DJ259" i="4"/>
  <c r="GK13" i="4"/>
  <c r="DN13" i="4"/>
  <c r="GK12" i="4"/>
  <c r="DN12" i="4"/>
  <c r="GK255" i="4"/>
  <c r="DN255" i="4"/>
  <c r="GI30" i="4"/>
  <c r="DL30" i="4"/>
  <c r="GI15" i="4"/>
  <c r="DL15" i="4"/>
  <c r="GI23" i="4"/>
  <c r="DL23" i="4"/>
  <c r="GI18" i="4"/>
  <c r="DL18" i="4"/>
  <c r="GI28" i="4"/>
  <c r="DL28" i="4"/>
  <c r="GI254" i="4"/>
  <c r="DL254" i="4"/>
  <c r="GI262" i="4"/>
  <c r="DL262" i="4"/>
  <c r="GI247" i="4"/>
  <c r="DL247" i="4"/>
  <c r="GI255" i="4"/>
  <c r="DL255" i="4"/>
  <c r="GH257" i="4"/>
  <c r="DK257" i="4"/>
  <c r="GH23" i="4"/>
  <c r="DK23" i="4"/>
  <c r="GH262" i="4"/>
  <c r="DK262" i="4"/>
  <c r="GH26" i="4"/>
  <c r="DK26" i="4"/>
  <c r="GH253" i="4"/>
  <c r="DK253" i="4"/>
  <c r="GH17" i="4"/>
  <c r="DK17" i="4"/>
  <c r="GH260" i="4"/>
  <c r="DK260" i="4"/>
  <c r="GH16" i="4"/>
  <c r="DK16" i="4"/>
  <c r="GG266" i="4"/>
  <c r="DJ266" i="4"/>
  <c r="GG13" i="4"/>
  <c r="DJ13" i="4"/>
  <c r="GJ15" i="4"/>
  <c r="DM15" i="4"/>
  <c r="GJ245" i="4"/>
  <c r="DM245" i="4"/>
  <c r="GJ32" i="4"/>
  <c r="DM32" i="4"/>
  <c r="GI13" i="4"/>
  <c r="DL13" i="4"/>
  <c r="GI29" i="4"/>
  <c r="DL29" i="4"/>
  <c r="GI16" i="4"/>
  <c r="DL16" i="4"/>
  <c r="GI260" i="4"/>
  <c r="DL260" i="4"/>
  <c r="GI253" i="4"/>
  <c r="DL253" i="4"/>
  <c r="GH265" i="4"/>
  <c r="DK265" i="4"/>
  <c r="GH266" i="4"/>
  <c r="DK266" i="4"/>
  <c r="GH259" i="4"/>
  <c r="DK259" i="4"/>
  <c r="GH261" i="4"/>
  <c r="DK261" i="4"/>
  <c r="GH263" i="4"/>
  <c r="DK263" i="4"/>
  <c r="GG17" i="4"/>
  <c r="DJ17" i="4"/>
  <c r="GG260" i="4"/>
  <c r="DJ260" i="4"/>
  <c r="GK18" i="4"/>
  <c r="DN18" i="4"/>
  <c r="GK245" i="4"/>
  <c r="DN245" i="4"/>
  <c r="GK25" i="4"/>
  <c r="DN25" i="4"/>
  <c r="GK249" i="4"/>
  <c r="DN249" i="4"/>
  <c r="GK24" i="4"/>
  <c r="DN24" i="4"/>
  <c r="GK254" i="4"/>
  <c r="DN254" i="4"/>
  <c r="GJ28" i="4"/>
  <c r="DM28" i="4"/>
  <c r="GJ23" i="4"/>
  <c r="DM23" i="4"/>
  <c r="GJ264" i="4"/>
  <c r="DM264" i="4"/>
  <c r="GJ260" i="4"/>
  <c r="DM260" i="4"/>
  <c r="GI19" i="4"/>
  <c r="DL19" i="4"/>
  <c r="GH12" i="4"/>
  <c r="DK12" i="4"/>
  <c r="GH264" i="4"/>
  <c r="DK264" i="4"/>
  <c r="GG263" i="4"/>
  <c r="DJ263" i="4"/>
  <c r="GG14" i="4"/>
  <c r="DJ14" i="4"/>
  <c r="GK257" i="4"/>
  <c r="DN257" i="4"/>
  <c r="GK261" i="4"/>
  <c r="DN261" i="4"/>
  <c r="GK39" i="4"/>
  <c r="DN39" i="4"/>
  <c r="GK36" i="4"/>
  <c r="DN36" i="4"/>
  <c r="GK19" i="4"/>
  <c r="DN19" i="4"/>
  <c r="GK247" i="4"/>
  <c r="DN247" i="4"/>
  <c r="GK266" i="4"/>
  <c r="DN266" i="4"/>
  <c r="GK252" i="4"/>
  <c r="DN252" i="4"/>
  <c r="GJ244" i="4"/>
  <c r="DM244" i="4"/>
  <c r="GJ254" i="4"/>
  <c r="DM254" i="4"/>
  <c r="GJ29" i="4"/>
  <c r="DM29" i="4"/>
  <c r="GJ24" i="4"/>
  <c r="DM24" i="4"/>
  <c r="GJ252" i="4"/>
  <c r="DM252" i="4"/>
  <c r="GJ266" i="4"/>
  <c r="DM266" i="4"/>
  <c r="GJ247" i="4"/>
  <c r="DM247" i="4"/>
  <c r="GJ16" i="4"/>
  <c r="DM16" i="4"/>
  <c r="GJ250" i="4"/>
  <c r="DM250" i="4"/>
  <c r="GJ255" i="4"/>
  <c r="DM255" i="4"/>
  <c r="GJ25" i="4"/>
  <c r="DM25" i="4"/>
  <c r="GL36" i="4"/>
  <c r="DO36" i="4"/>
  <c r="GI26" i="4"/>
  <c r="DL26" i="4"/>
  <c r="GI21" i="4"/>
  <c r="DL21" i="4"/>
  <c r="GI24" i="4"/>
  <c r="DL24" i="4"/>
  <c r="GI252" i="4"/>
  <c r="DL252" i="4"/>
  <c r="GI261" i="4"/>
  <c r="DL261" i="4"/>
  <c r="GH21" i="4"/>
  <c r="DK21" i="4"/>
  <c r="GH24" i="4"/>
  <c r="DK24" i="4"/>
  <c r="GG15" i="4"/>
  <c r="DJ15" i="4"/>
  <c r="GG16" i="4"/>
  <c r="DJ16" i="4"/>
  <c r="GK15" i="4"/>
  <c r="DN15" i="4"/>
  <c r="GK33" i="4"/>
  <c r="DN33" i="4"/>
  <c r="GK40" i="4"/>
  <c r="DN40" i="4"/>
  <c r="GK21" i="4"/>
  <c r="DN21" i="4"/>
  <c r="GK238" i="4"/>
  <c r="DN238" i="4"/>
  <c r="GJ14" i="4"/>
  <c r="DM14" i="4"/>
  <c r="GJ249" i="4"/>
  <c r="DM249" i="4"/>
  <c r="GJ21" i="4"/>
  <c r="DM21" i="4"/>
  <c r="GJ262" i="4"/>
  <c r="DM262" i="4"/>
  <c r="GJ12" i="4"/>
  <c r="DM12" i="4"/>
  <c r="GJ33" i="4"/>
  <c r="DM33" i="4"/>
  <c r="GJ242" i="4"/>
  <c r="DM242" i="4"/>
  <c r="GJ251" i="4"/>
  <c r="DM251" i="4"/>
  <c r="GJ257" i="4"/>
  <c r="DM257" i="4"/>
  <c r="GI27" i="4"/>
  <c r="DL27" i="4"/>
  <c r="GI14" i="4"/>
  <c r="DL14" i="4"/>
  <c r="GI250" i="4"/>
  <c r="DL250" i="4"/>
  <c r="GI266" i="4"/>
  <c r="DL266" i="4"/>
  <c r="GI259" i="4"/>
  <c r="DL259" i="4"/>
  <c r="GH15" i="4"/>
  <c r="DK15" i="4"/>
  <c r="GH254" i="4"/>
  <c r="DK254" i="4"/>
  <c r="GH25" i="4"/>
  <c r="DK25" i="4"/>
  <c r="GG258" i="4"/>
  <c r="DJ258" i="4"/>
  <c r="GG19" i="4"/>
  <c r="DJ19" i="4"/>
  <c r="GG265" i="4"/>
  <c r="DJ265" i="4"/>
  <c r="GK248" i="4"/>
  <c r="DN248" i="4"/>
  <c r="GK244" i="4"/>
  <c r="DN244" i="4"/>
  <c r="GK265" i="4"/>
  <c r="DN265" i="4"/>
  <c r="GK17" i="4"/>
  <c r="DN17" i="4"/>
  <c r="GK250" i="4"/>
  <c r="DN250" i="4"/>
  <c r="GK14" i="4"/>
  <c r="DN14" i="4"/>
  <c r="GJ265" i="4"/>
  <c r="DM265" i="4"/>
  <c r="GJ19" i="4"/>
  <c r="DM19" i="4"/>
  <c r="GJ261" i="4"/>
  <c r="DM261" i="4"/>
  <c r="GJ27" i="4"/>
  <c r="DM27" i="4"/>
  <c r="GI17" i="4"/>
  <c r="DL17" i="4"/>
  <c r="GI25" i="4"/>
  <c r="DL25" i="4"/>
  <c r="GI12" i="4"/>
  <c r="DL12" i="4"/>
  <c r="GI248" i="4"/>
  <c r="DL248" i="4"/>
  <c r="GI264" i="4"/>
  <c r="DL264" i="4"/>
  <c r="GI249" i="4"/>
  <c r="DL249" i="4"/>
  <c r="GI257" i="4"/>
  <c r="DL257" i="4"/>
  <c r="GI265" i="4"/>
  <c r="DL265" i="4"/>
  <c r="GH19" i="4"/>
  <c r="DK19" i="4"/>
  <c r="GH18" i="4"/>
  <c r="DK18" i="4"/>
  <c r="GH14" i="4"/>
  <c r="DK14" i="4"/>
  <c r="GH13" i="4"/>
  <c r="DK13" i="4"/>
  <c r="GH255" i="4"/>
  <c r="DK255" i="4"/>
  <c r="GH252" i="4"/>
  <c r="DK252" i="4"/>
  <c r="GG262" i="4"/>
  <c r="DJ262" i="4"/>
  <c r="GG257" i="4"/>
  <c r="DJ257" i="4"/>
  <c r="GG18" i="4"/>
  <c r="DJ18" i="4"/>
  <c r="GG21" i="4"/>
  <c r="DJ21" i="4"/>
  <c r="GG264" i="4"/>
  <c r="DJ264" i="4"/>
  <c r="GG261" i="4"/>
  <c r="DJ261" i="4"/>
  <c r="GG12" i="4"/>
  <c r="DJ12" i="4"/>
  <c r="GK264" i="4"/>
  <c r="DN264" i="4"/>
  <c r="GK260" i="4"/>
  <c r="DN260" i="4"/>
  <c r="GK38" i="4"/>
  <c r="DN38" i="4"/>
  <c r="GK23" i="4"/>
  <c r="DN23" i="4"/>
  <c r="GK26" i="4"/>
  <c r="DN26" i="4"/>
  <c r="GK29" i="4"/>
  <c r="DN29" i="4"/>
  <c r="GK16" i="4"/>
  <c r="DN16" i="4"/>
  <c r="GK32" i="4"/>
  <c r="DN32" i="4"/>
  <c r="GK259" i="4"/>
  <c r="DN259" i="4"/>
  <c r="GK262" i="4"/>
  <c r="DN262" i="4"/>
  <c r="GK253" i="4"/>
  <c r="DN253" i="4"/>
  <c r="GJ30" i="4"/>
  <c r="DM30" i="4"/>
  <c r="GK30" i="4"/>
  <c r="DN30" i="4"/>
  <c r="GK37" i="4"/>
  <c r="DN37" i="4"/>
  <c r="GJ17" i="4"/>
  <c r="DM17" i="4"/>
  <c r="GJ253" i="4"/>
  <c r="DM253" i="4"/>
  <c r="GJ36" i="4"/>
  <c r="DM36" i="4"/>
  <c r="GJ13" i="4"/>
  <c r="DM13" i="4"/>
  <c r="GJ259" i="4"/>
  <c r="DM259" i="4"/>
  <c r="GJ248" i="4"/>
  <c r="DM248" i="4"/>
  <c r="GJ26" i="4"/>
  <c r="DM26" i="4"/>
  <c r="GJ18" i="4"/>
  <c r="DM18" i="4"/>
  <c r="GF17" i="4"/>
  <c r="GF262" i="4"/>
  <c r="GF265" i="4"/>
  <c r="GF16" i="4"/>
  <c r="GF15" i="4"/>
  <c r="GF14" i="4"/>
  <c r="GF13" i="4"/>
  <c r="GF266" i="4"/>
  <c r="GF261" i="4"/>
  <c r="GF12" i="4"/>
  <c r="GF264" i="4"/>
  <c r="C269" i="5"/>
  <c r="DT17" i="4"/>
  <c r="DU15" i="4"/>
  <c r="DU262" i="4"/>
  <c r="DU16" i="4"/>
  <c r="D266" i="5"/>
  <c r="C261" i="5"/>
  <c r="DT265" i="4"/>
  <c r="C517" i="5"/>
  <c r="D10" i="5"/>
  <c r="GI22" i="4"/>
  <c r="GK239" i="4"/>
  <c r="GI31" i="4"/>
  <c r="GI20" i="4"/>
  <c r="GK256" i="4"/>
  <c r="GK251" i="4"/>
  <c r="GJ31" i="4"/>
  <c r="GJ243" i="4"/>
  <c r="DT11" i="4"/>
  <c r="GI263" i="4"/>
  <c r="GG11" i="4"/>
  <c r="GK240" i="4"/>
  <c r="GK20" i="4"/>
  <c r="GG22" i="4"/>
  <c r="GG256" i="4"/>
  <c r="GK241" i="4"/>
  <c r="GJ20" i="4"/>
  <c r="GJ34" i="4"/>
  <c r="GG20" i="4"/>
  <c r="GJ258" i="4"/>
  <c r="GJ263" i="4"/>
  <c r="GI251" i="4"/>
  <c r="GK34" i="4"/>
  <c r="GK22" i="4"/>
  <c r="GK31" i="4"/>
  <c r="GI258" i="4"/>
  <c r="GH20" i="4"/>
  <c r="GH258" i="4"/>
  <c r="GK243" i="4"/>
  <c r="GK258" i="4"/>
  <c r="GJ246" i="4"/>
  <c r="GJ35" i="4"/>
  <c r="GI256" i="4"/>
  <c r="GF263" i="4"/>
  <c r="GH22" i="4"/>
  <c r="GH11" i="4"/>
  <c r="GH256" i="4"/>
  <c r="GK35" i="4"/>
  <c r="GK263" i="4"/>
  <c r="GK246" i="4"/>
  <c r="GJ22" i="4"/>
  <c r="GJ256" i="4"/>
  <c r="DT260" i="4"/>
  <c r="DT266" i="4"/>
  <c r="DT264" i="4"/>
  <c r="DT16" i="4"/>
  <c r="L3" i="4"/>
  <c r="L5" i="4" s="1"/>
  <c r="D257" i="5"/>
  <c r="DU261" i="4"/>
  <c r="C14" i="5"/>
  <c r="DT18" i="4"/>
  <c r="D9" i="5"/>
  <c r="DU13" i="4"/>
  <c r="E266" i="5"/>
  <c r="DV14" i="4"/>
  <c r="E262" i="5"/>
  <c r="DV266" i="4"/>
  <c r="DV265" i="4"/>
  <c r="C11" i="5"/>
  <c r="DT15" i="4"/>
  <c r="C266" i="5"/>
  <c r="DT14" i="4"/>
  <c r="E258" i="5"/>
  <c r="DV262" i="4"/>
  <c r="D264" i="5"/>
  <c r="DU12" i="4"/>
  <c r="DV16" i="4"/>
  <c r="DV13" i="4"/>
  <c r="D262" i="5"/>
  <c r="DU266" i="4"/>
  <c r="DU17" i="4"/>
  <c r="DT13" i="4"/>
  <c r="DT12" i="4"/>
  <c r="E513" i="5"/>
  <c r="DV261" i="4"/>
  <c r="E13" i="5"/>
  <c r="DV17" i="4"/>
  <c r="E267" i="5"/>
  <c r="DV15" i="4"/>
  <c r="DU14" i="4"/>
  <c r="J3" i="4"/>
  <c r="J5" i="4" s="1"/>
  <c r="H3" i="4"/>
  <c r="H5" i="4" s="1"/>
  <c r="R11" i="4"/>
  <c r="S11" i="4"/>
  <c r="CE11" i="4" s="1"/>
  <c r="DL11" i="4" s="1"/>
  <c r="D518" i="5"/>
  <c r="E9" i="5"/>
  <c r="E10" i="5"/>
  <c r="E269" i="5"/>
  <c r="D513" i="5"/>
  <c r="E265" i="5"/>
  <c r="E257" i="5"/>
  <c r="D8" i="5"/>
  <c r="E12" i="5"/>
  <c r="E268" i="5"/>
  <c r="C264" i="5"/>
  <c r="E11" i="5"/>
  <c r="E264" i="5"/>
  <c r="E8" i="5"/>
  <c r="E514" i="5"/>
  <c r="E260" i="5"/>
  <c r="E516" i="5"/>
  <c r="E261" i="5"/>
  <c r="E517" i="5"/>
  <c r="C8" i="5"/>
  <c r="E518" i="5"/>
  <c r="C265" i="5"/>
  <c r="C10" i="5"/>
  <c r="D13" i="5"/>
  <c r="C9" i="5"/>
  <c r="D269" i="5"/>
  <c r="C7" i="5"/>
  <c r="C263" i="5"/>
  <c r="C518" i="5"/>
  <c r="C262" i="5"/>
  <c r="C12" i="5"/>
  <c r="C268" i="5"/>
  <c r="C512" i="5"/>
  <c r="C256" i="5"/>
  <c r="C270" i="5"/>
  <c r="C516" i="5"/>
  <c r="C260" i="5"/>
  <c r="D265" i="5"/>
  <c r="C267" i="5"/>
  <c r="DX12" i="4"/>
  <c r="DX13" i="4" s="1"/>
  <c r="DX14" i="4" s="1"/>
  <c r="DX15" i="4" s="1"/>
  <c r="DX16" i="4" s="1"/>
  <c r="DX17" i="4" s="1"/>
  <c r="DX18" i="4" s="1"/>
  <c r="D258" i="5"/>
  <c r="D514" i="5"/>
  <c r="D11" i="5"/>
  <c r="D267" i="5"/>
  <c r="D12" i="5"/>
  <c r="D268" i="5"/>
  <c r="GF11" i="4"/>
  <c r="DO254" i="4" l="1"/>
  <c r="GI11" i="4"/>
  <c r="GL19" i="4"/>
  <c r="GL242" i="4"/>
  <c r="GL262" i="4"/>
  <c r="GU262" i="4" s="1"/>
  <c r="GL17" i="4"/>
  <c r="GU17" i="4" s="1"/>
  <c r="GL246" i="4"/>
  <c r="GL248" i="4"/>
  <c r="GL27" i="4"/>
  <c r="DO14" i="4"/>
  <c r="GL14" i="4"/>
  <c r="GU14" i="4" s="1"/>
  <c r="GL241" i="4"/>
  <c r="GL16" i="4"/>
  <c r="GU16" i="4" s="1"/>
  <c r="GL25" i="4"/>
  <c r="GL237" i="4"/>
  <c r="GL252" i="4"/>
  <c r="GL249" i="4"/>
  <c r="GL243" i="4"/>
  <c r="GL247" i="4"/>
  <c r="DO261" i="4"/>
  <c r="GL22" i="4"/>
  <c r="GL239" i="4"/>
  <c r="DO41" i="4"/>
  <c r="GL38" i="4"/>
  <c r="GL32" i="4"/>
  <c r="DO30" i="4"/>
  <c r="GL257" i="4"/>
  <c r="GL260" i="4"/>
  <c r="GL26" i="4"/>
  <c r="GL28" i="4"/>
  <c r="CL261" i="4"/>
  <c r="GL265" i="4"/>
  <c r="GU265" i="4" s="1"/>
  <c r="DO23" i="4"/>
  <c r="GL244" i="4"/>
  <c r="GL18" i="4"/>
  <c r="GL256" i="4"/>
  <c r="GL39" i="4"/>
  <c r="GL266" i="4"/>
  <c r="GU266" i="4" s="1"/>
  <c r="GL245" i="4"/>
  <c r="CL13" i="4"/>
  <c r="GL264" i="4"/>
  <c r="GU264" i="4" s="1"/>
  <c r="GL251" i="4"/>
  <c r="GL37" i="4"/>
  <c r="GL29" i="4"/>
  <c r="GL13" i="4"/>
  <c r="GU13" i="4" s="1"/>
  <c r="GL33" i="4"/>
  <c r="GL24" i="4"/>
  <c r="DO264" i="4"/>
  <c r="GL255" i="4"/>
  <c r="GL250" i="4"/>
  <c r="GL34" i="4"/>
  <c r="GL258" i="4"/>
  <c r="GL20" i="4"/>
  <c r="CL12" i="4"/>
  <c r="CL266" i="4"/>
  <c r="CL265" i="4"/>
  <c r="DO16" i="4"/>
  <c r="GL31" i="4"/>
  <c r="CL263" i="4"/>
  <c r="GL40" i="4"/>
  <c r="GL12" i="4"/>
  <c r="GU12" i="4" s="1"/>
  <c r="GL15" i="4"/>
  <c r="GU15" i="4" s="1"/>
  <c r="GL238" i="4"/>
  <c r="GL253" i="4"/>
  <c r="GL21" i="4"/>
  <c r="GL259" i="4"/>
  <c r="CL15" i="4"/>
  <c r="CL17" i="4"/>
  <c r="DO262" i="4"/>
  <c r="GL240" i="4"/>
  <c r="GL263" i="4"/>
  <c r="GU263" i="4" s="1"/>
  <c r="GL35" i="4"/>
  <c r="O258" i="4"/>
  <c r="S258" i="4" s="1"/>
  <c r="O18" i="4"/>
  <c r="S18" i="4" s="1"/>
  <c r="O20" i="4"/>
  <c r="S20" i="4" s="1"/>
  <c r="O259" i="4"/>
  <c r="S259" i="4" s="1"/>
  <c r="O19" i="4"/>
  <c r="S19" i="4" s="1"/>
  <c r="O260" i="4"/>
  <c r="S260" i="4" s="1"/>
  <c r="N20" i="4"/>
  <c r="R20" i="4" s="1"/>
  <c r="N21" i="4"/>
  <c r="R21" i="4" s="1"/>
  <c r="N24" i="4"/>
  <c r="R24" i="4" s="1"/>
  <c r="N260" i="4"/>
  <c r="R260" i="4" s="1"/>
  <c r="N259" i="4"/>
  <c r="R259" i="4" s="1"/>
  <c r="N19" i="4"/>
  <c r="R19" i="4" s="1"/>
  <c r="N254" i="4"/>
  <c r="R254" i="4" s="1"/>
  <c r="N23" i="4"/>
  <c r="R23" i="4" s="1"/>
  <c r="N22" i="4"/>
  <c r="R22" i="4" s="1"/>
  <c r="N257" i="4"/>
  <c r="R257" i="4" s="1"/>
  <c r="N256" i="4"/>
  <c r="R256" i="4" s="1"/>
  <c r="N258" i="4"/>
  <c r="R258" i="4" s="1"/>
  <c r="N18" i="4"/>
  <c r="R18" i="4" s="1"/>
  <c r="N255" i="4"/>
  <c r="R255" i="4" s="1"/>
  <c r="M255" i="4"/>
  <c r="Q255" i="4" s="1"/>
  <c r="M21" i="4"/>
  <c r="Q21" i="4" s="1"/>
  <c r="M19" i="4"/>
  <c r="Q19" i="4" s="1"/>
  <c r="DX19" i="4" s="1"/>
  <c r="M22" i="4"/>
  <c r="Q22" i="4" s="1"/>
  <c r="M23" i="4"/>
  <c r="Q23" i="4" s="1"/>
  <c r="M254" i="4"/>
  <c r="Q254" i="4" s="1"/>
  <c r="M251" i="4"/>
  <c r="Q251" i="4" s="1"/>
  <c r="M252" i="4"/>
  <c r="Q252" i="4" s="1"/>
  <c r="M24" i="4"/>
  <c r="Q24" i="4" s="1"/>
  <c r="M27" i="4"/>
  <c r="Q27" i="4" s="1"/>
  <c r="M20" i="4"/>
  <c r="Q20" i="4" s="1"/>
  <c r="M257" i="4"/>
  <c r="Q257" i="4" s="1"/>
  <c r="M253" i="4"/>
  <c r="Q253" i="4" s="1"/>
  <c r="M259" i="4"/>
  <c r="Q259" i="4" s="1"/>
  <c r="M256" i="4"/>
  <c r="Q256" i="4" s="1"/>
  <c r="M25" i="4"/>
  <c r="Q25" i="4" s="1"/>
  <c r="M258" i="4"/>
  <c r="Q258" i="4" s="1"/>
  <c r="M26" i="4"/>
  <c r="Q26" i="4" s="1"/>
  <c r="GU261" i="4"/>
  <c r="U263" i="4"/>
  <c r="U94" i="4"/>
  <c r="U212" i="4"/>
  <c r="U114" i="4"/>
  <c r="U143" i="4"/>
  <c r="U185" i="4"/>
  <c r="U91" i="4"/>
  <c r="U82" i="4"/>
  <c r="U174" i="4"/>
  <c r="U133" i="4"/>
  <c r="U216" i="4"/>
  <c r="U225" i="4"/>
  <c r="U252" i="4"/>
  <c r="U226" i="4"/>
  <c r="U258" i="4"/>
  <c r="U247" i="4"/>
  <c r="U202" i="4"/>
  <c r="U60" i="4"/>
  <c r="U92" i="4"/>
  <c r="U103" i="4"/>
  <c r="U106" i="4"/>
  <c r="U146" i="4"/>
  <c r="U64" i="4"/>
  <c r="U144" i="4"/>
  <c r="U115" i="4"/>
  <c r="U147" i="4"/>
  <c r="U239" i="4"/>
  <c r="U232" i="4"/>
  <c r="U170" i="4"/>
  <c r="U210" i="4"/>
  <c r="U67" i="4"/>
  <c r="U46" i="4"/>
  <c r="U156" i="4"/>
  <c r="U204" i="4"/>
  <c r="U169" i="4"/>
  <c r="U201" i="4"/>
  <c r="U36" i="4"/>
  <c r="U229" i="4"/>
  <c r="U73" i="4"/>
  <c r="U69" i="4"/>
  <c r="U51" i="4"/>
  <c r="U39" i="4"/>
  <c r="U37" i="4"/>
  <c r="U35" i="4"/>
  <c r="U23" i="4"/>
  <c r="U13" i="4"/>
  <c r="U63" i="4"/>
  <c r="U140" i="4"/>
  <c r="U129" i="4"/>
  <c r="U160" i="4"/>
  <c r="U219" i="4"/>
  <c r="U266" i="4"/>
  <c r="U251" i="4"/>
  <c r="U259" i="4"/>
  <c r="U158" i="4"/>
  <c r="U61" i="4"/>
  <c r="U186" i="4"/>
  <c r="U151" i="4"/>
  <c r="U214" i="4"/>
  <c r="U111" i="4"/>
  <c r="U127" i="4"/>
  <c r="U52" i="4"/>
  <c r="U16" i="4"/>
  <c r="U100" i="4"/>
  <c r="U22" i="4"/>
  <c r="U58" i="4"/>
  <c r="U98" i="4"/>
  <c r="U101" i="4"/>
  <c r="U109" i="4"/>
  <c r="U141" i="4"/>
  <c r="U149" i="4"/>
  <c r="U159" i="4"/>
  <c r="U167" i="4"/>
  <c r="U175" i="4"/>
  <c r="U234" i="4"/>
  <c r="U154" i="4"/>
  <c r="U188" i="4"/>
  <c r="U134" i="4"/>
  <c r="U126" i="4"/>
  <c r="U50" i="4"/>
  <c r="U88" i="4"/>
  <c r="U96" i="4"/>
  <c r="U221" i="4"/>
  <c r="U166" i="4"/>
  <c r="U198" i="4"/>
  <c r="U123" i="4"/>
  <c r="U131" i="4"/>
  <c r="U164" i="4"/>
  <c r="U264" i="4"/>
  <c r="U223" i="4"/>
  <c r="U173" i="4"/>
  <c r="U189" i="4"/>
  <c r="U197" i="4"/>
  <c r="U205" i="4"/>
  <c r="U213" i="4"/>
  <c r="U135" i="4"/>
  <c r="U79" i="4"/>
  <c r="U76" i="4"/>
  <c r="U233" i="4"/>
  <c r="U260" i="4"/>
  <c r="U57" i="4"/>
  <c r="U43" i="4"/>
  <c r="U31" i="4"/>
  <c r="U19" i="4"/>
  <c r="U17" i="4"/>
  <c r="U11" i="4"/>
  <c r="U86" i="4"/>
  <c r="U121" i="4"/>
  <c r="U176" i="4"/>
  <c r="U248" i="4"/>
  <c r="U241" i="4"/>
  <c r="U235" i="4"/>
  <c r="U155" i="4"/>
  <c r="U179" i="4"/>
  <c r="U238" i="4"/>
  <c r="U33" i="4"/>
  <c r="U30" i="4"/>
  <c r="U222" i="4"/>
  <c r="U59" i="4"/>
  <c r="U93" i="4"/>
  <c r="U104" i="4"/>
  <c r="U120" i="4"/>
  <c r="U172" i="4"/>
  <c r="U220" i="4"/>
  <c r="U231" i="4"/>
  <c r="U153" i="4"/>
  <c r="U177" i="4"/>
  <c r="U246" i="4"/>
  <c r="U257" i="4"/>
  <c r="U38" i="4"/>
  <c r="U162" i="4"/>
  <c r="U34" i="4"/>
  <c r="U130" i="4"/>
  <c r="U74" i="4"/>
  <c r="U237" i="4"/>
  <c r="U116" i="4"/>
  <c r="U132" i="4"/>
  <c r="U117" i="4"/>
  <c r="U168" i="4"/>
  <c r="U184" i="4"/>
  <c r="U183" i="4"/>
  <c r="U255" i="4"/>
  <c r="U199" i="4"/>
  <c r="U138" i="4"/>
  <c r="U161" i="4"/>
  <c r="U150" i="4"/>
  <c r="U118" i="4"/>
  <c r="U18" i="4"/>
  <c r="U12" i="4"/>
  <c r="U95" i="4"/>
  <c r="U32" i="4"/>
  <c r="U14" i="4"/>
  <c r="U72" i="4"/>
  <c r="U112" i="4"/>
  <c r="U139" i="4"/>
  <c r="U180" i="4"/>
  <c r="U196" i="4"/>
  <c r="U244" i="4"/>
  <c r="U254" i="4"/>
  <c r="U253" i="4"/>
  <c r="U157" i="4"/>
  <c r="U44" i="4"/>
  <c r="U136" i="4"/>
  <c r="U119" i="4"/>
  <c r="U249" i="4"/>
  <c r="U89" i="4"/>
  <c r="U85" i="4"/>
  <c r="U55" i="4"/>
  <c r="U49" i="4"/>
  <c r="U29" i="4"/>
  <c r="U27" i="4"/>
  <c r="U15" i="4"/>
  <c r="U83" i="4"/>
  <c r="U56" i="4"/>
  <c r="U48" i="4"/>
  <c r="U62" i="4"/>
  <c r="U152" i="4"/>
  <c r="U108" i="4"/>
  <c r="U190" i="4"/>
  <c r="U137" i="4"/>
  <c r="U192" i="4"/>
  <c r="U163" i="4"/>
  <c r="U171" i="4"/>
  <c r="U187" i="4"/>
  <c r="U195" i="4"/>
  <c r="U230" i="4"/>
  <c r="U250" i="4"/>
  <c r="U20" i="4"/>
  <c r="U265" i="4"/>
  <c r="U68" i="4"/>
  <c r="U209" i="4"/>
  <c r="U228" i="4"/>
  <c r="U26" i="4"/>
  <c r="U66" i="4"/>
  <c r="U90" i="4"/>
  <c r="U206" i="4"/>
  <c r="U125" i="4"/>
  <c r="U200" i="4"/>
  <c r="U227" i="4"/>
  <c r="U243" i="4"/>
  <c r="U191" i="4"/>
  <c r="U207" i="4"/>
  <c r="U215" i="4"/>
  <c r="U242" i="4"/>
  <c r="U148" i="4"/>
  <c r="U218" i="4"/>
  <c r="U97" i="4"/>
  <c r="U54" i="4"/>
  <c r="U42" i="4"/>
  <c r="U102" i="4"/>
  <c r="U182" i="4"/>
  <c r="U193" i="4"/>
  <c r="U217" i="4"/>
  <c r="U236" i="4"/>
  <c r="U262" i="4"/>
  <c r="U142" i="4"/>
  <c r="U110" i="4"/>
  <c r="U178" i="4"/>
  <c r="U40" i="4"/>
  <c r="U80" i="4"/>
  <c r="U128" i="4"/>
  <c r="U99" i="4"/>
  <c r="U107" i="4"/>
  <c r="U165" i="4"/>
  <c r="U181" i="4"/>
  <c r="U224" i="4"/>
  <c r="U240" i="4"/>
  <c r="U245" i="4"/>
  <c r="U261" i="4"/>
  <c r="U84" i="4"/>
  <c r="U87" i="4"/>
  <c r="U24" i="4"/>
  <c r="U194" i="4"/>
  <c r="U122" i="4"/>
  <c r="U81" i="4"/>
  <c r="U77" i="4"/>
  <c r="U65" i="4"/>
  <c r="U53" i="4"/>
  <c r="U47" i="4"/>
  <c r="U45" i="4"/>
  <c r="U41" i="4"/>
  <c r="U25" i="4"/>
  <c r="U21" i="4"/>
  <c r="U75" i="4"/>
  <c r="U28" i="4"/>
  <c r="U70" i="4"/>
  <c r="U78" i="4"/>
  <c r="U124" i="4"/>
  <c r="U256" i="4"/>
  <c r="U105" i="4"/>
  <c r="U113" i="4"/>
  <c r="U145" i="4"/>
  <c r="U208" i="4"/>
  <c r="U203" i="4"/>
  <c r="U211" i="4"/>
  <c r="U71" i="4"/>
  <c r="V264" i="4"/>
  <c r="V55" i="4"/>
  <c r="V113" i="4"/>
  <c r="V186" i="4"/>
  <c r="V104" i="4"/>
  <c r="V120" i="4"/>
  <c r="V151" i="4"/>
  <c r="V214" i="4"/>
  <c r="V228" i="4"/>
  <c r="V38" i="4"/>
  <c r="V22" i="4"/>
  <c r="V74" i="4"/>
  <c r="V132" i="4"/>
  <c r="V148" i="4"/>
  <c r="V117" i="4"/>
  <c r="V141" i="4"/>
  <c r="V168" i="4"/>
  <c r="V184" i="4"/>
  <c r="V227" i="4"/>
  <c r="V243" i="4"/>
  <c r="V167" i="4"/>
  <c r="V191" i="4"/>
  <c r="V207" i="4"/>
  <c r="V234" i="4"/>
  <c r="V138" i="4"/>
  <c r="V102" i="4"/>
  <c r="V182" i="4"/>
  <c r="V135" i="4"/>
  <c r="V161" i="4"/>
  <c r="V236" i="4"/>
  <c r="V150" i="4"/>
  <c r="V134" i="4"/>
  <c r="V118" i="4"/>
  <c r="V178" i="4"/>
  <c r="V50" i="4"/>
  <c r="V14" i="4"/>
  <c r="V80" i="4"/>
  <c r="V221" i="4"/>
  <c r="V128" i="4"/>
  <c r="V166" i="4"/>
  <c r="V99" i="4"/>
  <c r="V107" i="4"/>
  <c r="V196" i="4"/>
  <c r="V212" i="4"/>
  <c r="V165" i="4"/>
  <c r="V189" i="4"/>
  <c r="V224" i="4"/>
  <c r="V240" i="4"/>
  <c r="V254" i="4"/>
  <c r="V245" i="4"/>
  <c r="V261" i="4"/>
  <c r="V218" i="4"/>
  <c r="V233" i="4"/>
  <c r="V194" i="4"/>
  <c r="V53" i="4"/>
  <c r="V47" i="4"/>
  <c r="V45" i="4"/>
  <c r="V41" i="4"/>
  <c r="V33" i="4"/>
  <c r="V17" i="4"/>
  <c r="V75" i="4"/>
  <c r="V56" i="4"/>
  <c r="V28" i="4"/>
  <c r="V62" i="4"/>
  <c r="V152" i="4"/>
  <c r="V124" i="4"/>
  <c r="V190" i="4"/>
  <c r="V256" i="4"/>
  <c r="V105" i="4"/>
  <c r="V121" i="4"/>
  <c r="V208" i="4"/>
  <c r="V203" i="4"/>
  <c r="V211" i="4"/>
  <c r="V183" i="4"/>
  <c r="V13" i="4"/>
  <c r="V86" i="4"/>
  <c r="V136" i="4"/>
  <c r="V68" i="4"/>
  <c r="V84" i="4"/>
  <c r="V143" i="4"/>
  <c r="V231" i="4"/>
  <c r="V91" i="4"/>
  <c r="V26" i="4"/>
  <c r="V34" i="4"/>
  <c r="V130" i="4"/>
  <c r="V66" i="4"/>
  <c r="V90" i="4"/>
  <c r="V237" i="4"/>
  <c r="V206" i="4"/>
  <c r="V133" i="4"/>
  <c r="V252" i="4"/>
  <c r="V226" i="4"/>
  <c r="V200" i="4"/>
  <c r="V202" i="4"/>
  <c r="V54" i="4"/>
  <c r="V42" i="4"/>
  <c r="V60" i="4"/>
  <c r="V92" i="4"/>
  <c r="V193" i="4"/>
  <c r="V265" i="4"/>
  <c r="V142" i="4"/>
  <c r="V110" i="4"/>
  <c r="V18" i="4"/>
  <c r="V106" i="4"/>
  <c r="V40" i="4"/>
  <c r="V64" i="4"/>
  <c r="V144" i="4"/>
  <c r="V115" i="4"/>
  <c r="V147" i="4"/>
  <c r="V239" i="4"/>
  <c r="V181" i="4"/>
  <c r="V262" i="4"/>
  <c r="V170" i="4"/>
  <c r="V67" i="4"/>
  <c r="V156" i="4"/>
  <c r="V204" i="4"/>
  <c r="V169" i="4"/>
  <c r="V201" i="4"/>
  <c r="V36" i="4"/>
  <c r="V30" i="4"/>
  <c r="V24" i="4"/>
  <c r="V122" i="4"/>
  <c r="V81" i="4"/>
  <c r="V73" i="4"/>
  <c r="V65" i="4"/>
  <c r="V51" i="4"/>
  <c r="V37" i="4"/>
  <c r="V35" i="4"/>
  <c r="V29" i="4"/>
  <c r="V21" i="4"/>
  <c r="V63" i="4"/>
  <c r="V70" i="4"/>
  <c r="V78" i="4"/>
  <c r="V140" i="4"/>
  <c r="V129" i="4"/>
  <c r="V137" i="4"/>
  <c r="V160" i="4"/>
  <c r="V219" i="4"/>
  <c r="V222" i="4"/>
  <c r="V230" i="4"/>
  <c r="V251" i="4"/>
  <c r="V259" i="4"/>
  <c r="V241" i="4"/>
  <c r="V15" i="4"/>
  <c r="V111" i="4"/>
  <c r="V127" i="4"/>
  <c r="V209" i="4"/>
  <c r="V52" i="4"/>
  <c r="V16" i="4"/>
  <c r="V100" i="4"/>
  <c r="V98" i="4"/>
  <c r="V101" i="4"/>
  <c r="V109" i="4"/>
  <c r="V125" i="4"/>
  <c r="V149" i="4"/>
  <c r="V216" i="4"/>
  <c r="V159" i="4"/>
  <c r="V175" i="4"/>
  <c r="V199" i="4"/>
  <c r="V215" i="4"/>
  <c r="V242" i="4"/>
  <c r="V263" i="4"/>
  <c r="V97" i="4"/>
  <c r="V188" i="4"/>
  <c r="V217" i="4"/>
  <c r="V146" i="4"/>
  <c r="V96" i="4"/>
  <c r="V198" i="4"/>
  <c r="V123" i="4"/>
  <c r="V131" i="4"/>
  <c r="V164" i="4"/>
  <c r="V223" i="4"/>
  <c r="V157" i="4"/>
  <c r="V197" i="4"/>
  <c r="V205" i="4"/>
  <c r="V232" i="4"/>
  <c r="V79" i="4"/>
  <c r="V46" i="4"/>
  <c r="V76" i="4"/>
  <c r="V87" i="4"/>
  <c r="V229" i="4"/>
  <c r="V77" i="4"/>
  <c r="V69" i="4"/>
  <c r="V57" i="4"/>
  <c r="V43" i="4"/>
  <c r="V31" i="4"/>
  <c r="V25" i="4"/>
  <c r="V23" i="4"/>
  <c r="V19" i="4"/>
  <c r="V11" i="4"/>
  <c r="V158" i="4"/>
  <c r="V145" i="4"/>
  <c r="V176" i="4"/>
  <c r="V235" i="4"/>
  <c r="V155" i="4"/>
  <c r="V179" i="4"/>
  <c r="V162" i="4"/>
  <c r="V49" i="4"/>
  <c r="V59" i="4"/>
  <c r="V93" i="4"/>
  <c r="V114" i="4"/>
  <c r="V172" i="4"/>
  <c r="V220" i="4"/>
  <c r="V153" i="4"/>
  <c r="V185" i="4"/>
  <c r="V246" i="4"/>
  <c r="V257" i="4"/>
  <c r="V58" i="4"/>
  <c r="V82" i="4"/>
  <c r="V116" i="4"/>
  <c r="V174" i="4"/>
  <c r="V225" i="4"/>
  <c r="V258" i="4"/>
  <c r="V255" i="4"/>
  <c r="V177" i="4"/>
  <c r="V154" i="4"/>
  <c r="V103" i="4"/>
  <c r="V126" i="4"/>
  <c r="V12" i="4"/>
  <c r="V95" i="4"/>
  <c r="V71" i="4"/>
  <c r="V32" i="4"/>
  <c r="V88" i="4"/>
  <c r="V112" i="4"/>
  <c r="V139" i="4"/>
  <c r="V180" i="4"/>
  <c r="V173" i="4"/>
  <c r="V213" i="4"/>
  <c r="V244" i="4"/>
  <c r="V253" i="4"/>
  <c r="V247" i="4"/>
  <c r="V44" i="4"/>
  <c r="V210" i="4"/>
  <c r="V260" i="4"/>
  <c r="V249" i="4"/>
  <c r="V20" i="4"/>
  <c r="V89" i="4"/>
  <c r="V85" i="4"/>
  <c r="V61" i="4"/>
  <c r="V39" i="4"/>
  <c r="V27" i="4"/>
  <c r="V83" i="4"/>
  <c r="V48" i="4"/>
  <c r="V94" i="4"/>
  <c r="V108" i="4"/>
  <c r="V192" i="4"/>
  <c r="V248" i="4"/>
  <c r="V163" i="4"/>
  <c r="V171" i="4"/>
  <c r="V187" i="4"/>
  <c r="V195" i="4"/>
  <c r="V238" i="4"/>
  <c r="V250" i="4"/>
  <c r="V266" i="4"/>
  <c r="V119" i="4"/>
  <c r="V72" i="4"/>
  <c r="O83" i="4"/>
  <c r="S83" i="4" s="1"/>
  <c r="W259" i="4"/>
  <c r="W116" i="4"/>
  <c r="W178" i="4"/>
  <c r="W43" i="4"/>
  <c r="W201" i="4"/>
  <c r="W93" i="4"/>
  <c r="W68" i="4"/>
  <c r="W84" i="4"/>
  <c r="W111" i="4"/>
  <c r="W127" i="4"/>
  <c r="W209" i="4"/>
  <c r="W246" i="4"/>
  <c r="W257" i="4"/>
  <c r="W26" i="4"/>
  <c r="W16" i="4"/>
  <c r="W100" i="4"/>
  <c r="W34" i="4"/>
  <c r="W130" i="4"/>
  <c r="W90" i="4"/>
  <c r="W98" i="4"/>
  <c r="W206" i="4"/>
  <c r="W101" i="4"/>
  <c r="W125" i="4"/>
  <c r="W149" i="4"/>
  <c r="W159" i="4"/>
  <c r="W215" i="4"/>
  <c r="W265" i="4"/>
  <c r="W52" i="4"/>
  <c r="W218" i="4"/>
  <c r="W97" i="4"/>
  <c r="W54" i="4"/>
  <c r="W42" i="4"/>
  <c r="W188" i="4"/>
  <c r="W262" i="4"/>
  <c r="W142" i="4"/>
  <c r="W110" i="4"/>
  <c r="W18" i="4"/>
  <c r="W71" i="4"/>
  <c r="W88" i="4"/>
  <c r="W96" i="4"/>
  <c r="W123" i="4"/>
  <c r="W164" i="4"/>
  <c r="W264" i="4"/>
  <c r="W223" i="4"/>
  <c r="W173" i="4"/>
  <c r="W181" i="4"/>
  <c r="W197" i="4"/>
  <c r="W253" i="4"/>
  <c r="W244" i="4"/>
  <c r="W76" i="4"/>
  <c r="W87" i="4"/>
  <c r="W30" i="4"/>
  <c r="W122" i="4"/>
  <c r="W77" i="4"/>
  <c r="W61" i="4"/>
  <c r="W57" i="4"/>
  <c r="W31" i="4"/>
  <c r="W21" i="4"/>
  <c r="W19" i="4"/>
  <c r="W11" i="4"/>
  <c r="W70" i="4"/>
  <c r="W78" i="4"/>
  <c r="W94" i="4"/>
  <c r="W113" i="4"/>
  <c r="W145" i="4"/>
  <c r="W176" i="4"/>
  <c r="W248" i="4"/>
  <c r="W241" i="4"/>
  <c r="W235" i="4"/>
  <c r="W155" i="4"/>
  <c r="W195" i="4"/>
  <c r="W222" i="4"/>
  <c r="W250" i="4"/>
  <c r="W180" i="4"/>
  <c r="W59" i="4"/>
  <c r="W104" i="4"/>
  <c r="W120" i="4"/>
  <c r="W172" i="4"/>
  <c r="W220" i="4"/>
  <c r="W153" i="4"/>
  <c r="W162" i="4"/>
  <c r="W174" i="4"/>
  <c r="W168" i="4"/>
  <c r="W184" i="4"/>
  <c r="W225" i="4"/>
  <c r="W227" i="4"/>
  <c r="W243" i="4"/>
  <c r="W191" i="4"/>
  <c r="W199" i="4"/>
  <c r="W247" i="4"/>
  <c r="W255" i="4"/>
  <c r="W114" i="4"/>
  <c r="W102" i="4"/>
  <c r="W182" i="4"/>
  <c r="W103" i="4"/>
  <c r="W135" i="4"/>
  <c r="W161" i="4"/>
  <c r="W217" i="4"/>
  <c r="W12" i="4"/>
  <c r="W95" i="4"/>
  <c r="W32" i="4"/>
  <c r="W72" i="4"/>
  <c r="W112" i="4"/>
  <c r="W139" i="4"/>
  <c r="W44" i="4"/>
  <c r="W46" i="4"/>
  <c r="W136" i="4"/>
  <c r="W249" i="4"/>
  <c r="W229" i="4"/>
  <c r="W89" i="4"/>
  <c r="W85" i="4"/>
  <c r="W69" i="4"/>
  <c r="W49" i="4"/>
  <c r="W45" i="4"/>
  <c r="W39" i="4"/>
  <c r="W33" i="4"/>
  <c r="W27" i="4"/>
  <c r="W25" i="4"/>
  <c r="W13" i="4"/>
  <c r="W83" i="4"/>
  <c r="W56" i="4"/>
  <c r="W48" i="4"/>
  <c r="W152" i="4"/>
  <c r="W108" i="4"/>
  <c r="W158" i="4"/>
  <c r="W192" i="4"/>
  <c r="W163" i="4"/>
  <c r="W171" i="4"/>
  <c r="W266" i="4"/>
  <c r="W242" i="4"/>
  <c r="W15" i="4"/>
  <c r="W186" i="4"/>
  <c r="W151" i="4"/>
  <c r="W214" i="4"/>
  <c r="W143" i="4"/>
  <c r="W185" i="4"/>
  <c r="W228" i="4"/>
  <c r="W22" i="4"/>
  <c r="W58" i="4"/>
  <c r="W66" i="4"/>
  <c r="W82" i="4"/>
  <c r="W141" i="4"/>
  <c r="W200" i="4"/>
  <c r="W167" i="4"/>
  <c r="W207" i="4"/>
  <c r="W234" i="4"/>
  <c r="W258" i="4"/>
  <c r="W202" i="4"/>
  <c r="W154" i="4"/>
  <c r="W193" i="4"/>
  <c r="W236" i="4"/>
  <c r="W134" i="4"/>
  <c r="W126" i="4"/>
  <c r="W106" i="4"/>
  <c r="W40" i="4"/>
  <c r="W80" i="4"/>
  <c r="W221" i="4"/>
  <c r="W128" i="4"/>
  <c r="W166" i="4"/>
  <c r="W99" i="4"/>
  <c r="W107" i="4"/>
  <c r="W239" i="4"/>
  <c r="W165" i="4"/>
  <c r="W189" i="4"/>
  <c r="W213" i="4"/>
  <c r="W224" i="4"/>
  <c r="W240" i="4"/>
  <c r="W245" i="4"/>
  <c r="W261" i="4"/>
  <c r="W50" i="4"/>
  <c r="W170" i="4"/>
  <c r="W210" i="4"/>
  <c r="W260" i="4"/>
  <c r="W24" i="4"/>
  <c r="W20" i="4"/>
  <c r="W194" i="4"/>
  <c r="W81" i="4"/>
  <c r="W65" i="4"/>
  <c r="W53" i="4"/>
  <c r="W47" i="4"/>
  <c r="W41" i="4"/>
  <c r="W17" i="4"/>
  <c r="W75" i="4"/>
  <c r="W28" i="4"/>
  <c r="W86" i="4"/>
  <c r="W124" i="4"/>
  <c r="W256" i="4"/>
  <c r="W105" i="4"/>
  <c r="W129" i="4"/>
  <c r="W208" i="4"/>
  <c r="W203" i="4"/>
  <c r="W211" i="4"/>
  <c r="W238" i="4"/>
  <c r="W187" i="4"/>
  <c r="W147" i="4"/>
  <c r="W137" i="4"/>
  <c r="W231" i="4"/>
  <c r="W177" i="4"/>
  <c r="W91" i="4"/>
  <c r="W38" i="4"/>
  <c r="W74" i="4"/>
  <c r="W237" i="4"/>
  <c r="W132" i="4"/>
  <c r="W148" i="4"/>
  <c r="W109" i="4"/>
  <c r="W117" i="4"/>
  <c r="W133" i="4"/>
  <c r="W216" i="4"/>
  <c r="W175" i="4"/>
  <c r="W183" i="4"/>
  <c r="W252" i="4"/>
  <c r="W226" i="4"/>
  <c r="W263" i="4"/>
  <c r="W138" i="4"/>
  <c r="W60" i="4"/>
  <c r="W92" i="4"/>
  <c r="W150" i="4"/>
  <c r="W118" i="4"/>
  <c r="W14" i="4"/>
  <c r="W146" i="4"/>
  <c r="W64" i="4"/>
  <c r="W144" i="4"/>
  <c r="W198" i="4"/>
  <c r="W115" i="4"/>
  <c r="W131" i="4"/>
  <c r="W196" i="4"/>
  <c r="W212" i="4"/>
  <c r="W157" i="4"/>
  <c r="W205" i="4"/>
  <c r="W232" i="4"/>
  <c r="W254" i="4"/>
  <c r="W79" i="4"/>
  <c r="W67" i="4"/>
  <c r="W119" i="4"/>
  <c r="W156" i="4"/>
  <c r="W204" i="4"/>
  <c r="W233" i="4"/>
  <c r="W169" i="4"/>
  <c r="W36" i="4"/>
  <c r="W55" i="4"/>
  <c r="W51" i="4"/>
  <c r="W37" i="4"/>
  <c r="W35" i="4"/>
  <c r="W29" i="4"/>
  <c r="W23" i="4"/>
  <c r="W63" i="4"/>
  <c r="W62" i="4"/>
  <c r="W140" i="4"/>
  <c r="W190" i="4"/>
  <c r="W121" i="4"/>
  <c r="W160" i="4"/>
  <c r="W179" i="4"/>
  <c r="W219" i="4"/>
  <c r="W230" i="4"/>
  <c r="W251" i="4"/>
  <c r="W73" i="4"/>
  <c r="O113" i="4"/>
  <c r="S113" i="4" s="1"/>
  <c r="O104" i="4"/>
  <c r="S104" i="4" s="1"/>
  <c r="O257" i="4"/>
  <c r="S257" i="4" s="1"/>
  <c r="CB257" i="4" s="1"/>
  <c r="O21" i="4"/>
  <c r="S21" i="4" s="1"/>
  <c r="CB21" i="4" s="1"/>
  <c r="O59" i="4"/>
  <c r="S59" i="4" s="1"/>
  <c r="O22" i="4"/>
  <c r="S22" i="4" s="1"/>
  <c r="CB22" i="4" s="1"/>
  <c r="O256" i="4"/>
  <c r="S256" i="4" s="1"/>
  <c r="CB256" i="4" s="1"/>
  <c r="O23" i="4"/>
  <c r="S23" i="4" s="1"/>
  <c r="O255" i="4"/>
  <c r="S255" i="4" s="1"/>
  <c r="O82" i="4"/>
  <c r="S82" i="4" s="1"/>
  <c r="O237" i="4"/>
  <c r="S237" i="4" s="1"/>
  <c r="O87" i="4"/>
  <c r="S87" i="4" s="1"/>
  <c r="CH87" i="4" s="1"/>
  <c r="DO87" i="4" s="1"/>
  <c r="O143" i="4"/>
  <c r="S143" i="4" s="1"/>
  <c r="O241" i="4"/>
  <c r="S241" i="4" s="1"/>
  <c r="O26" i="4"/>
  <c r="S26" i="4" s="1"/>
  <c r="O247" i="4"/>
  <c r="S247" i="4" s="1"/>
  <c r="O27" i="4"/>
  <c r="S27" i="4" s="1"/>
  <c r="O122" i="4"/>
  <c r="S122" i="4" s="1"/>
  <c r="O234" i="4"/>
  <c r="S234" i="4" s="1"/>
  <c r="O32" i="4"/>
  <c r="S32" i="4" s="1"/>
  <c r="O34" i="4"/>
  <c r="S34" i="4" s="1"/>
  <c r="O172" i="4"/>
  <c r="S172" i="4" s="1"/>
  <c r="O85" i="4"/>
  <c r="S85" i="4" s="1"/>
  <c r="CH85" i="4" s="1"/>
  <c r="O153" i="4"/>
  <c r="S153" i="4" s="1"/>
  <c r="O155" i="4"/>
  <c r="S155" i="4" s="1"/>
  <c r="O180" i="4"/>
  <c r="S180" i="4" s="1"/>
  <c r="O211" i="4"/>
  <c r="S211" i="4" s="1"/>
  <c r="O44" i="4"/>
  <c r="S44" i="4" s="1"/>
  <c r="O25" i="4"/>
  <c r="S25" i="4" s="1"/>
  <c r="O254" i="4"/>
  <c r="S254" i="4" s="1"/>
  <c r="CB254" i="4" s="1"/>
  <c r="O160" i="4"/>
  <c r="S160" i="4" s="1"/>
  <c r="O213" i="4"/>
  <c r="S213" i="4" s="1"/>
  <c r="O109" i="4"/>
  <c r="S109" i="4" s="1"/>
  <c r="O194" i="4"/>
  <c r="S194" i="4" s="1"/>
  <c r="CH194" i="4" s="1"/>
  <c r="O150" i="4"/>
  <c r="S150" i="4" s="1"/>
  <c r="O228" i="4"/>
  <c r="S228" i="4" s="1"/>
  <c r="DV11" i="4"/>
  <c r="O58" i="4"/>
  <c r="S58" i="4" s="1"/>
  <c r="O164" i="4"/>
  <c r="S164" i="4" s="1"/>
  <c r="O71" i="4"/>
  <c r="S71" i="4" s="1"/>
  <c r="O238" i="4"/>
  <c r="S238" i="4" s="1"/>
  <c r="O42" i="4"/>
  <c r="S42" i="4" s="1"/>
  <c r="O193" i="4"/>
  <c r="S193" i="4" s="1"/>
  <c r="CH193" i="4" s="1"/>
  <c r="O65" i="4"/>
  <c r="S65" i="4" s="1"/>
  <c r="O112" i="4"/>
  <c r="S112" i="4" s="1"/>
  <c r="O232" i="4"/>
  <c r="S232" i="4" s="1"/>
  <c r="O163" i="4"/>
  <c r="S163" i="4" s="1"/>
  <c r="O35" i="4"/>
  <c r="S35" i="4" s="1"/>
  <c r="O100" i="4"/>
  <c r="S100" i="4" s="1"/>
  <c r="O94" i="4"/>
  <c r="S94" i="4" s="1"/>
  <c r="O166" i="4"/>
  <c r="S166" i="4" s="1"/>
  <c r="O221" i="4"/>
  <c r="S221" i="4" s="1"/>
  <c r="O93" i="4"/>
  <c r="S93" i="4" s="1"/>
  <c r="O156" i="4"/>
  <c r="S156" i="4" s="1"/>
  <c r="O28" i="4"/>
  <c r="S28" i="4" s="1"/>
  <c r="O127" i="4"/>
  <c r="S127" i="4" s="1"/>
  <c r="O190" i="4"/>
  <c r="S190" i="4" s="1"/>
  <c r="CH190" i="4" s="1"/>
  <c r="DO190" i="4" s="1"/>
  <c r="O69" i="4"/>
  <c r="S69" i="4" s="1"/>
  <c r="O231" i="4"/>
  <c r="S231" i="4" s="1"/>
  <c r="O206" i="4"/>
  <c r="S206" i="4" s="1"/>
  <c r="O86" i="4"/>
  <c r="S86" i="4" s="1"/>
  <c r="CH86" i="4" s="1"/>
  <c r="DO86" i="4" s="1"/>
  <c r="O137" i="4"/>
  <c r="S137" i="4" s="1"/>
  <c r="O212" i="4"/>
  <c r="S212" i="4" s="1"/>
  <c r="O88" i="4"/>
  <c r="S88" i="4" s="1"/>
  <c r="CH88" i="4" s="1"/>
  <c r="DO88" i="4" s="1"/>
  <c r="O220" i="4"/>
  <c r="S220" i="4" s="1"/>
  <c r="O139" i="4"/>
  <c r="S139" i="4" s="1"/>
  <c r="O117" i="4"/>
  <c r="S117" i="4" s="1"/>
  <c r="O183" i="4"/>
  <c r="S183" i="4" s="1"/>
  <c r="O114" i="4"/>
  <c r="S114" i="4" s="1"/>
  <c r="O252" i="4"/>
  <c r="S252" i="4" s="1"/>
  <c r="O54" i="4"/>
  <c r="S54" i="4" s="1"/>
  <c r="O129" i="4"/>
  <c r="S129" i="4" s="1"/>
  <c r="O176" i="4"/>
  <c r="S176" i="4" s="1"/>
  <c r="O48" i="4"/>
  <c r="S48" i="4" s="1"/>
  <c r="O227" i="4"/>
  <c r="S227" i="4" s="1"/>
  <c r="O99" i="4"/>
  <c r="S99" i="4" s="1"/>
  <c r="O229" i="4"/>
  <c r="S229" i="4" s="1"/>
  <c r="O98" i="4"/>
  <c r="S98" i="4" s="1"/>
  <c r="O90" i="4"/>
  <c r="S90" i="4" s="1"/>
  <c r="O253" i="4"/>
  <c r="S253" i="4" s="1"/>
  <c r="O157" i="4"/>
  <c r="S157" i="4" s="1"/>
  <c r="O29" i="4"/>
  <c r="S29" i="4" s="1"/>
  <c r="O92" i="4"/>
  <c r="S92" i="4" s="1"/>
  <c r="O191" i="4"/>
  <c r="S191" i="4" s="1"/>
  <c r="CH191" i="4" s="1"/>
  <c r="DO191" i="4" s="1"/>
  <c r="O63" i="4"/>
  <c r="S63" i="4" s="1"/>
  <c r="O197" i="4"/>
  <c r="S197" i="4" s="1"/>
  <c r="O132" i="4"/>
  <c r="S132" i="4" s="1"/>
  <c r="O103" i="4"/>
  <c r="S103" i="4" s="1"/>
  <c r="O138" i="4"/>
  <c r="S138" i="4" s="1"/>
  <c r="O201" i="4"/>
  <c r="S201" i="4" s="1"/>
  <c r="O73" i="4"/>
  <c r="S73" i="4" s="1"/>
  <c r="O152" i="4"/>
  <c r="S152" i="4" s="1"/>
  <c r="O24" i="4"/>
  <c r="S24" i="4" s="1"/>
  <c r="O203" i="4"/>
  <c r="S203" i="4" s="1"/>
  <c r="O75" i="4"/>
  <c r="S75" i="4" s="1"/>
  <c r="O133" i="4"/>
  <c r="S133" i="4" s="1"/>
  <c r="O199" i="4"/>
  <c r="S199" i="4" s="1"/>
  <c r="O178" i="4"/>
  <c r="S178" i="4" s="1"/>
  <c r="O174" i="4"/>
  <c r="S174" i="4" s="1"/>
  <c r="O246" i="4"/>
  <c r="S246" i="4" s="1"/>
  <c r="O177" i="4"/>
  <c r="S177" i="4" s="1"/>
  <c r="O49" i="4"/>
  <c r="S49" i="4" s="1"/>
  <c r="O96" i="4"/>
  <c r="S96" i="4" s="1"/>
  <c r="O224" i="4"/>
  <c r="S224" i="4" s="1"/>
  <c r="O147" i="4"/>
  <c r="S147" i="4" s="1"/>
  <c r="O126" i="4"/>
  <c r="S126" i="4" s="1"/>
  <c r="O55" i="4"/>
  <c r="S55" i="4" s="1"/>
  <c r="O30" i="4"/>
  <c r="O102" i="4"/>
  <c r="S102" i="4" s="1"/>
  <c r="O173" i="4"/>
  <c r="S173" i="4" s="1"/>
  <c r="O45" i="4"/>
  <c r="S45" i="4" s="1"/>
  <c r="O108" i="4"/>
  <c r="S108" i="4" s="1"/>
  <c r="O207" i="4"/>
  <c r="S207" i="4" s="1"/>
  <c r="O79" i="4"/>
  <c r="S79" i="4" s="1"/>
  <c r="O198" i="4"/>
  <c r="S198" i="4" s="1"/>
  <c r="O148" i="4"/>
  <c r="S148" i="4" s="1"/>
  <c r="O119" i="4"/>
  <c r="S119" i="4" s="1"/>
  <c r="O202" i="4"/>
  <c r="S202" i="4" s="1"/>
  <c r="O217" i="4"/>
  <c r="S217" i="4" s="1"/>
  <c r="O89" i="4"/>
  <c r="S89" i="4" s="1"/>
  <c r="O168" i="4"/>
  <c r="S168" i="4" s="1"/>
  <c r="O40" i="4"/>
  <c r="S40" i="4" s="1"/>
  <c r="O219" i="4"/>
  <c r="S219" i="4" s="1"/>
  <c r="O91" i="4"/>
  <c r="S91" i="4" s="1"/>
  <c r="O66" i="4"/>
  <c r="S66" i="4" s="1"/>
  <c r="O149" i="4"/>
  <c r="S149" i="4" s="1"/>
  <c r="O53" i="4"/>
  <c r="S53" i="4" s="1"/>
  <c r="O52" i="4"/>
  <c r="S52" i="4" s="1"/>
  <c r="O151" i="4"/>
  <c r="S151" i="4" s="1"/>
  <c r="O242" i="4"/>
  <c r="S242" i="4" s="1"/>
  <c r="O46" i="4"/>
  <c r="S46" i="4" s="1"/>
  <c r="O106" i="4"/>
  <c r="S106" i="4" s="1"/>
  <c r="O118" i="4"/>
  <c r="S118" i="4" s="1"/>
  <c r="O209" i="4"/>
  <c r="S209" i="4" s="1"/>
  <c r="O145" i="4"/>
  <c r="S145" i="4" s="1"/>
  <c r="O81" i="4"/>
  <c r="S81" i="4" s="1"/>
  <c r="O192" i="4"/>
  <c r="S192" i="4" s="1"/>
  <c r="CH192" i="4" s="1"/>
  <c r="DO192" i="4" s="1"/>
  <c r="O128" i="4"/>
  <c r="S128" i="4" s="1"/>
  <c r="O64" i="4"/>
  <c r="S64" i="4" s="1"/>
  <c r="O240" i="4"/>
  <c r="S240" i="4" s="1"/>
  <c r="O243" i="4"/>
  <c r="S243" i="4" s="1"/>
  <c r="O179" i="4"/>
  <c r="S179" i="4" s="1"/>
  <c r="O115" i="4"/>
  <c r="S115" i="4" s="1"/>
  <c r="O51" i="4"/>
  <c r="S51" i="4" s="1"/>
  <c r="O70" i="4"/>
  <c r="S70" i="4" s="1"/>
  <c r="O116" i="4"/>
  <c r="S116" i="4" s="1"/>
  <c r="O162" i="4"/>
  <c r="S162" i="4" s="1"/>
  <c r="O158" i="4"/>
  <c r="S158" i="4" s="1"/>
  <c r="O154" i="4"/>
  <c r="S154" i="4" s="1"/>
  <c r="O230" i="4"/>
  <c r="S230" i="4" s="1"/>
  <c r="O189" i="4"/>
  <c r="S189" i="4" s="1"/>
  <c r="O125" i="4"/>
  <c r="S125" i="4" s="1"/>
  <c r="O61" i="4"/>
  <c r="S61" i="4" s="1"/>
  <c r="O188" i="4"/>
  <c r="S188" i="4" s="1"/>
  <c r="O124" i="4"/>
  <c r="S124" i="4" s="1"/>
  <c r="O60" i="4"/>
  <c r="S60" i="4" s="1"/>
  <c r="O223" i="4"/>
  <c r="S223" i="4" s="1"/>
  <c r="O159" i="4"/>
  <c r="S159" i="4" s="1"/>
  <c r="O95" i="4"/>
  <c r="S95" i="4" s="1"/>
  <c r="O31" i="4"/>
  <c r="O186" i="4"/>
  <c r="S186" i="4" s="1"/>
  <c r="O165" i="4"/>
  <c r="S165" i="4" s="1"/>
  <c r="O196" i="4"/>
  <c r="S196" i="4" s="1"/>
  <c r="O36" i="4"/>
  <c r="S36" i="4" s="1"/>
  <c r="O135" i="4"/>
  <c r="S135" i="4" s="1"/>
  <c r="O146" i="4"/>
  <c r="S146" i="4" s="1"/>
  <c r="O78" i="4"/>
  <c r="S78" i="4" s="1"/>
  <c r="O214" i="4"/>
  <c r="S214" i="4" s="1"/>
  <c r="O233" i="4"/>
  <c r="S233" i="4" s="1"/>
  <c r="O169" i="4"/>
  <c r="S169" i="4" s="1"/>
  <c r="O105" i="4"/>
  <c r="S105" i="4" s="1"/>
  <c r="O41" i="4"/>
  <c r="S41" i="4" s="1"/>
  <c r="O184" i="4"/>
  <c r="S184" i="4" s="1"/>
  <c r="O120" i="4"/>
  <c r="S120" i="4" s="1"/>
  <c r="O56" i="4"/>
  <c r="S56" i="4" s="1"/>
  <c r="O236" i="4"/>
  <c r="S236" i="4" s="1"/>
  <c r="O235" i="4"/>
  <c r="S235" i="4" s="1"/>
  <c r="O171" i="4"/>
  <c r="S171" i="4" s="1"/>
  <c r="O107" i="4"/>
  <c r="S107" i="4" s="1"/>
  <c r="O43" i="4"/>
  <c r="S43" i="4" s="1"/>
  <c r="O130" i="4"/>
  <c r="S130" i="4" s="1"/>
  <c r="O245" i="4"/>
  <c r="S245" i="4" s="1"/>
  <c r="O101" i="4"/>
  <c r="S101" i="4" s="1"/>
  <c r="O68" i="4"/>
  <c r="S68" i="4" s="1"/>
  <c r="O167" i="4"/>
  <c r="S167" i="4" s="1"/>
  <c r="O39" i="4"/>
  <c r="S39" i="4" s="1"/>
  <c r="O50" i="4"/>
  <c r="S50" i="4" s="1"/>
  <c r="O110" i="4"/>
  <c r="S110" i="4" s="1"/>
  <c r="O170" i="4"/>
  <c r="S170" i="4" s="1"/>
  <c r="O182" i="4"/>
  <c r="S182" i="4" s="1"/>
  <c r="O225" i="4"/>
  <c r="S225" i="4" s="1"/>
  <c r="O161" i="4"/>
  <c r="S161" i="4" s="1"/>
  <c r="O97" i="4"/>
  <c r="S97" i="4" s="1"/>
  <c r="O33" i="4"/>
  <c r="S33" i="4" s="1"/>
  <c r="O144" i="4"/>
  <c r="S144" i="4" s="1"/>
  <c r="O80" i="4"/>
  <c r="S80" i="4" s="1"/>
  <c r="O248" i="4"/>
  <c r="S248" i="4" s="1"/>
  <c r="O216" i="4"/>
  <c r="S216" i="4" s="1"/>
  <c r="O195" i="4"/>
  <c r="S195" i="4" s="1"/>
  <c r="O131" i="4"/>
  <c r="S131" i="4" s="1"/>
  <c r="O67" i="4"/>
  <c r="S67" i="4" s="1"/>
  <c r="O134" i="4"/>
  <c r="S134" i="4" s="1"/>
  <c r="O37" i="4"/>
  <c r="S37" i="4" s="1"/>
  <c r="O226" i="4"/>
  <c r="S226" i="4" s="1"/>
  <c r="O222" i="4"/>
  <c r="S222" i="4" s="1"/>
  <c r="O218" i="4"/>
  <c r="S218" i="4" s="1"/>
  <c r="O250" i="4"/>
  <c r="S250" i="4" s="1"/>
  <c r="O38" i="4"/>
  <c r="S38" i="4" s="1"/>
  <c r="O205" i="4"/>
  <c r="S205" i="4" s="1"/>
  <c r="O141" i="4"/>
  <c r="S141" i="4" s="1"/>
  <c r="O77" i="4"/>
  <c r="S77" i="4" s="1"/>
  <c r="O204" i="4"/>
  <c r="S204" i="4" s="1"/>
  <c r="O140" i="4"/>
  <c r="S140" i="4" s="1"/>
  <c r="O76" i="4"/>
  <c r="S76" i="4" s="1"/>
  <c r="O239" i="4"/>
  <c r="S239" i="4" s="1"/>
  <c r="O175" i="4"/>
  <c r="S175" i="4" s="1"/>
  <c r="O111" i="4"/>
  <c r="S111" i="4" s="1"/>
  <c r="O47" i="4"/>
  <c r="S47" i="4" s="1"/>
  <c r="O62" i="4"/>
  <c r="S62" i="4" s="1"/>
  <c r="O181" i="4"/>
  <c r="S181" i="4" s="1"/>
  <c r="O208" i="4"/>
  <c r="S208" i="4" s="1"/>
  <c r="O84" i="4"/>
  <c r="S84" i="4" s="1"/>
  <c r="CH84" i="4" s="1"/>
  <c r="O215" i="4"/>
  <c r="S215" i="4" s="1"/>
  <c r="O210" i="4"/>
  <c r="S210" i="4" s="1"/>
  <c r="O142" i="4"/>
  <c r="S142" i="4" s="1"/>
  <c r="O74" i="4"/>
  <c r="S74" i="4" s="1"/>
  <c r="O249" i="4"/>
  <c r="S249" i="4" s="1"/>
  <c r="O185" i="4"/>
  <c r="S185" i="4" s="1"/>
  <c r="O121" i="4"/>
  <c r="S121" i="4" s="1"/>
  <c r="O57" i="4"/>
  <c r="S57" i="4" s="1"/>
  <c r="O200" i="4"/>
  <c r="S200" i="4" s="1"/>
  <c r="O136" i="4"/>
  <c r="S136" i="4" s="1"/>
  <c r="O72" i="4"/>
  <c r="S72" i="4" s="1"/>
  <c r="O244" i="4"/>
  <c r="S244" i="4" s="1"/>
  <c r="O251" i="4"/>
  <c r="S251" i="4" s="1"/>
  <c r="O187" i="4"/>
  <c r="S187" i="4" s="1"/>
  <c r="O123" i="4"/>
  <c r="S123" i="4" s="1"/>
  <c r="DU11" i="4"/>
  <c r="CJ11" i="4"/>
  <c r="DQ11" i="4" s="1"/>
  <c r="DQ267" i="4" s="1"/>
  <c r="N38" i="4"/>
  <c r="R38" i="4" s="1"/>
  <c r="N54" i="4"/>
  <c r="R54" i="4" s="1"/>
  <c r="N70" i="4"/>
  <c r="R70" i="4" s="1"/>
  <c r="N86" i="4"/>
  <c r="R86" i="4" s="1"/>
  <c r="N102" i="4"/>
  <c r="R102" i="4" s="1"/>
  <c r="N118" i="4"/>
  <c r="R118" i="4" s="1"/>
  <c r="N134" i="4"/>
  <c r="R134" i="4" s="1"/>
  <c r="N150" i="4"/>
  <c r="R150" i="4" s="1"/>
  <c r="N166" i="4"/>
  <c r="R166" i="4" s="1"/>
  <c r="N182" i="4"/>
  <c r="R182" i="4" s="1"/>
  <c r="N198" i="4"/>
  <c r="R198" i="4" s="1"/>
  <c r="N214" i="4"/>
  <c r="R214" i="4" s="1"/>
  <c r="N230" i="4"/>
  <c r="R230" i="4" s="1"/>
  <c r="N246" i="4"/>
  <c r="R246" i="4" s="1"/>
  <c r="N207" i="4"/>
  <c r="R207" i="4" s="1"/>
  <c r="N35" i="4"/>
  <c r="R35" i="4" s="1"/>
  <c r="N51" i="4"/>
  <c r="R51" i="4" s="1"/>
  <c r="N67" i="4"/>
  <c r="R67" i="4" s="1"/>
  <c r="N83" i="4"/>
  <c r="R83" i="4" s="1"/>
  <c r="N99" i="4"/>
  <c r="R99" i="4" s="1"/>
  <c r="N115" i="4"/>
  <c r="R115" i="4" s="1"/>
  <c r="N131" i="4"/>
  <c r="R131" i="4" s="1"/>
  <c r="N147" i="4"/>
  <c r="R147" i="4" s="1"/>
  <c r="N163" i="4"/>
  <c r="R163" i="4" s="1"/>
  <c r="N179" i="4"/>
  <c r="R179" i="4" s="1"/>
  <c r="N195" i="4"/>
  <c r="R195" i="4" s="1"/>
  <c r="N36" i="4"/>
  <c r="R36" i="4" s="1"/>
  <c r="N52" i="4"/>
  <c r="R52" i="4" s="1"/>
  <c r="N68" i="4"/>
  <c r="R68" i="4" s="1"/>
  <c r="N84" i="4"/>
  <c r="R84" i="4" s="1"/>
  <c r="N100" i="4"/>
  <c r="R100" i="4" s="1"/>
  <c r="N116" i="4"/>
  <c r="R116" i="4" s="1"/>
  <c r="N132" i="4"/>
  <c r="R132" i="4" s="1"/>
  <c r="N148" i="4"/>
  <c r="R148" i="4" s="1"/>
  <c r="N164" i="4"/>
  <c r="R164" i="4" s="1"/>
  <c r="N180" i="4"/>
  <c r="R180" i="4" s="1"/>
  <c r="N196" i="4"/>
  <c r="R196" i="4" s="1"/>
  <c r="N212" i="4"/>
  <c r="R212" i="4" s="1"/>
  <c r="N228" i="4"/>
  <c r="R228" i="4" s="1"/>
  <c r="N244" i="4"/>
  <c r="R244" i="4" s="1"/>
  <c r="N65" i="4"/>
  <c r="R65" i="4" s="1"/>
  <c r="N129" i="4"/>
  <c r="R129" i="4" s="1"/>
  <c r="N193" i="4"/>
  <c r="R193" i="4" s="1"/>
  <c r="N253" i="4"/>
  <c r="R253" i="4" s="1"/>
  <c r="N53" i="4"/>
  <c r="R53" i="4" s="1"/>
  <c r="N117" i="4"/>
  <c r="R117" i="4" s="1"/>
  <c r="N181" i="4"/>
  <c r="R181" i="4" s="1"/>
  <c r="N245" i="4"/>
  <c r="R245" i="4" s="1"/>
  <c r="N57" i="4"/>
  <c r="R57" i="4" s="1"/>
  <c r="N121" i="4"/>
  <c r="R121" i="4" s="1"/>
  <c r="N185" i="4"/>
  <c r="R185" i="4" s="1"/>
  <c r="N249" i="4"/>
  <c r="R249" i="4" s="1"/>
  <c r="N61" i="4"/>
  <c r="R61" i="4" s="1"/>
  <c r="N125" i="4"/>
  <c r="R125" i="4" s="1"/>
  <c r="N189" i="4"/>
  <c r="R189" i="4" s="1"/>
  <c r="N251" i="4"/>
  <c r="R251" i="4" s="1"/>
  <c r="N82" i="4"/>
  <c r="R82" i="4" s="1"/>
  <c r="N98" i="4"/>
  <c r="R98" i="4" s="1"/>
  <c r="N178" i="4"/>
  <c r="R178" i="4" s="1"/>
  <c r="N194" i="4"/>
  <c r="R194" i="4" s="1"/>
  <c r="N210" i="4"/>
  <c r="R210" i="4" s="1"/>
  <c r="N215" i="4"/>
  <c r="R215" i="4" s="1"/>
  <c r="N239" i="4"/>
  <c r="R239" i="4" s="1"/>
  <c r="N47" i="4"/>
  <c r="R47" i="4" s="1"/>
  <c r="N63" i="4"/>
  <c r="R63" i="4" s="1"/>
  <c r="N95" i="4"/>
  <c r="R95" i="4" s="1"/>
  <c r="N111" i="4"/>
  <c r="R111" i="4" s="1"/>
  <c r="N32" i="4"/>
  <c r="R32" i="4" s="1"/>
  <c r="N48" i="4"/>
  <c r="R48" i="4" s="1"/>
  <c r="N64" i="4"/>
  <c r="R64" i="4" s="1"/>
  <c r="N128" i="4"/>
  <c r="R128" i="4" s="1"/>
  <c r="N144" i="4"/>
  <c r="R144" i="4" s="1"/>
  <c r="N160" i="4"/>
  <c r="R160" i="4" s="1"/>
  <c r="N240" i="4"/>
  <c r="R240" i="4" s="1"/>
  <c r="N49" i="4"/>
  <c r="R49" i="4" s="1"/>
  <c r="N241" i="4"/>
  <c r="R241" i="4" s="1"/>
  <c r="N37" i="4"/>
  <c r="R37" i="4" s="1"/>
  <c r="N101" i="4"/>
  <c r="R101" i="4" s="1"/>
  <c r="N105" i="4"/>
  <c r="R105" i="4" s="1"/>
  <c r="N45" i="4"/>
  <c r="R45" i="4" s="1"/>
  <c r="N109" i="4"/>
  <c r="R109" i="4" s="1"/>
  <c r="N26" i="4"/>
  <c r="R26" i="4" s="1"/>
  <c r="N42" i="4"/>
  <c r="R42" i="4" s="1"/>
  <c r="N58" i="4"/>
  <c r="R58" i="4" s="1"/>
  <c r="N74" i="4"/>
  <c r="R74" i="4" s="1"/>
  <c r="N90" i="4"/>
  <c r="R90" i="4" s="1"/>
  <c r="N106" i="4"/>
  <c r="R106" i="4" s="1"/>
  <c r="N122" i="4"/>
  <c r="R122" i="4" s="1"/>
  <c r="N138" i="4"/>
  <c r="R138" i="4" s="1"/>
  <c r="N154" i="4"/>
  <c r="R154" i="4" s="1"/>
  <c r="N170" i="4"/>
  <c r="R170" i="4" s="1"/>
  <c r="N186" i="4"/>
  <c r="R186" i="4" s="1"/>
  <c r="N202" i="4"/>
  <c r="R202" i="4" s="1"/>
  <c r="N218" i="4"/>
  <c r="R218" i="4" s="1"/>
  <c r="N234" i="4"/>
  <c r="R234" i="4" s="1"/>
  <c r="N250" i="4"/>
  <c r="R250" i="4" s="1"/>
  <c r="N219" i="4"/>
  <c r="R219" i="4" s="1"/>
  <c r="N227" i="4"/>
  <c r="R227" i="4" s="1"/>
  <c r="N235" i="4"/>
  <c r="R235" i="4" s="1"/>
  <c r="N243" i="4"/>
  <c r="R243" i="4" s="1"/>
  <c r="N39" i="4"/>
  <c r="R39" i="4" s="1"/>
  <c r="N55" i="4"/>
  <c r="R55" i="4" s="1"/>
  <c r="N71" i="4"/>
  <c r="R71" i="4" s="1"/>
  <c r="N87" i="4"/>
  <c r="R87" i="4" s="1"/>
  <c r="N103" i="4"/>
  <c r="R103" i="4" s="1"/>
  <c r="N119" i="4"/>
  <c r="R119" i="4" s="1"/>
  <c r="N135" i="4"/>
  <c r="R135" i="4" s="1"/>
  <c r="N151" i="4"/>
  <c r="R151" i="4" s="1"/>
  <c r="N167" i="4"/>
  <c r="R167" i="4" s="1"/>
  <c r="N183" i="4"/>
  <c r="R183" i="4" s="1"/>
  <c r="N199" i="4"/>
  <c r="R199" i="4" s="1"/>
  <c r="N211" i="4"/>
  <c r="R211" i="4" s="1"/>
  <c r="N40" i="4"/>
  <c r="R40" i="4" s="1"/>
  <c r="N56" i="4"/>
  <c r="R56" i="4" s="1"/>
  <c r="N72" i="4"/>
  <c r="R72" i="4" s="1"/>
  <c r="N88" i="4"/>
  <c r="R88" i="4" s="1"/>
  <c r="N104" i="4"/>
  <c r="R104" i="4" s="1"/>
  <c r="N120" i="4"/>
  <c r="R120" i="4" s="1"/>
  <c r="N136" i="4"/>
  <c r="R136" i="4" s="1"/>
  <c r="N152" i="4"/>
  <c r="R152" i="4" s="1"/>
  <c r="N168" i="4"/>
  <c r="R168" i="4" s="1"/>
  <c r="N184" i="4"/>
  <c r="R184" i="4" s="1"/>
  <c r="N200" i="4"/>
  <c r="R200" i="4" s="1"/>
  <c r="N216" i="4"/>
  <c r="R216" i="4" s="1"/>
  <c r="N232" i="4"/>
  <c r="R232" i="4" s="1"/>
  <c r="N248" i="4"/>
  <c r="R248" i="4" s="1"/>
  <c r="N81" i="4"/>
  <c r="R81" i="4" s="1"/>
  <c r="N145" i="4"/>
  <c r="R145" i="4" s="1"/>
  <c r="N209" i="4"/>
  <c r="R209" i="4" s="1"/>
  <c r="N69" i="4"/>
  <c r="R69" i="4" s="1"/>
  <c r="N133" i="4"/>
  <c r="R133" i="4" s="1"/>
  <c r="N197" i="4"/>
  <c r="R197" i="4" s="1"/>
  <c r="N73" i="4"/>
  <c r="R73" i="4" s="1"/>
  <c r="N137" i="4"/>
  <c r="R137" i="4" s="1"/>
  <c r="N201" i="4"/>
  <c r="R201" i="4" s="1"/>
  <c r="N77" i="4"/>
  <c r="R77" i="4" s="1"/>
  <c r="N141" i="4"/>
  <c r="R141" i="4" s="1"/>
  <c r="N205" i="4"/>
  <c r="R205" i="4" s="1"/>
  <c r="N66" i="4"/>
  <c r="R66" i="4" s="1"/>
  <c r="N114" i="4"/>
  <c r="R114" i="4" s="1"/>
  <c r="N146" i="4"/>
  <c r="R146" i="4" s="1"/>
  <c r="N162" i="4"/>
  <c r="R162" i="4" s="1"/>
  <c r="N242" i="4"/>
  <c r="R242" i="4" s="1"/>
  <c r="N223" i="4"/>
  <c r="R223" i="4" s="1"/>
  <c r="N247" i="4"/>
  <c r="R247" i="4" s="1"/>
  <c r="N79" i="4"/>
  <c r="R79" i="4" s="1"/>
  <c r="N159" i="4"/>
  <c r="R159" i="4" s="1"/>
  <c r="N175" i="4"/>
  <c r="R175" i="4" s="1"/>
  <c r="N191" i="4"/>
  <c r="R191" i="4" s="1"/>
  <c r="N96" i="4"/>
  <c r="R96" i="4" s="1"/>
  <c r="N112" i="4"/>
  <c r="R112" i="4" s="1"/>
  <c r="N176" i="4"/>
  <c r="R176" i="4" s="1"/>
  <c r="N192" i="4"/>
  <c r="R192" i="4" s="1"/>
  <c r="N165" i="4"/>
  <c r="R165" i="4" s="1"/>
  <c r="N229" i="4"/>
  <c r="R229" i="4" s="1"/>
  <c r="N41" i="4"/>
  <c r="R41" i="4" s="1"/>
  <c r="N173" i="4"/>
  <c r="R173" i="4" s="1"/>
  <c r="N237" i="4"/>
  <c r="R237" i="4" s="1"/>
  <c r="N30" i="4"/>
  <c r="R30" i="4" s="1"/>
  <c r="N46" i="4"/>
  <c r="R46" i="4" s="1"/>
  <c r="N62" i="4"/>
  <c r="R62" i="4" s="1"/>
  <c r="N78" i="4"/>
  <c r="R78" i="4" s="1"/>
  <c r="N94" i="4"/>
  <c r="R94" i="4" s="1"/>
  <c r="N110" i="4"/>
  <c r="R110" i="4" s="1"/>
  <c r="N126" i="4"/>
  <c r="R126" i="4" s="1"/>
  <c r="N142" i="4"/>
  <c r="R142" i="4" s="1"/>
  <c r="N158" i="4"/>
  <c r="R158" i="4" s="1"/>
  <c r="N174" i="4"/>
  <c r="R174" i="4" s="1"/>
  <c r="N190" i="4"/>
  <c r="R190" i="4" s="1"/>
  <c r="N206" i="4"/>
  <c r="R206" i="4" s="1"/>
  <c r="N222" i="4"/>
  <c r="R222" i="4" s="1"/>
  <c r="N238" i="4"/>
  <c r="R238" i="4" s="1"/>
  <c r="N27" i="4"/>
  <c r="R27" i="4" s="1"/>
  <c r="N43" i="4"/>
  <c r="R43" i="4" s="1"/>
  <c r="N59" i="4"/>
  <c r="R59" i="4" s="1"/>
  <c r="N75" i="4"/>
  <c r="R75" i="4" s="1"/>
  <c r="N91" i="4"/>
  <c r="R91" i="4" s="1"/>
  <c r="N107" i="4"/>
  <c r="R107" i="4" s="1"/>
  <c r="N123" i="4"/>
  <c r="R123" i="4" s="1"/>
  <c r="N139" i="4"/>
  <c r="R139" i="4" s="1"/>
  <c r="N155" i="4"/>
  <c r="R155" i="4" s="1"/>
  <c r="N171" i="4"/>
  <c r="R171" i="4" s="1"/>
  <c r="N187" i="4"/>
  <c r="R187" i="4" s="1"/>
  <c r="N203" i="4"/>
  <c r="R203" i="4" s="1"/>
  <c r="N28" i="4"/>
  <c r="R28" i="4" s="1"/>
  <c r="N44" i="4"/>
  <c r="R44" i="4" s="1"/>
  <c r="N60" i="4"/>
  <c r="R60" i="4" s="1"/>
  <c r="N76" i="4"/>
  <c r="R76" i="4" s="1"/>
  <c r="N92" i="4"/>
  <c r="R92" i="4" s="1"/>
  <c r="N108" i="4"/>
  <c r="R108" i="4" s="1"/>
  <c r="N124" i="4"/>
  <c r="R124" i="4" s="1"/>
  <c r="N140" i="4"/>
  <c r="R140" i="4" s="1"/>
  <c r="N156" i="4"/>
  <c r="R156" i="4" s="1"/>
  <c r="N172" i="4"/>
  <c r="R172" i="4" s="1"/>
  <c r="N188" i="4"/>
  <c r="R188" i="4" s="1"/>
  <c r="N204" i="4"/>
  <c r="R204" i="4" s="1"/>
  <c r="N220" i="4"/>
  <c r="R220" i="4" s="1"/>
  <c r="N236" i="4"/>
  <c r="R236" i="4" s="1"/>
  <c r="N252" i="4"/>
  <c r="R252" i="4" s="1"/>
  <c r="N33" i="4"/>
  <c r="R33" i="4" s="1"/>
  <c r="N97" i="4"/>
  <c r="R97" i="4" s="1"/>
  <c r="N161" i="4"/>
  <c r="R161" i="4" s="1"/>
  <c r="N225" i="4"/>
  <c r="R225" i="4" s="1"/>
  <c r="N85" i="4"/>
  <c r="R85" i="4" s="1"/>
  <c r="N149" i="4"/>
  <c r="R149" i="4" s="1"/>
  <c r="N213" i="4"/>
  <c r="R213" i="4" s="1"/>
  <c r="N25" i="4"/>
  <c r="N89" i="4"/>
  <c r="R89" i="4" s="1"/>
  <c r="N153" i="4"/>
  <c r="R153" i="4" s="1"/>
  <c r="N217" i="4"/>
  <c r="R217" i="4" s="1"/>
  <c r="N29" i="4"/>
  <c r="R29" i="4" s="1"/>
  <c r="N93" i="4"/>
  <c r="R93" i="4" s="1"/>
  <c r="N157" i="4"/>
  <c r="R157" i="4" s="1"/>
  <c r="N221" i="4"/>
  <c r="R221" i="4" s="1"/>
  <c r="N34" i="4"/>
  <c r="R34" i="4" s="1"/>
  <c r="N50" i="4"/>
  <c r="R50" i="4" s="1"/>
  <c r="N130" i="4"/>
  <c r="R130" i="4" s="1"/>
  <c r="N226" i="4"/>
  <c r="R226" i="4" s="1"/>
  <c r="N231" i="4"/>
  <c r="R231" i="4" s="1"/>
  <c r="N31" i="4"/>
  <c r="N127" i="4"/>
  <c r="R127" i="4" s="1"/>
  <c r="N143" i="4"/>
  <c r="R143" i="4" s="1"/>
  <c r="N80" i="4"/>
  <c r="R80" i="4" s="1"/>
  <c r="N208" i="4"/>
  <c r="R208" i="4" s="1"/>
  <c r="N224" i="4"/>
  <c r="R224" i="4" s="1"/>
  <c r="N113" i="4"/>
  <c r="R113" i="4" s="1"/>
  <c r="N177" i="4"/>
  <c r="R177" i="4" s="1"/>
  <c r="N169" i="4"/>
  <c r="R169" i="4" s="1"/>
  <c r="N233" i="4"/>
  <c r="R233" i="4" s="1"/>
  <c r="P20" i="6"/>
  <c r="M33" i="4"/>
  <c r="Q33" i="4" s="1"/>
  <c r="M49" i="4"/>
  <c r="Q49" i="4" s="1"/>
  <c r="M65" i="4"/>
  <c r="Q65" i="4" s="1"/>
  <c r="M81" i="4"/>
  <c r="Q81" i="4" s="1"/>
  <c r="M97" i="4"/>
  <c r="Q97" i="4" s="1"/>
  <c r="M113" i="4"/>
  <c r="Q113" i="4" s="1"/>
  <c r="M129" i="4"/>
  <c r="Q129" i="4" s="1"/>
  <c r="M145" i="4"/>
  <c r="Q145" i="4" s="1"/>
  <c r="M161" i="4"/>
  <c r="Q161" i="4" s="1"/>
  <c r="M177" i="4"/>
  <c r="Q177" i="4" s="1"/>
  <c r="M193" i="4"/>
  <c r="Q193" i="4" s="1"/>
  <c r="M209" i="4"/>
  <c r="Q209" i="4" s="1"/>
  <c r="M225" i="4"/>
  <c r="Q225" i="4" s="1"/>
  <c r="M241" i="4"/>
  <c r="Q241" i="4" s="1"/>
  <c r="M30" i="4"/>
  <c r="Q30" i="4" s="1"/>
  <c r="M46" i="4"/>
  <c r="Q46" i="4" s="1"/>
  <c r="M62" i="4"/>
  <c r="Q62" i="4" s="1"/>
  <c r="M78" i="4"/>
  <c r="Q78" i="4" s="1"/>
  <c r="M94" i="4"/>
  <c r="Q94" i="4" s="1"/>
  <c r="M110" i="4"/>
  <c r="Q110" i="4" s="1"/>
  <c r="M126" i="4"/>
  <c r="Q126" i="4" s="1"/>
  <c r="M142" i="4"/>
  <c r="Q142" i="4" s="1"/>
  <c r="M158" i="4"/>
  <c r="Q158" i="4" s="1"/>
  <c r="M174" i="4"/>
  <c r="Q174" i="4" s="1"/>
  <c r="M190" i="4"/>
  <c r="Q190" i="4" s="1"/>
  <c r="M206" i="4"/>
  <c r="Q206" i="4" s="1"/>
  <c r="M226" i="4"/>
  <c r="Q226" i="4" s="1"/>
  <c r="M242" i="4"/>
  <c r="Q242" i="4" s="1"/>
  <c r="M31" i="4"/>
  <c r="Q31" i="4" s="1"/>
  <c r="M47" i="4"/>
  <c r="Q47" i="4" s="1"/>
  <c r="M63" i="4"/>
  <c r="Q63" i="4" s="1"/>
  <c r="M79" i="4"/>
  <c r="Q79" i="4" s="1"/>
  <c r="M95" i="4"/>
  <c r="Q95" i="4" s="1"/>
  <c r="M111" i="4"/>
  <c r="Q111" i="4" s="1"/>
  <c r="M127" i="4"/>
  <c r="Q127" i="4" s="1"/>
  <c r="M143" i="4"/>
  <c r="Q143" i="4" s="1"/>
  <c r="M159" i="4"/>
  <c r="Q159" i="4" s="1"/>
  <c r="M175" i="4"/>
  <c r="Q175" i="4" s="1"/>
  <c r="M191" i="4"/>
  <c r="Q191" i="4" s="1"/>
  <c r="M207" i="4"/>
  <c r="Q207" i="4" s="1"/>
  <c r="M223" i="4"/>
  <c r="Q223" i="4" s="1"/>
  <c r="M239" i="4"/>
  <c r="Q239" i="4" s="1"/>
  <c r="M44" i="4"/>
  <c r="Q44" i="4" s="1"/>
  <c r="M108" i="4"/>
  <c r="Q108" i="4" s="1"/>
  <c r="M172" i="4"/>
  <c r="Q172" i="4" s="1"/>
  <c r="M236" i="4"/>
  <c r="Q236" i="4" s="1"/>
  <c r="M32" i="4"/>
  <c r="Q32" i="4" s="1"/>
  <c r="M96" i="4"/>
  <c r="Q96" i="4" s="1"/>
  <c r="M160" i="4"/>
  <c r="Q160" i="4" s="1"/>
  <c r="M224" i="4"/>
  <c r="Q224" i="4" s="1"/>
  <c r="M36" i="4"/>
  <c r="M100" i="4"/>
  <c r="Q100" i="4" s="1"/>
  <c r="M164" i="4"/>
  <c r="Q164" i="4" s="1"/>
  <c r="M228" i="4"/>
  <c r="Q228" i="4" s="1"/>
  <c r="M40" i="4"/>
  <c r="Q40" i="4" s="1"/>
  <c r="M104" i="4"/>
  <c r="Q104" i="4" s="1"/>
  <c r="M168" i="4"/>
  <c r="Q168" i="4" s="1"/>
  <c r="M232" i="4"/>
  <c r="Q232" i="4" s="1"/>
  <c r="M141" i="4"/>
  <c r="Q141" i="4" s="1"/>
  <c r="M157" i="4"/>
  <c r="Q157" i="4" s="1"/>
  <c r="M173" i="4"/>
  <c r="Q173" i="4" s="1"/>
  <c r="M74" i="4"/>
  <c r="Q74" i="4" s="1"/>
  <c r="M122" i="4"/>
  <c r="Q122" i="4" s="1"/>
  <c r="M154" i="4"/>
  <c r="Q154" i="4" s="1"/>
  <c r="M170" i="4"/>
  <c r="Q170" i="4" s="1"/>
  <c r="M186" i="4"/>
  <c r="Q186" i="4" s="1"/>
  <c r="M246" i="4"/>
  <c r="Q246" i="4" s="1"/>
  <c r="M91" i="4"/>
  <c r="Q91" i="4" s="1"/>
  <c r="M107" i="4"/>
  <c r="Q107" i="4" s="1"/>
  <c r="M123" i="4"/>
  <c r="Q123" i="4" s="1"/>
  <c r="M203" i="4"/>
  <c r="Q203" i="4" s="1"/>
  <c r="M219" i="4"/>
  <c r="Q219" i="4" s="1"/>
  <c r="M235" i="4"/>
  <c r="Q235" i="4" s="1"/>
  <c r="M92" i="4"/>
  <c r="Q92" i="4" s="1"/>
  <c r="M156" i="4"/>
  <c r="Q156" i="4" s="1"/>
  <c r="M144" i="4"/>
  <c r="Q144" i="4" s="1"/>
  <c r="M250" i="4"/>
  <c r="Q250" i="4" s="1"/>
  <c r="M148" i="4"/>
  <c r="Q148" i="4" s="1"/>
  <c r="M152" i="4"/>
  <c r="Q152" i="4" s="1"/>
  <c r="M37" i="4"/>
  <c r="Q37" i="4" s="1"/>
  <c r="M53" i="4"/>
  <c r="Q53" i="4" s="1"/>
  <c r="M69" i="4"/>
  <c r="Q69" i="4" s="1"/>
  <c r="M85" i="4"/>
  <c r="Q85" i="4" s="1"/>
  <c r="M101" i="4"/>
  <c r="Q101" i="4" s="1"/>
  <c r="M117" i="4"/>
  <c r="Q117" i="4" s="1"/>
  <c r="M133" i="4"/>
  <c r="Q133" i="4" s="1"/>
  <c r="M149" i="4"/>
  <c r="Q149" i="4" s="1"/>
  <c r="M165" i="4"/>
  <c r="Q165" i="4" s="1"/>
  <c r="M181" i="4"/>
  <c r="Q181" i="4" s="1"/>
  <c r="M197" i="4"/>
  <c r="Q197" i="4" s="1"/>
  <c r="M213" i="4"/>
  <c r="Q213" i="4" s="1"/>
  <c r="M229" i="4"/>
  <c r="Q229" i="4" s="1"/>
  <c r="M245" i="4"/>
  <c r="Q245" i="4" s="1"/>
  <c r="M34" i="4"/>
  <c r="Q34" i="4" s="1"/>
  <c r="M50" i="4"/>
  <c r="Q50" i="4" s="1"/>
  <c r="M66" i="4"/>
  <c r="Q66" i="4" s="1"/>
  <c r="M82" i="4"/>
  <c r="Q82" i="4" s="1"/>
  <c r="M98" i="4"/>
  <c r="Q98" i="4" s="1"/>
  <c r="M114" i="4"/>
  <c r="Q114" i="4" s="1"/>
  <c r="M130" i="4"/>
  <c r="Q130" i="4" s="1"/>
  <c r="M146" i="4"/>
  <c r="Q146" i="4" s="1"/>
  <c r="M162" i="4"/>
  <c r="Q162" i="4" s="1"/>
  <c r="M178" i="4"/>
  <c r="Q178" i="4" s="1"/>
  <c r="M194" i="4"/>
  <c r="Q194" i="4" s="1"/>
  <c r="M222" i="4"/>
  <c r="Q222" i="4" s="1"/>
  <c r="M238" i="4"/>
  <c r="Q238" i="4" s="1"/>
  <c r="M35" i="4"/>
  <c r="Q35" i="4" s="1"/>
  <c r="M51" i="4"/>
  <c r="Q51" i="4" s="1"/>
  <c r="M67" i="4"/>
  <c r="Q67" i="4" s="1"/>
  <c r="M83" i="4"/>
  <c r="Q83" i="4" s="1"/>
  <c r="M99" i="4"/>
  <c r="Q99" i="4" s="1"/>
  <c r="M115" i="4"/>
  <c r="Q115" i="4" s="1"/>
  <c r="M131" i="4"/>
  <c r="Q131" i="4" s="1"/>
  <c r="M147" i="4"/>
  <c r="Q147" i="4" s="1"/>
  <c r="M163" i="4"/>
  <c r="Q163" i="4" s="1"/>
  <c r="M179" i="4"/>
  <c r="Q179" i="4" s="1"/>
  <c r="M195" i="4"/>
  <c r="Q195" i="4" s="1"/>
  <c r="M211" i="4"/>
  <c r="Q211" i="4" s="1"/>
  <c r="M227" i="4"/>
  <c r="Q227" i="4" s="1"/>
  <c r="M243" i="4"/>
  <c r="Q243" i="4" s="1"/>
  <c r="M60" i="4"/>
  <c r="Q60" i="4" s="1"/>
  <c r="M124" i="4"/>
  <c r="Q124" i="4" s="1"/>
  <c r="M188" i="4"/>
  <c r="Q188" i="4" s="1"/>
  <c r="M48" i="4"/>
  <c r="Q48" i="4" s="1"/>
  <c r="M112" i="4"/>
  <c r="Q112" i="4" s="1"/>
  <c r="M176" i="4"/>
  <c r="Q176" i="4" s="1"/>
  <c r="M240" i="4"/>
  <c r="Q240" i="4" s="1"/>
  <c r="M52" i="4"/>
  <c r="Q52" i="4" s="1"/>
  <c r="M116" i="4"/>
  <c r="Q116" i="4" s="1"/>
  <c r="M180" i="4"/>
  <c r="Q180" i="4" s="1"/>
  <c r="M244" i="4"/>
  <c r="Q244" i="4" s="1"/>
  <c r="M56" i="4"/>
  <c r="Q56" i="4" s="1"/>
  <c r="M120" i="4"/>
  <c r="Q120" i="4" s="1"/>
  <c r="M184" i="4"/>
  <c r="Q184" i="4" s="1"/>
  <c r="M248" i="4"/>
  <c r="Q248" i="4" s="1"/>
  <c r="M29" i="4"/>
  <c r="Q29" i="4" s="1"/>
  <c r="M45" i="4"/>
  <c r="Q45" i="4" s="1"/>
  <c r="M77" i="4"/>
  <c r="Q77" i="4" s="1"/>
  <c r="M93" i="4"/>
  <c r="Q93" i="4" s="1"/>
  <c r="M125" i="4"/>
  <c r="Q125" i="4" s="1"/>
  <c r="M189" i="4"/>
  <c r="Q189" i="4" s="1"/>
  <c r="M205" i="4"/>
  <c r="Q205" i="4" s="1"/>
  <c r="M221" i="4"/>
  <c r="Q221" i="4" s="1"/>
  <c r="M42" i="4"/>
  <c r="Q42" i="4" s="1"/>
  <c r="M58" i="4"/>
  <c r="Q58" i="4" s="1"/>
  <c r="M138" i="4"/>
  <c r="Q138" i="4" s="1"/>
  <c r="M214" i="4"/>
  <c r="Q214" i="4" s="1"/>
  <c r="M59" i="4"/>
  <c r="Q59" i="4" s="1"/>
  <c r="M75" i="4"/>
  <c r="Q75" i="4" s="1"/>
  <c r="M139" i="4"/>
  <c r="Q139" i="4" s="1"/>
  <c r="M155" i="4"/>
  <c r="Q155" i="4" s="1"/>
  <c r="M220" i="4"/>
  <c r="Q220" i="4" s="1"/>
  <c r="M80" i="4"/>
  <c r="Q80" i="4" s="1"/>
  <c r="M212" i="4"/>
  <c r="Q212" i="4" s="1"/>
  <c r="M88" i="4"/>
  <c r="Q88" i="4" s="1"/>
  <c r="M41" i="4"/>
  <c r="Q41" i="4" s="1"/>
  <c r="M57" i="4"/>
  <c r="Q57" i="4" s="1"/>
  <c r="M73" i="4"/>
  <c r="Q73" i="4" s="1"/>
  <c r="M89" i="4"/>
  <c r="Q89" i="4" s="1"/>
  <c r="M105" i="4"/>
  <c r="Q105" i="4" s="1"/>
  <c r="M121" i="4"/>
  <c r="Q121" i="4" s="1"/>
  <c r="M137" i="4"/>
  <c r="Q137" i="4" s="1"/>
  <c r="M153" i="4"/>
  <c r="Q153" i="4" s="1"/>
  <c r="M169" i="4"/>
  <c r="Q169" i="4" s="1"/>
  <c r="M185" i="4"/>
  <c r="Q185" i="4" s="1"/>
  <c r="M201" i="4"/>
  <c r="Q201" i="4" s="1"/>
  <c r="M217" i="4"/>
  <c r="Q217" i="4" s="1"/>
  <c r="M233" i="4"/>
  <c r="Q233" i="4" s="1"/>
  <c r="M249" i="4"/>
  <c r="Q249" i="4" s="1"/>
  <c r="M38" i="4"/>
  <c r="Q38" i="4" s="1"/>
  <c r="M54" i="4"/>
  <c r="Q54" i="4" s="1"/>
  <c r="M70" i="4"/>
  <c r="Q70" i="4" s="1"/>
  <c r="M86" i="4"/>
  <c r="Q86" i="4" s="1"/>
  <c r="M102" i="4"/>
  <c r="Q102" i="4" s="1"/>
  <c r="M118" i="4"/>
  <c r="Q118" i="4" s="1"/>
  <c r="M134" i="4"/>
  <c r="Q134" i="4" s="1"/>
  <c r="M150" i="4"/>
  <c r="Q150" i="4" s="1"/>
  <c r="M166" i="4"/>
  <c r="Q166" i="4" s="1"/>
  <c r="M182" i="4"/>
  <c r="Q182" i="4" s="1"/>
  <c r="M198" i="4"/>
  <c r="Q198" i="4" s="1"/>
  <c r="M210" i="4"/>
  <c r="Q210" i="4" s="1"/>
  <c r="M218" i="4"/>
  <c r="Q218" i="4" s="1"/>
  <c r="M234" i="4"/>
  <c r="Q234" i="4" s="1"/>
  <c r="M39" i="4"/>
  <c r="Q39" i="4" s="1"/>
  <c r="M55" i="4"/>
  <c r="Q55" i="4" s="1"/>
  <c r="M71" i="4"/>
  <c r="Q71" i="4" s="1"/>
  <c r="M87" i="4"/>
  <c r="Q87" i="4" s="1"/>
  <c r="M103" i="4"/>
  <c r="Q103" i="4" s="1"/>
  <c r="M119" i="4"/>
  <c r="Q119" i="4" s="1"/>
  <c r="M135" i="4"/>
  <c r="Q135" i="4" s="1"/>
  <c r="M151" i="4"/>
  <c r="Q151" i="4" s="1"/>
  <c r="M167" i="4"/>
  <c r="Q167" i="4" s="1"/>
  <c r="M183" i="4"/>
  <c r="Q183" i="4" s="1"/>
  <c r="M199" i="4"/>
  <c r="Q199" i="4" s="1"/>
  <c r="M215" i="4"/>
  <c r="Q215" i="4" s="1"/>
  <c r="M231" i="4"/>
  <c r="Q231" i="4" s="1"/>
  <c r="M247" i="4"/>
  <c r="Q247" i="4" s="1"/>
  <c r="M76" i="4"/>
  <c r="Q76" i="4" s="1"/>
  <c r="M140" i="4"/>
  <c r="Q140" i="4" s="1"/>
  <c r="M204" i="4"/>
  <c r="Q204" i="4" s="1"/>
  <c r="M64" i="4"/>
  <c r="Q64" i="4" s="1"/>
  <c r="M128" i="4"/>
  <c r="Q128" i="4" s="1"/>
  <c r="M192" i="4"/>
  <c r="Q192" i="4" s="1"/>
  <c r="M68" i="4"/>
  <c r="Q68" i="4" s="1"/>
  <c r="M132" i="4"/>
  <c r="Q132" i="4" s="1"/>
  <c r="M196" i="4"/>
  <c r="Q196" i="4" s="1"/>
  <c r="M72" i="4"/>
  <c r="Q72" i="4" s="1"/>
  <c r="M136" i="4"/>
  <c r="Q136" i="4" s="1"/>
  <c r="M200" i="4"/>
  <c r="Q200" i="4" s="1"/>
  <c r="M61" i="4"/>
  <c r="Q61" i="4" s="1"/>
  <c r="M109" i="4"/>
  <c r="Q109" i="4" s="1"/>
  <c r="M237" i="4"/>
  <c r="Q237" i="4" s="1"/>
  <c r="M90" i="4"/>
  <c r="Q90" i="4" s="1"/>
  <c r="M106" i="4"/>
  <c r="Q106" i="4" s="1"/>
  <c r="M202" i="4"/>
  <c r="Q202" i="4" s="1"/>
  <c r="M230" i="4"/>
  <c r="Q230" i="4" s="1"/>
  <c r="M43" i="4"/>
  <c r="Q43" i="4" s="1"/>
  <c r="M171" i="4"/>
  <c r="Q171" i="4" s="1"/>
  <c r="M187" i="4"/>
  <c r="Q187" i="4" s="1"/>
  <c r="M28" i="4"/>
  <c r="Q28" i="4" s="1"/>
  <c r="M208" i="4"/>
  <c r="Q208" i="4" s="1"/>
  <c r="M84" i="4"/>
  <c r="Q84" i="4" s="1"/>
  <c r="M216" i="4"/>
  <c r="Q216" i="4" s="1"/>
  <c r="CI11" i="4"/>
  <c r="CH11" i="4"/>
  <c r="DO11" i="4" s="1"/>
  <c r="D263" i="5"/>
  <c r="DY12" i="4"/>
  <c r="DY13" i="4" s="1"/>
  <c r="DY14" i="4" s="1"/>
  <c r="DY15" i="4" s="1"/>
  <c r="DY16" i="4" s="1"/>
  <c r="DY17" i="4" s="1"/>
  <c r="DZ12" i="4"/>
  <c r="DZ13" i="4" s="1"/>
  <c r="DZ14" i="4" s="1"/>
  <c r="DZ15" i="4" s="1"/>
  <c r="DZ16" i="4" s="1"/>
  <c r="DZ17" i="4" s="1"/>
  <c r="CF11" i="4"/>
  <c r="DM11" i="4" s="1"/>
  <c r="E7" i="5"/>
  <c r="H8" i="5" s="1"/>
  <c r="H9" i="5" s="1"/>
  <c r="H10" i="5" s="1"/>
  <c r="H11" i="5" s="1"/>
  <c r="H12" i="5" s="1"/>
  <c r="H13" i="5" s="1"/>
  <c r="D7" i="5"/>
  <c r="J8" i="5" s="1"/>
  <c r="J9" i="5" s="1"/>
  <c r="J10" i="5" s="1"/>
  <c r="J11" i="5" s="1"/>
  <c r="J12" i="5" s="1"/>
  <c r="J13" i="5" s="1"/>
  <c r="CG11" i="4"/>
  <c r="DN11" i="4" s="1"/>
  <c r="E263" i="5"/>
  <c r="CK11" i="4"/>
  <c r="DR11" i="4" s="1"/>
  <c r="DR267" i="4" s="1"/>
  <c r="F8" i="5"/>
  <c r="F9" i="5" s="1"/>
  <c r="F10" i="5" s="1"/>
  <c r="F11" i="5" s="1"/>
  <c r="F12" i="5" s="1"/>
  <c r="F13" i="5" s="1"/>
  <c r="F14" i="5" s="1"/>
  <c r="O8" i="5"/>
  <c r="O9" i="5" s="1"/>
  <c r="O10" i="5" s="1"/>
  <c r="O11" i="5" s="1"/>
  <c r="O12" i="5" s="1"/>
  <c r="O13" i="5" s="1"/>
  <c r="O14" i="5" s="1"/>
  <c r="I8" i="5"/>
  <c r="I9" i="5" s="1"/>
  <c r="I10" i="5" s="1"/>
  <c r="I11" i="5" s="1"/>
  <c r="I12" i="5" s="1"/>
  <c r="I13" i="5" s="1"/>
  <c r="I14" i="5" s="1"/>
  <c r="DZ18" i="4" l="1"/>
  <c r="DZ19" i="4" s="1"/>
  <c r="DZ20" i="4" s="1"/>
  <c r="DZ21" i="4" s="1"/>
  <c r="DZ22" i="4" s="1"/>
  <c r="DZ23" i="4" s="1"/>
  <c r="DZ24" i="4" s="1"/>
  <c r="DZ25" i="4" s="1"/>
  <c r="DZ26" i="4" s="1"/>
  <c r="DZ27" i="4" s="1"/>
  <c r="DZ28" i="4" s="1"/>
  <c r="DZ29" i="4" s="1"/>
  <c r="DX20" i="4"/>
  <c r="DX21" i="4" s="1"/>
  <c r="DX22" i="4" s="1"/>
  <c r="DX23" i="4" s="1"/>
  <c r="DX24" i="4" s="1"/>
  <c r="DX25" i="4" s="1"/>
  <c r="DX26" i="4" s="1"/>
  <c r="DX27" i="4" s="1"/>
  <c r="DX28" i="4" s="1"/>
  <c r="DX29" i="4" s="1"/>
  <c r="DX30" i="4" s="1"/>
  <c r="DX31" i="4" s="1"/>
  <c r="DX32" i="4" s="1"/>
  <c r="DX33" i="4" s="1"/>
  <c r="DX34" i="4" s="1"/>
  <c r="DX35" i="4" s="1"/>
  <c r="CF205" i="4"/>
  <c r="DM205" i="4" s="1"/>
  <c r="CG205" i="4"/>
  <c r="CH205" i="4"/>
  <c r="CC248" i="4"/>
  <c r="CD248" i="4"/>
  <c r="CD233" i="4"/>
  <c r="DK233" i="4" s="1"/>
  <c r="CF233" i="4"/>
  <c r="CG233" i="4"/>
  <c r="CE233" i="4"/>
  <c r="CH233" i="4"/>
  <c r="CE61" i="4"/>
  <c r="DL61" i="4" s="1"/>
  <c r="CH61" i="4"/>
  <c r="CG61" i="4"/>
  <c r="CF61" i="4"/>
  <c r="CF207" i="4"/>
  <c r="DM207" i="4" s="1"/>
  <c r="CH207" i="4"/>
  <c r="CG207" i="4"/>
  <c r="CH63" i="4"/>
  <c r="CF63" i="4"/>
  <c r="CG63" i="4"/>
  <c r="DV27" i="4"/>
  <c r="CC27" i="4"/>
  <c r="CD27" i="4"/>
  <c r="CB19" i="4"/>
  <c r="DV19" i="4"/>
  <c r="E271" i="5"/>
  <c r="E15" i="5"/>
  <c r="E254" i="5"/>
  <c r="E510" i="5"/>
  <c r="CB258" i="4"/>
  <c r="DV258" i="4"/>
  <c r="CD244" i="4"/>
  <c r="CE244" i="4"/>
  <c r="CE57" i="4"/>
  <c r="DL57" i="4" s="1"/>
  <c r="CF57" i="4"/>
  <c r="CH57" i="4"/>
  <c r="CG57" i="4"/>
  <c r="CF74" i="4"/>
  <c r="DM74" i="4" s="1"/>
  <c r="CH74" i="4"/>
  <c r="CG74" i="4"/>
  <c r="CD47" i="4"/>
  <c r="DK47" i="4" s="1"/>
  <c r="CH47" i="4"/>
  <c r="CE47" i="4"/>
  <c r="CF47" i="4"/>
  <c r="CG47" i="4"/>
  <c r="CG76" i="4"/>
  <c r="DN76" i="4" s="1"/>
  <c r="CH76" i="4"/>
  <c r="CE218" i="4"/>
  <c r="DL218" i="4" s="1"/>
  <c r="CF218" i="4"/>
  <c r="CH218" i="4"/>
  <c r="CG218" i="4"/>
  <c r="CF216" i="4"/>
  <c r="CH216" i="4"/>
  <c r="CG216" i="4"/>
  <c r="DV33" i="4"/>
  <c r="CC33" i="4"/>
  <c r="CD33" i="4"/>
  <c r="CE33" i="4"/>
  <c r="CF39" i="4"/>
  <c r="CD39" i="4"/>
  <c r="CE39" i="4"/>
  <c r="DV245" i="4"/>
  <c r="CC245" i="4"/>
  <c r="CD245" i="4"/>
  <c r="CE245" i="4"/>
  <c r="CD230" i="4"/>
  <c r="DK230" i="4" s="1"/>
  <c r="CE230" i="4"/>
  <c r="CF230" i="4"/>
  <c r="CH230" i="4"/>
  <c r="CG230" i="4"/>
  <c r="CF209" i="4"/>
  <c r="DM209" i="4" s="1"/>
  <c r="CH209" i="4"/>
  <c r="CG209" i="4"/>
  <c r="CD242" i="4"/>
  <c r="CE242" i="4"/>
  <c r="CD40" i="4"/>
  <c r="CF40" i="4"/>
  <c r="CE40" i="4"/>
  <c r="CG202" i="4"/>
  <c r="DN202" i="4" s="1"/>
  <c r="CH202" i="4"/>
  <c r="CD49" i="4"/>
  <c r="DK49" i="4" s="1"/>
  <c r="CG49" i="4"/>
  <c r="CE49" i="4"/>
  <c r="CF49" i="4"/>
  <c r="CH49" i="4"/>
  <c r="CG203" i="4"/>
  <c r="DN203" i="4" s="1"/>
  <c r="CH203" i="4"/>
  <c r="CG201" i="4"/>
  <c r="DN201" i="4" s="1"/>
  <c r="CH201" i="4"/>
  <c r="DV29" i="4"/>
  <c r="CC29" i="4"/>
  <c r="CD29" i="4"/>
  <c r="CD48" i="4"/>
  <c r="DK48" i="4" s="1"/>
  <c r="CF48" i="4"/>
  <c r="CE48" i="4"/>
  <c r="CH48" i="4"/>
  <c r="CG48" i="4"/>
  <c r="DV252" i="4"/>
  <c r="CC252" i="4"/>
  <c r="CF69" i="4"/>
  <c r="DM69" i="4" s="1"/>
  <c r="CH69" i="4"/>
  <c r="CG69" i="4"/>
  <c r="CD232" i="4"/>
  <c r="DK232" i="4" s="1"/>
  <c r="CF232" i="4"/>
  <c r="CH232" i="4"/>
  <c r="CG232" i="4"/>
  <c r="CE232" i="4"/>
  <c r="CF42" i="4"/>
  <c r="CE42" i="4"/>
  <c r="CG42" i="4"/>
  <c r="CD42" i="4"/>
  <c r="CH42" i="4"/>
  <c r="CE58" i="4"/>
  <c r="DL58" i="4" s="1"/>
  <c r="CH58" i="4"/>
  <c r="CG58" i="4"/>
  <c r="CF58" i="4"/>
  <c r="DV254" i="4"/>
  <c r="CC254" i="4"/>
  <c r="CL254" i="4" s="1"/>
  <c r="CF241" i="4"/>
  <c r="CE241" i="4"/>
  <c r="CD241" i="4"/>
  <c r="CF237" i="4"/>
  <c r="CG237" i="4"/>
  <c r="CE237" i="4"/>
  <c r="CD237" i="4"/>
  <c r="DI256" i="4"/>
  <c r="CL256" i="4"/>
  <c r="GF256" i="4"/>
  <c r="GU256" i="4" s="1"/>
  <c r="DI257" i="4"/>
  <c r="GF257" i="4"/>
  <c r="GU257" i="4" s="1"/>
  <c r="CL257" i="4"/>
  <c r="CB260" i="4"/>
  <c r="DV260" i="4"/>
  <c r="E512" i="5"/>
  <c r="E256" i="5"/>
  <c r="CB18" i="4"/>
  <c r="DV18" i="4"/>
  <c r="E14" i="5"/>
  <c r="H14" i="5" s="1"/>
  <c r="E270" i="5"/>
  <c r="CF72" i="4"/>
  <c r="DM72" i="4" s="1"/>
  <c r="CH72" i="4"/>
  <c r="CG72" i="4"/>
  <c r="CF208" i="4"/>
  <c r="DM208" i="4" s="1"/>
  <c r="CH208" i="4"/>
  <c r="CG208" i="4"/>
  <c r="CE222" i="4"/>
  <c r="DL222" i="4" s="1"/>
  <c r="CG222" i="4"/>
  <c r="CH222" i="4"/>
  <c r="CF222" i="4"/>
  <c r="CF235" i="4"/>
  <c r="CG235" i="4"/>
  <c r="CD235" i="4"/>
  <c r="CE235" i="4"/>
  <c r="CH235" i="4"/>
  <c r="CD243" i="4"/>
  <c r="CE243" i="4"/>
  <c r="CF66" i="4"/>
  <c r="DM66" i="4" s="1"/>
  <c r="CG66" i="4"/>
  <c r="CH66" i="4"/>
  <c r="DV24" i="4"/>
  <c r="CC24" i="4"/>
  <c r="CE238" i="4"/>
  <c r="CD238" i="4"/>
  <c r="CF238" i="4"/>
  <c r="CE34" i="4"/>
  <c r="CD34" i="4"/>
  <c r="DV251" i="4"/>
  <c r="CD251" i="4"/>
  <c r="CC251" i="4"/>
  <c r="CG200" i="4"/>
  <c r="DN200" i="4" s="1"/>
  <c r="CH200" i="4"/>
  <c r="DV249" i="4"/>
  <c r="CC249" i="4"/>
  <c r="CD249" i="4"/>
  <c r="CH215" i="4"/>
  <c r="CF215" i="4"/>
  <c r="CG215" i="4"/>
  <c r="CH62" i="4"/>
  <c r="CF62" i="4"/>
  <c r="CG62" i="4"/>
  <c r="CD239" i="4"/>
  <c r="CE239" i="4"/>
  <c r="CF239" i="4"/>
  <c r="CG77" i="4"/>
  <c r="DN77" i="4" s="1"/>
  <c r="CH77" i="4"/>
  <c r="DV250" i="4"/>
  <c r="CC250" i="4"/>
  <c r="CD250" i="4"/>
  <c r="CD37" i="4"/>
  <c r="CF37" i="4"/>
  <c r="CE37" i="4"/>
  <c r="CH225" i="4"/>
  <c r="CG225" i="4"/>
  <c r="CF225" i="4"/>
  <c r="CE225" i="4"/>
  <c r="CD50" i="4"/>
  <c r="DK50" i="4" s="1"/>
  <c r="CH50" i="4"/>
  <c r="CF50" i="4"/>
  <c r="CG50" i="4"/>
  <c r="CE50" i="4"/>
  <c r="CE56" i="4"/>
  <c r="DL56" i="4" s="1"/>
  <c r="CG56" i="4"/>
  <c r="CF56" i="4"/>
  <c r="CH56" i="4"/>
  <c r="CG78" i="4"/>
  <c r="DN78" i="4" s="1"/>
  <c r="CH78" i="4"/>
  <c r="CH64" i="4"/>
  <c r="CF64" i="4"/>
  <c r="CG64" i="4"/>
  <c r="CD46" i="4"/>
  <c r="DK46" i="4" s="1"/>
  <c r="CF46" i="4"/>
  <c r="CE46" i="4"/>
  <c r="CH46" i="4"/>
  <c r="CG46" i="4"/>
  <c r="CG53" i="4"/>
  <c r="CH53" i="4"/>
  <c r="CF53" i="4"/>
  <c r="CE53" i="4"/>
  <c r="CE219" i="4"/>
  <c r="DL219" i="4" s="1"/>
  <c r="CH219" i="4"/>
  <c r="CG219" i="4"/>
  <c r="CF219" i="4"/>
  <c r="CE217" i="4"/>
  <c r="DL217" i="4" s="1"/>
  <c r="CG217" i="4"/>
  <c r="CF217" i="4"/>
  <c r="CH217" i="4"/>
  <c r="CD45" i="4"/>
  <c r="DK45" i="4" s="1"/>
  <c r="CE45" i="4"/>
  <c r="CF45" i="4"/>
  <c r="CH45" i="4"/>
  <c r="CG45" i="4"/>
  <c r="CE55" i="4"/>
  <c r="DL55" i="4" s="1"/>
  <c r="CF55" i="4"/>
  <c r="CG55" i="4"/>
  <c r="CH55" i="4"/>
  <c r="CG75" i="4"/>
  <c r="DN75" i="4" s="1"/>
  <c r="CH75" i="4"/>
  <c r="CF73" i="4"/>
  <c r="DM73" i="4" s="1"/>
  <c r="CG73" i="4"/>
  <c r="CH73" i="4"/>
  <c r="CH227" i="4"/>
  <c r="CG227" i="4"/>
  <c r="CF227" i="4"/>
  <c r="CE227" i="4"/>
  <c r="CH54" i="4"/>
  <c r="CG54" i="4"/>
  <c r="CE54" i="4"/>
  <c r="CF54" i="4"/>
  <c r="CF212" i="4"/>
  <c r="DM212" i="4" s="1"/>
  <c r="CH212" i="4"/>
  <c r="CG212" i="4"/>
  <c r="CD231" i="4"/>
  <c r="DK231" i="4" s="1"/>
  <c r="CE231" i="4"/>
  <c r="CF231" i="4"/>
  <c r="CH231" i="4"/>
  <c r="CG231" i="4"/>
  <c r="DV28" i="4"/>
  <c r="CC28" i="4"/>
  <c r="CD28" i="4"/>
  <c r="CF211" i="4"/>
  <c r="DM211" i="4" s="1"/>
  <c r="CH211" i="4"/>
  <c r="CG211" i="4"/>
  <c r="CD234" i="4"/>
  <c r="DK234" i="4" s="1"/>
  <c r="CH234" i="4"/>
  <c r="CG234" i="4"/>
  <c r="CE234" i="4"/>
  <c r="CF234" i="4"/>
  <c r="DV26" i="4"/>
  <c r="CC26" i="4"/>
  <c r="CC23" i="4"/>
  <c r="CB23" i="4"/>
  <c r="DI21" i="4"/>
  <c r="GF21" i="4"/>
  <c r="GU21" i="4" s="1"/>
  <c r="CL21" i="4"/>
  <c r="E272" i="5"/>
  <c r="CB20" i="4"/>
  <c r="E16" i="5"/>
  <c r="DV20" i="4"/>
  <c r="CF67" i="4"/>
  <c r="DM67" i="4" s="1"/>
  <c r="CH67" i="4"/>
  <c r="CG67" i="4"/>
  <c r="CE223" i="4"/>
  <c r="DL223" i="4" s="1"/>
  <c r="CF223" i="4"/>
  <c r="CG223" i="4"/>
  <c r="CH223" i="4"/>
  <c r="CF70" i="4"/>
  <c r="DM70" i="4" s="1"/>
  <c r="CH70" i="4"/>
  <c r="CG70" i="4"/>
  <c r="CD229" i="4"/>
  <c r="DK229" i="4" s="1"/>
  <c r="CH229" i="4"/>
  <c r="CG229" i="4"/>
  <c r="CF229" i="4"/>
  <c r="CE229" i="4"/>
  <c r="CE220" i="4"/>
  <c r="DL220" i="4" s="1"/>
  <c r="CF220" i="4"/>
  <c r="CH220" i="4"/>
  <c r="CG220" i="4"/>
  <c r="DV25" i="4"/>
  <c r="CC25" i="4"/>
  <c r="DI22" i="4"/>
  <c r="GF22" i="4"/>
  <c r="GU22" i="4" s="1"/>
  <c r="CL22" i="4"/>
  <c r="CF210" i="4"/>
  <c r="DM210" i="4" s="1"/>
  <c r="CH210" i="4"/>
  <c r="CG210" i="4"/>
  <c r="CF204" i="4"/>
  <c r="DM204" i="4" s="1"/>
  <c r="CH204" i="4"/>
  <c r="CG204" i="4"/>
  <c r="CF38" i="4"/>
  <c r="CD38" i="4"/>
  <c r="CE38" i="4"/>
  <c r="CE226" i="4"/>
  <c r="CG226" i="4"/>
  <c r="CF226" i="4"/>
  <c r="CH226" i="4"/>
  <c r="CF68" i="4"/>
  <c r="DM68" i="4" s="1"/>
  <c r="CH68" i="4"/>
  <c r="CG68" i="4"/>
  <c r="CF43" i="4"/>
  <c r="CH43" i="4"/>
  <c r="CE43" i="4"/>
  <c r="CG43" i="4"/>
  <c r="CD43" i="4"/>
  <c r="CG236" i="4"/>
  <c r="CE236" i="4"/>
  <c r="CH236" i="4"/>
  <c r="CF236" i="4"/>
  <c r="CD236" i="4"/>
  <c r="CG41" i="4"/>
  <c r="CF41" i="4"/>
  <c r="CE41" i="4"/>
  <c r="CD41" i="4"/>
  <c r="CF214" i="4"/>
  <c r="CH214" i="4"/>
  <c r="CG214" i="4"/>
  <c r="CE36" i="4"/>
  <c r="CD36" i="4"/>
  <c r="CE60" i="4"/>
  <c r="DL60" i="4" s="1"/>
  <c r="CF60" i="4"/>
  <c r="CG60" i="4"/>
  <c r="CH60" i="4"/>
  <c r="CF51" i="4"/>
  <c r="CH51" i="4"/>
  <c r="CG51" i="4"/>
  <c r="CE51" i="4"/>
  <c r="CD240" i="4"/>
  <c r="CF240" i="4"/>
  <c r="CE240" i="4"/>
  <c r="CE52" i="4"/>
  <c r="CF52" i="4"/>
  <c r="CH52" i="4"/>
  <c r="CG52" i="4"/>
  <c r="CH224" i="4"/>
  <c r="CG224" i="4"/>
  <c r="CF224" i="4"/>
  <c r="CE224" i="4"/>
  <c r="DV246" i="4"/>
  <c r="CD246" i="4"/>
  <c r="CE246" i="4"/>
  <c r="CC246" i="4"/>
  <c r="DV253" i="4"/>
  <c r="CC253" i="4"/>
  <c r="CF206" i="4"/>
  <c r="DM206" i="4" s="1"/>
  <c r="CG206" i="4"/>
  <c r="CH206" i="4"/>
  <c r="CE221" i="4"/>
  <c r="DL221" i="4" s="1"/>
  <c r="CF221" i="4"/>
  <c r="CH221" i="4"/>
  <c r="CG221" i="4"/>
  <c r="CD35" i="4"/>
  <c r="CE35" i="4"/>
  <c r="CG65" i="4"/>
  <c r="CH65" i="4"/>
  <c r="CF65" i="4"/>
  <c r="CF71" i="4"/>
  <c r="DM71" i="4" s="1"/>
  <c r="CG71" i="4"/>
  <c r="CH71" i="4"/>
  <c r="CD228" i="4"/>
  <c r="DK228" i="4" s="1"/>
  <c r="CF228" i="4"/>
  <c r="CG228" i="4"/>
  <c r="CE228" i="4"/>
  <c r="CH228" i="4"/>
  <c r="CH213" i="4"/>
  <c r="CF213" i="4"/>
  <c r="CG213" i="4"/>
  <c r="CD44" i="4"/>
  <c r="DK44" i="4" s="1"/>
  <c r="CF44" i="4"/>
  <c r="CE44" i="4"/>
  <c r="CG44" i="4"/>
  <c r="CH44" i="4"/>
  <c r="DV32" i="4"/>
  <c r="CE32" i="4"/>
  <c r="CC32" i="4"/>
  <c r="CD32" i="4"/>
  <c r="DV247" i="4"/>
  <c r="CC247" i="4"/>
  <c r="CD247" i="4"/>
  <c r="CB255" i="4"/>
  <c r="CC255" i="4"/>
  <c r="CE59" i="4"/>
  <c r="DL59" i="4" s="1"/>
  <c r="CH59" i="4"/>
  <c r="CF59" i="4"/>
  <c r="CG59" i="4"/>
  <c r="CB259" i="4"/>
  <c r="E255" i="5"/>
  <c r="DV259" i="4"/>
  <c r="E511" i="5"/>
  <c r="DU22" i="4"/>
  <c r="D18" i="5"/>
  <c r="D274" i="5"/>
  <c r="D507" i="5"/>
  <c r="D251" i="5"/>
  <c r="DU255" i="4"/>
  <c r="DU257" i="4"/>
  <c r="D253" i="5"/>
  <c r="D509" i="5"/>
  <c r="D15" i="5"/>
  <c r="D271" i="5"/>
  <c r="DU19" i="4"/>
  <c r="DU21" i="4"/>
  <c r="D273" i="5"/>
  <c r="D17" i="5"/>
  <c r="D272" i="5"/>
  <c r="DU20" i="4"/>
  <c r="D16" i="5"/>
  <c r="DY18" i="4"/>
  <c r="DY19" i="4" s="1"/>
  <c r="DY20" i="4" s="1"/>
  <c r="DY21" i="4" s="1"/>
  <c r="DY22" i="4" s="1"/>
  <c r="DY23" i="4" s="1"/>
  <c r="DY24" i="4" s="1"/>
  <c r="DU18" i="4"/>
  <c r="D270" i="5"/>
  <c r="D14" i="5"/>
  <c r="J14" i="5" s="1"/>
  <c r="J15" i="5" s="1"/>
  <c r="J16" i="5" s="1"/>
  <c r="D255" i="5"/>
  <c r="DU259" i="4"/>
  <c r="D511" i="5"/>
  <c r="D252" i="5"/>
  <c r="D508" i="5"/>
  <c r="DU256" i="4"/>
  <c r="D250" i="5"/>
  <c r="DU254" i="4"/>
  <c r="D506" i="5"/>
  <c r="D20" i="5"/>
  <c r="DU24" i="4"/>
  <c r="D276" i="5"/>
  <c r="D510" i="5"/>
  <c r="D254" i="5"/>
  <c r="DU258" i="4"/>
  <c r="D275" i="5"/>
  <c r="DU23" i="4"/>
  <c r="D19" i="5"/>
  <c r="D512" i="5"/>
  <c r="D256" i="5"/>
  <c r="DU260" i="4"/>
  <c r="C277" i="5"/>
  <c r="C21" i="5"/>
  <c r="DT25" i="4"/>
  <c r="DT257" i="4"/>
  <c r="C509" i="5"/>
  <c r="C253" i="5"/>
  <c r="C504" i="5"/>
  <c r="C248" i="5"/>
  <c r="DT252" i="4"/>
  <c r="DT22" i="4"/>
  <c r="C274" i="5"/>
  <c r="C18" i="5"/>
  <c r="C510" i="5"/>
  <c r="C254" i="5"/>
  <c r="DT258" i="4"/>
  <c r="C249" i="5"/>
  <c r="DT253" i="4"/>
  <c r="C505" i="5"/>
  <c r="DT24" i="4"/>
  <c r="C276" i="5"/>
  <c r="C20" i="5"/>
  <c r="DT23" i="4"/>
  <c r="C275" i="5"/>
  <c r="C19" i="5"/>
  <c r="C507" i="5"/>
  <c r="DT255" i="4"/>
  <c r="C251" i="5"/>
  <c r="DT26" i="4"/>
  <c r="C22" i="5"/>
  <c r="C278" i="5"/>
  <c r="C255" i="5"/>
  <c r="DT259" i="4"/>
  <c r="C511" i="5"/>
  <c r="DT27" i="4"/>
  <c r="C279" i="5"/>
  <c r="C23" i="5"/>
  <c r="C506" i="5"/>
  <c r="DT254" i="4"/>
  <c r="C250" i="5"/>
  <c r="DT21" i="4"/>
  <c r="C273" i="5"/>
  <c r="C17" i="5"/>
  <c r="C252" i="5"/>
  <c r="C508" i="5"/>
  <c r="DT256" i="4"/>
  <c r="DT20" i="4"/>
  <c r="C16" i="5"/>
  <c r="C272" i="5"/>
  <c r="C503" i="5"/>
  <c r="C247" i="5"/>
  <c r="DT251" i="4"/>
  <c r="C271" i="5"/>
  <c r="DT19" i="4"/>
  <c r="C15" i="5"/>
  <c r="I15" i="5" s="1"/>
  <c r="DO194" i="4"/>
  <c r="DO193" i="4"/>
  <c r="GM11" i="4"/>
  <c r="DP11" i="4"/>
  <c r="DP267" i="4" s="1"/>
  <c r="DO84" i="4"/>
  <c r="DO85" i="4"/>
  <c r="DI254" i="4"/>
  <c r="CL11" i="4"/>
  <c r="CG195" i="4"/>
  <c r="DN195" i="4" s="1"/>
  <c r="CH195" i="4"/>
  <c r="CG196" i="4"/>
  <c r="DN196" i="4" s="1"/>
  <c r="CH196" i="4"/>
  <c r="CG198" i="4"/>
  <c r="DN198" i="4" s="1"/>
  <c r="CH198" i="4"/>
  <c r="CG83" i="4"/>
  <c r="DN83" i="4" s="1"/>
  <c r="CH83" i="4"/>
  <c r="CG80" i="4"/>
  <c r="DN80" i="4" s="1"/>
  <c r="CH80" i="4"/>
  <c r="DV36" i="4"/>
  <c r="CC36" i="4"/>
  <c r="CG81" i="4"/>
  <c r="DN81" i="4" s="1"/>
  <c r="CH81" i="4"/>
  <c r="DV35" i="4"/>
  <c r="CC35" i="4"/>
  <c r="DV243" i="4"/>
  <c r="CC243" i="4"/>
  <c r="CH199" i="4"/>
  <c r="CG199" i="4"/>
  <c r="DV34" i="4"/>
  <c r="CC34" i="4"/>
  <c r="CG82" i="4"/>
  <c r="DN82" i="4" s="1"/>
  <c r="CH82" i="4"/>
  <c r="DV244" i="4"/>
  <c r="CC244" i="4"/>
  <c r="DV242" i="4"/>
  <c r="CC242" i="4"/>
  <c r="CG79" i="4"/>
  <c r="CH79" i="4"/>
  <c r="CG197" i="4"/>
  <c r="DN197" i="4" s="1"/>
  <c r="CH197" i="4"/>
  <c r="GO11" i="4"/>
  <c r="GN11" i="4"/>
  <c r="DU248" i="4"/>
  <c r="DU26" i="4"/>
  <c r="DU246" i="4"/>
  <c r="DU34" i="4"/>
  <c r="DU29" i="4"/>
  <c r="DU252" i="4"/>
  <c r="DU30" i="4"/>
  <c r="DU242" i="4"/>
  <c r="DU36" i="4"/>
  <c r="DU33" i="4"/>
  <c r="DU243" i="4"/>
  <c r="DU250" i="4"/>
  <c r="DU32" i="4"/>
  <c r="DU251" i="4"/>
  <c r="DU249" i="4"/>
  <c r="DU245" i="4"/>
  <c r="DU253" i="4"/>
  <c r="DU244" i="4"/>
  <c r="DU35" i="4"/>
  <c r="DU28" i="4"/>
  <c r="DU27" i="4"/>
  <c r="DU247" i="4"/>
  <c r="E253" i="5"/>
  <c r="E509" i="5"/>
  <c r="DV257" i="4"/>
  <c r="E273" i="5"/>
  <c r="E17" i="5"/>
  <c r="DV21" i="4"/>
  <c r="E504" i="5"/>
  <c r="DV255" i="4"/>
  <c r="E507" i="5"/>
  <c r="E251" i="5"/>
  <c r="DV22" i="4"/>
  <c r="E274" i="5"/>
  <c r="E18" i="5"/>
  <c r="E508" i="5"/>
  <c r="DV256" i="4"/>
  <c r="E252" i="5"/>
  <c r="E275" i="5"/>
  <c r="E19" i="5"/>
  <c r="DV23" i="4"/>
  <c r="CB25" i="4"/>
  <c r="CB27" i="4"/>
  <c r="E23" i="5"/>
  <c r="E279" i="5"/>
  <c r="E250" i="5"/>
  <c r="E506" i="5"/>
  <c r="E22" i="5"/>
  <c r="E278" i="5"/>
  <c r="CB26" i="4"/>
  <c r="E277" i="5"/>
  <c r="E21" i="5"/>
  <c r="E25" i="5"/>
  <c r="CI267" i="4"/>
  <c r="AY5" i="4" s="1"/>
  <c r="GK11" i="4"/>
  <c r="CG84" i="4"/>
  <c r="DN84" i="4" s="1"/>
  <c r="CH93" i="4"/>
  <c r="DO93" i="4" s="1"/>
  <c r="CG191" i="4"/>
  <c r="DN191" i="4" s="1"/>
  <c r="CH92" i="4"/>
  <c r="DO92" i="4" s="1"/>
  <c r="CF76" i="4"/>
  <c r="DM76" i="4" s="1"/>
  <c r="CG86" i="4"/>
  <c r="DN86" i="4" s="1"/>
  <c r="CH94" i="4"/>
  <c r="DO94" i="4" s="1"/>
  <c r="CG193" i="4"/>
  <c r="DN193" i="4" s="1"/>
  <c r="CG85" i="4"/>
  <c r="DN85" i="4" s="1"/>
  <c r="CH188" i="4"/>
  <c r="DO188" i="4" s="1"/>
  <c r="CE65" i="4"/>
  <c r="DL65" i="4" s="1"/>
  <c r="CE216" i="4"/>
  <c r="DL216" i="4" s="1"/>
  <c r="CH91" i="4"/>
  <c r="DO91" i="4" s="1"/>
  <c r="CH89" i="4"/>
  <c r="DO89" i="4" s="1"/>
  <c r="CF75" i="4"/>
  <c r="DM75" i="4" s="1"/>
  <c r="CH184" i="4"/>
  <c r="DO184" i="4" s="1"/>
  <c r="CE62" i="4"/>
  <c r="DL62" i="4" s="1"/>
  <c r="CF202" i="4"/>
  <c r="DM202" i="4" s="1"/>
  <c r="CG192" i="4"/>
  <c r="DN192" i="4" s="1"/>
  <c r="CF200" i="4"/>
  <c r="DM200" i="4" s="1"/>
  <c r="CE215" i="4"/>
  <c r="DL215" i="4" s="1"/>
  <c r="CH189" i="4"/>
  <c r="DO189" i="4" s="1"/>
  <c r="CE64" i="4"/>
  <c r="DL64" i="4" s="1"/>
  <c r="CE63" i="4"/>
  <c r="DL63" i="4" s="1"/>
  <c r="CG190" i="4"/>
  <c r="DN190" i="4" s="1"/>
  <c r="CG194" i="4"/>
  <c r="DN194" i="4" s="1"/>
  <c r="CF203" i="4"/>
  <c r="DM203" i="4" s="1"/>
  <c r="CE213" i="4"/>
  <c r="DL213" i="4" s="1"/>
  <c r="CH90" i="4"/>
  <c r="DO90" i="4" s="1"/>
  <c r="CF77" i="4"/>
  <c r="DM77" i="4" s="1"/>
  <c r="CH186" i="4"/>
  <c r="DO186" i="4" s="1"/>
  <c r="CF78" i="4"/>
  <c r="DM78" i="4" s="1"/>
  <c r="CG87" i="4"/>
  <c r="DN87" i="4" s="1"/>
  <c r="CG88" i="4"/>
  <c r="DN88" i="4" s="1"/>
  <c r="CH187" i="4"/>
  <c r="DO187" i="4" s="1"/>
  <c r="CH185" i="4"/>
  <c r="DO185" i="4" s="1"/>
  <c r="CE214" i="4"/>
  <c r="DL214" i="4" s="1"/>
  <c r="CF201" i="4"/>
  <c r="DM201" i="4" s="1"/>
  <c r="CB253" i="4"/>
  <c r="E280" i="5"/>
  <c r="E281" i="5"/>
  <c r="CB28" i="4"/>
  <c r="E248" i="5"/>
  <c r="CB29" i="4"/>
  <c r="CB252" i="4"/>
  <c r="E24" i="5"/>
  <c r="DT233" i="4"/>
  <c r="DV48" i="4"/>
  <c r="DU44" i="4"/>
  <c r="DV62" i="4"/>
  <c r="DU233" i="4"/>
  <c r="DT242" i="4"/>
  <c r="DV213" i="4"/>
  <c r="DU215" i="4"/>
  <c r="DV45" i="4"/>
  <c r="DT46" i="4"/>
  <c r="DV44" i="4"/>
  <c r="DV233" i="4"/>
  <c r="DV49" i="4"/>
  <c r="DU64" i="4"/>
  <c r="DU65" i="4"/>
  <c r="DT45" i="4"/>
  <c r="DV231" i="4"/>
  <c r="DT64" i="4"/>
  <c r="DT247" i="4"/>
  <c r="DT249" i="4"/>
  <c r="DT245" i="4"/>
  <c r="DT250" i="4"/>
  <c r="DT31" i="4"/>
  <c r="DT33" i="4"/>
  <c r="DU231" i="4"/>
  <c r="DU229" i="4"/>
  <c r="DU234" i="4"/>
  <c r="DU49" i="4"/>
  <c r="DU228" i="4"/>
  <c r="DU48" i="4"/>
  <c r="DT62" i="4"/>
  <c r="DT215" i="4"/>
  <c r="DV47" i="4"/>
  <c r="DV228" i="4"/>
  <c r="DV65" i="4"/>
  <c r="DT216" i="4"/>
  <c r="DV230" i="4"/>
  <c r="DU232" i="4"/>
  <c r="DV234" i="4"/>
  <c r="DU213" i="4"/>
  <c r="DT50" i="4"/>
  <c r="DT229" i="4"/>
  <c r="DV50" i="4"/>
  <c r="DT63" i="4"/>
  <c r="DV216" i="4"/>
  <c r="DT34" i="4"/>
  <c r="DT232" i="4"/>
  <c r="DT228" i="4"/>
  <c r="DT47" i="4"/>
  <c r="DT49" i="4"/>
  <c r="DU50" i="4"/>
  <c r="DU46" i="4"/>
  <c r="DU216" i="4"/>
  <c r="DU45" i="4"/>
  <c r="DU47" i="4"/>
  <c r="DU214" i="4"/>
  <c r="DV215" i="4"/>
  <c r="DV64" i="4"/>
  <c r="DV46" i="4"/>
  <c r="DV63" i="4"/>
  <c r="DV229" i="4"/>
  <c r="DV232" i="4"/>
  <c r="DT234" i="4"/>
  <c r="DT214" i="4"/>
  <c r="DT248" i="4"/>
  <c r="DT244" i="4"/>
  <c r="DT35" i="4"/>
  <c r="DT213" i="4"/>
  <c r="DT246" i="4"/>
  <c r="DT32" i="4"/>
  <c r="DT44" i="4"/>
  <c r="DT30" i="4"/>
  <c r="DT65" i="4"/>
  <c r="DU62" i="4"/>
  <c r="DU63" i="4"/>
  <c r="DU230" i="4"/>
  <c r="DV214" i="4"/>
  <c r="DT28" i="4"/>
  <c r="DT230" i="4"/>
  <c r="DT231" i="4"/>
  <c r="DT29" i="4"/>
  <c r="DT48" i="4"/>
  <c r="DT243" i="4"/>
  <c r="L6" i="4"/>
  <c r="CB249" i="4"/>
  <c r="E249" i="5"/>
  <c r="E505" i="5"/>
  <c r="E503" i="5"/>
  <c r="E247" i="5"/>
  <c r="CB250" i="4"/>
  <c r="E246" i="5"/>
  <c r="E502" i="5"/>
  <c r="S31" i="4"/>
  <c r="CB251" i="4"/>
  <c r="E245" i="5"/>
  <c r="E501" i="5"/>
  <c r="P21" i="6"/>
  <c r="DT198" i="4"/>
  <c r="DT134" i="4"/>
  <c r="DT41" i="4"/>
  <c r="DT52" i="4"/>
  <c r="DT118" i="4"/>
  <c r="DU54" i="4"/>
  <c r="DT194" i="4"/>
  <c r="DV239" i="4"/>
  <c r="CC239" i="4"/>
  <c r="DJ239" i="4" s="1"/>
  <c r="CF129" i="4"/>
  <c r="DM129" i="4" s="1"/>
  <c r="CH129" i="4"/>
  <c r="DO129" i="4" s="1"/>
  <c r="DV129" i="4"/>
  <c r="CG129" i="4"/>
  <c r="DN129" i="4" s="1"/>
  <c r="CF147" i="4"/>
  <c r="DM147" i="4" s="1"/>
  <c r="CH147" i="4"/>
  <c r="DO147" i="4" s="1"/>
  <c r="DV147" i="4"/>
  <c r="CG147" i="4"/>
  <c r="DN147" i="4" s="1"/>
  <c r="DU135" i="4"/>
  <c r="DU169" i="4"/>
  <c r="DU57" i="4"/>
  <c r="DV141" i="4"/>
  <c r="CF141" i="4"/>
  <c r="DM141" i="4" s="1"/>
  <c r="CH141" i="4"/>
  <c r="DO141" i="4" s="1"/>
  <c r="CG141" i="4"/>
  <c r="DN141" i="4" s="1"/>
  <c r="DV119" i="4"/>
  <c r="CF119" i="4"/>
  <c r="DM119" i="4" s="1"/>
  <c r="CH119" i="4"/>
  <c r="DO119" i="4" s="1"/>
  <c r="CG119" i="4"/>
  <c r="DN119" i="4" s="1"/>
  <c r="DU81" i="4"/>
  <c r="DU194" i="4"/>
  <c r="DT125" i="4"/>
  <c r="DT148" i="4"/>
  <c r="CH146" i="4"/>
  <c r="DO146" i="4" s="1"/>
  <c r="DV146" i="4"/>
  <c r="CF146" i="4"/>
  <c r="DM146" i="4" s="1"/>
  <c r="CG146" i="4"/>
  <c r="DN146" i="4" s="1"/>
  <c r="DU115" i="4"/>
  <c r="DV137" i="4"/>
  <c r="CH137" i="4"/>
  <c r="DO137" i="4" s="1"/>
  <c r="CF137" i="4"/>
  <c r="DM137" i="4" s="1"/>
  <c r="CG137" i="4"/>
  <c r="DN137" i="4" s="1"/>
  <c r="DV39" i="4"/>
  <c r="CC39" i="4"/>
  <c r="DJ39" i="4" s="1"/>
  <c r="DV72" i="4"/>
  <c r="CE72" i="4"/>
  <c r="DL72" i="4" s="1"/>
  <c r="DU89" i="4"/>
  <c r="DU236" i="4"/>
  <c r="DV77" i="4"/>
  <c r="CE77" i="4"/>
  <c r="DL77" i="4" s="1"/>
  <c r="DT153" i="4"/>
  <c r="DT100" i="4"/>
  <c r="DU195" i="4"/>
  <c r="DU124" i="4"/>
  <c r="DU191" i="4"/>
  <c r="DV78" i="4"/>
  <c r="CE78" i="4"/>
  <c r="DL78" i="4" s="1"/>
  <c r="DU176" i="4"/>
  <c r="DT212" i="4"/>
  <c r="DT107" i="4"/>
  <c r="DT90" i="4"/>
  <c r="CH123" i="4"/>
  <c r="DO123" i="4" s="1"/>
  <c r="DV123" i="4"/>
  <c r="CF123" i="4"/>
  <c r="DM123" i="4" s="1"/>
  <c r="CG123" i="4"/>
  <c r="DN123" i="4" s="1"/>
  <c r="DV227" i="4"/>
  <c r="CD227" i="4"/>
  <c r="DK227" i="4" s="1"/>
  <c r="DV74" i="4"/>
  <c r="CE74" i="4"/>
  <c r="DL74" i="4" s="1"/>
  <c r="DU154" i="4"/>
  <c r="DU209" i="4"/>
  <c r="DT182" i="4"/>
  <c r="DV170" i="4"/>
  <c r="CF170" i="4"/>
  <c r="DM170" i="4" s="1"/>
  <c r="CH170" i="4"/>
  <c r="DO170" i="4" s="1"/>
  <c r="CG170" i="4"/>
  <c r="DN170" i="4" s="1"/>
  <c r="DU182" i="4"/>
  <c r="DU39" i="4"/>
  <c r="DV42" i="4"/>
  <c r="CC42" i="4"/>
  <c r="DJ42" i="4" s="1"/>
  <c r="DU95" i="4"/>
  <c r="DU108" i="4"/>
  <c r="CF197" i="4"/>
  <c r="DM197" i="4" s="1"/>
  <c r="DV197" i="4"/>
  <c r="CE197" i="4"/>
  <c r="DL197" i="4" s="1"/>
  <c r="DU202" i="4"/>
  <c r="DV43" i="4"/>
  <c r="CC43" i="4"/>
  <c r="DJ43" i="4" s="1"/>
  <c r="DU196" i="4"/>
  <c r="CF190" i="4"/>
  <c r="DM190" i="4" s="1"/>
  <c r="DV190" i="4"/>
  <c r="DV104" i="4"/>
  <c r="CF104" i="4"/>
  <c r="DM104" i="4" s="1"/>
  <c r="CH104" i="4"/>
  <c r="DO104" i="4" s="1"/>
  <c r="CG104" i="4"/>
  <c r="DN104" i="4" s="1"/>
  <c r="DV201" i="4"/>
  <c r="CE201" i="4"/>
  <c r="DL201" i="4" s="1"/>
  <c r="DT144" i="4"/>
  <c r="DT219" i="4"/>
  <c r="DT39" i="4"/>
  <c r="DU119" i="4"/>
  <c r="CF184" i="4"/>
  <c r="DM184" i="4" s="1"/>
  <c r="DV184" i="4"/>
  <c r="CG184" i="4"/>
  <c r="DN184" i="4" s="1"/>
  <c r="DT83" i="4"/>
  <c r="DT211" i="4"/>
  <c r="DU175" i="4"/>
  <c r="CF90" i="4"/>
  <c r="DM90" i="4" s="1"/>
  <c r="DV90" i="4"/>
  <c r="CG90" i="4"/>
  <c r="DN90" i="4" s="1"/>
  <c r="DT122" i="4"/>
  <c r="DT236" i="4"/>
  <c r="DU99" i="4"/>
  <c r="DV121" i="4"/>
  <c r="CH121" i="4"/>
  <c r="DO121" i="4" s="1"/>
  <c r="CF121" i="4"/>
  <c r="DM121" i="4" s="1"/>
  <c r="CG121" i="4"/>
  <c r="DN121" i="4" s="1"/>
  <c r="DV225" i="4"/>
  <c r="CD225" i="4"/>
  <c r="DK225" i="4" s="1"/>
  <c r="DV61" i="4"/>
  <c r="CD61" i="4"/>
  <c r="DK61" i="4" s="1"/>
  <c r="CH162" i="4"/>
  <c r="DO162" i="4" s="1"/>
  <c r="DV162" i="4"/>
  <c r="CF162" i="4"/>
  <c r="DM162" i="4" s="1"/>
  <c r="CG162" i="4"/>
  <c r="DN162" i="4" s="1"/>
  <c r="DU204" i="4"/>
  <c r="DT151" i="4"/>
  <c r="DT146" i="4"/>
  <c r="DV238" i="4"/>
  <c r="CC238" i="4"/>
  <c r="DJ238" i="4" s="1"/>
  <c r="DT68" i="4"/>
  <c r="CF156" i="4"/>
  <c r="DM156" i="4" s="1"/>
  <c r="CH156" i="4"/>
  <c r="DO156" i="4" s="1"/>
  <c r="DV156" i="4"/>
  <c r="CG156" i="4"/>
  <c r="DN156" i="4" s="1"/>
  <c r="DU153" i="4"/>
  <c r="DT145" i="4"/>
  <c r="DT204" i="4"/>
  <c r="DT189" i="4"/>
  <c r="DT239" i="4"/>
  <c r="DT237" i="4"/>
  <c r="DU166" i="4"/>
  <c r="CH160" i="4"/>
  <c r="DO160" i="4" s="1"/>
  <c r="DV160" i="4"/>
  <c r="CF160" i="4"/>
  <c r="DM160" i="4" s="1"/>
  <c r="CG160" i="4"/>
  <c r="DN160" i="4" s="1"/>
  <c r="DT191" i="4"/>
  <c r="DU94" i="4"/>
  <c r="DV167" i="4"/>
  <c r="CH167" i="4"/>
  <c r="DO167" i="4" s="1"/>
  <c r="CF167" i="4"/>
  <c r="DM167" i="4" s="1"/>
  <c r="CG167" i="4"/>
  <c r="DN167" i="4" s="1"/>
  <c r="DV224" i="4"/>
  <c r="CD224" i="4"/>
  <c r="DK224" i="4" s="1"/>
  <c r="DT105" i="4"/>
  <c r="DU205" i="4"/>
  <c r="DT202" i="4"/>
  <c r="DT165" i="4"/>
  <c r="DT164" i="4"/>
  <c r="DV130" i="4"/>
  <c r="CH130" i="4"/>
  <c r="DO130" i="4" s="1"/>
  <c r="CF130" i="4"/>
  <c r="DM130" i="4" s="1"/>
  <c r="CG130" i="4"/>
  <c r="DN130" i="4" s="1"/>
  <c r="DT197" i="4"/>
  <c r="DU88" i="4"/>
  <c r="CF161" i="4"/>
  <c r="DM161" i="4" s="1"/>
  <c r="DV161" i="4"/>
  <c r="CH161" i="4"/>
  <c r="DO161" i="4" s="1"/>
  <c r="CG161" i="4"/>
  <c r="DN161" i="4" s="1"/>
  <c r="DV41" i="4"/>
  <c r="CC41" i="4"/>
  <c r="DJ41" i="4" s="1"/>
  <c r="DV75" i="4"/>
  <c r="CE75" i="4"/>
  <c r="DL75" i="4" s="1"/>
  <c r="DV128" i="4"/>
  <c r="CH128" i="4"/>
  <c r="DO128" i="4" s="1"/>
  <c r="CF128" i="4"/>
  <c r="DM128" i="4" s="1"/>
  <c r="CG128" i="4"/>
  <c r="DN128" i="4" s="1"/>
  <c r="CH102" i="4"/>
  <c r="DO102" i="4" s="1"/>
  <c r="DV102" i="4"/>
  <c r="CF102" i="4"/>
  <c r="DM102" i="4" s="1"/>
  <c r="CG102" i="4"/>
  <c r="DN102" i="4" s="1"/>
  <c r="DU74" i="4"/>
  <c r="CF195" i="4"/>
  <c r="DM195" i="4" s="1"/>
  <c r="DV195" i="4"/>
  <c r="CE195" i="4"/>
  <c r="DL195" i="4" s="1"/>
  <c r="DU37" i="4"/>
  <c r="DT140" i="4"/>
  <c r="DU66" i="4"/>
  <c r="CH105" i="4"/>
  <c r="DO105" i="4" s="1"/>
  <c r="CF105" i="4"/>
  <c r="DM105" i="4" s="1"/>
  <c r="DV105" i="4"/>
  <c r="CG105" i="4"/>
  <c r="DN105" i="4" s="1"/>
  <c r="DU201" i="4"/>
  <c r="CF140" i="4"/>
  <c r="DM140" i="4" s="1"/>
  <c r="CH140" i="4"/>
  <c r="DO140" i="4" s="1"/>
  <c r="DV140" i="4"/>
  <c r="CG140" i="4"/>
  <c r="DN140" i="4" s="1"/>
  <c r="DT192" i="4"/>
  <c r="DV154" i="4"/>
  <c r="CF154" i="4"/>
  <c r="DM154" i="4" s="1"/>
  <c r="CH154" i="4"/>
  <c r="DO154" i="4" s="1"/>
  <c r="CG154" i="4"/>
  <c r="DN154" i="4" s="1"/>
  <c r="DV150" i="4"/>
  <c r="CH150" i="4"/>
  <c r="DO150" i="4" s="1"/>
  <c r="CF150" i="4"/>
  <c r="DM150" i="4" s="1"/>
  <c r="CG150" i="4"/>
  <c r="DN150" i="4" s="1"/>
  <c r="DU100" i="4"/>
  <c r="DV173" i="4"/>
  <c r="CF173" i="4"/>
  <c r="DM173" i="4" s="1"/>
  <c r="CH173" i="4"/>
  <c r="DO173" i="4" s="1"/>
  <c r="CG173" i="4"/>
  <c r="DN173" i="4" s="1"/>
  <c r="DT40" i="4"/>
  <c r="DT161" i="4"/>
  <c r="DT221" i="4"/>
  <c r="DT123" i="4"/>
  <c r="DV92" i="4"/>
  <c r="CF92" i="4"/>
  <c r="DM92" i="4" s="1"/>
  <c r="CG92" i="4"/>
  <c r="DN92" i="4" s="1"/>
  <c r="DU97" i="4"/>
  <c r="DT110" i="4"/>
  <c r="DU148" i="4"/>
  <c r="CH143" i="4"/>
  <c r="DO143" i="4" s="1"/>
  <c r="DV143" i="4"/>
  <c r="CF143" i="4"/>
  <c r="DM143" i="4" s="1"/>
  <c r="CG143" i="4"/>
  <c r="DN143" i="4" s="1"/>
  <c r="DU212" i="4"/>
  <c r="DT157" i="4"/>
  <c r="DV111" i="4"/>
  <c r="CF111" i="4"/>
  <c r="DM111" i="4" s="1"/>
  <c r="CH111" i="4"/>
  <c r="DO111" i="4" s="1"/>
  <c r="CG111" i="4"/>
  <c r="DN111" i="4" s="1"/>
  <c r="DT184" i="4"/>
  <c r="DT51" i="4"/>
  <c r="DT89" i="4"/>
  <c r="CF180" i="4"/>
  <c r="DM180" i="4" s="1"/>
  <c r="DV180" i="4"/>
  <c r="CH180" i="4"/>
  <c r="DO180" i="4" s="1"/>
  <c r="CG180" i="4"/>
  <c r="DN180" i="4" s="1"/>
  <c r="DV117" i="4"/>
  <c r="CF117" i="4"/>
  <c r="DM117" i="4" s="1"/>
  <c r="CH117" i="4"/>
  <c r="DO117" i="4" s="1"/>
  <c r="CG117" i="4"/>
  <c r="DN117" i="4" s="1"/>
  <c r="DT225" i="4"/>
  <c r="DU197" i="4"/>
  <c r="DT154" i="4"/>
  <c r="DT226" i="4"/>
  <c r="DT181" i="4"/>
  <c r="CH118" i="4"/>
  <c r="DO118" i="4" s="1"/>
  <c r="CF118" i="4"/>
  <c r="DM118" i="4" s="1"/>
  <c r="DV118" i="4"/>
  <c r="CG118" i="4"/>
  <c r="DN118" i="4" s="1"/>
  <c r="DU143" i="4"/>
  <c r="DT180" i="4"/>
  <c r="DT143" i="4"/>
  <c r="DT171" i="4"/>
  <c r="DT79" i="4"/>
  <c r="DT185" i="4"/>
  <c r="DT76" i="4"/>
  <c r="DU80" i="4"/>
  <c r="DU168" i="4"/>
  <c r="DV153" i="4"/>
  <c r="CH153" i="4"/>
  <c r="DO153" i="4" s="1"/>
  <c r="CF153" i="4"/>
  <c r="DM153" i="4" s="1"/>
  <c r="CG153" i="4"/>
  <c r="DN153" i="4" s="1"/>
  <c r="DU235" i="4"/>
  <c r="DU222" i="4"/>
  <c r="DT67" i="4"/>
  <c r="DT70" i="4"/>
  <c r="DU164" i="4"/>
  <c r="DV82" i="4"/>
  <c r="CF82" i="4"/>
  <c r="DM82" i="4" s="1"/>
  <c r="CE82" i="4"/>
  <c r="DL82" i="4" s="1"/>
  <c r="DT152" i="4"/>
  <c r="DT73" i="4"/>
  <c r="DV109" i="4"/>
  <c r="CF109" i="4"/>
  <c r="DM109" i="4" s="1"/>
  <c r="CH109" i="4"/>
  <c r="DO109" i="4" s="1"/>
  <c r="CG109" i="4"/>
  <c r="DN109" i="4" s="1"/>
  <c r="DU189" i="4"/>
  <c r="DV220" i="4"/>
  <c r="CD220" i="4"/>
  <c r="DK220" i="4" s="1"/>
  <c r="DU69" i="4"/>
  <c r="DT128" i="4"/>
  <c r="CF158" i="4"/>
  <c r="DM158" i="4" s="1"/>
  <c r="DV158" i="4"/>
  <c r="CH158" i="4"/>
  <c r="DO158" i="4" s="1"/>
  <c r="CG158" i="4"/>
  <c r="DN158" i="4" s="1"/>
  <c r="CH166" i="4"/>
  <c r="DO166" i="4" s="1"/>
  <c r="DV166" i="4"/>
  <c r="CF166" i="4"/>
  <c r="DM166" i="4" s="1"/>
  <c r="CG166" i="4"/>
  <c r="DN166" i="4" s="1"/>
  <c r="DU72" i="4"/>
  <c r="CF145" i="4"/>
  <c r="DM145" i="4" s="1"/>
  <c r="DV145" i="4"/>
  <c r="CH145" i="4"/>
  <c r="DO145" i="4" s="1"/>
  <c r="CG145" i="4"/>
  <c r="DN145" i="4" s="1"/>
  <c r="DV208" i="4"/>
  <c r="CE208" i="4"/>
  <c r="DL208" i="4" s="1"/>
  <c r="DT82" i="4"/>
  <c r="DU188" i="4"/>
  <c r="DV222" i="4"/>
  <c r="CD222" i="4"/>
  <c r="DK222" i="4" s="1"/>
  <c r="CF174" i="4"/>
  <c r="DM174" i="4" s="1"/>
  <c r="DV174" i="4"/>
  <c r="CH174" i="4"/>
  <c r="DO174" i="4" s="1"/>
  <c r="CG174" i="4"/>
  <c r="DN174" i="4" s="1"/>
  <c r="DT196" i="4"/>
  <c r="DV100" i="4"/>
  <c r="CF100" i="4"/>
  <c r="DM100" i="4" s="1"/>
  <c r="CH100" i="4"/>
  <c r="DO100" i="4" s="1"/>
  <c r="CG100" i="4"/>
  <c r="DN100" i="4" s="1"/>
  <c r="DU170" i="4"/>
  <c r="DU217" i="4"/>
  <c r="DT109" i="4"/>
  <c r="DU187" i="4"/>
  <c r="DV192" i="4"/>
  <c r="CF192" i="4"/>
  <c r="DM192" i="4" s="1"/>
  <c r="DT87" i="4"/>
  <c r="DT80" i="4"/>
  <c r="DV125" i="4"/>
  <c r="CF125" i="4"/>
  <c r="DM125" i="4" s="1"/>
  <c r="CH125" i="4"/>
  <c r="DO125" i="4" s="1"/>
  <c r="CG125" i="4"/>
  <c r="DN125" i="4" s="1"/>
  <c r="DT66" i="4"/>
  <c r="DT61" i="4"/>
  <c r="DU159" i="4"/>
  <c r="DT199" i="4"/>
  <c r="DV84" i="4"/>
  <c r="CF84" i="4"/>
  <c r="DM84" i="4" s="1"/>
  <c r="DU93" i="4"/>
  <c r="DT106" i="4"/>
  <c r="DU140" i="4"/>
  <c r="CH139" i="4"/>
  <c r="DO139" i="4" s="1"/>
  <c r="DV139" i="4"/>
  <c r="CF139" i="4"/>
  <c r="DM139" i="4" s="1"/>
  <c r="CG139" i="4"/>
  <c r="DN139" i="4" s="1"/>
  <c r="DV206" i="4"/>
  <c r="CE206" i="4"/>
  <c r="DL206" i="4" s="1"/>
  <c r="DU208" i="4"/>
  <c r="DT101" i="4"/>
  <c r="DU163" i="4"/>
  <c r="CF172" i="4"/>
  <c r="DM172" i="4" s="1"/>
  <c r="CH172" i="4"/>
  <c r="DO172" i="4" s="1"/>
  <c r="DV172" i="4"/>
  <c r="CG172" i="4"/>
  <c r="DN172" i="4" s="1"/>
  <c r="DU58" i="4"/>
  <c r="CF124" i="4"/>
  <c r="DM124" i="4" s="1"/>
  <c r="CH124" i="4"/>
  <c r="DO124" i="4" s="1"/>
  <c r="DV124" i="4"/>
  <c r="CG124" i="4"/>
  <c r="DN124" i="4" s="1"/>
  <c r="DV97" i="4"/>
  <c r="CF97" i="4"/>
  <c r="DM97" i="4" s="1"/>
  <c r="CH97" i="4"/>
  <c r="DO97" i="4" s="1"/>
  <c r="CG97" i="4"/>
  <c r="DN97" i="4" s="1"/>
  <c r="DU186" i="4"/>
  <c r="DU161" i="4"/>
  <c r="DU225" i="4"/>
  <c r="CF188" i="4"/>
  <c r="DM188" i="4" s="1"/>
  <c r="DV188" i="4"/>
  <c r="CG188" i="4"/>
  <c r="DN188" i="4" s="1"/>
  <c r="DU139" i="4"/>
  <c r="DT172" i="4"/>
  <c r="DT127" i="4"/>
  <c r="DV138" i="4"/>
  <c r="CF138" i="4"/>
  <c r="DM138" i="4" s="1"/>
  <c r="CH138" i="4"/>
  <c r="DO138" i="4" s="1"/>
  <c r="CG138" i="4"/>
  <c r="DN138" i="4" s="1"/>
  <c r="DV58" i="4"/>
  <c r="CD58" i="4"/>
  <c r="DK58" i="4" s="1"/>
  <c r="DT135" i="4"/>
  <c r="DU111" i="4"/>
  <c r="DT120" i="4"/>
  <c r="DU128" i="4"/>
  <c r="CF149" i="4"/>
  <c r="DM149" i="4" s="1"/>
  <c r="CH149" i="4"/>
  <c r="DO149" i="4" s="1"/>
  <c r="DV149" i="4"/>
  <c r="CG149" i="4"/>
  <c r="DN149" i="4" s="1"/>
  <c r="DV226" i="4"/>
  <c r="CD226" i="4"/>
  <c r="DK226" i="4" s="1"/>
  <c r="DU218" i="4"/>
  <c r="DT54" i="4"/>
  <c r="DV80" i="4"/>
  <c r="CF80" i="4"/>
  <c r="DM80" i="4" s="1"/>
  <c r="CE80" i="4"/>
  <c r="DL80" i="4" s="1"/>
  <c r="CH135" i="4"/>
  <c r="DO135" i="4" s="1"/>
  <c r="CF135" i="4"/>
  <c r="DM135" i="4" s="1"/>
  <c r="DV135" i="4"/>
  <c r="CG135" i="4"/>
  <c r="DN135" i="4" s="1"/>
  <c r="DU203" i="4"/>
  <c r="CF93" i="4"/>
  <c r="DM93" i="4" s="1"/>
  <c r="CG93" i="4"/>
  <c r="DN93" i="4" s="1"/>
  <c r="DV93" i="4"/>
  <c r="DU60" i="4"/>
  <c r="CF120" i="4"/>
  <c r="DM120" i="4" s="1"/>
  <c r="CH120" i="4"/>
  <c r="DO120" i="4" s="1"/>
  <c r="DV120" i="4"/>
  <c r="CG120" i="4"/>
  <c r="DN120" i="4" s="1"/>
  <c r="DT238" i="4"/>
  <c r="DV194" i="4"/>
  <c r="CF194" i="4"/>
  <c r="DM194" i="4" s="1"/>
  <c r="DT98" i="4"/>
  <c r="DT190" i="4"/>
  <c r="DU227" i="4"/>
  <c r="DT96" i="4"/>
  <c r="DT58" i="4"/>
  <c r="DT94" i="4"/>
  <c r="DV191" i="4"/>
  <c r="CF191" i="4"/>
  <c r="DM191" i="4" s="1"/>
  <c r="DV196" i="4"/>
  <c r="CF196" i="4"/>
  <c r="DM196" i="4" s="1"/>
  <c r="CE196" i="4"/>
  <c r="DL196" i="4" s="1"/>
  <c r="DV198" i="4"/>
  <c r="CF198" i="4"/>
  <c r="DM198" i="4" s="1"/>
  <c r="CE198" i="4"/>
  <c r="DL198" i="4" s="1"/>
  <c r="CH101" i="4"/>
  <c r="DO101" i="4" s="1"/>
  <c r="DV101" i="4"/>
  <c r="CF101" i="4"/>
  <c r="DM101" i="4" s="1"/>
  <c r="CG101" i="4"/>
  <c r="DN101" i="4" s="1"/>
  <c r="DT138" i="4"/>
  <c r="DT93" i="4"/>
  <c r="DU61" i="4"/>
  <c r="DT141" i="4"/>
  <c r="DU136" i="4"/>
  <c r="DU206" i="4"/>
  <c r="DV40" i="4"/>
  <c r="CC40" i="4"/>
  <c r="DJ40" i="4" s="1"/>
  <c r="DV183" i="4"/>
  <c r="CF183" i="4"/>
  <c r="DM183" i="4" s="1"/>
  <c r="CH183" i="4"/>
  <c r="DO183" i="4" s="1"/>
  <c r="CG183" i="4"/>
  <c r="DN183" i="4" s="1"/>
  <c r="DU38" i="4"/>
  <c r="DU173" i="4"/>
  <c r="DV76" i="4"/>
  <c r="CE76" i="4"/>
  <c r="DL76" i="4" s="1"/>
  <c r="DV217" i="4"/>
  <c r="CD217" i="4"/>
  <c r="DK217" i="4" s="1"/>
  <c r="DU73" i="4"/>
  <c r="DT97" i="4"/>
  <c r="DU185" i="4"/>
  <c r="DV103" i="4"/>
  <c r="CF103" i="4"/>
  <c r="DM103" i="4" s="1"/>
  <c r="CH103" i="4"/>
  <c r="DO103" i="4" s="1"/>
  <c r="CG103" i="4"/>
  <c r="DN103" i="4" s="1"/>
  <c r="DT86" i="4"/>
  <c r="DU174" i="4"/>
  <c r="DU125" i="4"/>
  <c r="DU127" i="4"/>
  <c r="DT84" i="4"/>
  <c r="DV55" i="4"/>
  <c r="CD55" i="4"/>
  <c r="DK55" i="4" s="1"/>
  <c r="DV52" i="4"/>
  <c r="CD52" i="4"/>
  <c r="DK52" i="4" s="1"/>
  <c r="DU137" i="4"/>
  <c r="DV200" i="4"/>
  <c r="CE200" i="4"/>
  <c r="DL200" i="4" s="1"/>
  <c r="DV66" i="4"/>
  <c r="CE66" i="4"/>
  <c r="DL66" i="4" s="1"/>
  <c r="DT173" i="4"/>
  <c r="DT78" i="4"/>
  <c r="CH175" i="4"/>
  <c r="DO175" i="4" s="1"/>
  <c r="DV175" i="4"/>
  <c r="CF175" i="4"/>
  <c r="DM175" i="4" s="1"/>
  <c r="CG175" i="4"/>
  <c r="DN175" i="4" s="1"/>
  <c r="CF122" i="4"/>
  <c r="DM122" i="4" s="1"/>
  <c r="DV122" i="4"/>
  <c r="CH122" i="4"/>
  <c r="DO122" i="4" s="1"/>
  <c r="CG122" i="4"/>
  <c r="DN122" i="4" s="1"/>
  <c r="CF85" i="4"/>
  <c r="DM85" i="4" s="1"/>
  <c r="DV85" i="4"/>
  <c r="DU165" i="4"/>
  <c r="CB248" i="4"/>
  <c r="DV248" i="4"/>
  <c r="CF95" i="4"/>
  <c r="DM95" i="4" s="1"/>
  <c r="DV95" i="4"/>
  <c r="CH95" i="4"/>
  <c r="DO95" i="4" s="1"/>
  <c r="CG95" i="4"/>
  <c r="DN95" i="4" s="1"/>
  <c r="DT121" i="4"/>
  <c r="DV98" i="4"/>
  <c r="CG98" i="4"/>
  <c r="DN98" i="4" s="1"/>
  <c r="CH98" i="4"/>
  <c r="DO98" i="4" s="1"/>
  <c r="CF98" i="4"/>
  <c r="DM98" i="4" s="1"/>
  <c r="DT108" i="4"/>
  <c r="DV185" i="4"/>
  <c r="CF185" i="4"/>
  <c r="DM185" i="4" s="1"/>
  <c r="CG185" i="4"/>
  <c r="DN185" i="4" s="1"/>
  <c r="DT235" i="4"/>
  <c r="DU147" i="4"/>
  <c r="DU78" i="4"/>
  <c r="DT43" i="4"/>
  <c r="DV240" i="4"/>
  <c r="CC240" i="4"/>
  <c r="DJ240" i="4" s="1"/>
  <c r="DU90" i="4"/>
  <c r="DT208" i="4"/>
  <c r="DT183" i="4"/>
  <c r="DT55" i="4"/>
  <c r="DT210" i="4"/>
  <c r="DT150" i="4"/>
  <c r="DT57" i="4"/>
  <c r="DT75" i="4"/>
  <c r="DT112" i="4"/>
  <c r="DT117" i="4"/>
  <c r="DT170" i="4"/>
  <c r="DT159" i="4"/>
  <c r="DU224" i="4"/>
  <c r="DU149" i="4"/>
  <c r="DU220" i="4"/>
  <c r="DU156" i="4"/>
  <c r="DU190" i="4"/>
  <c r="DU126" i="4"/>
  <c r="DU146" i="4"/>
  <c r="DU167" i="4"/>
  <c r="DU138" i="4"/>
  <c r="DU160" i="4"/>
  <c r="DU210" i="4"/>
  <c r="DU82" i="4"/>
  <c r="DU53" i="4"/>
  <c r="DU68" i="4"/>
  <c r="DU179" i="4"/>
  <c r="DU51" i="4"/>
  <c r="DU102" i="4"/>
  <c r="DV108" i="4"/>
  <c r="CH108" i="4"/>
  <c r="DO108" i="4" s="1"/>
  <c r="CF108" i="4"/>
  <c r="DM108" i="4" s="1"/>
  <c r="CG108" i="4"/>
  <c r="DN108" i="4" s="1"/>
  <c r="DV116" i="4"/>
  <c r="CH116" i="4"/>
  <c r="DO116" i="4" s="1"/>
  <c r="CF116" i="4"/>
  <c r="DM116" i="4" s="1"/>
  <c r="CG116" i="4"/>
  <c r="DN116" i="4" s="1"/>
  <c r="DU157" i="4"/>
  <c r="DU199" i="4"/>
  <c r="DT116" i="4"/>
  <c r="DT91" i="4"/>
  <c r="DV73" i="4"/>
  <c r="CE73" i="4"/>
  <c r="DL73" i="4" s="1"/>
  <c r="DU56" i="4"/>
  <c r="DT119" i="4"/>
  <c r="DT220" i="4"/>
  <c r="DT115" i="4"/>
  <c r="DU118" i="4"/>
  <c r="CG127" i="4"/>
  <c r="DN127" i="4" s="1"/>
  <c r="DV127" i="4"/>
  <c r="CF127" i="4"/>
  <c r="DM127" i="4" s="1"/>
  <c r="CH127" i="4"/>
  <c r="DO127" i="4" s="1"/>
  <c r="DT241" i="4"/>
  <c r="DT124" i="4"/>
  <c r="CF136" i="4"/>
  <c r="DM136" i="4" s="1"/>
  <c r="CH136" i="4"/>
  <c r="DO136" i="4" s="1"/>
  <c r="DV136" i="4"/>
  <c r="CG136" i="4"/>
  <c r="DN136" i="4" s="1"/>
  <c r="DU181" i="4"/>
  <c r="DU237" i="4"/>
  <c r="DU198" i="4"/>
  <c r="DV241" i="4"/>
  <c r="CC241" i="4"/>
  <c r="DJ241" i="4" s="1"/>
  <c r="DV202" i="4"/>
  <c r="CE202" i="4"/>
  <c r="DL202" i="4" s="1"/>
  <c r="DV37" i="4"/>
  <c r="CC37" i="4"/>
  <c r="DJ37" i="4" s="1"/>
  <c r="DT160" i="4"/>
  <c r="DU110" i="4"/>
  <c r="DU151" i="4"/>
  <c r="DT178" i="4"/>
  <c r="DU158" i="4"/>
  <c r="DV70" i="4"/>
  <c r="CE70" i="4"/>
  <c r="DL70" i="4" s="1"/>
  <c r="DU117" i="4"/>
  <c r="CF179" i="4"/>
  <c r="DM179" i="4" s="1"/>
  <c r="DV179" i="4"/>
  <c r="CH179" i="4"/>
  <c r="DO179" i="4" s="1"/>
  <c r="CG179" i="4"/>
  <c r="DN179" i="4" s="1"/>
  <c r="DV212" i="4"/>
  <c r="CE212" i="4"/>
  <c r="DL212" i="4" s="1"/>
  <c r="DU155" i="4"/>
  <c r="DU103" i="4"/>
  <c r="DT137" i="4"/>
  <c r="DT167" i="4"/>
  <c r="DU75" i="4"/>
  <c r="DU114" i="4"/>
  <c r="DV187" i="4"/>
  <c r="CF187" i="4"/>
  <c r="DM187" i="4" s="1"/>
  <c r="CG187" i="4"/>
  <c r="DN187" i="4" s="1"/>
  <c r="DT129" i="4"/>
  <c r="DT205" i="4"/>
  <c r="DU42" i="4"/>
  <c r="DV81" i="4"/>
  <c r="CF81" i="4"/>
  <c r="DM81" i="4" s="1"/>
  <c r="CE81" i="4"/>
  <c r="DL81" i="4" s="1"/>
  <c r="DU145" i="4"/>
  <c r="DT222" i="4"/>
  <c r="DV86" i="4"/>
  <c r="CF86" i="4"/>
  <c r="DM86" i="4" s="1"/>
  <c r="DT136" i="4"/>
  <c r="CF94" i="4"/>
  <c r="DM94" i="4" s="1"/>
  <c r="DV94" i="4"/>
  <c r="CG94" i="4"/>
  <c r="DN94" i="4" s="1"/>
  <c r="DV88" i="4"/>
  <c r="CF88" i="4"/>
  <c r="DM88" i="4" s="1"/>
  <c r="DT104" i="4"/>
  <c r="CF133" i="4"/>
  <c r="DM133" i="4" s="1"/>
  <c r="CH133" i="4"/>
  <c r="DO133" i="4" s="1"/>
  <c r="DV133" i="4"/>
  <c r="CG133" i="4"/>
  <c r="DN133" i="4" s="1"/>
  <c r="DT99" i="4"/>
  <c r="DV223" i="4"/>
  <c r="CD223" i="4"/>
  <c r="DK223" i="4" s="1"/>
  <c r="DT59" i="4"/>
  <c r="DT162" i="4"/>
  <c r="DT95" i="4"/>
  <c r="DU184" i="4"/>
  <c r="DV59" i="4"/>
  <c r="CD59" i="4"/>
  <c r="DK59" i="4" s="1"/>
  <c r="DU101" i="4"/>
  <c r="DV71" i="4"/>
  <c r="CE71" i="4"/>
  <c r="DL71" i="4" s="1"/>
  <c r="CF142" i="4"/>
  <c r="DM142" i="4" s="1"/>
  <c r="DV142" i="4"/>
  <c r="CH142" i="4"/>
  <c r="DO142" i="4" s="1"/>
  <c r="CG142" i="4"/>
  <c r="DN142" i="4" s="1"/>
  <c r="DT158" i="4"/>
  <c r="DV148" i="4"/>
  <c r="CH148" i="4"/>
  <c r="DO148" i="4" s="1"/>
  <c r="CF148" i="4"/>
  <c r="DM148" i="4" s="1"/>
  <c r="CG148" i="4"/>
  <c r="DN148" i="4" s="1"/>
  <c r="DT207" i="4"/>
  <c r="DT38" i="4"/>
  <c r="DT188" i="4"/>
  <c r="DV182" i="4"/>
  <c r="CH182" i="4"/>
  <c r="DO182" i="4" s="1"/>
  <c r="CF182" i="4"/>
  <c r="DM182" i="4" s="1"/>
  <c r="CG182" i="4"/>
  <c r="DN182" i="4" s="1"/>
  <c r="DU86" i="4"/>
  <c r="DU162" i="4"/>
  <c r="DV204" i="4"/>
  <c r="CE204" i="4"/>
  <c r="DL204" i="4" s="1"/>
  <c r="DU112" i="4"/>
  <c r="DT193" i="4"/>
  <c r="DV151" i="4"/>
  <c r="CF151" i="4"/>
  <c r="DM151" i="4" s="1"/>
  <c r="CH151" i="4"/>
  <c r="DO151" i="4" s="1"/>
  <c r="CG151" i="4"/>
  <c r="DN151" i="4" s="1"/>
  <c r="CF83" i="4"/>
  <c r="DM83" i="4" s="1"/>
  <c r="DV83" i="4"/>
  <c r="CE83" i="4"/>
  <c r="DL83" i="4" s="1"/>
  <c r="DU141" i="4"/>
  <c r="DV79" i="4"/>
  <c r="CF79" i="4"/>
  <c r="DM79" i="4" s="1"/>
  <c r="CE79" i="4"/>
  <c r="DL79" i="4" s="1"/>
  <c r="DU77" i="4"/>
  <c r="DU152" i="4"/>
  <c r="DV218" i="4"/>
  <c r="CD218" i="4"/>
  <c r="DK218" i="4" s="1"/>
  <c r="DU134" i="4"/>
  <c r="DU85" i="4"/>
  <c r="CF163" i="4"/>
  <c r="DM163" i="4" s="1"/>
  <c r="DV163" i="4"/>
  <c r="CH163" i="4"/>
  <c r="DO163" i="4" s="1"/>
  <c r="CG163" i="4"/>
  <c r="DN163" i="4" s="1"/>
  <c r="DU150" i="4"/>
  <c r="DV89" i="4"/>
  <c r="CF89" i="4"/>
  <c r="DM89" i="4" s="1"/>
  <c r="CG89" i="4"/>
  <c r="DN89" i="4" s="1"/>
  <c r="DT174" i="4"/>
  <c r="DU142" i="4"/>
  <c r="CF176" i="4"/>
  <c r="DM176" i="4" s="1"/>
  <c r="DV176" i="4"/>
  <c r="CH176" i="4"/>
  <c r="DO176" i="4" s="1"/>
  <c r="CG176" i="4"/>
  <c r="DN176" i="4" s="1"/>
  <c r="DU116" i="4"/>
  <c r="DV189" i="4"/>
  <c r="CF189" i="4"/>
  <c r="DM189" i="4" s="1"/>
  <c r="CG189" i="4"/>
  <c r="DN189" i="4" s="1"/>
  <c r="DT149" i="4"/>
  <c r="DT176" i="4"/>
  <c r="DV144" i="4"/>
  <c r="CF144" i="4"/>
  <c r="DM144" i="4" s="1"/>
  <c r="CH144" i="4"/>
  <c r="DO144" i="4" s="1"/>
  <c r="CG144" i="4"/>
  <c r="DN144" i="4" s="1"/>
  <c r="DV60" i="4"/>
  <c r="CD60" i="4"/>
  <c r="DK60" i="4" s="1"/>
  <c r="DT169" i="4"/>
  <c r="DT74" i="4"/>
  <c r="DU98" i="4"/>
  <c r="DT203" i="4"/>
  <c r="CH171" i="4"/>
  <c r="DO171" i="4" s="1"/>
  <c r="DV171" i="4"/>
  <c r="CF171" i="4"/>
  <c r="DM171" i="4" s="1"/>
  <c r="CG171" i="4"/>
  <c r="DN171" i="4" s="1"/>
  <c r="DV211" i="4"/>
  <c r="CE211" i="4"/>
  <c r="DL211" i="4" s="1"/>
  <c r="CF99" i="4"/>
  <c r="DM99" i="4" s="1"/>
  <c r="DV99" i="4"/>
  <c r="CH99" i="4"/>
  <c r="DO99" i="4" s="1"/>
  <c r="CG99" i="4"/>
  <c r="DN99" i="4" s="1"/>
  <c r="DT168" i="4"/>
  <c r="DT113" i="4"/>
  <c r="DU79" i="4"/>
  <c r="DU122" i="4"/>
  <c r="DU129" i="4"/>
  <c r="DU193" i="4"/>
  <c r="DT166" i="4"/>
  <c r="DT206" i="4"/>
  <c r="CF110" i="4"/>
  <c r="DM110" i="4" s="1"/>
  <c r="DV110" i="4"/>
  <c r="CH110" i="4"/>
  <c r="DO110" i="4" s="1"/>
  <c r="CG110" i="4"/>
  <c r="DN110" i="4" s="1"/>
  <c r="DT77" i="4"/>
  <c r="DV237" i="4"/>
  <c r="CC237" i="4"/>
  <c r="DJ237" i="4" s="1"/>
  <c r="DU207" i="4"/>
  <c r="DU67" i="4"/>
  <c r="DT195" i="4"/>
  <c r="DT103" i="4"/>
  <c r="DV38" i="4"/>
  <c r="CC38" i="4"/>
  <c r="DJ38" i="4" s="1"/>
  <c r="DT88" i="4"/>
  <c r="DU92" i="4"/>
  <c r="DT223" i="4"/>
  <c r="CF181" i="4"/>
  <c r="DM181" i="4" s="1"/>
  <c r="CH181" i="4"/>
  <c r="DO181" i="4" s="1"/>
  <c r="DV181" i="4"/>
  <c r="CG181" i="4"/>
  <c r="DN181" i="4" s="1"/>
  <c r="DV221" i="4"/>
  <c r="CD221" i="4"/>
  <c r="DK221" i="4" s="1"/>
  <c r="DT56" i="4"/>
  <c r="DU211" i="4"/>
  <c r="DV56" i="4"/>
  <c r="CD56" i="4"/>
  <c r="DK56" i="4" s="1"/>
  <c r="DU105" i="4"/>
  <c r="DU132" i="4"/>
  <c r="DV199" i="4"/>
  <c r="CF199" i="4"/>
  <c r="DM199" i="4" s="1"/>
  <c r="CE199" i="4"/>
  <c r="DL199" i="4" s="1"/>
  <c r="CH134" i="4"/>
  <c r="DO134" i="4" s="1"/>
  <c r="DV134" i="4"/>
  <c r="CF134" i="4"/>
  <c r="DM134" i="4" s="1"/>
  <c r="CG134" i="4"/>
  <c r="DN134" i="4" s="1"/>
  <c r="DT155" i="4"/>
  <c r="DV114" i="4"/>
  <c r="CF114" i="4"/>
  <c r="DM114" i="4" s="1"/>
  <c r="CG114" i="4"/>
  <c r="DN114" i="4" s="1"/>
  <c r="CH114" i="4"/>
  <c r="DO114" i="4" s="1"/>
  <c r="DU178" i="4"/>
  <c r="DT130" i="4"/>
  <c r="DT240" i="4"/>
  <c r="DV115" i="4"/>
  <c r="CH115" i="4"/>
  <c r="DO115" i="4" s="1"/>
  <c r="CF115" i="4"/>
  <c r="DM115" i="4" s="1"/>
  <c r="CG115" i="4"/>
  <c r="DN115" i="4" s="1"/>
  <c r="DV54" i="4"/>
  <c r="CD54" i="4"/>
  <c r="DK54" i="4" s="1"/>
  <c r="DU107" i="4"/>
  <c r="DU120" i="4"/>
  <c r="CF193" i="4"/>
  <c r="DM193" i="4" s="1"/>
  <c r="DV193" i="4"/>
  <c r="DT42" i="4"/>
  <c r="DV53" i="4"/>
  <c r="CD53" i="4"/>
  <c r="DK53" i="4" s="1"/>
  <c r="DU131" i="4"/>
  <c r="DT179" i="4"/>
  <c r="DT187" i="4"/>
  <c r="DU106" i="4"/>
  <c r="DV203" i="4"/>
  <c r="CE203" i="4"/>
  <c r="DL203" i="4" s="1"/>
  <c r="DU52" i="4"/>
  <c r="DU41" i="4"/>
  <c r="DT201" i="4"/>
  <c r="DT126" i="4"/>
  <c r="CH107" i="4"/>
  <c r="DO107" i="4" s="1"/>
  <c r="CF107" i="4"/>
  <c r="DM107" i="4" s="1"/>
  <c r="DV107" i="4"/>
  <c r="CG107" i="4"/>
  <c r="DN107" i="4" s="1"/>
  <c r="DU87" i="4"/>
  <c r="DU144" i="4"/>
  <c r="DV210" i="4"/>
  <c r="CE210" i="4"/>
  <c r="DL210" i="4" s="1"/>
  <c r="DV51" i="4"/>
  <c r="CD51" i="4"/>
  <c r="DK51" i="4" s="1"/>
  <c r="DT132" i="4"/>
  <c r="CF152" i="4"/>
  <c r="DM152" i="4" s="1"/>
  <c r="CH152" i="4"/>
  <c r="DO152" i="4" s="1"/>
  <c r="DV152" i="4"/>
  <c r="CG152" i="4"/>
  <c r="DN152" i="4" s="1"/>
  <c r="DT139" i="4"/>
  <c r="DU113" i="4"/>
  <c r="DU70" i="4"/>
  <c r="DU180" i="4"/>
  <c r="CG159" i="4"/>
  <c r="DN159" i="4" s="1"/>
  <c r="CF159" i="4"/>
  <c r="DM159" i="4" s="1"/>
  <c r="CH159" i="4"/>
  <c r="DO159" i="4" s="1"/>
  <c r="DV159" i="4"/>
  <c r="DU40" i="4"/>
  <c r="DU123" i="4"/>
  <c r="DT224" i="4"/>
  <c r="DU71" i="4"/>
  <c r="DV235" i="4"/>
  <c r="CC235" i="4"/>
  <c r="DJ235" i="4" s="1"/>
  <c r="DV69" i="4"/>
  <c r="CE69" i="4"/>
  <c r="DL69" i="4" s="1"/>
  <c r="DU130" i="4"/>
  <c r="DU133" i="4"/>
  <c r="DT186" i="4"/>
  <c r="DT53" i="4"/>
  <c r="DU183" i="4"/>
  <c r="DU241" i="4"/>
  <c r="CH178" i="4"/>
  <c r="DO178" i="4" s="1"/>
  <c r="DV178" i="4"/>
  <c r="CF178" i="4"/>
  <c r="DM178" i="4" s="1"/>
  <c r="CG178" i="4"/>
  <c r="DN178" i="4" s="1"/>
  <c r="DT111" i="4"/>
  <c r="DU83" i="4"/>
  <c r="DT92" i="4"/>
  <c r="DU96" i="4"/>
  <c r="DU200" i="4"/>
  <c r="DV169" i="4"/>
  <c r="CH169" i="4"/>
  <c r="DO169" i="4" s="1"/>
  <c r="CF169" i="4"/>
  <c r="DM169" i="4" s="1"/>
  <c r="CG169" i="4"/>
  <c r="DN169" i="4" s="1"/>
  <c r="DV209" i="4"/>
  <c r="CE209" i="4"/>
  <c r="DL209" i="4" s="1"/>
  <c r="DU238" i="4"/>
  <c r="DV57" i="4"/>
  <c r="CD57" i="4"/>
  <c r="DK57" i="4" s="1"/>
  <c r="DV91" i="4"/>
  <c r="CF91" i="4"/>
  <c r="DM91" i="4" s="1"/>
  <c r="CG91" i="4"/>
  <c r="DN91" i="4" s="1"/>
  <c r="DT133" i="4"/>
  <c r="DU43" i="4"/>
  <c r="DT102" i="4"/>
  <c r="DT227" i="4"/>
  <c r="DV207" i="4"/>
  <c r="CE207" i="4"/>
  <c r="DL207" i="4" s="1"/>
  <c r="DT69" i="4"/>
  <c r="DU59" i="4"/>
  <c r="DT209" i="4"/>
  <c r="DU221" i="4"/>
  <c r="DT218" i="4"/>
  <c r="DU55" i="4"/>
  <c r="DT200" i="4"/>
  <c r="DT37" i="4"/>
  <c r="DU91" i="4"/>
  <c r="DU104" i="4"/>
  <c r="CF177" i="4"/>
  <c r="DM177" i="4" s="1"/>
  <c r="DV177" i="4"/>
  <c r="CH177" i="4"/>
  <c r="DO177" i="4" s="1"/>
  <c r="CG177" i="4"/>
  <c r="DN177" i="4" s="1"/>
  <c r="DV68" i="4"/>
  <c r="CE68" i="4"/>
  <c r="DL68" i="4" s="1"/>
  <c r="DT147" i="4"/>
  <c r="DT114" i="4"/>
  <c r="CF131" i="4"/>
  <c r="DM131" i="4" s="1"/>
  <c r="DV131" i="4"/>
  <c r="CH131" i="4"/>
  <c r="DO131" i="4" s="1"/>
  <c r="CG131" i="4"/>
  <c r="DN131" i="4" s="1"/>
  <c r="DV219" i="4"/>
  <c r="CD219" i="4"/>
  <c r="DK219" i="4" s="1"/>
  <c r="CH96" i="4"/>
  <c r="DO96" i="4" s="1"/>
  <c r="DV96" i="4"/>
  <c r="CF96" i="4"/>
  <c r="DM96" i="4" s="1"/>
  <c r="CG96" i="4"/>
  <c r="DN96" i="4" s="1"/>
  <c r="DV132" i="4"/>
  <c r="CF132" i="4"/>
  <c r="DM132" i="4" s="1"/>
  <c r="CH132" i="4"/>
  <c r="DO132" i="4" s="1"/>
  <c r="CG132" i="4"/>
  <c r="DN132" i="4" s="1"/>
  <c r="DV186" i="4"/>
  <c r="CF186" i="4"/>
  <c r="DM186" i="4" s="1"/>
  <c r="CG186" i="4"/>
  <c r="DN186" i="4" s="1"/>
  <c r="DU121" i="4"/>
  <c r="DT142" i="4"/>
  <c r="DV236" i="4"/>
  <c r="CC236" i="4"/>
  <c r="DJ236" i="4" s="1"/>
  <c r="DV67" i="4"/>
  <c r="CE67" i="4"/>
  <c r="DL67" i="4" s="1"/>
  <c r="DT156" i="4"/>
  <c r="DV126" i="4"/>
  <c r="CF126" i="4"/>
  <c r="DM126" i="4" s="1"/>
  <c r="CH126" i="4"/>
  <c r="DO126" i="4" s="1"/>
  <c r="CG126" i="4"/>
  <c r="DN126" i="4" s="1"/>
  <c r="CH112" i="4"/>
  <c r="DO112" i="4" s="1"/>
  <c r="DV112" i="4"/>
  <c r="CF112" i="4"/>
  <c r="DM112" i="4" s="1"/>
  <c r="CG112" i="4"/>
  <c r="DN112" i="4" s="1"/>
  <c r="DU84" i="4"/>
  <c r="DV157" i="4"/>
  <c r="CF157" i="4"/>
  <c r="DM157" i="4" s="1"/>
  <c r="CH157" i="4"/>
  <c r="DO157" i="4" s="1"/>
  <c r="CG157" i="4"/>
  <c r="DN157" i="4" s="1"/>
  <c r="DU226" i="4"/>
  <c r="DT85" i="4"/>
  <c r="DU223" i="4"/>
  <c r="CH106" i="4"/>
  <c r="DO106" i="4" s="1"/>
  <c r="CF106" i="4"/>
  <c r="DM106" i="4" s="1"/>
  <c r="DV106" i="4"/>
  <c r="CG106" i="4"/>
  <c r="DN106" i="4" s="1"/>
  <c r="DT131" i="4"/>
  <c r="DU109" i="4"/>
  <c r="DU172" i="4"/>
  <c r="CH155" i="4"/>
  <c r="DO155" i="4" s="1"/>
  <c r="CF155" i="4"/>
  <c r="DM155" i="4" s="1"/>
  <c r="DV155" i="4"/>
  <c r="CG155" i="4"/>
  <c r="DN155" i="4" s="1"/>
  <c r="DU239" i="4"/>
  <c r="DU240" i="4"/>
  <c r="DT175" i="4"/>
  <c r="DU219" i="4"/>
  <c r="DT81" i="4"/>
  <c r="CF168" i="4"/>
  <c r="DM168" i="4" s="1"/>
  <c r="CH168" i="4"/>
  <c r="DO168" i="4" s="1"/>
  <c r="DV168" i="4"/>
  <c r="CG168" i="4"/>
  <c r="DN168" i="4" s="1"/>
  <c r="DV113" i="4"/>
  <c r="CF113" i="4"/>
  <c r="DM113" i="4" s="1"/>
  <c r="CH113" i="4"/>
  <c r="DO113" i="4" s="1"/>
  <c r="CG113" i="4"/>
  <c r="DN113" i="4" s="1"/>
  <c r="DT217" i="4"/>
  <c r="DU177" i="4"/>
  <c r="DV87" i="4"/>
  <c r="CF87" i="4"/>
  <c r="DM87" i="4" s="1"/>
  <c r="DU171" i="4"/>
  <c r="DV164" i="4"/>
  <c r="CF164" i="4"/>
  <c r="DM164" i="4" s="1"/>
  <c r="CH164" i="4"/>
  <c r="DO164" i="4" s="1"/>
  <c r="CG164" i="4"/>
  <c r="DN164" i="4" s="1"/>
  <c r="DT163" i="4"/>
  <c r="DT71" i="4"/>
  <c r="DT177" i="4"/>
  <c r="DT72" i="4"/>
  <c r="DU76" i="4"/>
  <c r="DU192" i="4"/>
  <c r="DV165" i="4"/>
  <c r="CF165" i="4"/>
  <c r="DM165" i="4" s="1"/>
  <c r="CH165" i="4"/>
  <c r="DO165" i="4" s="1"/>
  <c r="CG165" i="4"/>
  <c r="DN165" i="4" s="1"/>
  <c r="DV205" i="4"/>
  <c r="CE205" i="4"/>
  <c r="DL205" i="4" s="1"/>
  <c r="DT60" i="4"/>
  <c r="GL11" i="4"/>
  <c r="GJ11" i="4"/>
  <c r="CJ267" i="4"/>
  <c r="AY6" i="4" s="1"/>
  <c r="CE93" i="4"/>
  <c r="DL93" i="4" s="1"/>
  <c r="CE193" i="4"/>
  <c r="DL193" i="4" s="1"/>
  <c r="CE194" i="4"/>
  <c r="DL194" i="4" s="1"/>
  <c r="CC234" i="4"/>
  <c r="DJ234" i="4" s="1"/>
  <c r="CC48" i="4"/>
  <c r="DJ48" i="4" s="1"/>
  <c r="CE191" i="4"/>
  <c r="DL191" i="4" s="1"/>
  <c r="CC46" i="4"/>
  <c r="DJ46" i="4" s="1"/>
  <c r="CE185" i="4"/>
  <c r="DL185" i="4" s="1"/>
  <c r="CD213" i="4"/>
  <c r="DK213" i="4" s="1"/>
  <c r="CD69" i="4"/>
  <c r="DK69" i="4" s="1"/>
  <c r="CC45" i="4"/>
  <c r="DJ45" i="4" s="1"/>
  <c r="CC49" i="4"/>
  <c r="DJ49" i="4" s="1"/>
  <c r="CD68" i="4"/>
  <c r="DK68" i="4" s="1"/>
  <c r="CE192" i="4"/>
  <c r="DL192" i="4" s="1"/>
  <c r="CC233" i="4"/>
  <c r="DJ233" i="4" s="1"/>
  <c r="CC228" i="4"/>
  <c r="DJ228" i="4" s="1"/>
  <c r="CE188" i="4"/>
  <c r="DL188" i="4" s="1"/>
  <c r="C500" i="5"/>
  <c r="C244" i="5"/>
  <c r="C496" i="5"/>
  <c r="C240" i="5"/>
  <c r="C287" i="5"/>
  <c r="C31" i="5"/>
  <c r="C498" i="5"/>
  <c r="C242" i="5"/>
  <c r="C28" i="5"/>
  <c r="C284" i="5"/>
  <c r="C282" i="5"/>
  <c r="C26" i="5"/>
  <c r="D25" i="5"/>
  <c r="D281" i="5"/>
  <c r="J6" i="4"/>
  <c r="R25" i="4"/>
  <c r="D504" i="5"/>
  <c r="D248" i="5"/>
  <c r="D26" i="5"/>
  <c r="D282" i="5"/>
  <c r="CD66" i="4"/>
  <c r="DK66" i="4" s="1"/>
  <c r="CD210" i="4"/>
  <c r="DK210" i="4" s="1"/>
  <c r="CD64" i="4"/>
  <c r="DK64" i="4" s="1"/>
  <c r="CD214" i="4"/>
  <c r="DK214" i="4" s="1"/>
  <c r="CC232" i="4"/>
  <c r="DJ232" i="4" s="1"/>
  <c r="CD62" i="4"/>
  <c r="DK62" i="4" s="1"/>
  <c r="CC229" i="4"/>
  <c r="DJ229" i="4" s="1"/>
  <c r="CD212" i="4"/>
  <c r="DK212" i="4" s="1"/>
  <c r="CC50" i="4"/>
  <c r="DJ50" i="4" s="1"/>
  <c r="CE189" i="4"/>
  <c r="DL189" i="4" s="1"/>
  <c r="CD63" i="4"/>
  <c r="DK63" i="4" s="1"/>
  <c r="CC44" i="4"/>
  <c r="DJ44" i="4" s="1"/>
  <c r="CE84" i="4"/>
  <c r="DL84" i="4" s="1"/>
  <c r="CE187" i="4"/>
  <c r="DL187" i="4" s="1"/>
  <c r="CE86" i="4"/>
  <c r="DL86" i="4" s="1"/>
  <c r="CE94" i="4"/>
  <c r="DL94" i="4" s="1"/>
  <c r="CE88" i="4"/>
  <c r="DL88" i="4" s="1"/>
  <c r="CD65" i="4"/>
  <c r="DK65" i="4" s="1"/>
  <c r="C24" i="5"/>
  <c r="C280" i="5"/>
  <c r="C281" i="5"/>
  <c r="C25" i="5"/>
  <c r="C495" i="5"/>
  <c r="C239" i="5"/>
  <c r="D502" i="5"/>
  <c r="D246" i="5"/>
  <c r="D503" i="5"/>
  <c r="D247" i="5"/>
  <c r="D245" i="5"/>
  <c r="D501" i="5"/>
  <c r="D249" i="5"/>
  <c r="D505" i="5"/>
  <c r="E276" i="5"/>
  <c r="CB24" i="4"/>
  <c r="E20" i="5"/>
  <c r="CC230" i="4"/>
  <c r="DJ230" i="4" s="1"/>
  <c r="CE184" i="4"/>
  <c r="DL184" i="4" s="1"/>
  <c r="CE92" i="4"/>
  <c r="DL92" i="4" s="1"/>
  <c r="CE89" i="4"/>
  <c r="DL89" i="4" s="1"/>
  <c r="CD211" i="4"/>
  <c r="DK211" i="4" s="1"/>
  <c r="C499" i="5"/>
  <c r="C243" i="5"/>
  <c r="C245" i="5"/>
  <c r="C501" i="5"/>
  <c r="C497" i="5"/>
  <c r="C241" i="5"/>
  <c r="C246" i="5"/>
  <c r="C502" i="5"/>
  <c r="C283" i="5"/>
  <c r="C27" i="5"/>
  <c r="C285" i="5"/>
  <c r="C29" i="5"/>
  <c r="D24" i="5"/>
  <c r="D280" i="5"/>
  <c r="D279" i="5"/>
  <c r="D23" i="5"/>
  <c r="CE190" i="4"/>
  <c r="DL190" i="4" s="1"/>
  <c r="CD215" i="4"/>
  <c r="DK215" i="4" s="1"/>
  <c r="CE90" i="4"/>
  <c r="DL90" i="4" s="1"/>
  <c r="CE85" i="4"/>
  <c r="DL85" i="4" s="1"/>
  <c r="CC231" i="4"/>
  <c r="DJ231" i="4" s="1"/>
  <c r="CD209" i="4"/>
  <c r="DK209" i="4" s="1"/>
  <c r="CE91" i="4"/>
  <c r="DL91" i="4" s="1"/>
  <c r="CC47" i="4"/>
  <c r="DJ47" i="4" s="1"/>
  <c r="CE186" i="4"/>
  <c r="DL186" i="4" s="1"/>
  <c r="CD67" i="4"/>
  <c r="DK67" i="4" s="1"/>
  <c r="CE87" i="4"/>
  <c r="DL87" i="4" s="1"/>
  <c r="CD216" i="4"/>
  <c r="DK216" i="4" s="1"/>
  <c r="C30" i="5"/>
  <c r="C286" i="5"/>
  <c r="D244" i="5"/>
  <c r="D500" i="5"/>
  <c r="D22" i="5"/>
  <c r="D278" i="5"/>
  <c r="K8" i="5"/>
  <c r="K9" i="5" s="1"/>
  <c r="K10" i="5" s="1"/>
  <c r="K11" i="5" s="1"/>
  <c r="K12" i="5" s="1"/>
  <c r="K13" i="5" s="1"/>
  <c r="Q8" i="5"/>
  <c r="Q9" i="5" s="1"/>
  <c r="Q10" i="5" s="1"/>
  <c r="Q11" i="5" s="1"/>
  <c r="Q12" i="5" s="1"/>
  <c r="Q13" i="5" s="1"/>
  <c r="Q14" i="5" s="1"/>
  <c r="G8" i="5"/>
  <c r="G9" i="5" s="1"/>
  <c r="G10" i="5" s="1"/>
  <c r="G11" i="5" s="1"/>
  <c r="G12" i="5" s="1"/>
  <c r="G13" i="5" s="1"/>
  <c r="P8" i="5"/>
  <c r="P9" i="5" s="1"/>
  <c r="P10" i="5" s="1"/>
  <c r="P11" i="5" s="1"/>
  <c r="P12" i="5" s="1"/>
  <c r="P13" i="5" s="1"/>
  <c r="R31" i="4"/>
  <c r="S30" i="4"/>
  <c r="CK267" i="4"/>
  <c r="AY7" i="4" s="1"/>
  <c r="D485" i="5"/>
  <c r="D229" i="5"/>
  <c r="C338" i="5"/>
  <c r="C82" i="5"/>
  <c r="CB223" i="4"/>
  <c r="DI223" i="4" s="1"/>
  <c r="CC223" i="4"/>
  <c r="DJ223" i="4" s="1"/>
  <c r="E475" i="5"/>
  <c r="E219" i="5"/>
  <c r="C407" i="5"/>
  <c r="C151" i="5"/>
  <c r="D174" i="5"/>
  <c r="D430" i="5"/>
  <c r="C492" i="5"/>
  <c r="C236" i="5"/>
  <c r="C160" i="5"/>
  <c r="C416" i="5"/>
  <c r="CB120" i="4"/>
  <c r="DI120" i="4" s="1"/>
  <c r="CC120" i="4"/>
  <c r="DJ120" i="4" s="1"/>
  <c r="E116" i="5"/>
  <c r="CE120" i="4"/>
  <c r="DL120" i="4" s="1"/>
  <c r="CD120" i="4"/>
  <c r="DK120" i="4" s="1"/>
  <c r="E372" i="5"/>
  <c r="CB129" i="4"/>
  <c r="DI129" i="4" s="1"/>
  <c r="CE129" i="4"/>
  <c r="DL129" i="4" s="1"/>
  <c r="CD129" i="4"/>
  <c r="DK129" i="4" s="1"/>
  <c r="E381" i="5"/>
  <c r="CC129" i="4"/>
  <c r="DJ129" i="4" s="1"/>
  <c r="E125" i="5"/>
  <c r="CB55" i="4"/>
  <c r="E307" i="5"/>
  <c r="CC55" i="4"/>
  <c r="DJ55" i="4" s="1"/>
  <c r="E51" i="5"/>
  <c r="D127" i="5"/>
  <c r="D383" i="5"/>
  <c r="C439" i="5"/>
  <c r="C183" i="5"/>
  <c r="CB195" i="4"/>
  <c r="DI195" i="4" s="1"/>
  <c r="E447" i="5"/>
  <c r="CC195" i="4"/>
  <c r="DJ195" i="4" s="1"/>
  <c r="CD195" i="4"/>
  <c r="DK195" i="4" s="1"/>
  <c r="E191" i="5"/>
  <c r="C392" i="5"/>
  <c r="C136" i="5"/>
  <c r="D62" i="5"/>
  <c r="D318" i="5"/>
  <c r="D421" i="5"/>
  <c r="D165" i="5"/>
  <c r="CB200" i="4"/>
  <c r="CD200" i="4"/>
  <c r="DK200" i="4" s="1"/>
  <c r="E452" i="5"/>
  <c r="CC200" i="4"/>
  <c r="DJ200" i="4" s="1"/>
  <c r="E196" i="5"/>
  <c r="CB148" i="4"/>
  <c r="DI148" i="4" s="1"/>
  <c r="CE148" i="4"/>
  <c r="DL148" i="4" s="1"/>
  <c r="CC148" i="4"/>
  <c r="DJ148" i="4" s="1"/>
  <c r="E400" i="5"/>
  <c r="CD148" i="4"/>
  <c r="DK148" i="4" s="1"/>
  <c r="E144" i="5"/>
  <c r="D371" i="5"/>
  <c r="D115" i="5"/>
  <c r="CB210" i="4"/>
  <c r="DI210" i="4" s="1"/>
  <c r="E462" i="5"/>
  <c r="E206" i="5"/>
  <c r="CC210" i="4"/>
  <c r="DJ210" i="4" s="1"/>
  <c r="C157" i="5"/>
  <c r="C413" i="5"/>
  <c r="C184" i="5"/>
  <c r="C440" i="5"/>
  <c r="CB64" i="4"/>
  <c r="DI64" i="4" s="1"/>
  <c r="E316" i="5"/>
  <c r="E60" i="5"/>
  <c r="CC64" i="4"/>
  <c r="DJ64" i="4" s="1"/>
  <c r="D365" i="5"/>
  <c r="D109" i="5"/>
  <c r="D400" i="5"/>
  <c r="D144" i="5"/>
  <c r="E395" i="5"/>
  <c r="CD143" i="4"/>
  <c r="DK143" i="4" s="1"/>
  <c r="E139" i="5"/>
  <c r="CB143" i="4"/>
  <c r="DI143" i="4" s="1"/>
  <c r="CE143" i="4"/>
  <c r="DL143" i="4" s="1"/>
  <c r="CC143" i="4"/>
  <c r="DJ143" i="4" s="1"/>
  <c r="D464" i="5"/>
  <c r="D208" i="5"/>
  <c r="CB111" i="4"/>
  <c r="DI111" i="4" s="1"/>
  <c r="CC111" i="4"/>
  <c r="DJ111" i="4" s="1"/>
  <c r="CE111" i="4"/>
  <c r="DL111" i="4" s="1"/>
  <c r="E363" i="5"/>
  <c r="E107" i="5"/>
  <c r="CD111" i="4"/>
  <c r="DK111" i="4" s="1"/>
  <c r="C303" i="5"/>
  <c r="C47" i="5"/>
  <c r="CE180" i="4"/>
  <c r="DL180" i="4" s="1"/>
  <c r="E432" i="5"/>
  <c r="CC180" i="4"/>
  <c r="DJ180" i="4" s="1"/>
  <c r="E176" i="5"/>
  <c r="CB180" i="4"/>
  <c r="DI180" i="4" s="1"/>
  <c r="CD180" i="4"/>
  <c r="DK180" i="4" s="1"/>
  <c r="C477" i="5"/>
  <c r="C221" i="5"/>
  <c r="C390" i="5"/>
  <c r="C134" i="5"/>
  <c r="CB204" i="4"/>
  <c r="DI204" i="4" s="1"/>
  <c r="E456" i="5"/>
  <c r="CC204" i="4"/>
  <c r="DJ204" i="4" s="1"/>
  <c r="E200" i="5"/>
  <c r="CD204" i="4"/>
  <c r="DK204" i="4" s="1"/>
  <c r="CB108" i="4"/>
  <c r="DI108" i="4" s="1"/>
  <c r="E360" i="5"/>
  <c r="CC108" i="4"/>
  <c r="DJ108" i="4" s="1"/>
  <c r="E104" i="5"/>
  <c r="CD108" i="4"/>
  <c r="DK108" i="4" s="1"/>
  <c r="CE108" i="4"/>
  <c r="DL108" i="4" s="1"/>
  <c r="CB80" i="4"/>
  <c r="DI80" i="4" s="1"/>
  <c r="E76" i="5"/>
  <c r="CD80" i="4"/>
  <c r="DK80" i="4" s="1"/>
  <c r="E332" i="5"/>
  <c r="CC80" i="4"/>
  <c r="DJ80" i="4" s="1"/>
  <c r="CB116" i="4"/>
  <c r="DI116" i="4" s="1"/>
  <c r="CE116" i="4"/>
  <c r="DL116" i="4" s="1"/>
  <c r="CD116" i="4"/>
  <c r="DK116" i="4" s="1"/>
  <c r="E368" i="5"/>
  <c r="CC116" i="4"/>
  <c r="DJ116" i="4" s="1"/>
  <c r="E112" i="5"/>
  <c r="C370" i="5"/>
  <c r="C114" i="5"/>
  <c r="CB135" i="4"/>
  <c r="DI135" i="4" s="1"/>
  <c r="CE135" i="4"/>
  <c r="DL135" i="4" s="1"/>
  <c r="E387" i="5"/>
  <c r="E131" i="5"/>
  <c r="CD135" i="4"/>
  <c r="DK135" i="4" s="1"/>
  <c r="CC135" i="4"/>
  <c r="DJ135" i="4" s="1"/>
  <c r="D472" i="5"/>
  <c r="D216" i="5"/>
  <c r="D170" i="5"/>
  <c r="D426" i="5"/>
  <c r="C55" i="5"/>
  <c r="C311" i="5"/>
  <c r="CB190" i="4"/>
  <c r="DI190" i="4" s="1"/>
  <c r="E442" i="5"/>
  <c r="CC190" i="4"/>
  <c r="DJ190" i="4" s="1"/>
  <c r="CD190" i="4"/>
  <c r="DK190" i="4" s="1"/>
  <c r="E186" i="5"/>
  <c r="D121" i="5"/>
  <c r="D377" i="5"/>
  <c r="C414" i="5"/>
  <c r="C158" i="5"/>
  <c r="D315" i="5"/>
  <c r="D59" i="5"/>
  <c r="CE115" i="4"/>
  <c r="DL115" i="4" s="1"/>
  <c r="CB115" i="4"/>
  <c r="DI115" i="4" s="1"/>
  <c r="E367" i="5"/>
  <c r="CC115" i="4"/>
  <c r="DJ115" i="4" s="1"/>
  <c r="E111" i="5"/>
  <c r="CD115" i="4"/>
  <c r="DK115" i="4" s="1"/>
  <c r="C468" i="5"/>
  <c r="C212" i="5"/>
  <c r="C179" i="5"/>
  <c r="C435" i="5"/>
  <c r="C449" i="5"/>
  <c r="C193" i="5"/>
  <c r="D84" i="5"/>
  <c r="D340" i="5"/>
  <c r="CE161" i="4"/>
  <c r="DL161" i="4" s="1"/>
  <c r="E413" i="5"/>
  <c r="CB161" i="4"/>
  <c r="E157" i="5"/>
  <c r="CC161" i="4"/>
  <c r="DJ161" i="4" s="1"/>
  <c r="CD161" i="4"/>
  <c r="DK161" i="4" s="1"/>
  <c r="D226" i="5"/>
  <c r="D482" i="5"/>
  <c r="CB35" i="4"/>
  <c r="E287" i="5"/>
  <c r="E31" i="5"/>
  <c r="C60" i="5"/>
  <c r="C316" i="5"/>
  <c r="C396" i="5"/>
  <c r="C140" i="5"/>
  <c r="CB52" i="4"/>
  <c r="DI52" i="4" s="1"/>
  <c r="CC52" i="4"/>
  <c r="DJ52" i="4" s="1"/>
  <c r="E304" i="5"/>
  <c r="E48" i="5"/>
  <c r="D97" i="5"/>
  <c r="D353" i="5"/>
  <c r="D408" i="5"/>
  <c r="D152" i="5"/>
  <c r="CB203" i="4"/>
  <c r="DI203" i="4" s="1"/>
  <c r="E199" i="5"/>
  <c r="CC203" i="4"/>
  <c r="DJ203" i="4" s="1"/>
  <c r="E455" i="5"/>
  <c r="CD203" i="4"/>
  <c r="DK203" i="4" s="1"/>
  <c r="D304" i="5"/>
  <c r="D48" i="5"/>
  <c r="CB242" i="4"/>
  <c r="E238" i="5"/>
  <c r="E494" i="5"/>
  <c r="D37" i="5"/>
  <c r="D293" i="5"/>
  <c r="D134" i="5"/>
  <c r="D390" i="5"/>
  <c r="D197" i="5"/>
  <c r="D453" i="5"/>
  <c r="D241" i="5"/>
  <c r="D497" i="5"/>
  <c r="D308" i="5"/>
  <c r="D52" i="5"/>
  <c r="D479" i="5"/>
  <c r="D223" i="5"/>
  <c r="D309" i="5"/>
  <c r="D53" i="5"/>
  <c r="C371" i="5"/>
  <c r="C115" i="5"/>
  <c r="C348" i="5"/>
  <c r="C92" i="5"/>
  <c r="C459" i="5"/>
  <c r="C203" i="5"/>
  <c r="CB213" i="4"/>
  <c r="DI213" i="4" s="1"/>
  <c r="E465" i="5"/>
  <c r="CC213" i="4"/>
  <c r="DJ213" i="4" s="1"/>
  <c r="E209" i="5"/>
  <c r="CB51" i="4"/>
  <c r="DI51" i="4" s="1"/>
  <c r="CC51" i="4"/>
  <c r="DJ51" i="4" s="1"/>
  <c r="E47" i="5"/>
  <c r="E303" i="5"/>
  <c r="D288" i="5"/>
  <c r="D32" i="5"/>
  <c r="C473" i="5"/>
  <c r="C217" i="5"/>
  <c r="C216" i="5"/>
  <c r="C472" i="5"/>
  <c r="C169" i="5"/>
  <c r="C425" i="5"/>
  <c r="C335" i="5"/>
  <c r="C79" i="5"/>
  <c r="CE182" i="4"/>
  <c r="DL182" i="4" s="1"/>
  <c r="E434" i="5"/>
  <c r="CC182" i="4"/>
  <c r="DJ182" i="4" s="1"/>
  <c r="CD182" i="4"/>
  <c r="DK182" i="4" s="1"/>
  <c r="E178" i="5"/>
  <c r="CB182" i="4"/>
  <c r="DI182" i="4" s="1"/>
  <c r="C330" i="5"/>
  <c r="C74" i="5"/>
  <c r="D338" i="5"/>
  <c r="D82" i="5"/>
  <c r="D432" i="5"/>
  <c r="D176" i="5"/>
  <c r="CB159" i="4"/>
  <c r="DI159" i="4" s="1"/>
  <c r="E155" i="5"/>
  <c r="CC159" i="4"/>
  <c r="DJ159" i="4" s="1"/>
  <c r="CE159" i="4"/>
  <c r="DL159" i="4" s="1"/>
  <c r="E411" i="5"/>
  <c r="CD159" i="4"/>
  <c r="DK159" i="4" s="1"/>
  <c r="D499" i="5"/>
  <c r="D243" i="5"/>
  <c r="D480" i="5"/>
  <c r="D224" i="5"/>
  <c r="D292" i="5"/>
  <c r="D36" i="5"/>
  <c r="D375" i="5"/>
  <c r="D119" i="5"/>
  <c r="C476" i="5"/>
  <c r="C220" i="5"/>
  <c r="D323" i="5"/>
  <c r="D67" i="5"/>
  <c r="CB235" i="4"/>
  <c r="E231" i="5"/>
  <c r="E487" i="5"/>
  <c r="CB69" i="4"/>
  <c r="E65" i="5"/>
  <c r="E321" i="5"/>
  <c r="CC69" i="4"/>
  <c r="DJ69" i="4" s="1"/>
  <c r="D382" i="5"/>
  <c r="D126" i="5"/>
  <c r="D129" i="5"/>
  <c r="D385" i="5"/>
  <c r="D193" i="5"/>
  <c r="D449" i="5"/>
  <c r="C406" i="5"/>
  <c r="C150" i="5"/>
  <c r="D489" i="5"/>
  <c r="D233" i="5"/>
  <c r="E500" i="5"/>
  <c r="E244" i="5"/>
  <c r="D40" i="5"/>
  <c r="D296" i="5"/>
  <c r="CB95" i="4"/>
  <c r="DI95" i="4" s="1"/>
  <c r="E91" i="5"/>
  <c r="CC95" i="4"/>
  <c r="DJ95" i="4" s="1"/>
  <c r="CD95" i="4"/>
  <c r="DK95" i="4" s="1"/>
  <c r="CE95" i="4"/>
  <c r="DL95" i="4" s="1"/>
  <c r="E347" i="5"/>
  <c r="D179" i="5"/>
  <c r="D435" i="5"/>
  <c r="D237" i="5"/>
  <c r="D493" i="5"/>
  <c r="E430" i="5"/>
  <c r="CC178" i="4"/>
  <c r="DJ178" i="4" s="1"/>
  <c r="CB178" i="4"/>
  <c r="E174" i="5"/>
  <c r="CD178" i="4"/>
  <c r="DK178" i="4" s="1"/>
  <c r="CE178" i="4"/>
  <c r="DL178" i="4" s="1"/>
  <c r="C167" i="5"/>
  <c r="C423" i="5"/>
  <c r="C331" i="5"/>
  <c r="C75" i="5"/>
  <c r="C437" i="5"/>
  <c r="C181" i="5"/>
  <c r="C328" i="5"/>
  <c r="C72" i="5"/>
  <c r="D332" i="5"/>
  <c r="D76" i="5"/>
  <c r="D420" i="5"/>
  <c r="D164" i="5"/>
  <c r="CE153" i="4"/>
  <c r="DL153" i="4" s="1"/>
  <c r="CB153" i="4"/>
  <c r="DI153" i="4" s="1"/>
  <c r="E405" i="5"/>
  <c r="CD153" i="4"/>
  <c r="DK153" i="4" s="1"/>
  <c r="E149" i="5"/>
  <c r="CC153" i="4"/>
  <c r="DJ153" i="4" s="1"/>
  <c r="D487" i="5"/>
  <c r="D231" i="5"/>
  <c r="D474" i="5"/>
  <c r="D218" i="5"/>
  <c r="CB45" i="4"/>
  <c r="E41" i="5"/>
  <c r="E297" i="5"/>
  <c r="CB49" i="4"/>
  <c r="E301" i="5"/>
  <c r="E45" i="5"/>
  <c r="D316" i="5"/>
  <c r="D60" i="5"/>
  <c r="CB246" i="4"/>
  <c r="E498" i="5"/>
  <c r="E242" i="5"/>
  <c r="C63" i="5"/>
  <c r="C319" i="5"/>
  <c r="C322" i="5"/>
  <c r="C66" i="5"/>
  <c r="D416" i="5"/>
  <c r="D160" i="5"/>
  <c r="D227" i="5"/>
  <c r="D483" i="5"/>
  <c r="CB82" i="4"/>
  <c r="DI82" i="4" s="1"/>
  <c r="E334" i="5"/>
  <c r="CD82" i="4"/>
  <c r="DK82" i="4" s="1"/>
  <c r="E78" i="5"/>
  <c r="CC82" i="4"/>
  <c r="DJ82" i="4" s="1"/>
  <c r="C148" i="5"/>
  <c r="C404" i="5"/>
  <c r="C69" i="5"/>
  <c r="C325" i="5"/>
  <c r="CE109" i="4"/>
  <c r="DL109" i="4" s="1"/>
  <c r="CB109" i="4"/>
  <c r="DI109" i="4" s="1"/>
  <c r="CD109" i="4"/>
  <c r="DK109" i="4" s="1"/>
  <c r="E361" i="5"/>
  <c r="CC109" i="4"/>
  <c r="DJ109" i="4" s="1"/>
  <c r="E105" i="5"/>
  <c r="D425" i="5"/>
  <c r="D169" i="5"/>
  <c r="C174" i="5"/>
  <c r="C430" i="5"/>
  <c r="C149" i="5"/>
  <c r="C405" i="5"/>
  <c r="D410" i="5"/>
  <c r="D154" i="5"/>
  <c r="CB238" i="4"/>
  <c r="E490" i="5"/>
  <c r="E234" i="5"/>
  <c r="C289" i="5"/>
  <c r="C33" i="5"/>
  <c r="D87" i="5"/>
  <c r="D343" i="5"/>
  <c r="D356" i="5"/>
  <c r="D100" i="5"/>
  <c r="CE177" i="4"/>
  <c r="DL177" i="4" s="1"/>
  <c r="CB177" i="4"/>
  <c r="DI177" i="4" s="1"/>
  <c r="E173" i="5"/>
  <c r="CD177" i="4"/>
  <c r="DK177" i="4" s="1"/>
  <c r="E429" i="5"/>
  <c r="CC177" i="4"/>
  <c r="DJ177" i="4" s="1"/>
  <c r="D498" i="5"/>
  <c r="D242" i="5"/>
  <c r="D285" i="5"/>
  <c r="D29" i="5"/>
  <c r="CB68" i="4"/>
  <c r="DI68" i="4" s="1"/>
  <c r="CC68" i="4"/>
  <c r="DJ68" i="4" s="1"/>
  <c r="E320" i="5"/>
  <c r="E64" i="5"/>
  <c r="CB243" i="4"/>
  <c r="E239" i="5"/>
  <c r="E495" i="5"/>
  <c r="C334" i="5"/>
  <c r="C78" i="5"/>
  <c r="D440" i="5"/>
  <c r="D184" i="5"/>
  <c r="E474" i="5"/>
  <c r="E218" i="5"/>
  <c r="CC222" i="4"/>
  <c r="DJ222" i="4" s="1"/>
  <c r="CB222" i="4"/>
  <c r="DI222" i="4" s="1"/>
  <c r="CD174" i="4"/>
  <c r="DK174" i="4" s="1"/>
  <c r="E426" i="5"/>
  <c r="CC174" i="4"/>
  <c r="DJ174" i="4" s="1"/>
  <c r="CB174" i="4"/>
  <c r="DI174" i="4" s="1"/>
  <c r="CE174" i="4"/>
  <c r="DL174" i="4" s="1"/>
  <c r="E170" i="5"/>
  <c r="C448" i="5"/>
  <c r="C192" i="5"/>
  <c r="C349" i="5"/>
  <c r="C93" i="5"/>
  <c r="CB229" i="4"/>
  <c r="E481" i="5"/>
  <c r="E225" i="5"/>
  <c r="D437" i="5"/>
  <c r="D181" i="5"/>
  <c r="CB212" i="4"/>
  <c r="DI212" i="4" s="1"/>
  <c r="CC212" i="4"/>
  <c r="DJ212" i="4" s="1"/>
  <c r="E464" i="5"/>
  <c r="E208" i="5"/>
  <c r="C317" i="5"/>
  <c r="C61" i="5"/>
  <c r="D407" i="5"/>
  <c r="D151" i="5"/>
  <c r="CB78" i="4"/>
  <c r="DI78" i="4" s="1"/>
  <c r="E74" i="5"/>
  <c r="CD78" i="4"/>
  <c r="DK78" i="4" s="1"/>
  <c r="CC78" i="4"/>
  <c r="DJ78" i="4" s="1"/>
  <c r="E330" i="5"/>
  <c r="CB50" i="4"/>
  <c r="E302" i="5"/>
  <c r="E46" i="5"/>
  <c r="D99" i="5"/>
  <c r="D355" i="5"/>
  <c r="D368" i="5"/>
  <c r="D112" i="5"/>
  <c r="CB189" i="4"/>
  <c r="DI189" i="4" s="1"/>
  <c r="E441" i="5"/>
  <c r="E185" i="5"/>
  <c r="CC189" i="4"/>
  <c r="DJ189" i="4" s="1"/>
  <c r="CD189" i="4"/>
  <c r="DK189" i="4" s="1"/>
  <c r="C491" i="5"/>
  <c r="C235" i="5"/>
  <c r="CB63" i="4"/>
  <c r="E315" i="5"/>
  <c r="CC63" i="4"/>
  <c r="DJ63" i="4" s="1"/>
  <c r="E59" i="5"/>
  <c r="C401" i="5"/>
  <c r="C145" i="5"/>
  <c r="D475" i="5"/>
  <c r="D219" i="5"/>
  <c r="CD106" i="4"/>
  <c r="DK106" i="4" s="1"/>
  <c r="CC106" i="4"/>
  <c r="DJ106" i="4" s="1"/>
  <c r="E358" i="5"/>
  <c r="CE106" i="4"/>
  <c r="DL106" i="4" s="1"/>
  <c r="CB106" i="4"/>
  <c r="E102" i="5"/>
  <c r="E296" i="5"/>
  <c r="CB44" i="4"/>
  <c r="E40" i="5"/>
  <c r="CB84" i="4"/>
  <c r="DI84" i="4" s="1"/>
  <c r="E336" i="5"/>
  <c r="CC84" i="4"/>
  <c r="DJ84" i="4" s="1"/>
  <c r="E80" i="5"/>
  <c r="CD84" i="4"/>
  <c r="DK84" i="4" s="1"/>
  <c r="D89" i="5"/>
  <c r="D345" i="5"/>
  <c r="C358" i="5"/>
  <c r="C102" i="5"/>
  <c r="D366" i="5"/>
  <c r="D110" i="5"/>
  <c r="CB123" i="4"/>
  <c r="CE123" i="4"/>
  <c r="DL123" i="4" s="1"/>
  <c r="CD123" i="4"/>
  <c r="DK123" i="4" s="1"/>
  <c r="E119" i="5"/>
  <c r="E375" i="5"/>
  <c r="CC123" i="4"/>
  <c r="DJ123" i="4" s="1"/>
  <c r="CB187" i="4"/>
  <c r="DI187" i="4" s="1"/>
  <c r="E183" i="5"/>
  <c r="CC187" i="4"/>
  <c r="DJ187" i="4" s="1"/>
  <c r="E439" i="5"/>
  <c r="CD187" i="4"/>
  <c r="DK187" i="4" s="1"/>
  <c r="CB227" i="4"/>
  <c r="DI227" i="4" s="1"/>
  <c r="E223" i="5"/>
  <c r="E479" i="5"/>
  <c r="CC227" i="4"/>
  <c r="DJ227" i="4" s="1"/>
  <c r="C233" i="5"/>
  <c r="C489" i="5"/>
  <c r="C427" i="5"/>
  <c r="C171" i="5"/>
  <c r="D215" i="5"/>
  <c r="D471" i="5"/>
  <c r="CB172" i="4"/>
  <c r="DI172" i="4" s="1"/>
  <c r="E168" i="5"/>
  <c r="CC172" i="4"/>
  <c r="DJ172" i="4" s="1"/>
  <c r="E424" i="5"/>
  <c r="CD172" i="4"/>
  <c r="DK172" i="4" s="1"/>
  <c r="CE172" i="4"/>
  <c r="DL172" i="4" s="1"/>
  <c r="D54" i="5"/>
  <c r="D310" i="5"/>
  <c r="CE124" i="4"/>
  <c r="DL124" i="4" s="1"/>
  <c r="CC124" i="4"/>
  <c r="DJ124" i="4" s="1"/>
  <c r="CB124" i="4"/>
  <c r="DI124" i="4" s="1"/>
  <c r="CD124" i="4"/>
  <c r="DK124" i="4" s="1"/>
  <c r="E376" i="5"/>
  <c r="E120" i="5"/>
  <c r="CB97" i="4"/>
  <c r="DI97" i="4" s="1"/>
  <c r="CE97" i="4"/>
  <c r="DL97" i="4" s="1"/>
  <c r="E349" i="5"/>
  <c r="E93" i="5"/>
  <c r="CC97" i="4"/>
  <c r="DJ97" i="4" s="1"/>
  <c r="CD97" i="4"/>
  <c r="DK97" i="4" s="1"/>
  <c r="D182" i="5"/>
  <c r="D438" i="5"/>
  <c r="D413" i="5"/>
  <c r="D157" i="5"/>
  <c r="D221" i="5"/>
  <c r="D477" i="5"/>
  <c r="C178" i="5"/>
  <c r="C434" i="5"/>
  <c r="C218" i="5"/>
  <c r="C474" i="5"/>
  <c r="CE170" i="4"/>
  <c r="DL170" i="4" s="1"/>
  <c r="E422" i="5"/>
  <c r="CC170" i="4"/>
  <c r="DJ170" i="4" s="1"/>
  <c r="CB170" i="4"/>
  <c r="DI170" i="4" s="1"/>
  <c r="E166" i="5"/>
  <c r="CD170" i="4"/>
  <c r="DK170" i="4" s="1"/>
  <c r="CB86" i="4"/>
  <c r="DI86" i="4" s="1"/>
  <c r="E338" i="5"/>
  <c r="E82" i="5"/>
  <c r="CC86" i="4"/>
  <c r="DJ86" i="4" s="1"/>
  <c r="CD86" i="4"/>
  <c r="DK86" i="4" s="1"/>
  <c r="D178" i="5"/>
  <c r="D434" i="5"/>
  <c r="C388" i="5"/>
  <c r="C132" i="5"/>
  <c r="D291" i="5"/>
  <c r="D35" i="5"/>
  <c r="CB94" i="4"/>
  <c r="CD94" i="4"/>
  <c r="DK94" i="4" s="1"/>
  <c r="CC94" i="4"/>
  <c r="DJ94" i="4" s="1"/>
  <c r="E90" i="5"/>
  <c r="E346" i="5"/>
  <c r="CB42" i="4"/>
  <c r="E294" i="5"/>
  <c r="E38" i="5"/>
  <c r="E340" i="5"/>
  <c r="CD88" i="4"/>
  <c r="DK88" i="4" s="1"/>
  <c r="CB88" i="4"/>
  <c r="CC88" i="4"/>
  <c r="DJ88" i="4" s="1"/>
  <c r="E84" i="5"/>
  <c r="D347" i="5"/>
  <c r="D91" i="5"/>
  <c r="C356" i="5"/>
  <c r="C100" i="5"/>
  <c r="D104" i="5"/>
  <c r="D360" i="5"/>
  <c r="C475" i="5"/>
  <c r="C219" i="5"/>
  <c r="CE181" i="4"/>
  <c r="DL181" i="4" s="1"/>
  <c r="CC181" i="4"/>
  <c r="DJ181" i="4" s="1"/>
  <c r="CB181" i="4"/>
  <c r="DI181" i="4" s="1"/>
  <c r="E177" i="5"/>
  <c r="E433" i="5"/>
  <c r="CD181" i="4"/>
  <c r="DK181" i="4" s="1"/>
  <c r="CB221" i="4"/>
  <c r="DI221" i="4" s="1"/>
  <c r="E473" i="5"/>
  <c r="CC221" i="4"/>
  <c r="DJ221" i="4" s="1"/>
  <c r="E217" i="5"/>
  <c r="C483" i="5"/>
  <c r="C227" i="5"/>
  <c r="C308" i="5"/>
  <c r="C52" i="5"/>
  <c r="C56" i="5"/>
  <c r="C312" i="5"/>
  <c r="C297" i="5"/>
  <c r="C41" i="5"/>
  <c r="C351" i="5"/>
  <c r="C95" i="5"/>
  <c r="D448" i="5"/>
  <c r="D192" i="5"/>
  <c r="CB134" i="4"/>
  <c r="DI134" i="4" s="1"/>
  <c r="CE134" i="4"/>
  <c r="DL134" i="4" s="1"/>
  <c r="E130" i="5"/>
  <c r="CD134" i="4"/>
  <c r="DK134" i="4" s="1"/>
  <c r="CC134" i="4"/>
  <c r="DJ134" i="4" s="1"/>
  <c r="E386" i="5"/>
  <c r="CB114" i="4"/>
  <c r="DI114" i="4" s="1"/>
  <c r="CE114" i="4"/>
  <c r="DL114" i="4" s="1"/>
  <c r="E110" i="5"/>
  <c r="CD114" i="4"/>
  <c r="DK114" i="4" s="1"/>
  <c r="E366" i="5"/>
  <c r="CC114" i="4"/>
  <c r="DJ114" i="4" s="1"/>
  <c r="C126" i="5"/>
  <c r="C382" i="5"/>
  <c r="C161" i="5"/>
  <c r="C417" i="5"/>
  <c r="CB130" i="4"/>
  <c r="DI130" i="4" s="1"/>
  <c r="CE130" i="4"/>
  <c r="DL130" i="4" s="1"/>
  <c r="E382" i="5"/>
  <c r="E126" i="5"/>
  <c r="CC130" i="4"/>
  <c r="DJ130" i="4" s="1"/>
  <c r="CD130" i="4"/>
  <c r="DK130" i="4" s="1"/>
  <c r="C368" i="5"/>
  <c r="C112" i="5"/>
  <c r="C490" i="5"/>
  <c r="C234" i="5"/>
  <c r="CB59" i="4"/>
  <c r="E311" i="5"/>
  <c r="CC59" i="4"/>
  <c r="DJ59" i="4" s="1"/>
  <c r="E55" i="5"/>
  <c r="C431" i="5"/>
  <c r="C175" i="5"/>
  <c r="D358" i="5"/>
  <c r="D102" i="5"/>
  <c r="D33" i="5"/>
  <c r="D289" i="5"/>
  <c r="CE105" i="4"/>
  <c r="DL105" i="4" s="1"/>
  <c r="CD105" i="4"/>
  <c r="DK105" i="4" s="1"/>
  <c r="E357" i="5"/>
  <c r="CB105" i="4"/>
  <c r="DI105" i="4" s="1"/>
  <c r="E101" i="5"/>
  <c r="CC105" i="4"/>
  <c r="DJ105" i="4" s="1"/>
  <c r="C186" i="5"/>
  <c r="C442" i="5"/>
  <c r="C209" i="5"/>
  <c r="C465" i="5"/>
  <c r="CB66" i="4"/>
  <c r="DI66" i="4" s="1"/>
  <c r="E318" i="5"/>
  <c r="E62" i="5"/>
  <c r="CC66" i="4"/>
  <c r="DJ66" i="4" s="1"/>
  <c r="D396" i="5"/>
  <c r="D140" i="5"/>
  <c r="C292" i="5"/>
  <c r="C36" i="5"/>
  <c r="CE119" i="4"/>
  <c r="DL119" i="4" s="1"/>
  <c r="CD119" i="4"/>
  <c r="DK119" i="4" s="1"/>
  <c r="CB119" i="4"/>
  <c r="DI119" i="4" s="1"/>
  <c r="E371" i="5"/>
  <c r="CC119" i="4"/>
  <c r="DJ119" i="4" s="1"/>
  <c r="E115" i="5"/>
  <c r="E148" i="5"/>
  <c r="CE152" i="4"/>
  <c r="DL152" i="4" s="1"/>
  <c r="E404" i="5"/>
  <c r="CC152" i="4"/>
  <c r="DJ152" i="4" s="1"/>
  <c r="CD152" i="4"/>
  <c r="DK152" i="4" s="1"/>
  <c r="CB152" i="4"/>
  <c r="C135" i="5"/>
  <c r="C391" i="5"/>
  <c r="D66" i="5"/>
  <c r="D322" i="5"/>
  <c r="CB214" i="4"/>
  <c r="E466" i="5"/>
  <c r="CC214" i="4"/>
  <c r="DJ214" i="4" s="1"/>
  <c r="E210" i="5"/>
  <c r="C409" i="5"/>
  <c r="C153" i="5"/>
  <c r="C180" i="5"/>
  <c r="C436" i="5"/>
  <c r="C85" i="5"/>
  <c r="C341" i="5"/>
  <c r="CB117" i="4"/>
  <c r="DI117" i="4" s="1"/>
  <c r="CC117" i="4"/>
  <c r="DJ117" i="4" s="1"/>
  <c r="CD117" i="4"/>
  <c r="DK117" i="4" s="1"/>
  <c r="CE117" i="4"/>
  <c r="DL117" i="4" s="1"/>
  <c r="E113" i="5"/>
  <c r="E369" i="5"/>
  <c r="D433" i="5"/>
  <c r="D177" i="5"/>
  <c r="CB232" i="4"/>
  <c r="E484" i="5"/>
  <c r="E228" i="5"/>
  <c r="D418" i="5"/>
  <c r="D162" i="5"/>
  <c r="CB160" i="4"/>
  <c r="CE160" i="4"/>
  <c r="DL160" i="4" s="1"/>
  <c r="E156" i="5"/>
  <c r="CD160" i="4"/>
  <c r="DK160" i="4" s="1"/>
  <c r="E412" i="5"/>
  <c r="CC160" i="4"/>
  <c r="DJ160" i="4" s="1"/>
  <c r="C443" i="5"/>
  <c r="C187" i="5"/>
  <c r="D346" i="5"/>
  <c r="D90" i="5"/>
  <c r="CB167" i="4"/>
  <c r="CC167" i="4"/>
  <c r="DJ167" i="4" s="1"/>
  <c r="E163" i="5"/>
  <c r="CE167" i="4"/>
  <c r="DL167" i="4" s="1"/>
  <c r="E419" i="5"/>
  <c r="CD167" i="4"/>
  <c r="DK167" i="4" s="1"/>
  <c r="C485" i="5"/>
  <c r="C229" i="5"/>
  <c r="D199" i="5"/>
  <c r="D455" i="5"/>
  <c r="D50" i="5"/>
  <c r="D306" i="5"/>
  <c r="CB93" i="4"/>
  <c r="DI93" i="4" s="1"/>
  <c r="E89" i="5"/>
  <c r="CC93" i="4"/>
  <c r="DJ93" i="4" s="1"/>
  <c r="CD93" i="4"/>
  <c r="DK93" i="4" s="1"/>
  <c r="E345" i="5"/>
  <c r="D409" i="5"/>
  <c r="D153" i="5"/>
  <c r="C190" i="5"/>
  <c r="C446" i="5"/>
  <c r="CB36" i="4"/>
  <c r="E288" i="5"/>
  <c r="E32" i="5"/>
  <c r="D123" i="5"/>
  <c r="D379" i="5"/>
  <c r="CB104" i="4"/>
  <c r="CE104" i="4"/>
  <c r="DL104" i="4" s="1"/>
  <c r="E356" i="5"/>
  <c r="CC104" i="4"/>
  <c r="DJ104" i="4" s="1"/>
  <c r="E100" i="5"/>
  <c r="CD104" i="4"/>
  <c r="DK104" i="4" s="1"/>
  <c r="CB54" i="4"/>
  <c r="E306" i="5"/>
  <c r="E50" i="5"/>
  <c r="CC54" i="4"/>
  <c r="DJ54" i="4" s="1"/>
  <c r="D359" i="5"/>
  <c r="D103" i="5"/>
  <c r="D372" i="5"/>
  <c r="D116" i="5"/>
  <c r="CB193" i="4"/>
  <c r="DI193" i="4" s="1"/>
  <c r="CD193" i="4"/>
  <c r="DK193" i="4" s="1"/>
  <c r="E189" i="5"/>
  <c r="E445" i="5"/>
  <c r="CC193" i="4"/>
  <c r="DJ193" i="4" s="1"/>
  <c r="CB41" i="4"/>
  <c r="E293" i="5"/>
  <c r="E37" i="5"/>
  <c r="E446" i="5"/>
  <c r="CD194" i="4"/>
  <c r="DK194" i="4" s="1"/>
  <c r="E190" i="5"/>
  <c r="CC194" i="4"/>
  <c r="DJ194" i="4" s="1"/>
  <c r="CB194" i="4"/>
  <c r="CB230" i="4"/>
  <c r="E226" i="5"/>
  <c r="E482" i="5"/>
  <c r="C343" i="5"/>
  <c r="C87" i="5"/>
  <c r="C350" i="5"/>
  <c r="C94" i="5"/>
  <c r="C471" i="5"/>
  <c r="C215" i="5"/>
  <c r="C494" i="5"/>
  <c r="C238" i="5"/>
  <c r="CB71" i="4"/>
  <c r="DI71" i="4" s="1"/>
  <c r="E323" i="5"/>
  <c r="CC71" i="4"/>
  <c r="DJ71" i="4" s="1"/>
  <c r="E67" i="5"/>
  <c r="CD71" i="4"/>
  <c r="DK71" i="4" s="1"/>
  <c r="C291" i="5"/>
  <c r="C35" i="5"/>
  <c r="CB142" i="4"/>
  <c r="DI142" i="4" s="1"/>
  <c r="E394" i="5"/>
  <c r="E138" i="5"/>
  <c r="CC142" i="4"/>
  <c r="DJ142" i="4" s="1"/>
  <c r="CD142" i="4"/>
  <c r="DK142" i="4" s="1"/>
  <c r="CE142" i="4"/>
  <c r="DL142" i="4" s="1"/>
  <c r="C453" i="5"/>
  <c r="C197" i="5"/>
  <c r="C122" i="5"/>
  <c r="C378" i="5"/>
  <c r="C228" i="5"/>
  <c r="C484" i="5"/>
  <c r="CE140" i="4"/>
  <c r="DL140" i="4" s="1"/>
  <c r="CC140" i="4"/>
  <c r="DJ140" i="4" s="1"/>
  <c r="E392" i="5"/>
  <c r="CD140" i="4"/>
  <c r="DK140" i="4" s="1"/>
  <c r="CB140" i="4"/>
  <c r="DI140" i="4" s="1"/>
  <c r="E136" i="5"/>
  <c r="C188" i="5"/>
  <c r="C444" i="5"/>
  <c r="CB154" i="4"/>
  <c r="DI154" i="4" s="1"/>
  <c r="E406" i="5"/>
  <c r="CC154" i="4"/>
  <c r="DJ154" i="4" s="1"/>
  <c r="E150" i="5"/>
  <c r="CD154" i="4"/>
  <c r="DK154" i="4" s="1"/>
  <c r="CE154" i="4"/>
  <c r="DL154" i="4" s="1"/>
  <c r="CC150" i="4"/>
  <c r="DJ150" i="4" s="1"/>
  <c r="CE150" i="4"/>
  <c r="DL150" i="4" s="1"/>
  <c r="CD150" i="4"/>
  <c r="DK150" i="4" s="1"/>
  <c r="E402" i="5"/>
  <c r="CB150" i="4"/>
  <c r="DI150" i="4" s="1"/>
  <c r="E146" i="5"/>
  <c r="D64" i="5"/>
  <c r="D320" i="5"/>
  <c r="CE141" i="4"/>
  <c r="DL141" i="4" s="1"/>
  <c r="E393" i="5"/>
  <c r="CD141" i="4"/>
  <c r="DK141" i="4" s="1"/>
  <c r="CB141" i="4"/>
  <c r="DI141" i="4" s="1"/>
  <c r="E137" i="5"/>
  <c r="CC141" i="4"/>
  <c r="DJ141" i="4" s="1"/>
  <c r="D462" i="5"/>
  <c r="D206" i="5"/>
  <c r="C290" i="5"/>
  <c r="C34" i="5"/>
  <c r="C369" i="5"/>
  <c r="C113" i="5"/>
  <c r="D431" i="5"/>
  <c r="D175" i="5"/>
  <c r="D305" i="5"/>
  <c r="D49" i="5"/>
  <c r="CB247" i="4"/>
  <c r="E243" i="5"/>
  <c r="E499" i="5"/>
  <c r="C367" i="5"/>
  <c r="C111" i="5"/>
  <c r="D333" i="5"/>
  <c r="D77" i="5"/>
  <c r="C346" i="5"/>
  <c r="C90" i="5"/>
  <c r="D354" i="5"/>
  <c r="D98" i="5"/>
  <c r="C463" i="5"/>
  <c r="C207" i="5"/>
  <c r="CE175" i="4"/>
  <c r="DL175" i="4" s="1"/>
  <c r="CC175" i="4"/>
  <c r="DJ175" i="4" s="1"/>
  <c r="E427" i="5"/>
  <c r="CB175" i="4"/>
  <c r="DI175" i="4" s="1"/>
  <c r="E171" i="5"/>
  <c r="CD175" i="4"/>
  <c r="DK175" i="4" s="1"/>
  <c r="CB215" i="4"/>
  <c r="DI215" i="4" s="1"/>
  <c r="E467" i="5"/>
  <c r="CC215" i="4"/>
  <c r="DJ215" i="4" s="1"/>
  <c r="E211" i="5"/>
  <c r="D496" i="5"/>
  <c r="D240" i="5"/>
  <c r="D41" i="5"/>
  <c r="D297" i="5"/>
  <c r="D427" i="5"/>
  <c r="D171" i="5"/>
  <c r="CB122" i="4"/>
  <c r="CC122" i="4"/>
  <c r="DJ122" i="4" s="1"/>
  <c r="CE122" i="4"/>
  <c r="DL122" i="4" s="1"/>
  <c r="E374" i="5"/>
  <c r="E118" i="5"/>
  <c r="CD122" i="4"/>
  <c r="DK122" i="4" s="1"/>
  <c r="D298" i="5"/>
  <c r="D42" i="5"/>
  <c r="CB90" i="4"/>
  <c r="CC90" i="4"/>
  <c r="DJ90" i="4" s="1"/>
  <c r="CD90" i="4"/>
  <c r="DK90" i="4" s="1"/>
  <c r="E86" i="5"/>
  <c r="E342" i="5"/>
  <c r="CB85" i="4"/>
  <c r="DI85" i="4" s="1"/>
  <c r="E337" i="5"/>
  <c r="CC85" i="4"/>
  <c r="DJ85" i="4" s="1"/>
  <c r="E81" i="5"/>
  <c r="CD85" i="4"/>
  <c r="DK85" i="4" s="1"/>
  <c r="D414" i="5"/>
  <c r="D158" i="5"/>
  <c r="D401" i="5"/>
  <c r="D145" i="5"/>
  <c r="D465" i="5"/>
  <c r="D209" i="5"/>
  <c r="C422" i="5"/>
  <c r="C166" i="5"/>
  <c r="C462" i="5"/>
  <c r="C206" i="5"/>
  <c r="C377" i="5"/>
  <c r="C121" i="5"/>
  <c r="C345" i="5"/>
  <c r="C89" i="5"/>
  <c r="D122" i="5"/>
  <c r="D378" i="5"/>
  <c r="D467" i="5"/>
  <c r="D211" i="5"/>
  <c r="C488" i="5"/>
  <c r="C232" i="5"/>
  <c r="D47" i="5"/>
  <c r="D303" i="5"/>
  <c r="CB231" i="4"/>
  <c r="E227" i="5"/>
  <c r="E483" i="5"/>
  <c r="C107" i="5"/>
  <c r="C363" i="5"/>
  <c r="D79" i="5"/>
  <c r="D335" i="5"/>
  <c r="C88" i="5"/>
  <c r="C344" i="5"/>
  <c r="D92" i="5"/>
  <c r="D348" i="5"/>
  <c r="D196" i="5"/>
  <c r="D452" i="5"/>
  <c r="CB169" i="4"/>
  <c r="DI169" i="4" s="1"/>
  <c r="CE169" i="4"/>
  <c r="DL169" i="4" s="1"/>
  <c r="E165" i="5"/>
  <c r="CC169" i="4"/>
  <c r="DJ169" i="4" s="1"/>
  <c r="E421" i="5"/>
  <c r="CD169" i="4"/>
  <c r="DK169" i="4" s="1"/>
  <c r="CB209" i="4"/>
  <c r="DI209" i="4" s="1"/>
  <c r="E205" i="5"/>
  <c r="E461" i="5"/>
  <c r="CC209" i="4"/>
  <c r="DJ209" i="4" s="1"/>
  <c r="D234" i="5"/>
  <c r="D490" i="5"/>
  <c r="C46" i="5"/>
  <c r="C302" i="5"/>
  <c r="CB57" i="4"/>
  <c r="DI57" i="4" s="1"/>
  <c r="E53" i="5"/>
  <c r="E309" i="5"/>
  <c r="CC57" i="4"/>
  <c r="DJ57" i="4" s="1"/>
  <c r="CB91" i="4"/>
  <c r="DI91" i="4" s="1"/>
  <c r="E343" i="5"/>
  <c r="E87" i="5"/>
  <c r="CD91" i="4"/>
  <c r="DK91" i="4" s="1"/>
  <c r="CC91" i="4"/>
  <c r="DJ91" i="4" s="1"/>
  <c r="C129" i="5"/>
  <c r="C385" i="5"/>
  <c r="D39" i="5"/>
  <c r="D295" i="5"/>
  <c r="C98" i="5"/>
  <c r="C354" i="5"/>
  <c r="C223" i="5"/>
  <c r="C479" i="5"/>
  <c r="CB207" i="4"/>
  <c r="CC207" i="4"/>
  <c r="DJ207" i="4" s="1"/>
  <c r="E203" i="5"/>
  <c r="CD207" i="4"/>
  <c r="DK207" i="4" s="1"/>
  <c r="E459" i="5"/>
  <c r="C65" i="5"/>
  <c r="C321" i="5"/>
  <c r="D299" i="5"/>
  <c r="D43" i="5"/>
  <c r="D311" i="5"/>
  <c r="D55" i="5"/>
  <c r="D398" i="5"/>
  <c r="D142" i="5"/>
  <c r="D185" i="5"/>
  <c r="D441" i="5"/>
  <c r="CB220" i="4"/>
  <c r="DI220" i="4" s="1"/>
  <c r="CC220" i="4"/>
  <c r="DJ220" i="4" s="1"/>
  <c r="E472" i="5"/>
  <c r="E216" i="5"/>
  <c r="D65" i="5"/>
  <c r="D321" i="5"/>
  <c r="D419" i="5"/>
  <c r="D163" i="5"/>
  <c r="C155" i="5"/>
  <c r="C411" i="5"/>
  <c r="D73" i="5"/>
  <c r="D329" i="5"/>
  <c r="C320" i="5"/>
  <c r="C64" i="5"/>
  <c r="D148" i="5"/>
  <c r="D404" i="5"/>
  <c r="CB218" i="4"/>
  <c r="E470" i="5"/>
  <c r="CC218" i="4"/>
  <c r="DJ218" i="4" s="1"/>
  <c r="E214" i="5"/>
  <c r="CB47" i="4"/>
  <c r="E299" i="5"/>
  <c r="E43" i="5"/>
  <c r="D130" i="5"/>
  <c r="D386" i="5"/>
  <c r="CB156" i="4"/>
  <c r="E408" i="5"/>
  <c r="CE156" i="4"/>
  <c r="DL156" i="4" s="1"/>
  <c r="CC156" i="4"/>
  <c r="DJ156" i="4" s="1"/>
  <c r="E152" i="5"/>
  <c r="CD156" i="4"/>
  <c r="DK156" i="4" s="1"/>
  <c r="C399" i="5"/>
  <c r="C143" i="5"/>
  <c r="C110" i="5"/>
  <c r="C366" i="5"/>
  <c r="CE131" i="4"/>
  <c r="DL131" i="4" s="1"/>
  <c r="CB131" i="4"/>
  <c r="DI131" i="4" s="1"/>
  <c r="E383" i="5"/>
  <c r="CC131" i="4"/>
  <c r="DJ131" i="4" s="1"/>
  <c r="E127" i="5"/>
  <c r="CD131" i="4"/>
  <c r="DK131" i="4" s="1"/>
  <c r="CB219" i="4"/>
  <c r="E471" i="5"/>
  <c r="E215" i="5"/>
  <c r="CC219" i="4"/>
  <c r="DJ219" i="4" s="1"/>
  <c r="CD96" i="4"/>
  <c r="DK96" i="4" s="1"/>
  <c r="CB96" i="4"/>
  <c r="DI96" i="4" s="1"/>
  <c r="CE96" i="4"/>
  <c r="DL96" i="4" s="1"/>
  <c r="E348" i="5"/>
  <c r="CC96" i="4"/>
  <c r="DJ96" i="4" s="1"/>
  <c r="E92" i="5"/>
  <c r="CE132" i="4"/>
  <c r="DL132" i="4" s="1"/>
  <c r="CC132" i="4"/>
  <c r="DJ132" i="4" s="1"/>
  <c r="CD132" i="4"/>
  <c r="DK132" i="4" s="1"/>
  <c r="CB132" i="4"/>
  <c r="DI132" i="4" s="1"/>
  <c r="E384" i="5"/>
  <c r="E128" i="5"/>
  <c r="CB100" i="4"/>
  <c r="CE100" i="4"/>
  <c r="DL100" i="4" s="1"/>
  <c r="E352" i="5"/>
  <c r="CC100" i="4"/>
  <c r="DJ100" i="4" s="1"/>
  <c r="E96" i="5"/>
  <c r="CD100" i="4"/>
  <c r="DK100" i="4" s="1"/>
  <c r="D422" i="5"/>
  <c r="D166" i="5"/>
  <c r="D469" i="5"/>
  <c r="D213" i="5"/>
  <c r="C466" i="5"/>
  <c r="C210" i="5"/>
  <c r="C361" i="5"/>
  <c r="C105" i="5"/>
  <c r="D183" i="5"/>
  <c r="D439" i="5"/>
  <c r="CB192" i="4"/>
  <c r="E444" i="5"/>
  <c r="CD192" i="4"/>
  <c r="DK192" i="4" s="1"/>
  <c r="CC192" i="4"/>
  <c r="DJ192" i="4" s="1"/>
  <c r="E188" i="5"/>
  <c r="C339" i="5"/>
  <c r="C83" i="5"/>
  <c r="C332" i="5"/>
  <c r="C76" i="5"/>
  <c r="D172" i="5"/>
  <c r="D428" i="5"/>
  <c r="D495" i="5"/>
  <c r="D239" i="5"/>
  <c r="C42" i="5"/>
  <c r="C298" i="5"/>
  <c r="C389" i="5"/>
  <c r="C133" i="5"/>
  <c r="CB103" i="4"/>
  <c r="DI103" i="4" s="1"/>
  <c r="E355" i="5"/>
  <c r="E99" i="5"/>
  <c r="CC103" i="4"/>
  <c r="DJ103" i="4" s="1"/>
  <c r="CD103" i="4"/>
  <c r="DK103" i="4" s="1"/>
  <c r="CE103" i="4"/>
  <c r="DL103" i="4" s="1"/>
  <c r="C172" i="5"/>
  <c r="C428" i="5"/>
  <c r="CC144" i="4"/>
  <c r="DJ144" i="4" s="1"/>
  <c r="CD144" i="4"/>
  <c r="DK144" i="4" s="1"/>
  <c r="CE144" i="4"/>
  <c r="DL144" i="4" s="1"/>
  <c r="CB144" i="4"/>
  <c r="E396" i="5"/>
  <c r="E140" i="5"/>
  <c r="CB60" i="4"/>
  <c r="DI60" i="4" s="1"/>
  <c r="CC60" i="4"/>
  <c r="DJ60" i="4" s="1"/>
  <c r="E312" i="5"/>
  <c r="E56" i="5"/>
  <c r="C127" i="5"/>
  <c r="C383" i="5"/>
  <c r="D105" i="5"/>
  <c r="D361" i="5"/>
  <c r="CB233" i="4"/>
  <c r="E485" i="5"/>
  <c r="E229" i="5"/>
  <c r="D136" i="5"/>
  <c r="D392" i="5"/>
  <c r="CB139" i="4"/>
  <c r="DI139" i="4" s="1"/>
  <c r="E391" i="5"/>
  <c r="CC139" i="4"/>
  <c r="DJ139" i="4" s="1"/>
  <c r="E135" i="5"/>
  <c r="CE139" i="4"/>
  <c r="DL139" i="4" s="1"/>
  <c r="CD139" i="4"/>
  <c r="DK139" i="4" s="1"/>
  <c r="E458" i="5"/>
  <c r="E202" i="5"/>
  <c r="CD206" i="4"/>
  <c r="DK206" i="4" s="1"/>
  <c r="CB206" i="4"/>
  <c r="DI206" i="4" s="1"/>
  <c r="CC206" i="4"/>
  <c r="DJ206" i="4" s="1"/>
  <c r="D204" i="5"/>
  <c r="D460" i="5"/>
  <c r="C381" i="5"/>
  <c r="C125" i="5"/>
  <c r="CB99" i="4"/>
  <c r="DI99" i="4" s="1"/>
  <c r="E351" i="5"/>
  <c r="CC99" i="4"/>
  <c r="DJ99" i="4" s="1"/>
  <c r="CD99" i="4"/>
  <c r="DK99" i="4" s="1"/>
  <c r="E95" i="5"/>
  <c r="CE99" i="4"/>
  <c r="DL99" i="4" s="1"/>
  <c r="C420" i="5"/>
  <c r="C164" i="5"/>
  <c r="C43" i="5"/>
  <c r="C299" i="5"/>
  <c r="C77" i="5"/>
  <c r="C333" i="5"/>
  <c r="CB168" i="4"/>
  <c r="DI168" i="4" s="1"/>
  <c r="CE168" i="4"/>
  <c r="DL168" i="4" s="1"/>
  <c r="E164" i="5"/>
  <c r="CC168" i="4"/>
  <c r="DJ168" i="4" s="1"/>
  <c r="E420" i="5"/>
  <c r="CD168" i="4"/>
  <c r="DK168" i="4" s="1"/>
  <c r="CB113" i="4"/>
  <c r="DI113" i="4" s="1"/>
  <c r="CE113" i="4"/>
  <c r="DL113" i="4" s="1"/>
  <c r="E109" i="5"/>
  <c r="CC113" i="4"/>
  <c r="DJ113" i="4" s="1"/>
  <c r="E365" i="5"/>
  <c r="CD113" i="4"/>
  <c r="DK113" i="4" s="1"/>
  <c r="C469" i="5"/>
  <c r="C213" i="5"/>
  <c r="D173" i="5"/>
  <c r="D429" i="5"/>
  <c r="C386" i="5"/>
  <c r="C130" i="5"/>
  <c r="C194" i="5"/>
  <c r="C450" i="5"/>
  <c r="E224" i="5"/>
  <c r="E480" i="5"/>
  <c r="CB228" i="4"/>
  <c r="C293" i="5"/>
  <c r="C37" i="5"/>
  <c r="CB188" i="4"/>
  <c r="E440" i="5"/>
  <c r="CD188" i="4"/>
  <c r="DK188" i="4" s="1"/>
  <c r="CC188" i="4"/>
  <c r="DJ188" i="4" s="1"/>
  <c r="E184" i="5"/>
  <c r="D135" i="5"/>
  <c r="D391" i="5"/>
  <c r="C424" i="5"/>
  <c r="C168" i="5"/>
  <c r="C379" i="5"/>
  <c r="C123" i="5"/>
  <c r="CE138" i="4"/>
  <c r="DL138" i="4" s="1"/>
  <c r="E134" i="5"/>
  <c r="CD138" i="4"/>
  <c r="DK138" i="4" s="1"/>
  <c r="E390" i="5"/>
  <c r="CB138" i="4"/>
  <c r="DI138" i="4" s="1"/>
  <c r="CC138" i="4"/>
  <c r="DJ138" i="4" s="1"/>
  <c r="E54" i="5"/>
  <c r="CC58" i="4"/>
  <c r="DJ58" i="4" s="1"/>
  <c r="E310" i="5"/>
  <c r="CB58" i="4"/>
  <c r="C131" i="5"/>
  <c r="C387" i="5"/>
  <c r="D363" i="5"/>
  <c r="D107" i="5"/>
  <c r="C372" i="5"/>
  <c r="C116" i="5"/>
  <c r="D124" i="5"/>
  <c r="D380" i="5"/>
  <c r="CE133" i="4"/>
  <c r="DL133" i="4" s="1"/>
  <c r="E385" i="5"/>
  <c r="CC133" i="4"/>
  <c r="DJ133" i="4" s="1"/>
  <c r="CB133" i="4"/>
  <c r="E129" i="5"/>
  <c r="CD133" i="4"/>
  <c r="DK133" i="4" s="1"/>
  <c r="CB197" i="4"/>
  <c r="DI197" i="4" s="1"/>
  <c r="E449" i="5"/>
  <c r="CD197" i="4"/>
  <c r="DK197" i="4" s="1"/>
  <c r="CC197" i="4"/>
  <c r="DJ197" i="4" s="1"/>
  <c r="E193" i="5"/>
  <c r="D454" i="5"/>
  <c r="D198" i="5"/>
  <c r="CB33" i="4"/>
  <c r="E29" i="5"/>
  <c r="E285" i="5"/>
  <c r="Q36" i="4"/>
  <c r="H6" i="4"/>
  <c r="CB65" i="4"/>
  <c r="DI65" i="4" s="1"/>
  <c r="E317" i="5"/>
  <c r="E61" i="5"/>
  <c r="CC65" i="4"/>
  <c r="DJ65" i="4" s="1"/>
  <c r="CB72" i="4"/>
  <c r="DI72" i="4" s="1"/>
  <c r="CD72" i="4"/>
  <c r="DK72" i="4" s="1"/>
  <c r="E324" i="5"/>
  <c r="CC72" i="4"/>
  <c r="DJ72" i="4" s="1"/>
  <c r="E68" i="5"/>
  <c r="C305" i="5"/>
  <c r="C49" i="5"/>
  <c r="CB34" i="4"/>
  <c r="E286" i="5"/>
  <c r="E30" i="5"/>
  <c r="D395" i="5"/>
  <c r="D139" i="5"/>
  <c r="C176" i="5"/>
  <c r="C432" i="5"/>
  <c r="C395" i="5"/>
  <c r="C139" i="5"/>
  <c r="CE146" i="4"/>
  <c r="DL146" i="4" s="1"/>
  <c r="CB146" i="4"/>
  <c r="DI146" i="4" s="1"/>
  <c r="E142" i="5"/>
  <c r="CD146" i="4"/>
  <c r="DK146" i="4" s="1"/>
  <c r="E398" i="5"/>
  <c r="CC146" i="4"/>
  <c r="DJ146" i="4" s="1"/>
  <c r="CB62" i="4"/>
  <c r="DI62" i="4" s="1"/>
  <c r="E58" i="5"/>
  <c r="CC62" i="4"/>
  <c r="DJ62" i="4" s="1"/>
  <c r="E314" i="5"/>
  <c r="C137" i="5"/>
  <c r="C393" i="5"/>
  <c r="D111" i="5"/>
  <c r="D367" i="5"/>
  <c r="CB241" i="4"/>
  <c r="E237" i="5"/>
  <c r="E493" i="5"/>
  <c r="D388" i="5"/>
  <c r="D132" i="5"/>
  <c r="CB137" i="4"/>
  <c r="DI137" i="4" s="1"/>
  <c r="CE137" i="4"/>
  <c r="DL137" i="4" s="1"/>
  <c r="CC137" i="4"/>
  <c r="DJ137" i="4" s="1"/>
  <c r="E389" i="5"/>
  <c r="E133" i="5"/>
  <c r="CD137" i="4"/>
  <c r="DK137" i="4" s="1"/>
  <c r="CB202" i="4"/>
  <c r="DI202" i="4" s="1"/>
  <c r="CC202" i="4"/>
  <c r="DJ202" i="4" s="1"/>
  <c r="E198" i="5"/>
  <c r="E454" i="5"/>
  <c r="CD202" i="4"/>
  <c r="DK202" i="4" s="1"/>
  <c r="D458" i="5"/>
  <c r="D202" i="5"/>
  <c r="CB39" i="4"/>
  <c r="E35" i="5"/>
  <c r="E291" i="5"/>
  <c r="CB37" i="4"/>
  <c r="E289" i="5"/>
  <c r="E33" i="5"/>
  <c r="C412" i="5"/>
  <c r="C156" i="5"/>
  <c r="CB40" i="4"/>
  <c r="E36" i="5"/>
  <c r="E292" i="5"/>
  <c r="D85" i="5"/>
  <c r="D341" i="5"/>
  <c r="D106" i="5"/>
  <c r="D362" i="5"/>
  <c r="CB183" i="4"/>
  <c r="DI183" i="4" s="1"/>
  <c r="CC183" i="4"/>
  <c r="DJ183" i="4" s="1"/>
  <c r="E435" i="5"/>
  <c r="CD183" i="4"/>
  <c r="DK183" i="4" s="1"/>
  <c r="CE183" i="4"/>
  <c r="DL183" i="4" s="1"/>
  <c r="E179" i="5"/>
  <c r="D232" i="5"/>
  <c r="D488" i="5"/>
  <c r="D403" i="5"/>
  <c r="D147" i="5"/>
  <c r="D290" i="5"/>
  <c r="D34" i="5"/>
  <c r="CB77" i="4"/>
  <c r="DI77" i="4" s="1"/>
  <c r="E329" i="5"/>
  <c r="E73" i="5"/>
  <c r="CD77" i="4"/>
  <c r="DK77" i="4" s="1"/>
  <c r="CC77" i="4"/>
  <c r="DJ77" i="4" s="1"/>
  <c r="D137" i="5"/>
  <c r="D393" i="5"/>
  <c r="C398" i="5"/>
  <c r="C142" i="5"/>
  <c r="CB240" i="4"/>
  <c r="E492" i="5"/>
  <c r="E236" i="5"/>
  <c r="CB79" i="4"/>
  <c r="DI79" i="4" s="1"/>
  <c r="E331" i="5"/>
  <c r="CD79" i="4"/>
  <c r="DK79" i="4" s="1"/>
  <c r="E75" i="5"/>
  <c r="CC79" i="4"/>
  <c r="DJ79" i="4" s="1"/>
  <c r="C452" i="5"/>
  <c r="C196" i="5"/>
  <c r="CB158" i="4"/>
  <c r="DI158" i="4" s="1"/>
  <c r="CE158" i="4"/>
  <c r="DL158" i="4" s="1"/>
  <c r="E154" i="5"/>
  <c r="CD158" i="4"/>
  <c r="DK158" i="4" s="1"/>
  <c r="CC158" i="4"/>
  <c r="DJ158" i="4" s="1"/>
  <c r="E410" i="5"/>
  <c r="CE166" i="4"/>
  <c r="DL166" i="4" s="1"/>
  <c r="CB166" i="4"/>
  <c r="DI166" i="4" s="1"/>
  <c r="E418" i="5"/>
  <c r="CC166" i="4"/>
  <c r="DJ166" i="4" s="1"/>
  <c r="CD166" i="4"/>
  <c r="DK166" i="4" s="1"/>
  <c r="E162" i="5"/>
  <c r="D68" i="5"/>
  <c r="D324" i="5"/>
  <c r="CE145" i="4"/>
  <c r="DL145" i="4" s="1"/>
  <c r="CC145" i="4"/>
  <c r="DJ145" i="4" s="1"/>
  <c r="E397" i="5"/>
  <c r="CD145" i="4"/>
  <c r="DK145" i="4" s="1"/>
  <c r="CB145" i="4"/>
  <c r="DI145" i="4" s="1"/>
  <c r="E141" i="5"/>
  <c r="D466" i="5"/>
  <c r="D210" i="5"/>
  <c r="D44" i="5"/>
  <c r="D300" i="5"/>
  <c r="CB208" i="4"/>
  <c r="DI208" i="4" s="1"/>
  <c r="E460" i="5"/>
  <c r="E204" i="5"/>
  <c r="CC208" i="4"/>
  <c r="DJ208" i="4" s="1"/>
  <c r="CD208" i="4"/>
  <c r="DK208" i="4" s="1"/>
  <c r="D325" i="5"/>
  <c r="D69" i="5"/>
  <c r="D369" i="5"/>
  <c r="D113" i="5"/>
  <c r="D120" i="5"/>
  <c r="D376" i="5"/>
  <c r="CB179" i="4"/>
  <c r="CC179" i="4"/>
  <c r="DJ179" i="4" s="1"/>
  <c r="E431" i="5"/>
  <c r="CD179" i="4"/>
  <c r="DK179" i="4" s="1"/>
  <c r="E175" i="5"/>
  <c r="CE179" i="4"/>
  <c r="DL179" i="4" s="1"/>
  <c r="C481" i="5"/>
  <c r="C225" i="5"/>
  <c r="D443" i="5"/>
  <c r="D187" i="5"/>
  <c r="D302" i="5"/>
  <c r="D46" i="5"/>
  <c r="CB89" i="4"/>
  <c r="CD89" i="4"/>
  <c r="DK89" i="4" s="1"/>
  <c r="E341" i="5"/>
  <c r="CC89" i="4"/>
  <c r="DJ89" i="4" s="1"/>
  <c r="E85" i="5"/>
  <c r="D405" i="5"/>
  <c r="D149" i="5"/>
  <c r="C426" i="5"/>
  <c r="C170" i="5"/>
  <c r="C397" i="5"/>
  <c r="C141" i="5"/>
  <c r="D138" i="5"/>
  <c r="D394" i="5"/>
  <c r="C456" i="5"/>
  <c r="C200" i="5"/>
  <c r="CB176" i="4"/>
  <c r="DI176" i="4" s="1"/>
  <c r="E428" i="5"/>
  <c r="CE176" i="4"/>
  <c r="DL176" i="4" s="1"/>
  <c r="CC176" i="4"/>
  <c r="DJ176" i="4" s="1"/>
  <c r="CD176" i="4"/>
  <c r="DK176" i="4" s="1"/>
  <c r="E172" i="5"/>
  <c r="C441" i="5"/>
  <c r="C185" i="5"/>
  <c r="D80" i="5"/>
  <c r="D336" i="5"/>
  <c r="CB157" i="4"/>
  <c r="DI157" i="4" s="1"/>
  <c r="CE157" i="4"/>
  <c r="DL157" i="4" s="1"/>
  <c r="E153" i="5"/>
  <c r="CC157" i="4"/>
  <c r="DJ157" i="4" s="1"/>
  <c r="E409" i="5"/>
  <c r="CD157" i="4"/>
  <c r="DK157" i="4" s="1"/>
  <c r="D478" i="5"/>
  <c r="D222" i="5"/>
  <c r="C48" i="5"/>
  <c r="C304" i="5"/>
  <c r="C81" i="5"/>
  <c r="C337" i="5"/>
  <c r="D411" i="5"/>
  <c r="D155" i="5"/>
  <c r="D287" i="5"/>
  <c r="D31" i="5"/>
  <c r="C195" i="5"/>
  <c r="C451" i="5"/>
  <c r="C359" i="5"/>
  <c r="C103" i="5"/>
  <c r="D71" i="5"/>
  <c r="D327" i="5"/>
  <c r="C86" i="5"/>
  <c r="C342" i="5"/>
  <c r="D94" i="5"/>
  <c r="D350" i="5"/>
  <c r="C455" i="5"/>
  <c r="C199" i="5"/>
  <c r="CE171" i="4"/>
  <c r="DL171" i="4" s="1"/>
  <c r="E167" i="5"/>
  <c r="CD171" i="4"/>
  <c r="DK171" i="4" s="1"/>
  <c r="E423" i="5"/>
  <c r="CB171" i="4"/>
  <c r="DI171" i="4" s="1"/>
  <c r="CC171" i="4"/>
  <c r="DJ171" i="4" s="1"/>
  <c r="CB211" i="4"/>
  <c r="DI211" i="4" s="1"/>
  <c r="E207" i="5"/>
  <c r="E463" i="5"/>
  <c r="CC211" i="4"/>
  <c r="DJ211" i="4" s="1"/>
  <c r="D492" i="5"/>
  <c r="D236" i="5"/>
  <c r="C353" i="5"/>
  <c r="C97" i="5"/>
  <c r="D415" i="5"/>
  <c r="D159" i="5"/>
  <c r="D61" i="5"/>
  <c r="D317" i="5"/>
  <c r="D294" i="5"/>
  <c r="D38" i="5"/>
  <c r="CC74" i="4"/>
  <c r="DJ74" i="4" s="1"/>
  <c r="E70" i="5"/>
  <c r="CD74" i="4"/>
  <c r="DK74" i="4" s="1"/>
  <c r="E326" i="5"/>
  <c r="CB74" i="4"/>
  <c r="E333" i="5"/>
  <c r="CC81" i="4"/>
  <c r="DJ81" i="4" s="1"/>
  <c r="E77" i="5"/>
  <c r="CB81" i="4"/>
  <c r="DI81" i="4" s="1"/>
  <c r="CD81" i="4"/>
  <c r="DK81" i="4" s="1"/>
  <c r="D150" i="5"/>
  <c r="D406" i="5"/>
  <c r="D397" i="5"/>
  <c r="D141" i="5"/>
  <c r="D205" i="5"/>
  <c r="D461" i="5"/>
  <c r="C162" i="5"/>
  <c r="C418" i="5"/>
  <c r="C458" i="5"/>
  <c r="C202" i="5"/>
  <c r="E106" i="5"/>
  <c r="CC110" i="4"/>
  <c r="DJ110" i="4" s="1"/>
  <c r="E362" i="5"/>
  <c r="CD110" i="4"/>
  <c r="DK110" i="4" s="1"/>
  <c r="CB110" i="4"/>
  <c r="DI110" i="4" s="1"/>
  <c r="CE110" i="4"/>
  <c r="DL110" i="4" s="1"/>
  <c r="C73" i="5"/>
  <c r="C329" i="5"/>
  <c r="CB237" i="4"/>
  <c r="E489" i="5"/>
  <c r="E233" i="5"/>
  <c r="D203" i="5"/>
  <c r="D459" i="5"/>
  <c r="C480" i="5"/>
  <c r="C224" i="5"/>
  <c r="D319" i="5"/>
  <c r="D63" i="5"/>
  <c r="C447" i="5"/>
  <c r="C191" i="5"/>
  <c r="C355" i="5"/>
  <c r="C99" i="5"/>
  <c r="CB38" i="4"/>
  <c r="E34" i="5"/>
  <c r="E290" i="5"/>
  <c r="C84" i="5"/>
  <c r="C340" i="5"/>
  <c r="D344" i="5"/>
  <c r="D88" i="5"/>
  <c r="D444" i="5"/>
  <c r="D188" i="5"/>
  <c r="CE165" i="4"/>
  <c r="DL165" i="4" s="1"/>
  <c r="CB165" i="4"/>
  <c r="DI165" i="4" s="1"/>
  <c r="E161" i="5"/>
  <c r="CC165" i="4"/>
  <c r="DJ165" i="4" s="1"/>
  <c r="CD165" i="4"/>
  <c r="DK165" i="4" s="1"/>
  <c r="E417" i="5"/>
  <c r="CB205" i="4"/>
  <c r="DI205" i="4" s="1"/>
  <c r="E457" i="5"/>
  <c r="CD205" i="4"/>
  <c r="DK205" i="4" s="1"/>
  <c r="E201" i="5"/>
  <c r="CC205" i="4"/>
  <c r="DJ205" i="4" s="1"/>
  <c r="D486" i="5"/>
  <c r="D230" i="5"/>
  <c r="C300" i="5"/>
  <c r="C44" i="5"/>
  <c r="C306" i="5"/>
  <c r="C50" i="5"/>
  <c r="D463" i="5"/>
  <c r="D207" i="5"/>
  <c r="CB56" i="4"/>
  <c r="E52" i="5"/>
  <c r="CC56" i="4"/>
  <c r="DJ56" i="4" s="1"/>
  <c r="E308" i="5"/>
  <c r="D101" i="5"/>
  <c r="D357" i="5"/>
  <c r="D128" i="5"/>
  <c r="D384" i="5"/>
  <c r="CB199" i="4"/>
  <c r="DI199" i="4" s="1"/>
  <c r="E451" i="5"/>
  <c r="CD199" i="4"/>
  <c r="DK199" i="4" s="1"/>
  <c r="E195" i="5"/>
  <c r="CC199" i="4"/>
  <c r="DJ199" i="4" s="1"/>
  <c r="C45" i="5"/>
  <c r="C301" i="5"/>
  <c r="CB224" i="4"/>
  <c r="E476" i="5"/>
  <c r="CC224" i="4"/>
  <c r="DJ224" i="4" s="1"/>
  <c r="E220" i="5"/>
  <c r="C101" i="5"/>
  <c r="C357" i="5"/>
  <c r="CB245" i="4"/>
  <c r="E497" i="5"/>
  <c r="E241" i="5"/>
  <c r="D201" i="5"/>
  <c r="D457" i="5"/>
  <c r="C198" i="5"/>
  <c r="C454" i="5"/>
  <c r="D312" i="5"/>
  <c r="D56" i="5"/>
  <c r="D451" i="5"/>
  <c r="D195" i="5"/>
  <c r="CB239" i="4"/>
  <c r="E235" i="5"/>
  <c r="E491" i="5"/>
  <c r="C347" i="5"/>
  <c r="C91" i="5"/>
  <c r="C80" i="5"/>
  <c r="C336" i="5"/>
  <c r="D180" i="5"/>
  <c r="D436" i="5"/>
  <c r="CB201" i="4"/>
  <c r="DI201" i="4" s="1"/>
  <c r="CD201" i="4"/>
  <c r="DK201" i="4" s="1"/>
  <c r="CC201" i="4"/>
  <c r="DJ201" i="4" s="1"/>
  <c r="E197" i="5"/>
  <c r="E453" i="5"/>
  <c r="C38" i="5"/>
  <c r="C294" i="5"/>
  <c r="CB53" i="4"/>
  <c r="E305" i="5"/>
  <c r="E49" i="5"/>
  <c r="CC53" i="4"/>
  <c r="DJ53" i="4" s="1"/>
  <c r="CB75" i="4"/>
  <c r="DI75" i="4" s="1"/>
  <c r="E327" i="5"/>
  <c r="CC75" i="4"/>
  <c r="DJ75" i="4" s="1"/>
  <c r="E71" i="5"/>
  <c r="CD75" i="4"/>
  <c r="DK75" i="4" s="1"/>
  <c r="CE128" i="4"/>
  <c r="DL128" i="4" s="1"/>
  <c r="E380" i="5"/>
  <c r="CC128" i="4"/>
  <c r="DJ128" i="4" s="1"/>
  <c r="CB128" i="4"/>
  <c r="CD128" i="4"/>
  <c r="DK128" i="4" s="1"/>
  <c r="E124" i="5"/>
  <c r="E98" i="5"/>
  <c r="CD102" i="4"/>
  <c r="DK102" i="4" s="1"/>
  <c r="CE102" i="4"/>
  <c r="DL102" i="4" s="1"/>
  <c r="CB102" i="4"/>
  <c r="DI102" i="4" s="1"/>
  <c r="CC102" i="4"/>
  <c r="DJ102" i="4" s="1"/>
  <c r="E354" i="5"/>
  <c r="D326" i="5"/>
  <c r="D70" i="5"/>
  <c r="CB147" i="4"/>
  <c r="DI147" i="4" s="1"/>
  <c r="E399" i="5"/>
  <c r="CC147" i="4"/>
  <c r="DJ147" i="4" s="1"/>
  <c r="E143" i="5"/>
  <c r="CD147" i="4"/>
  <c r="DK147" i="4" s="1"/>
  <c r="CE147" i="4"/>
  <c r="DL147" i="4" s="1"/>
  <c r="D484" i="5"/>
  <c r="D228" i="5"/>
  <c r="D131" i="5"/>
  <c r="D387" i="5"/>
  <c r="D286" i="5"/>
  <c r="D30" i="5"/>
  <c r="CB73" i="4"/>
  <c r="DI73" i="4" s="1"/>
  <c r="E69" i="5"/>
  <c r="CD73" i="4"/>
  <c r="DK73" i="4" s="1"/>
  <c r="CC73" i="4"/>
  <c r="DJ73" i="4" s="1"/>
  <c r="E325" i="5"/>
  <c r="D133" i="5"/>
  <c r="D389" i="5"/>
  <c r="C410" i="5"/>
  <c r="C154" i="5"/>
  <c r="CB107" i="4"/>
  <c r="DI107" i="4" s="1"/>
  <c r="E359" i="5"/>
  <c r="E103" i="5"/>
  <c r="CE107" i="4"/>
  <c r="DL107" i="4" s="1"/>
  <c r="CD107" i="4"/>
  <c r="DK107" i="4" s="1"/>
  <c r="CC107" i="4"/>
  <c r="DJ107" i="4" s="1"/>
  <c r="CB234" i="4"/>
  <c r="E486" i="5"/>
  <c r="E230" i="5"/>
  <c r="CB32" i="4"/>
  <c r="E284" i="5"/>
  <c r="E28" i="5"/>
  <c r="D339" i="5"/>
  <c r="D83" i="5"/>
  <c r="D352" i="5"/>
  <c r="D96" i="5"/>
  <c r="CB173" i="4"/>
  <c r="CC173" i="4"/>
  <c r="DJ173" i="4" s="1"/>
  <c r="E425" i="5"/>
  <c r="CE173" i="4"/>
  <c r="DL173" i="4" s="1"/>
  <c r="E169" i="5"/>
  <c r="CD173" i="4"/>
  <c r="DK173" i="4" s="1"/>
  <c r="D494" i="5"/>
  <c r="D238" i="5"/>
  <c r="C310" i="5"/>
  <c r="C54" i="5"/>
  <c r="CB184" i="4"/>
  <c r="DI184" i="4" s="1"/>
  <c r="E180" i="5"/>
  <c r="CC184" i="4"/>
  <c r="DJ184" i="4" s="1"/>
  <c r="CD184" i="4"/>
  <c r="DK184" i="4" s="1"/>
  <c r="E436" i="5"/>
  <c r="C384" i="5"/>
  <c r="C128" i="5"/>
  <c r="C375" i="5"/>
  <c r="C119" i="5"/>
  <c r="CB48" i="4"/>
  <c r="E300" i="5"/>
  <c r="E44" i="5"/>
  <c r="CB92" i="4"/>
  <c r="DI92" i="4" s="1"/>
  <c r="E88" i="5"/>
  <c r="CD92" i="4"/>
  <c r="DK92" i="4" s="1"/>
  <c r="CC92" i="4"/>
  <c r="DJ92" i="4" s="1"/>
  <c r="E344" i="5"/>
  <c r="D93" i="5"/>
  <c r="D349" i="5"/>
  <c r="C106" i="5"/>
  <c r="C362" i="5"/>
  <c r="D114" i="5"/>
  <c r="D370" i="5"/>
  <c r="CB127" i="4"/>
  <c r="DI127" i="4" s="1"/>
  <c r="CC127" i="4"/>
  <c r="DJ127" i="4" s="1"/>
  <c r="E379" i="5"/>
  <c r="CD127" i="4"/>
  <c r="DK127" i="4" s="1"/>
  <c r="E123" i="5"/>
  <c r="CE127" i="4"/>
  <c r="DL127" i="4" s="1"/>
  <c r="CB191" i="4"/>
  <c r="DI191" i="4" s="1"/>
  <c r="CC191" i="4"/>
  <c r="DJ191" i="4" s="1"/>
  <c r="E443" i="5"/>
  <c r="E187" i="5"/>
  <c r="CD191" i="4"/>
  <c r="DK191" i="4" s="1"/>
  <c r="C486" i="5"/>
  <c r="C230" i="5"/>
  <c r="C237" i="5"/>
  <c r="C493" i="5"/>
  <c r="CB196" i="4"/>
  <c r="DI196" i="4" s="1"/>
  <c r="E192" i="5"/>
  <c r="CD196" i="4"/>
  <c r="DK196" i="4" s="1"/>
  <c r="E448" i="5"/>
  <c r="CC196" i="4"/>
  <c r="DJ196" i="4" s="1"/>
  <c r="C120" i="5"/>
  <c r="C376" i="5"/>
  <c r="CB198" i="4"/>
  <c r="DI198" i="4" s="1"/>
  <c r="E450" i="5"/>
  <c r="CC198" i="4"/>
  <c r="DJ198" i="4" s="1"/>
  <c r="E194" i="5"/>
  <c r="CD198" i="4"/>
  <c r="DK198" i="4" s="1"/>
  <c r="D58" i="5"/>
  <c r="D314" i="5"/>
  <c r="CE136" i="4"/>
  <c r="DL136" i="4" s="1"/>
  <c r="CD136" i="4"/>
  <c r="DK136" i="4" s="1"/>
  <c r="CB136" i="4"/>
  <c r="E132" i="5"/>
  <c r="CC136" i="4"/>
  <c r="DJ136" i="4" s="1"/>
  <c r="E388" i="5"/>
  <c r="CB101" i="4"/>
  <c r="DI101" i="4" s="1"/>
  <c r="E97" i="5"/>
  <c r="CD101" i="4"/>
  <c r="DK101" i="4" s="1"/>
  <c r="CC101" i="4"/>
  <c r="DJ101" i="4" s="1"/>
  <c r="CE101" i="4"/>
  <c r="DL101" i="4" s="1"/>
  <c r="E353" i="5"/>
  <c r="D190" i="5"/>
  <c r="D446" i="5"/>
  <c r="D417" i="5"/>
  <c r="D161" i="5"/>
  <c r="C118" i="5"/>
  <c r="C374" i="5"/>
  <c r="C182" i="5"/>
  <c r="C438" i="5"/>
  <c r="C478" i="5"/>
  <c r="C222" i="5"/>
  <c r="C177" i="5"/>
  <c r="C433" i="5"/>
  <c r="CE118" i="4"/>
  <c r="DL118" i="4" s="1"/>
  <c r="E370" i="5"/>
  <c r="CC118" i="4"/>
  <c r="DJ118" i="4" s="1"/>
  <c r="E114" i="5"/>
  <c r="CB118" i="4"/>
  <c r="DI118" i="4" s="1"/>
  <c r="CD118" i="4"/>
  <c r="DK118" i="4" s="1"/>
  <c r="D450" i="5"/>
  <c r="D194" i="5"/>
  <c r="C144" i="5"/>
  <c r="C400" i="5"/>
  <c r="D57" i="5"/>
  <c r="D313" i="5"/>
  <c r="C373" i="5"/>
  <c r="C117" i="5"/>
  <c r="CB46" i="4"/>
  <c r="E298" i="5"/>
  <c r="E42" i="5"/>
  <c r="CB98" i="4"/>
  <c r="DI98" i="4" s="1"/>
  <c r="CE98" i="4"/>
  <c r="DL98" i="4" s="1"/>
  <c r="CD98" i="4"/>
  <c r="DK98" i="4" s="1"/>
  <c r="E94" i="5"/>
  <c r="E350" i="5"/>
  <c r="CC98" i="4"/>
  <c r="DJ98" i="4" s="1"/>
  <c r="D95" i="5"/>
  <c r="D351" i="5"/>
  <c r="C104" i="5"/>
  <c r="C360" i="5"/>
  <c r="D364" i="5"/>
  <c r="D108" i="5"/>
  <c r="CE121" i="4"/>
  <c r="DL121" i="4" s="1"/>
  <c r="CB121" i="4"/>
  <c r="CD121" i="4"/>
  <c r="DK121" i="4" s="1"/>
  <c r="E373" i="5"/>
  <c r="CC121" i="4"/>
  <c r="DJ121" i="4" s="1"/>
  <c r="E117" i="5"/>
  <c r="CB185" i="4"/>
  <c r="DI185" i="4" s="1"/>
  <c r="E437" i="5"/>
  <c r="E181" i="5"/>
  <c r="CC185" i="4"/>
  <c r="DJ185" i="4" s="1"/>
  <c r="CD185" i="4"/>
  <c r="DK185" i="4" s="1"/>
  <c r="CB225" i="4"/>
  <c r="DI225" i="4" s="1"/>
  <c r="E477" i="5"/>
  <c r="CC225" i="4"/>
  <c r="DJ225" i="4" s="1"/>
  <c r="E221" i="5"/>
  <c r="C487" i="5"/>
  <c r="C231" i="5"/>
  <c r="C314" i="5"/>
  <c r="C58" i="5"/>
  <c r="CB61" i="4"/>
  <c r="E313" i="5"/>
  <c r="E57" i="5"/>
  <c r="CC61" i="4"/>
  <c r="DJ61" i="4" s="1"/>
  <c r="D143" i="5"/>
  <c r="D399" i="5"/>
  <c r="C445" i="5"/>
  <c r="C189" i="5"/>
  <c r="CB162" i="4"/>
  <c r="DI162" i="4" s="1"/>
  <c r="E414" i="5"/>
  <c r="CD162" i="4"/>
  <c r="DK162" i="4" s="1"/>
  <c r="E158" i="5"/>
  <c r="CE162" i="4"/>
  <c r="DL162" i="4" s="1"/>
  <c r="CC162" i="4"/>
  <c r="DJ162" i="4" s="1"/>
  <c r="D330" i="5"/>
  <c r="D74" i="5"/>
  <c r="CB151" i="4"/>
  <c r="CE151" i="4"/>
  <c r="DL151" i="4" s="1"/>
  <c r="E147" i="5"/>
  <c r="CD151" i="4"/>
  <c r="DK151" i="4" s="1"/>
  <c r="E403" i="5"/>
  <c r="CC151" i="4"/>
  <c r="DJ151" i="4" s="1"/>
  <c r="D456" i="5"/>
  <c r="D200" i="5"/>
  <c r="CB83" i="4"/>
  <c r="DI83" i="4" s="1"/>
  <c r="CD83" i="4"/>
  <c r="DK83" i="4" s="1"/>
  <c r="CC83" i="4"/>
  <c r="DJ83" i="4" s="1"/>
  <c r="E79" i="5"/>
  <c r="E335" i="5"/>
  <c r="C295" i="5"/>
  <c r="C39" i="5"/>
  <c r="C147" i="5"/>
  <c r="C403" i="5"/>
  <c r="C461" i="5"/>
  <c r="C205" i="5"/>
  <c r="D473" i="5"/>
  <c r="D217" i="5"/>
  <c r="C470" i="5"/>
  <c r="C214" i="5"/>
  <c r="D307" i="5"/>
  <c r="D51" i="5"/>
  <c r="C124" i="5"/>
  <c r="C380" i="5"/>
  <c r="CB76" i="4"/>
  <c r="DI76" i="4" s="1"/>
  <c r="E328" i="5"/>
  <c r="CD76" i="4"/>
  <c r="DK76" i="4" s="1"/>
  <c r="CC76" i="4"/>
  <c r="DJ76" i="4" s="1"/>
  <c r="E72" i="5"/>
  <c r="CB70" i="4"/>
  <c r="DI70" i="4" s="1"/>
  <c r="E66" i="5"/>
  <c r="CD70" i="4"/>
  <c r="DK70" i="4" s="1"/>
  <c r="CC70" i="4"/>
  <c r="DJ70" i="4" s="1"/>
  <c r="E322" i="5"/>
  <c r="C352" i="5"/>
  <c r="C96" i="5"/>
  <c r="C467" i="5"/>
  <c r="C211" i="5"/>
  <c r="CB217" i="4"/>
  <c r="E469" i="5"/>
  <c r="CC217" i="4"/>
  <c r="DJ217" i="4" s="1"/>
  <c r="E213" i="5"/>
  <c r="D301" i="5"/>
  <c r="D45" i="5"/>
  <c r="D447" i="5"/>
  <c r="D191" i="5"/>
  <c r="D337" i="5"/>
  <c r="D81" i="5"/>
  <c r="D342" i="5"/>
  <c r="D86" i="5"/>
  <c r="CE163" i="4"/>
  <c r="DL163" i="4" s="1"/>
  <c r="E159" i="5"/>
  <c r="CD163" i="4"/>
  <c r="DK163" i="4" s="1"/>
  <c r="CB163" i="4"/>
  <c r="CC163" i="4"/>
  <c r="DJ163" i="4" s="1"/>
  <c r="E415" i="5"/>
  <c r="D468" i="5"/>
  <c r="D212" i="5"/>
  <c r="D146" i="5"/>
  <c r="D402" i="5"/>
  <c r="C307" i="5"/>
  <c r="C51" i="5"/>
  <c r="CB186" i="4"/>
  <c r="DI186" i="4" s="1"/>
  <c r="E438" i="5"/>
  <c r="E182" i="5"/>
  <c r="CC186" i="4"/>
  <c r="DJ186" i="4" s="1"/>
  <c r="CD186" i="4"/>
  <c r="DK186" i="4" s="1"/>
  <c r="D373" i="5"/>
  <c r="D117" i="5"/>
  <c r="C394" i="5"/>
  <c r="C138" i="5"/>
  <c r="CB236" i="4"/>
  <c r="E488" i="5"/>
  <c r="E232" i="5"/>
  <c r="CB67" i="4"/>
  <c r="E63" i="5"/>
  <c r="CC67" i="4"/>
  <c r="DJ67" i="4" s="1"/>
  <c r="E319" i="5"/>
  <c r="C152" i="5"/>
  <c r="C408" i="5"/>
  <c r="CB126" i="4"/>
  <c r="DI126" i="4" s="1"/>
  <c r="CE126" i="4"/>
  <c r="DL126" i="4" s="1"/>
  <c r="E378" i="5"/>
  <c r="CC126" i="4"/>
  <c r="DJ126" i="4" s="1"/>
  <c r="E122" i="5"/>
  <c r="CD126" i="4"/>
  <c r="DK126" i="4" s="1"/>
  <c r="CE112" i="4"/>
  <c r="DL112" i="4" s="1"/>
  <c r="E364" i="5"/>
  <c r="CB112" i="4"/>
  <c r="DI112" i="4" s="1"/>
  <c r="CD112" i="4"/>
  <c r="DK112" i="4" s="1"/>
  <c r="CC112" i="4"/>
  <c r="DJ112" i="4" s="1"/>
  <c r="E108" i="5"/>
  <c r="C108" i="5"/>
  <c r="C364" i="5"/>
  <c r="CB125" i="4"/>
  <c r="DI125" i="4" s="1"/>
  <c r="E377" i="5"/>
  <c r="CE125" i="4"/>
  <c r="DL125" i="4" s="1"/>
  <c r="CC125" i="4"/>
  <c r="DJ125" i="4" s="1"/>
  <c r="E121" i="5"/>
  <c r="CD125" i="4"/>
  <c r="DK125" i="4" s="1"/>
  <c r="C482" i="5"/>
  <c r="C226" i="5"/>
  <c r="C62" i="5"/>
  <c r="C318" i="5"/>
  <c r="C57" i="5"/>
  <c r="C313" i="5"/>
  <c r="D186" i="5"/>
  <c r="D442" i="5"/>
  <c r="C464" i="5"/>
  <c r="C208" i="5"/>
  <c r="C419" i="5"/>
  <c r="C163" i="5"/>
  <c r="C71" i="5"/>
  <c r="C327" i="5"/>
  <c r="C165" i="5"/>
  <c r="C421" i="5"/>
  <c r="C70" i="5"/>
  <c r="C326" i="5"/>
  <c r="D334" i="5"/>
  <c r="D78" i="5"/>
  <c r="D168" i="5"/>
  <c r="D424" i="5"/>
  <c r="CE155" i="4"/>
  <c r="DL155" i="4" s="1"/>
  <c r="E407" i="5"/>
  <c r="CC155" i="4"/>
  <c r="DJ155" i="4" s="1"/>
  <c r="CD155" i="4"/>
  <c r="DK155" i="4" s="1"/>
  <c r="E151" i="5"/>
  <c r="CB155" i="4"/>
  <c r="D235" i="5"/>
  <c r="D491" i="5"/>
  <c r="D476" i="5"/>
  <c r="D220" i="5"/>
  <c r="C53" i="5"/>
  <c r="C309" i="5"/>
  <c r="C457" i="5"/>
  <c r="C201" i="5"/>
  <c r="C460" i="5"/>
  <c r="C204" i="5"/>
  <c r="C315" i="5"/>
  <c r="C59" i="5"/>
  <c r="C109" i="5"/>
  <c r="C365" i="5"/>
  <c r="D331" i="5"/>
  <c r="D75" i="5"/>
  <c r="D118" i="5"/>
  <c r="D374" i="5"/>
  <c r="D125" i="5"/>
  <c r="D381" i="5"/>
  <c r="D445" i="5"/>
  <c r="D189" i="5"/>
  <c r="C402" i="5"/>
  <c r="C146" i="5"/>
  <c r="D225" i="5"/>
  <c r="D481" i="5"/>
  <c r="E496" i="5"/>
  <c r="E240" i="5"/>
  <c r="CB244" i="4"/>
  <c r="D28" i="5"/>
  <c r="D284" i="5"/>
  <c r="CB87" i="4"/>
  <c r="DI87" i="4" s="1"/>
  <c r="E339" i="5"/>
  <c r="CC87" i="4"/>
  <c r="DJ87" i="4" s="1"/>
  <c r="E83" i="5"/>
  <c r="CD87" i="4"/>
  <c r="DK87" i="4" s="1"/>
  <c r="D423" i="5"/>
  <c r="D167" i="5"/>
  <c r="CB216" i="4"/>
  <c r="E212" i="5"/>
  <c r="CC216" i="4"/>
  <c r="DJ216" i="4" s="1"/>
  <c r="E468" i="5"/>
  <c r="CE164" i="4"/>
  <c r="DL164" i="4" s="1"/>
  <c r="E160" i="5"/>
  <c r="CC164" i="4"/>
  <c r="DJ164" i="4" s="1"/>
  <c r="CB164" i="4"/>
  <c r="CD164" i="4"/>
  <c r="DK164" i="4" s="1"/>
  <c r="E416" i="5"/>
  <c r="C415" i="5"/>
  <c r="C159" i="5"/>
  <c r="C323" i="5"/>
  <c r="C67" i="5"/>
  <c r="C429" i="5"/>
  <c r="C173" i="5"/>
  <c r="C324" i="5"/>
  <c r="C68" i="5"/>
  <c r="D72" i="5"/>
  <c r="D328" i="5"/>
  <c r="D156" i="5"/>
  <c r="D412" i="5"/>
  <c r="CE149" i="4"/>
  <c r="DL149" i="4" s="1"/>
  <c r="E401" i="5"/>
  <c r="E145" i="5"/>
  <c r="CD149" i="4"/>
  <c r="DK149" i="4" s="1"/>
  <c r="CB149" i="4"/>
  <c r="DI149" i="4" s="1"/>
  <c r="CC149" i="4"/>
  <c r="DJ149" i="4" s="1"/>
  <c r="CB226" i="4"/>
  <c r="DI226" i="4" s="1"/>
  <c r="E478" i="5"/>
  <c r="E222" i="5"/>
  <c r="CC226" i="4"/>
  <c r="DJ226" i="4" s="1"/>
  <c r="D470" i="5"/>
  <c r="D214" i="5"/>
  <c r="C296" i="5"/>
  <c r="C40" i="5"/>
  <c r="CB43" i="4"/>
  <c r="E39" i="5"/>
  <c r="E295" i="5"/>
  <c r="G14" i="5" l="1"/>
  <c r="G15" i="5" s="1"/>
  <c r="G16" i="5" s="1"/>
  <c r="G17" i="5" s="1"/>
  <c r="G18" i="5" s="1"/>
  <c r="G19" i="5" s="1"/>
  <c r="G20" i="5" s="1"/>
  <c r="I16" i="5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J17" i="5"/>
  <c r="J18" i="5" s="1"/>
  <c r="J19" i="5" s="1"/>
  <c r="J20" i="5" s="1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P14" i="5"/>
  <c r="P15" i="5" s="1"/>
  <c r="P16" i="5" s="1"/>
  <c r="P17" i="5" s="1"/>
  <c r="P18" i="5" s="1"/>
  <c r="P19" i="5" s="1"/>
  <c r="P20" i="5" s="1"/>
  <c r="Q15" i="5"/>
  <c r="Q16" i="5" s="1"/>
  <c r="Q17" i="5" s="1"/>
  <c r="Q18" i="5" s="1"/>
  <c r="Q19" i="5" s="1"/>
  <c r="Q20" i="5" s="1"/>
  <c r="Q21" i="5" s="1"/>
  <c r="Q22" i="5" s="1"/>
  <c r="Q23" i="5" s="1"/>
  <c r="Q24" i="5" s="1"/>
  <c r="Q25" i="5" s="1"/>
  <c r="K14" i="5"/>
  <c r="K15" i="5" s="1"/>
  <c r="K16" i="5" s="1"/>
  <c r="K17" i="5" s="1"/>
  <c r="K18" i="5" s="1"/>
  <c r="K19" i="5" s="1"/>
  <c r="K20" i="5" s="1"/>
  <c r="K21" i="5" s="1"/>
  <c r="K22" i="5" s="1"/>
  <c r="K23" i="5" s="1"/>
  <c r="K24" i="5" s="1"/>
  <c r="K25" i="5" s="1"/>
  <c r="F15" i="5"/>
  <c r="F16" i="5" s="1"/>
  <c r="F17" i="5" s="1"/>
  <c r="F18" i="5" s="1"/>
  <c r="F19" i="5" s="1"/>
  <c r="F20" i="5" s="1"/>
  <c r="F21" i="5" s="1"/>
  <c r="F22" i="5" s="1"/>
  <c r="F23" i="5" s="1"/>
  <c r="F24" i="5" s="1"/>
  <c r="F25" i="5" s="1"/>
  <c r="F26" i="5" s="1"/>
  <c r="F27" i="5" s="1"/>
  <c r="F28" i="5" s="1"/>
  <c r="F29" i="5" s="1"/>
  <c r="F30" i="5" s="1"/>
  <c r="F31" i="5" s="1"/>
  <c r="DI259" i="4"/>
  <c r="CL259" i="4"/>
  <c r="GF259" i="4"/>
  <c r="GU259" i="4" s="1"/>
  <c r="DJ247" i="4"/>
  <c r="GG247" i="4"/>
  <c r="GI32" i="4"/>
  <c r="DL32" i="4"/>
  <c r="DL44" i="4"/>
  <c r="GI44" i="4"/>
  <c r="GJ213" i="4"/>
  <c r="DM213" i="4"/>
  <c r="GK228" i="4"/>
  <c r="DN228" i="4"/>
  <c r="DN71" i="4"/>
  <c r="GK71" i="4"/>
  <c r="DN65" i="4"/>
  <c r="GK65" i="4"/>
  <c r="DO221" i="4"/>
  <c r="GL221" i="4"/>
  <c r="DN206" i="4"/>
  <c r="GK206" i="4"/>
  <c r="DJ246" i="4"/>
  <c r="GG246" i="4"/>
  <c r="GI224" i="4"/>
  <c r="DL224" i="4"/>
  <c r="GK52" i="4"/>
  <c r="DN52" i="4"/>
  <c r="DL240" i="4"/>
  <c r="GI240" i="4"/>
  <c r="DN51" i="4"/>
  <c r="GK51" i="4"/>
  <c r="DN60" i="4"/>
  <c r="GK60" i="4"/>
  <c r="DL36" i="4"/>
  <c r="GI36" i="4"/>
  <c r="GH41" i="4"/>
  <c r="DK41" i="4"/>
  <c r="GH236" i="4"/>
  <c r="DK236" i="4"/>
  <c r="DN236" i="4"/>
  <c r="GK236" i="4"/>
  <c r="GL43" i="4"/>
  <c r="DO43" i="4"/>
  <c r="DL226" i="4"/>
  <c r="GI226" i="4"/>
  <c r="DN204" i="4"/>
  <c r="GK204" i="4"/>
  <c r="GL210" i="4"/>
  <c r="DO210" i="4"/>
  <c r="DO220" i="4"/>
  <c r="GL220" i="4"/>
  <c r="DM229" i="4"/>
  <c r="GJ229" i="4"/>
  <c r="GK70" i="4"/>
  <c r="DN70" i="4"/>
  <c r="DN223" i="4"/>
  <c r="GK223" i="4"/>
  <c r="GL67" i="4"/>
  <c r="DO67" i="4"/>
  <c r="DI20" i="4"/>
  <c r="GF20" i="4"/>
  <c r="GU20" i="4" s="1"/>
  <c r="CL20" i="4"/>
  <c r="DO234" i="4"/>
  <c r="GL234" i="4"/>
  <c r="DN231" i="4"/>
  <c r="GK231" i="4"/>
  <c r="GJ54" i="4"/>
  <c r="DM54" i="4"/>
  <c r="DL227" i="4"/>
  <c r="GI227" i="4"/>
  <c r="DO73" i="4"/>
  <c r="GL73" i="4"/>
  <c r="DL45" i="4"/>
  <c r="GI45" i="4"/>
  <c r="DN217" i="4"/>
  <c r="GK217" i="4"/>
  <c r="GL219" i="4"/>
  <c r="DO219" i="4"/>
  <c r="GL53" i="4"/>
  <c r="DO53" i="4"/>
  <c r="GI46" i="4"/>
  <c r="DL46" i="4"/>
  <c r="GJ64" i="4"/>
  <c r="DM64" i="4"/>
  <c r="DO56" i="4"/>
  <c r="GL56" i="4"/>
  <c r="GI50" i="4"/>
  <c r="DL50" i="4"/>
  <c r="GL225" i="4"/>
  <c r="DO225" i="4"/>
  <c r="GH250" i="4"/>
  <c r="DK250" i="4"/>
  <c r="DN62" i="4"/>
  <c r="GK62" i="4"/>
  <c r="DM215" i="4"/>
  <c r="GJ215" i="4"/>
  <c r="DK251" i="4"/>
  <c r="GH251" i="4"/>
  <c r="GJ238" i="4"/>
  <c r="DM238" i="4"/>
  <c r="DL243" i="4"/>
  <c r="GI243" i="4"/>
  <c r="GH235" i="4"/>
  <c r="DK235" i="4"/>
  <c r="GL222" i="4"/>
  <c r="DO222" i="4"/>
  <c r="GL208" i="4"/>
  <c r="DO208" i="4"/>
  <c r="DK237" i="4"/>
  <c r="GH237" i="4"/>
  <c r="DK241" i="4"/>
  <c r="GH241" i="4"/>
  <c r="DL42" i="4"/>
  <c r="GI42" i="4"/>
  <c r="DO232" i="4"/>
  <c r="GL232" i="4"/>
  <c r="DO69" i="4"/>
  <c r="GL69" i="4"/>
  <c r="GK48" i="4"/>
  <c r="DN48" i="4"/>
  <c r="DO201" i="4"/>
  <c r="GL201" i="4"/>
  <c r="GL49" i="4"/>
  <c r="DO49" i="4"/>
  <c r="DM40" i="4"/>
  <c r="GJ40" i="4"/>
  <c r="DN209" i="4"/>
  <c r="GK209" i="4"/>
  <c r="GL230" i="4"/>
  <c r="DO230" i="4"/>
  <c r="GI245" i="4"/>
  <c r="DL245" i="4"/>
  <c r="DL39" i="4"/>
  <c r="GI39" i="4"/>
  <c r="DK33" i="4"/>
  <c r="GH33" i="4"/>
  <c r="DO216" i="4"/>
  <c r="GL216" i="4"/>
  <c r="DM218" i="4"/>
  <c r="GJ218" i="4"/>
  <c r="DN47" i="4"/>
  <c r="GK47" i="4"/>
  <c r="GK57" i="4"/>
  <c r="DN57" i="4"/>
  <c r="DL244" i="4"/>
  <c r="GI244" i="4"/>
  <c r="DN207" i="4"/>
  <c r="GK207" i="4"/>
  <c r="GK61" i="4"/>
  <c r="DN61" i="4"/>
  <c r="DL233" i="4"/>
  <c r="GI233" i="4"/>
  <c r="DK248" i="4"/>
  <c r="GH248" i="4"/>
  <c r="GL59" i="4"/>
  <c r="DO59" i="4"/>
  <c r="GH247" i="4"/>
  <c r="DK247" i="4"/>
  <c r="DJ32" i="4"/>
  <c r="GG32" i="4"/>
  <c r="DN44" i="4"/>
  <c r="GK44" i="4"/>
  <c r="GK213" i="4"/>
  <c r="DN213" i="4"/>
  <c r="GI228" i="4"/>
  <c r="DL228" i="4"/>
  <c r="GL71" i="4"/>
  <c r="DO71" i="4"/>
  <c r="GL65" i="4"/>
  <c r="DO65" i="4"/>
  <c r="GK221" i="4"/>
  <c r="DN221" i="4"/>
  <c r="DO206" i="4"/>
  <c r="GL206" i="4"/>
  <c r="DO224" i="4"/>
  <c r="GL224" i="4"/>
  <c r="DL52" i="4"/>
  <c r="GI52" i="4"/>
  <c r="DL51" i="4"/>
  <c r="GI51" i="4"/>
  <c r="DO60" i="4"/>
  <c r="GL60" i="4"/>
  <c r="DK36" i="4"/>
  <c r="GH36" i="4"/>
  <c r="DM214" i="4"/>
  <c r="GJ214" i="4"/>
  <c r="DN41" i="4"/>
  <c r="GK41" i="4"/>
  <c r="DL236" i="4"/>
  <c r="GI236" i="4"/>
  <c r="DL43" i="4"/>
  <c r="GI43" i="4"/>
  <c r="DO68" i="4"/>
  <c r="GL68" i="4"/>
  <c r="DN226" i="4"/>
  <c r="GK226" i="4"/>
  <c r="GJ38" i="4"/>
  <c r="DM38" i="4"/>
  <c r="GK210" i="4"/>
  <c r="DN210" i="4"/>
  <c r="GK220" i="4"/>
  <c r="DN220" i="4"/>
  <c r="DL229" i="4"/>
  <c r="GI229" i="4"/>
  <c r="DO223" i="4"/>
  <c r="GL223" i="4"/>
  <c r="GK67" i="4"/>
  <c r="DN67" i="4"/>
  <c r="GG26" i="4"/>
  <c r="DJ26" i="4"/>
  <c r="DN234" i="4"/>
  <c r="GK234" i="4"/>
  <c r="DO211" i="4"/>
  <c r="GL211" i="4"/>
  <c r="DL231" i="4"/>
  <c r="GI231" i="4"/>
  <c r="DO54" i="4"/>
  <c r="GL54" i="4"/>
  <c r="DO227" i="4"/>
  <c r="GL227" i="4"/>
  <c r="DO75" i="4"/>
  <c r="GL75" i="4"/>
  <c r="DM55" i="4"/>
  <c r="GJ55" i="4"/>
  <c r="GJ45" i="4"/>
  <c r="DM45" i="4"/>
  <c r="DM217" i="4"/>
  <c r="GJ217" i="4"/>
  <c r="GK219" i="4"/>
  <c r="DN219" i="4"/>
  <c r="GJ53" i="4"/>
  <c r="DM53" i="4"/>
  <c r="GL46" i="4"/>
  <c r="DO46" i="4"/>
  <c r="DN64" i="4"/>
  <c r="GK64" i="4"/>
  <c r="DO50" i="4"/>
  <c r="GL50" i="4"/>
  <c r="DN225" i="4"/>
  <c r="GK225" i="4"/>
  <c r="GH37" i="4"/>
  <c r="DK37" i="4"/>
  <c r="DO77" i="4"/>
  <c r="GL77" i="4"/>
  <c r="DK239" i="4"/>
  <c r="GH239" i="4"/>
  <c r="DN215" i="4"/>
  <c r="GK215" i="4"/>
  <c r="GG249" i="4"/>
  <c r="DJ249" i="4"/>
  <c r="GG251" i="4"/>
  <c r="DJ251" i="4"/>
  <c r="GI34" i="4"/>
  <c r="DL34" i="4"/>
  <c r="GG24" i="4"/>
  <c r="DJ24" i="4"/>
  <c r="DL235" i="4"/>
  <c r="GI235" i="4"/>
  <c r="DM222" i="4"/>
  <c r="GJ222" i="4"/>
  <c r="DN208" i="4"/>
  <c r="GK208" i="4"/>
  <c r="DO72" i="4"/>
  <c r="GL72" i="4"/>
  <c r="DM237" i="4"/>
  <c r="GJ237" i="4"/>
  <c r="DJ254" i="4"/>
  <c r="GG254" i="4"/>
  <c r="GL58" i="4"/>
  <c r="DO58" i="4"/>
  <c r="GK42" i="4"/>
  <c r="DN42" i="4"/>
  <c r="DN232" i="4"/>
  <c r="GK232" i="4"/>
  <c r="DN69" i="4"/>
  <c r="GK69" i="4"/>
  <c r="DM48" i="4"/>
  <c r="GJ48" i="4"/>
  <c r="GK49" i="4"/>
  <c r="DN49" i="4"/>
  <c r="GI40" i="4"/>
  <c r="DL40" i="4"/>
  <c r="GH242" i="4"/>
  <c r="DK242" i="4"/>
  <c r="DN230" i="4"/>
  <c r="GK230" i="4"/>
  <c r="GI33" i="4"/>
  <c r="DL33" i="4"/>
  <c r="DN216" i="4"/>
  <c r="GK216" i="4"/>
  <c r="DO218" i="4"/>
  <c r="GL218" i="4"/>
  <c r="DO47" i="4"/>
  <c r="GL47" i="4"/>
  <c r="DI258" i="4"/>
  <c r="CL258" i="4"/>
  <c r="GF258" i="4"/>
  <c r="GU258" i="4" s="1"/>
  <c r="GG27" i="4"/>
  <c r="DJ27" i="4"/>
  <c r="DO63" i="4"/>
  <c r="GL63" i="4"/>
  <c r="GJ61" i="4"/>
  <c r="DM61" i="4"/>
  <c r="DO233" i="4"/>
  <c r="GL233" i="4"/>
  <c r="DN205" i="4"/>
  <c r="GK205" i="4"/>
  <c r="E26" i="5"/>
  <c r="CD30" i="4"/>
  <c r="CC30" i="4"/>
  <c r="DM59" i="4"/>
  <c r="GJ59" i="4"/>
  <c r="DI255" i="4"/>
  <c r="GF255" i="4"/>
  <c r="CL255" i="4"/>
  <c r="DK32" i="4"/>
  <c r="GH32" i="4"/>
  <c r="DO44" i="4"/>
  <c r="GL44" i="4"/>
  <c r="GL228" i="4"/>
  <c r="DO228" i="4"/>
  <c r="GJ65" i="4"/>
  <c r="DM65" i="4"/>
  <c r="GH35" i="4"/>
  <c r="DK35" i="4"/>
  <c r="DJ253" i="4"/>
  <c r="GG253" i="4"/>
  <c r="DK246" i="4"/>
  <c r="GH246" i="4"/>
  <c r="DN224" i="4"/>
  <c r="GK224" i="4"/>
  <c r="GJ52" i="4"/>
  <c r="DM52" i="4"/>
  <c r="DK240" i="4"/>
  <c r="GH240" i="4"/>
  <c r="DM51" i="4"/>
  <c r="GJ51" i="4"/>
  <c r="DO214" i="4"/>
  <c r="GL214" i="4"/>
  <c r="GJ41" i="4"/>
  <c r="DM41" i="4"/>
  <c r="GL236" i="4"/>
  <c r="DO236" i="4"/>
  <c r="DN43" i="4"/>
  <c r="GK43" i="4"/>
  <c r="DN68" i="4"/>
  <c r="GK68" i="4"/>
  <c r="DM226" i="4"/>
  <c r="GJ226" i="4"/>
  <c r="GH38" i="4"/>
  <c r="DK38" i="4"/>
  <c r="DO229" i="4"/>
  <c r="GL229" i="4"/>
  <c r="DJ23" i="4"/>
  <c r="GG23" i="4"/>
  <c r="DL234" i="4"/>
  <c r="GI234" i="4"/>
  <c r="DN211" i="4"/>
  <c r="GK211" i="4"/>
  <c r="DJ28" i="4"/>
  <c r="GG28" i="4"/>
  <c r="DM231" i="4"/>
  <c r="GJ231" i="4"/>
  <c r="DO212" i="4"/>
  <c r="GL212" i="4"/>
  <c r="GK54" i="4"/>
  <c r="DN54" i="4"/>
  <c r="DN227" i="4"/>
  <c r="GK227" i="4"/>
  <c r="DN55" i="4"/>
  <c r="GK55" i="4"/>
  <c r="DO45" i="4"/>
  <c r="GL45" i="4"/>
  <c r="GL217" i="4"/>
  <c r="DO217" i="4"/>
  <c r="GJ219" i="4"/>
  <c r="DM219" i="4"/>
  <c r="GI53" i="4"/>
  <c r="DL53" i="4"/>
  <c r="GK46" i="4"/>
  <c r="DN46" i="4"/>
  <c r="GL78" i="4"/>
  <c r="DO78" i="4"/>
  <c r="DN56" i="4"/>
  <c r="GK56" i="4"/>
  <c r="GJ50" i="4"/>
  <c r="DM50" i="4"/>
  <c r="GJ225" i="4"/>
  <c r="DM225" i="4"/>
  <c r="GJ37" i="4"/>
  <c r="DM37" i="4"/>
  <c r="DL239" i="4"/>
  <c r="GI239" i="4"/>
  <c r="DO62" i="4"/>
  <c r="GL62" i="4"/>
  <c r="DK249" i="4"/>
  <c r="GH249" i="4"/>
  <c r="DK34" i="4"/>
  <c r="GH34" i="4"/>
  <c r="DL238" i="4"/>
  <c r="GI238" i="4"/>
  <c r="DN66" i="4"/>
  <c r="GK66" i="4"/>
  <c r="DO235" i="4"/>
  <c r="GL235" i="4"/>
  <c r="GJ235" i="4"/>
  <c r="DM235" i="4"/>
  <c r="GK72" i="4"/>
  <c r="DN72" i="4"/>
  <c r="GK237" i="4"/>
  <c r="DN237" i="4"/>
  <c r="DM241" i="4"/>
  <c r="GJ241" i="4"/>
  <c r="GK58" i="4"/>
  <c r="DN58" i="4"/>
  <c r="GH42" i="4"/>
  <c r="DK42" i="4"/>
  <c r="DL232" i="4"/>
  <c r="GI232" i="4"/>
  <c r="DJ252" i="4"/>
  <c r="GG252" i="4"/>
  <c r="DL48" i="4"/>
  <c r="GI48" i="4"/>
  <c r="GG29" i="4"/>
  <c r="DJ29" i="4"/>
  <c r="DO203" i="4"/>
  <c r="GL203" i="4"/>
  <c r="GI49" i="4"/>
  <c r="DL49" i="4"/>
  <c r="GI242" i="4"/>
  <c r="DL242" i="4"/>
  <c r="GI230" i="4"/>
  <c r="DL230" i="4"/>
  <c r="GG245" i="4"/>
  <c r="DJ245" i="4"/>
  <c r="DM39" i="4"/>
  <c r="GJ39" i="4"/>
  <c r="DN218" i="4"/>
  <c r="GK218" i="4"/>
  <c r="GL76" i="4"/>
  <c r="DO76" i="4"/>
  <c r="GI47" i="4"/>
  <c r="DL47" i="4"/>
  <c r="GL74" i="4"/>
  <c r="DO74" i="4"/>
  <c r="DM57" i="4"/>
  <c r="GJ57" i="4"/>
  <c r="DK27" i="4"/>
  <c r="GH27" i="4"/>
  <c r="GJ63" i="4"/>
  <c r="DM63" i="4"/>
  <c r="DM233" i="4"/>
  <c r="GJ233" i="4"/>
  <c r="GL205" i="4"/>
  <c r="DO205" i="4"/>
  <c r="DV31" i="4"/>
  <c r="CC31" i="4"/>
  <c r="CD31" i="4"/>
  <c r="GK59" i="4"/>
  <c r="DN59" i="4"/>
  <c r="GG255" i="4"/>
  <c r="DJ255" i="4"/>
  <c r="DM44" i="4"/>
  <c r="GJ44" i="4"/>
  <c r="GL213" i="4"/>
  <c r="DO213" i="4"/>
  <c r="DM228" i="4"/>
  <c r="GJ228" i="4"/>
  <c r="DL35" i="4"/>
  <c r="GI35" i="4"/>
  <c r="DM221" i="4"/>
  <c r="GJ221" i="4"/>
  <c r="DL246" i="4"/>
  <c r="GI246" i="4"/>
  <c r="DM224" i="4"/>
  <c r="GJ224" i="4"/>
  <c r="GL52" i="4"/>
  <c r="DO52" i="4"/>
  <c r="DM240" i="4"/>
  <c r="GJ240" i="4"/>
  <c r="DO51" i="4"/>
  <c r="GL51" i="4"/>
  <c r="DM60" i="4"/>
  <c r="GJ60" i="4"/>
  <c r="GK214" i="4"/>
  <c r="DN214" i="4"/>
  <c r="DL41" i="4"/>
  <c r="GI41" i="4"/>
  <c r="GJ236" i="4"/>
  <c r="DM236" i="4"/>
  <c r="GH43" i="4"/>
  <c r="DK43" i="4"/>
  <c r="GJ43" i="4"/>
  <c r="DM43" i="4"/>
  <c r="GL226" i="4"/>
  <c r="DO226" i="4"/>
  <c r="DL38" i="4"/>
  <c r="GI38" i="4"/>
  <c r="DO204" i="4"/>
  <c r="GL204" i="4"/>
  <c r="GG25" i="4"/>
  <c r="DJ25" i="4"/>
  <c r="DM220" i="4"/>
  <c r="GJ220" i="4"/>
  <c r="DN229" i="4"/>
  <c r="GK229" i="4"/>
  <c r="GL70" i="4"/>
  <c r="DO70" i="4"/>
  <c r="DM223" i="4"/>
  <c r="GJ223" i="4"/>
  <c r="DI23" i="4"/>
  <c r="CL23" i="4"/>
  <c r="GF23" i="4"/>
  <c r="DM234" i="4"/>
  <c r="GJ234" i="4"/>
  <c r="DK28" i="4"/>
  <c r="GH28" i="4"/>
  <c r="DO231" i="4"/>
  <c r="GL231" i="4"/>
  <c r="GK212" i="4"/>
  <c r="DN212" i="4"/>
  <c r="DL54" i="4"/>
  <c r="GI54" i="4"/>
  <c r="DM227" i="4"/>
  <c r="GJ227" i="4"/>
  <c r="DN73" i="4"/>
  <c r="GK73" i="4"/>
  <c r="DO55" i="4"/>
  <c r="GL55" i="4"/>
  <c r="GK45" i="4"/>
  <c r="DN45" i="4"/>
  <c r="DN53" i="4"/>
  <c r="GK53" i="4"/>
  <c r="GJ46" i="4"/>
  <c r="DM46" i="4"/>
  <c r="GL64" i="4"/>
  <c r="DO64" i="4"/>
  <c r="DM56" i="4"/>
  <c r="GJ56" i="4"/>
  <c r="DN50" i="4"/>
  <c r="GK50" i="4"/>
  <c r="GI225" i="4"/>
  <c r="DL225" i="4"/>
  <c r="DL37" i="4"/>
  <c r="GI37" i="4"/>
  <c r="GG250" i="4"/>
  <c r="DJ250" i="4"/>
  <c r="DM239" i="4"/>
  <c r="GJ239" i="4"/>
  <c r="DM62" i="4"/>
  <c r="GJ62" i="4"/>
  <c r="DO215" i="4"/>
  <c r="GL215" i="4"/>
  <c r="GL200" i="4"/>
  <c r="DO200" i="4"/>
  <c r="GH238" i="4"/>
  <c r="DK238" i="4"/>
  <c r="DO66" i="4"/>
  <c r="GL66" i="4"/>
  <c r="DK243" i="4"/>
  <c r="GH243" i="4"/>
  <c r="GK235" i="4"/>
  <c r="DN235" i="4"/>
  <c r="DN222" i="4"/>
  <c r="GK222" i="4"/>
  <c r="DI18" i="4"/>
  <c r="GF18" i="4"/>
  <c r="GU18" i="4" s="1"/>
  <c r="CL18" i="4"/>
  <c r="DI260" i="4"/>
  <c r="CL260" i="4"/>
  <c r="GF260" i="4"/>
  <c r="GU260" i="4" s="1"/>
  <c r="DL237" i="4"/>
  <c r="GI237" i="4"/>
  <c r="DL241" i="4"/>
  <c r="GI241" i="4"/>
  <c r="GJ58" i="4"/>
  <c r="DM58" i="4"/>
  <c r="GL42" i="4"/>
  <c r="DO42" i="4"/>
  <c r="GJ42" i="4"/>
  <c r="DM42" i="4"/>
  <c r="DM232" i="4"/>
  <c r="GJ232" i="4"/>
  <c r="DO48" i="4"/>
  <c r="GL48" i="4"/>
  <c r="GH29" i="4"/>
  <c r="DK29" i="4"/>
  <c r="DM49" i="4"/>
  <c r="GJ49" i="4"/>
  <c r="DO202" i="4"/>
  <c r="GL202" i="4"/>
  <c r="GH40" i="4"/>
  <c r="DK40" i="4"/>
  <c r="GL209" i="4"/>
  <c r="DO209" i="4"/>
  <c r="GJ230" i="4"/>
  <c r="DM230" i="4"/>
  <c r="GH245" i="4"/>
  <c r="DK245" i="4"/>
  <c r="DK39" i="4"/>
  <c r="GH39" i="4"/>
  <c r="GG33" i="4"/>
  <c r="DJ33" i="4"/>
  <c r="GJ216" i="4"/>
  <c r="DM216" i="4"/>
  <c r="DM47" i="4"/>
  <c r="GJ47" i="4"/>
  <c r="GK74" i="4"/>
  <c r="DN74" i="4"/>
  <c r="DO57" i="4"/>
  <c r="GL57" i="4"/>
  <c r="DK244" i="4"/>
  <c r="GH244" i="4"/>
  <c r="DI19" i="4"/>
  <c r="GF19" i="4"/>
  <c r="GU19" i="4" s="1"/>
  <c r="CL19" i="4"/>
  <c r="DN63" i="4"/>
  <c r="GK63" i="4"/>
  <c r="GL207" i="4"/>
  <c r="DO207" i="4"/>
  <c r="DO61" i="4"/>
  <c r="GL61" i="4"/>
  <c r="DN233" i="4"/>
  <c r="GK233" i="4"/>
  <c r="GG248" i="4"/>
  <c r="DJ248" i="4"/>
  <c r="O15" i="5"/>
  <c r="O16" i="5" s="1"/>
  <c r="O17" i="5" s="1"/>
  <c r="O18" i="5" s="1"/>
  <c r="O19" i="5" s="1"/>
  <c r="O20" i="5" s="1"/>
  <c r="O21" i="5" s="1"/>
  <c r="O22" i="5" s="1"/>
  <c r="O23" i="5" s="1"/>
  <c r="O24" i="5" s="1"/>
  <c r="O25" i="5" s="1"/>
  <c r="O26" i="5" s="1"/>
  <c r="O27" i="5" s="1"/>
  <c r="O28" i="5" s="1"/>
  <c r="O29" i="5" s="1"/>
  <c r="O30" i="5" s="1"/>
  <c r="O31" i="5" s="1"/>
  <c r="CL32" i="4"/>
  <c r="DI32" i="4"/>
  <c r="CL40" i="4"/>
  <c r="DI40" i="4"/>
  <c r="CL218" i="4"/>
  <c r="DI218" i="4"/>
  <c r="CL247" i="4"/>
  <c r="DI247" i="4"/>
  <c r="CL36" i="4"/>
  <c r="DI36" i="4"/>
  <c r="CL232" i="4"/>
  <c r="DI232" i="4"/>
  <c r="CL243" i="4"/>
  <c r="DI243" i="4"/>
  <c r="CL250" i="4"/>
  <c r="DI250" i="4"/>
  <c r="CL29" i="4"/>
  <c r="DI29" i="4"/>
  <c r="DO79" i="4"/>
  <c r="DJ244" i="4"/>
  <c r="DJ34" i="4"/>
  <c r="DO81" i="4"/>
  <c r="DO80" i="4"/>
  <c r="DO198" i="4"/>
  <c r="DO195" i="4"/>
  <c r="CL164" i="4"/>
  <c r="DI164" i="4"/>
  <c r="CL163" i="4"/>
  <c r="DI163" i="4"/>
  <c r="CL89" i="4"/>
  <c r="DI89" i="4"/>
  <c r="CL179" i="4"/>
  <c r="DI179" i="4"/>
  <c r="CL133" i="4"/>
  <c r="DI133" i="4"/>
  <c r="CL144" i="4"/>
  <c r="DI144" i="4"/>
  <c r="CL192" i="4"/>
  <c r="DI192" i="4"/>
  <c r="CL156" i="4"/>
  <c r="DI156" i="4"/>
  <c r="CL207" i="4"/>
  <c r="DI207" i="4"/>
  <c r="CL231" i="4"/>
  <c r="DI231" i="4"/>
  <c r="CL122" i="4"/>
  <c r="DI122" i="4"/>
  <c r="CL104" i="4"/>
  <c r="DI104" i="4"/>
  <c r="CL160" i="4"/>
  <c r="DI160" i="4"/>
  <c r="CL94" i="4"/>
  <c r="DI94" i="4"/>
  <c r="CL106" i="4"/>
  <c r="DI106" i="4"/>
  <c r="CL63" i="4"/>
  <c r="DI63" i="4"/>
  <c r="CL178" i="4"/>
  <c r="DI178" i="4"/>
  <c r="CL242" i="4"/>
  <c r="DI242" i="4"/>
  <c r="DO199" i="4"/>
  <c r="CL43" i="4"/>
  <c r="DI43" i="4"/>
  <c r="CL216" i="4"/>
  <c r="DI216" i="4"/>
  <c r="CL67" i="4"/>
  <c r="DI67" i="4"/>
  <c r="CL217" i="4"/>
  <c r="DI217" i="4"/>
  <c r="CL48" i="4"/>
  <c r="DI48" i="4"/>
  <c r="CL224" i="4"/>
  <c r="DI224" i="4"/>
  <c r="CL237" i="4"/>
  <c r="DI237" i="4"/>
  <c r="CL74" i="4"/>
  <c r="DI74" i="4"/>
  <c r="CL241" i="4"/>
  <c r="DI241" i="4"/>
  <c r="CL228" i="4"/>
  <c r="DI228" i="4"/>
  <c r="CL214" i="4"/>
  <c r="DI214" i="4"/>
  <c r="CL59" i="4"/>
  <c r="DI59" i="4"/>
  <c r="CL42" i="4"/>
  <c r="DI42" i="4"/>
  <c r="CL49" i="4"/>
  <c r="DI49" i="4"/>
  <c r="CL28" i="4"/>
  <c r="DI28" i="4"/>
  <c r="DO197" i="4"/>
  <c r="DJ242" i="4"/>
  <c r="DO82" i="4"/>
  <c r="DN199" i="4"/>
  <c r="DJ35" i="4"/>
  <c r="DJ36" i="4"/>
  <c r="DO83" i="4"/>
  <c r="DO196" i="4"/>
  <c r="CL244" i="4"/>
  <c r="DI244" i="4"/>
  <c r="CL245" i="4"/>
  <c r="DI245" i="4"/>
  <c r="CL240" i="4"/>
  <c r="DI240" i="4"/>
  <c r="CL39" i="4"/>
  <c r="DI39" i="4"/>
  <c r="CL233" i="4"/>
  <c r="DI233" i="4"/>
  <c r="CL47" i="4"/>
  <c r="DI47" i="4"/>
  <c r="CL230" i="4"/>
  <c r="DI230" i="4"/>
  <c r="CL41" i="4"/>
  <c r="DI41" i="4"/>
  <c r="CL44" i="4"/>
  <c r="DI44" i="4"/>
  <c r="CL235" i="4"/>
  <c r="DI235" i="4"/>
  <c r="CL55" i="4"/>
  <c r="DI55" i="4"/>
  <c r="CL24" i="4"/>
  <c r="DI24" i="4"/>
  <c r="CL251" i="4"/>
  <c r="DI251" i="4"/>
  <c r="CL27" i="4"/>
  <c r="DI27" i="4"/>
  <c r="DJ243" i="4"/>
  <c r="CL151" i="4"/>
  <c r="DI151" i="4"/>
  <c r="CL61" i="4"/>
  <c r="DI61" i="4"/>
  <c r="CL234" i="4"/>
  <c r="DI234" i="4"/>
  <c r="CL58" i="4"/>
  <c r="DI58" i="4"/>
  <c r="CL188" i="4"/>
  <c r="DI188" i="4"/>
  <c r="CL100" i="4"/>
  <c r="DI100" i="4"/>
  <c r="CL219" i="4"/>
  <c r="DI219" i="4"/>
  <c r="CL90" i="4"/>
  <c r="DI90" i="4"/>
  <c r="CL152" i="4"/>
  <c r="DI152" i="4"/>
  <c r="CL123" i="4"/>
  <c r="DI123" i="4"/>
  <c r="CL229" i="4"/>
  <c r="DI229" i="4"/>
  <c r="CL238" i="4"/>
  <c r="DI238" i="4"/>
  <c r="CL161" i="4"/>
  <c r="DI161" i="4"/>
  <c r="CL248" i="4"/>
  <c r="DI248" i="4"/>
  <c r="CL252" i="4"/>
  <c r="DI252" i="4"/>
  <c r="CL155" i="4"/>
  <c r="DI155" i="4"/>
  <c r="CL236" i="4"/>
  <c r="DI236" i="4"/>
  <c r="CL121" i="4"/>
  <c r="DI121" i="4"/>
  <c r="CL46" i="4"/>
  <c r="DI46" i="4"/>
  <c r="CL136" i="4"/>
  <c r="DI136" i="4"/>
  <c r="CL173" i="4"/>
  <c r="DI173" i="4"/>
  <c r="CL128" i="4"/>
  <c r="DI128" i="4"/>
  <c r="CL53" i="4"/>
  <c r="DI53" i="4"/>
  <c r="CL239" i="4"/>
  <c r="DI239" i="4"/>
  <c r="CL56" i="4"/>
  <c r="DI56" i="4"/>
  <c r="CL38" i="4"/>
  <c r="DI38" i="4"/>
  <c r="CL37" i="4"/>
  <c r="DI37" i="4"/>
  <c r="CL34" i="4"/>
  <c r="DI34" i="4"/>
  <c r="CL33" i="4"/>
  <c r="DI33" i="4"/>
  <c r="CL194" i="4"/>
  <c r="DI194" i="4"/>
  <c r="CL54" i="4"/>
  <c r="DI54" i="4"/>
  <c r="CL167" i="4"/>
  <c r="DI167" i="4"/>
  <c r="CL88" i="4"/>
  <c r="DI88" i="4"/>
  <c r="CL50" i="4"/>
  <c r="DI50" i="4"/>
  <c r="CL246" i="4"/>
  <c r="DI246" i="4"/>
  <c r="CL45" i="4"/>
  <c r="DI45" i="4"/>
  <c r="CL69" i="4"/>
  <c r="DI69" i="4"/>
  <c r="CL35" i="4"/>
  <c r="DI35" i="4"/>
  <c r="CL200" i="4"/>
  <c r="DI200" i="4"/>
  <c r="CL249" i="4"/>
  <c r="DI249" i="4"/>
  <c r="CL253" i="4"/>
  <c r="DI253" i="4"/>
  <c r="CL26" i="4"/>
  <c r="DI26" i="4"/>
  <c r="CL25" i="4"/>
  <c r="DI25" i="4"/>
  <c r="DN79" i="4"/>
  <c r="CL226" i="4"/>
  <c r="CL125" i="4"/>
  <c r="CL186" i="4"/>
  <c r="CL98" i="4"/>
  <c r="CL198" i="4"/>
  <c r="CL191" i="4"/>
  <c r="CL73" i="4"/>
  <c r="CL147" i="4"/>
  <c r="CL205" i="4"/>
  <c r="CL110" i="4"/>
  <c r="CL81" i="4"/>
  <c r="CL171" i="4"/>
  <c r="CL157" i="4"/>
  <c r="CL208" i="4"/>
  <c r="CL158" i="4"/>
  <c r="CL62" i="4"/>
  <c r="CL113" i="4"/>
  <c r="CL206" i="4"/>
  <c r="CL103" i="4"/>
  <c r="CL132" i="4"/>
  <c r="CL96" i="4"/>
  <c r="CL169" i="4"/>
  <c r="CL85" i="4"/>
  <c r="CL154" i="4"/>
  <c r="CL140" i="4"/>
  <c r="CL142" i="4"/>
  <c r="CL66" i="4"/>
  <c r="CL114" i="4"/>
  <c r="CL86" i="4"/>
  <c r="CL172" i="4"/>
  <c r="CL84" i="4"/>
  <c r="CL189" i="4"/>
  <c r="CL78" i="4"/>
  <c r="CL212" i="4"/>
  <c r="CL174" i="4"/>
  <c r="CL222" i="4"/>
  <c r="CL82" i="4"/>
  <c r="CL153" i="4"/>
  <c r="CL159" i="4"/>
  <c r="CL203" i="4"/>
  <c r="CL52" i="4"/>
  <c r="CL115" i="4"/>
  <c r="CL190" i="4"/>
  <c r="CL135" i="4"/>
  <c r="CL116" i="4"/>
  <c r="CL204" i="4"/>
  <c r="CL129" i="4"/>
  <c r="CL101" i="4"/>
  <c r="CL196" i="4"/>
  <c r="CL107" i="4"/>
  <c r="CL75" i="4"/>
  <c r="CL199" i="4"/>
  <c r="CL79" i="4"/>
  <c r="CL77" i="4"/>
  <c r="CL183" i="4"/>
  <c r="CL137" i="4"/>
  <c r="CL215" i="4"/>
  <c r="CL141" i="4"/>
  <c r="CL71" i="4"/>
  <c r="CL193" i="4"/>
  <c r="CL93" i="4"/>
  <c r="CL105" i="4"/>
  <c r="CL170" i="4"/>
  <c r="CL187" i="4"/>
  <c r="CL177" i="4"/>
  <c r="CL182" i="4"/>
  <c r="CL108" i="4"/>
  <c r="CL143" i="4"/>
  <c r="CL87" i="4"/>
  <c r="CL149" i="4"/>
  <c r="CL112" i="4"/>
  <c r="CL126" i="4"/>
  <c r="CL76" i="4"/>
  <c r="CL185" i="4"/>
  <c r="CL127" i="4"/>
  <c r="CL201" i="4"/>
  <c r="CL211" i="4"/>
  <c r="CL176" i="4"/>
  <c r="CL145" i="4"/>
  <c r="CL72" i="4"/>
  <c r="CL65" i="4"/>
  <c r="CL197" i="4"/>
  <c r="CL138" i="4"/>
  <c r="CL168" i="4"/>
  <c r="CL99" i="4"/>
  <c r="CL60" i="4"/>
  <c r="CL131" i="4"/>
  <c r="CL220" i="4"/>
  <c r="CL91" i="4"/>
  <c r="CL57" i="4"/>
  <c r="CL209" i="4"/>
  <c r="CL175" i="4"/>
  <c r="CL150" i="4"/>
  <c r="CL117" i="4"/>
  <c r="CL119" i="4"/>
  <c r="CL130" i="4"/>
  <c r="CL134" i="4"/>
  <c r="CL221" i="4"/>
  <c r="CL181" i="4"/>
  <c r="CL97" i="4"/>
  <c r="CL124" i="4"/>
  <c r="CL227" i="4"/>
  <c r="CL68" i="4"/>
  <c r="CL109" i="4"/>
  <c r="CL51" i="4"/>
  <c r="CL213" i="4"/>
  <c r="CL180" i="4"/>
  <c r="CL111" i="4"/>
  <c r="CL64" i="4"/>
  <c r="CL210" i="4"/>
  <c r="CL148" i="4"/>
  <c r="CL195" i="4"/>
  <c r="CL120" i="4"/>
  <c r="CL223" i="4"/>
  <c r="CL70" i="4"/>
  <c r="CL83" i="4"/>
  <c r="CL162" i="4"/>
  <c r="CL225" i="4"/>
  <c r="CL118" i="4"/>
  <c r="CL92" i="4"/>
  <c r="CL184" i="4"/>
  <c r="CL102" i="4"/>
  <c r="CL165" i="4"/>
  <c r="CL166" i="4"/>
  <c r="CL202" i="4"/>
  <c r="CL146" i="4"/>
  <c r="CL139" i="4"/>
  <c r="CL95" i="4"/>
  <c r="CL80" i="4"/>
  <c r="D27" i="5"/>
  <c r="DY25" i="4"/>
  <c r="DY26" i="4" s="1"/>
  <c r="DY27" i="4" s="1"/>
  <c r="DY28" i="4" s="1"/>
  <c r="DY29" i="4" s="1"/>
  <c r="DY30" i="4" s="1"/>
  <c r="DY31" i="4" s="1"/>
  <c r="DY32" i="4" s="1"/>
  <c r="DY33" i="4" s="1"/>
  <c r="DY34" i="4" s="1"/>
  <c r="DY35" i="4" s="1"/>
  <c r="DY36" i="4" s="1"/>
  <c r="DY37" i="4" s="1"/>
  <c r="DY38" i="4" s="1"/>
  <c r="DY39" i="4" s="1"/>
  <c r="DY40" i="4" s="1"/>
  <c r="DY41" i="4" s="1"/>
  <c r="DY42" i="4" s="1"/>
  <c r="DY43" i="4" s="1"/>
  <c r="DY44" i="4" s="1"/>
  <c r="DY45" i="4" s="1"/>
  <c r="DY46" i="4" s="1"/>
  <c r="DY47" i="4" s="1"/>
  <c r="DY48" i="4" s="1"/>
  <c r="DY49" i="4" s="1"/>
  <c r="DY50" i="4" s="1"/>
  <c r="DY51" i="4" s="1"/>
  <c r="DY52" i="4" s="1"/>
  <c r="DY53" i="4" s="1"/>
  <c r="DY54" i="4" s="1"/>
  <c r="DY55" i="4" s="1"/>
  <c r="DY56" i="4" s="1"/>
  <c r="DY57" i="4" s="1"/>
  <c r="DY58" i="4" s="1"/>
  <c r="DY59" i="4" s="1"/>
  <c r="DY60" i="4" s="1"/>
  <c r="DY61" i="4" s="1"/>
  <c r="DY62" i="4" s="1"/>
  <c r="DY63" i="4" s="1"/>
  <c r="DY64" i="4" s="1"/>
  <c r="DY65" i="4" s="1"/>
  <c r="DY66" i="4" s="1"/>
  <c r="DY67" i="4" s="1"/>
  <c r="DY68" i="4" s="1"/>
  <c r="DY69" i="4" s="1"/>
  <c r="DY70" i="4" s="1"/>
  <c r="DY71" i="4" s="1"/>
  <c r="DY72" i="4" s="1"/>
  <c r="DY73" i="4" s="1"/>
  <c r="DY74" i="4" s="1"/>
  <c r="DY75" i="4" s="1"/>
  <c r="DY76" i="4" s="1"/>
  <c r="DY77" i="4" s="1"/>
  <c r="DY78" i="4" s="1"/>
  <c r="DY79" i="4" s="1"/>
  <c r="DY80" i="4" s="1"/>
  <c r="DY81" i="4" s="1"/>
  <c r="DY82" i="4" s="1"/>
  <c r="DY83" i="4" s="1"/>
  <c r="DY84" i="4" s="1"/>
  <c r="DY85" i="4" s="1"/>
  <c r="DY86" i="4" s="1"/>
  <c r="DY87" i="4" s="1"/>
  <c r="DY88" i="4" s="1"/>
  <c r="DY89" i="4" s="1"/>
  <c r="DY90" i="4" s="1"/>
  <c r="DY91" i="4" s="1"/>
  <c r="DY92" i="4" s="1"/>
  <c r="DY93" i="4" s="1"/>
  <c r="DY94" i="4" s="1"/>
  <c r="DY95" i="4" s="1"/>
  <c r="DY96" i="4" s="1"/>
  <c r="DY97" i="4" s="1"/>
  <c r="DY98" i="4" s="1"/>
  <c r="DY99" i="4" s="1"/>
  <c r="DY100" i="4" s="1"/>
  <c r="DY101" i="4" s="1"/>
  <c r="DY102" i="4" s="1"/>
  <c r="DY103" i="4" s="1"/>
  <c r="DY104" i="4" s="1"/>
  <c r="DY105" i="4" s="1"/>
  <c r="DY106" i="4" s="1"/>
  <c r="DY107" i="4" s="1"/>
  <c r="DY108" i="4" s="1"/>
  <c r="DY109" i="4" s="1"/>
  <c r="DY110" i="4" s="1"/>
  <c r="DY111" i="4" s="1"/>
  <c r="DY112" i="4" s="1"/>
  <c r="DY113" i="4" s="1"/>
  <c r="DY114" i="4" s="1"/>
  <c r="DY115" i="4" s="1"/>
  <c r="DY116" i="4" s="1"/>
  <c r="DY117" i="4" s="1"/>
  <c r="DY118" i="4" s="1"/>
  <c r="DY119" i="4" s="1"/>
  <c r="DY120" i="4" s="1"/>
  <c r="DY121" i="4" s="1"/>
  <c r="DY122" i="4" s="1"/>
  <c r="DY123" i="4" s="1"/>
  <c r="DY124" i="4" s="1"/>
  <c r="DY125" i="4" s="1"/>
  <c r="DY126" i="4" s="1"/>
  <c r="DY127" i="4" s="1"/>
  <c r="DY128" i="4" s="1"/>
  <c r="DY129" i="4" s="1"/>
  <c r="DY130" i="4" s="1"/>
  <c r="DY131" i="4" s="1"/>
  <c r="DY132" i="4" s="1"/>
  <c r="DY133" i="4" s="1"/>
  <c r="DY134" i="4" s="1"/>
  <c r="DY135" i="4" s="1"/>
  <c r="DY136" i="4" s="1"/>
  <c r="DY137" i="4" s="1"/>
  <c r="DY138" i="4" s="1"/>
  <c r="DY139" i="4" s="1"/>
  <c r="DY140" i="4" s="1"/>
  <c r="DY141" i="4" s="1"/>
  <c r="DY142" i="4" s="1"/>
  <c r="DY143" i="4" s="1"/>
  <c r="DY144" i="4" s="1"/>
  <c r="DY145" i="4" s="1"/>
  <c r="DY146" i="4" s="1"/>
  <c r="DY147" i="4" s="1"/>
  <c r="DY148" i="4" s="1"/>
  <c r="DY149" i="4" s="1"/>
  <c r="DY150" i="4" s="1"/>
  <c r="DY151" i="4" s="1"/>
  <c r="DY152" i="4" s="1"/>
  <c r="DY153" i="4" s="1"/>
  <c r="DY154" i="4" s="1"/>
  <c r="DY155" i="4" s="1"/>
  <c r="DY156" i="4" s="1"/>
  <c r="DY157" i="4" s="1"/>
  <c r="DY158" i="4" s="1"/>
  <c r="DY159" i="4" s="1"/>
  <c r="DY160" i="4" s="1"/>
  <c r="DY161" i="4" s="1"/>
  <c r="DY162" i="4" s="1"/>
  <c r="DY163" i="4" s="1"/>
  <c r="DY164" i="4" s="1"/>
  <c r="DY165" i="4" s="1"/>
  <c r="DY166" i="4" s="1"/>
  <c r="DY167" i="4" s="1"/>
  <c r="DY168" i="4" s="1"/>
  <c r="DY169" i="4" s="1"/>
  <c r="DY170" i="4" s="1"/>
  <c r="DY171" i="4" s="1"/>
  <c r="DY172" i="4" s="1"/>
  <c r="DY173" i="4" s="1"/>
  <c r="DY174" i="4" s="1"/>
  <c r="DY175" i="4" s="1"/>
  <c r="DY176" i="4" s="1"/>
  <c r="DY177" i="4" s="1"/>
  <c r="DY178" i="4" s="1"/>
  <c r="DY179" i="4" s="1"/>
  <c r="DY180" i="4" s="1"/>
  <c r="DY181" i="4" s="1"/>
  <c r="DY182" i="4" s="1"/>
  <c r="DY183" i="4" s="1"/>
  <c r="DY184" i="4" s="1"/>
  <c r="DY185" i="4" s="1"/>
  <c r="DY186" i="4" s="1"/>
  <c r="DY187" i="4" s="1"/>
  <c r="DY188" i="4" s="1"/>
  <c r="DY189" i="4" s="1"/>
  <c r="DY190" i="4" s="1"/>
  <c r="DY191" i="4" s="1"/>
  <c r="DY192" i="4" s="1"/>
  <c r="DY193" i="4" s="1"/>
  <c r="DY194" i="4" s="1"/>
  <c r="DY195" i="4" s="1"/>
  <c r="DY196" i="4" s="1"/>
  <c r="DY197" i="4" s="1"/>
  <c r="DY198" i="4" s="1"/>
  <c r="DY199" i="4" s="1"/>
  <c r="DY200" i="4" s="1"/>
  <c r="DY201" i="4" s="1"/>
  <c r="DY202" i="4" s="1"/>
  <c r="DY203" i="4" s="1"/>
  <c r="DY204" i="4" s="1"/>
  <c r="DY205" i="4" s="1"/>
  <c r="DY206" i="4" s="1"/>
  <c r="DY207" i="4" s="1"/>
  <c r="DY208" i="4" s="1"/>
  <c r="DY209" i="4" s="1"/>
  <c r="DY210" i="4" s="1"/>
  <c r="DY211" i="4" s="1"/>
  <c r="DY212" i="4" s="1"/>
  <c r="DY213" i="4" s="1"/>
  <c r="DY214" i="4" s="1"/>
  <c r="DY215" i="4" s="1"/>
  <c r="DY216" i="4" s="1"/>
  <c r="DY217" i="4" s="1"/>
  <c r="DY218" i="4" s="1"/>
  <c r="DY219" i="4" s="1"/>
  <c r="DY220" i="4" s="1"/>
  <c r="DY221" i="4" s="1"/>
  <c r="DY222" i="4" s="1"/>
  <c r="DY223" i="4" s="1"/>
  <c r="DY224" i="4" s="1"/>
  <c r="DY225" i="4" s="1"/>
  <c r="DY226" i="4" s="1"/>
  <c r="DY227" i="4" s="1"/>
  <c r="DY228" i="4" s="1"/>
  <c r="DY229" i="4" s="1"/>
  <c r="DY230" i="4" s="1"/>
  <c r="DY231" i="4" s="1"/>
  <c r="DY232" i="4" s="1"/>
  <c r="DY233" i="4" s="1"/>
  <c r="DY234" i="4" s="1"/>
  <c r="DY235" i="4" s="1"/>
  <c r="DY236" i="4" s="1"/>
  <c r="DY237" i="4" s="1"/>
  <c r="DY238" i="4" s="1"/>
  <c r="DY239" i="4" s="1"/>
  <c r="DY240" i="4" s="1"/>
  <c r="DY241" i="4" s="1"/>
  <c r="DY242" i="4" s="1"/>
  <c r="DY243" i="4" s="1"/>
  <c r="DY244" i="4" s="1"/>
  <c r="DY245" i="4" s="1"/>
  <c r="DY246" i="4" s="1"/>
  <c r="DY247" i="4" s="1"/>
  <c r="DY248" i="4" s="1"/>
  <c r="DY249" i="4" s="1"/>
  <c r="DY250" i="4" s="1"/>
  <c r="DY251" i="4" s="1"/>
  <c r="DY252" i="4" s="1"/>
  <c r="DY253" i="4" s="1"/>
  <c r="DY254" i="4" s="1"/>
  <c r="DY255" i="4" s="1"/>
  <c r="DY256" i="4" s="1"/>
  <c r="DY257" i="4" s="1"/>
  <c r="DY258" i="4" s="1"/>
  <c r="DY259" i="4" s="1"/>
  <c r="DY260" i="4" s="1"/>
  <c r="DY261" i="4" s="1"/>
  <c r="DY262" i="4" s="1"/>
  <c r="DY263" i="4" s="1"/>
  <c r="DY264" i="4" s="1"/>
  <c r="DY265" i="4" s="1"/>
  <c r="DY266" i="4" s="1"/>
  <c r="DY267" i="4" s="1"/>
  <c r="DZ30" i="4"/>
  <c r="DZ31" i="4" s="1"/>
  <c r="DZ32" i="4" s="1"/>
  <c r="DZ33" i="4" s="1"/>
  <c r="DZ34" i="4" s="1"/>
  <c r="DZ35" i="4" s="1"/>
  <c r="DZ36" i="4" s="1"/>
  <c r="DZ37" i="4" s="1"/>
  <c r="DZ38" i="4" s="1"/>
  <c r="DZ39" i="4" s="1"/>
  <c r="DZ40" i="4" s="1"/>
  <c r="DZ41" i="4" s="1"/>
  <c r="DZ42" i="4" s="1"/>
  <c r="DZ43" i="4" s="1"/>
  <c r="DZ44" i="4" s="1"/>
  <c r="DZ45" i="4" s="1"/>
  <c r="DZ46" i="4" s="1"/>
  <c r="DZ47" i="4" s="1"/>
  <c r="DZ48" i="4" s="1"/>
  <c r="DZ49" i="4" s="1"/>
  <c r="DZ50" i="4" s="1"/>
  <c r="DZ51" i="4" s="1"/>
  <c r="DZ52" i="4" s="1"/>
  <c r="DZ53" i="4" s="1"/>
  <c r="DZ54" i="4" s="1"/>
  <c r="DZ55" i="4" s="1"/>
  <c r="DZ56" i="4" s="1"/>
  <c r="DZ57" i="4" s="1"/>
  <c r="DZ58" i="4" s="1"/>
  <c r="DZ59" i="4" s="1"/>
  <c r="DZ60" i="4" s="1"/>
  <c r="DZ61" i="4" s="1"/>
  <c r="DZ62" i="4" s="1"/>
  <c r="DZ63" i="4" s="1"/>
  <c r="DZ64" i="4" s="1"/>
  <c r="DZ65" i="4" s="1"/>
  <c r="DZ66" i="4" s="1"/>
  <c r="DZ67" i="4" s="1"/>
  <c r="DZ68" i="4" s="1"/>
  <c r="DZ69" i="4" s="1"/>
  <c r="DZ70" i="4" s="1"/>
  <c r="DZ71" i="4" s="1"/>
  <c r="DZ72" i="4" s="1"/>
  <c r="DZ73" i="4" s="1"/>
  <c r="DZ74" i="4" s="1"/>
  <c r="DZ75" i="4" s="1"/>
  <c r="DZ76" i="4" s="1"/>
  <c r="DZ77" i="4" s="1"/>
  <c r="DZ78" i="4" s="1"/>
  <c r="DZ79" i="4" s="1"/>
  <c r="DZ80" i="4" s="1"/>
  <c r="DZ81" i="4" s="1"/>
  <c r="DZ82" i="4" s="1"/>
  <c r="DZ83" i="4" s="1"/>
  <c r="DZ84" i="4" s="1"/>
  <c r="DZ85" i="4" s="1"/>
  <c r="DZ86" i="4" s="1"/>
  <c r="DZ87" i="4" s="1"/>
  <c r="DZ88" i="4" s="1"/>
  <c r="DZ89" i="4" s="1"/>
  <c r="DZ90" i="4" s="1"/>
  <c r="DZ91" i="4" s="1"/>
  <c r="DZ92" i="4" s="1"/>
  <c r="DZ93" i="4" s="1"/>
  <c r="DZ94" i="4" s="1"/>
  <c r="DZ95" i="4" s="1"/>
  <c r="DZ96" i="4" s="1"/>
  <c r="DZ97" i="4" s="1"/>
  <c r="DZ98" i="4" s="1"/>
  <c r="DZ99" i="4" s="1"/>
  <c r="DZ100" i="4" s="1"/>
  <c r="DZ101" i="4" s="1"/>
  <c r="DZ102" i="4" s="1"/>
  <c r="DZ103" i="4" s="1"/>
  <c r="DZ104" i="4" s="1"/>
  <c r="DZ105" i="4" s="1"/>
  <c r="DZ106" i="4" s="1"/>
  <c r="DZ107" i="4" s="1"/>
  <c r="DZ108" i="4" s="1"/>
  <c r="DZ109" i="4" s="1"/>
  <c r="DZ110" i="4" s="1"/>
  <c r="DZ111" i="4" s="1"/>
  <c r="DZ112" i="4" s="1"/>
  <c r="DZ113" i="4" s="1"/>
  <c r="DZ114" i="4" s="1"/>
  <c r="DZ115" i="4" s="1"/>
  <c r="DZ116" i="4" s="1"/>
  <c r="DZ117" i="4" s="1"/>
  <c r="DZ118" i="4" s="1"/>
  <c r="DZ119" i="4" s="1"/>
  <c r="DZ120" i="4" s="1"/>
  <c r="DZ121" i="4" s="1"/>
  <c r="DZ122" i="4" s="1"/>
  <c r="DZ123" i="4" s="1"/>
  <c r="DZ124" i="4" s="1"/>
  <c r="DZ125" i="4" s="1"/>
  <c r="DZ126" i="4" s="1"/>
  <c r="DZ127" i="4" s="1"/>
  <c r="DZ128" i="4" s="1"/>
  <c r="DZ129" i="4" s="1"/>
  <c r="DZ130" i="4" s="1"/>
  <c r="DZ131" i="4" s="1"/>
  <c r="DZ132" i="4" s="1"/>
  <c r="DZ133" i="4" s="1"/>
  <c r="DZ134" i="4" s="1"/>
  <c r="DZ135" i="4" s="1"/>
  <c r="DZ136" i="4" s="1"/>
  <c r="DZ137" i="4" s="1"/>
  <c r="DZ138" i="4" s="1"/>
  <c r="DZ139" i="4" s="1"/>
  <c r="DZ140" i="4" s="1"/>
  <c r="DZ141" i="4" s="1"/>
  <c r="DZ142" i="4" s="1"/>
  <c r="DZ143" i="4" s="1"/>
  <c r="DZ144" i="4" s="1"/>
  <c r="DZ145" i="4" s="1"/>
  <c r="DZ146" i="4" s="1"/>
  <c r="DZ147" i="4" s="1"/>
  <c r="DZ148" i="4" s="1"/>
  <c r="DZ149" i="4" s="1"/>
  <c r="DZ150" i="4" s="1"/>
  <c r="DZ151" i="4" s="1"/>
  <c r="DZ152" i="4" s="1"/>
  <c r="DZ153" i="4" s="1"/>
  <c r="DZ154" i="4" s="1"/>
  <c r="DZ155" i="4" s="1"/>
  <c r="DZ156" i="4" s="1"/>
  <c r="DZ157" i="4" s="1"/>
  <c r="DZ158" i="4" s="1"/>
  <c r="DZ159" i="4" s="1"/>
  <c r="DZ160" i="4" s="1"/>
  <c r="DZ161" i="4" s="1"/>
  <c r="DZ162" i="4" s="1"/>
  <c r="DZ163" i="4" s="1"/>
  <c r="DZ164" i="4" s="1"/>
  <c r="DZ165" i="4" s="1"/>
  <c r="DZ166" i="4" s="1"/>
  <c r="DZ167" i="4" s="1"/>
  <c r="DZ168" i="4" s="1"/>
  <c r="DZ169" i="4" s="1"/>
  <c r="DZ170" i="4" s="1"/>
  <c r="DZ171" i="4" s="1"/>
  <c r="DZ172" i="4" s="1"/>
  <c r="DZ173" i="4" s="1"/>
  <c r="DZ174" i="4" s="1"/>
  <c r="DZ175" i="4" s="1"/>
  <c r="DZ176" i="4" s="1"/>
  <c r="DZ177" i="4" s="1"/>
  <c r="DZ178" i="4" s="1"/>
  <c r="DZ179" i="4" s="1"/>
  <c r="DZ180" i="4" s="1"/>
  <c r="DZ181" i="4" s="1"/>
  <c r="DZ182" i="4" s="1"/>
  <c r="DZ183" i="4" s="1"/>
  <c r="DZ184" i="4" s="1"/>
  <c r="DZ185" i="4" s="1"/>
  <c r="DZ186" i="4" s="1"/>
  <c r="DZ187" i="4" s="1"/>
  <c r="DZ188" i="4" s="1"/>
  <c r="DZ189" i="4" s="1"/>
  <c r="DZ190" i="4" s="1"/>
  <c r="DZ191" i="4" s="1"/>
  <c r="DZ192" i="4" s="1"/>
  <c r="DZ193" i="4" s="1"/>
  <c r="DZ194" i="4" s="1"/>
  <c r="DZ195" i="4" s="1"/>
  <c r="DZ196" i="4" s="1"/>
  <c r="DZ197" i="4" s="1"/>
  <c r="DZ198" i="4" s="1"/>
  <c r="DZ199" i="4" s="1"/>
  <c r="DZ200" i="4" s="1"/>
  <c r="DZ201" i="4" s="1"/>
  <c r="DZ202" i="4" s="1"/>
  <c r="DZ203" i="4" s="1"/>
  <c r="DZ204" i="4" s="1"/>
  <c r="DZ205" i="4" s="1"/>
  <c r="DZ206" i="4" s="1"/>
  <c r="DZ207" i="4" s="1"/>
  <c r="DZ208" i="4" s="1"/>
  <c r="DZ209" i="4" s="1"/>
  <c r="DZ210" i="4" s="1"/>
  <c r="DZ211" i="4" s="1"/>
  <c r="DZ212" i="4" s="1"/>
  <c r="DZ213" i="4" s="1"/>
  <c r="DZ214" i="4" s="1"/>
  <c r="DZ215" i="4" s="1"/>
  <c r="DZ216" i="4" s="1"/>
  <c r="DZ217" i="4" s="1"/>
  <c r="DZ218" i="4" s="1"/>
  <c r="DZ219" i="4" s="1"/>
  <c r="DZ220" i="4" s="1"/>
  <c r="DZ221" i="4" s="1"/>
  <c r="DZ222" i="4" s="1"/>
  <c r="DZ223" i="4" s="1"/>
  <c r="DZ224" i="4" s="1"/>
  <c r="DZ225" i="4" s="1"/>
  <c r="DZ226" i="4" s="1"/>
  <c r="DZ227" i="4" s="1"/>
  <c r="DZ228" i="4" s="1"/>
  <c r="DZ229" i="4" s="1"/>
  <c r="DZ230" i="4" s="1"/>
  <c r="DZ231" i="4" s="1"/>
  <c r="DZ232" i="4" s="1"/>
  <c r="DZ233" i="4" s="1"/>
  <c r="DZ234" i="4" s="1"/>
  <c r="DZ235" i="4" s="1"/>
  <c r="DZ236" i="4" s="1"/>
  <c r="DZ237" i="4" s="1"/>
  <c r="DZ238" i="4" s="1"/>
  <c r="DZ239" i="4" s="1"/>
  <c r="DZ240" i="4" s="1"/>
  <c r="DZ241" i="4" s="1"/>
  <c r="DZ242" i="4" s="1"/>
  <c r="DZ243" i="4" s="1"/>
  <c r="DZ244" i="4" s="1"/>
  <c r="DZ245" i="4" s="1"/>
  <c r="DZ246" i="4" s="1"/>
  <c r="DZ247" i="4" s="1"/>
  <c r="DZ248" i="4" s="1"/>
  <c r="DZ249" i="4" s="1"/>
  <c r="DZ250" i="4" s="1"/>
  <c r="DZ251" i="4" s="1"/>
  <c r="DZ252" i="4" s="1"/>
  <c r="DZ253" i="4" s="1"/>
  <c r="DZ254" i="4" s="1"/>
  <c r="DZ255" i="4" s="1"/>
  <c r="DZ256" i="4" s="1"/>
  <c r="DZ257" i="4" s="1"/>
  <c r="DZ258" i="4" s="1"/>
  <c r="DZ259" i="4" s="1"/>
  <c r="DZ260" i="4" s="1"/>
  <c r="DZ261" i="4" s="1"/>
  <c r="DZ262" i="4" s="1"/>
  <c r="DZ263" i="4" s="1"/>
  <c r="DZ264" i="4" s="1"/>
  <c r="DZ265" i="4" s="1"/>
  <c r="DZ266" i="4" s="1"/>
  <c r="DZ267" i="4" s="1"/>
  <c r="DU25" i="4"/>
  <c r="E283" i="5"/>
  <c r="E27" i="5"/>
  <c r="E282" i="5"/>
  <c r="S267" i="4"/>
  <c r="Q4" i="6" s="1"/>
  <c r="DT36" i="4"/>
  <c r="DT267" i="4" s="1"/>
  <c r="O5" i="6" s="1"/>
  <c r="CH267" i="4"/>
  <c r="AY4" i="4" s="1"/>
  <c r="CG267" i="4"/>
  <c r="AY3" i="4" s="1"/>
  <c r="CB31" i="4"/>
  <c r="DU31" i="4"/>
  <c r="CB30" i="4"/>
  <c r="DV30" i="4"/>
  <c r="CF267" i="4"/>
  <c r="AU7" i="4" s="1"/>
  <c r="GU11" i="4"/>
  <c r="D21" i="5"/>
  <c r="D277" i="5"/>
  <c r="D283" i="5"/>
  <c r="R267" i="4"/>
  <c r="P4" i="6" s="1"/>
  <c r="Q267" i="4"/>
  <c r="O4" i="6" s="1"/>
  <c r="DX36" i="4"/>
  <c r="DX37" i="4" s="1"/>
  <c r="DX38" i="4" s="1"/>
  <c r="DX39" i="4" s="1"/>
  <c r="DX40" i="4" s="1"/>
  <c r="DX41" i="4" s="1"/>
  <c r="DX42" i="4" s="1"/>
  <c r="DX43" i="4" s="1"/>
  <c r="DX44" i="4" s="1"/>
  <c r="DX45" i="4" s="1"/>
  <c r="DX46" i="4" s="1"/>
  <c r="DX47" i="4" s="1"/>
  <c r="DX48" i="4" s="1"/>
  <c r="DX49" i="4" s="1"/>
  <c r="DX50" i="4" s="1"/>
  <c r="DX51" i="4" s="1"/>
  <c r="DX52" i="4" s="1"/>
  <c r="DX53" i="4" s="1"/>
  <c r="DX54" i="4" s="1"/>
  <c r="DX55" i="4" s="1"/>
  <c r="DX56" i="4" s="1"/>
  <c r="DX57" i="4" s="1"/>
  <c r="DX58" i="4" s="1"/>
  <c r="DX59" i="4" s="1"/>
  <c r="DX60" i="4" s="1"/>
  <c r="DX61" i="4" s="1"/>
  <c r="DX62" i="4" s="1"/>
  <c r="DX63" i="4" s="1"/>
  <c r="DX64" i="4" s="1"/>
  <c r="DX65" i="4" s="1"/>
  <c r="DX66" i="4" s="1"/>
  <c r="DX67" i="4" s="1"/>
  <c r="DX68" i="4" s="1"/>
  <c r="DX69" i="4" s="1"/>
  <c r="DX70" i="4" s="1"/>
  <c r="DX71" i="4" s="1"/>
  <c r="DX72" i="4" s="1"/>
  <c r="DX73" i="4" s="1"/>
  <c r="DX74" i="4" s="1"/>
  <c r="DX75" i="4" s="1"/>
  <c r="DX76" i="4" s="1"/>
  <c r="DX77" i="4" s="1"/>
  <c r="DX78" i="4" s="1"/>
  <c r="DX79" i="4" s="1"/>
  <c r="DX80" i="4" s="1"/>
  <c r="DX81" i="4" s="1"/>
  <c r="DX82" i="4" s="1"/>
  <c r="DX83" i="4" s="1"/>
  <c r="DX84" i="4" s="1"/>
  <c r="DX85" i="4" s="1"/>
  <c r="DX86" i="4" s="1"/>
  <c r="DX87" i="4" s="1"/>
  <c r="DX88" i="4" s="1"/>
  <c r="DX89" i="4" s="1"/>
  <c r="DX90" i="4" s="1"/>
  <c r="DX91" i="4" s="1"/>
  <c r="DX92" i="4" s="1"/>
  <c r="DX93" i="4" s="1"/>
  <c r="DX94" i="4" s="1"/>
  <c r="DX95" i="4" s="1"/>
  <c r="DX96" i="4" s="1"/>
  <c r="DX97" i="4" s="1"/>
  <c r="DX98" i="4" s="1"/>
  <c r="DX99" i="4" s="1"/>
  <c r="DX100" i="4" s="1"/>
  <c r="DX101" i="4" s="1"/>
  <c r="DX102" i="4" s="1"/>
  <c r="DX103" i="4" s="1"/>
  <c r="DX104" i="4" s="1"/>
  <c r="DX105" i="4" s="1"/>
  <c r="DX106" i="4" s="1"/>
  <c r="DX107" i="4" s="1"/>
  <c r="DX108" i="4" s="1"/>
  <c r="DX109" i="4" s="1"/>
  <c r="DX110" i="4" s="1"/>
  <c r="DX111" i="4" s="1"/>
  <c r="DX112" i="4" s="1"/>
  <c r="DX113" i="4" s="1"/>
  <c r="DX114" i="4" s="1"/>
  <c r="DX115" i="4" s="1"/>
  <c r="DX116" i="4" s="1"/>
  <c r="DX117" i="4" s="1"/>
  <c r="DX118" i="4" s="1"/>
  <c r="DX119" i="4" s="1"/>
  <c r="DX120" i="4" s="1"/>
  <c r="DX121" i="4" s="1"/>
  <c r="DX122" i="4" s="1"/>
  <c r="DX123" i="4" s="1"/>
  <c r="DX124" i="4" s="1"/>
  <c r="DX125" i="4" s="1"/>
  <c r="DX126" i="4" s="1"/>
  <c r="DX127" i="4" s="1"/>
  <c r="DX128" i="4" s="1"/>
  <c r="DX129" i="4" s="1"/>
  <c r="DX130" i="4" s="1"/>
  <c r="DX131" i="4" s="1"/>
  <c r="DX132" i="4" s="1"/>
  <c r="DX133" i="4" s="1"/>
  <c r="DX134" i="4" s="1"/>
  <c r="DX135" i="4" s="1"/>
  <c r="DX136" i="4" s="1"/>
  <c r="DX137" i="4" s="1"/>
  <c r="DX138" i="4" s="1"/>
  <c r="DX139" i="4" s="1"/>
  <c r="DX140" i="4" s="1"/>
  <c r="DX141" i="4" s="1"/>
  <c r="DX142" i="4" s="1"/>
  <c r="DX143" i="4" s="1"/>
  <c r="DX144" i="4" s="1"/>
  <c r="DX145" i="4" s="1"/>
  <c r="DX146" i="4" s="1"/>
  <c r="DX147" i="4" s="1"/>
  <c r="DX148" i="4" s="1"/>
  <c r="DX149" i="4" s="1"/>
  <c r="DX150" i="4" s="1"/>
  <c r="DX151" i="4" s="1"/>
  <c r="DX152" i="4" s="1"/>
  <c r="DX153" i="4" s="1"/>
  <c r="DX154" i="4" s="1"/>
  <c r="DX155" i="4" s="1"/>
  <c r="DX156" i="4" s="1"/>
  <c r="DX157" i="4" s="1"/>
  <c r="DX158" i="4" s="1"/>
  <c r="DX159" i="4" s="1"/>
  <c r="DX160" i="4" s="1"/>
  <c r="DX161" i="4" s="1"/>
  <c r="DX162" i="4" s="1"/>
  <c r="DX163" i="4" s="1"/>
  <c r="DX164" i="4" s="1"/>
  <c r="DX165" i="4" s="1"/>
  <c r="DX166" i="4" s="1"/>
  <c r="DX167" i="4" s="1"/>
  <c r="DX168" i="4" s="1"/>
  <c r="DX169" i="4" s="1"/>
  <c r="DX170" i="4" s="1"/>
  <c r="DX171" i="4" s="1"/>
  <c r="DX172" i="4" s="1"/>
  <c r="DX173" i="4" s="1"/>
  <c r="DX174" i="4" s="1"/>
  <c r="DX175" i="4" s="1"/>
  <c r="DX176" i="4" s="1"/>
  <c r="DX177" i="4" s="1"/>
  <c r="DX178" i="4" s="1"/>
  <c r="DX179" i="4" s="1"/>
  <c r="DX180" i="4" s="1"/>
  <c r="DX181" i="4" s="1"/>
  <c r="DX182" i="4" s="1"/>
  <c r="DX183" i="4" s="1"/>
  <c r="DX184" i="4" s="1"/>
  <c r="DX185" i="4" s="1"/>
  <c r="DX186" i="4" s="1"/>
  <c r="DX187" i="4" s="1"/>
  <c r="DX188" i="4" s="1"/>
  <c r="DX189" i="4" s="1"/>
  <c r="DX190" i="4" s="1"/>
  <c r="DX191" i="4" s="1"/>
  <c r="DX192" i="4" s="1"/>
  <c r="DX193" i="4" s="1"/>
  <c r="DX194" i="4" s="1"/>
  <c r="DX195" i="4" s="1"/>
  <c r="DX196" i="4" s="1"/>
  <c r="DX197" i="4" s="1"/>
  <c r="DX198" i="4" s="1"/>
  <c r="DX199" i="4" s="1"/>
  <c r="DX200" i="4" s="1"/>
  <c r="DX201" i="4" s="1"/>
  <c r="DX202" i="4" s="1"/>
  <c r="DX203" i="4" s="1"/>
  <c r="DX204" i="4" s="1"/>
  <c r="DX205" i="4" s="1"/>
  <c r="DX206" i="4" s="1"/>
  <c r="DX207" i="4" s="1"/>
  <c r="DX208" i="4" s="1"/>
  <c r="DX209" i="4" s="1"/>
  <c r="DX210" i="4" s="1"/>
  <c r="DX211" i="4" s="1"/>
  <c r="DX212" i="4" s="1"/>
  <c r="DX213" i="4" s="1"/>
  <c r="DX214" i="4" s="1"/>
  <c r="DX215" i="4" s="1"/>
  <c r="DX216" i="4" s="1"/>
  <c r="DX217" i="4" s="1"/>
  <c r="DX218" i="4" s="1"/>
  <c r="DX219" i="4" s="1"/>
  <c r="DX220" i="4" s="1"/>
  <c r="DX221" i="4" s="1"/>
  <c r="DX222" i="4" s="1"/>
  <c r="DX223" i="4" s="1"/>
  <c r="DX224" i="4" s="1"/>
  <c r="DX225" i="4" s="1"/>
  <c r="DX226" i="4" s="1"/>
  <c r="DX227" i="4" s="1"/>
  <c r="DX228" i="4" s="1"/>
  <c r="DX229" i="4" s="1"/>
  <c r="DX230" i="4" s="1"/>
  <c r="DX231" i="4" s="1"/>
  <c r="DX232" i="4" s="1"/>
  <c r="DX233" i="4" s="1"/>
  <c r="DX234" i="4" s="1"/>
  <c r="DX235" i="4" s="1"/>
  <c r="DX236" i="4" s="1"/>
  <c r="DX237" i="4" s="1"/>
  <c r="DX238" i="4" s="1"/>
  <c r="DX239" i="4" s="1"/>
  <c r="DX240" i="4" s="1"/>
  <c r="DX241" i="4" s="1"/>
  <c r="DX242" i="4" s="1"/>
  <c r="DX243" i="4" s="1"/>
  <c r="DX244" i="4" s="1"/>
  <c r="DX245" i="4" s="1"/>
  <c r="DX246" i="4" s="1"/>
  <c r="DX247" i="4" s="1"/>
  <c r="DX248" i="4" s="1"/>
  <c r="DX249" i="4" s="1"/>
  <c r="DX250" i="4" s="1"/>
  <c r="DX251" i="4" s="1"/>
  <c r="DX252" i="4" s="1"/>
  <c r="DX253" i="4" s="1"/>
  <c r="DX254" i="4" s="1"/>
  <c r="DX255" i="4" s="1"/>
  <c r="DX256" i="4" s="1"/>
  <c r="DX257" i="4" s="1"/>
  <c r="DX258" i="4" s="1"/>
  <c r="DX259" i="4" s="1"/>
  <c r="DX260" i="4" s="1"/>
  <c r="DX261" i="4" s="1"/>
  <c r="DX262" i="4" s="1"/>
  <c r="DX263" i="4" s="1"/>
  <c r="DX264" i="4" s="1"/>
  <c r="DX265" i="4" s="1"/>
  <c r="DX266" i="4" s="1"/>
  <c r="DX267" i="4" s="1"/>
  <c r="C32" i="5"/>
  <c r="C288" i="5"/>
  <c r="CE267" i="4"/>
  <c r="AU6" i="4" s="1"/>
  <c r="CC267" i="4" l="1"/>
  <c r="AU4" i="4" s="1"/>
  <c r="CD267" i="4"/>
  <c r="AU5" i="4" s="1"/>
  <c r="H26" i="5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H44" i="5" s="1"/>
  <c r="H45" i="5" s="1"/>
  <c r="H46" i="5" s="1"/>
  <c r="H47" i="5" s="1"/>
  <c r="H48" i="5" s="1"/>
  <c r="H49" i="5" s="1"/>
  <c r="H50" i="5" s="1"/>
  <c r="H51" i="5" s="1"/>
  <c r="H52" i="5" s="1"/>
  <c r="H53" i="5" s="1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99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H110" i="5" s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138" i="5" s="1"/>
  <c r="H139" i="5" s="1"/>
  <c r="H140" i="5" s="1"/>
  <c r="H141" i="5" s="1"/>
  <c r="H142" i="5" s="1"/>
  <c r="H143" i="5" s="1"/>
  <c r="H144" i="5" s="1"/>
  <c r="H145" i="5" s="1"/>
  <c r="H146" i="5" s="1"/>
  <c r="H147" i="5" s="1"/>
  <c r="H148" i="5" s="1"/>
  <c r="H149" i="5" s="1"/>
  <c r="H150" i="5" s="1"/>
  <c r="H151" i="5" s="1"/>
  <c r="H152" i="5" s="1"/>
  <c r="H153" i="5" s="1"/>
  <c r="H154" i="5" s="1"/>
  <c r="H155" i="5" s="1"/>
  <c r="H156" i="5" s="1"/>
  <c r="H157" i="5" s="1"/>
  <c r="H158" i="5" s="1"/>
  <c r="H159" i="5" s="1"/>
  <c r="H160" i="5" s="1"/>
  <c r="H161" i="5" s="1"/>
  <c r="H162" i="5" s="1"/>
  <c r="H163" i="5" s="1"/>
  <c r="H164" i="5" s="1"/>
  <c r="H165" i="5" s="1"/>
  <c r="H166" i="5" s="1"/>
  <c r="H167" i="5" s="1"/>
  <c r="H168" i="5" s="1"/>
  <c r="H169" i="5" s="1"/>
  <c r="H170" i="5" s="1"/>
  <c r="H171" i="5" s="1"/>
  <c r="H172" i="5" s="1"/>
  <c r="H173" i="5" s="1"/>
  <c r="H174" i="5" s="1"/>
  <c r="H175" i="5" s="1"/>
  <c r="H176" i="5" s="1"/>
  <c r="H177" i="5" s="1"/>
  <c r="H178" i="5" s="1"/>
  <c r="H179" i="5" s="1"/>
  <c r="H180" i="5" s="1"/>
  <c r="H181" i="5" s="1"/>
  <c r="H182" i="5" s="1"/>
  <c r="H183" i="5" s="1"/>
  <c r="H184" i="5" s="1"/>
  <c r="H185" i="5" s="1"/>
  <c r="H186" i="5" s="1"/>
  <c r="H187" i="5" s="1"/>
  <c r="H188" i="5" s="1"/>
  <c r="H189" i="5" s="1"/>
  <c r="H190" i="5" s="1"/>
  <c r="H191" i="5" s="1"/>
  <c r="H192" i="5" s="1"/>
  <c r="H193" i="5" s="1"/>
  <c r="H194" i="5" s="1"/>
  <c r="H195" i="5" s="1"/>
  <c r="H196" i="5" s="1"/>
  <c r="H197" i="5" s="1"/>
  <c r="H198" i="5" s="1"/>
  <c r="H199" i="5" s="1"/>
  <c r="H200" i="5" s="1"/>
  <c r="H201" i="5" s="1"/>
  <c r="H202" i="5" s="1"/>
  <c r="H203" i="5" s="1"/>
  <c r="H204" i="5" s="1"/>
  <c r="H205" i="5" s="1"/>
  <c r="H206" i="5" s="1"/>
  <c r="H207" i="5" s="1"/>
  <c r="H208" i="5" s="1"/>
  <c r="H209" i="5" s="1"/>
  <c r="H210" i="5" s="1"/>
  <c r="H211" i="5" s="1"/>
  <c r="H212" i="5" s="1"/>
  <c r="H213" i="5" s="1"/>
  <c r="H214" i="5" s="1"/>
  <c r="H215" i="5" s="1"/>
  <c r="H216" i="5" s="1"/>
  <c r="H217" i="5" s="1"/>
  <c r="H218" i="5" s="1"/>
  <c r="H219" i="5" s="1"/>
  <c r="H220" i="5" s="1"/>
  <c r="H221" i="5" s="1"/>
  <c r="H222" i="5" s="1"/>
  <c r="H223" i="5" s="1"/>
  <c r="H224" i="5" s="1"/>
  <c r="H225" i="5" s="1"/>
  <c r="H226" i="5" s="1"/>
  <c r="H227" i="5" s="1"/>
  <c r="H228" i="5" s="1"/>
  <c r="H229" i="5" s="1"/>
  <c r="H230" i="5" s="1"/>
  <c r="H231" i="5" s="1"/>
  <c r="H232" i="5" s="1"/>
  <c r="H233" i="5" s="1"/>
  <c r="H234" i="5" s="1"/>
  <c r="H235" i="5" s="1"/>
  <c r="H236" i="5" s="1"/>
  <c r="H237" i="5" s="1"/>
  <c r="H238" i="5" s="1"/>
  <c r="H239" i="5" s="1"/>
  <c r="H240" i="5" s="1"/>
  <c r="H241" i="5" s="1"/>
  <c r="H242" i="5" s="1"/>
  <c r="H243" i="5" s="1"/>
  <c r="H244" i="5" s="1"/>
  <c r="H245" i="5" s="1"/>
  <c r="H246" i="5" s="1"/>
  <c r="H247" i="5" s="1"/>
  <c r="H248" i="5" s="1"/>
  <c r="H249" i="5" s="1"/>
  <c r="H250" i="5" s="1"/>
  <c r="H251" i="5" s="1"/>
  <c r="H252" i="5" s="1"/>
  <c r="H253" i="5" s="1"/>
  <c r="H254" i="5" s="1"/>
  <c r="H255" i="5" s="1"/>
  <c r="H256" i="5" s="1"/>
  <c r="H257" i="5" s="1"/>
  <c r="H258" i="5" s="1"/>
  <c r="H259" i="5" s="1"/>
  <c r="H260" i="5" s="1"/>
  <c r="H261" i="5" s="1"/>
  <c r="H262" i="5" s="1"/>
  <c r="H263" i="5" s="1"/>
  <c r="H264" i="5" s="1"/>
  <c r="H265" i="5" s="1"/>
  <c r="H266" i="5" s="1"/>
  <c r="H267" i="5" s="1"/>
  <c r="H268" i="5" s="1"/>
  <c r="H269" i="5" s="1"/>
  <c r="H270" i="5" s="1"/>
  <c r="H271" i="5" s="1"/>
  <c r="H272" i="5" s="1"/>
  <c r="H273" i="5" s="1"/>
  <c r="H274" i="5" s="1"/>
  <c r="H275" i="5" s="1"/>
  <c r="H276" i="5" s="1"/>
  <c r="H277" i="5" s="1"/>
  <c r="H278" i="5" s="1"/>
  <c r="H279" i="5" s="1"/>
  <c r="H280" i="5" s="1"/>
  <c r="H281" i="5" s="1"/>
  <c r="H282" i="5" s="1"/>
  <c r="H283" i="5" s="1"/>
  <c r="H284" i="5" s="1"/>
  <c r="H285" i="5" s="1"/>
  <c r="H286" i="5" s="1"/>
  <c r="H287" i="5" s="1"/>
  <c r="H288" i="5" s="1"/>
  <c r="H289" i="5" s="1"/>
  <c r="H290" i="5" s="1"/>
  <c r="H291" i="5" s="1"/>
  <c r="H292" i="5" s="1"/>
  <c r="H293" i="5" s="1"/>
  <c r="H294" i="5" s="1"/>
  <c r="H295" i="5" s="1"/>
  <c r="H296" i="5" s="1"/>
  <c r="H297" i="5" s="1"/>
  <c r="H298" i="5" s="1"/>
  <c r="H299" i="5" s="1"/>
  <c r="H300" i="5" s="1"/>
  <c r="H301" i="5" s="1"/>
  <c r="H302" i="5" s="1"/>
  <c r="H303" i="5" s="1"/>
  <c r="H304" i="5" s="1"/>
  <c r="H305" i="5" s="1"/>
  <c r="H306" i="5" s="1"/>
  <c r="H307" i="5" s="1"/>
  <c r="H308" i="5" s="1"/>
  <c r="H309" i="5" s="1"/>
  <c r="H310" i="5" s="1"/>
  <c r="H311" i="5" s="1"/>
  <c r="H312" i="5" s="1"/>
  <c r="H313" i="5" s="1"/>
  <c r="H314" i="5" s="1"/>
  <c r="H315" i="5" s="1"/>
  <c r="H316" i="5" s="1"/>
  <c r="H317" i="5" s="1"/>
  <c r="H318" i="5" s="1"/>
  <c r="H319" i="5" s="1"/>
  <c r="H320" i="5" s="1"/>
  <c r="H321" i="5" s="1"/>
  <c r="H322" i="5" s="1"/>
  <c r="H323" i="5" s="1"/>
  <c r="H324" i="5" s="1"/>
  <c r="H325" i="5" s="1"/>
  <c r="H326" i="5" s="1"/>
  <c r="H327" i="5" s="1"/>
  <c r="H328" i="5" s="1"/>
  <c r="H329" i="5" s="1"/>
  <c r="H330" i="5" s="1"/>
  <c r="H331" i="5" s="1"/>
  <c r="H332" i="5" s="1"/>
  <c r="H333" i="5" s="1"/>
  <c r="H334" i="5" s="1"/>
  <c r="H335" i="5" s="1"/>
  <c r="H336" i="5" s="1"/>
  <c r="H337" i="5" s="1"/>
  <c r="H338" i="5" s="1"/>
  <c r="H339" i="5" s="1"/>
  <c r="H340" i="5" s="1"/>
  <c r="H341" i="5" s="1"/>
  <c r="H342" i="5" s="1"/>
  <c r="H343" i="5" s="1"/>
  <c r="H344" i="5" s="1"/>
  <c r="H345" i="5" s="1"/>
  <c r="H346" i="5" s="1"/>
  <c r="H347" i="5" s="1"/>
  <c r="H348" i="5" s="1"/>
  <c r="H349" i="5" s="1"/>
  <c r="H350" i="5" s="1"/>
  <c r="H351" i="5" s="1"/>
  <c r="H352" i="5" s="1"/>
  <c r="H353" i="5" s="1"/>
  <c r="H354" i="5" s="1"/>
  <c r="H355" i="5" s="1"/>
  <c r="H356" i="5" s="1"/>
  <c r="H357" i="5" s="1"/>
  <c r="H358" i="5" s="1"/>
  <c r="H359" i="5" s="1"/>
  <c r="H360" i="5" s="1"/>
  <c r="H361" i="5" s="1"/>
  <c r="H362" i="5" s="1"/>
  <c r="H363" i="5" s="1"/>
  <c r="H364" i="5" s="1"/>
  <c r="H365" i="5" s="1"/>
  <c r="H366" i="5" s="1"/>
  <c r="H367" i="5" s="1"/>
  <c r="H368" i="5" s="1"/>
  <c r="H369" i="5" s="1"/>
  <c r="H370" i="5" s="1"/>
  <c r="H371" i="5" s="1"/>
  <c r="H372" i="5" s="1"/>
  <c r="H373" i="5" s="1"/>
  <c r="H374" i="5" s="1"/>
  <c r="H375" i="5" s="1"/>
  <c r="H376" i="5" s="1"/>
  <c r="H377" i="5" s="1"/>
  <c r="H378" i="5" s="1"/>
  <c r="H379" i="5" s="1"/>
  <c r="H380" i="5" s="1"/>
  <c r="H381" i="5" s="1"/>
  <c r="H382" i="5" s="1"/>
  <c r="H383" i="5" s="1"/>
  <c r="H384" i="5" s="1"/>
  <c r="H385" i="5" s="1"/>
  <c r="H386" i="5" s="1"/>
  <c r="H387" i="5" s="1"/>
  <c r="H388" i="5" s="1"/>
  <c r="H389" i="5" s="1"/>
  <c r="H390" i="5" s="1"/>
  <c r="H391" i="5" s="1"/>
  <c r="H392" i="5" s="1"/>
  <c r="H393" i="5" s="1"/>
  <c r="H394" i="5" s="1"/>
  <c r="H395" i="5" s="1"/>
  <c r="H396" i="5" s="1"/>
  <c r="H397" i="5" s="1"/>
  <c r="H398" i="5" s="1"/>
  <c r="H399" i="5" s="1"/>
  <c r="H400" i="5" s="1"/>
  <c r="H401" i="5" s="1"/>
  <c r="H402" i="5" s="1"/>
  <c r="H403" i="5" s="1"/>
  <c r="H404" i="5" s="1"/>
  <c r="H405" i="5" s="1"/>
  <c r="H406" i="5" s="1"/>
  <c r="H407" i="5" s="1"/>
  <c r="H408" i="5" s="1"/>
  <c r="H409" i="5" s="1"/>
  <c r="H410" i="5" s="1"/>
  <c r="H411" i="5" s="1"/>
  <c r="H412" i="5" s="1"/>
  <c r="H413" i="5" s="1"/>
  <c r="H414" i="5" s="1"/>
  <c r="H415" i="5" s="1"/>
  <c r="H416" i="5" s="1"/>
  <c r="H417" i="5" s="1"/>
  <c r="H418" i="5" s="1"/>
  <c r="H419" i="5" s="1"/>
  <c r="H420" i="5" s="1"/>
  <c r="H421" i="5" s="1"/>
  <c r="H422" i="5" s="1"/>
  <c r="H423" i="5" s="1"/>
  <c r="H424" i="5" s="1"/>
  <c r="H425" i="5" s="1"/>
  <c r="H426" i="5" s="1"/>
  <c r="H427" i="5" s="1"/>
  <c r="H428" i="5" s="1"/>
  <c r="H429" i="5" s="1"/>
  <c r="H430" i="5" s="1"/>
  <c r="H431" i="5" s="1"/>
  <c r="H432" i="5" s="1"/>
  <c r="H433" i="5" s="1"/>
  <c r="H434" i="5" s="1"/>
  <c r="H435" i="5" s="1"/>
  <c r="H436" i="5" s="1"/>
  <c r="H437" i="5" s="1"/>
  <c r="H438" i="5" s="1"/>
  <c r="H439" i="5" s="1"/>
  <c r="H440" i="5" s="1"/>
  <c r="H441" i="5" s="1"/>
  <c r="H442" i="5" s="1"/>
  <c r="H443" i="5" s="1"/>
  <c r="H444" i="5" s="1"/>
  <c r="H445" i="5" s="1"/>
  <c r="H446" i="5" s="1"/>
  <c r="H447" i="5" s="1"/>
  <c r="H448" i="5" s="1"/>
  <c r="H449" i="5" s="1"/>
  <c r="H450" i="5" s="1"/>
  <c r="H451" i="5" s="1"/>
  <c r="H452" i="5" s="1"/>
  <c r="H453" i="5" s="1"/>
  <c r="H454" i="5" s="1"/>
  <c r="H455" i="5" s="1"/>
  <c r="H456" i="5" s="1"/>
  <c r="H457" i="5" s="1"/>
  <c r="H458" i="5" s="1"/>
  <c r="H459" i="5" s="1"/>
  <c r="H460" i="5" s="1"/>
  <c r="H461" i="5" s="1"/>
  <c r="H462" i="5" s="1"/>
  <c r="H463" i="5" s="1"/>
  <c r="H464" i="5" s="1"/>
  <c r="H465" i="5" s="1"/>
  <c r="H466" i="5" s="1"/>
  <c r="H467" i="5" s="1"/>
  <c r="H468" i="5" s="1"/>
  <c r="H469" i="5" s="1"/>
  <c r="H470" i="5" s="1"/>
  <c r="H471" i="5" s="1"/>
  <c r="H472" i="5" s="1"/>
  <c r="H473" i="5" s="1"/>
  <c r="H474" i="5" s="1"/>
  <c r="H475" i="5" s="1"/>
  <c r="H476" i="5" s="1"/>
  <c r="H477" i="5" s="1"/>
  <c r="H478" i="5" s="1"/>
  <c r="H479" i="5" s="1"/>
  <c r="H480" i="5" s="1"/>
  <c r="H481" i="5" s="1"/>
  <c r="H482" i="5" s="1"/>
  <c r="H483" i="5" s="1"/>
  <c r="H484" i="5" s="1"/>
  <c r="H485" i="5" s="1"/>
  <c r="H486" i="5" s="1"/>
  <c r="H487" i="5" s="1"/>
  <c r="H488" i="5" s="1"/>
  <c r="H489" i="5" s="1"/>
  <c r="H490" i="5" s="1"/>
  <c r="H491" i="5" s="1"/>
  <c r="H492" i="5" s="1"/>
  <c r="H493" i="5" s="1"/>
  <c r="H494" i="5" s="1"/>
  <c r="H495" i="5" s="1"/>
  <c r="H496" i="5" s="1"/>
  <c r="H497" i="5" s="1"/>
  <c r="H498" i="5" s="1"/>
  <c r="H499" i="5" s="1"/>
  <c r="H500" i="5" s="1"/>
  <c r="H501" i="5" s="1"/>
  <c r="H502" i="5" s="1"/>
  <c r="H503" i="5" s="1"/>
  <c r="H504" i="5" s="1"/>
  <c r="H505" i="5" s="1"/>
  <c r="H506" i="5" s="1"/>
  <c r="H507" i="5" s="1"/>
  <c r="H508" i="5" s="1"/>
  <c r="H509" i="5" s="1"/>
  <c r="H510" i="5" s="1"/>
  <c r="H511" i="5" s="1"/>
  <c r="H512" i="5" s="1"/>
  <c r="H513" i="5" s="1"/>
  <c r="H514" i="5" s="1"/>
  <c r="H515" i="5" s="1"/>
  <c r="H516" i="5" s="1"/>
  <c r="H517" i="5" s="1"/>
  <c r="H518" i="5" s="1"/>
  <c r="H519" i="5" s="1"/>
  <c r="K2" i="5" s="1"/>
  <c r="Q26" i="5"/>
  <c r="Q27" i="5" s="1"/>
  <c r="Q28" i="5" s="1"/>
  <c r="Q29" i="5" s="1"/>
  <c r="Q30" i="5" s="1"/>
  <c r="Q31" i="5" s="1"/>
  <c r="Q32" i="5" s="1"/>
  <c r="Q33" i="5" s="1"/>
  <c r="Q34" i="5" s="1"/>
  <c r="Q35" i="5" s="1"/>
  <c r="Q36" i="5" s="1"/>
  <c r="Q37" i="5" s="1"/>
  <c r="Q38" i="5" s="1"/>
  <c r="Q39" i="5" s="1"/>
  <c r="Q40" i="5" s="1"/>
  <c r="Q41" i="5" s="1"/>
  <c r="Q42" i="5" s="1"/>
  <c r="Q43" i="5" s="1"/>
  <c r="Q44" i="5" s="1"/>
  <c r="Q45" i="5" s="1"/>
  <c r="Q46" i="5" s="1"/>
  <c r="Q47" i="5" s="1"/>
  <c r="Q48" i="5" s="1"/>
  <c r="Q49" i="5" s="1"/>
  <c r="Q50" i="5" s="1"/>
  <c r="Q51" i="5" s="1"/>
  <c r="Q52" i="5" s="1"/>
  <c r="Q53" i="5" s="1"/>
  <c r="Q54" i="5" s="1"/>
  <c r="Q55" i="5" s="1"/>
  <c r="Q56" i="5" s="1"/>
  <c r="Q57" i="5" s="1"/>
  <c r="Q58" i="5" s="1"/>
  <c r="Q59" i="5" s="1"/>
  <c r="Q60" i="5" s="1"/>
  <c r="Q61" i="5" s="1"/>
  <c r="Q62" i="5" s="1"/>
  <c r="Q63" i="5" s="1"/>
  <c r="Q64" i="5" s="1"/>
  <c r="Q65" i="5" s="1"/>
  <c r="Q66" i="5" s="1"/>
  <c r="Q67" i="5" s="1"/>
  <c r="Q68" i="5" s="1"/>
  <c r="Q69" i="5" s="1"/>
  <c r="Q70" i="5" s="1"/>
  <c r="Q71" i="5" s="1"/>
  <c r="Q72" i="5" s="1"/>
  <c r="Q73" i="5" s="1"/>
  <c r="Q74" i="5" s="1"/>
  <c r="Q75" i="5" s="1"/>
  <c r="Q76" i="5" s="1"/>
  <c r="Q77" i="5" s="1"/>
  <c r="Q78" i="5" s="1"/>
  <c r="Q79" i="5" s="1"/>
  <c r="Q80" i="5" s="1"/>
  <c r="Q81" i="5" s="1"/>
  <c r="Q82" i="5" s="1"/>
  <c r="Q83" i="5" s="1"/>
  <c r="Q84" i="5" s="1"/>
  <c r="Q85" i="5" s="1"/>
  <c r="Q86" i="5" s="1"/>
  <c r="Q87" i="5" s="1"/>
  <c r="Q88" i="5" s="1"/>
  <c r="Q89" i="5" s="1"/>
  <c r="Q90" i="5" s="1"/>
  <c r="Q91" i="5" s="1"/>
  <c r="Q92" i="5" s="1"/>
  <c r="Q93" i="5" s="1"/>
  <c r="Q94" i="5" s="1"/>
  <c r="Q95" i="5" s="1"/>
  <c r="Q96" i="5" s="1"/>
  <c r="Q97" i="5" s="1"/>
  <c r="Q98" i="5" s="1"/>
  <c r="Q99" i="5" s="1"/>
  <c r="Q100" i="5" s="1"/>
  <c r="Q101" i="5" s="1"/>
  <c r="Q102" i="5" s="1"/>
  <c r="Q103" i="5" s="1"/>
  <c r="Q104" i="5" s="1"/>
  <c r="Q105" i="5" s="1"/>
  <c r="Q106" i="5" s="1"/>
  <c r="Q107" i="5" s="1"/>
  <c r="Q108" i="5" s="1"/>
  <c r="Q109" i="5" s="1"/>
  <c r="Q110" i="5" s="1"/>
  <c r="Q111" i="5" s="1"/>
  <c r="Q112" i="5" s="1"/>
  <c r="Q113" i="5" s="1"/>
  <c r="Q114" i="5" s="1"/>
  <c r="Q115" i="5" s="1"/>
  <c r="Q116" i="5" s="1"/>
  <c r="Q117" i="5" s="1"/>
  <c r="Q118" i="5" s="1"/>
  <c r="Q119" i="5" s="1"/>
  <c r="Q120" i="5" s="1"/>
  <c r="Q121" i="5" s="1"/>
  <c r="Q122" i="5" s="1"/>
  <c r="Q123" i="5" s="1"/>
  <c r="Q124" i="5" s="1"/>
  <c r="Q125" i="5" s="1"/>
  <c r="Q126" i="5" s="1"/>
  <c r="Q127" i="5" s="1"/>
  <c r="Q128" i="5" s="1"/>
  <c r="Q129" i="5" s="1"/>
  <c r="Q130" i="5" s="1"/>
  <c r="Q131" i="5" s="1"/>
  <c r="Q132" i="5" s="1"/>
  <c r="Q133" i="5" s="1"/>
  <c r="Q134" i="5" s="1"/>
  <c r="Q135" i="5" s="1"/>
  <c r="Q136" i="5" s="1"/>
  <c r="Q137" i="5" s="1"/>
  <c r="Q138" i="5" s="1"/>
  <c r="Q139" i="5" s="1"/>
  <c r="Q140" i="5" s="1"/>
  <c r="Q141" i="5" s="1"/>
  <c r="Q142" i="5" s="1"/>
  <c r="Q143" i="5" s="1"/>
  <c r="Q144" i="5" s="1"/>
  <c r="Q145" i="5" s="1"/>
  <c r="Q146" i="5" s="1"/>
  <c r="Q147" i="5" s="1"/>
  <c r="Q148" i="5" s="1"/>
  <c r="Q149" i="5" s="1"/>
  <c r="Q150" i="5" s="1"/>
  <c r="Q151" i="5" s="1"/>
  <c r="Q152" i="5" s="1"/>
  <c r="Q153" i="5" s="1"/>
  <c r="Q154" i="5" s="1"/>
  <c r="Q155" i="5" s="1"/>
  <c r="Q156" i="5" s="1"/>
  <c r="Q157" i="5" s="1"/>
  <c r="Q158" i="5" s="1"/>
  <c r="Q159" i="5" s="1"/>
  <c r="Q160" i="5" s="1"/>
  <c r="Q161" i="5" s="1"/>
  <c r="Q162" i="5" s="1"/>
  <c r="Q163" i="5" s="1"/>
  <c r="Q164" i="5" s="1"/>
  <c r="Q165" i="5" s="1"/>
  <c r="Q166" i="5" s="1"/>
  <c r="Q167" i="5" s="1"/>
  <c r="Q168" i="5" s="1"/>
  <c r="Q169" i="5" s="1"/>
  <c r="Q170" i="5" s="1"/>
  <c r="Q171" i="5" s="1"/>
  <c r="Q172" i="5" s="1"/>
  <c r="Q173" i="5" s="1"/>
  <c r="Q174" i="5" s="1"/>
  <c r="Q175" i="5" s="1"/>
  <c r="Q176" i="5" s="1"/>
  <c r="Q177" i="5" s="1"/>
  <c r="Q178" i="5" s="1"/>
  <c r="Q179" i="5" s="1"/>
  <c r="Q180" i="5" s="1"/>
  <c r="Q181" i="5" s="1"/>
  <c r="Q182" i="5" s="1"/>
  <c r="Q183" i="5" s="1"/>
  <c r="Q184" i="5" s="1"/>
  <c r="Q185" i="5" s="1"/>
  <c r="Q186" i="5" s="1"/>
  <c r="Q187" i="5" s="1"/>
  <c r="Q188" i="5" s="1"/>
  <c r="Q189" i="5" s="1"/>
  <c r="Q190" i="5" s="1"/>
  <c r="Q191" i="5" s="1"/>
  <c r="Q192" i="5" s="1"/>
  <c r="Q193" i="5" s="1"/>
  <c r="Q194" i="5" s="1"/>
  <c r="Q195" i="5" s="1"/>
  <c r="Q196" i="5" s="1"/>
  <c r="Q197" i="5" s="1"/>
  <c r="Q198" i="5" s="1"/>
  <c r="Q199" i="5" s="1"/>
  <c r="Q200" i="5" s="1"/>
  <c r="Q201" i="5" s="1"/>
  <c r="Q202" i="5" s="1"/>
  <c r="Q203" i="5" s="1"/>
  <c r="Q204" i="5" s="1"/>
  <c r="Q205" i="5" s="1"/>
  <c r="Q206" i="5" s="1"/>
  <c r="Q207" i="5" s="1"/>
  <c r="Q208" i="5" s="1"/>
  <c r="Q209" i="5" s="1"/>
  <c r="Q210" i="5" s="1"/>
  <c r="Q211" i="5" s="1"/>
  <c r="Q212" i="5" s="1"/>
  <c r="Q213" i="5" s="1"/>
  <c r="Q214" i="5" s="1"/>
  <c r="Q215" i="5" s="1"/>
  <c r="Q216" i="5" s="1"/>
  <c r="Q217" i="5" s="1"/>
  <c r="Q218" i="5" s="1"/>
  <c r="Q219" i="5" s="1"/>
  <c r="Q220" i="5" s="1"/>
  <c r="Q221" i="5" s="1"/>
  <c r="Q222" i="5" s="1"/>
  <c r="Q223" i="5" s="1"/>
  <c r="Q224" i="5" s="1"/>
  <c r="Q225" i="5" s="1"/>
  <c r="Q226" i="5" s="1"/>
  <c r="Q227" i="5" s="1"/>
  <c r="Q228" i="5" s="1"/>
  <c r="Q229" i="5" s="1"/>
  <c r="Q230" i="5" s="1"/>
  <c r="Q231" i="5" s="1"/>
  <c r="Q232" i="5" s="1"/>
  <c r="Q233" i="5" s="1"/>
  <c r="Q234" i="5" s="1"/>
  <c r="Q235" i="5" s="1"/>
  <c r="Q236" i="5" s="1"/>
  <c r="Q237" i="5" s="1"/>
  <c r="Q238" i="5" s="1"/>
  <c r="Q239" i="5" s="1"/>
  <c r="Q240" i="5" s="1"/>
  <c r="Q241" i="5" s="1"/>
  <c r="Q242" i="5" s="1"/>
  <c r="Q243" i="5" s="1"/>
  <c r="Q244" i="5" s="1"/>
  <c r="Q245" i="5" s="1"/>
  <c r="Q246" i="5" s="1"/>
  <c r="Q247" i="5" s="1"/>
  <c r="Q248" i="5" s="1"/>
  <c r="Q249" i="5" s="1"/>
  <c r="Q250" i="5" s="1"/>
  <c r="Q251" i="5" s="1"/>
  <c r="Q252" i="5" s="1"/>
  <c r="Q253" i="5" s="1"/>
  <c r="Q254" i="5" s="1"/>
  <c r="Q255" i="5" s="1"/>
  <c r="Q256" i="5" s="1"/>
  <c r="Q257" i="5" s="1"/>
  <c r="Q258" i="5" s="1"/>
  <c r="Q259" i="5" s="1"/>
  <c r="Q260" i="5" s="1"/>
  <c r="Q261" i="5" s="1"/>
  <c r="Q262" i="5" s="1"/>
  <c r="Q263" i="5" s="1"/>
  <c r="Q264" i="5" s="1"/>
  <c r="Q265" i="5" s="1"/>
  <c r="Q266" i="5" s="1"/>
  <c r="Q267" i="5" s="1"/>
  <c r="Q268" i="5" s="1"/>
  <c r="Q269" i="5" s="1"/>
  <c r="Q270" i="5" s="1"/>
  <c r="Q271" i="5" s="1"/>
  <c r="Q272" i="5" s="1"/>
  <c r="Q273" i="5" s="1"/>
  <c r="Q274" i="5" s="1"/>
  <c r="Q275" i="5" s="1"/>
  <c r="Q276" i="5" s="1"/>
  <c r="Q277" i="5" s="1"/>
  <c r="Q278" i="5" s="1"/>
  <c r="Q279" i="5" s="1"/>
  <c r="Q280" i="5" s="1"/>
  <c r="Q281" i="5" s="1"/>
  <c r="Q282" i="5" s="1"/>
  <c r="Q283" i="5" s="1"/>
  <c r="Q284" i="5" s="1"/>
  <c r="Q285" i="5" s="1"/>
  <c r="Q286" i="5" s="1"/>
  <c r="Q287" i="5" s="1"/>
  <c r="Q288" i="5" s="1"/>
  <c r="Q289" i="5" s="1"/>
  <c r="Q290" i="5" s="1"/>
  <c r="Q291" i="5" s="1"/>
  <c r="Q292" i="5" s="1"/>
  <c r="Q293" i="5" s="1"/>
  <c r="Q294" i="5" s="1"/>
  <c r="Q295" i="5" s="1"/>
  <c r="Q296" i="5" s="1"/>
  <c r="Q297" i="5" s="1"/>
  <c r="Q298" i="5" s="1"/>
  <c r="Q299" i="5" s="1"/>
  <c r="Q300" i="5" s="1"/>
  <c r="Q301" i="5" s="1"/>
  <c r="Q302" i="5" s="1"/>
  <c r="Q303" i="5" s="1"/>
  <c r="Q304" i="5" s="1"/>
  <c r="Q305" i="5" s="1"/>
  <c r="Q306" i="5" s="1"/>
  <c r="Q307" i="5" s="1"/>
  <c r="Q308" i="5" s="1"/>
  <c r="Q309" i="5" s="1"/>
  <c r="Q310" i="5" s="1"/>
  <c r="Q311" i="5" s="1"/>
  <c r="Q312" i="5" s="1"/>
  <c r="Q313" i="5" s="1"/>
  <c r="Q314" i="5" s="1"/>
  <c r="Q315" i="5" s="1"/>
  <c r="Q316" i="5" s="1"/>
  <c r="Q317" i="5" s="1"/>
  <c r="Q318" i="5" s="1"/>
  <c r="Q319" i="5" s="1"/>
  <c r="Q320" i="5" s="1"/>
  <c r="Q321" i="5" s="1"/>
  <c r="Q322" i="5" s="1"/>
  <c r="Q323" i="5" s="1"/>
  <c r="Q324" i="5" s="1"/>
  <c r="Q325" i="5" s="1"/>
  <c r="Q326" i="5" s="1"/>
  <c r="Q327" i="5" s="1"/>
  <c r="Q328" i="5" s="1"/>
  <c r="Q329" i="5" s="1"/>
  <c r="Q330" i="5" s="1"/>
  <c r="Q331" i="5" s="1"/>
  <c r="Q332" i="5" s="1"/>
  <c r="Q333" i="5" s="1"/>
  <c r="Q334" i="5" s="1"/>
  <c r="Q335" i="5" s="1"/>
  <c r="Q336" i="5" s="1"/>
  <c r="Q337" i="5" s="1"/>
  <c r="Q338" i="5" s="1"/>
  <c r="Q339" i="5" s="1"/>
  <c r="Q340" i="5" s="1"/>
  <c r="Q341" i="5" s="1"/>
  <c r="Q342" i="5" s="1"/>
  <c r="Q343" i="5" s="1"/>
  <c r="Q344" i="5" s="1"/>
  <c r="Q345" i="5" s="1"/>
  <c r="Q346" i="5" s="1"/>
  <c r="Q347" i="5" s="1"/>
  <c r="Q348" i="5" s="1"/>
  <c r="Q349" i="5" s="1"/>
  <c r="Q350" i="5" s="1"/>
  <c r="Q351" i="5" s="1"/>
  <c r="Q352" i="5" s="1"/>
  <c r="Q353" i="5" s="1"/>
  <c r="Q354" i="5" s="1"/>
  <c r="Q355" i="5" s="1"/>
  <c r="Q356" i="5" s="1"/>
  <c r="Q357" i="5" s="1"/>
  <c r="Q358" i="5" s="1"/>
  <c r="Q359" i="5" s="1"/>
  <c r="Q360" i="5" s="1"/>
  <c r="Q361" i="5" s="1"/>
  <c r="Q362" i="5" s="1"/>
  <c r="Q363" i="5" s="1"/>
  <c r="Q364" i="5" s="1"/>
  <c r="Q365" i="5" s="1"/>
  <c r="Q366" i="5" s="1"/>
  <c r="Q367" i="5" s="1"/>
  <c r="Q368" i="5" s="1"/>
  <c r="Q369" i="5" s="1"/>
  <c r="Q370" i="5" s="1"/>
  <c r="Q371" i="5" s="1"/>
  <c r="Q372" i="5" s="1"/>
  <c r="Q373" i="5" s="1"/>
  <c r="Q374" i="5" s="1"/>
  <c r="Q375" i="5" s="1"/>
  <c r="Q376" i="5" s="1"/>
  <c r="Q377" i="5" s="1"/>
  <c r="Q378" i="5" s="1"/>
  <c r="Q379" i="5" s="1"/>
  <c r="Q380" i="5" s="1"/>
  <c r="Q381" i="5" s="1"/>
  <c r="Q382" i="5" s="1"/>
  <c r="Q383" i="5" s="1"/>
  <c r="Q384" i="5" s="1"/>
  <c r="Q385" i="5" s="1"/>
  <c r="Q386" i="5" s="1"/>
  <c r="Q387" i="5" s="1"/>
  <c r="Q388" i="5" s="1"/>
  <c r="Q389" i="5" s="1"/>
  <c r="Q390" i="5" s="1"/>
  <c r="Q391" i="5" s="1"/>
  <c r="Q392" i="5" s="1"/>
  <c r="Q393" i="5" s="1"/>
  <c r="Q394" i="5" s="1"/>
  <c r="Q395" i="5" s="1"/>
  <c r="Q396" i="5" s="1"/>
  <c r="Q397" i="5" s="1"/>
  <c r="Q398" i="5" s="1"/>
  <c r="Q399" i="5" s="1"/>
  <c r="Q400" i="5" s="1"/>
  <c r="Q401" i="5" s="1"/>
  <c r="Q402" i="5" s="1"/>
  <c r="Q403" i="5" s="1"/>
  <c r="Q404" i="5" s="1"/>
  <c r="Q405" i="5" s="1"/>
  <c r="Q406" i="5" s="1"/>
  <c r="Q407" i="5" s="1"/>
  <c r="Q408" i="5" s="1"/>
  <c r="Q409" i="5" s="1"/>
  <c r="Q410" i="5" s="1"/>
  <c r="Q411" i="5" s="1"/>
  <c r="Q412" i="5" s="1"/>
  <c r="Q413" i="5" s="1"/>
  <c r="Q414" i="5" s="1"/>
  <c r="Q415" i="5" s="1"/>
  <c r="Q416" i="5" s="1"/>
  <c r="Q417" i="5" s="1"/>
  <c r="Q418" i="5" s="1"/>
  <c r="Q419" i="5" s="1"/>
  <c r="Q420" i="5" s="1"/>
  <c r="Q421" i="5" s="1"/>
  <c r="Q422" i="5" s="1"/>
  <c r="Q423" i="5" s="1"/>
  <c r="Q424" i="5" s="1"/>
  <c r="Q425" i="5" s="1"/>
  <c r="Q426" i="5" s="1"/>
  <c r="Q427" i="5" s="1"/>
  <c r="Q428" i="5" s="1"/>
  <c r="Q429" i="5" s="1"/>
  <c r="Q430" i="5" s="1"/>
  <c r="Q431" i="5" s="1"/>
  <c r="Q432" i="5" s="1"/>
  <c r="Q433" i="5" s="1"/>
  <c r="Q434" i="5" s="1"/>
  <c r="Q435" i="5" s="1"/>
  <c r="Q436" i="5" s="1"/>
  <c r="Q437" i="5" s="1"/>
  <c r="Q438" i="5" s="1"/>
  <c r="Q439" i="5" s="1"/>
  <c r="Q440" i="5" s="1"/>
  <c r="Q441" i="5" s="1"/>
  <c r="Q442" i="5" s="1"/>
  <c r="Q443" i="5" s="1"/>
  <c r="Q444" i="5" s="1"/>
  <c r="Q445" i="5" s="1"/>
  <c r="Q446" i="5" s="1"/>
  <c r="Q447" i="5" s="1"/>
  <c r="Q448" i="5" s="1"/>
  <c r="Q449" i="5" s="1"/>
  <c r="Q450" i="5" s="1"/>
  <c r="Q451" i="5" s="1"/>
  <c r="Q452" i="5" s="1"/>
  <c r="Q453" i="5" s="1"/>
  <c r="Q454" i="5" s="1"/>
  <c r="Q455" i="5" s="1"/>
  <c r="Q456" i="5" s="1"/>
  <c r="Q457" i="5" s="1"/>
  <c r="Q458" i="5" s="1"/>
  <c r="Q459" i="5" s="1"/>
  <c r="Q460" i="5" s="1"/>
  <c r="Q461" i="5" s="1"/>
  <c r="Q462" i="5" s="1"/>
  <c r="Q463" i="5" s="1"/>
  <c r="Q464" i="5" s="1"/>
  <c r="Q465" i="5" s="1"/>
  <c r="Q466" i="5" s="1"/>
  <c r="Q467" i="5" s="1"/>
  <c r="Q468" i="5" s="1"/>
  <c r="Q469" i="5" s="1"/>
  <c r="Q470" i="5" s="1"/>
  <c r="Q471" i="5" s="1"/>
  <c r="Q472" i="5" s="1"/>
  <c r="Q473" i="5" s="1"/>
  <c r="Q474" i="5" s="1"/>
  <c r="Q475" i="5" s="1"/>
  <c r="Q476" i="5" s="1"/>
  <c r="Q477" i="5" s="1"/>
  <c r="Q478" i="5" s="1"/>
  <c r="Q479" i="5" s="1"/>
  <c r="Q480" i="5" s="1"/>
  <c r="Q481" i="5" s="1"/>
  <c r="Q482" i="5" s="1"/>
  <c r="Q483" i="5" s="1"/>
  <c r="Q484" i="5" s="1"/>
  <c r="Q485" i="5" s="1"/>
  <c r="Q486" i="5" s="1"/>
  <c r="Q487" i="5" s="1"/>
  <c r="Q488" i="5" s="1"/>
  <c r="Q489" i="5" s="1"/>
  <c r="Q490" i="5" s="1"/>
  <c r="Q491" i="5" s="1"/>
  <c r="Q492" i="5" s="1"/>
  <c r="Q493" i="5" s="1"/>
  <c r="Q494" i="5" s="1"/>
  <c r="Q495" i="5" s="1"/>
  <c r="Q496" i="5" s="1"/>
  <c r="Q497" i="5" s="1"/>
  <c r="Q498" i="5" s="1"/>
  <c r="Q499" i="5" s="1"/>
  <c r="Q500" i="5" s="1"/>
  <c r="Q501" i="5" s="1"/>
  <c r="Q502" i="5" s="1"/>
  <c r="Q503" i="5" s="1"/>
  <c r="Q504" i="5" s="1"/>
  <c r="Q505" i="5" s="1"/>
  <c r="Q506" i="5" s="1"/>
  <c r="Q507" i="5" s="1"/>
  <c r="Q508" i="5" s="1"/>
  <c r="Q509" i="5" s="1"/>
  <c r="Q510" i="5" s="1"/>
  <c r="Q511" i="5" s="1"/>
  <c r="Q512" i="5" s="1"/>
  <c r="Q513" i="5" s="1"/>
  <c r="Q514" i="5" s="1"/>
  <c r="Q515" i="5" s="1"/>
  <c r="Q516" i="5" s="1"/>
  <c r="Q517" i="5" s="1"/>
  <c r="Q518" i="5" s="1"/>
  <c r="Q519" i="5" s="1"/>
  <c r="O2" i="5" s="1"/>
  <c r="K26" i="5"/>
  <c r="K27" i="5" s="1"/>
  <c r="K28" i="5" s="1"/>
  <c r="K29" i="5" s="1"/>
  <c r="K30" i="5" s="1"/>
  <c r="K31" i="5" s="1"/>
  <c r="K32" i="5" s="1"/>
  <c r="K33" i="5" s="1"/>
  <c r="K34" i="5" s="1"/>
  <c r="K35" i="5" s="1"/>
  <c r="K36" i="5" s="1"/>
  <c r="K37" i="5" s="1"/>
  <c r="K38" i="5" s="1"/>
  <c r="K39" i="5" s="1"/>
  <c r="K40" i="5" s="1"/>
  <c r="K41" i="5" s="1"/>
  <c r="K42" i="5" s="1"/>
  <c r="K43" i="5" s="1"/>
  <c r="K44" i="5" s="1"/>
  <c r="K45" i="5" s="1"/>
  <c r="K46" i="5" s="1"/>
  <c r="K47" i="5" s="1"/>
  <c r="K48" i="5" s="1"/>
  <c r="K49" i="5" s="1"/>
  <c r="K50" i="5" s="1"/>
  <c r="K51" i="5" s="1"/>
  <c r="K52" i="5" s="1"/>
  <c r="K53" i="5" s="1"/>
  <c r="K54" i="5" s="1"/>
  <c r="K55" i="5" s="1"/>
  <c r="K56" i="5" s="1"/>
  <c r="K57" i="5" s="1"/>
  <c r="K58" i="5" s="1"/>
  <c r="K59" i="5" s="1"/>
  <c r="K60" i="5" s="1"/>
  <c r="K61" i="5" s="1"/>
  <c r="K62" i="5" s="1"/>
  <c r="K63" i="5" s="1"/>
  <c r="K64" i="5" s="1"/>
  <c r="K65" i="5" s="1"/>
  <c r="K66" i="5" s="1"/>
  <c r="K67" i="5" s="1"/>
  <c r="K68" i="5" s="1"/>
  <c r="K69" i="5" s="1"/>
  <c r="K70" i="5" s="1"/>
  <c r="K71" i="5" s="1"/>
  <c r="K72" i="5" s="1"/>
  <c r="K73" i="5" s="1"/>
  <c r="K74" i="5" s="1"/>
  <c r="K75" i="5" s="1"/>
  <c r="K76" i="5" s="1"/>
  <c r="K77" i="5" s="1"/>
  <c r="K78" i="5" s="1"/>
  <c r="K79" i="5" s="1"/>
  <c r="K80" i="5" s="1"/>
  <c r="K81" i="5" s="1"/>
  <c r="K82" i="5" s="1"/>
  <c r="K83" i="5" s="1"/>
  <c r="K84" i="5" s="1"/>
  <c r="K85" i="5" s="1"/>
  <c r="K86" i="5" s="1"/>
  <c r="K87" i="5" s="1"/>
  <c r="K88" i="5" s="1"/>
  <c r="K89" i="5" s="1"/>
  <c r="K90" i="5" s="1"/>
  <c r="K91" i="5" s="1"/>
  <c r="K92" i="5" s="1"/>
  <c r="K93" i="5" s="1"/>
  <c r="K94" i="5" s="1"/>
  <c r="K95" i="5" s="1"/>
  <c r="K96" i="5" s="1"/>
  <c r="K97" i="5" s="1"/>
  <c r="K98" i="5" s="1"/>
  <c r="K99" i="5" s="1"/>
  <c r="K100" i="5" s="1"/>
  <c r="K101" i="5" s="1"/>
  <c r="K102" i="5" s="1"/>
  <c r="K103" i="5" s="1"/>
  <c r="K104" i="5" s="1"/>
  <c r="K105" i="5" s="1"/>
  <c r="K106" i="5" s="1"/>
  <c r="K107" i="5" s="1"/>
  <c r="K108" i="5" s="1"/>
  <c r="K109" i="5" s="1"/>
  <c r="K110" i="5" s="1"/>
  <c r="K111" i="5" s="1"/>
  <c r="K112" i="5" s="1"/>
  <c r="K113" i="5" s="1"/>
  <c r="K114" i="5" s="1"/>
  <c r="K115" i="5" s="1"/>
  <c r="K116" i="5" s="1"/>
  <c r="K117" i="5" s="1"/>
  <c r="K118" i="5" s="1"/>
  <c r="K119" i="5" s="1"/>
  <c r="K120" i="5" s="1"/>
  <c r="K121" i="5" s="1"/>
  <c r="K122" i="5" s="1"/>
  <c r="K123" i="5" s="1"/>
  <c r="K124" i="5" s="1"/>
  <c r="K125" i="5" s="1"/>
  <c r="K126" i="5" s="1"/>
  <c r="K127" i="5" s="1"/>
  <c r="K128" i="5" s="1"/>
  <c r="K129" i="5" s="1"/>
  <c r="K130" i="5" s="1"/>
  <c r="K131" i="5" s="1"/>
  <c r="K132" i="5" s="1"/>
  <c r="K133" i="5" s="1"/>
  <c r="K134" i="5" s="1"/>
  <c r="K135" i="5" s="1"/>
  <c r="K136" i="5" s="1"/>
  <c r="K137" i="5" s="1"/>
  <c r="K138" i="5" s="1"/>
  <c r="K139" i="5" s="1"/>
  <c r="K140" i="5" s="1"/>
  <c r="K141" i="5" s="1"/>
  <c r="K142" i="5" s="1"/>
  <c r="K143" i="5" s="1"/>
  <c r="K144" i="5" s="1"/>
  <c r="K145" i="5" s="1"/>
  <c r="K146" i="5" s="1"/>
  <c r="K147" i="5" s="1"/>
  <c r="K148" i="5" s="1"/>
  <c r="K149" i="5" s="1"/>
  <c r="K150" i="5" s="1"/>
  <c r="K151" i="5" s="1"/>
  <c r="K152" i="5" s="1"/>
  <c r="K153" i="5" s="1"/>
  <c r="K154" i="5" s="1"/>
  <c r="K155" i="5" s="1"/>
  <c r="K156" i="5" s="1"/>
  <c r="K157" i="5" s="1"/>
  <c r="K158" i="5" s="1"/>
  <c r="K159" i="5" s="1"/>
  <c r="K160" i="5" s="1"/>
  <c r="K161" i="5" s="1"/>
  <c r="K162" i="5" s="1"/>
  <c r="K163" i="5" s="1"/>
  <c r="K164" i="5" s="1"/>
  <c r="K165" i="5" s="1"/>
  <c r="K166" i="5" s="1"/>
  <c r="K167" i="5" s="1"/>
  <c r="K168" i="5" s="1"/>
  <c r="K169" i="5" s="1"/>
  <c r="K170" i="5" s="1"/>
  <c r="K171" i="5" s="1"/>
  <c r="K172" i="5" s="1"/>
  <c r="K173" i="5" s="1"/>
  <c r="K174" i="5" s="1"/>
  <c r="K175" i="5" s="1"/>
  <c r="K176" i="5" s="1"/>
  <c r="K177" i="5" s="1"/>
  <c r="K178" i="5" s="1"/>
  <c r="K179" i="5" s="1"/>
  <c r="K180" i="5" s="1"/>
  <c r="K181" i="5" s="1"/>
  <c r="K182" i="5" s="1"/>
  <c r="K183" i="5" s="1"/>
  <c r="K184" i="5" s="1"/>
  <c r="K185" i="5" s="1"/>
  <c r="K186" i="5" s="1"/>
  <c r="K187" i="5" s="1"/>
  <c r="K188" i="5" s="1"/>
  <c r="K189" i="5" s="1"/>
  <c r="K190" i="5" s="1"/>
  <c r="K191" i="5" s="1"/>
  <c r="K192" i="5" s="1"/>
  <c r="K193" i="5" s="1"/>
  <c r="K194" i="5" s="1"/>
  <c r="K195" i="5" s="1"/>
  <c r="K196" i="5" s="1"/>
  <c r="K197" i="5" s="1"/>
  <c r="K198" i="5" s="1"/>
  <c r="K199" i="5" s="1"/>
  <c r="K200" i="5" s="1"/>
  <c r="K201" i="5" s="1"/>
  <c r="K202" i="5" s="1"/>
  <c r="K203" i="5" s="1"/>
  <c r="K204" i="5" s="1"/>
  <c r="K205" i="5" s="1"/>
  <c r="K206" i="5" s="1"/>
  <c r="K207" i="5" s="1"/>
  <c r="K208" i="5" s="1"/>
  <c r="K209" i="5" s="1"/>
  <c r="K210" i="5" s="1"/>
  <c r="K211" i="5" s="1"/>
  <c r="K212" i="5" s="1"/>
  <c r="K213" i="5" s="1"/>
  <c r="K214" i="5" s="1"/>
  <c r="K215" i="5" s="1"/>
  <c r="K216" i="5" s="1"/>
  <c r="K217" i="5" s="1"/>
  <c r="K218" i="5" s="1"/>
  <c r="K219" i="5" s="1"/>
  <c r="K220" i="5" s="1"/>
  <c r="K221" i="5" s="1"/>
  <c r="K222" i="5" s="1"/>
  <c r="K223" i="5" s="1"/>
  <c r="K224" i="5" s="1"/>
  <c r="K225" i="5" s="1"/>
  <c r="K226" i="5" s="1"/>
  <c r="K227" i="5" s="1"/>
  <c r="K228" i="5" s="1"/>
  <c r="K229" i="5" s="1"/>
  <c r="K230" i="5" s="1"/>
  <c r="K231" i="5" s="1"/>
  <c r="K232" i="5" s="1"/>
  <c r="K233" i="5" s="1"/>
  <c r="K234" i="5" s="1"/>
  <c r="K235" i="5" s="1"/>
  <c r="K236" i="5" s="1"/>
  <c r="K237" i="5" s="1"/>
  <c r="K238" i="5" s="1"/>
  <c r="K239" i="5" s="1"/>
  <c r="K240" i="5" s="1"/>
  <c r="K241" i="5" s="1"/>
  <c r="K242" i="5" s="1"/>
  <c r="K243" i="5" s="1"/>
  <c r="K244" i="5" s="1"/>
  <c r="K245" i="5" s="1"/>
  <c r="K246" i="5" s="1"/>
  <c r="K247" i="5" s="1"/>
  <c r="K248" i="5" s="1"/>
  <c r="K249" i="5" s="1"/>
  <c r="K250" i="5" s="1"/>
  <c r="K251" i="5" s="1"/>
  <c r="K252" i="5" s="1"/>
  <c r="K253" i="5" s="1"/>
  <c r="K254" i="5" s="1"/>
  <c r="K255" i="5" s="1"/>
  <c r="K256" i="5" s="1"/>
  <c r="K257" i="5" s="1"/>
  <c r="K258" i="5" s="1"/>
  <c r="K259" i="5" s="1"/>
  <c r="K260" i="5" s="1"/>
  <c r="K261" i="5" s="1"/>
  <c r="K262" i="5" s="1"/>
  <c r="K263" i="5" s="1"/>
  <c r="K264" i="5" s="1"/>
  <c r="K265" i="5" s="1"/>
  <c r="K266" i="5" s="1"/>
  <c r="K267" i="5" s="1"/>
  <c r="K268" i="5" s="1"/>
  <c r="K269" i="5" s="1"/>
  <c r="K270" i="5" s="1"/>
  <c r="K271" i="5" s="1"/>
  <c r="K272" i="5" s="1"/>
  <c r="K273" i="5" s="1"/>
  <c r="K274" i="5" s="1"/>
  <c r="K275" i="5" s="1"/>
  <c r="K276" i="5" s="1"/>
  <c r="K277" i="5" s="1"/>
  <c r="K278" i="5" s="1"/>
  <c r="K279" i="5" s="1"/>
  <c r="K280" i="5" s="1"/>
  <c r="K281" i="5" s="1"/>
  <c r="K282" i="5" s="1"/>
  <c r="K283" i="5" s="1"/>
  <c r="K284" i="5" s="1"/>
  <c r="K285" i="5" s="1"/>
  <c r="K286" i="5" s="1"/>
  <c r="K287" i="5" s="1"/>
  <c r="K288" i="5" s="1"/>
  <c r="K289" i="5" s="1"/>
  <c r="K290" i="5" s="1"/>
  <c r="K291" i="5" s="1"/>
  <c r="K292" i="5" s="1"/>
  <c r="K293" i="5" s="1"/>
  <c r="K294" i="5" s="1"/>
  <c r="K295" i="5" s="1"/>
  <c r="K296" i="5" s="1"/>
  <c r="K297" i="5" s="1"/>
  <c r="K298" i="5" s="1"/>
  <c r="K299" i="5" s="1"/>
  <c r="K300" i="5" s="1"/>
  <c r="K301" i="5" s="1"/>
  <c r="K302" i="5" s="1"/>
  <c r="K303" i="5" s="1"/>
  <c r="K304" i="5" s="1"/>
  <c r="K305" i="5" s="1"/>
  <c r="K306" i="5" s="1"/>
  <c r="K307" i="5" s="1"/>
  <c r="K308" i="5" s="1"/>
  <c r="K309" i="5" s="1"/>
  <c r="K310" i="5" s="1"/>
  <c r="K311" i="5" s="1"/>
  <c r="K312" i="5" s="1"/>
  <c r="K313" i="5" s="1"/>
  <c r="K314" i="5" s="1"/>
  <c r="K315" i="5" s="1"/>
  <c r="K316" i="5" s="1"/>
  <c r="K317" i="5" s="1"/>
  <c r="K318" i="5" s="1"/>
  <c r="K319" i="5" s="1"/>
  <c r="K320" i="5" s="1"/>
  <c r="K321" i="5" s="1"/>
  <c r="K322" i="5" s="1"/>
  <c r="K323" i="5" s="1"/>
  <c r="K324" i="5" s="1"/>
  <c r="K325" i="5" s="1"/>
  <c r="K326" i="5" s="1"/>
  <c r="K327" i="5" s="1"/>
  <c r="K328" i="5" s="1"/>
  <c r="K329" i="5" s="1"/>
  <c r="K330" i="5" s="1"/>
  <c r="K331" i="5" s="1"/>
  <c r="K332" i="5" s="1"/>
  <c r="K333" i="5" s="1"/>
  <c r="K334" i="5" s="1"/>
  <c r="K335" i="5" s="1"/>
  <c r="K336" i="5" s="1"/>
  <c r="K337" i="5" s="1"/>
  <c r="K338" i="5" s="1"/>
  <c r="K339" i="5" s="1"/>
  <c r="K340" i="5" s="1"/>
  <c r="K341" i="5" s="1"/>
  <c r="K342" i="5" s="1"/>
  <c r="K343" i="5" s="1"/>
  <c r="K344" i="5" s="1"/>
  <c r="K345" i="5" s="1"/>
  <c r="K346" i="5" s="1"/>
  <c r="K347" i="5" s="1"/>
  <c r="K348" i="5" s="1"/>
  <c r="K349" i="5" s="1"/>
  <c r="K350" i="5" s="1"/>
  <c r="K351" i="5" s="1"/>
  <c r="K352" i="5" s="1"/>
  <c r="K353" i="5" s="1"/>
  <c r="K354" i="5" s="1"/>
  <c r="K355" i="5" s="1"/>
  <c r="K356" i="5" s="1"/>
  <c r="K357" i="5" s="1"/>
  <c r="K358" i="5" s="1"/>
  <c r="K359" i="5" s="1"/>
  <c r="K360" i="5" s="1"/>
  <c r="K361" i="5" s="1"/>
  <c r="K362" i="5" s="1"/>
  <c r="K363" i="5" s="1"/>
  <c r="K364" i="5" s="1"/>
  <c r="K365" i="5" s="1"/>
  <c r="K366" i="5" s="1"/>
  <c r="K367" i="5" s="1"/>
  <c r="K368" i="5" s="1"/>
  <c r="K369" i="5" s="1"/>
  <c r="K370" i="5" s="1"/>
  <c r="K371" i="5" s="1"/>
  <c r="K372" i="5" s="1"/>
  <c r="K373" i="5" s="1"/>
  <c r="K374" i="5" s="1"/>
  <c r="K375" i="5" s="1"/>
  <c r="K376" i="5" s="1"/>
  <c r="K377" i="5" s="1"/>
  <c r="K378" i="5" s="1"/>
  <c r="K379" i="5" s="1"/>
  <c r="K380" i="5" s="1"/>
  <c r="K381" i="5" s="1"/>
  <c r="K382" i="5" s="1"/>
  <c r="K383" i="5" s="1"/>
  <c r="K384" i="5" s="1"/>
  <c r="K385" i="5" s="1"/>
  <c r="K386" i="5" s="1"/>
  <c r="K387" i="5" s="1"/>
  <c r="K388" i="5" s="1"/>
  <c r="K389" i="5" s="1"/>
  <c r="K390" i="5" s="1"/>
  <c r="K391" i="5" s="1"/>
  <c r="K392" i="5" s="1"/>
  <c r="K393" i="5" s="1"/>
  <c r="K394" i="5" s="1"/>
  <c r="K395" i="5" s="1"/>
  <c r="K396" i="5" s="1"/>
  <c r="K397" i="5" s="1"/>
  <c r="K398" i="5" s="1"/>
  <c r="K399" i="5" s="1"/>
  <c r="K400" i="5" s="1"/>
  <c r="K401" i="5" s="1"/>
  <c r="K402" i="5" s="1"/>
  <c r="K403" i="5" s="1"/>
  <c r="K404" i="5" s="1"/>
  <c r="K405" i="5" s="1"/>
  <c r="K406" i="5" s="1"/>
  <c r="K407" i="5" s="1"/>
  <c r="K408" i="5" s="1"/>
  <c r="K409" i="5" s="1"/>
  <c r="K410" i="5" s="1"/>
  <c r="K411" i="5" s="1"/>
  <c r="K412" i="5" s="1"/>
  <c r="K413" i="5" s="1"/>
  <c r="K414" i="5" s="1"/>
  <c r="K415" i="5" s="1"/>
  <c r="K416" i="5" s="1"/>
  <c r="K417" i="5" s="1"/>
  <c r="K418" i="5" s="1"/>
  <c r="K419" i="5" s="1"/>
  <c r="K420" i="5" s="1"/>
  <c r="K421" i="5" s="1"/>
  <c r="K422" i="5" s="1"/>
  <c r="K423" i="5" s="1"/>
  <c r="K424" i="5" s="1"/>
  <c r="K425" i="5" s="1"/>
  <c r="K426" i="5" s="1"/>
  <c r="K427" i="5" s="1"/>
  <c r="K428" i="5" s="1"/>
  <c r="K429" i="5" s="1"/>
  <c r="K430" i="5" s="1"/>
  <c r="K431" i="5" s="1"/>
  <c r="K432" i="5" s="1"/>
  <c r="K433" i="5" s="1"/>
  <c r="K434" i="5" s="1"/>
  <c r="K435" i="5" s="1"/>
  <c r="K436" i="5" s="1"/>
  <c r="K437" i="5" s="1"/>
  <c r="K438" i="5" s="1"/>
  <c r="K439" i="5" s="1"/>
  <c r="K440" i="5" s="1"/>
  <c r="K441" i="5" s="1"/>
  <c r="K442" i="5" s="1"/>
  <c r="K443" i="5" s="1"/>
  <c r="K444" i="5" s="1"/>
  <c r="K445" i="5" s="1"/>
  <c r="K446" i="5" s="1"/>
  <c r="K447" i="5" s="1"/>
  <c r="K448" i="5" s="1"/>
  <c r="K449" i="5" s="1"/>
  <c r="K450" i="5" s="1"/>
  <c r="K451" i="5" s="1"/>
  <c r="K452" i="5" s="1"/>
  <c r="K453" i="5" s="1"/>
  <c r="K454" i="5" s="1"/>
  <c r="K455" i="5" s="1"/>
  <c r="K456" i="5" s="1"/>
  <c r="K457" i="5" s="1"/>
  <c r="K458" i="5" s="1"/>
  <c r="K459" i="5" s="1"/>
  <c r="K460" i="5" s="1"/>
  <c r="K461" i="5" s="1"/>
  <c r="K462" i="5" s="1"/>
  <c r="K463" i="5" s="1"/>
  <c r="K464" i="5" s="1"/>
  <c r="K465" i="5" s="1"/>
  <c r="K466" i="5" s="1"/>
  <c r="K467" i="5" s="1"/>
  <c r="K468" i="5" s="1"/>
  <c r="K469" i="5" s="1"/>
  <c r="K470" i="5" s="1"/>
  <c r="K471" i="5" s="1"/>
  <c r="K472" i="5" s="1"/>
  <c r="K473" i="5" s="1"/>
  <c r="K474" i="5" s="1"/>
  <c r="K475" i="5" s="1"/>
  <c r="K476" i="5" s="1"/>
  <c r="K477" i="5" s="1"/>
  <c r="K478" i="5" s="1"/>
  <c r="K479" i="5" s="1"/>
  <c r="K480" i="5" s="1"/>
  <c r="K481" i="5" s="1"/>
  <c r="K482" i="5" s="1"/>
  <c r="K483" i="5" s="1"/>
  <c r="K484" i="5" s="1"/>
  <c r="K485" i="5" s="1"/>
  <c r="K486" i="5" s="1"/>
  <c r="K487" i="5" s="1"/>
  <c r="K488" i="5" s="1"/>
  <c r="K489" i="5" s="1"/>
  <c r="K490" i="5" s="1"/>
  <c r="K491" i="5" s="1"/>
  <c r="K492" i="5" s="1"/>
  <c r="K493" i="5" s="1"/>
  <c r="K494" i="5" s="1"/>
  <c r="K495" i="5" s="1"/>
  <c r="K496" i="5" s="1"/>
  <c r="K497" i="5" s="1"/>
  <c r="K498" i="5" s="1"/>
  <c r="K499" i="5" s="1"/>
  <c r="K500" i="5" s="1"/>
  <c r="K501" i="5" s="1"/>
  <c r="K502" i="5" s="1"/>
  <c r="K503" i="5" s="1"/>
  <c r="K504" i="5" s="1"/>
  <c r="K505" i="5" s="1"/>
  <c r="K506" i="5" s="1"/>
  <c r="K507" i="5" s="1"/>
  <c r="K508" i="5" s="1"/>
  <c r="K509" i="5" s="1"/>
  <c r="K510" i="5" s="1"/>
  <c r="K511" i="5" s="1"/>
  <c r="K512" i="5" s="1"/>
  <c r="K513" i="5" s="1"/>
  <c r="K514" i="5" s="1"/>
  <c r="K515" i="5" s="1"/>
  <c r="K516" i="5" s="1"/>
  <c r="K517" i="5" s="1"/>
  <c r="K518" i="5" s="1"/>
  <c r="K519" i="5" s="1"/>
  <c r="K3" i="5" s="1"/>
  <c r="GU23" i="4"/>
  <c r="DL267" i="4"/>
  <c r="DM267" i="4"/>
  <c r="J21" i="5"/>
  <c r="J22" i="5" s="1"/>
  <c r="J23" i="5" s="1"/>
  <c r="J24" i="5" s="1"/>
  <c r="J25" i="5" s="1"/>
  <c r="J26" i="5" s="1"/>
  <c r="J27" i="5" s="1"/>
  <c r="J28" i="5" s="1"/>
  <c r="J29" i="5" s="1"/>
  <c r="J30" i="5" s="1"/>
  <c r="J31" i="5" s="1"/>
  <c r="J32" i="5" s="1"/>
  <c r="J33" i="5" s="1"/>
  <c r="J34" i="5" s="1"/>
  <c r="J35" i="5" s="1"/>
  <c r="J36" i="5" s="1"/>
  <c r="J37" i="5" s="1"/>
  <c r="J38" i="5" s="1"/>
  <c r="J39" i="5" s="1"/>
  <c r="J40" i="5" s="1"/>
  <c r="J41" i="5" s="1"/>
  <c r="J42" i="5" s="1"/>
  <c r="J43" i="5" s="1"/>
  <c r="J44" i="5" s="1"/>
  <c r="J45" i="5" s="1"/>
  <c r="J46" i="5" s="1"/>
  <c r="J47" i="5" s="1"/>
  <c r="J48" i="5" s="1"/>
  <c r="J49" i="5" s="1"/>
  <c r="J50" i="5" s="1"/>
  <c r="J51" i="5" s="1"/>
  <c r="J52" i="5" s="1"/>
  <c r="J53" i="5" s="1"/>
  <c r="J54" i="5" s="1"/>
  <c r="J55" i="5" s="1"/>
  <c r="J56" i="5" s="1"/>
  <c r="J57" i="5" s="1"/>
  <c r="J58" i="5" s="1"/>
  <c r="J59" i="5" s="1"/>
  <c r="J60" i="5" s="1"/>
  <c r="J61" i="5" s="1"/>
  <c r="J62" i="5" s="1"/>
  <c r="J63" i="5" s="1"/>
  <c r="J64" i="5" s="1"/>
  <c r="J65" i="5" s="1"/>
  <c r="J66" i="5" s="1"/>
  <c r="J67" i="5" s="1"/>
  <c r="J68" i="5" s="1"/>
  <c r="J69" i="5" s="1"/>
  <c r="J70" i="5" s="1"/>
  <c r="J71" i="5" s="1"/>
  <c r="J72" i="5" s="1"/>
  <c r="J73" i="5" s="1"/>
  <c r="J74" i="5" s="1"/>
  <c r="J75" i="5" s="1"/>
  <c r="J76" i="5" s="1"/>
  <c r="J77" i="5" s="1"/>
  <c r="J78" i="5" s="1"/>
  <c r="J79" i="5" s="1"/>
  <c r="J80" i="5" s="1"/>
  <c r="J81" i="5" s="1"/>
  <c r="J82" i="5" s="1"/>
  <c r="J83" i="5" s="1"/>
  <c r="J84" i="5" s="1"/>
  <c r="J85" i="5" s="1"/>
  <c r="J86" i="5" s="1"/>
  <c r="J87" i="5" s="1"/>
  <c r="J88" i="5" s="1"/>
  <c r="J89" i="5" s="1"/>
  <c r="J90" i="5" s="1"/>
  <c r="J91" i="5" s="1"/>
  <c r="J92" i="5" s="1"/>
  <c r="J93" i="5" s="1"/>
  <c r="J94" i="5" s="1"/>
  <c r="J95" i="5" s="1"/>
  <c r="J96" i="5" s="1"/>
  <c r="J97" i="5" s="1"/>
  <c r="J98" i="5" s="1"/>
  <c r="J99" i="5" s="1"/>
  <c r="J100" i="5" s="1"/>
  <c r="J101" i="5" s="1"/>
  <c r="J102" i="5" s="1"/>
  <c r="J103" i="5" s="1"/>
  <c r="J104" i="5" s="1"/>
  <c r="J105" i="5" s="1"/>
  <c r="J106" i="5" s="1"/>
  <c r="J107" i="5" s="1"/>
  <c r="J108" i="5" s="1"/>
  <c r="J109" i="5" s="1"/>
  <c r="J110" i="5" s="1"/>
  <c r="J111" i="5" s="1"/>
  <c r="J112" i="5" s="1"/>
  <c r="J113" i="5" s="1"/>
  <c r="J114" i="5" s="1"/>
  <c r="J115" i="5" s="1"/>
  <c r="J116" i="5" s="1"/>
  <c r="J117" i="5" s="1"/>
  <c r="J118" i="5" s="1"/>
  <c r="J119" i="5" s="1"/>
  <c r="J120" i="5" s="1"/>
  <c r="J121" i="5" s="1"/>
  <c r="J122" i="5" s="1"/>
  <c r="J123" i="5" s="1"/>
  <c r="J124" i="5" s="1"/>
  <c r="J125" i="5" s="1"/>
  <c r="J126" i="5" s="1"/>
  <c r="J127" i="5" s="1"/>
  <c r="J128" i="5" s="1"/>
  <c r="J129" i="5" s="1"/>
  <c r="J130" i="5" s="1"/>
  <c r="J131" i="5" s="1"/>
  <c r="J132" i="5" s="1"/>
  <c r="J133" i="5" s="1"/>
  <c r="J134" i="5" s="1"/>
  <c r="J135" i="5" s="1"/>
  <c r="J136" i="5" s="1"/>
  <c r="J137" i="5" s="1"/>
  <c r="J138" i="5" s="1"/>
  <c r="J139" i="5" s="1"/>
  <c r="J140" i="5" s="1"/>
  <c r="J141" i="5" s="1"/>
  <c r="J142" i="5" s="1"/>
  <c r="J143" i="5" s="1"/>
  <c r="J144" i="5" s="1"/>
  <c r="J145" i="5" s="1"/>
  <c r="J146" i="5" s="1"/>
  <c r="J147" i="5" s="1"/>
  <c r="J148" i="5" s="1"/>
  <c r="J149" i="5" s="1"/>
  <c r="J150" i="5" s="1"/>
  <c r="J151" i="5" s="1"/>
  <c r="J152" i="5" s="1"/>
  <c r="J153" i="5" s="1"/>
  <c r="J154" i="5" s="1"/>
  <c r="J155" i="5" s="1"/>
  <c r="J156" i="5" s="1"/>
  <c r="J157" i="5" s="1"/>
  <c r="J158" i="5" s="1"/>
  <c r="J159" i="5" s="1"/>
  <c r="J160" i="5" s="1"/>
  <c r="J161" i="5" s="1"/>
  <c r="J162" i="5" s="1"/>
  <c r="J163" i="5" s="1"/>
  <c r="J164" i="5" s="1"/>
  <c r="J165" i="5" s="1"/>
  <c r="J166" i="5" s="1"/>
  <c r="J167" i="5" s="1"/>
  <c r="J168" i="5" s="1"/>
  <c r="J169" i="5" s="1"/>
  <c r="J170" i="5" s="1"/>
  <c r="J171" i="5" s="1"/>
  <c r="J172" i="5" s="1"/>
  <c r="J173" i="5" s="1"/>
  <c r="J174" i="5" s="1"/>
  <c r="J175" i="5" s="1"/>
  <c r="J176" i="5" s="1"/>
  <c r="J177" i="5" s="1"/>
  <c r="J178" i="5" s="1"/>
  <c r="J179" i="5" s="1"/>
  <c r="J180" i="5" s="1"/>
  <c r="J181" i="5" s="1"/>
  <c r="J182" i="5" s="1"/>
  <c r="J183" i="5" s="1"/>
  <c r="J184" i="5" s="1"/>
  <c r="J185" i="5" s="1"/>
  <c r="J186" i="5" s="1"/>
  <c r="J187" i="5" s="1"/>
  <c r="J188" i="5" s="1"/>
  <c r="J189" i="5" s="1"/>
  <c r="J190" i="5" s="1"/>
  <c r="J191" i="5" s="1"/>
  <c r="J192" i="5" s="1"/>
  <c r="J193" i="5" s="1"/>
  <c r="J194" i="5" s="1"/>
  <c r="J195" i="5" s="1"/>
  <c r="J196" i="5" s="1"/>
  <c r="J197" i="5" s="1"/>
  <c r="J198" i="5" s="1"/>
  <c r="J199" i="5" s="1"/>
  <c r="J200" i="5" s="1"/>
  <c r="J201" i="5" s="1"/>
  <c r="J202" i="5" s="1"/>
  <c r="J203" i="5" s="1"/>
  <c r="J204" i="5" s="1"/>
  <c r="J205" i="5" s="1"/>
  <c r="J206" i="5" s="1"/>
  <c r="J207" i="5" s="1"/>
  <c r="J208" i="5" s="1"/>
  <c r="J209" i="5" s="1"/>
  <c r="J210" i="5" s="1"/>
  <c r="J211" i="5" s="1"/>
  <c r="J212" i="5" s="1"/>
  <c r="J213" i="5" s="1"/>
  <c r="J214" i="5" s="1"/>
  <c r="J215" i="5" s="1"/>
  <c r="J216" i="5" s="1"/>
  <c r="J217" i="5" s="1"/>
  <c r="J218" i="5" s="1"/>
  <c r="J219" i="5" s="1"/>
  <c r="J220" i="5" s="1"/>
  <c r="J221" i="5" s="1"/>
  <c r="J222" i="5" s="1"/>
  <c r="J223" i="5" s="1"/>
  <c r="J224" i="5" s="1"/>
  <c r="J225" i="5" s="1"/>
  <c r="J226" i="5" s="1"/>
  <c r="J227" i="5" s="1"/>
  <c r="J228" i="5" s="1"/>
  <c r="J229" i="5" s="1"/>
  <c r="J230" i="5" s="1"/>
  <c r="J231" i="5" s="1"/>
  <c r="J232" i="5" s="1"/>
  <c r="J233" i="5" s="1"/>
  <c r="J234" i="5" s="1"/>
  <c r="J235" i="5" s="1"/>
  <c r="J236" i="5" s="1"/>
  <c r="J237" i="5" s="1"/>
  <c r="J238" i="5" s="1"/>
  <c r="J239" i="5" s="1"/>
  <c r="J240" i="5" s="1"/>
  <c r="J241" i="5" s="1"/>
  <c r="J242" i="5" s="1"/>
  <c r="J243" i="5" s="1"/>
  <c r="J244" i="5" s="1"/>
  <c r="J245" i="5" s="1"/>
  <c r="J246" i="5" s="1"/>
  <c r="J247" i="5" s="1"/>
  <c r="J248" i="5" s="1"/>
  <c r="J249" i="5" s="1"/>
  <c r="J250" i="5" s="1"/>
  <c r="J251" i="5" s="1"/>
  <c r="J252" i="5" s="1"/>
  <c r="J253" i="5" s="1"/>
  <c r="J254" i="5" s="1"/>
  <c r="J255" i="5" s="1"/>
  <c r="J256" i="5" s="1"/>
  <c r="J257" i="5" s="1"/>
  <c r="J258" i="5" s="1"/>
  <c r="J259" i="5" s="1"/>
  <c r="J260" i="5" s="1"/>
  <c r="J261" i="5" s="1"/>
  <c r="J262" i="5" s="1"/>
  <c r="J263" i="5" s="1"/>
  <c r="J264" i="5" s="1"/>
  <c r="J265" i="5" s="1"/>
  <c r="J266" i="5" s="1"/>
  <c r="J267" i="5" s="1"/>
  <c r="J268" i="5" s="1"/>
  <c r="J269" i="5" s="1"/>
  <c r="J270" i="5" s="1"/>
  <c r="J271" i="5" s="1"/>
  <c r="J272" i="5" s="1"/>
  <c r="J273" i="5" s="1"/>
  <c r="J274" i="5" s="1"/>
  <c r="J275" i="5" s="1"/>
  <c r="J276" i="5" s="1"/>
  <c r="J277" i="5" s="1"/>
  <c r="J278" i="5" s="1"/>
  <c r="J279" i="5" s="1"/>
  <c r="J280" i="5" s="1"/>
  <c r="J281" i="5" s="1"/>
  <c r="J282" i="5" s="1"/>
  <c r="J283" i="5" s="1"/>
  <c r="J284" i="5" s="1"/>
  <c r="J285" i="5" s="1"/>
  <c r="J286" i="5" s="1"/>
  <c r="J287" i="5" s="1"/>
  <c r="J288" i="5" s="1"/>
  <c r="J289" i="5" s="1"/>
  <c r="J290" i="5" s="1"/>
  <c r="J291" i="5" s="1"/>
  <c r="J292" i="5" s="1"/>
  <c r="J293" i="5" s="1"/>
  <c r="J294" i="5" s="1"/>
  <c r="J295" i="5" s="1"/>
  <c r="J296" i="5" s="1"/>
  <c r="J297" i="5" s="1"/>
  <c r="J298" i="5" s="1"/>
  <c r="J299" i="5" s="1"/>
  <c r="J300" i="5" s="1"/>
  <c r="J301" i="5" s="1"/>
  <c r="J302" i="5" s="1"/>
  <c r="J303" i="5" s="1"/>
  <c r="J304" i="5" s="1"/>
  <c r="J305" i="5" s="1"/>
  <c r="J306" i="5" s="1"/>
  <c r="J307" i="5" s="1"/>
  <c r="J308" i="5" s="1"/>
  <c r="J309" i="5" s="1"/>
  <c r="J310" i="5" s="1"/>
  <c r="J311" i="5" s="1"/>
  <c r="J312" i="5" s="1"/>
  <c r="J313" i="5" s="1"/>
  <c r="J314" i="5" s="1"/>
  <c r="J315" i="5" s="1"/>
  <c r="J316" i="5" s="1"/>
  <c r="J317" i="5" s="1"/>
  <c r="J318" i="5" s="1"/>
  <c r="J319" i="5" s="1"/>
  <c r="J320" i="5" s="1"/>
  <c r="J321" i="5" s="1"/>
  <c r="J322" i="5" s="1"/>
  <c r="J323" i="5" s="1"/>
  <c r="J324" i="5" s="1"/>
  <c r="J325" i="5" s="1"/>
  <c r="J326" i="5" s="1"/>
  <c r="J327" i="5" s="1"/>
  <c r="J328" i="5" s="1"/>
  <c r="J329" i="5" s="1"/>
  <c r="J330" i="5" s="1"/>
  <c r="J331" i="5" s="1"/>
  <c r="J332" i="5" s="1"/>
  <c r="J333" i="5" s="1"/>
  <c r="J334" i="5" s="1"/>
  <c r="J335" i="5" s="1"/>
  <c r="J336" i="5" s="1"/>
  <c r="J337" i="5" s="1"/>
  <c r="J338" i="5" s="1"/>
  <c r="J339" i="5" s="1"/>
  <c r="J340" i="5" s="1"/>
  <c r="J341" i="5" s="1"/>
  <c r="J342" i="5" s="1"/>
  <c r="J343" i="5" s="1"/>
  <c r="J344" i="5" s="1"/>
  <c r="J345" i="5" s="1"/>
  <c r="J346" i="5" s="1"/>
  <c r="J347" i="5" s="1"/>
  <c r="J348" i="5" s="1"/>
  <c r="J349" i="5" s="1"/>
  <c r="J350" i="5" s="1"/>
  <c r="J351" i="5" s="1"/>
  <c r="J352" i="5" s="1"/>
  <c r="J353" i="5" s="1"/>
  <c r="J354" i="5" s="1"/>
  <c r="J355" i="5" s="1"/>
  <c r="J356" i="5" s="1"/>
  <c r="J357" i="5" s="1"/>
  <c r="J358" i="5" s="1"/>
  <c r="J359" i="5" s="1"/>
  <c r="J360" i="5" s="1"/>
  <c r="J361" i="5" s="1"/>
  <c r="J362" i="5" s="1"/>
  <c r="J363" i="5" s="1"/>
  <c r="J364" i="5" s="1"/>
  <c r="J365" i="5" s="1"/>
  <c r="J366" i="5" s="1"/>
  <c r="J367" i="5" s="1"/>
  <c r="J368" i="5" s="1"/>
  <c r="J369" i="5" s="1"/>
  <c r="J370" i="5" s="1"/>
  <c r="J371" i="5" s="1"/>
  <c r="J372" i="5" s="1"/>
  <c r="J373" i="5" s="1"/>
  <c r="J374" i="5" s="1"/>
  <c r="J375" i="5" s="1"/>
  <c r="J376" i="5" s="1"/>
  <c r="J377" i="5" s="1"/>
  <c r="J378" i="5" s="1"/>
  <c r="J379" i="5" s="1"/>
  <c r="J380" i="5" s="1"/>
  <c r="J381" i="5" s="1"/>
  <c r="J382" i="5" s="1"/>
  <c r="J383" i="5" s="1"/>
  <c r="J384" i="5" s="1"/>
  <c r="J385" i="5" s="1"/>
  <c r="J386" i="5" s="1"/>
  <c r="J387" i="5" s="1"/>
  <c r="J388" i="5" s="1"/>
  <c r="J389" i="5" s="1"/>
  <c r="J390" i="5" s="1"/>
  <c r="J391" i="5" s="1"/>
  <c r="J392" i="5" s="1"/>
  <c r="J393" i="5" s="1"/>
  <c r="J394" i="5" s="1"/>
  <c r="J395" i="5" s="1"/>
  <c r="J396" i="5" s="1"/>
  <c r="J397" i="5" s="1"/>
  <c r="J398" i="5" s="1"/>
  <c r="J399" i="5" s="1"/>
  <c r="J400" i="5" s="1"/>
  <c r="J401" i="5" s="1"/>
  <c r="J402" i="5" s="1"/>
  <c r="J403" i="5" s="1"/>
  <c r="J404" i="5" s="1"/>
  <c r="J405" i="5" s="1"/>
  <c r="J406" i="5" s="1"/>
  <c r="J407" i="5" s="1"/>
  <c r="J408" i="5" s="1"/>
  <c r="J409" i="5" s="1"/>
  <c r="J410" i="5" s="1"/>
  <c r="J411" i="5" s="1"/>
  <c r="J412" i="5" s="1"/>
  <c r="J413" i="5" s="1"/>
  <c r="J414" i="5" s="1"/>
  <c r="J415" i="5" s="1"/>
  <c r="J416" i="5" s="1"/>
  <c r="J417" i="5" s="1"/>
  <c r="J418" i="5" s="1"/>
  <c r="J419" i="5" s="1"/>
  <c r="J420" i="5" s="1"/>
  <c r="J421" i="5" s="1"/>
  <c r="J422" i="5" s="1"/>
  <c r="J423" i="5" s="1"/>
  <c r="J424" i="5" s="1"/>
  <c r="J425" i="5" s="1"/>
  <c r="J426" i="5" s="1"/>
  <c r="J427" i="5" s="1"/>
  <c r="J428" i="5" s="1"/>
  <c r="J429" i="5" s="1"/>
  <c r="J430" i="5" s="1"/>
  <c r="J431" i="5" s="1"/>
  <c r="J432" i="5" s="1"/>
  <c r="J433" i="5" s="1"/>
  <c r="J434" i="5" s="1"/>
  <c r="J435" i="5" s="1"/>
  <c r="J436" i="5" s="1"/>
  <c r="J437" i="5" s="1"/>
  <c r="J438" i="5" s="1"/>
  <c r="J439" i="5" s="1"/>
  <c r="J440" i="5" s="1"/>
  <c r="J441" i="5" s="1"/>
  <c r="J442" i="5" s="1"/>
  <c r="J443" i="5" s="1"/>
  <c r="J444" i="5" s="1"/>
  <c r="J445" i="5" s="1"/>
  <c r="J446" i="5" s="1"/>
  <c r="J447" i="5" s="1"/>
  <c r="J448" i="5" s="1"/>
  <c r="J449" i="5" s="1"/>
  <c r="J450" i="5" s="1"/>
  <c r="J451" i="5" s="1"/>
  <c r="J452" i="5" s="1"/>
  <c r="J453" i="5" s="1"/>
  <c r="J454" i="5" s="1"/>
  <c r="J455" i="5" s="1"/>
  <c r="J456" i="5" s="1"/>
  <c r="J457" i="5" s="1"/>
  <c r="J458" i="5" s="1"/>
  <c r="J459" i="5" s="1"/>
  <c r="J460" i="5" s="1"/>
  <c r="J461" i="5" s="1"/>
  <c r="J462" i="5" s="1"/>
  <c r="J463" i="5" s="1"/>
  <c r="J464" i="5" s="1"/>
  <c r="J465" i="5" s="1"/>
  <c r="J466" i="5" s="1"/>
  <c r="J467" i="5" s="1"/>
  <c r="J468" i="5" s="1"/>
  <c r="J469" i="5" s="1"/>
  <c r="J470" i="5" s="1"/>
  <c r="J471" i="5" s="1"/>
  <c r="J472" i="5" s="1"/>
  <c r="J473" i="5" s="1"/>
  <c r="J474" i="5" s="1"/>
  <c r="J475" i="5" s="1"/>
  <c r="J476" i="5" s="1"/>
  <c r="J477" i="5" s="1"/>
  <c r="J478" i="5" s="1"/>
  <c r="J479" i="5" s="1"/>
  <c r="J480" i="5" s="1"/>
  <c r="J481" i="5" s="1"/>
  <c r="J482" i="5" s="1"/>
  <c r="J483" i="5" s="1"/>
  <c r="J484" i="5" s="1"/>
  <c r="J485" i="5" s="1"/>
  <c r="J486" i="5" s="1"/>
  <c r="J487" i="5" s="1"/>
  <c r="J488" i="5" s="1"/>
  <c r="J489" i="5" s="1"/>
  <c r="J490" i="5" s="1"/>
  <c r="J491" i="5" s="1"/>
  <c r="J492" i="5" s="1"/>
  <c r="J493" i="5" s="1"/>
  <c r="J494" i="5" s="1"/>
  <c r="J495" i="5" s="1"/>
  <c r="J496" i="5" s="1"/>
  <c r="J497" i="5" s="1"/>
  <c r="J498" i="5" s="1"/>
  <c r="J499" i="5" s="1"/>
  <c r="J500" i="5" s="1"/>
  <c r="J501" i="5" s="1"/>
  <c r="J502" i="5" s="1"/>
  <c r="J503" i="5" s="1"/>
  <c r="J504" i="5" s="1"/>
  <c r="J505" i="5" s="1"/>
  <c r="J506" i="5" s="1"/>
  <c r="J507" i="5" s="1"/>
  <c r="J508" i="5" s="1"/>
  <c r="J509" i="5" s="1"/>
  <c r="J510" i="5" s="1"/>
  <c r="J511" i="5" s="1"/>
  <c r="J512" i="5" s="1"/>
  <c r="J513" i="5" s="1"/>
  <c r="J514" i="5" s="1"/>
  <c r="J515" i="5" s="1"/>
  <c r="J516" i="5" s="1"/>
  <c r="J517" i="5" s="1"/>
  <c r="J518" i="5" s="1"/>
  <c r="J519" i="5" s="1"/>
  <c r="J3" i="5" s="1"/>
  <c r="DV267" i="4"/>
  <c r="Q5" i="6" s="1"/>
  <c r="DK31" i="4"/>
  <c r="GH31" i="4"/>
  <c r="GG30" i="4"/>
  <c r="DJ30" i="4"/>
  <c r="GU255" i="4"/>
  <c r="DJ31" i="4"/>
  <c r="GG31" i="4"/>
  <c r="GH30" i="4"/>
  <c r="DK30" i="4"/>
  <c r="DK267" i="4" s="1"/>
  <c r="DN267" i="4"/>
  <c r="CL31" i="4"/>
  <c r="DI31" i="4"/>
  <c r="CL30" i="4"/>
  <c r="DI30" i="4"/>
  <c r="DO267" i="4"/>
  <c r="DU267" i="4"/>
  <c r="P5" i="6" s="1"/>
  <c r="P21" i="5"/>
  <c r="P22" i="5" s="1"/>
  <c r="P23" i="5" s="1"/>
  <c r="P24" i="5" s="1"/>
  <c r="P25" i="5" s="1"/>
  <c r="P26" i="5" s="1"/>
  <c r="P27" i="5" s="1"/>
  <c r="P28" i="5" s="1"/>
  <c r="P29" i="5" s="1"/>
  <c r="P30" i="5" s="1"/>
  <c r="P31" i="5" s="1"/>
  <c r="P32" i="5" s="1"/>
  <c r="P33" i="5" s="1"/>
  <c r="P34" i="5" s="1"/>
  <c r="P35" i="5" s="1"/>
  <c r="P36" i="5" s="1"/>
  <c r="P37" i="5" s="1"/>
  <c r="P38" i="5" s="1"/>
  <c r="P39" i="5" s="1"/>
  <c r="P40" i="5" s="1"/>
  <c r="P41" i="5" s="1"/>
  <c r="P42" i="5" s="1"/>
  <c r="P43" i="5" s="1"/>
  <c r="P44" i="5" s="1"/>
  <c r="P45" i="5" s="1"/>
  <c r="P46" i="5" s="1"/>
  <c r="P47" i="5" s="1"/>
  <c r="P48" i="5" s="1"/>
  <c r="P49" i="5" s="1"/>
  <c r="P50" i="5" s="1"/>
  <c r="P51" i="5" s="1"/>
  <c r="P52" i="5" s="1"/>
  <c r="P53" i="5" s="1"/>
  <c r="P54" i="5" s="1"/>
  <c r="P55" i="5" s="1"/>
  <c r="P56" i="5" s="1"/>
  <c r="P57" i="5" s="1"/>
  <c r="P58" i="5" s="1"/>
  <c r="P59" i="5" s="1"/>
  <c r="P60" i="5" s="1"/>
  <c r="P61" i="5" s="1"/>
  <c r="P62" i="5" s="1"/>
  <c r="P63" i="5" s="1"/>
  <c r="P64" i="5" s="1"/>
  <c r="P65" i="5" s="1"/>
  <c r="P66" i="5" s="1"/>
  <c r="P67" i="5" s="1"/>
  <c r="P68" i="5" s="1"/>
  <c r="P69" i="5" s="1"/>
  <c r="P70" i="5" s="1"/>
  <c r="P71" i="5" s="1"/>
  <c r="P72" i="5" s="1"/>
  <c r="P73" i="5" s="1"/>
  <c r="P74" i="5" s="1"/>
  <c r="P75" i="5" s="1"/>
  <c r="P76" i="5" s="1"/>
  <c r="P77" i="5" s="1"/>
  <c r="P78" i="5" s="1"/>
  <c r="P79" i="5" s="1"/>
  <c r="P80" i="5" s="1"/>
  <c r="P81" i="5" s="1"/>
  <c r="P82" i="5" s="1"/>
  <c r="P83" i="5" s="1"/>
  <c r="P84" i="5" s="1"/>
  <c r="P85" i="5" s="1"/>
  <c r="P86" i="5" s="1"/>
  <c r="P87" i="5" s="1"/>
  <c r="P88" i="5" s="1"/>
  <c r="P89" i="5" s="1"/>
  <c r="P90" i="5" s="1"/>
  <c r="P91" i="5" s="1"/>
  <c r="P92" i="5" s="1"/>
  <c r="P93" i="5" s="1"/>
  <c r="P94" i="5" s="1"/>
  <c r="P95" i="5" s="1"/>
  <c r="P96" i="5" s="1"/>
  <c r="P97" i="5" s="1"/>
  <c r="P98" i="5" s="1"/>
  <c r="P99" i="5" s="1"/>
  <c r="P100" i="5" s="1"/>
  <c r="P101" i="5" s="1"/>
  <c r="P102" i="5" s="1"/>
  <c r="P103" i="5" s="1"/>
  <c r="P104" i="5" s="1"/>
  <c r="P105" i="5" s="1"/>
  <c r="P106" i="5" s="1"/>
  <c r="P107" i="5" s="1"/>
  <c r="P108" i="5" s="1"/>
  <c r="P109" i="5" s="1"/>
  <c r="P110" i="5" s="1"/>
  <c r="P111" i="5" s="1"/>
  <c r="P112" i="5" s="1"/>
  <c r="P113" i="5" s="1"/>
  <c r="P114" i="5" s="1"/>
  <c r="P115" i="5" s="1"/>
  <c r="P116" i="5" s="1"/>
  <c r="P117" i="5" s="1"/>
  <c r="P118" i="5" s="1"/>
  <c r="P119" i="5" s="1"/>
  <c r="P120" i="5" s="1"/>
  <c r="P121" i="5" s="1"/>
  <c r="P122" i="5" s="1"/>
  <c r="P123" i="5" s="1"/>
  <c r="P124" i="5" s="1"/>
  <c r="P125" i="5" s="1"/>
  <c r="P126" i="5" s="1"/>
  <c r="P127" i="5" s="1"/>
  <c r="P128" i="5" s="1"/>
  <c r="P129" i="5" s="1"/>
  <c r="P130" i="5" s="1"/>
  <c r="P131" i="5" s="1"/>
  <c r="P132" i="5" s="1"/>
  <c r="P133" i="5" s="1"/>
  <c r="P134" i="5" s="1"/>
  <c r="P135" i="5" s="1"/>
  <c r="P136" i="5" s="1"/>
  <c r="P137" i="5" s="1"/>
  <c r="P138" i="5" s="1"/>
  <c r="P139" i="5" s="1"/>
  <c r="P140" i="5" s="1"/>
  <c r="P141" i="5" s="1"/>
  <c r="P142" i="5" s="1"/>
  <c r="P143" i="5" s="1"/>
  <c r="P144" i="5" s="1"/>
  <c r="P145" i="5" s="1"/>
  <c r="P146" i="5" s="1"/>
  <c r="P147" i="5" s="1"/>
  <c r="P148" i="5" s="1"/>
  <c r="P149" i="5" s="1"/>
  <c r="P150" i="5" s="1"/>
  <c r="P151" i="5" s="1"/>
  <c r="P152" i="5" s="1"/>
  <c r="P153" i="5" s="1"/>
  <c r="P154" i="5" s="1"/>
  <c r="P155" i="5" s="1"/>
  <c r="P156" i="5" s="1"/>
  <c r="P157" i="5" s="1"/>
  <c r="P158" i="5" s="1"/>
  <c r="P159" i="5" s="1"/>
  <c r="P160" i="5" s="1"/>
  <c r="P161" i="5" s="1"/>
  <c r="P162" i="5" s="1"/>
  <c r="P163" i="5" s="1"/>
  <c r="P164" i="5" s="1"/>
  <c r="P165" i="5" s="1"/>
  <c r="P166" i="5" s="1"/>
  <c r="P167" i="5" s="1"/>
  <c r="P168" i="5" s="1"/>
  <c r="P169" i="5" s="1"/>
  <c r="P170" i="5" s="1"/>
  <c r="P171" i="5" s="1"/>
  <c r="P172" i="5" s="1"/>
  <c r="P173" i="5" s="1"/>
  <c r="P174" i="5" s="1"/>
  <c r="P175" i="5" s="1"/>
  <c r="P176" i="5" s="1"/>
  <c r="P177" i="5" s="1"/>
  <c r="P178" i="5" s="1"/>
  <c r="P179" i="5" s="1"/>
  <c r="P180" i="5" s="1"/>
  <c r="P181" i="5" s="1"/>
  <c r="P182" i="5" s="1"/>
  <c r="P183" i="5" s="1"/>
  <c r="P184" i="5" s="1"/>
  <c r="P185" i="5" s="1"/>
  <c r="P186" i="5" s="1"/>
  <c r="P187" i="5" s="1"/>
  <c r="P188" i="5" s="1"/>
  <c r="P189" i="5" s="1"/>
  <c r="P190" i="5" s="1"/>
  <c r="P191" i="5" s="1"/>
  <c r="P192" i="5" s="1"/>
  <c r="P193" i="5" s="1"/>
  <c r="P194" i="5" s="1"/>
  <c r="P195" i="5" s="1"/>
  <c r="P196" i="5" s="1"/>
  <c r="P197" i="5" s="1"/>
  <c r="P198" i="5" s="1"/>
  <c r="P199" i="5" s="1"/>
  <c r="P200" i="5" s="1"/>
  <c r="P201" i="5" s="1"/>
  <c r="P202" i="5" s="1"/>
  <c r="P203" i="5" s="1"/>
  <c r="P204" i="5" s="1"/>
  <c r="P205" i="5" s="1"/>
  <c r="P206" i="5" s="1"/>
  <c r="P207" i="5" s="1"/>
  <c r="P208" i="5" s="1"/>
  <c r="P209" i="5" s="1"/>
  <c r="P210" i="5" s="1"/>
  <c r="P211" i="5" s="1"/>
  <c r="P212" i="5" s="1"/>
  <c r="P213" i="5" s="1"/>
  <c r="P214" i="5" s="1"/>
  <c r="P215" i="5" s="1"/>
  <c r="P216" i="5" s="1"/>
  <c r="P217" i="5" s="1"/>
  <c r="P218" i="5" s="1"/>
  <c r="P219" i="5" s="1"/>
  <c r="P220" i="5" s="1"/>
  <c r="P221" i="5" s="1"/>
  <c r="P222" i="5" s="1"/>
  <c r="P223" i="5" s="1"/>
  <c r="P224" i="5" s="1"/>
  <c r="P225" i="5" s="1"/>
  <c r="P226" i="5" s="1"/>
  <c r="P227" i="5" s="1"/>
  <c r="P228" i="5" s="1"/>
  <c r="P229" i="5" s="1"/>
  <c r="P230" i="5" s="1"/>
  <c r="P231" i="5" s="1"/>
  <c r="P232" i="5" s="1"/>
  <c r="P233" i="5" s="1"/>
  <c r="P234" i="5" s="1"/>
  <c r="P235" i="5" s="1"/>
  <c r="P236" i="5" s="1"/>
  <c r="P237" i="5" s="1"/>
  <c r="P238" i="5" s="1"/>
  <c r="P239" i="5" s="1"/>
  <c r="P240" i="5" s="1"/>
  <c r="P241" i="5" s="1"/>
  <c r="P242" i="5" s="1"/>
  <c r="P243" i="5" s="1"/>
  <c r="P244" i="5" s="1"/>
  <c r="P245" i="5" s="1"/>
  <c r="P246" i="5" s="1"/>
  <c r="P247" i="5" s="1"/>
  <c r="P248" i="5" s="1"/>
  <c r="P249" i="5" s="1"/>
  <c r="P250" i="5" s="1"/>
  <c r="P251" i="5" s="1"/>
  <c r="P252" i="5" s="1"/>
  <c r="P253" i="5" s="1"/>
  <c r="P254" i="5" s="1"/>
  <c r="P255" i="5" s="1"/>
  <c r="P256" i="5" s="1"/>
  <c r="P257" i="5" s="1"/>
  <c r="P258" i="5" s="1"/>
  <c r="P259" i="5" s="1"/>
  <c r="P260" i="5" s="1"/>
  <c r="P261" i="5" s="1"/>
  <c r="P262" i="5" s="1"/>
  <c r="P263" i="5" s="1"/>
  <c r="P264" i="5" s="1"/>
  <c r="P265" i="5" s="1"/>
  <c r="P266" i="5" s="1"/>
  <c r="P267" i="5" s="1"/>
  <c r="P268" i="5" s="1"/>
  <c r="P269" i="5" s="1"/>
  <c r="P270" i="5" s="1"/>
  <c r="P271" i="5" s="1"/>
  <c r="P272" i="5" s="1"/>
  <c r="P273" i="5" s="1"/>
  <c r="P274" i="5" s="1"/>
  <c r="P275" i="5" s="1"/>
  <c r="P276" i="5" s="1"/>
  <c r="P277" i="5" s="1"/>
  <c r="P278" i="5" s="1"/>
  <c r="P279" i="5" s="1"/>
  <c r="P280" i="5" s="1"/>
  <c r="P281" i="5" s="1"/>
  <c r="P282" i="5" s="1"/>
  <c r="P283" i="5" s="1"/>
  <c r="P284" i="5" s="1"/>
  <c r="P285" i="5" s="1"/>
  <c r="P286" i="5" s="1"/>
  <c r="P287" i="5" s="1"/>
  <c r="P288" i="5" s="1"/>
  <c r="P289" i="5" s="1"/>
  <c r="P290" i="5" s="1"/>
  <c r="P291" i="5" s="1"/>
  <c r="P292" i="5" s="1"/>
  <c r="P293" i="5" s="1"/>
  <c r="P294" i="5" s="1"/>
  <c r="P295" i="5" s="1"/>
  <c r="P296" i="5" s="1"/>
  <c r="P297" i="5" s="1"/>
  <c r="P298" i="5" s="1"/>
  <c r="P299" i="5" s="1"/>
  <c r="P300" i="5" s="1"/>
  <c r="P301" i="5" s="1"/>
  <c r="P302" i="5" s="1"/>
  <c r="P303" i="5" s="1"/>
  <c r="P304" i="5" s="1"/>
  <c r="P305" i="5" s="1"/>
  <c r="P306" i="5" s="1"/>
  <c r="P307" i="5" s="1"/>
  <c r="P308" i="5" s="1"/>
  <c r="P309" i="5" s="1"/>
  <c r="P310" i="5" s="1"/>
  <c r="P311" i="5" s="1"/>
  <c r="P312" i="5" s="1"/>
  <c r="P313" i="5" s="1"/>
  <c r="P314" i="5" s="1"/>
  <c r="P315" i="5" s="1"/>
  <c r="P316" i="5" s="1"/>
  <c r="P317" i="5" s="1"/>
  <c r="P318" i="5" s="1"/>
  <c r="P319" i="5" s="1"/>
  <c r="P320" i="5" s="1"/>
  <c r="P321" i="5" s="1"/>
  <c r="P322" i="5" s="1"/>
  <c r="P323" i="5" s="1"/>
  <c r="P324" i="5" s="1"/>
  <c r="P325" i="5" s="1"/>
  <c r="P326" i="5" s="1"/>
  <c r="P327" i="5" s="1"/>
  <c r="P328" i="5" s="1"/>
  <c r="P329" i="5" s="1"/>
  <c r="P330" i="5" s="1"/>
  <c r="P331" i="5" s="1"/>
  <c r="P332" i="5" s="1"/>
  <c r="P333" i="5" s="1"/>
  <c r="P334" i="5" s="1"/>
  <c r="P335" i="5" s="1"/>
  <c r="P336" i="5" s="1"/>
  <c r="P337" i="5" s="1"/>
  <c r="P338" i="5" s="1"/>
  <c r="P339" i="5" s="1"/>
  <c r="P340" i="5" s="1"/>
  <c r="P341" i="5" s="1"/>
  <c r="P342" i="5" s="1"/>
  <c r="P343" i="5" s="1"/>
  <c r="P344" i="5" s="1"/>
  <c r="P345" i="5" s="1"/>
  <c r="P346" i="5" s="1"/>
  <c r="P347" i="5" s="1"/>
  <c r="P348" i="5" s="1"/>
  <c r="P349" i="5" s="1"/>
  <c r="P350" i="5" s="1"/>
  <c r="P351" i="5" s="1"/>
  <c r="P352" i="5" s="1"/>
  <c r="P353" i="5" s="1"/>
  <c r="P354" i="5" s="1"/>
  <c r="P355" i="5" s="1"/>
  <c r="P356" i="5" s="1"/>
  <c r="P357" i="5" s="1"/>
  <c r="P358" i="5" s="1"/>
  <c r="P359" i="5" s="1"/>
  <c r="P360" i="5" s="1"/>
  <c r="P361" i="5" s="1"/>
  <c r="P362" i="5" s="1"/>
  <c r="P363" i="5" s="1"/>
  <c r="P364" i="5" s="1"/>
  <c r="P365" i="5" s="1"/>
  <c r="P366" i="5" s="1"/>
  <c r="P367" i="5" s="1"/>
  <c r="P368" i="5" s="1"/>
  <c r="P369" i="5" s="1"/>
  <c r="P370" i="5" s="1"/>
  <c r="P371" i="5" s="1"/>
  <c r="P372" i="5" s="1"/>
  <c r="P373" i="5" s="1"/>
  <c r="P374" i="5" s="1"/>
  <c r="P375" i="5" s="1"/>
  <c r="P376" i="5" s="1"/>
  <c r="P377" i="5" s="1"/>
  <c r="P378" i="5" s="1"/>
  <c r="P379" i="5" s="1"/>
  <c r="P380" i="5" s="1"/>
  <c r="P381" i="5" s="1"/>
  <c r="P382" i="5" s="1"/>
  <c r="P383" i="5" s="1"/>
  <c r="P384" i="5" s="1"/>
  <c r="P385" i="5" s="1"/>
  <c r="P386" i="5" s="1"/>
  <c r="P387" i="5" s="1"/>
  <c r="P388" i="5" s="1"/>
  <c r="P389" i="5" s="1"/>
  <c r="P390" i="5" s="1"/>
  <c r="P391" i="5" s="1"/>
  <c r="P392" i="5" s="1"/>
  <c r="P393" i="5" s="1"/>
  <c r="P394" i="5" s="1"/>
  <c r="P395" i="5" s="1"/>
  <c r="P396" i="5" s="1"/>
  <c r="P397" i="5" s="1"/>
  <c r="P398" i="5" s="1"/>
  <c r="P399" i="5" s="1"/>
  <c r="P400" i="5" s="1"/>
  <c r="P401" i="5" s="1"/>
  <c r="P402" i="5" s="1"/>
  <c r="P403" i="5" s="1"/>
  <c r="P404" i="5" s="1"/>
  <c r="P405" i="5" s="1"/>
  <c r="P406" i="5" s="1"/>
  <c r="P407" i="5" s="1"/>
  <c r="P408" i="5" s="1"/>
  <c r="P409" i="5" s="1"/>
  <c r="P410" i="5" s="1"/>
  <c r="P411" i="5" s="1"/>
  <c r="P412" i="5" s="1"/>
  <c r="P413" i="5" s="1"/>
  <c r="P414" i="5" s="1"/>
  <c r="P415" i="5" s="1"/>
  <c r="P416" i="5" s="1"/>
  <c r="P417" i="5" s="1"/>
  <c r="P418" i="5" s="1"/>
  <c r="P419" i="5" s="1"/>
  <c r="P420" i="5" s="1"/>
  <c r="P421" i="5" s="1"/>
  <c r="P422" i="5" s="1"/>
  <c r="P423" i="5" s="1"/>
  <c r="P424" i="5" s="1"/>
  <c r="P425" i="5" s="1"/>
  <c r="P426" i="5" s="1"/>
  <c r="P427" i="5" s="1"/>
  <c r="P428" i="5" s="1"/>
  <c r="P429" i="5" s="1"/>
  <c r="P430" i="5" s="1"/>
  <c r="P431" i="5" s="1"/>
  <c r="P432" i="5" s="1"/>
  <c r="P433" i="5" s="1"/>
  <c r="P434" i="5" s="1"/>
  <c r="P435" i="5" s="1"/>
  <c r="P436" i="5" s="1"/>
  <c r="P437" i="5" s="1"/>
  <c r="P438" i="5" s="1"/>
  <c r="P439" i="5" s="1"/>
  <c r="P440" i="5" s="1"/>
  <c r="P441" i="5" s="1"/>
  <c r="P442" i="5" s="1"/>
  <c r="P443" i="5" s="1"/>
  <c r="P444" i="5" s="1"/>
  <c r="P445" i="5" s="1"/>
  <c r="P446" i="5" s="1"/>
  <c r="P447" i="5" s="1"/>
  <c r="P448" i="5" s="1"/>
  <c r="P449" i="5" s="1"/>
  <c r="P450" i="5" s="1"/>
  <c r="P451" i="5" s="1"/>
  <c r="P452" i="5" s="1"/>
  <c r="P453" i="5" s="1"/>
  <c r="P454" i="5" s="1"/>
  <c r="P455" i="5" s="1"/>
  <c r="P456" i="5" s="1"/>
  <c r="P457" i="5" s="1"/>
  <c r="P458" i="5" s="1"/>
  <c r="P459" i="5" s="1"/>
  <c r="P460" i="5" s="1"/>
  <c r="P461" i="5" s="1"/>
  <c r="P462" i="5" s="1"/>
  <c r="P463" i="5" s="1"/>
  <c r="P464" i="5" s="1"/>
  <c r="P465" i="5" s="1"/>
  <c r="P466" i="5" s="1"/>
  <c r="P467" i="5" s="1"/>
  <c r="P468" i="5" s="1"/>
  <c r="P469" i="5" s="1"/>
  <c r="P470" i="5" s="1"/>
  <c r="P471" i="5" s="1"/>
  <c r="P472" i="5" s="1"/>
  <c r="P473" i="5" s="1"/>
  <c r="P474" i="5" s="1"/>
  <c r="P475" i="5" s="1"/>
  <c r="P476" i="5" s="1"/>
  <c r="P477" i="5" s="1"/>
  <c r="P478" i="5" s="1"/>
  <c r="P479" i="5" s="1"/>
  <c r="P480" i="5" s="1"/>
  <c r="P481" i="5" s="1"/>
  <c r="P482" i="5" s="1"/>
  <c r="P483" i="5" s="1"/>
  <c r="P484" i="5" s="1"/>
  <c r="P485" i="5" s="1"/>
  <c r="P486" i="5" s="1"/>
  <c r="P487" i="5" s="1"/>
  <c r="P488" i="5" s="1"/>
  <c r="P489" i="5" s="1"/>
  <c r="P490" i="5" s="1"/>
  <c r="P491" i="5" s="1"/>
  <c r="P492" i="5" s="1"/>
  <c r="P493" i="5" s="1"/>
  <c r="P494" i="5" s="1"/>
  <c r="P495" i="5" s="1"/>
  <c r="P496" i="5" s="1"/>
  <c r="P497" i="5" s="1"/>
  <c r="P498" i="5" s="1"/>
  <c r="P499" i="5" s="1"/>
  <c r="P500" i="5" s="1"/>
  <c r="P501" i="5" s="1"/>
  <c r="P502" i="5" s="1"/>
  <c r="P503" i="5" s="1"/>
  <c r="P504" i="5" s="1"/>
  <c r="P505" i="5" s="1"/>
  <c r="P506" i="5" s="1"/>
  <c r="P507" i="5" s="1"/>
  <c r="P508" i="5" s="1"/>
  <c r="P509" i="5" s="1"/>
  <c r="P510" i="5" s="1"/>
  <c r="P511" i="5" s="1"/>
  <c r="P512" i="5" s="1"/>
  <c r="P513" i="5" s="1"/>
  <c r="P514" i="5" s="1"/>
  <c r="P515" i="5" s="1"/>
  <c r="P516" i="5" s="1"/>
  <c r="P517" i="5" s="1"/>
  <c r="P518" i="5" s="1"/>
  <c r="P519" i="5" s="1"/>
  <c r="N2" i="5" s="1"/>
  <c r="Q25" i="6"/>
  <c r="Q28" i="6"/>
  <c r="Q26" i="6"/>
  <c r="G21" i="5"/>
  <c r="G22" i="5" s="1"/>
  <c r="G23" i="5" s="1"/>
  <c r="G24" i="5" s="1"/>
  <c r="G25" i="5" s="1"/>
  <c r="G26" i="5" s="1"/>
  <c r="G27" i="5" s="1"/>
  <c r="G28" i="5" s="1"/>
  <c r="G29" i="5" s="1"/>
  <c r="G30" i="5" s="1"/>
  <c r="G31" i="5" s="1"/>
  <c r="G32" i="5" s="1"/>
  <c r="G33" i="5" s="1"/>
  <c r="G34" i="5" s="1"/>
  <c r="G35" i="5" s="1"/>
  <c r="G36" i="5" s="1"/>
  <c r="G37" i="5" s="1"/>
  <c r="G38" i="5" s="1"/>
  <c r="G39" i="5" s="1"/>
  <c r="G40" i="5" s="1"/>
  <c r="G41" i="5" s="1"/>
  <c r="G42" i="5" s="1"/>
  <c r="G43" i="5" s="1"/>
  <c r="G44" i="5" s="1"/>
  <c r="G45" i="5" s="1"/>
  <c r="G46" i="5" s="1"/>
  <c r="G47" i="5" s="1"/>
  <c r="G48" i="5" s="1"/>
  <c r="G49" i="5" s="1"/>
  <c r="G50" i="5" s="1"/>
  <c r="G51" i="5" s="1"/>
  <c r="G52" i="5" s="1"/>
  <c r="G53" i="5" s="1"/>
  <c r="G54" i="5" s="1"/>
  <c r="G55" i="5" s="1"/>
  <c r="G56" i="5" s="1"/>
  <c r="G57" i="5" s="1"/>
  <c r="G58" i="5" s="1"/>
  <c r="G59" i="5" s="1"/>
  <c r="G60" i="5" s="1"/>
  <c r="G61" i="5" s="1"/>
  <c r="G62" i="5" s="1"/>
  <c r="G63" i="5" s="1"/>
  <c r="G64" i="5" s="1"/>
  <c r="G65" i="5" s="1"/>
  <c r="G66" i="5" s="1"/>
  <c r="G67" i="5" s="1"/>
  <c r="G68" i="5" s="1"/>
  <c r="G69" i="5" s="1"/>
  <c r="G70" i="5" s="1"/>
  <c r="G71" i="5" s="1"/>
  <c r="G72" i="5" s="1"/>
  <c r="G73" i="5" s="1"/>
  <c r="G74" i="5" s="1"/>
  <c r="G75" i="5" s="1"/>
  <c r="G76" i="5" s="1"/>
  <c r="G77" i="5" s="1"/>
  <c r="G78" i="5" s="1"/>
  <c r="G79" i="5" s="1"/>
  <c r="G80" i="5" s="1"/>
  <c r="G81" i="5" s="1"/>
  <c r="G82" i="5" s="1"/>
  <c r="G83" i="5" s="1"/>
  <c r="G84" i="5" s="1"/>
  <c r="G85" i="5" s="1"/>
  <c r="G86" i="5" s="1"/>
  <c r="G87" i="5" s="1"/>
  <c r="G88" i="5" s="1"/>
  <c r="G89" i="5" s="1"/>
  <c r="G90" i="5" s="1"/>
  <c r="G91" i="5" s="1"/>
  <c r="G92" i="5" s="1"/>
  <c r="G93" i="5" s="1"/>
  <c r="G94" i="5" s="1"/>
  <c r="G95" i="5" s="1"/>
  <c r="G96" i="5" s="1"/>
  <c r="G97" i="5" s="1"/>
  <c r="G98" i="5" s="1"/>
  <c r="G99" i="5" s="1"/>
  <c r="G100" i="5" s="1"/>
  <c r="G101" i="5" s="1"/>
  <c r="G102" i="5" s="1"/>
  <c r="G103" i="5" s="1"/>
  <c r="G104" i="5" s="1"/>
  <c r="G105" i="5" s="1"/>
  <c r="G106" i="5" s="1"/>
  <c r="G107" i="5" s="1"/>
  <c r="G108" i="5" s="1"/>
  <c r="G109" i="5" s="1"/>
  <c r="G110" i="5" s="1"/>
  <c r="G111" i="5" s="1"/>
  <c r="G112" i="5" s="1"/>
  <c r="G113" i="5" s="1"/>
  <c r="G114" i="5" s="1"/>
  <c r="G115" i="5" s="1"/>
  <c r="G116" i="5" s="1"/>
  <c r="G117" i="5" s="1"/>
  <c r="G118" i="5" s="1"/>
  <c r="G119" i="5" s="1"/>
  <c r="G120" i="5" s="1"/>
  <c r="G121" i="5" s="1"/>
  <c r="G122" i="5" s="1"/>
  <c r="G123" i="5" s="1"/>
  <c r="G124" i="5" s="1"/>
  <c r="G125" i="5" s="1"/>
  <c r="G126" i="5" s="1"/>
  <c r="G127" i="5" s="1"/>
  <c r="G128" i="5" s="1"/>
  <c r="G129" i="5" s="1"/>
  <c r="G130" i="5" s="1"/>
  <c r="G131" i="5" s="1"/>
  <c r="G132" i="5" s="1"/>
  <c r="G133" i="5" s="1"/>
  <c r="G134" i="5" s="1"/>
  <c r="G135" i="5" s="1"/>
  <c r="G136" i="5" s="1"/>
  <c r="G137" i="5" s="1"/>
  <c r="G138" i="5" s="1"/>
  <c r="G139" i="5" s="1"/>
  <c r="G140" i="5" s="1"/>
  <c r="G141" i="5" s="1"/>
  <c r="G142" i="5" s="1"/>
  <c r="G143" i="5" s="1"/>
  <c r="G144" i="5" s="1"/>
  <c r="G145" i="5" s="1"/>
  <c r="G146" i="5" s="1"/>
  <c r="G147" i="5" s="1"/>
  <c r="G148" i="5" s="1"/>
  <c r="G149" i="5" s="1"/>
  <c r="G150" i="5" s="1"/>
  <c r="G151" i="5" s="1"/>
  <c r="G152" i="5" s="1"/>
  <c r="G153" i="5" s="1"/>
  <c r="G154" i="5" s="1"/>
  <c r="G155" i="5" s="1"/>
  <c r="G156" i="5" s="1"/>
  <c r="G157" i="5" s="1"/>
  <c r="G158" i="5" s="1"/>
  <c r="G159" i="5" s="1"/>
  <c r="G160" i="5" s="1"/>
  <c r="G161" i="5" s="1"/>
  <c r="G162" i="5" s="1"/>
  <c r="G163" i="5" s="1"/>
  <c r="G164" i="5" s="1"/>
  <c r="G165" i="5" s="1"/>
  <c r="G166" i="5" s="1"/>
  <c r="G167" i="5" s="1"/>
  <c r="G168" i="5" s="1"/>
  <c r="G169" i="5" s="1"/>
  <c r="G170" i="5" s="1"/>
  <c r="G171" i="5" s="1"/>
  <c r="G172" i="5" s="1"/>
  <c r="G173" i="5" s="1"/>
  <c r="G174" i="5" s="1"/>
  <c r="G175" i="5" s="1"/>
  <c r="G176" i="5" s="1"/>
  <c r="G177" i="5" s="1"/>
  <c r="G178" i="5" s="1"/>
  <c r="G179" i="5" s="1"/>
  <c r="G180" i="5" s="1"/>
  <c r="G181" i="5" s="1"/>
  <c r="G182" i="5" s="1"/>
  <c r="G183" i="5" s="1"/>
  <c r="G184" i="5" s="1"/>
  <c r="G185" i="5" s="1"/>
  <c r="G186" i="5" s="1"/>
  <c r="G187" i="5" s="1"/>
  <c r="G188" i="5" s="1"/>
  <c r="G189" i="5" s="1"/>
  <c r="G190" i="5" s="1"/>
  <c r="G191" i="5" s="1"/>
  <c r="G192" i="5" s="1"/>
  <c r="G193" i="5" s="1"/>
  <c r="G194" i="5" s="1"/>
  <c r="G195" i="5" s="1"/>
  <c r="G196" i="5" s="1"/>
  <c r="G197" i="5" s="1"/>
  <c r="G198" i="5" s="1"/>
  <c r="G199" i="5" s="1"/>
  <c r="G200" i="5" s="1"/>
  <c r="G201" i="5" s="1"/>
  <c r="G202" i="5" s="1"/>
  <c r="G203" i="5" s="1"/>
  <c r="G204" i="5" s="1"/>
  <c r="G205" i="5" s="1"/>
  <c r="G206" i="5" s="1"/>
  <c r="G207" i="5" s="1"/>
  <c r="G208" i="5" s="1"/>
  <c r="G209" i="5" s="1"/>
  <c r="G210" i="5" s="1"/>
  <c r="G211" i="5" s="1"/>
  <c r="G212" i="5" s="1"/>
  <c r="G213" i="5" s="1"/>
  <c r="G214" i="5" s="1"/>
  <c r="G215" i="5" s="1"/>
  <c r="G216" i="5" s="1"/>
  <c r="G217" i="5" s="1"/>
  <c r="G218" i="5" s="1"/>
  <c r="G219" i="5" s="1"/>
  <c r="G220" i="5" s="1"/>
  <c r="G221" i="5" s="1"/>
  <c r="G222" i="5" s="1"/>
  <c r="G223" i="5" s="1"/>
  <c r="G224" i="5" s="1"/>
  <c r="G225" i="5" s="1"/>
  <c r="G226" i="5" s="1"/>
  <c r="G227" i="5" s="1"/>
  <c r="G228" i="5" s="1"/>
  <c r="G229" i="5" s="1"/>
  <c r="G230" i="5" s="1"/>
  <c r="G231" i="5" s="1"/>
  <c r="G232" i="5" s="1"/>
  <c r="G233" i="5" s="1"/>
  <c r="G234" i="5" s="1"/>
  <c r="G235" i="5" s="1"/>
  <c r="G236" i="5" s="1"/>
  <c r="G237" i="5" s="1"/>
  <c r="G238" i="5" s="1"/>
  <c r="G239" i="5" s="1"/>
  <c r="G240" i="5" s="1"/>
  <c r="G241" i="5" s="1"/>
  <c r="G242" i="5" s="1"/>
  <c r="G243" i="5" s="1"/>
  <c r="G244" i="5" s="1"/>
  <c r="G245" i="5" s="1"/>
  <c r="G246" i="5" s="1"/>
  <c r="G247" i="5" s="1"/>
  <c r="G248" i="5" s="1"/>
  <c r="G249" i="5" s="1"/>
  <c r="G250" i="5" s="1"/>
  <c r="G251" i="5" s="1"/>
  <c r="G252" i="5" s="1"/>
  <c r="G253" i="5" s="1"/>
  <c r="G254" i="5" s="1"/>
  <c r="G255" i="5" s="1"/>
  <c r="G256" i="5" s="1"/>
  <c r="G257" i="5" s="1"/>
  <c r="G258" i="5" s="1"/>
  <c r="G259" i="5" s="1"/>
  <c r="G260" i="5" s="1"/>
  <c r="G261" i="5" s="1"/>
  <c r="G262" i="5" s="1"/>
  <c r="G263" i="5" s="1"/>
  <c r="G264" i="5" s="1"/>
  <c r="G265" i="5" s="1"/>
  <c r="G266" i="5" s="1"/>
  <c r="G267" i="5" s="1"/>
  <c r="G268" i="5" s="1"/>
  <c r="G269" i="5" s="1"/>
  <c r="G270" i="5" s="1"/>
  <c r="G271" i="5" s="1"/>
  <c r="G272" i="5" s="1"/>
  <c r="G273" i="5" s="1"/>
  <c r="G274" i="5" s="1"/>
  <c r="G275" i="5" s="1"/>
  <c r="G276" i="5" s="1"/>
  <c r="G277" i="5" s="1"/>
  <c r="G278" i="5" s="1"/>
  <c r="G279" i="5" s="1"/>
  <c r="G280" i="5" s="1"/>
  <c r="G281" i="5" s="1"/>
  <c r="G282" i="5" s="1"/>
  <c r="G283" i="5" s="1"/>
  <c r="G284" i="5" s="1"/>
  <c r="G285" i="5" s="1"/>
  <c r="G286" i="5" s="1"/>
  <c r="G287" i="5" s="1"/>
  <c r="G288" i="5" s="1"/>
  <c r="G289" i="5" s="1"/>
  <c r="G290" i="5" s="1"/>
  <c r="G291" i="5" s="1"/>
  <c r="G292" i="5" s="1"/>
  <c r="G293" i="5" s="1"/>
  <c r="G294" i="5" s="1"/>
  <c r="G295" i="5" s="1"/>
  <c r="G296" i="5" s="1"/>
  <c r="G297" i="5" s="1"/>
  <c r="G298" i="5" s="1"/>
  <c r="G299" i="5" s="1"/>
  <c r="G300" i="5" s="1"/>
  <c r="G301" i="5" s="1"/>
  <c r="G302" i="5" s="1"/>
  <c r="G303" i="5" s="1"/>
  <c r="G304" i="5" s="1"/>
  <c r="G305" i="5" s="1"/>
  <c r="G306" i="5" s="1"/>
  <c r="G307" i="5" s="1"/>
  <c r="G308" i="5" s="1"/>
  <c r="G309" i="5" s="1"/>
  <c r="G310" i="5" s="1"/>
  <c r="G311" i="5" s="1"/>
  <c r="G312" i="5" s="1"/>
  <c r="G313" i="5" s="1"/>
  <c r="G314" i="5" s="1"/>
  <c r="G315" i="5" s="1"/>
  <c r="G316" i="5" s="1"/>
  <c r="G317" i="5" s="1"/>
  <c r="G318" i="5" s="1"/>
  <c r="G319" i="5" s="1"/>
  <c r="G320" i="5" s="1"/>
  <c r="G321" i="5" s="1"/>
  <c r="G322" i="5" s="1"/>
  <c r="G323" i="5" s="1"/>
  <c r="G324" i="5" s="1"/>
  <c r="G325" i="5" s="1"/>
  <c r="G326" i="5" s="1"/>
  <c r="G327" i="5" s="1"/>
  <c r="G328" i="5" s="1"/>
  <c r="G329" i="5" s="1"/>
  <c r="G330" i="5" s="1"/>
  <c r="G331" i="5" s="1"/>
  <c r="G332" i="5" s="1"/>
  <c r="G333" i="5" s="1"/>
  <c r="G334" i="5" s="1"/>
  <c r="G335" i="5" s="1"/>
  <c r="G336" i="5" s="1"/>
  <c r="G337" i="5" s="1"/>
  <c r="G338" i="5" s="1"/>
  <c r="G339" i="5" s="1"/>
  <c r="G340" i="5" s="1"/>
  <c r="G341" i="5" s="1"/>
  <c r="G342" i="5" s="1"/>
  <c r="G343" i="5" s="1"/>
  <c r="G344" i="5" s="1"/>
  <c r="G345" i="5" s="1"/>
  <c r="G346" i="5" s="1"/>
  <c r="G347" i="5" s="1"/>
  <c r="G348" i="5" s="1"/>
  <c r="G349" i="5" s="1"/>
  <c r="G350" i="5" s="1"/>
  <c r="G351" i="5" s="1"/>
  <c r="G352" i="5" s="1"/>
  <c r="G353" i="5" s="1"/>
  <c r="G354" i="5" s="1"/>
  <c r="G355" i="5" s="1"/>
  <c r="G356" i="5" s="1"/>
  <c r="G357" i="5" s="1"/>
  <c r="G358" i="5" s="1"/>
  <c r="G359" i="5" s="1"/>
  <c r="G360" i="5" s="1"/>
  <c r="G361" i="5" s="1"/>
  <c r="G362" i="5" s="1"/>
  <c r="G363" i="5" s="1"/>
  <c r="G364" i="5" s="1"/>
  <c r="G365" i="5" s="1"/>
  <c r="G366" i="5" s="1"/>
  <c r="G367" i="5" s="1"/>
  <c r="G368" i="5" s="1"/>
  <c r="G369" i="5" s="1"/>
  <c r="G370" i="5" s="1"/>
  <c r="G371" i="5" s="1"/>
  <c r="G372" i="5" s="1"/>
  <c r="G373" i="5" s="1"/>
  <c r="G374" i="5" s="1"/>
  <c r="G375" i="5" s="1"/>
  <c r="G376" i="5" s="1"/>
  <c r="G377" i="5" s="1"/>
  <c r="G378" i="5" s="1"/>
  <c r="G379" i="5" s="1"/>
  <c r="G380" i="5" s="1"/>
  <c r="G381" i="5" s="1"/>
  <c r="G382" i="5" s="1"/>
  <c r="G383" i="5" s="1"/>
  <c r="G384" i="5" s="1"/>
  <c r="G385" i="5" s="1"/>
  <c r="G386" i="5" s="1"/>
  <c r="G387" i="5" s="1"/>
  <c r="G388" i="5" s="1"/>
  <c r="G389" i="5" s="1"/>
  <c r="G390" i="5" s="1"/>
  <c r="G391" i="5" s="1"/>
  <c r="G392" i="5" s="1"/>
  <c r="G393" i="5" s="1"/>
  <c r="G394" i="5" s="1"/>
  <c r="G395" i="5" s="1"/>
  <c r="G396" i="5" s="1"/>
  <c r="G397" i="5" s="1"/>
  <c r="G398" i="5" s="1"/>
  <c r="G399" i="5" s="1"/>
  <c r="G400" i="5" s="1"/>
  <c r="G401" i="5" s="1"/>
  <c r="G402" i="5" s="1"/>
  <c r="G403" i="5" s="1"/>
  <c r="G404" i="5" s="1"/>
  <c r="G405" i="5" s="1"/>
  <c r="G406" i="5" s="1"/>
  <c r="G407" i="5" s="1"/>
  <c r="G408" i="5" s="1"/>
  <c r="G409" i="5" s="1"/>
  <c r="G410" i="5" s="1"/>
  <c r="G411" i="5" s="1"/>
  <c r="G412" i="5" s="1"/>
  <c r="G413" i="5" s="1"/>
  <c r="G414" i="5" s="1"/>
  <c r="G415" i="5" s="1"/>
  <c r="G416" i="5" s="1"/>
  <c r="G417" i="5" s="1"/>
  <c r="G418" i="5" s="1"/>
  <c r="G419" i="5" s="1"/>
  <c r="G420" i="5" s="1"/>
  <c r="G421" i="5" s="1"/>
  <c r="G422" i="5" s="1"/>
  <c r="G423" i="5" s="1"/>
  <c r="G424" i="5" s="1"/>
  <c r="G425" i="5" s="1"/>
  <c r="G426" i="5" s="1"/>
  <c r="G427" i="5" s="1"/>
  <c r="G428" i="5" s="1"/>
  <c r="G429" i="5" s="1"/>
  <c r="G430" i="5" s="1"/>
  <c r="G431" i="5" s="1"/>
  <c r="G432" i="5" s="1"/>
  <c r="G433" i="5" s="1"/>
  <c r="G434" i="5" s="1"/>
  <c r="G435" i="5" s="1"/>
  <c r="G436" i="5" s="1"/>
  <c r="G437" i="5" s="1"/>
  <c r="G438" i="5" s="1"/>
  <c r="G439" i="5" s="1"/>
  <c r="G440" i="5" s="1"/>
  <c r="G441" i="5" s="1"/>
  <c r="G442" i="5" s="1"/>
  <c r="G443" i="5" s="1"/>
  <c r="G444" i="5" s="1"/>
  <c r="G445" i="5" s="1"/>
  <c r="G446" i="5" s="1"/>
  <c r="G447" i="5" s="1"/>
  <c r="G448" i="5" s="1"/>
  <c r="G449" i="5" s="1"/>
  <c r="G450" i="5" s="1"/>
  <c r="G451" i="5" s="1"/>
  <c r="G452" i="5" s="1"/>
  <c r="G453" i="5" s="1"/>
  <c r="G454" i="5" s="1"/>
  <c r="G455" i="5" s="1"/>
  <c r="G456" i="5" s="1"/>
  <c r="G457" i="5" s="1"/>
  <c r="G458" i="5" s="1"/>
  <c r="G459" i="5" s="1"/>
  <c r="G460" i="5" s="1"/>
  <c r="G461" i="5" s="1"/>
  <c r="G462" i="5" s="1"/>
  <c r="G463" i="5" s="1"/>
  <c r="G464" i="5" s="1"/>
  <c r="G465" i="5" s="1"/>
  <c r="G466" i="5" s="1"/>
  <c r="G467" i="5" s="1"/>
  <c r="G468" i="5" s="1"/>
  <c r="G469" i="5" s="1"/>
  <c r="G470" i="5" s="1"/>
  <c r="G471" i="5" s="1"/>
  <c r="G472" i="5" s="1"/>
  <c r="G473" i="5" s="1"/>
  <c r="G474" i="5" s="1"/>
  <c r="G475" i="5" s="1"/>
  <c r="G476" i="5" s="1"/>
  <c r="G477" i="5" s="1"/>
  <c r="G478" i="5" s="1"/>
  <c r="G479" i="5" s="1"/>
  <c r="G480" i="5" s="1"/>
  <c r="G481" i="5" s="1"/>
  <c r="G482" i="5" s="1"/>
  <c r="G483" i="5" s="1"/>
  <c r="G484" i="5" s="1"/>
  <c r="G485" i="5" s="1"/>
  <c r="G486" i="5" s="1"/>
  <c r="G487" i="5" s="1"/>
  <c r="G488" i="5" s="1"/>
  <c r="G489" i="5" s="1"/>
  <c r="G490" i="5" s="1"/>
  <c r="G491" i="5" s="1"/>
  <c r="G492" i="5" s="1"/>
  <c r="G493" i="5" s="1"/>
  <c r="G494" i="5" s="1"/>
  <c r="G495" i="5" s="1"/>
  <c r="G496" i="5" s="1"/>
  <c r="G497" i="5" s="1"/>
  <c r="G498" i="5" s="1"/>
  <c r="G499" i="5" s="1"/>
  <c r="G500" i="5" s="1"/>
  <c r="G501" i="5" s="1"/>
  <c r="G502" i="5" s="1"/>
  <c r="G503" i="5" s="1"/>
  <c r="G504" i="5" s="1"/>
  <c r="G505" i="5" s="1"/>
  <c r="G506" i="5" s="1"/>
  <c r="G507" i="5" s="1"/>
  <c r="G508" i="5" s="1"/>
  <c r="G509" i="5" s="1"/>
  <c r="G510" i="5" s="1"/>
  <c r="G511" i="5" s="1"/>
  <c r="G512" i="5" s="1"/>
  <c r="G513" i="5" s="1"/>
  <c r="G514" i="5" s="1"/>
  <c r="G515" i="5" s="1"/>
  <c r="G516" i="5" s="1"/>
  <c r="G517" i="5" s="1"/>
  <c r="G518" i="5" s="1"/>
  <c r="G519" i="5" s="1"/>
  <c r="J2" i="5" s="1"/>
  <c r="Q27" i="6"/>
  <c r="CB267" i="4"/>
  <c r="AU3" i="4" s="1"/>
  <c r="F32" i="5"/>
  <c r="F33" i="5" s="1"/>
  <c r="F34" i="5" s="1"/>
  <c r="F35" i="5" s="1"/>
  <c r="F36" i="5" s="1"/>
  <c r="F37" i="5" s="1"/>
  <c r="F38" i="5" s="1"/>
  <c r="F39" i="5" s="1"/>
  <c r="F40" i="5" s="1"/>
  <c r="F41" i="5" s="1"/>
  <c r="F42" i="5" s="1"/>
  <c r="F43" i="5" s="1"/>
  <c r="F44" i="5" s="1"/>
  <c r="F45" i="5" s="1"/>
  <c r="F46" i="5" s="1"/>
  <c r="F47" i="5" s="1"/>
  <c r="F48" i="5" s="1"/>
  <c r="F49" i="5" s="1"/>
  <c r="F50" i="5" s="1"/>
  <c r="F51" i="5" s="1"/>
  <c r="F52" i="5" s="1"/>
  <c r="F53" i="5" s="1"/>
  <c r="F54" i="5" s="1"/>
  <c r="F55" i="5" s="1"/>
  <c r="F56" i="5" s="1"/>
  <c r="F57" i="5" s="1"/>
  <c r="F58" i="5" s="1"/>
  <c r="F59" i="5" s="1"/>
  <c r="F60" i="5" s="1"/>
  <c r="F61" i="5" s="1"/>
  <c r="F62" i="5" s="1"/>
  <c r="F63" i="5" s="1"/>
  <c r="F64" i="5" s="1"/>
  <c r="F65" i="5" s="1"/>
  <c r="F66" i="5" s="1"/>
  <c r="F67" i="5" s="1"/>
  <c r="F68" i="5" s="1"/>
  <c r="F69" i="5" s="1"/>
  <c r="F70" i="5" s="1"/>
  <c r="F71" i="5" s="1"/>
  <c r="F72" i="5" s="1"/>
  <c r="F73" i="5" s="1"/>
  <c r="F74" i="5" s="1"/>
  <c r="F75" i="5" s="1"/>
  <c r="F76" i="5" s="1"/>
  <c r="F77" i="5" s="1"/>
  <c r="F78" i="5" s="1"/>
  <c r="F79" i="5" s="1"/>
  <c r="F80" i="5" s="1"/>
  <c r="F81" i="5" s="1"/>
  <c r="F82" i="5" s="1"/>
  <c r="F83" i="5" s="1"/>
  <c r="F84" i="5" s="1"/>
  <c r="F85" i="5" s="1"/>
  <c r="F86" i="5" s="1"/>
  <c r="F87" i="5" s="1"/>
  <c r="F88" i="5" s="1"/>
  <c r="F89" i="5" s="1"/>
  <c r="F90" i="5" s="1"/>
  <c r="F91" i="5" s="1"/>
  <c r="F92" i="5" s="1"/>
  <c r="F93" i="5" s="1"/>
  <c r="F94" i="5" s="1"/>
  <c r="F95" i="5" s="1"/>
  <c r="F96" i="5" s="1"/>
  <c r="F97" i="5" s="1"/>
  <c r="F98" i="5" s="1"/>
  <c r="F99" i="5" s="1"/>
  <c r="F100" i="5" s="1"/>
  <c r="F101" i="5" s="1"/>
  <c r="F102" i="5" s="1"/>
  <c r="F103" i="5" s="1"/>
  <c r="F104" i="5" s="1"/>
  <c r="F105" i="5" s="1"/>
  <c r="F106" i="5" s="1"/>
  <c r="F107" i="5" s="1"/>
  <c r="F108" i="5" s="1"/>
  <c r="F109" i="5" s="1"/>
  <c r="F110" i="5" s="1"/>
  <c r="F111" i="5" s="1"/>
  <c r="F112" i="5" s="1"/>
  <c r="F113" i="5" s="1"/>
  <c r="F114" i="5" s="1"/>
  <c r="F115" i="5" s="1"/>
  <c r="F116" i="5" s="1"/>
  <c r="F117" i="5" s="1"/>
  <c r="F118" i="5" s="1"/>
  <c r="F119" i="5" s="1"/>
  <c r="F120" i="5" s="1"/>
  <c r="F121" i="5" s="1"/>
  <c r="F122" i="5" s="1"/>
  <c r="F123" i="5" s="1"/>
  <c r="F124" i="5" s="1"/>
  <c r="F125" i="5" s="1"/>
  <c r="F126" i="5" s="1"/>
  <c r="F127" i="5" s="1"/>
  <c r="F128" i="5" s="1"/>
  <c r="F129" i="5" s="1"/>
  <c r="F130" i="5" s="1"/>
  <c r="F131" i="5" s="1"/>
  <c r="F132" i="5" s="1"/>
  <c r="F133" i="5" s="1"/>
  <c r="F134" i="5" s="1"/>
  <c r="F135" i="5" s="1"/>
  <c r="F136" i="5" s="1"/>
  <c r="F137" i="5" s="1"/>
  <c r="F138" i="5" s="1"/>
  <c r="F139" i="5" s="1"/>
  <c r="F140" i="5" s="1"/>
  <c r="F141" i="5" s="1"/>
  <c r="F142" i="5" s="1"/>
  <c r="F143" i="5" s="1"/>
  <c r="F144" i="5" s="1"/>
  <c r="F145" i="5" s="1"/>
  <c r="F146" i="5" s="1"/>
  <c r="F147" i="5" s="1"/>
  <c r="F148" i="5" s="1"/>
  <c r="F149" i="5" s="1"/>
  <c r="F150" i="5" s="1"/>
  <c r="F151" i="5" s="1"/>
  <c r="F152" i="5" s="1"/>
  <c r="F153" i="5" s="1"/>
  <c r="F154" i="5" s="1"/>
  <c r="F155" i="5" s="1"/>
  <c r="F156" i="5" s="1"/>
  <c r="F157" i="5" s="1"/>
  <c r="F158" i="5" s="1"/>
  <c r="F159" i="5" s="1"/>
  <c r="F160" i="5" s="1"/>
  <c r="F161" i="5" s="1"/>
  <c r="F162" i="5" s="1"/>
  <c r="F163" i="5" s="1"/>
  <c r="F164" i="5" s="1"/>
  <c r="F165" i="5" s="1"/>
  <c r="F166" i="5" s="1"/>
  <c r="F167" i="5" s="1"/>
  <c r="F168" i="5" s="1"/>
  <c r="F169" i="5" s="1"/>
  <c r="F170" i="5" s="1"/>
  <c r="F171" i="5" s="1"/>
  <c r="F172" i="5" s="1"/>
  <c r="F173" i="5" s="1"/>
  <c r="F174" i="5" s="1"/>
  <c r="F175" i="5" s="1"/>
  <c r="F176" i="5" s="1"/>
  <c r="F177" i="5" s="1"/>
  <c r="F178" i="5" s="1"/>
  <c r="F179" i="5" s="1"/>
  <c r="F180" i="5" s="1"/>
  <c r="F181" i="5" s="1"/>
  <c r="F182" i="5" s="1"/>
  <c r="F183" i="5" s="1"/>
  <c r="F184" i="5" s="1"/>
  <c r="F185" i="5" s="1"/>
  <c r="F186" i="5" s="1"/>
  <c r="F187" i="5" s="1"/>
  <c r="F188" i="5" s="1"/>
  <c r="F189" i="5" s="1"/>
  <c r="F190" i="5" s="1"/>
  <c r="F191" i="5" s="1"/>
  <c r="F192" i="5" s="1"/>
  <c r="F193" i="5" s="1"/>
  <c r="F194" i="5" s="1"/>
  <c r="F195" i="5" s="1"/>
  <c r="F196" i="5" s="1"/>
  <c r="F197" i="5" s="1"/>
  <c r="F198" i="5" s="1"/>
  <c r="F199" i="5" s="1"/>
  <c r="F200" i="5" s="1"/>
  <c r="F201" i="5" s="1"/>
  <c r="F202" i="5" s="1"/>
  <c r="F203" i="5" s="1"/>
  <c r="F204" i="5" s="1"/>
  <c r="F205" i="5" s="1"/>
  <c r="F206" i="5" s="1"/>
  <c r="F207" i="5" s="1"/>
  <c r="F208" i="5" s="1"/>
  <c r="F209" i="5" s="1"/>
  <c r="F210" i="5" s="1"/>
  <c r="F211" i="5" s="1"/>
  <c r="F212" i="5" s="1"/>
  <c r="F213" i="5" s="1"/>
  <c r="F214" i="5" s="1"/>
  <c r="F215" i="5" s="1"/>
  <c r="F216" i="5" s="1"/>
  <c r="F217" i="5" s="1"/>
  <c r="F218" i="5" s="1"/>
  <c r="F219" i="5" s="1"/>
  <c r="F220" i="5" s="1"/>
  <c r="F221" i="5" s="1"/>
  <c r="F222" i="5" s="1"/>
  <c r="F223" i="5" s="1"/>
  <c r="F224" i="5" s="1"/>
  <c r="F225" i="5" s="1"/>
  <c r="F226" i="5" s="1"/>
  <c r="F227" i="5" s="1"/>
  <c r="F228" i="5" s="1"/>
  <c r="F229" i="5" s="1"/>
  <c r="F230" i="5" s="1"/>
  <c r="F231" i="5" s="1"/>
  <c r="F232" i="5" s="1"/>
  <c r="F233" i="5" s="1"/>
  <c r="F234" i="5" s="1"/>
  <c r="F235" i="5" s="1"/>
  <c r="F236" i="5" s="1"/>
  <c r="F237" i="5" s="1"/>
  <c r="F238" i="5" s="1"/>
  <c r="F239" i="5" s="1"/>
  <c r="F240" i="5" s="1"/>
  <c r="F241" i="5" s="1"/>
  <c r="F242" i="5" s="1"/>
  <c r="F243" i="5" s="1"/>
  <c r="F244" i="5" s="1"/>
  <c r="F245" i="5" s="1"/>
  <c r="F246" i="5" s="1"/>
  <c r="F247" i="5" s="1"/>
  <c r="F248" i="5" s="1"/>
  <c r="F249" i="5" s="1"/>
  <c r="F250" i="5" s="1"/>
  <c r="F251" i="5" s="1"/>
  <c r="F252" i="5" s="1"/>
  <c r="F253" i="5" s="1"/>
  <c r="F254" i="5" s="1"/>
  <c r="F255" i="5" s="1"/>
  <c r="F256" i="5" s="1"/>
  <c r="F257" i="5" s="1"/>
  <c r="F258" i="5" s="1"/>
  <c r="F259" i="5" s="1"/>
  <c r="F260" i="5" s="1"/>
  <c r="F261" i="5" s="1"/>
  <c r="F262" i="5" s="1"/>
  <c r="F263" i="5" s="1"/>
  <c r="F264" i="5" s="1"/>
  <c r="F265" i="5" s="1"/>
  <c r="F266" i="5" s="1"/>
  <c r="F267" i="5" s="1"/>
  <c r="F268" i="5" s="1"/>
  <c r="F269" i="5" s="1"/>
  <c r="F270" i="5" s="1"/>
  <c r="F271" i="5" s="1"/>
  <c r="F272" i="5" s="1"/>
  <c r="F273" i="5" s="1"/>
  <c r="F274" i="5" s="1"/>
  <c r="F275" i="5" s="1"/>
  <c r="F276" i="5" s="1"/>
  <c r="F277" i="5" s="1"/>
  <c r="F278" i="5" s="1"/>
  <c r="F279" i="5" s="1"/>
  <c r="F280" i="5" s="1"/>
  <c r="F281" i="5" s="1"/>
  <c r="F282" i="5" s="1"/>
  <c r="F283" i="5" s="1"/>
  <c r="F284" i="5" s="1"/>
  <c r="F285" i="5" s="1"/>
  <c r="F286" i="5" s="1"/>
  <c r="F287" i="5" s="1"/>
  <c r="F288" i="5" s="1"/>
  <c r="F289" i="5" s="1"/>
  <c r="F290" i="5" s="1"/>
  <c r="F291" i="5" s="1"/>
  <c r="F292" i="5" s="1"/>
  <c r="F293" i="5" s="1"/>
  <c r="F294" i="5" s="1"/>
  <c r="F295" i="5" s="1"/>
  <c r="F296" i="5" s="1"/>
  <c r="F297" i="5" s="1"/>
  <c r="F298" i="5" s="1"/>
  <c r="F299" i="5" s="1"/>
  <c r="F300" i="5" s="1"/>
  <c r="F301" i="5" s="1"/>
  <c r="F302" i="5" s="1"/>
  <c r="F303" i="5" s="1"/>
  <c r="F304" i="5" s="1"/>
  <c r="F305" i="5" s="1"/>
  <c r="F306" i="5" s="1"/>
  <c r="F307" i="5" s="1"/>
  <c r="F308" i="5" s="1"/>
  <c r="F309" i="5" s="1"/>
  <c r="F310" i="5" s="1"/>
  <c r="F311" i="5" s="1"/>
  <c r="F312" i="5" s="1"/>
  <c r="F313" i="5" s="1"/>
  <c r="F314" i="5" s="1"/>
  <c r="F315" i="5" s="1"/>
  <c r="F316" i="5" s="1"/>
  <c r="F317" i="5" s="1"/>
  <c r="F318" i="5" s="1"/>
  <c r="F319" i="5" s="1"/>
  <c r="F320" i="5" s="1"/>
  <c r="F321" i="5" s="1"/>
  <c r="F322" i="5" s="1"/>
  <c r="F323" i="5" s="1"/>
  <c r="F324" i="5" s="1"/>
  <c r="F325" i="5" s="1"/>
  <c r="F326" i="5" s="1"/>
  <c r="F327" i="5" s="1"/>
  <c r="F328" i="5" s="1"/>
  <c r="F329" i="5" s="1"/>
  <c r="F330" i="5" s="1"/>
  <c r="F331" i="5" s="1"/>
  <c r="F332" i="5" s="1"/>
  <c r="F333" i="5" s="1"/>
  <c r="F334" i="5" s="1"/>
  <c r="F335" i="5" s="1"/>
  <c r="F336" i="5" s="1"/>
  <c r="F337" i="5" s="1"/>
  <c r="F338" i="5" s="1"/>
  <c r="F339" i="5" s="1"/>
  <c r="F340" i="5" s="1"/>
  <c r="F341" i="5" s="1"/>
  <c r="F342" i="5" s="1"/>
  <c r="F343" i="5" s="1"/>
  <c r="F344" i="5" s="1"/>
  <c r="F345" i="5" s="1"/>
  <c r="F346" i="5" s="1"/>
  <c r="F347" i="5" s="1"/>
  <c r="F348" i="5" s="1"/>
  <c r="F349" i="5" s="1"/>
  <c r="F350" i="5" s="1"/>
  <c r="F351" i="5" s="1"/>
  <c r="F352" i="5" s="1"/>
  <c r="F353" i="5" s="1"/>
  <c r="F354" i="5" s="1"/>
  <c r="F355" i="5" s="1"/>
  <c r="F356" i="5" s="1"/>
  <c r="F357" i="5" s="1"/>
  <c r="F358" i="5" s="1"/>
  <c r="F359" i="5" s="1"/>
  <c r="F360" i="5" s="1"/>
  <c r="F361" i="5" s="1"/>
  <c r="F362" i="5" s="1"/>
  <c r="F363" i="5" s="1"/>
  <c r="F364" i="5" s="1"/>
  <c r="F365" i="5" s="1"/>
  <c r="F366" i="5" s="1"/>
  <c r="F367" i="5" s="1"/>
  <c r="F368" i="5" s="1"/>
  <c r="F369" i="5" s="1"/>
  <c r="F370" i="5" s="1"/>
  <c r="F371" i="5" s="1"/>
  <c r="F372" i="5" s="1"/>
  <c r="F373" i="5" s="1"/>
  <c r="F374" i="5" s="1"/>
  <c r="F375" i="5" s="1"/>
  <c r="F376" i="5" s="1"/>
  <c r="F377" i="5" s="1"/>
  <c r="F378" i="5" s="1"/>
  <c r="F379" i="5" s="1"/>
  <c r="F380" i="5" s="1"/>
  <c r="F381" i="5" s="1"/>
  <c r="F382" i="5" s="1"/>
  <c r="F383" i="5" s="1"/>
  <c r="F384" i="5" s="1"/>
  <c r="F385" i="5" s="1"/>
  <c r="F386" i="5" s="1"/>
  <c r="F387" i="5" s="1"/>
  <c r="F388" i="5" s="1"/>
  <c r="F389" i="5" s="1"/>
  <c r="F390" i="5" s="1"/>
  <c r="F391" i="5" s="1"/>
  <c r="F392" i="5" s="1"/>
  <c r="F393" i="5" s="1"/>
  <c r="F394" i="5" s="1"/>
  <c r="F395" i="5" s="1"/>
  <c r="F396" i="5" s="1"/>
  <c r="F397" i="5" s="1"/>
  <c r="F398" i="5" s="1"/>
  <c r="F399" i="5" s="1"/>
  <c r="F400" i="5" s="1"/>
  <c r="F401" i="5" s="1"/>
  <c r="F402" i="5" s="1"/>
  <c r="F403" i="5" s="1"/>
  <c r="F404" i="5" s="1"/>
  <c r="F405" i="5" s="1"/>
  <c r="F406" i="5" s="1"/>
  <c r="F407" i="5" s="1"/>
  <c r="F408" i="5" s="1"/>
  <c r="F409" i="5" s="1"/>
  <c r="F410" i="5" s="1"/>
  <c r="F411" i="5" s="1"/>
  <c r="F412" i="5" s="1"/>
  <c r="F413" i="5" s="1"/>
  <c r="F414" i="5" s="1"/>
  <c r="F415" i="5" s="1"/>
  <c r="F416" i="5" s="1"/>
  <c r="F417" i="5" s="1"/>
  <c r="F418" i="5" s="1"/>
  <c r="F419" i="5" s="1"/>
  <c r="F420" i="5" s="1"/>
  <c r="F421" i="5" s="1"/>
  <c r="F422" i="5" s="1"/>
  <c r="F423" i="5" s="1"/>
  <c r="F424" i="5" s="1"/>
  <c r="F425" i="5" s="1"/>
  <c r="F426" i="5" s="1"/>
  <c r="F427" i="5" s="1"/>
  <c r="F428" i="5" s="1"/>
  <c r="F429" i="5" s="1"/>
  <c r="F430" i="5" s="1"/>
  <c r="F431" i="5" s="1"/>
  <c r="F432" i="5" s="1"/>
  <c r="F433" i="5" s="1"/>
  <c r="F434" i="5" s="1"/>
  <c r="F435" i="5" s="1"/>
  <c r="F436" i="5" s="1"/>
  <c r="F437" i="5" s="1"/>
  <c r="F438" i="5" s="1"/>
  <c r="F439" i="5" s="1"/>
  <c r="F440" i="5" s="1"/>
  <c r="F441" i="5" s="1"/>
  <c r="F442" i="5" s="1"/>
  <c r="F443" i="5" s="1"/>
  <c r="F444" i="5" s="1"/>
  <c r="F445" i="5" s="1"/>
  <c r="F446" i="5" s="1"/>
  <c r="F447" i="5" s="1"/>
  <c r="F448" i="5" s="1"/>
  <c r="F449" i="5" s="1"/>
  <c r="F450" i="5" s="1"/>
  <c r="F451" i="5" s="1"/>
  <c r="F452" i="5" s="1"/>
  <c r="F453" i="5" s="1"/>
  <c r="F454" i="5" s="1"/>
  <c r="F455" i="5" s="1"/>
  <c r="F456" i="5" s="1"/>
  <c r="F457" i="5" s="1"/>
  <c r="F458" i="5" s="1"/>
  <c r="F459" i="5" s="1"/>
  <c r="F460" i="5" s="1"/>
  <c r="F461" i="5" s="1"/>
  <c r="F462" i="5" s="1"/>
  <c r="F463" i="5" s="1"/>
  <c r="F464" i="5" s="1"/>
  <c r="F465" i="5" s="1"/>
  <c r="F466" i="5" s="1"/>
  <c r="F467" i="5" s="1"/>
  <c r="F468" i="5" s="1"/>
  <c r="F469" i="5" s="1"/>
  <c r="F470" i="5" s="1"/>
  <c r="F471" i="5" s="1"/>
  <c r="F472" i="5" s="1"/>
  <c r="F473" i="5" s="1"/>
  <c r="F474" i="5" s="1"/>
  <c r="F475" i="5" s="1"/>
  <c r="F476" i="5" s="1"/>
  <c r="F477" i="5" s="1"/>
  <c r="F478" i="5" s="1"/>
  <c r="F479" i="5" s="1"/>
  <c r="F480" i="5" s="1"/>
  <c r="F481" i="5" s="1"/>
  <c r="F482" i="5" s="1"/>
  <c r="F483" i="5" s="1"/>
  <c r="F484" i="5" s="1"/>
  <c r="F485" i="5" s="1"/>
  <c r="F486" i="5" s="1"/>
  <c r="F487" i="5" s="1"/>
  <c r="F488" i="5" s="1"/>
  <c r="F489" i="5" s="1"/>
  <c r="F490" i="5" s="1"/>
  <c r="F491" i="5" s="1"/>
  <c r="F492" i="5" s="1"/>
  <c r="F493" i="5" s="1"/>
  <c r="F494" i="5" s="1"/>
  <c r="F495" i="5" s="1"/>
  <c r="F496" i="5" s="1"/>
  <c r="F497" i="5" s="1"/>
  <c r="F498" i="5" s="1"/>
  <c r="F499" i="5" s="1"/>
  <c r="F500" i="5" s="1"/>
  <c r="F501" i="5" s="1"/>
  <c r="F502" i="5" s="1"/>
  <c r="F503" i="5" s="1"/>
  <c r="F504" i="5" s="1"/>
  <c r="F505" i="5" s="1"/>
  <c r="F506" i="5" s="1"/>
  <c r="F507" i="5" s="1"/>
  <c r="F508" i="5" s="1"/>
  <c r="F509" i="5" s="1"/>
  <c r="F510" i="5" s="1"/>
  <c r="F511" i="5" s="1"/>
  <c r="F512" i="5" s="1"/>
  <c r="F513" i="5" s="1"/>
  <c r="F514" i="5" s="1"/>
  <c r="F515" i="5" s="1"/>
  <c r="F516" i="5" s="1"/>
  <c r="F517" i="5" s="1"/>
  <c r="F518" i="5" s="1"/>
  <c r="F519" i="5" s="1"/>
  <c r="I2" i="5" s="1"/>
  <c r="I32" i="5"/>
  <c r="I33" i="5" s="1"/>
  <c r="I34" i="5" s="1"/>
  <c r="I35" i="5" s="1"/>
  <c r="I36" i="5" s="1"/>
  <c r="I37" i="5" s="1"/>
  <c r="I38" i="5" s="1"/>
  <c r="I39" i="5" s="1"/>
  <c r="I40" i="5" s="1"/>
  <c r="I41" i="5" s="1"/>
  <c r="I42" i="5" s="1"/>
  <c r="I43" i="5" s="1"/>
  <c r="I44" i="5" s="1"/>
  <c r="I45" i="5" s="1"/>
  <c r="I46" i="5" s="1"/>
  <c r="I47" i="5" s="1"/>
  <c r="I48" i="5" s="1"/>
  <c r="I49" i="5" s="1"/>
  <c r="I50" i="5" s="1"/>
  <c r="I51" i="5" s="1"/>
  <c r="I52" i="5" s="1"/>
  <c r="I53" i="5" s="1"/>
  <c r="I54" i="5" s="1"/>
  <c r="I55" i="5" s="1"/>
  <c r="I56" i="5" s="1"/>
  <c r="I57" i="5" s="1"/>
  <c r="I58" i="5" s="1"/>
  <c r="I59" i="5" s="1"/>
  <c r="I60" i="5" s="1"/>
  <c r="I61" i="5" s="1"/>
  <c r="I62" i="5" s="1"/>
  <c r="I63" i="5" s="1"/>
  <c r="I64" i="5" s="1"/>
  <c r="I65" i="5" s="1"/>
  <c r="I66" i="5" s="1"/>
  <c r="I67" i="5" s="1"/>
  <c r="I68" i="5" s="1"/>
  <c r="I69" i="5" s="1"/>
  <c r="I70" i="5" s="1"/>
  <c r="I71" i="5" s="1"/>
  <c r="I72" i="5" s="1"/>
  <c r="I73" i="5" s="1"/>
  <c r="I74" i="5" s="1"/>
  <c r="I75" i="5" s="1"/>
  <c r="I76" i="5" s="1"/>
  <c r="I77" i="5" s="1"/>
  <c r="I78" i="5" s="1"/>
  <c r="I79" i="5" s="1"/>
  <c r="I80" i="5" s="1"/>
  <c r="I81" i="5" s="1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I99" i="5" s="1"/>
  <c r="I100" i="5" s="1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139" i="5" s="1"/>
  <c r="I140" i="5" s="1"/>
  <c r="I141" i="5" s="1"/>
  <c r="I142" i="5" s="1"/>
  <c r="I143" i="5" s="1"/>
  <c r="I144" i="5" s="1"/>
  <c r="I145" i="5" s="1"/>
  <c r="I146" i="5" s="1"/>
  <c r="I147" i="5" s="1"/>
  <c r="I148" i="5" s="1"/>
  <c r="I149" i="5" s="1"/>
  <c r="I150" i="5" s="1"/>
  <c r="I151" i="5" s="1"/>
  <c r="I152" i="5" s="1"/>
  <c r="I153" i="5" s="1"/>
  <c r="I154" i="5" s="1"/>
  <c r="I155" i="5" s="1"/>
  <c r="I156" i="5" s="1"/>
  <c r="I157" i="5" s="1"/>
  <c r="I158" i="5" s="1"/>
  <c r="I159" i="5" s="1"/>
  <c r="I160" i="5" s="1"/>
  <c r="I161" i="5" s="1"/>
  <c r="I162" i="5" s="1"/>
  <c r="I163" i="5" s="1"/>
  <c r="I164" i="5" s="1"/>
  <c r="I165" i="5" s="1"/>
  <c r="I166" i="5" s="1"/>
  <c r="I167" i="5" s="1"/>
  <c r="I168" i="5" s="1"/>
  <c r="I169" i="5" s="1"/>
  <c r="I170" i="5" s="1"/>
  <c r="I171" i="5" s="1"/>
  <c r="I172" i="5" s="1"/>
  <c r="I173" i="5" s="1"/>
  <c r="I174" i="5" s="1"/>
  <c r="I175" i="5" s="1"/>
  <c r="I176" i="5" s="1"/>
  <c r="I177" i="5" s="1"/>
  <c r="I178" i="5" s="1"/>
  <c r="I179" i="5" s="1"/>
  <c r="I180" i="5" s="1"/>
  <c r="I181" i="5" s="1"/>
  <c r="I182" i="5" s="1"/>
  <c r="I183" i="5" s="1"/>
  <c r="I184" i="5" s="1"/>
  <c r="I185" i="5" s="1"/>
  <c r="I186" i="5" s="1"/>
  <c r="I187" i="5" s="1"/>
  <c r="I188" i="5" s="1"/>
  <c r="I189" i="5" s="1"/>
  <c r="I190" i="5" s="1"/>
  <c r="I191" i="5" s="1"/>
  <c r="I192" i="5" s="1"/>
  <c r="I193" i="5" s="1"/>
  <c r="I194" i="5" s="1"/>
  <c r="I195" i="5" s="1"/>
  <c r="I196" i="5" s="1"/>
  <c r="I197" i="5" s="1"/>
  <c r="I198" i="5" s="1"/>
  <c r="I199" i="5" s="1"/>
  <c r="I200" i="5" s="1"/>
  <c r="I201" i="5" s="1"/>
  <c r="I202" i="5" s="1"/>
  <c r="I203" i="5" s="1"/>
  <c r="I204" i="5" s="1"/>
  <c r="I205" i="5" s="1"/>
  <c r="I206" i="5" s="1"/>
  <c r="I207" i="5" s="1"/>
  <c r="I208" i="5" s="1"/>
  <c r="I209" i="5" s="1"/>
  <c r="I210" i="5" s="1"/>
  <c r="I211" i="5" s="1"/>
  <c r="I212" i="5" s="1"/>
  <c r="I213" i="5" s="1"/>
  <c r="I214" i="5" s="1"/>
  <c r="I215" i="5" s="1"/>
  <c r="I216" i="5" s="1"/>
  <c r="I217" i="5" s="1"/>
  <c r="I218" i="5" s="1"/>
  <c r="I219" i="5" s="1"/>
  <c r="I220" i="5" s="1"/>
  <c r="I221" i="5" s="1"/>
  <c r="I222" i="5" s="1"/>
  <c r="I223" i="5" s="1"/>
  <c r="I224" i="5" s="1"/>
  <c r="I225" i="5" s="1"/>
  <c r="I226" i="5" s="1"/>
  <c r="I227" i="5" s="1"/>
  <c r="I228" i="5" s="1"/>
  <c r="I229" i="5" s="1"/>
  <c r="I230" i="5" s="1"/>
  <c r="I231" i="5" s="1"/>
  <c r="I232" i="5" s="1"/>
  <c r="I233" i="5" s="1"/>
  <c r="I234" i="5" s="1"/>
  <c r="I235" i="5" s="1"/>
  <c r="I236" i="5" s="1"/>
  <c r="I237" i="5" s="1"/>
  <c r="I238" i="5" s="1"/>
  <c r="I239" i="5" s="1"/>
  <c r="I240" i="5" s="1"/>
  <c r="I241" i="5" s="1"/>
  <c r="I242" i="5" s="1"/>
  <c r="I243" i="5" s="1"/>
  <c r="I244" i="5" s="1"/>
  <c r="I245" i="5" s="1"/>
  <c r="I246" i="5" s="1"/>
  <c r="I247" i="5" s="1"/>
  <c r="I248" i="5" s="1"/>
  <c r="I249" i="5" s="1"/>
  <c r="I250" i="5" s="1"/>
  <c r="I251" i="5" s="1"/>
  <c r="I252" i="5" s="1"/>
  <c r="I253" i="5" s="1"/>
  <c r="I254" i="5" s="1"/>
  <c r="I255" i="5" s="1"/>
  <c r="I256" i="5" s="1"/>
  <c r="I257" i="5" s="1"/>
  <c r="I258" i="5" s="1"/>
  <c r="I259" i="5" s="1"/>
  <c r="I260" i="5" s="1"/>
  <c r="I261" i="5" s="1"/>
  <c r="I262" i="5" s="1"/>
  <c r="I263" i="5" s="1"/>
  <c r="I264" i="5" s="1"/>
  <c r="I265" i="5" s="1"/>
  <c r="I266" i="5" s="1"/>
  <c r="I267" i="5" s="1"/>
  <c r="I268" i="5" s="1"/>
  <c r="I269" i="5" s="1"/>
  <c r="I270" i="5" s="1"/>
  <c r="I271" i="5" s="1"/>
  <c r="I272" i="5" s="1"/>
  <c r="I273" i="5" s="1"/>
  <c r="I274" i="5" s="1"/>
  <c r="I275" i="5" s="1"/>
  <c r="I276" i="5" s="1"/>
  <c r="I277" i="5" s="1"/>
  <c r="I278" i="5" s="1"/>
  <c r="I279" i="5" s="1"/>
  <c r="I280" i="5" s="1"/>
  <c r="I281" i="5" s="1"/>
  <c r="I282" i="5" s="1"/>
  <c r="I283" i="5" s="1"/>
  <c r="I284" i="5" s="1"/>
  <c r="I285" i="5" s="1"/>
  <c r="I286" i="5" s="1"/>
  <c r="I287" i="5" s="1"/>
  <c r="I288" i="5" s="1"/>
  <c r="I289" i="5" s="1"/>
  <c r="I290" i="5" s="1"/>
  <c r="I291" i="5" s="1"/>
  <c r="I292" i="5" s="1"/>
  <c r="I293" i="5" s="1"/>
  <c r="I294" i="5" s="1"/>
  <c r="I295" i="5" s="1"/>
  <c r="I296" i="5" s="1"/>
  <c r="I297" i="5" s="1"/>
  <c r="I298" i="5" s="1"/>
  <c r="I299" i="5" s="1"/>
  <c r="I300" i="5" s="1"/>
  <c r="I301" i="5" s="1"/>
  <c r="I302" i="5" s="1"/>
  <c r="I303" i="5" s="1"/>
  <c r="I304" i="5" s="1"/>
  <c r="I305" i="5" s="1"/>
  <c r="I306" i="5" s="1"/>
  <c r="I307" i="5" s="1"/>
  <c r="I308" i="5" s="1"/>
  <c r="I309" i="5" s="1"/>
  <c r="I310" i="5" s="1"/>
  <c r="I311" i="5" s="1"/>
  <c r="I312" i="5" s="1"/>
  <c r="I313" i="5" s="1"/>
  <c r="I314" i="5" s="1"/>
  <c r="I315" i="5" s="1"/>
  <c r="I316" i="5" s="1"/>
  <c r="I317" i="5" s="1"/>
  <c r="I318" i="5" s="1"/>
  <c r="I319" i="5" s="1"/>
  <c r="I320" i="5" s="1"/>
  <c r="I321" i="5" s="1"/>
  <c r="I322" i="5" s="1"/>
  <c r="I323" i="5" s="1"/>
  <c r="I324" i="5" s="1"/>
  <c r="I325" i="5" s="1"/>
  <c r="I326" i="5" s="1"/>
  <c r="I327" i="5" s="1"/>
  <c r="I328" i="5" s="1"/>
  <c r="I329" i="5" s="1"/>
  <c r="I330" i="5" s="1"/>
  <c r="I331" i="5" s="1"/>
  <c r="I332" i="5" s="1"/>
  <c r="I333" i="5" s="1"/>
  <c r="I334" i="5" s="1"/>
  <c r="I335" i="5" s="1"/>
  <c r="I336" i="5" s="1"/>
  <c r="I337" i="5" s="1"/>
  <c r="I338" i="5" s="1"/>
  <c r="I339" i="5" s="1"/>
  <c r="I340" i="5" s="1"/>
  <c r="I341" i="5" s="1"/>
  <c r="I342" i="5" s="1"/>
  <c r="I343" i="5" s="1"/>
  <c r="I344" i="5" s="1"/>
  <c r="I345" i="5" s="1"/>
  <c r="I346" i="5" s="1"/>
  <c r="I347" i="5" s="1"/>
  <c r="I348" i="5" s="1"/>
  <c r="I349" i="5" s="1"/>
  <c r="I350" i="5" s="1"/>
  <c r="I351" i="5" s="1"/>
  <c r="I352" i="5" s="1"/>
  <c r="I353" i="5" s="1"/>
  <c r="I354" i="5" s="1"/>
  <c r="I355" i="5" s="1"/>
  <c r="I356" i="5" s="1"/>
  <c r="I357" i="5" s="1"/>
  <c r="I358" i="5" s="1"/>
  <c r="I359" i="5" s="1"/>
  <c r="I360" i="5" s="1"/>
  <c r="I361" i="5" s="1"/>
  <c r="I362" i="5" s="1"/>
  <c r="I363" i="5" s="1"/>
  <c r="I364" i="5" s="1"/>
  <c r="I365" i="5" s="1"/>
  <c r="I366" i="5" s="1"/>
  <c r="I367" i="5" s="1"/>
  <c r="I368" i="5" s="1"/>
  <c r="I369" i="5" s="1"/>
  <c r="I370" i="5" s="1"/>
  <c r="I371" i="5" s="1"/>
  <c r="I372" i="5" s="1"/>
  <c r="I373" i="5" s="1"/>
  <c r="I374" i="5" s="1"/>
  <c r="I375" i="5" s="1"/>
  <c r="I376" i="5" s="1"/>
  <c r="I377" i="5" s="1"/>
  <c r="I378" i="5" s="1"/>
  <c r="I379" i="5" s="1"/>
  <c r="I380" i="5" s="1"/>
  <c r="I381" i="5" s="1"/>
  <c r="I382" i="5" s="1"/>
  <c r="I383" i="5" s="1"/>
  <c r="I384" i="5" s="1"/>
  <c r="I385" i="5" s="1"/>
  <c r="I386" i="5" s="1"/>
  <c r="I387" i="5" s="1"/>
  <c r="I388" i="5" s="1"/>
  <c r="I389" i="5" s="1"/>
  <c r="I390" i="5" s="1"/>
  <c r="I391" i="5" s="1"/>
  <c r="I392" i="5" s="1"/>
  <c r="I393" i="5" s="1"/>
  <c r="I394" i="5" s="1"/>
  <c r="I395" i="5" s="1"/>
  <c r="I396" i="5" s="1"/>
  <c r="I397" i="5" s="1"/>
  <c r="I398" i="5" s="1"/>
  <c r="I399" i="5" s="1"/>
  <c r="I400" i="5" s="1"/>
  <c r="I401" i="5" s="1"/>
  <c r="I402" i="5" s="1"/>
  <c r="I403" i="5" s="1"/>
  <c r="I404" i="5" s="1"/>
  <c r="I405" i="5" s="1"/>
  <c r="I406" i="5" s="1"/>
  <c r="I407" i="5" s="1"/>
  <c r="I408" i="5" s="1"/>
  <c r="I409" i="5" s="1"/>
  <c r="I410" i="5" s="1"/>
  <c r="I411" i="5" s="1"/>
  <c r="I412" i="5" s="1"/>
  <c r="I413" i="5" s="1"/>
  <c r="I414" i="5" s="1"/>
  <c r="I415" i="5" s="1"/>
  <c r="I416" i="5" s="1"/>
  <c r="I417" i="5" s="1"/>
  <c r="I418" i="5" s="1"/>
  <c r="I419" i="5" s="1"/>
  <c r="I420" i="5" s="1"/>
  <c r="I421" i="5" s="1"/>
  <c r="I422" i="5" s="1"/>
  <c r="I423" i="5" s="1"/>
  <c r="I424" i="5" s="1"/>
  <c r="I425" i="5" s="1"/>
  <c r="I426" i="5" s="1"/>
  <c r="I427" i="5" s="1"/>
  <c r="I428" i="5" s="1"/>
  <c r="I429" i="5" s="1"/>
  <c r="I430" i="5" s="1"/>
  <c r="I431" i="5" s="1"/>
  <c r="I432" i="5" s="1"/>
  <c r="I433" i="5" s="1"/>
  <c r="I434" i="5" s="1"/>
  <c r="I435" i="5" s="1"/>
  <c r="I436" i="5" s="1"/>
  <c r="I437" i="5" s="1"/>
  <c r="I438" i="5" s="1"/>
  <c r="I439" i="5" s="1"/>
  <c r="I440" i="5" s="1"/>
  <c r="I441" i="5" s="1"/>
  <c r="I442" i="5" s="1"/>
  <c r="I443" i="5" s="1"/>
  <c r="I444" i="5" s="1"/>
  <c r="I445" i="5" s="1"/>
  <c r="I446" i="5" s="1"/>
  <c r="I447" i="5" s="1"/>
  <c r="I448" i="5" s="1"/>
  <c r="I449" i="5" s="1"/>
  <c r="I450" i="5" s="1"/>
  <c r="I451" i="5" s="1"/>
  <c r="I452" i="5" s="1"/>
  <c r="I453" i="5" s="1"/>
  <c r="I454" i="5" s="1"/>
  <c r="I455" i="5" s="1"/>
  <c r="I456" i="5" s="1"/>
  <c r="I457" i="5" s="1"/>
  <c r="I458" i="5" s="1"/>
  <c r="I459" i="5" s="1"/>
  <c r="I460" i="5" s="1"/>
  <c r="I461" i="5" s="1"/>
  <c r="I462" i="5" s="1"/>
  <c r="I463" i="5" s="1"/>
  <c r="I464" i="5" s="1"/>
  <c r="I465" i="5" s="1"/>
  <c r="I466" i="5" s="1"/>
  <c r="I467" i="5" s="1"/>
  <c r="I468" i="5" s="1"/>
  <c r="I469" i="5" s="1"/>
  <c r="I470" i="5" s="1"/>
  <c r="I471" i="5" s="1"/>
  <c r="I472" i="5" s="1"/>
  <c r="I473" i="5" s="1"/>
  <c r="I474" i="5" s="1"/>
  <c r="I475" i="5" s="1"/>
  <c r="I476" i="5" s="1"/>
  <c r="I477" i="5" s="1"/>
  <c r="I478" i="5" s="1"/>
  <c r="I479" i="5" s="1"/>
  <c r="I480" i="5" s="1"/>
  <c r="I481" i="5" s="1"/>
  <c r="I482" i="5" s="1"/>
  <c r="I483" i="5" s="1"/>
  <c r="I484" i="5" s="1"/>
  <c r="I485" i="5" s="1"/>
  <c r="I486" i="5" s="1"/>
  <c r="I487" i="5" s="1"/>
  <c r="I488" i="5" s="1"/>
  <c r="I489" i="5" s="1"/>
  <c r="I490" i="5" s="1"/>
  <c r="I491" i="5" s="1"/>
  <c r="I492" i="5" s="1"/>
  <c r="I493" i="5" s="1"/>
  <c r="I494" i="5" s="1"/>
  <c r="I495" i="5" s="1"/>
  <c r="I496" i="5" s="1"/>
  <c r="I497" i="5" s="1"/>
  <c r="I498" i="5" s="1"/>
  <c r="I499" i="5" s="1"/>
  <c r="I500" i="5" s="1"/>
  <c r="I501" i="5" s="1"/>
  <c r="I502" i="5" s="1"/>
  <c r="I503" i="5" s="1"/>
  <c r="I504" i="5" s="1"/>
  <c r="I505" i="5" s="1"/>
  <c r="I506" i="5" s="1"/>
  <c r="I507" i="5" s="1"/>
  <c r="I508" i="5" s="1"/>
  <c r="I509" i="5" s="1"/>
  <c r="I510" i="5" s="1"/>
  <c r="I511" i="5" s="1"/>
  <c r="I512" i="5" s="1"/>
  <c r="I513" i="5" s="1"/>
  <c r="I514" i="5" s="1"/>
  <c r="I515" i="5" s="1"/>
  <c r="I516" i="5" s="1"/>
  <c r="I517" i="5" s="1"/>
  <c r="I518" i="5" s="1"/>
  <c r="I519" i="5" s="1"/>
  <c r="I3" i="5" s="1"/>
  <c r="O32" i="5"/>
  <c r="O33" i="5" s="1"/>
  <c r="O34" i="5" s="1"/>
  <c r="O35" i="5" s="1"/>
  <c r="O36" i="5" s="1"/>
  <c r="O37" i="5" s="1"/>
  <c r="O38" i="5" s="1"/>
  <c r="O39" i="5" s="1"/>
  <c r="O40" i="5" s="1"/>
  <c r="O41" i="5" s="1"/>
  <c r="O42" i="5" s="1"/>
  <c r="O43" i="5" s="1"/>
  <c r="O44" i="5" s="1"/>
  <c r="O45" i="5" s="1"/>
  <c r="O46" i="5" s="1"/>
  <c r="O47" i="5" s="1"/>
  <c r="O48" i="5" s="1"/>
  <c r="O49" i="5" s="1"/>
  <c r="O50" i="5" s="1"/>
  <c r="O51" i="5" s="1"/>
  <c r="O52" i="5" s="1"/>
  <c r="O53" i="5" s="1"/>
  <c r="O54" i="5" s="1"/>
  <c r="O55" i="5" s="1"/>
  <c r="O56" i="5" s="1"/>
  <c r="O57" i="5" s="1"/>
  <c r="O58" i="5" s="1"/>
  <c r="O59" i="5" s="1"/>
  <c r="O60" i="5" s="1"/>
  <c r="O61" i="5" s="1"/>
  <c r="O62" i="5" s="1"/>
  <c r="O63" i="5" s="1"/>
  <c r="O64" i="5" s="1"/>
  <c r="O65" i="5" s="1"/>
  <c r="O66" i="5" s="1"/>
  <c r="O67" i="5" s="1"/>
  <c r="O68" i="5" s="1"/>
  <c r="O69" i="5" s="1"/>
  <c r="O70" i="5" s="1"/>
  <c r="O71" i="5" s="1"/>
  <c r="O72" i="5" s="1"/>
  <c r="O73" i="5" s="1"/>
  <c r="O74" i="5" s="1"/>
  <c r="O75" i="5" s="1"/>
  <c r="O76" i="5" s="1"/>
  <c r="O77" i="5" s="1"/>
  <c r="O78" i="5" s="1"/>
  <c r="O79" i="5" s="1"/>
  <c r="O80" i="5" s="1"/>
  <c r="O81" i="5" s="1"/>
  <c r="O82" i="5" s="1"/>
  <c r="O83" i="5" s="1"/>
  <c r="O84" i="5" s="1"/>
  <c r="O85" i="5" s="1"/>
  <c r="O86" i="5" s="1"/>
  <c r="O87" i="5" s="1"/>
  <c r="O88" i="5" s="1"/>
  <c r="O89" i="5" s="1"/>
  <c r="O90" i="5" s="1"/>
  <c r="O91" i="5" s="1"/>
  <c r="O92" i="5" s="1"/>
  <c r="O93" i="5" s="1"/>
  <c r="O94" i="5" s="1"/>
  <c r="O95" i="5" s="1"/>
  <c r="O96" i="5" s="1"/>
  <c r="O97" i="5" s="1"/>
  <c r="O98" i="5" s="1"/>
  <c r="O99" i="5" s="1"/>
  <c r="O100" i="5" s="1"/>
  <c r="O101" i="5" s="1"/>
  <c r="O102" i="5" s="1"/>
  <c r="O103" i="5" s="1"/>
  <c r="O104" i="5" s="1"/>
  <c r="O105" i="5" s="1"/>
  <c r="O106" i="5" s="1"/>
  <c r="O107" i="5" s="1"/>
  <c r="O108" i="5" s="1"/>
  <c r="O109" i="5" s="1"/>
  <c r="O110" i="5" s="1"/>
  <c r="O111" i="5" s="1"/>
  <c r="O112" i="5" s="1"/>
  <c r="O113" i="5" s="1"/>
  <c r="O114" i="5" s="1"/>
  <c r="O115" i="5" s="1"/>
  <c r="O116" i="5" s="1"/>
  <c r="O117" i="5" s="1"/>
  <c r="O118" i="5" s="1"/>
  <c r="O119" i="5" s="1"/>
  <c r="O120" i="5" s="1"/>
  <c r="O121" i="5" s="1"/>
  <c r="O122" i="5" s="1"/>
  <c r="O123" i="5" s="1"/>
  <c r="O124" i="5" s="1"/>
  <c r="O125" i="5" s="1"/>
  <c r="O126" i="5" s="1"/>
  <c r="O127" i="5" s="1"/>
  <c r="O128" i="5" s="1"/>
  <c r="O129" i="5" s="1"/>
  <c r="O130" i="5" s="1"/>
  <c r="O131" i="5" s="1"/>
  <c r="O132" i="5" s="1"/>
  <c r="O133" i="5" s="1"/>
  <c r="O134" i="5" s="1"/>
  <c r="O135" i="5" s="1"/>
  <c r="O136" i="5" s="1"/>
  <c r="O137" i="5" s="1"/>
  <c r="O138" i="5" s="1"/>
  <c r="O139" i="5" s="1"/>
  <c r="O140" i="5" s="1"/>
  <c r="O141" i="5" s="1"/>
  <c r="O142" i="5" s="1"/>
  <c r="O143" i="5" s="1"/>
  <c r="O144" i="5" s="1"/>
  <c r="O145" i="5" s="1"/>
  <c r="O146" i="5" s="1"/>
  <c r="O147" i="5" s="1"/>
  <c r="O148" i="5" s="1"/>
  <c r="O149" i="5" s="1"/>
  <c r="O150" i="5" s="1"/>
  <c r="O151" i="5" s="1"/>
  <c r="O152" i="5" s="1"/>
  <c r="O153" i="5" s="1"/>
  <c r="O154" i="5" s="1"/>
  <c r="O155" i="5" s="1"/>
  <c r="O156" i="5" s="1"/>
  <c r="O157" i="5" s="1"/>
  <c r="O158" i="5" s="1"/>
  <c r="O159" i="5" s="1"/>
  <c r="O160" i="5" s="1"/>
  <c r="O161" i="5" s="1"/>
  <c r="O162" i="5" s="1"/>
  <c r="O163" i="5" s="1"/>
  <c r="O164" i="5" s="1"/>
  <c r="O165" i="5" s="1"/>
  <c r="O166" i="5" s="1"/>
  <c r="O167" i="5" s="1"/>
  <c r="O168" i="5" s="1"/>
  <c r="O169" i="5" s="1"/>
  <c r="O170" i="5" s="1"/>
  <c r="O171" i="5" s="1"/>
  <c r="O172" i="5" s="1"/>
  <c r="O173" i="5" s="1"/>
  <c r="O174" i="5" s="1"/>
  <c r="O175" i="5" s="1"/>
  <c r="O176" i="5" s="1"/>
  <c r="O177" i="5" s="1"/>
  <c r="O178" i="5" s="1"/>
  <c r="O179" i="5" s="1"/>
  <c r="O180" i="5" s="1"/>
  <c r="O181" i="5" s="1"/>
  <c r="O182" i="5" s="1"/>
  <c r="O183" i="5" s="1"/>
  <c r="O184" i="5" s="1"/>
  <c r="O185" i="5" s="1"/>
  <c r="O186" i="5" s="1"/>
  <c r="O187" i="5" s="1"/>
  <c r="O188" i="5" s="1"/>
  <c r="O189" i="5" s="1"/>
  <c r="O190" i="5" s="1"/>
  <c r="O191" i="5" s="1"/>
  <c r="O192" i="5" s="1"/>
  <c r="O193" i="5" s="1"/>
  <c r="O194" i="5" s="1"/>
  <c r="O195" i="5" s="1"/>
  <c r="O196" i="5" s="1"/>
  <c r="O197" i="5" s="1"/>
  <c r="O198" i="5" s="1"/>
  <c r="O199" i="5" s="1"/>
  <c r="O200" i="5" s="1"/>
  <c r="O201" i="5" s="1"/>
  <c r="O202" i="5" s="1"/>
  <c r="O203" i="5" s="1"/>
  <c r="O204" i="5" s="1"/>
  <c r="O205" i="5" s="1"/>
  <c r="O206" i="5" s="1"/>
  <c r="O207" i="5" s="1"/>
  <c r="O208" i="5" s="1"/>
  <c r="O209" i="5" s="1"/>
  <c r="O210" i="5" s="1"/>
  <c r="O211" i="5" s="1"/>
  <c r="O212" i="5" s="1"/>
  <c r="O213" i="5" s="1"/>
  <c r="O214" i="5" s="1"/>
  <c r="O215" i="5" s="1"/>
  <c r="O216" i="5" s="1"/>
  <c r="O217" i="5" s="1"/>
  <c r="O218" i="5" s="1"/>
  <c r="O219" i="5" s="1"/>
  <c r="O220" i="5" s="1"/>
  <c r="O221" i="5" s="1"/>
  <c r="O222" i="5" s="1"/>
  <c r="O223" i="5" s="1"/>
  <c r="O224" i="5" s="1"/>
  <c r="O225" i="5" s="1"/>
  <c r="O226" i="5" s="1"/>
  <c r="O227" i="5" s="1"/>
  <c r="O228" i="5" s="1"/>
  <c r="O229" i="5" s="1"/>
  <c r="O230" i="5" s="1"/>
  <c r="O231" i="5" s="1"/>
  <c r="O232" i="5" s="1"/>
  <c r="O233" i="5" s="1"/>
  <c r="O234" i="5" s="1"/>
  <c r="O235" i="5" s="1"/>
  <c r="O236" i="5" s="1"/>
  <c r="O237" i="5" s="1"/>
  <c r="O238" i="5" s="1"/>
  <c r="O239" i="5" s="1"/>
  <c r="O240" i="5" s="1"/>
  <c r="O241" i="5" s="1"/>
  <c r="O242" i="5" s="1"/>
  <c r="O243" i="5" s="1"/>
  <c r="O244" i="5" s="1"/>
  <c r="O245" i="5" s="1"/>
  <c r="O246" i="5" s="1"/>
  <c r="O247" i="5" s="1"/>
  <c r="O248" i="5" s="1"/>
  <c r="O249" i="5" s="1"/>
  <c r="O250" i="5" s="1"/>
  <c r="O251" i="5" s="1"/>
  <c r="O252" i="5" s="1"/>
  <c r="O253" i="5" s="1"/>
  <c r="O254" i="5" s="1"/>
  <c r="O255" i="5" s="1"/>
  <c r="O256" i="5" s="1"/>
  <c r="O257" i="5" s="1"/>
  <c r="O258" i="5" s="1"/>
  <c r="O259" i="5" s="1"/>
  <c r="O260" i="5" s="1"/>
  <c r="O261" i="5" s="1"/>
  <c r="O262" i="5" s="1"/>
  <c r="O263" i="5" s="1"/>
  <c r="O264" i="5" s="1"/>
  <c r="O265" i="5" s="1"/>
  <c r="O266" i="5" s="1"/>
  <c r="O267" i="5" s="1"/>
  <c r="O268" i="5" s="1"/>
  <c r="O269" i="5" s="1"/>
  <c r="O270" i="5" s="1"/>
  <c r="O271" i="5" s="1"/>
  <c r="O272" i="5" s="1"/>
  <c r="O273" i="5" s="1"/>
  <c r="O274" i="5" s="1"/>
  <c r="O275" i="5" s="1"/>
  <c r="O276" i="5" s="1"/>
  <c r="O277" i="5" s="1"/>
  <c r="O278" i="5" s="1"/>
  <c r="O279" i="5" s="1"/>
  <c r="O280" i="5" s="1"/>
  <c r="O281" i="5" s="1"/>
  <c r="O282" i="5" s="1"/>
  <c r="O283" i="5" s="1"/>
  <c r="O284" i="5" s="1"/>
  <c r="O285" i="5" s="1"/>
  <c r="O286" i="5" s="1"/>
  <c r="O287" i="5" s="1"/>
  <c r="O288" i="5" s="1"/>
  <c r="O289" i="5" s="1"/>
  <c r="O290" i="5" s="1"/>
  <c r="O291" i="5" s="1"/>
  <c r="O292" i="5" s="1"/>
  <c r="O293" i="5" s="1"/>
  <c r="O294" i="5" s="1"/>
  <c r="O295" i="5" s="1"/>
  <c r="O296" i="5" s="1"/>
  <c r="O297" i="5" s="1"/>
  <c r="O298" i="5" s="1"/>
  <c r="O299" i="5" s="1"/>
  <c r="O300" i="5" s="1"/>
  <c r="O301" i="5" s="1"/>
  <c r="O302" i="5" s="1"/>
  <c r="O303" i="5" s="1"/>
  <c r="O304" i="5" s="1"/>
  <c r="O305" i="5" s="1"/>
  <c r="O306" i="5" s="1"/>
  <c r="O307" i="5" s="1"/>
  <c r="O308" i="5" s="1"/>
  <c r="O309" i="5" s="1"/>
  <c r="O310" i="5" s="1"/>
  <c r="O311" i="5" s="1"/>
  <c r="O312" i="5" s="1"/>
  <c r="O313" i="5" s="1"/>
  <c r="O314" i="5" s="1"/>
  <c r="O315" i="5" s="1"/>
  <c r="O316" i="5" s="1"/>
  <c r="O317" i="5" s="1"/>
  <c r="O318" i="5" s="1"/>
  <c r="O319" i="5" s="1"/>
  <c r="O320" i="5" s="1"/>
  <c r="O321" i="5" s="1"/>
  <c r="O322" i="5" s="1"/>
  <c r="O323" i="5" s="1"/>
  <c r="O324" i="5" s="1"/>
  <c r="O325" i="5" s="1"/>
  <c r="O326" i="5" s="1"/>
  <c r="O327" i="5" s="1"/>
  <c r="O328" i="5" s="1"/>
  <c r="O329" i="5" s="1"/>
  <c r="O330" i="5" s="1"/>
  <c r="O331" i="5" s="1"/>
  <c r="O332" i="5" s="1"/>
  <c r="O333" i="5" s="1"/>
  <c r="O334" i="5" s="1"/>
  <c r="O335" i="5" s="1"/>
  <c r="O336" i="5" s="1"/>
  <c r="O337" i="5" s="1"/>
  <c r="O338" i="5" s="1"/>
  <c r="O339" i="5" s="1"/>
  <c r="O340" i="5" s="1"/>
  <c r="O341" i="5" s="1"/>
  <c r="O342" i="5" s="1"/>
  <c r="O343" i="5" s="1"/>
  <c r="O344" i="5" s="1"/>
  <c r="O345" i="5" s="1"/>
  <c r="O346" i="5" s="1"/>
  <c r="O347" i="5" s="1"/>
  <c r="O348" i="5" s="1"/>
  <c r="O349" i="5" s="1"/>
  <c r="O350" i="5" s="1"/>
  <c r="O351" i="5" s="1"/>
  <c r="O352" i="5" s="1"/>
  <c r="O353" i="5" s="1"/>
  <c r="O354" i="5" s="1"/>
  <c r="O355" i="5" s="1"/>
  <c r="O356" i="5" s="1"/>
  <c r="O357" i="5" s="1"/>
  <c r="O358" i="5" s="1"/>
  <c r="O359" i="5" s="1"/>
  <c r="O360" i="5" s="1"/>
  <c r="O361" i="5" s="1"/>
  <c r="O362" i="5" s="1"/>
  <c r="O363" i="5" s="1"/>
  <c r="O364" i="5" s="1"/>
  <c r="O365" i="5" s="1"/>
  <c r="O366" i="5" s="1"/>
  <c r="O367" i="5" s="1"/>
  <c r="O368" i="5" s="1"/>
  <c r="O369" i="5" s="1"/>
  <c r="O370" i="5" s="1"/>
  <c r="O371" i="5" s="1"/>
  <c r="O372" i="5" s="1"/>
  <c r="O373" i="5" s="1"/>
  <c r="O374" i="5" s="1"/>
  <c r="O375" i="5" s="1"/>
  <c r="O376" i="5" s="1"/>
  <c r="O377" i="5" s="1"/>
  <c r="O378" i="5" s="1"/>
  <c r="O379" i="5" s="1"/>
  <c r="O380" i="5" s="1"/>
  <c r="O381" i="5" s="1"/>
  <c r="O382" i="5" s="1"/>
  <c r="O383" i="5" s="1"/>
  <c r="O384" i="5" s="1"/>
  <c r="O385" i="5" s="1"/>
  <c r="O386" i="5" s="1"/>
  <c r="O387" i="5" s="1"/>
  <c r="O388" i="5" s="1"/>
  <c r="O389" i="5" s="1"/>
  <c r="O390" i="5" s="1"/>
  <c r="O391" i="5" s="1"/>
  <c r="O392" i="5" s="1"/>
  <c r="O393" i="5" s="1"/>
  <c r="O394" i="5" s="1"/>
  <c r="O395" i="5" s="1"/>
  <c r="O396" i="5" s="1"/>
  <c r="O397" i="5" s="1"/>
  <c r="O398" i="5" s="1"/>
  <c r="O399" i="5" s="1"/>
  <c r="O400" i="5" s="1"/>
  <c r="O401" i="5" s="1"/>
  <c r="O402" i="5" s="1"/>
  <c r="O403" i="5" s="1"/>
  <c r="O404" i="5" s="1"/>
  <c r="O405" i="5" s="1"/>
  <c r="O406" i="5" s="1"/>
  <c r="O407" i="5" s="1"/>
  <c r="O408" i="5" s="1"/>
  <c r="O409" i="5" s="1"/>
  <c r="O410" i="5" s="1"/>
  <c r="O411" i="5" s="1"/>
  <c r="O412" i="5" s="1"/>
  <c r="O413" i="5" s="1"/>
  <c r="O414" i="5" s="1"/>
  <c r="O415" i="5" s="1"/>
  <c r="O416" i="5" s="1"/>
  <c r="O417" i="5" s="1"/>
  <c r="O418" i="5" s="1"/>
  <c r="O419" i="5" s="1"/>
  <c r="O420" i="5" s="1"/>
  <c r="O421" i="5" s="1"/>
  <c r="O422" i="5" s="1"/>
  <c r="O423" i="5" s="1"/>
  <c r="O424" i="5" s="1"/>
  <c r="O425" i="5" s="1"/>
  <c r="O426" i="5" s="1"/>
  <c r="O427" i="5" s="1"/>
  <c r="O428" i="5" s="1"/>
  <c r="O429" i="5" s="1"/>
  <c r="O430" i="5" s="1"/>
  <c r="O431" i="5" s="1"/>
  <c r="O432" i="5" s="1"/>
  <c r="O433" i="5" s="1"/>
  <c r="O434" i="5" s="1"/>
  <c r="O435" i="5" s="1"/>
  <c r="O436" i="5" s="1"/>
  <c r="O437" i="5" s="1"/>
  <c r="O438" i="5" s="1"/>
  <c r="O439" i="5" s="1"/>
  <c r="O440" i="5" s="1"/>
  <c r="O441" i="5" s="1"/>
  <c r="O442" i="5" s="1"/>
  <c r="O443" i="5" s="1"/>
  <c r="O444" i="5" s="1"/>
  <c r="O445" i="5" s="1"/>
  <c r="O446" i="5" s="1"/>
  <c r="O447" i="5" s="1"/>
  <c r="O448" i="5" s="1"/>
  <c r="O449" i="5" s="1"/>
  <c r="O450" i="5" s="1"/>
  <c r="O451" i="5" s="1"/>
  <c r="O452" i="5" s="1"/>
  <c r="O453" i="5" s="1"/>
  <c r="O454" i="5" s="1"/>
  <c r="O455" i="5" s="1"/>
  <c r="O456" i="5" s="1"/>
  <c r="O457" i="5" s="1"/>
  <c r="O458" i="5" s="1"/>
  <c r="O459" i="5" s="1"/>
  <c r="O460" i="5" s="1"/>
  <c r="O461" i="5" s="1"/>
  <c r="O462" i="5" s="1"/>
  <c r="O463" i="5" s="1"/>
  <c r="O464" i="5" s="1"/>
  <c r="O465" i="5" s="1"/>
  <c r="O466" i="5" s="1"/>
  <c r="O467" i="5" s="1"/>
  <c r="O468" i="5" s="1"/>
  <c r="O469" i="5" s="1"/>
  <c r="O470" i="5" s="1"/>
  <c r="O471" i="5" s="1"/>
  <c r="O472" i="5" s="1"/>
  <c r="O473" i="5" s="1"/>
  <c r="O474" i="5" s="1"/>
  <c r="O475" i="5" s="1"/>
  <c r="O476" i="5" s="1"/>
  <c r="O477" i="5" s="1"/>
  <c r="O478" i="5" s="1"/>
  <c r="O479" i="5" s="1"/>
  <c r="O480" i="5" s="1"/>
  <c r="O481" i="5" s="1"/>
  <c r="O482" i="5" s="1"/>
  <c r="O483" i="5" s="1"/>
  <c r="O484" i="5" s="1"/>
  <c r="O485" i="5" s="1"/>
  <c r="O486" i="5" s="1"/>
  <c r="O487" i="5" s="1"/>
  <c r="O488" i="5" s="1"/>
  <c r="O489" i="5" s="1"/>
  <c r="O490" i="5" s="1"/>
  <c r="O491" i="5" s="1"/>
  <c r="O492" i="5" s="1"/>
  <c r="O493" i="5" s="1"/>
  <c r="O494" i="5" s="1"/>
  <c r="O495" i="5" s="1"/>
  <c r="O496" i="5" s="1"/>
  <c r="O497" i="5" s="1"/>
  <c r="O498" i="5" s="1"/>
  <c r="O499" i="5" s="1"/>
  <c r="O500" i="5" s="1"/>
  <c r="O501" i="5" s="1"/>
  <c r="O502" i="5" s="1"/>
  <c r="O503" i="5" s="1"/>
  <c r="O504" i="5" s="1"/>
  <c r="O505" i="5" s="1"/>
  <c r="O506" i="5" s="1"/>
  <c r="O507" i="5" s="1"/>
  <c r="O508" i="5" s="1"/>
  <c r="O509" i="5" s="1"/>
  <c r="O510" i="5" s="1"/>
  <c r="O511" i="5" s="1"/>
  <c r="O512" i="5" s="1"/>
  <c r="O513" i="5" s="1"/>
  <c r="O514" i="5" s="1"/>
  <c r="O515" i="5" s="1"/>
  <c r="O516" i="5" s="1"/>
  <c r="O517" i="5" s="1"/>
  <c r="O518" i="5" s="1"/>
  <c r="O519" i="5" s="1"/>
  <c r="M2" i="5" s="1"/>
  <c r="Q24" i="6" l="1"/>
  <c r="Q23" i="6"/>
  <c r="DJ267" i="4"/>
  <c r="DI267" i="4"/>
  <c r="N172" i="5"/>
  <c r="N478" i="5"/>
  <c r="N380" i="5"/>
  <c r="N117" i="5"/>
  <c r="N32" i="5"/>
  <c r="N418" i="5"/>
  <c r="N77" i="5"/>
  <c r="N367" i="5"/>
  <c r="N458" i="5"/>
  <c r="N247" i="5"/>
  <c r="N207" i="5"/>
  <c r="N198" i="5"/>
  <c r="N147" i="5"/>
  <c r="N314" i="5"/>
  <c r="N274" i="5"/>
  <c r="N481" i="5"/>
  <c r="N118" i="5"/>
  <c r="N488" i="5"/>
  <c r="N267" i="5"/>
  <c r="N508" i="5"/>
  <c r="N390" i="5"/>
  <c r="N261" i="5"/>
  <c r="N71" i="5"/>
  <c r="N336" i="5"/>
  <c r="N255" i="5"/>
  <c r="N185" i="5"/>
  <c r="N99" i="5"/>
  <c r="N373" i="5"/>
  <c r="N192" i="5"/>
  <c r="N181" i="5"/>
  <c r="N392" i="5"/>
  <c r="N416" i="5"/>
  <c r="N80" i="5"/>
  <c r="N166" i="5"/>
  <c r="N237" i="5"/>
  <c r="N31" i="5"/>
  <c r="N328" i="5"/>
  <c r="N46" i="5"/>
  <c r="N436" i="5"/>
  <c r="N150" i="5"/>
  <c r="N136" i="5"/>
  <c r="N485" i="5"/>
  <c r="N460" i="5"/>
  <c r="N401" i="5"/>
  <c r="N364" i="5"/>
  <c r="N449" i="5"/>
  <c r="N332" i="5"/>
  <c r="N69" i="5"/>
  <c r="N503" i="5"/>
  <c r="Q22" i="6"/>
  <c r="N141" i="5"/>
  <c r="N509" i="5"/>
  <c r="N114" i="5"/>
  <c r="N391" i="5"/>
  <c r="N199" i="5"/>
  <c r="N340" i="5"/>
  <c r="N72" i="5"/>
  <c r="N210" i="5"/>
  <c r="N299" i="5"/>
  <c r="N321" i="5"/>
  <c r="N275" i="5"/>
  <c r="N196" i="5"/>
  <c r="N17" i="5"/>
  <c r="N443" i="5"/>
  <c r="N408" i="5"/>
  <c r="N484" i="5"/>
  <c r="N84" i="5"/>
  <c r="N57" i="5"/>
  <c r="N244" i="5"/>
  <c r="N444" i="5"/>
  <c r="N179" i="5"/>
  <c r="N282" i="5"/>
  <c r="N307" i="5"/>
  <c r="N297" i="5"/>
  <c r="N514" i="5"/>
  <c r="N251" i="5"/>
  <c r="N113" i="5"/>
  <c r="N236" i="5"/>
  <c r="N439" i="5"/>
  <c r="N494" i="5"/>
  <c r="N254" i="5"/>
  <c r="N146" i="5"/>
  <c r="N289" i="5"/>
  <c r="N241" i="5"/>
  <c r="N264" i="5"/>
  <c r="N409" i="5"/>
  <c r="N382" i="5"/>
  <c r="N463" i="5"/>
  <c r="N127" i="5"/>
  <c r="N283" i="5"/>
  <c r="N349" i="5"/>
  <c r="N51" i="5"/>
  <c r="N18" i="5"/>
  <c r="N240" i="5"/>
  <c r="N406" i="5"/>
  <c r="N108" i="5"/>
  <c r="N229" i="5"/>
  <c r="N452" i="5"/>
  <c r="N48" i="5"/>
  <c r="N38" i="5"/>
  <c r="N343" i="5"/>
  <c r="N333" i="5"/>
  <c r="N507" i="5"/>
  <c r="N154" i="5"/>
  <c r="N201" i="5"/>
  <c r="N318" i="5"/>
  <c r="N441" i="5"/>
  <c r="N60" i="5"/>
  <c r="N33" i="5"/>
  <c r="N140" i="5"/>
  <c r="N413" i="5"/>
  <c r="N453" i="5"/>
  <c r="N27" i="5"/>
  <c r="N278" i="5"/>
  <c r="N58" i="5"/>
  <c r="N177" i="5"/>
  <c r="N200" i="5"/>
  <c r="N342" i="5"/>
  <c r="N431" i="5"/>
  <c r="N512" i="5"/>
  <c r="N116" i="5"/>
  <c r="N125" i="5"/>
  <c r="N357" i="5"/>
  <c r="N518" i="5"/>
  <c r="N170" i="5"/>
  <c r="N339" i="5"/>
  <c r="N375" i="5"/>
  <c r="N64" i="5"/>
  <c r="N110" i="5"/>
  <c r="N293" i="5"/>
  <c r="N67" i="5"/>
  <c r="N131" i="5"/>
  <c r="N52" i="5"/>
  <c r="N203" i="5"/>
  <c r="N175" i="5"/>
  <c r="N435" i="5"/>
  <c r="N25" i="5"/>
  <c r="N400" i="5"/>
  <c r="N221" i="5"/>
  <c r="N327" i="5"/>
  <c r="N212" i="5"/>
  <c r="N348" i="5"/>
  <c r="N338" i="5"/>
  <c r="N301" i="5"/>
  <c r="N411" i="5"/>
  <c r="N426" i="5"/>
  <c r="N476" i="5"/>
  <c r="N475" i="5"/>
  <c r="N88" i="5"/>
  <c r="N190" i="5"/>
  <c r="N134" i="5"/>
  <c r="N138" i="5"/>
  <c r="N250" i="5"/>
  <c r="N82" i="5"/>
  <c r="N85" i="5"/>
  <c r="N169" i="5"/>
  <c r="N281" i="5"/>
  <c r="N160" i="5"/>
  <c r="N296" i="5"/>
  <c r="N286" i="5"/>
  <c r="N417" i="5"/>
  <c r="N359" i="5"/>
  <c r="N358" i="5"/>
  <c r="N454" i="5"/>
  <c r="N482" i="5"/>
  <c r="N35" i="5"/>
  <c r="N7" i="5"/>
  <c r="N44" i="5"/>
  <c r="N187" i="5"/>
  <c r="N167" i="5"/>
  <c r="N14" i="5"/>
  <c r="N451" i="5"/>
  <c r="N97" i="5"/>
  <c r="N149" i="5"/>
  <c r="N245" i="5"/>
  <c r="N335" i="5"/>
  <c r="N220" i="5"/>
  <c r="N324" i="5"/>
  <c r="N513" i="5"/>
  <c r="N381" i="5"/>
  <c r="N341" i="5"/>
  <c r="N419" i="5"/>
  <c r="N402" i="5"/>
  <c r="N437" i="5"/>
  <c r="N516" i="5"/>
  <c r="N515" i="5"/>
  <c r="N24" i="5"/>
  <c r="N163" i="5"/>
  <c r="N126" i="5"/>
  <c r="N55" i="5"/>
  <c r="N119" i="5"/>
  <c r="N246" i="5"/>
  <c r="N130" i="5"/>
  <c r="N194" i="5"/>
  <c r="N258" i="5"/>
  <c r="N42" i="5"/>
  <c r="N106" i="5"/>
  <c r="N61" i="5"/>
  <c r="N352" i="5"/>
  <c r="N161" i="5"/>
  <c r="N225" i="5"/>
  <c r="N285" i="5"/>
  <c r="N347" i="5"/>
  <c r="N184" i="5"/>
  <c r="N248" i="5"/>
  <c r="N320" i="5"/>
  <c r="N420" i="5"/>
  <c r="N326" i="5"/>
  <c r="N393" i="5"/>
  <c r="N305" i="5"/>
  <c r="N351" i="5"/>
  <c r="N415" i="5"/>
  <c r="N366" i="5"/>
  <c r="N430" i="5"/>
  <c r="N462" i="5"/>
  <c r="N496" i="5"/>
  <c r="N506" i="5"/>
  <c r="N511" i="5"/>
  <c r="N259" i="5"/>
  <c r="N68" i="5"/>
  <c r="N497" i="5"/>
  <c r="N223" i="5"/>
  <c r="N86" i="5"/>
  <c r="N287" i="5"/>
  <c r="N253" i="5"/>
  <c r="N164" i="5"/>
  <c r="N300" i="5"/>
  <c r="N322" i="5"/>
  <c r="N317" i="5"/>
  <c r="N427" i="5"/>
  <c r="N477" i="5"/>
  <c r="N470" i="5"/>
  <c r="N270" i="5"/>
  <c r="N107" i="5"/>
  <c r="N111" i="5"/>
  <c r="N122" i="5"/>
  <c r="N266" i="5"/>
  <c r="N21" i="5"/>
  <c r="N137" i="5"/>
  <c r="N291" i="5"/>
  <c r="N208" i="5"/>
  <c r="N344" i="5"/>
  <c r="N369" i="5"/>
  <c r="N345" i="5"/>
  <c r="N374" i="5"/>
  <c r="N457" i="5"/>
  <c r="N471" i="5"/>
  <c r="N195" i="5"/>
  <c r="N76" i="5"/>
  <c r="N360" i="5"/>
  <c r="N215" i="5"/>
  <c r="N78" i="5"/>
  <c r="N165" i="5"/>
  <c r="N124" i="5"/>
  <c r="N308" i="5"/>
  <c r="N397" i="5"/>
  <c r="N403" i="5"/>
  <c r="N450" i="5"/>
  <c r="N499" i="5"/>
  <c r="N83" i="5"/>
  <c r="N20" i="5"/>
  <c r="N139" i="5"/>
  <c r="N143" i="5"/>
  <c r="N271" i="5"/>
  <c r="N102" i="5"/>
  <c r="N105" i="5"/>
  <c r="N189" i="5"/>
  <c r="N295" i="5"/>
  <c r="N180" i="5"/>
  <c r="N316" i="5"/>
  <c r="N306" i="5"/>
  <c r="N421" i="5"/>
  <c r="N379" i="5"/>
  <c r="N394" i="5"/>
  <c r="N445" i="5"/>
  <c r="N502" i="5"/>
  <c r="N206" i="5"/>
  <c r="N75" i="5"/>
  <c r="N95" i="5"/>
  <c r="N13" i="5"/>
  <c r="N218" i="5"/>
  <c r="N50" i="5"/>
  <c r="N53" i="5"/>
  <c r="N153" i="5"/>
  <c r="N249" i="5"/>
  <c r="N128" i="5"/>
  <c r="N256" i="5"/>
  <c r="N404" i="5"/>
  <c r="N385" i="5"/>
  <c r="N447" i="5"/>
  <c r="N440" i="5"/>
  <c r="N501" i="5"/>
  <c r="N504" i="5"/>
  <c r="N519" i="5"/>
  <c r="N174" i="5"/>
  <c r="N284" i="5"/>
  <c r="N123" i="5"/>
  <c r="N135" i="5"/>
  <c r="N263" i="5"/>
  <c r="N94" i="5"/>
  <c r="N81" i="5"/>
  <c r="N133" i="5"/>
  <c r="N213" i="5"/>
  <c r="N303" i="5"/>
  <c r="N188" i="5"/>
  <c r="N292" i="5"/>
  <c r="N428" i="5"/>
  <c r="N365" i="5"/>
  <c r="N309" i="5"/>
  <c r="N387" i="5"/>
  <c r="N370" i="5"/>
  <c r="N434" i="5"/>
  <c r="N500" i="5"/>
  <c r="N483" i="5"/>
  <c r="N142" i="5"/>
  <c r="N243" i="5"/>
  <c r="N91" i="5"/>
  <c r="N39" i="5"/>
  <c r="N103" i="5"/>
  <c r="N214" i="5"/>
  <c r="N376" i="5"/>
  <c r="N178" i="5"/>
  <c r="N242" i="5"/>
  <c r="N26" i="5"/>
  <c r="N90" i="5"/>
  <c r="N45" i="5"/>
  <c r="N109" i="5"/>
  <c r="N145" i="5"/>
  <c r="N209" i="5"/>
  <c r="N273" i="5"/>
  <c r="N331" i="5"/>
  <c r="N168" i="5"/>
  <c r="N232" i="5"/>
  <c r="N304" i="5"/>
  <c r="N388" i="5"/>
  <c r="N310" i="5"/>
  <c r="N377" i="5"/>
  <c r="N505" i="5"/>
  <c r="N432" i="5"/>
  <c r="N399" i="5"/>
  <c r="N350" i="5"/>
  <c r="N414" i="5"/>
  <c r="N446" i="5"/>
  <c r="N480" i="5"/>
  <c r="N490" i="5"/>
  <c r="N495" i="5"/>
  <c r="N238" i="5"/>
  <c r="N36" i="5"/>
  <c r="N235" i="5"/>
  <c r="N191" i="5"/>
  <c r="N54" i="5"/>
  <c r="N73" i="5"/>
  <c r="N205" i="5"/>
  <c r="N132" i="5"/>
  <c r="N260" i="5"/>
  <c r="N290" i="5"/>
  <c r="N489" i="5"/>
  <c r="N395" i="5"/>
  <c r="N410" i="5"/>
  <c r="N492" i="5"/>
  <c r="N40" i="5"/>
  <c r="N43" i="5"/>
  <c r="N79" i="5"/>
  <c r="N424" i="5"/>
  <c r="N234" i="5"/>
  <c r="N98" i="5"/>
  <c r="N384" i="5"/>
  <c r="N265" i="5"/>
  <c r="N176" i="5"/>
  <c r="N312" i="5"/>
  <c r="N334" i="5"/>
  <c r="N313" i="5"/>
  <c r="N456" i="5"/>
  <c r="N438" i="5"/>
  <c r="N498" i="5"/>
  <c r="N19" i="5"/>
  <c r="N28" i="5"/>
  <c r="N219" i="5"/>
  <c r="N183" i="5"/>
  <c r="N30" i="5"/>
  <c r="N368" i="5"/>
  <c r="N319" i="5"/>
  <c r="N252" i="5"/>
  <c r="N346" i="5"/>
  <c r="N355" i="5"/>
  <c r="N433" i="5"/>
  <c r="N467" i="5"/>
  <c r="N12" i="5"/>
  <c r="N112" i="5"/>
  <c r="N100" i="5"/>
  <c r="N16" i="5"/>
  <c r="N239" i="5"/>
  <c r="N70" i="5"/>
  <c r="N89" i="5"/>
  <c r="N173" i="5"/>
  <c r="N269" i="5"/>
  <c r="N148" i="5"/>
  <c r="N276" i="5"/>
  <c r="N459" i="5"/>
  <c r="N405" i="5"/>
  <c r="N455" i="5"/>
  <c r="N362" i="5"/>
  <c r="N442" i="5"/>
  <c r="N486" i="5"/>
  <c r="N9" i="5"/>
  <c r="N227" i="5"/>
  <c r="N63" i="5"/>
  <c r="N262" i="5"/>
  <c r="N186" i="5"/>
  <c r="N34" i="5"/>
  <c r="N37" i="5"/>
  <c r="N121" i="5"/>
  <c r="N217" i="5"/>
  <c r="N323" i="5"/>
  <c r="N224" i="5"/>
  <c r="N372" i="5"/>
  <c r="N353" i="5"/>
  <c r="N329" i="5"/>
  <c r="N407" i="5"/>
  <c r="N422" i="5"/>
  <c r="N472" i="5"/>
  <c r="N487" i="5"/>
  <c r="N56" i="5"/>
  <c r="N96" i="5"/>
  <c r="N92" i="5"/>
  <c r="N11" i="5"/>
  <c r="N231" i="5"/>
  <c r="N62" i="5"/>
  <c r="N49" i="5"/>
  <c r="N465" i="5"/>
  <c r="N197" i="5"/>
  <c r="N288" i="5"/>
  <c r="N156" i="5"/>
  <c r="N268" i="5"/>
  <c r="N396" i="5"/>
  <c r="N330" i="5"/>
  <c r="N429" i="5"/>
  <c r="N371" i="5"/>
  <c r="N354" i="5"/>
  <c r="N493" i="5"/>
  <c r="N468" i="5"/>
  <c r="N510" i="5"/>
  <c r="N104" i="5"/>
  <c r="N115" i="5"/>
  <c r="N59" i="5"/>
  <c r="N23" i="5"/>
  <c r="N87" i="5"/>
  <c r="N182" i="5"/>
  <c r="N8" i="5"/>
  <c r="N162" i="5"/>
  <c r="N226" i="5"/>
  <c r="N10" i="5"/>
  <c r="N74" i="5"/>
  <c r="N29" i="5"/>
  <c r="N93" i="5"/>
  <c r="N129" i="5"/>
  <c r="N193" i="5"/>
  <c r="N257" i="5"/>
  <c r="N315" i="5"/>
  <c r="N152" i="5"/>
  <c r="N216" i="5"/>
  <c r="N280" i="5"/>
  <c r="N356" i="5"/>
  <c r="N294" i="5"/>
  <c r="N361" i="5"/>
  <c r="N425" i="5"/>
  <c r="N337" i="5"/>
  <c r="N383" i="5"/>
  <c r="N448" i="5"/>
  <c r="N398" i="5"/>
  <c r="N517" i="5"/>
  <c r="N464" i="5"/>
  <c r="N474" i="5"/>
  <c r="N479" i="5"/>
  <c r="N120" i="5"/>
  <c r="N222" i="5"/>
  <c r="N171" i="5"/>
  <c r="N159" i="5"/>
  <c r="N22" i="5"/>
  <c r="N41" i="5"/>
  <c r="N157" i="5"/>
  <c r="N311" i="5"/>
  <c r="N228" i="5"/>
  <c r="N412" i="5"/>
  <c r="N389" i="5"/>
  <c r="N363" i="5"/>
  <c r="N378" i="5"/>
  <c r="N461" i="5"/>
  <c r="N491" i="5"/>
  <c r="N15" i="5"/>
  <c r="N47" i="5"/>
  <c r="N230" i="5"/>
  <c r="N202" i="5"/>
  <c r="N66" i="5"/>
  <c r="N101" i="5"/>
  <c r="N233" i="5"/>
  <c r="N144" i="5"/>
  <c r="N272" i="5"/>
  <c r="N302" i="5"/>
  <c r="N473" i="5"/>
  <c r="N423" i="5"/>
  <c r="N469" i="5"/>
  <c r="N466" i="5"/>
  <c r="N211" i="5"/>
  <c r="N158" i="5"/>
  <c r="N155" i="5"/>
  <c r="N151" i="5"/>
  <c r="N279" i="5"/>
  <c r="N65" i="5"/>
  <c r="N277" i="5"/>
  <c r="N204" i="5"/>
  <c r="N298" i="5"/>
  <c r="N325" i="5"/>
  <c r="N386" i="5"/>
  <c r="M471" i="5"/>
  <c r="M123" i="5"/>
  <c r="M287" i="5"/>
  <c r="M461" i="5"/>
  <c r="M69" i="5"/>
  <c r="M323" i="5"/>
  <c r="M399" i="5"/>
  <c r="M283" i="5"/>
  <c r="M342" i="5"/>
  <c r="M291" i="5"/>
  <c r="M281" i="5"/>
  <c r="M519" i="5"/>
  <c r="M443" i="5"/>
  <c r="M516" i="5"/>
  <c r="M177" i="5"/>
  <c r="M135" i="5"/>
  <c r="M447" i="5"/>
  <c r="M327" i="5"/>
  <c r="M55" i="5"/>
  <c r="M396" i="5"/>
  <c r="M472" i="5"/>
  <c r="M71" i="5"/>
  <c r="M405" i="5"/>
  <c r="M133" i="5"/>
  <c r="M309" i="5"/>
  <c r="M356" i="5"/>
  <c r="M382" i="5"/>
  <c r="M463" i="5"/>
  <c r="M78" i="5"/>
  <c r="M438" i="5"/>
  <c r="M228" i="5"/>
  <c r="M17" i="5"/>
  <c r="M213" i="5"/>
  <c r="M155" i="5"/>
  <c r="M280" i="5"/>
  <c r="M272" i="5"/>
  <c r="M226" i="5"/>
  <c r="M340" i="5"/>
  <c r="M90" i="5"/>
  <c r="M238" i="5"/>
  <c r="M367" i="5"/>
  <c r="M118" i="5"/>
  <c r="M68" i="5"/>
  <c r="M218" i="5"/>
  <c r="M458" i="5"/>
  <c r="M140" i="5"/>
  <c r="M234" i="5"/>
  <c r="M43" i="5"/>
  <c r="M111" i="5"/>
  <c r="M61" i="5"/>
  <c r="M89" i="5"/>
  <c r="M28" i="5"/>
  <c r="M254" i="5"/>
  <c r="M279" i="5"/>
  <c r="M422" i="5"/>
  <c r="M434" i="5"/>
  <c r="M262" i="5"/>
  <c r="M16" i="5"/>
  <c r="M23" i="5"/>
  <c r="M110" i="5"/>
  <c r="M38" i="5"/>
  <c r="M66" i="5"/>
  <c r="M202" i="5"/>
  <c r="M375" i="5"/>
  <c r="M12" i="5"/>
  <c r="M230" i="5"/>
  <c r="M481" i="5"/>
  <c r="M358" i="5"/>
  <c r="M391" i="5"/>
  <c r="M249" i="5"/>
  <c r="M513" i="5"/>
  <c r="M407" i="5"/>
  <c r="M128" i="5"/>
  <c r="M401" i="5"/>
  <c r="M225" i="5"/>
  <c r="M31" i="5"/>
  <c r="M106" i="5"/>
  <c r="M193" i="5"/>
  <c r="M121" i="5"/>
  <c r="M398" i="5"/>
  <c r="M264" i="5"/>
  <c r="M35" i="5"/>
  <c r="M393" i="5"/>
  <c r="M365" i="5"/>
  <c r="M378" i="5"/>
  <c r="M277" i="5"/>
  <c r="M480" i="5"/>
  <c r="M141" i="5"/>
  <c r="M143" i="5"/>
  <c r="M508" i="5"/>
  <c r="M169" i="5"/>
  <c r="M36" i="5"/>
  <c r="M361" i="5"/>
  <c r="M257" i="5"/>
  <c r="M19" i="5"/>
  <c r="M377" i="5"/>
  <c r="M142" i="5"/>
  <c r="M99" i="5"/>
  <c r="M387" i="5"/>
  <c r="M301" i="5"/>
  <c r="M496" i="5"/>
  <c r="M305" i="5"/>
  <c r="M282" i="5"/>
  <c r="M93" i="5"/>
  <c r="M518" i="5"/>
  <c r="M354" i="5"/>
  <c r="M412" i="5"/>
  <c r="M64" i="5"/>
  <c r="M424" i="5"/>
  <c r="M330" i="5"/>
  <c r="M515" i="5"/>
  <c r="M240" i="5"/>
  <c r="M179" i="5"/>
  <c r="M63" i="5"/>
  <c r="M172" i="5"/>
  <c r="M489" i="5"/>
  <c r="M267" i="5"/>
  <c r="M44" i="5"/>
  <c r="M347" i="5"/>
  <c r="M293" i="5"/>
  <c r="M80" i="5"/>
  <c r="M452" i="5"/>
  <c r="M428" i="5"/>
  <c r="M201" i="5"/>
  <c r="M8" i="5"/>
  <c r="M220" i="5"/>
  <c r="M499" i="5"/>
  <c r="M368" i="5"/>
  <c r="M337" i="5"/>
  <c r="M250" i="5"/>
  <c r="M125" i="5"/>
  <c r="M500" i="5"/>
  <c r="M296" i="5"/>
  <c r="M286" i="5"/>
  <c r="M306" i="5"/>
  <c r="M492" i="5"/>
  <c r="M455" i="5"/>
  <c r="M150" i="5"/>
  <c r="M25" i="5"/>
  <c r="M374" i="5"/>
  <c r="M390" i="5"/>
  <c r="M332" i="5"/>
  <c r="M388" i="5"/>
  <c r="M466" i="5"/>
  <c r="M430" i="5"/>
  <c r="M289" i="5"/>
  <c r="M132" i="5"/>
  <c r="M400" i="5"/>
  <c r="M13" i="5"/>
  <c r="M502" i="5"/>
  <c r="M381" i="5"/>
  <c r="M325" i="5"/>
  <c r="M168" i="5"/>
  <c r="M48" i="5"/>
  <c r="M49" i="5"/>
  <c r="M494" i="5"/>
  <c r="M373" i="5"/>
  <c r="M317" i="5"/>
  <c r="M160" i="5"/>
  <c r="M40" i="5"/>
  <c r="M41" i="5"/>
  <c r="M465" i="5"/>
  <c r="M20" i="5"/>
  <c r="M300" i="5"/>
  <c r="M395" i="5"/>
  <c r="M385" i="5"/>
  <c r="M117" i="5"/>
  <c r="M482" i="5"/>
  <c r="M187" i="5"/>
  <c r="M288" i="5"/>
  <c r="M468" i="5"/>
  <c r="M248" i="5"/>
  <c r="M27" i="5"/>
  <c r="M333" i="5"/>
  <c r="M182" i="5"/>
  <c r="M57" i="5"/>
  <c r="M474" i="5"/>
  <c r="M363" i="5"/>
  <c r="M506" i="5"/>
  <c r="M498" i="5"/>
  <c r="M203" i="5"/>
  <c r="M310" i="5"/>
  <c r="M484" i="5"/>
  <c r="M459" i="5"/>
  <c r="M209" i="5"/>
  <c r="M517" i="5"/>
  <c r="M285" i="5"/>
  <c r="M72" i="5"/>
  <c r="M243" i="5"/>
  <c r="M162" i="5"/>
  <c r="M275" i="5"/>
  <c r="M462" i="5"/>
  <c r="M343" i="5"/>
  <c r="M477" i="5"/>
  <c r="M222" i="5"/>
  <c r="M469" i="5"/>
  <c r="M208" i="5"/>
  <c r="M268" i="5"/>
  <c r="M406" i="5"/>
  <c r="M473" i="5"/>
  <c r="M355" i="5"/>
  <c r="M212" i="5"/>
  <c r="M221" i="5"/>
  <c r="M376" i="5"/>
  <c r="M418" i="5"/>
  <c r="M223" i="5"/>
  <c r="M190" i="5"/>
  <c r="M129" i="5"/>
  <c r="M491" i="5"/>
  <c r="M389" i="5"/>
  <c r="M151" i="5"/>
  <c r="M417" i="5"/>
  <c r="M195" i="5"/>
  <c r="M379" i="5"/>
  <c r="M197" i="5"/>
  <c r="M371" i="5"/>
  <c r="M170" i="5"/>
  <c r="M10" i="5"/>
  <c r="M370" i="5"/>
  <c r="M206" i="5"/>
  <c r="M94" i="5"/>
  <c r="M349" i="5"/>
  <c r="M384" i="5"/>
  <c r="M86" i="5"/>
  <c r="M298" i="5"/>
  <c r="M14" i="5"/>
  <c r="M227" i="5"/>
  <c r="M350" i="5"/>
  <c r="M180" i="5"/>
  <c r="M189" i="5"/>
  <c r="M346" i="5"/>
  <c r="M359" i="5"/>
  <c r="M216" i="5"/>
  <c r="M161" i="5"/>
  <c r="M478" i="5"/>
  <c r="M351" i="5"/>
  <c r="M144" i="5"/>
  <c r="M153" i="5"/>
  <c r="M331" i="5"/>
  <c r="M21" i="5"/>
  <c r="M50" i="5"/>
  <c r="M329" i="5"/>
  <c r="M345" i="5"/>
  <c r="M409" i="5"/>
  <c r="M432" i="5"/>
  <c r="M260" i="5"/>
  <c r="M76" i="5"/>
  <c r="M77" i="5"/>
  <c r="M26" i="5"/>
  <c r="M450" i="5"/>
  <c r="M312" i="5"/>
  <c r="M380" i="5"/>
  <c r="M112" i="5"/>
  <c r="M113" i="5"/>
  <c r="M62" i="5"/>
  <c r="M442" i="5"/>
  <c r="M304" i="5"/>
  <c r="M364" i="5"/>
  <c r="M104" i="5"/>
  <c r="M105" i="5"/>
  <c r="M54" i="5"/>
  <c r="M274" i="5"/>
  <c r="M369" i="5"/>
  <c r="M101" i="5"/>
  <c r="M497" i="5"/>
  <c r="M52" i="5"/>
  <c r="M124" i="5"/>
  <c r="M292" i="5"/>
  <c r="M92" i="5"/>
  <c r="M42" i="5"/>
  <c r="M159" i="5"/>
  <c r="M65" i="5"/>
  <c r="M410" i="5"/>
  <c r="M335" i="5"/>
  <c r="M185" i="5"/>
  <c r="M70" i="5"/>
  <c r="M490" i="5"/>
  <c r="M130" i="5"/>
  <c r="M420" i="5"/>
  <c r="M308" i="5"/>
  <c r="M108" i="5"/>
  <c r="M58" i="5"/>
  <c r="M239" i="5"/>
  <c r="M416" i="5"/>
  <c r="M30" i="5"/>
  <c r="M336" i="5"/>
  <c r="M198" i="5"/>
  <c r="M22" i="5"/>
  <c r="M259" i="5"/>
  <c r="M457" i="5"/>
  <c r="M18" i="5"/>
  <c r="M404" i="5"/>
  <c r="M74" i="5"/>
  <c r="M127" i="5"/>
  <c r="M46" i="5"/>
  <c r="M183" i="5"/>
  <c r="M102" i="5"/>
  <c r="M261" i="5"/>
  <c r="M425" i="5"/>
  <c r="M251" i="5"/>
  <c r="M154" i="5"/>
  <c r="M119" i="5"/>
  <c r="M444" i="5"/>
  <c r="M328" i="5"/>
  <c r="M184" i="5"/>
  <c r="M352" i="5"/>
  <c r="M91" i="5"/>
  <c r="M501" i="5"/>
  <c r="M320" i="5"/>
  <c r="M246" i="5"/>
  <c r="M47" i="5"/>
  <c r="M163" i="5"/>
  <c r="M181" i="5"/>
  <c r="M446" i="5"/>
  <c r="M139" i="5"/>
  <c r="M237" i="5"/>
  <c r="M495" i="5"/>
  <c r="M175" i="5"/>
  <c r="M273" i="5"/>
  <c r="M426" i="5"/>
  <c r="M192" i="5"/>
  <c r="M137" i="5"/>
  <c r="M204" i="5"/>
  <c r="M229" i="5"/>
  <c r="M236" i="5"/>
  <c r="M464" i="5"/>
  <c r="M219" i="5"/>
  <c r="M186" i="5"/>
  <c r="M87" i="5"/>
  <c r="M437" i="5"/>
  <c r="M255" i="5"/>
  <c r="M96" i="5"/>
  <c r="M59" i="5"/>
  <c r="M511" i="5"/>
  <c r="M507" i="5"/>
  <c r="M88" i="5"/>
  <c r="M115" i="5"/>
  <c r="M210" i="5"/>
  <c r="M313" i="5"/>
  <c r="M188" i="5"/>
  <c r="M53" i="5"/>
  <c r="M456" i="5"/>
  <c r="M366" i="5"/>
  <c r="M171" i="5"/>
  <c r="M266" i="5"/>
  <c r="M269" i="5"/>
  <c r="M39" i="5"/>
  <c r="M493" i="5"/>
  <c r="M402" i="5"/>
  <c r="M207" i="5"/>
  <c r="M319" i="5"/>
  <c r="M318" i="5"/>
  <c r="M75" i="5"/>
  <c r="M485" i="5"/>
  <c r="M394" i="5"/>
  <c r="M199" i="5"/>
  <c r="M303" i="5"/>
  <c r="M302" i="5"/>
  <c r="M67" i="5"/>
  <c r="M353" i="5"/>
  <c r="M85" i="5"/>
  <c r="M295" i="5"/>
  <c r="M252" i="5"/>
  <c r="M316" i="5"/>
  <c r="M448" i="5"/>
  <c r="M433" i="5"/>
  <c r="M276" i="5"/>
  <c r="M29" i="5"/>
  <c r="M397" i="5"/>
  <c r="M435" i="5"/>
  <c r="M436" i="5"/>
  <c r="M215" i="5"/>
  <c r="M120" i="5"/>
  <c r="M83" i="5"/>
  <c r="M348" i="5"/>
  <c r="M156" i="5"/>
  <c r="M116" i="5"/>
  <c r="M512" i="5"/>
  <c r="M372" i="5"/>
  <c r="M45" i="5"/>
  <c r="M413" i="5"/>
  <c r="M200" i="5"/>
  <c r="M107" i="5"/>
  <c r="M476" i="5"/>
  <c r="M167" i="5"/>
  <c r="M73" i="5"/>
  <c r="M146" i="5"/>
  <c r="M307" i="5"/>
  <c r="M339" i="5"/>
  <c r="M414" i="5"/>
  <c r="M122" i="5"/>
  <c r="M423" i="5"/>
  <c r="M32" i="5"/>
  <c r="M421" i="5"/>
  <c r="M24" i="5"/>
  <c r="M34" i="5"/>
  <c r="M326" i="5"/>
  <c r="M56" i="5"/>
  <c r="M84" i="5"/>
  <c r="M100" i="5"/>
  <c r="M454" i="5"/>
  <c r="M79" i="5"/>
  <c r="M449" i="5"/>
  <c r="M321" i="5"/>
  <c r="M311" i="5"/>
  <c r="M109" i="5"/>
  <c r="M460" i="5"/>
  <c r="M344" i="5"/>
  <c r="M136" i="5"/>
  <c r="M145" i="5"/>
  <c r="M479" i="5"/>
  <c r="M231" i="5"/>
  <c r="M134" i="5"/>
  <c r="M9" i="5"/>
  <c r="M411" i="5"/>
  <c r="M427" i="5"/>
  <c r="M258" i="5"/>
  <c r="M245" i="5"/>
  <c r="M505" i="5"/>
  <c r="M324" i="5"/>
  <c r="M244" i="5"/>
  <c r="M60" i="5"/>
  <c r="M392" i="5"/>
  <c r="M486" i="5"/>
  <c r="M386" i="5"/>
  <c r="M191" i="5"/>
  <c r="M158" i="5"/>
  <c r="M97" i="5"/>
  <c r="M451" i="5"/>
  <c r="M357" i="5"/>
  <c r="M247" i="5"/>
  <c r="M278" i="5"/>
  <c r="M217" i="5"/>
  <c r="M51" i="5"/>
  <c r="M297" i="5"/>
  <c r="M504" i="5"/>
  <c r="M294" i="5"/>
  <c r="M82" i="5"/>
  <c r="M242" i="5"/>
  <c r="M194" i="5"/>
  <c r="M487" i="5"/>
  <c r="M403" i="5"/>
  <c r="M235" i="5"/>
  <c r="M196" i="5"/>
  <c r="M138" i="5"/>
  <c r="M205" i="5"/>
  <c r="M103" i="5"/>
  <c r="M11" i="5"/>
  <c r="M453" i="5"/>
  <c r="M483" i="5"/>
  <c r="M271" i="5"/>
  <c r="M232" i="5"/>
  <c r="M174" i="5"/>
  <c r="M241" i="5"/>
  <c r="M338" i="5"/>
  <c r="M408" i="5"/>
  <c r="M445" i="5"/>
  <c r="M431" i="5"/>
  <c r="M263" i="5"/>
  <c r="M224" i="5"/>
  <c r="M166" i="5"/>
  <c r="M233" i="5"/>
  <c r="M322" i="5"/>
  <c r="M315" i="5"/>
  <c r="M475" i="5"/>
  <c r="M98" i="5"/>
  <c r="M131" i="5"/>
  <c r="M114" i="5"/>
  <c r="M95" i="5"/>
  <c r="M147" i="5"/>
  <c r="M15" i="5"/>
  <c r="M7" i="5"/>
  <c r="M419" i="5"/>
  <c r="M148" i="5"/>
  <c r="M157" i="5"/>
  <c r="M509" i="5"/>
  <c r="M341" i="5"/>
  <c r="M126" i="5"/>
  <c r="M510" i="5"/>
  <c r="M383" i="5"/>
  <c r="M176" i="5"/>
  <c r="M334" i="5"/>
  <c r="M360" i="5"/>
  <c r="M314" i="5"/>
  <c r="M149" i="5"/>
  <c r="M165" i="5"/>
  <c r="M211" i="5"/>
  <c r="M514" i="5"/>
  <c r="M467" i="5"/>
  <c r="M164" i="5"/>
  <c r="M173" i="5"/>
  <c r="M470" i="5"/>
  <c r="M439" i="5"/>
  <c r="M270" i="5"/>
  <c r="M81" i="5"/>
  <c r="M299" i="5"/>
  <c r="M362" i="5"/>
  <c r="M256" i="5"/>
  <c r="M265" i="5"/>
  <c r="M503" i="5"/>
  <c r="M441" i="5"/>
  <c r="M290" i="5"/>
  <c r="M178" i="5"/>
  <c r="M440" i="5"/>
  <c r="M284" i="5"/>
  <c r="M253" i="5"/>
  <c r="M429" i="5"/>
  <c r="M152" i="5"/>
  <c r="M33" i="5"/>
  <c r="M415" i="5"/>
  <c r="M214" i="5"/>
  <c r="M488" i="5"/>
  <c r="M37" i="5"/>
  <c r="L513" i="5"/>
  <c r="L497" i="5"/>
  <c r="L481" i="5"/>
  <c r="L465" i="5"/>
  <c r="L504" i="5"/>
  <c r="L488" i="5"/>
  <c r="L472" i="5"/>
  <c r="L455" i="5"/>
  <c r="L439" i="5"/>
  <c r="L510" i="5"/>
  <c r="L494" i="5"/>
  <c r="L478" i="5"/>
  <c r="L460" i="5"/>
  <c r="L444" i="5"/>
  <c r="L428" i="5"/>
  <c r="L412" i="5"/>
  <c r="L396" i="5"/>
  <c r="L380" i="5"/>
  <c r="L364" i="5"/>
  <c r="L511" i="5"/>
  <c r="L479" i="5"/>
  <c r="L458" i="5"/>
  <c r="L442" i="5"/>
  <c r="L425" i="5"/>
  <c r="L409" i="5"/>
  <c r="L393" i="5"/>
  <c r="L377" i="5"/>
  <c r="L361" i="5"/>
  <c r="L453" i="5"/>
  <c r="L343" i="5"/>
  <c r="L327" i="5"/>
  <c r="L311" i="5"/>
  <c r="L295" i="5"/>
  <c r="L467" i="5"/>
  <c r="L423" i="5"/>
  <c r="L407" i="5"/>
  <c r="L391" i="5"/>
  <c r="L375" i="5"/>
  <c r="L359" i="5"/>
  <c r="L344" i="5"/>
  <c r="L328" i="5"/>
  <c r="L312" i="5"/>
  <c r="L296" i="5"/>
  <c r="L491" i="5"/>
  <c r="L410" i="5"/>
  <c r="L378" i="5"/>
  <c r="L346" i="5"/>
  <c r="L330" i="5"/>
  <c r="L314" i="5"/>
  <c r="L298" i="5"/>
  <c r="L278" i="5"/>
  <c r="L262" i="5"/>
  <c r="L246" i="5"/>
  <c r="L230" i="5"/>
  <c r="L214" i="5"/>
  <c r="L198" i="5"/>
  <c r="L182" i="5"/>
  <c r="L166" i="5"/>
  <c r="L150" i="5"/>
  <c r="L134" i="5"/>
  <c r="L519" i="5"/>
  <c r="L275" i="5"/>
  <c r="L259" i="5"/>
  <c r="L243" i="5"/>
  <c r="L227" i="5"/>
  <c r="L211" i="5"/>
  <c r="L195" i="5"/>
  <c r="L179" i="5"/>
  <c r="L163" i="5"/>
  <c r="L147" i="5"/>
  <c r="L131" i="5"/>
  <c r="L422" i="5"/>
  <c r="L358" i="5"/>
  <c r="L276" i="5"/>
  <c r="L260" i="5"/>
  <c r="L244" i="5"/>
  <c r="L228" i="5"/>
  <c r="L212" i="5"/>
  <c r="L196" i="5"/>
  <c r="L180" i="5"/>
  <c r="L164" i="5"/>
  <c r="L148" i="5"/>
  <c r="L132" i="5"/>
  <c r="L115" i="5"/>
  <c r="L99" i="5"/>
  <c r="L83" i="5"/>
  <c r="L67" i="5"/>
  <c r="L51" i="5"/>
  <c r="L35" i="5"/>
  <c r="L19" i="5"/>
  <c r="L329" i="5"/>
  <c r="L297" i="5"/>
  <c r="L112" i="5"/>
  <c r="L96" i="5"/>
  <c r="L80" i="5"/>
  <c r="L64" i="5"/>
  <c r="L48" i="5"/>
  <c r="L32" i="5"/>
  <c r="L16" i="5"/>
  <c r="L382" i="5"/>
  <c r="L317" i="5"/>
  <c r="L261" i="5"/>
  <c r="L229" i="5"/>
  <c r="L197" i="5"/>
  <c r="L165" i="5"/>
  <c r="L133" i="5"/>
  <c r="L109" i="5"/>
  <c r="L93" i="5"/>
  <c r="L77" i="5"/>
  <c r="L61" i="5"/>
  <c r="L45" i="5"/>
  <c r="L29" i="5"/>
  <c r="L9" i="5"/>
  <c r="L10" i="5"/>
  <c r="L293" i="5"/>
  <c r="L225" i="5"/>
  <c r="L161" i="5"/>
  <c r="L106" i="5"/>
  <c r="L74" i="5"/>
  <c r="L42" i="5"/>
  <c r="L14" i="5"/>
  <c r="L102" i="5"/>
  <c r="L38" i="5"/>
  <c r="L233" i="5"/>
  <c r="L309" i="5"/>
  <c r="L153" i="5"/>
  <c r="L11" i="5"/>
  <c r="L78" i="5"/>
  <c r="L517" i="5"/>
  <c r="L501" i="5"/>
  <c r="L485" i="5"/>
  <c r="L508" i="5"/>
  <c r="L492" i="5"/>
  <c r="L476" i="5"/>
  <c r="L459" i="5"/>
  <c r="L514" i="5"/>
  <c r="L498" i="5"/>
  <c r="L482" i="5"/>
  <c r="L466" i="5"/>
  <c r="L448" i="5"/>
  <c r="L416" i="5"/>
  <c r="L400" i="5"/>
  <c r="L384" i="5"/>
  <c r="L352" i="5"/>
  <c r="L487" i="5"/>
  <c r="L462" i="5"/>
  <c r="L429" i="5"/>
  <c r="L413" i="5"/>
  <c r="L381" i="5"/>
  <c r="L365" i="5"/>
  <c r="L347" i="5"/>
  <c r="L331" i="5"/>
  <c r="L299" i="5"/>
  <c r="L483" i="5"/>
  <c r="L427" i="5"/>
  <c r="L395" i="5"/>
  <c r="L379" i="5"/>
  <c r="L348" i="5"/>
  <c r="L332" i="5"/>
  <c r="L300" i="5"/>
  <c r="L284" i="5"/>
  <c r="L386" i="5"/>
  <c r="L354" i="5"/>
  <c r="L318" i="5"/>
  <c r="L302" i="5"/>
  <c r="L266" i="5"/>
  <c r="L250" i="5"/>
  <c r="L234" i="5"/>
  <c r="L202" i="5"/>
  <c r="L186" i="5"/>
  <c r="L170" i="5"/>
  <c r="L138" i="5"/>
  <c r="L122" i="5"/>
  <c r="L279" i="5"/>
  <c r="L263" i="5"/>
  <c r="L231" i="5"/>
  <c r="L215" i="5"/>
  <c r="L199" i="5"/>
  <c r="L183" i="5"/>
  <c r="L151" i="5"/>
  <c r="L135" i="5"/>
  <c r="L457" i="5"/>
  <c r="L280" i="5"/>
  <c r="L264" i="5"/>
  <c r="L248" i="5"/>
  <c r="L216" i="5"/>
  <c r="L200" i="5"/>
  <c r="L168" i="5"/>
  <c r="L152" i="5"/>
  <c r="L119" i="5"/>
  <c r="L103" i="5"/>
  <c r="L71" i="5"/>
  <c r="L55" i="5"/>
  <c r="L23" i="5"/>
  <c r="L337" i="5"/>
  <c r="L305" i="5"/>
  <c r="L100" i="5"/>
  <c r="L84" i="5"/>
  <c r="L68" i="5"/>
  <c r="L36" i="5"/>
  <c r="L20" i="5"/>
  <c r="L414" i="5"/>
  <c r="L269" i="5"/>
  <c r="L237" i="5"/>
  <c r="L173" i="5"/>
  <c r="L141" i="5"/>
  <c r="L97" i="5"/>
  <c r="L81" i="5"/>
  <c r="L49" i="5"/>
  <c r="L33" i="5"/>
  <c r="L17" i="5"/>
  <c r="L325" i="5"/>
  <c r="L177" i="5"/>
  <c r="L114" i="5"/>
  <c r="L50" i="5"/>
  <c r="L18" i="5"/>
  <c r="L54" i="5"/>
  <c r="L265" i="5"/>
  <c r="L217" i="5"/>
  <c r="L30" i="5"/>
  <c r="L13" i="5"/>
  <c r="L505" i="5"/>
  <c r="L489" i="5"/>
  <c r="L473" i="5"/>
  <c r="L512" i="5"/>
  <c r="L496" i="5"/>
  <c r="L480" i="5"/>
  <c r="L464" i="5"/>
  <c r="L447" i="5"/>
  <c r="L518" i="5"/>
  <c r="L502" i="5"/>
  <c r="L486" i="5"/>
  <c r="L470" i="5"/>
  <c r="L452" i="5"/>
  <c r="L436" i="5"/>
  <c r="L420" i="5"/>
  <c r="L404" i="5"/>
  <c r="L388" i="5"/>
  <c r="L372" i="5"/>
  <c r="L356" i="5"/>
  <c r="L495" i="5"/>
  <c r="L463" i="5"/>
  <c r="L450" i="5"/>
  <c r="L433" i="5"/>
  <c r="L417" i="5"/>
  <c r="L401" i="5"/>
  <c r="L385" i="5"/>
  <c r="L369" i="5"/>
  <c r="L353" i="5"/>
  <c r="L437" i="5"/>
  <c r="L335" i="5"/>
  <c r="L319" i="5"/>
  <c r="L303" i="5"/>
  <c r="L499" i="5"/>
  <c r="L431" i="5"/>
  <c r="L415" i="5"/>
  <c r="L399" i="5"/>
  <c r="L383" i="5"/>
  <c r="L367" i="5"/>
  <c r="L351" i="5"/>
  <c r="L336" i="5"/>
  <c r="L320" i="5"/>
  <c r="L304" i="5"/>
  <c r="L288" i="5"/>
  <c r="L426" i="5"/>
  <c r="L394" i="5"/>
  <c r="L362" i="5"/>
  <c r="L338" i="5"/>
  <c r="L322" i="5"/>
  <c r="L306" i="5"/>
  <c r="L289" i="5"/>
  <c r="L270" i="5"/>
  <c r="L254" i="5"/>
  <c r="L238" i="5"/>
  <c r="L222" i="5"/>
  <c r="L206" i="5"/>
  <c r="L190" i="5"/>
  <c r="L174" i="5"/>
  <c r="L158" i="5"/>
  <c r="L142" i="5"/>
  <c r="L126" i="5"/>
  <c r="L287" i="5"/>
  <c r="L267" i="5"/>
  <c r="L251" i="5"/>
  <c r="L235" i="5"/>
  <c r="L219" i="5"/>
  <c r="L203" i="5"/>
  <c r="L187" i="5"/>
  <c r="L171" i="5"/>
  <c r="L155" i="5"/>
  <c r="L139" i="5"/>
  <c r="L123" i="5"/>
  <c r="L390" i="5"/>
  <c r="L283" i="5"/>
  <c r="L268" i="5"/>
  <c r="L252" i="5"/>
  <c r="L236" i="5"/>
  <c r="L220" i="5"/>
  <c r="L204" i="5"/>
  <c r="L188" i="5"/>
  <c r="L172" i="5"/>
  <c r="L156" i="5"/>
  <c r="L140" i="5"/>
  <c r="L124" i="5"/>
  <c r="L107" i="5"/>
  <c r="L91" i="5"/>
  <c r="L75" i="5"/>
  <c r="L59" i="5"/>
  <c r="L43" i="5"/>
  <c r="L27" i="5"/>
  <c r="L345" i="5"/>
  <c r="L313" i="5"/>
  <c r="L120" i="5"/>
  <c r="L104" i="5"/>
  <c r="L88" i="5"/>
  <c r="L72" i="5"/>
  <c r="L56" i="5"/>
  <c r="L40" i="5"/>
  <c r="L24" i="5"/>
  <c r="L8" i="5"/>
  <c r="L349" i="5"/>
  <c r="L277" i="5"/>
  <c r="L245" i="5"/>
  <c r="L213" i="5"/>
  <c r="L181" i="5"/>
  <c r="L149" i="5"/>
  <c r="L117" i="5"/>
  <c r="L101" i="5"/>
  <c r="L85" i="5"/>
  <c r="L69" i="5"/>
  <c r="L53" i="5"/>
  <c r="L37" i="5"/>
  <c r="L21" i="5"/>
  <c r="L291" i="5"/>
  <c r="L398" i="5"/>
  <c r="L257" i="5"/>
  <c r="L193" i="5"/>
  <c r="L129" i="5"/>
  <c r="L90" i="5"/>
  <c r="L58" i="5"/>
  <c r="L26" i="5"/>
  <c r="L430" i="5"/>
  <c r="L70" i="5"/>
  <c r="L341" i="5"/>
  <c r="L169" i="5"/>
  <c r="L281" i="5"/>
  <c r="L62" i="5"/>
  <c r="L46" i="5"/>
  <c r="L249" i="5"/>
  <c r="L509" i="5"/>
  <c r="L493" i="5"/>
  <c r="L516" i="5"/>
  <c r="L500" i="5"/>
  <c r="L468" i="5"/>
  <c r="L451" i="5"/>
  <c r="L506" i="5"/>
  <c r="L474" i="5"/>
  <c r="L440" i="5"/>
  <c r="L408" i="5"/>
  <c r="L376" i="5"/>
  <c r="L503" i="5"/>
  <c r="L454" i="5"/>
  <c r="L421" i="5"/>
  <c r="L389" i="5"/>
  <c r="L357" i="5"/>
  <c r="L339" i="5"/>
  <c r="L307" i="5"/>
  <c r="L434" i="5"/>
  <c r="L403" i="5"/>
  <c r="L371" i="5"/>
  <c r="L340" i="5"/>
  <c r="L308" i="5"/>
  <c r="L449" i="5"/>
  <c r="L370" i="5"/>
  <c r="L326" i="5"/>
  <c r="L294" i="5"/>
  <c r="L274" i="5"/>
  <c r="L242" i="5"/>
  <c r="L210" i="5"/>
  <c r="L178" i="5"/>
  <c r="L146" i="5"/>
  <c r="L290" i="5"/>
  <c r="L255" i="5"/>
  <c r="L223" i="5"/>
  <c r="L191" i="5"/>
  <c r="L159" i="5"/>
  <c r="L127" i="5"/>
  <c r="L285" i="5"/>
  <c r="L256" i="5"/>
  <c r="L224" i="5"/>
  <c r="L192" i="5"/>
  <c r="L160" i="5"/>
  <c r="L128" i="5"/>
  <c r="L95" i="5"/>
  <c r="L63" i="5"/>
  <c r="L31" i="5"/>
  <c r="L321" i="5"/>
  <c r="L108" i="5"/>
  <c r="L76" i="5"/>
  <c r="L44" i="5"/>
  <c r="L12" i="5"/>
  <c r="L301" i="5"/>
  <c r="L221" i="5"/>
  <c r="L157" i="5"/>
  <c r="L105" i="5"/>
  <c r="L73" i="5"/>
  <c r="L41" i="5"/>
  <c r="L7" i="5"/>
  <c r="R8" i="5" s="1"/>
  <c r="L273" i="5"/>
  <c r="L145" i="5"/>
  <c r="L98" i="5"/>
  <c r="L34" i="5"/>
  <c r="L86" i="5"/>
  <c r="L201" i="5"/>
  <c r="L94" i="5"/>
  <c r="L185" i="5"/>
  <c r="L469" i="5"/>
  <c r="L443" i="5"/>
  <c r="L432" i="5"/>
  <c r="L368" i="5"/>
  <c r="L446" i="5"/>
  <c r="L397" i="5"/>
  <c r="L461" i="5"/>
  <c r="L315" i="5"/>
  <c r="L411" i="5"/>
  <c r="L363" i="5"/>
  <c r="L316" i="5"/>
  <c r="L418" i="5"/>
  <c r="L334" i="5"/>
  <c r="L282" i="5"/>
  <c r="L218" i="5"/>
  <c r="L154" i="5"/>
  <c r="L247" i="5"/>
  <c r="L167" i="5"/>
  <c r="L374" i="5"/>
  <c r="L232" i="5"/>
  <c r="L184" i="5"/>
  <c r="L136" i="5"/>
  <c r="L87" i="5"/>
  <c r="L39" i="5"/>
  <c r="L116" i="5"/>
  <c r="L52" i="5"/>
  <c r="L333" i="5"/>
  <c r="L205" i="5"/>
  <c r="L113" i="5"/>
  <c r="L65" i="5"/>
  <c r="L15" i="5"/>
  <c r="L241" i="5"/>
  <c r="L82" i="5"/>
  <c r="L118" i="5"/>
  <c r="L137" i="5"/>
  <c r="L121" i="5"/>
  <c r="L477" i="5"/>
  <c r="L484" i="5"/>
  <c r="L435" i="5"/>
  <c r="L490" i="5"/>
  <c r="L456" i="5"/>
  <c r="L424" i="5"/>
  <c r="L392" i="5"/>
  <c r="L360" i="5"/>
  <c r="L471" i="5"/>
  <c r="L438" i="5"/>
  <c r="L405" i="5"/>
  <c r="L373" i="5"/>
  <c r="L445" i="5"/>
  <c r="L323" i="5"/>
  <c r="L515" i="5"/>
  <c r="L419" i="5"/>
  <c r="L387" i="5"/>
  <c r="L355" i="5"/>
  <c r="L324" i="5"/>
  <c r="L292" i="5"/>
  <c r="L402" i="5"/>
  <c r="L342" i="5"/>
  <c r="L310" i="5"/>
  <c r="L258" i="5"/>
  <c r="L226" i="5"/>
  <c r="L194" i="5"/>
  <c r="L162" i="5"/>
  <c r="L130" i="5"/>
  <c r="L271" i="5"/>
  <c r="L239" i="5"/>
  <c r="L207" i="5"/>
  <c r="L175" i="5"/>
  <c r="L143" i="5"/>
  <c r="L406" i="5"/>
  <c r="L272" i="5"/>
  <c r="L240" i="5"/>
  <c r="L208" i="5"/>
  <c r="L176" i="5"/>
  <c r="L144" i="5"/>
  <c r="L111" i="5"/>
  <c r="L79" i="5"/>
  <c r="L47" i="5"/>
  <c r="L475" i="5"/>
  <c r="L286" i="5"/>
  <c r="L92" i="5"/>
  <c r="L60" i="5"/>
  <c r="L28" i="5"/>
  <c r="L350" i="5"/>
  <c r="L253" i="5"/>
  <c r="L189" i="5"/>
  <c r="L125" i="5"/>
  <c r="L89" i="5"/>
  <c r="L57" i="5"/>
  <c r="L25" i="5"/>
  <c r="L507" i="5"/>
  <c r="L209" i="5"/>
  <c r="L66" i="5"/>
  <c r="L441" i="5"/>
  <c r="L22" i="5"/>
  <c r="L366" i="5"/>
  <c r="L110" i="5"/>
  <c r="T8" i="5" l="1"/>
  <c r="T9" i="5" s="1"/>
  <c r="T10" i="5" s="1"/>
  <c r="T11" i="5" s="1"/>
  <c r="T12" i="5" s="1"/>
  <c r="T13" i="5" s="1"/>
  <c r="T14" i="5" s="1"/>
  <c r="T15" i="5" s="1"/>
  <c r="T16" i="5" s="1"/>
  <c r="T17" i="5" s="1"/>
  <c r="T18" i="5" s="1"/>
  <c r="T19" i="5" s="1"/>
  <c r="T20" i="5" s="1"/>
  <c r="T21" i="5" s="1"/>
  <c r="T22" i="5" s="1"/>
  <c r="T23" i="5" s="1"/>
  <c r="T24" i="5" s="1"/>
  <c r="T25" i="5" s="1"/>
  <c r="T26" i="5" s="1"/>
  <c r="T27" i="5" s="1"/>
  <c r="T28" i="5" s="1"/>
  <c r="T29" i="5" s="1"/>
  <c r="T30" i="5" s="1"/>
  <c r="T31" i="5" s="1"/>
  <c r="T32" i="5" s="1"/>
  <c r="T33" i="5" s="1"/>
  <c r="T34" i="5" s="1"/>
  <c r="T35" i="5" s="1"/>
  <c r="T36" i="5" s="1"/>
  <c r="T37" i="5" s="1"/>
  <c r="T38" i="5" s="1"/>
  <c r="T39" i="5" s="1"/>
  <c r="T40" i="5" s="1"/>
  <c r="T41" i="5" s="1"/>
  <c r="T42" i="5" s="1"/>
  <c r="T43" i="5" s="1"/>
  <c r="T44" i="5" s="1"/>
  <c r="T45" i="5" s="1"/>
  <c r="T46" i="5" s="1"/>
  <c r="T47" i="5" s="1"/>
  <c r="T48" i="5" s="1"/>
  <c r="T49" i="5" s="1"/>
  <c r="T50" i="5" s="1"/>
  <c r="T51" i="5" s="1"/>
  <c r="T52" i="5" s="1"/>
  <c r="T53" i="5" s="1"/>
  <c r="T54" i="5" s="1"/>
  <c r="T55" i="5" s="1"/>
  <c r="T56" i="5" s="1"/>
  <c r="T57" i="5" s="1"/>
  <c r="T58" i="5" s="1"/>
  <c r="T59" i="5" s="1"/>
  <c r="T60" i="5" s="1"/>
  <c r="T61" i="5" s="1"/>
  <c r="T62" i="5" s="1"/>
  <c r="T63" i="5" s="1"/>
  <c r="T64" i="5" s="1"/>
  <c r="T65" i="5" s="1"/>
  <c r="T66" i="5" s="1"/>
  <c r="T67" i="5" s="1"/>
  <c r="T68" i="5" s="1"/>
  <c r="T69" i="5" s="1"/>
  <c r="T70" i="5" s="1"/>
  <c r="T71" i="5" s="1"/>
  <c r="T72" i="5" s="1"/>
  <c r="T73" i="5" s="1"/>
  <c r="T74" i="5" s="1"/>
  <c r="T75" i="5" s="1"/>
  <c r="T76" i="5" s="1"/>
  <c r="T77" i="5" s="1"/>
  <c r="T78" i="5" s="1"/>
  <c r="T79" i="5" s="1"/>
  <c r="T80" i="5" s="1"/>
  <c r="T81" i="5" s="1"/>
  <c r="T82" i="5" s="1"/>
  <c r="T83" i="5" s="1"/>
  <c r="T84" i="5" s="1"/>
  <c r="T85" i="5" s="1"/>
  <c r="T86" i="5" s="1"/>
  <c r="T87" i="5" s="1"/>
  <c r="T88" i="5" s="1"/>
  <c r="T89" i="5" s="1"/>
  <c r="T90" i="5" s="1"/>
  <c r="T91" i="5" s="1"/>
  <c r="T92" i="5" s="1"/>
  <c r="T93" i="5" s="1"/>
  <c r="T94" i="5" s="1"/>
  <c r="T95" i="5" s="1"/>
  <c r="T96" i="5" s="1"/>
  <c r="T97" i="5" s="1"/>
  <c r="T98" i="5" s="1"/>
  <c r="T99" i="5" s="1"/>
  <c r="T100" i="5" s="1"/>
  <c r="T101" i="5" s="1"/>
  <c r="T102" i="5" s="1"/>
  <c r="T103" i="5" s="1"/>
  <c r="T104" i="5" s="1"/>
  <c r="T105" i="5" s="1"/>
  <c r="T106" i="5" s="1"/>
  <c r="T107" i="5" s="1"/>
  <c r="T108" i="5" s="1"/>
  <c r="T109" i="5" s="1"/>
  <c r="T110" i="5" s="1"/>
  <c r="T111" i="5" s="1"/>
  <c r="T112" i="5" s="1"/>
  <c r="T113" i="5" s="1"/>
  <c r="T114" i="5" s="1"/>
  <c r="T115" i="5" s="1"/>
  <c r="T116" i="5" s="1"/>
  <c r="T117" i="5" s="1"/>
  <c r="T118" i="5" s="1"/>
  <c r="T119" i="5" s="1"/>
  <c r="T120" i="5" s="1"/>
  <c r="T121" i="5" s="1"/>
  <c r="T122" i="5" s="1"/>
  <c r="T123" i="5" s="1"/>
  <c r="T124" i="5" s="1"/>
  <c r="T125" i="5" s="1"/>
  <c r="T126" i="5" s="1"/>
  <c r="T127" i="5" s="1"/>
  <c r="T128" i="5" s="1"/>
  <c r="T129" i="5" s="1"/>
  <c r="T130" i="5" s="1"/>
  <c r="T131" i="5" s="1"/>
  <c r="T132" i="5" s="1"/>
  <c r="T133" i="5" s="1"/>
  <c r="T134" i="5" s="1"/>
  <c r="T135" i="5" s="1"/>
  <c r="T136" i="5" s="1"/>
  <c r="T137" i="5" s="1"/>
  <c r="T138" i="5" s="1"/>
  <c r="T139" i="5" s="1"/>
  <c r="T140" i="5" s="1"/>
  <c r="T141" i="5" s="1"/>
  <c r="T142" i="5" s="1"/>
  <c r="T143" i="5" s="1"/>
  <c r="T144" i="5" s="1"/>
  <c r="T145" i="5" s="1"/>
  <c r="T146" i="5" s="1"/>
  <c r="T147" i="5" s="1"/>
  <c r="T148" i="5" s="1"/>
  <c r="T149" i="5" s="1"/>
  <c r="T150" i="5" s="1"/>
  <c r="T151" i="5" s="1"/>
  <c r="T152" i="5" s="1"/>
  <c r="T153" i="5" s="1"/>
  <c r="T154" i="5" s="1"/>
  <c r="T155" i="5" s="1"/>
  <c r="T156" i="5" s="1"/>
  <c r="T157" i="5" s="1"/>
  <c r="T158" i="5" s="1"/>
  <c r="T159" i="5" s="1"/>
  <c r="T160" i="5" s="1"/>
  <c r="T161" i="5" s="1"/>
  <c r="T162" i="5" s="1"/>
  <c r="T163" i="5" s="1"/>
  <c r="T164" i="5" s="1"/>
  <c r="T165" i="5" s="1"/>
  <c r="T166" i="5" s="1"/>
  <c r="T167" i="5" s="1"/>
  <c r="T168" i="5" s="1"/>
  <c r="T169" i="5" s="1"/>
  <c r="T170" i="5" s="1"/>
  <c r="T171" i="5" s="1"/>
  <c r="T172" i="5" s="1"/>
  <c r="T173" i="5" s="1"/>
  <c r="T174" i="5" s="1"/>
  <c r="T175" i="5" s="1"/>
  <c r="T176" i="5" s="1"/>
  <c r="T177" i="5" s="1"/>
  <c r="T178" i="5" s="1"/>
  <c r="T179" i="5" s="1"/>
  <c r="T180" i="5" s="1"/>
  <c r="T181" i="5" s="1"/>
  <c r="T182" i="5" s="1"/>
  <c r="T183" i="5" s="1"/>
  <c r="T184" i="5" s="1"/>
  <c r="T185" i="5" s="1"/>
  <c r="T186" i="5" s="1"/>
  <c r="T187" i="5" s="1"/>
  <c r="T188" i="5" s="1"/>
  <c r="T189" i="5" s="1"/>
  <c r="T190" i="5" s="1"/>
  <c r="T191" i="5" s="1"/>
  <c r="T192" i="5" s="1"/>
  <c r="T193" i="5" s="1"/>
  <c r="T194" i="5" s="1"/>
  <c r="T195" i="5" s="1"/>
  <c r="T196" i="5" s="1"/>
  <c r="T197" i="5" s="1"/>
  <c r="T198" i="5" s="1"/>
  <c r="T199" i="5" s="1"/>
  <c r="T200" i="5" s="1"/>
  <c r="T201" i="5" s="1"/>
  <c r="T202" i="5" s="1"/>
  <c r="T203" i="5" s="1"/>
  <c r="T204" i="5" s="1"/>
  <c r="T205" i="5" s="1"/>
  <c r="T206" i="5" s="1"/>
  <c r="T207" i="5" s="1"/>
  <c r="T208" i="5" s="1"/>
  <c r="T209" i="5" s="1"/>
  <c r="T210" i="5" s="1"/>
  <c r="T211" i="5" s="1"/>
  <c r="T212" i="5" s="1"/>
  <c r="T213" i="5" s="1"/>
  <c r="T214" i="5" s="1"/>
  <c r="T215" i="5" s="1"/>
  <c r="T216" i="5" s="1"/>
  <c r="T217" i="5" s="1"/>
  <c r="T218" i="5" s="1"/>
  <c r="T219" i="5" s="1"/>
  <c r="T220" i="5" s="1"/>
  <c r="T221" i="5" s="1"/>
  <c r="T222" i="5" s="1"/>
  <c r="T223" i="5" s="1"/>
  <c r="T224" i="5" s="1"/>
  <c r="T225" i="5" s="1"/>
  <c r="T226" i="5" s="1"/>
  <c r="T227" i="5" s="1"/>
  <c r="T228" i="5" s="1"/>
  <c r="T229" i="5" s="1"/>
  <c r="T230" i="5" s="1"/>
  <c r="T231" i="5" s="1"/>
  <c r="T232" i="5" s="1"/>
  <c r="T233" i="5" s="1"/>
  <c r="T234" i="5" s="1"/>
  <c r="T235" i="5" s="1"/>
  <c r="T236" i="5" s="1"/>
  <c r="T237" i="5" s="1"/>
  <c r="T238" i="5" s="1"/>
  <c r="T239" i="5" s="1"/>
  <c r="T240" i="5" s="1"/>
  <c r="T241" i="5" s="1"/>
  <c r="T242" i="5" s="1"/>
  <c r="T243" i="5" s="1"/>
  <c r="T244" i="5" s="1"/>
  <c r="T245" i="5" s="1"/>
  <c r="T246" i="5" s="1"/>
  <c r="T247" i="5" s="1"/>
  <c r="T248" i="5" s="1"/>
  <c r="T249" i="5" s="1"/>
  <c r="T250" i="5" s="1"/>
  <c r="T251" i="5" s="1"/>
  <c r="T252" i="5" s="1"/>
  <c r="T253" i="5" s="1"/>
  <c r="T254" i="5" s="1"/>
  <c r="T255" i="5" s="1"/>
  <c r="T256" i="5" s="1"/>
  <c r="T257" i="5" s="1"/>
  <c r="T258" i="5" s="1"/>
  <c r="T259" i="5" s="1"/>
  <c r="T260" i="5" s="1"/>
  <c r="T261" i="5" s="1"/>
  <c r="T262" i="5" s="1"/>
  <c r="T263" i="5" s="1"/>
  <c r="T264" i="5" s="1"/>
  <c r="T265" i="5" s="1"/>
  <c r="T266" i="5" s="1"/>
  <c r="T267" i="5" s="1"/>
  <c r="T268" i="5" s="1"/>
  <c r="T269" i="5" s="1"/>
  <c r="T270" i="5" s="1"/>
  <c r="T271" i="5" s="1"/>
  <c r="T272" i="5" s="1"/>
  <c r="T273" i="5" s="1"/>
  <c r="T274" i="5" s="1"/>
  <c r="T275" i="5" s="1"/>
  <c r="T276" i="5" s="1"/>
  <c r="T277" i="5" s="1"/>
  <c r="T278" i="5" s="1"/>
  <c r="T279" i="5" s="1"/>
  <c r="T280" i="5" s="1"/>
  <c r="T281" i="5" s="1"/>
  <c r="T282" i="5" s="1"/>
  <c r="T283" i="5" s="1"/>
  <c r="T284" i="5" s="1"/>
  <c r="T285" i="5" s="1"/>
  <c r="T286" i="5" s="1"/>
  <c r="T287" i="5" s="1"/>
  <c r="T288" i="5" s="1"/>
  <c r="T289" i="5" s="1"/>
  <c r="T290" i="5" s="1"/>
  <c r="T291" i="5" s="1"/>
  <c r="T292" i="5" s="1"/>
  <c r="T293" i="5" s="1"/>
  <c r="T294" i="5" s="1"/>
  <c r="T295" i="5" s="1"/>
  <c r="T296" i="5" s="1"/>
  <c r="T297" i="5" s="1"/>
  <c r="T298" i="5" s="1"/>
  <c r="T299" i="5" s="1"/>
  <c r="T300" i="5" s="1"/>
  <c r="T301" i="5" s="1"/>
  <c r="T302" i="5" s="1"/>
  <c r="T303" i="5" s="1"/>
  <c r="T304" i="5" s="1"/>
  <c r="T305" i="5" s="1"/>
  <c r="T306" i="5" s="1"/>
  <c r="T307" i="5" s="1"/>
  <c r="T308" i="5" s="1"/>
  <c r="T309" i="5" s="1"/>
  <c r="T310" i="5" s="1"/>
  <c r="T311" i="5" s="1"/>
  <c r="T312" i="5" s="1"/>
  <c r="T313" i="5" s="1"/>
  <c r="T314" i="5" s="1"/>
  <c r="T315" i="5" s="1"/>
  <c r="T316" i="5" s="1"/>
  <c r="T317" i="5" s="1"/>
  <c r="T318" i="5" s="1"/>
  <c r="T319" i="5" s="1"/>
  <c r="T320" i="5" s="1"/>
  <c r="T321" i="5" s="1"/>
  <c r="T322" i="5" s="1"/>
  <c r="T323" i="5" s="1"/>
  <c r="T324" i="5" s="1"/>
  <c r="T325" i="5" s="1"/>
  <c r="T326" i="5" s="1"/>
  <c r="T327" i="5" s="1"/>
  <c r="T328" i="5" s="1"/>
  <c r="T329" i="5" s="1"/>
  <c r="T330" i="5" s="1"/>
  <c r="T331" i="5" s="1"/>
  <c r="T332" i="5" s="1"/>
  <c r="T333" i="5" s="1"/>
  <c r="T334" i="5" s="1"/>
  <c r="T335" i="5" s="1"/>
  <c r="T336" i="5" s="1"/>
  <c r="T337" i="5" s="1"/>
  <c r="T338" i="5" s="1"/>
  <c r="T339" i="5" s="1"/>
  <c r="T340" i="5" s="1"/>
  <c r="T341" i="5" s="1"/>
  <c r="T342" i="5" s="1"/>
  <c r="T343" i="5" s="1"/>
  <c r="T344" i="5" s="1"/>
  <c r="T345" i="5" s="1"/>
  <c r="T346" i="5" s="1"/>
  <c r="T347" i="5" s="1"/>
  <c r="T348" i="5" s="1"/>
  <c r="T349" i="5" s="1"/>
  <c r="T350" i="5" s="1"/>
  <c r="T351" i="5" s="1"/>
  <c r="T352" i="5" s="1"/>
  <c r="T353" i="5" s="1"/>
  <c r="T354" i="5" s="1"/>
  <c r="T355" i="5" s="1"/>
  <c r="T356" i="5" s="1"/>
  <c r="T357" i="5" s="1"/>
  <c r="T358" i="5" s="1"/>
  <c r="T359" i="5" s="1"/>
  <c r="T360" i="5" s="1"/>
  <c r="T361" i="5" s="1"/>
  <c r="T362" i="5" s="1"/>
  <c r="T363" i="5" s="1"/>
  <c r="T364" i="5" s="1"/>
  <c r="T365" i="5" s="1"/>
  <c r="T366" i="5" s="1"/>
  <c r="T367" i="5" s="1"/>
  <c r="T368" i="5" s="1"/>
  <c r="T369" i="5" s="1"/>
  <c r="T370" i="5" s="1"/>
  <c r="T371" i="5" s="1"/>
  <c r="T372" i="5" s="1"/>
  <c r="T373" i="5" s="1"/>
  <c r="T374" i="5" s="1"/>
  <c r="T375" i="5" s="1"/>
  <c r="T376" i="5" s="1"/>
  <c r="T377" i="5" s="1"/>
  <c r="T378" i="5" s="1"/>
  <c r="T379" i="5" s="1"/>
  <c r="T380" i="5" s="1"/>
  <c r="T381" i="5" s="1"/>
  <c r="T382" i="5" s="1"/>
  <c r="T383" i="5" s="1"/>
  <c r="T384" i="5" s="1"/>
  <c r="T385" i="5" s="1"/>
  <c r="T386" i="5" s="1"/>
  <c r="T387" i="5" s="1"/>
  <c r="T388" i="5" s="1"/>
  <c r="T389" i="5" s="1"/>
  <c r="T390" i="5" s="1"/>
  <c r="T391" i="5" s="1"/>
  <c r="T392" i="5" s="1"/>
  <c r="T393" i="5" s="1"/>
  <c r="T394" i="5" s="1"/>
  <c r="T395" i="5" s="1"/>
  <c r="T396" i="5" s="1"/>
  <c r="T397" i="5" s="1"/>
  <c r="T398" i="5" s="1"/>
  <c r="T399" i="5" s="1"/>
  <c r="T400" i="5" s="1"/>
  <c r="T401" i="5" s="1"/>
  <c r="T402" i="5" s="1"/>
  <c r="T403" i="5" s="1"/>
  <c r="T404" i="5" s="1"/>
  <c r="T405" i="5" s="1"/>
  <c r="T406" i="5" s="1"/>
  <c r="T407" i="5" s="1"/>
  <c r="T408" i="5" s="1"/>
  <c r="T409" i="5" s="1"/>
  <c r="T410" i="5" s="1"/>
  <c r="T411" i="5" s="1"/>
  <c r="T412" i="5" s="1"/>
  <c r="T413" i="5" s="1"/>
  <c r="T414" i="5" s="1"/>
  <c r="T415" i="5" s="1"/>
  <c r="T416" i="5" s="1"/>
  <c r="T417" i="5" s="1"/>
  <c r="T418" i="5" s="1"/>
  <c r="T419" i="5" s="1"/>
  <c r="T420" i="5" s="1"/>
  <c r="T421" i="5" s="1"/>
  <c r="T422" i="5" s="1"/>
  <c r="T423" i="5" s="1"/>
  <c r="T424" i="5" s="1"/>
  <c r="T425" i="5" s="1"/>
  <c r="T426" i="5" s="1"/>
  <c r="T427" i="5" s="1"/>
  <c r="T428" i="5" s="1"/>
  <c r="T429" i="5" s="1"/>
  <c r="T430" i="5" s="1"/>
  <c r="T431" i="5" s="1"/>
  <c r="T432" i="5" s="1"/>
  <c r="T433" i="5" s="1"/>
  <c r="T434" i="5" s="1"/>
  <c r="T435" i="5" s="1"/>
  <c r="T436" i="5" s="1"/>
  <c r="T437" i="5" s="1"/>
  <c r="T438" i="5" s="1"/>
  <c r="T439" i="5" s="1"/>
  <c r="T440" i="5" s="1"/>
  <c r="T441" i="5" s="1"/>
  <c r="T442" i="5" s="1"/>
  <c r="T443" i="5" s="1"/>
  <c r="T444" i="5" s="1"/>
  <c r="T445" i="5" s="1"/>
  <c r="T446" i="5" s="1"/>
  <c r="T447" i="5" s="1"/>
  <c r="T448" i="5" s="1"/>
  <c r="T449" i="5" s="1"/>
  <c r="T450" i="5" s="1"/>
  <c r="T451" i="5" s="1"/>
  <c r="T452" i="5" s="1"/>
  <c r="T453" i="5" s="1"/>
  <c r="T454" i="5" s="1"/>
  <c r="T455" i="5" s="1"/>
  <c r="T456" i="5" s="1"/>
  <c r="T457" i="5" s="1"/>
  <c r="T458" i="5" s="1"/>
  <c r="T459" i="5" s="1"/>
  <c r="T460" i="5" s="1"/>
  <c r="T461" i="5" s="1"/>
  <c r="T462" i="5" s="1"/>
  <c r="T463" i="5" s="1"/>
  <c r="T464" i="5" s="1"/>
  <c r="T465" i="5" s="1"/>
  <c r="T466" i="5" s="1"/>
  <c r="T467" i="5" s="1"/>
  <c r="T468" i="5" s="1"/>
  <c r="T469" i="5" s="1"/>
  <c r="T470" i="5" s="1"/>
  <c r="T471" i="5" s="1"/>
  <c r="T472" i="5" s="1"/>
  <c r="T473" i="5" s="1"/>
  <c r="T474" i="5" s="1"/>
  <c r="T475" i="5" s="1"/>
  <c r="T476" i="5" s="1"/>
  <c r="T477" i="5" s="1"/>
  <c r="T478" i="5" s="1"/>
  <c r="T479" i="5" s="1"/>
  <c r="T480" i="5" s="1"/>
  <c r="T481" i="5" s="1"/>
  <c r="T482" i="5" s="1"/>
  <c r="T483" i="5" s="1"/>
  <c r="T484" i="5" s="1"/>
  <c r="T485" i="5" s="1"/>
  <c r="T486" i="5" s="1"/>
  <c r="T487" i="5" s="1"/>
  <c r="T488" i="5" s="1"/>
  <c r="T489" i="5" s="1"/>
  <c r="T490" i="5" s="1"/>
  <c r="T491" i="5" s="1"/>
  <c r="T492" i="5" s="1"/>
  <c r="T493" i="5" s="1"/>
  <c r="T494" i="5" s="1"/>
  <c r="T495" i="5" s="1"/>
  <c r="T496" i="5" s="1"/>
  <c r="T497" i="5" s="1"/>
  <c r="T498" i="5" s="1"/>
  <c r="T499" i="5" s="1"/>
  <c r="T500" i="5" s="1"/>
  <c r="T501" i="5" s="1"/>
  <c r="T502" i="5" s="1"/>
  <c r="T503" i="5" s="1"/>
  <c r="T504" i="5" s="1"/>
  <c r="T505" i="5" s="1"/>
  <c r="T506" i="5" s="1"/>
  <c r="T507" i="5" s="1"/>
  <c r="T508" i="5" s="1"/>
  <c r="T509" i="5" s="1"/>
  <c r="T510" i="5" s="1"/>
  <c r="T511" i="5" s="1"/>
  <c r="T512" i="5" s="1"/>
  <c r="T513" i="5" s="1"/>
  <c r="T514" i="5" s="1"/>
  <c r="T515" i="5" s="1"/>
  <c r="T516" i="5" s="1"/>
  <c r="T517" i="5" s="1"/>
  <c r="T518" i="5" s="1"/>
  <c r="T519" i="5" s="1"/>
  <c r="O3" i="5" s="1"/>
  <c r="S2" i="5" s="1"/>
  <c r="Q10" i="6" s="1"/>
  <c r="S8" i="5"/>
  <c r="S9" i="5" s="1"/>
  <c r="S10" i="5" s="1"/>
  <c r="S11" i="5" s="1"/>
  <c r="S12" i="5" s="1"/>
  <c r="S13" i="5" s="1"/>
  <c r="S14" i="5" s="1"/>
  <c r="S15" i="5" s="1"/>
  <c r="S16" i="5" s="1"/>
  <c r="S17" i="5" s="1"/>
  <c r="S18" i="5" s="1"/>
  <c r="S19" i="5" s="1"/>
  <c r="S20" i="5" s="1"/>
  <c r="S21" i="5" s="1"/>
  <c r="S22" i="5" s="1"/>
  <c r="S23" i="5" s="1"/>
  <c r="S24" i="5" s="1"/>
  <c r="S25" i="5" s="1"/>
  <c r="S26" i="5" s="1"/>
  <c r="S27" i="5" s="1"/>
  <c r="S28" i="5" s="1"/>
  <c r="S29" i="5" s="1"/>
  <c r="S30" i="5" s="1"/>
  <c r="S31" i="5" s="1"/>
  <c r="S32" i="5" s="1"/>
  <c r="S33" i="5" s="1"/>
  <c r="S34" i="5" s="1"/>
  <c r="S35" i="5" s="1"/>
  <c r="S36" i="5" s="1"/>
  <c r="S37" i="5" s="1"/>
  <c r="S38" i="5" s="1"/>
  <c r="S39" i="5" s="1"/>
  <c r="S40" i="5" s="1"/>
  <c r="S41" i="5" s="1"/>
  <c r="S42" i="5" s="1"/>
  <c r="S43" i="5" s="1"/>
  <c r="S44" i="5" s="1"/>
  <c r="S45" i="5" s="1"/>
  <c r="S46" i="5" s="1"/>
  <c r="S47" i="5" s="1"/>
  <c r="S48" i="5" s="1"/>
  <c r="S49" i="5" s="1"/>
  <c r="S50" i="5" s="1"/>
  <c r="S51" i="5" s="1"/>
  <c r="S52" i="5" s="1"/>
  <c r="S53" i="5" s="1"/>
  <c r="S54" i="5" s="1"/>
  <c r="S55" i="5" s="1"/>
  <c r="S56" i="5" s="1"/>
  <c r="S57" i="5" s="1"/>
  <c r="S58" i="5" s="1"/>
  <c r="S59" i="5" s="1"/>
  <c r="S60" i="5" s="1"/>
  <c r="S61" i="5" s="1"/>
  <c r="S62" i="5" s="1"/>
  <c r="S63" i="5" s="1"/>
  <c r="S64" i="5" s="1"/>
  <c r="S65" i="5" s="1"/>
  <c r="S66" i="5" s="1"/>
  <c r="S67" i="5" s="1"/>
  <c r="S68" i="5" s="1"/>
  <c r="S69" i="5" s="1"/>
  <c r="S70" i="5" s="1"/>
  <c r="S71" i="5" s="1"/>
  <c r="S72" i="5" s="1"/>
  <c r="S73" i="5" s="1"/>
  <c r="S74" i="5" s="1"/>
  <c r="S75" i="5" s="1"/>
  <c r="S76" i="5" s="1"/>
  <c r="S77" i="5" s="1"/>
  <c r="S78" i="5" s="1"/>
  <c r="S79" i="5" s="1"/>
  <c r="S80" i="5" s="1"/>
  <c r="S81" i="5" s="1"/>
  <c r="S82" i="5" s="1"/>
  <c r="S83" i="5" s="1"/>
  <c r="S84" i="5" s="1"/>
  <c r="S85" i="5" s="1"/>
  <c r="S86" i="5" s="1"/>
  <c r="S87" i="5" s="1"/>
  <c r="S88" i="5" s="1"/>
  <c r="S89" i="5" s="1"/>
  <c r="S90" i="5" s="1"/>
  <c r="S91" i="5" s="1"/>
  <c r="S92" i="5" s="1"/>
  <c r="S93" i="5" s="1"/>
  <c r="S94" i="5" s="1"/>
  <c r="S95" i="5" s="1"/>
  <c r="S96" i="5" s="1"/>
  <c r="S97" i="5" s="1"/>
  <c r="S98" i="5" s="1"/>
  <c r="S99" i="5" s="1"/>
  <c r="S100" i="5" s="1"/>
  <c r="S101" i="5" s="1"/>
  <c r="S102" i="5" s="1"/>
  <c r="S103" i="5" s="1"/>
  <c r="S104" i="5" s="1"/>
  <c r="S105" i="5" s="1"/>
  <c r="S106" i="5" s="1"/>
  <c r="S107" i="5" s="1"/>
  <c r="S108" i="5" s="1"/>
  <c r="S109" i="5" s="1"/>
  <c r="S110" i="5" s="1"/>
  <c r="S111" i="5" s="1"/>
  <c r="S112" i="5" s="1"/>
  <c r="S113" i="5" s="1"/>
  <c r="S114" i="5" s="1"/>
  <c r="S115" i="5" s="1"/>
  <c r="S116" i="5" s="1"/>
  <c r="S117" i="5" s="1"/>
  <c r="S118" i="5" s="1"/>
  <c r="S119" i="5" s="1"/>
  <c r="S120" i="5" s="1"/>
  <c r="S121" i="5" s="1"/>
  <c r="S122" i="5" s="1"/>
  <c r="S123" i="5" s="1"/>
  <c r="S124" i="5" s="1"/>
  <c r="S125" i="5" s="1"/>
  <c r="S126" i="5" s="1"/>
  <c r="S127" i="5" s="1"/>
  <c r="S128" i="5" s="1"/>
  <c r="S129" i="5" s="1"/>
  <c r="S130" i="5" s="1"/>
  <c r="S131" i="5" s="1"/>
  <c r="S132" i="5" s="1"/>
  <c r="S133" i="5" s="1"/>
  <c r="S134" i="5" s="1"/>
  <c r="S135" i="5" s="1"/>
  <c r="S136" i="5" s="1"/>
  <c r="S137" i="5" s="1"/>
  <c r="S138" i="5" s="1"/>
  <c r="S139" i="5" s="1"/>
  <c r="S140" i="5" s="1"/>
  <c r="S141" i="5" s="1"/>
  <c r="S142" i="5" s="1"/>
  <c r="S143" i="5" s="1"/>
  <c r="S144" i="5" s="1"/>
  <c r="S145" i="5" s="1"/>
  <c r="S146" i="5" s="1"/>
  <c r="S147" i="5" s="1"/>
  <c r="S148" i="5" s="1"/>
  <c r="S149" i="5" s="1"/>
  <c r="S150" i="5" s="1"/>
  <c r="S151" i="5" s="1"/>
  <c r="S152" i="5" s="1"/>
  <c r="S153" i="5" s="1"/>
  <c r="S154" i="5" s="1"/>
  <c r="S155" i="5" s="1"/>
  <c r="S156" i="5" s="1"/>
  <c r="S157" i="5" s="1"/>
  <c r="S158" i="5" s="1"/>
  <c r="S159" i="5" s="1"/>
  <c r="S160" i="5" s="1"/>
  <c r="S161" i="5" s="1"/>
  <c r="S162" i="5" s="1"/>
  <c r="S163" i="5" s="1"/>
  <c r="S164" i="5" s="1"/>
  <c r="S165" i="5" s="1"/>
  <c r="S166" i="5" s="1"/>
  <c r="S167" i="5" s="1"/>
  <c r="S168" i="5" s="1"/>
  <c r="S169" i="5" s="1"/>
  <c r="S170" i="5" s="1"/>
  <c r="S171" i="5" s="1"/>
  <c r="S172" i="5" s="1"/>
  <c r="S173" i="5" s="1"/>
  <c r="S174" i="5" s="1"/>
  <c r="S175" i="5" s="1"/>
  <c r="S176" i="5" s="1"/>
  <c r="S177" i="5" s="1"/>
  <c r="S178" i="5" s="1"/>
  <c r="S179" i="5" s="1"/>
  <c r="S180" i="5" s="1"/>
  <c r="S181" i="5" s="1"/>
  <c r="S182" i="5" s="1"/>
  <c r="S183" i="5" s="1"/>
  <c r="S184" i="5" s="1"/>
  <c r="S185" i="5" s="1"/>
  <c r="S186" i="5" s="1"/>
  <c r="S187" i="5" s="1"/>
  <c r="S188" i="5" s="1"/>
  <c r="S189" i="5" s="1"/>
  <c r="S190" i="5" s="1"/>
  <c r="S191" i="5" s="1"/>
  <c r="S192" i="5" s="1"/>
  <c r="S193" i="5" s="1"/>
  <c r="S194" i="5" s="1"/>
  <c r="S195" i="5" s="1"/>
  <c r="S196" i="5" s="1"/>
  <c r="S197" i="5" s="1"/>
  <c r="S198" i="5" s="1"/>
  <c r="S199" i="5" s="1"/>
  <c r="S200" i="5" s="1"/>
  <c r="S201" i="5" s="1"/>
  <c r="S202" i="5" s="1"/>
  <c r="S203" i="5" s="1"/>
  <c r="S204" i="5" s="1"/>
  <c r="S205" i="5" s="1"/>
  <c r="S206" i="5" s="1"/>
  <c r="S207" i="5" s="1"/>
  <c r="S208" i="5" s="1"/>
  <c r="S209" i="5" s="1"/>
  <c r="S210" i="5" s="1"/>
  <c r="S211" i="5" s="1"/>
  <c r="S212" i="5" s="1"/>
  <c r="S213" i="5" s="1"/>
  <c r="S214" i="5" s="1"/>
  <c r="S215" i="5" s="1"/>
  <c r="S216" i="5" s="1"/>
  <c r="S217" i="5" s="1"/>
  <c r="S218" i="5" s="1"/>
  <c r="S219" i="5" s="1"/>
  <c r="S220" i="5" s="1"/>
  <c r="S221" i="5" s="1"/>
  <c r="S222" i="5" s="1"/>
  <c r="S223" i="5" s="1"/>
  <c r="S224" i="5" s="1"/>
  <c r="S225" i="5" s="1"/>
  <c r="S226" i="5" s="1"/>
  <c r="S227" i="5" s="1"/>
  <c r="S228" i="5" s="1"/>
  <c r="S229" i="5" s="1"/>
  <c r="S230" i="5" s="1"/>
  <c r="S231" i="5" s="1"/>
  <c r="S232" i="5" s="1"/>
  <c r="S233" i="5" s="1"/>
  <c r="S234" i="5" s="1"/>
  <c r="S235" i="5" s="1"/>
  <c r="S236" i="5" s="1"/>
  <c r="S237" i="5" s="1"/>
  <c r="S238" i="5" s="1"/>
  <c r="S239" i="5" s="1"/>
  <c r="S240" i="5" s="1"/>
  <c r="S241" i="5" s="1"/>
  <c r="S242" i="5" s="1"/>
  <c r="S243" i="5" s="1"/>
  <c r="S244" i="5" s="1"/>
  <c r="S245" i="5" s="1"/>
  <c r="S246" i="5" s="1"/>
  <c r="S247" i="5" s="1"/>
  <c r="S248" i="5" s="1"/>
  <c r="S249" i="5" s="1"/>
  <c r="S250" i="5" s="1"/>
  <c r="S251" i="5" s="1"/>
  <c r="S252" i="5" s="1"/>
  <c r="S253" i="5" s="1"/>
  <c r="S254" i="5" s="1"/>
  <c r="S255" i="5" s="1"/>
  <c r="S256" i="5" s="1"/>
  <c r="S257" i="5" s="1"/>
  <c r="S258" i="5" s="1"/>
  <c r="S259" i="5" s="1"/>
  <c r="S260" i="5" s="1"/>
  <c r="S261" i="5" s="1"/>
  <c r="S262" i="5" s="1"/>
  <c r="S263" i="5" s="1"/>
  <c r="S264" i="5" s="1"/>
  <c r="S265" i="5" s="1"/>
  <c r="S266" i="5" s="1"/>
  <c r="S267" i="5" s="1"/>
  <c r="S268" i="5" s="1"/>
  <c r="S269" i="5" s="1"/>
  <c r="S270" i="5" s="1"/>
  <c r="S271" i="5" s="1"/>
  <c r="S272" i="5" s="1"/>
  <c r="S273" i="5" s="1"/>
  <c r="S274" i="5" s="1"/>
  <c r="S275" i="5" s="1"/>
  <c r="S276" i="5" s="1"/>
  <c r="S277" i="5" s="1"/>
  <c r="S278" i="5" s="1"/>
  <c r="S279" i="5" s="1"/>
  <c r="S280" i="5" s="1"/>
  <c r="S281" i="5" s="1"/>
  <c r="S282" i="5" s="1"/>
  <c r="S283" i="5" s="1"/>
  <c r="S284" i="5" s="1"/>
  <c r="S285" i="5" s="1"/>
  <c r="S286" i="5" s="1"/>
  <c r="S287" i="5" s="1"/>
  <c r="S288" i="5" s="1"/>
  <c r="S289" i="5" s="1"/>
  <c r="S290" i="5" s="1"/>
  <c r="S291" i="5" s="1"/>
  <c r="S292" i="5" s="1"/>
  <c r="S293" i="5" s="1"/>
  <c r="S294" i="5" s="1"/>
  <c r="S295" i="5" s="1"/>
  <c r="S296" i="5" s="1"/>
  <c r="S297" i="5" s="1"/>
  <c r="S298" i="5" s="1"/>
  <c r="S299" i="5" s="1"/>
  <c r="S300" i="5" s="1"/>
  <c r="S301" i="5" s="1"/>
  <c r="S302" i="5" s="1"/>
  <c r="S303" i="5" s="1"/>
  <c r="S304" i="5" s="1"/>
  <c r="S305" i="5" s="1"/>
  <c r="S306" i="5" s="1"/>
  <c r="S307" i="5" s="1"/>
  <c r="S308" i="5" s="1"/>
  <c r="S309" i="5" s="1"/>
  <c r="S310" i="5" s="1"/>
  <c r="S311" i="5" s="1"/>
  <c r="S312" i="5" s="1"/>
  <c r="S313" i="5" s="1"/>
  <c r="S314" i="5" s="1"/>
  <c r="S315" i="5" s="1"/>
  <c r="S316" i="5" s="1"/>
  <c r="S317" i="5" s="1"/>
  <c r="S318" i="5" s="1"/>
  <c r="S319" i="5" s="1"/>
  <c r="S320" i="5" s="1"/>
  <c r="S321" i="5" s="1"/>
  <c r="S322" i="5" s="1"/>
  <c r="S323" i="5" s="1"/>
  <c r="S324" i="5" s="1"/>
  <c r="S325" i="5" s="1"/>
  <c r="S326" i="5" s="1"/>
  <c r="S327" i="5" s="1"/>
  <c r="S328" i="5" s="1"/>
  <c r="S329" i="5" s="1"/>
  <c r="S330" i="5" s="1"/>
  <c r="S331" i="5" s="1"/>
  <c r="S332" i="5" s="1"/>
  <c r="S333" i="5" s="1"/>
  <c r="S334" i="5" s="1"/>
  <c r="S335" i="5" s="1"/>
  <c r="S336" i="5" s="1"/>
  <c r="S337" i="5" s="1"/>
  <c r="S338" i="5" s="1"/>
  <c r="S339" i="5" s="1"/>
  <c r="S340" i="5" s="1"/>
  <c r="S341" i="5" s="1"/>
  <c r="S342" i="5" s="1"/>
  <c r="S343" i="5" s="1"/>
  <c r="S344" i="5" s="1"/>
  <c r="S345" i="5" s="1"/>
  <c r="S346" i="5" s="1"/>
  <c r="S347" i="5" s="1"/>
  <c r="S348" i="5" s="1"/>
  <c r="S349" i="5" s="1"/>
  <c r="S350" i="5" s="1"/>
  <c r="S351" i="5" s="1"/>
  <c r="S352" i="5" s="1"/>
  <c r="S353" i="5" s="1"/>
  <c r="S354" i="5" s="1"/>
  <c r="S355" i="5" s="1"/>
  <c r="S356" i="5" s="1"/>
  <c r="S357" i="5" s="1"/>
  <c r="S358" i="5" s="1"/>
  <c r="S359" i="5" s="1"/>
  <c r="S360" i="5" s="1"/>
  <c r="S361" i="5" s="1"/>
  <c r="S362" i="5" s="1"/>
  <c r="S363" i="5" s="1"/>
  <c r="S364" i="5" s="1"/>
  <c r="S365" i="5" s="1"/>
  <c r="S366" i="5" s="1"/>
  <c r="S367" i="5" s="1"/>
  <c r="S368" i="5" s="1"/>
  <c r="S369" i="5" s="1"/>
  <c r="S370" i="5" s="1"/>
  <c r="S371" i="5" s="1"/>
  <c r="S372" i="5" s="1"/>
  <c r="S373" i="5" s="1"/>
  <c r="S374" i="5" s="1"/>
  <c r="S375" i="5" s="1"/>
  <c r="S376" i="5" s="1"/>
  <c r="S377" i="5" s="1"/>
  <c r="S378" i="5" s="1"/>
  <c r="S379" i="5" s="1"/>
  <c r="S380" i="5" s="1"/>
  <c r="S381" i="5" s="1"/>
  <c r="S382" i="5" s="1"/>
  <c r="S383" i="5" s="1"/>
  <c r="S384" i="5" s="1"/>
  <c r="S385" i="5" s="1"/>
  <c r="S386" i="5" s="1"/>
  <c r="S387" i="5" s="1"/>
  <c r="S388" i="5" s="1"/>
  <c r="S389" i="5" s="1"/>
  <c r="S390" i="5" s="1"/>
  <c r="S391" i="5" s="1"/>
  <c r="S392" i="5" s="1"/>
  <c r="S393" i="5" s="1"/>
  <c r="S394" i="5" s="1"/>
  <c r="S395" i="5" s="1"/>
  <c r="S396" i="5" s="1"/>
  <c r="S397" i="5" s="1"/>
  <c r="S398" i="5" s="1"/>
  <c r="S399" i="5" s="1"/>
  <c r="S400" i="5" s="1"/>
  <c r="S401" i="5" s="1"/>
  <c r="S402" i="5" s="1"/>
  <c r="S403" i="5" s="1"/>
  <c r="S404" i="5" s="1"/>
  <c r="S405" i="5" s="1"/>
  <c r="S406" i="5" s="1"/>
  <c r="S407" i="5" s="1"/>
  <c r="S408" i="5" s="1"/>
  <c r="S409" i="5" s="1"/>
  <c r="S410" i="5" s="1"/>
  <c r="S411" i="5" s="1"/>
  <c r="S412" i="5" s="1"/>
  <c r="S413" i="5" s="1"/>
  <c r="S414" i="5" s="1"/>
  <c r="S415" i="5" s="1"/>
  <c r="S416" i="5" s="1"/>
  <c r="S417" i="5" s="1"/>
  <c r="S418" i="5" s="1"/>
  <c r="S419" i="5" s="1"/>
  <c r="S420" i="5" s="1"/>
  <c r="S421" i="5" s="1"/>
  <c r="S422" i="5" s="1"/>
  <c r="S423" i="5" s="1"/>
  <c r="S424" i="5" s="1"/>
  <c r="S425" i="5" s="1"/>
  <c r="S426" i="5" s="1"/>
  <c r="S427" i="5" s="1"/>
  <c r="S428" i="5" s="1"/>
  <c r="S429" i="5" s="1"/>
  <c r="S430" i="5" s="1"/>
  <c r="S431" i="5" s="1"/>
  <c r="S432" i="5" s="1"/>
  <c r="S433" i="5" s="1"/>
  <c r="S434" i="5" s="1"/>
  <c r="S435" i="5" s="1"/>
  <c r="S436" i="5" s="1"/>
  <c r="S437" i="5" s="1"/>
  <c r="S438" i="5" s="1"/>
  <c r="S439" i="5" s="1"/>
  <c r="S440" i="5" s="1"/>
  <c r="S441" i="5" s="1"/>
  <c r="S442" i="5" s="1"/>
  <c r="S443" i="5" s="1"/>
  <c r="S444" i="5" s="1"/>
  <c r="S445" i="5" s="1"/>
  <c r="S446" i="5" s="1"/>
  <c r="S447" i="5" s="1"/>
  <c r="S448" i="5" s="1"/>
  <c r="S449" i="5" s="1"/>
  <c r="S450" i="5" s="1"/>
  <c r="S451" i="5" s="1"/>
  <c r="S452" i="5" s="1"/>
  <c r="S453" i="5" s="1"/>
  <c r="S454" i="5" s="1"/>
  <c r="S455" i="5" s="1"/>
  <c r="S456" i="5" s="1"/>
  <c r="S457" i="5" s="1"/>
  <c r="S458" i="5" s="1"/>
  <c r="S459" i="5" s="1"/>
  <c r="S460" i="5" s="1"/>
  <c r="S461" i="5" s="1"/>
  <c r="S462" i="5" s="1"/>
  <c r="S463" i="5" s="1"/>
  <c r="S464" i="5" s="1"/>
  <c r="S465" i="5" s="1"/>
  <c r="S466" i="5" s="1"/>
  <c r="S467" i="5" s="1"/>
  <c r="S468" i="5" s="1"/>
  <c r="S469" i="5" s="1"/>
  <c r="S470" i="5" s="1"/>
  <c r="S471" i="5" s="1"/>
  <c r="S472" i="5" s="1"/>
  <c r="S473" i="5" s="1"/>
  <c r="S474" i="5" s="1"/>
  <c r="S475" i="5" s="1"/>
  <c r="S476" i="5" s="1"/>
  <c r="S477" i="5" s="1"/>
  <c r="S478" i="5" s="1"/>
  <c r="S479" i="5" s="1"/>
  <c r="S480" i="5" s="1"/>
  <c r="S481" i="5" s="1"/>
  <c r="S482" i="5" s="1"/>
  <c r="S483" i="5" s="1"/>
  <c r="S484" i="5" s="1"/>
  <c r="S485" i="5" s="1"/>
  <c r="S486" i="5" s="1"/>
  <c r="S487" i="5" s="1"/>
  <c r="S488" i="5" s="1"/>
  <c r="S489" i="5" s="1"/>
  <c r="S490" i="5" s="1"/>
  <c r="S491" i="5" s="1"/>
  <c r="S492" i="5" s="1"/>
  <c r="S493" i="5" s="1"/>
  <c r="S494" i="5" s="1"/>
  <c r="S495" i="5" s="1"/>
  <c r="S496" i="5" s="1"/>
  <c r="S497" i="5" s="1"/>
  <c r="S498" i="5" s="1"/>
  <c r="S499" i="5" s="1"/>
  <c r="S500" i="5" s="1"/>
  <c r="S501" i="5" s="1"/>
  <c r="S502" i="5" s="1"/>
  <c r="S503" i="5" s="1"/>
  <c r="S504" i="5" s="1"/>
  <c r="S505" i="5" s="1"/>
  <c r="S506" i="5" s="1"/>
  <c r="S507" i="5" s="1"/>
  <c r="S508" i="5" s="1"/>
  <c r="S509" i="5" s="1"/>
  <c r="S510" i="5" s="1"/>
  <c r="S511" i="5" s="1"/>
  <c r="S512" i="5" s="1"/>
  <c r="S513" i="5" s="1"/>
  <c r="S514" i="5" s="1"/>
  <c r="S515" i="5" s="1"/>
  <c r="S516" i="5" s="1"/>
  <c r="S517" i="5" s="1"/>
  <c r="S518" i="5" s="1"/>
  <c r="S519" i="5" s="1"/>
  <c r="N3" i="5" s="1"/>
  <c r="R2" i="5" s="1"/>
  <c r="P10" i="6" s="1"/>
  <c r="R9" i="5"/>
  <c r="R10" i="5" s="1"/>
  <c r="R11" i="5" s="1"/>
  <c r="R12" i="5" s="1"/>
  <c r="R13" i="5" s="1"/>
  <c r="R14" i="5" s="1"/>
  <c r="R15" i="5" s="1"/>
  <c r="R16" i="5" s="1"/>
  <c r="R17" i="5" s="1"/>
  <c r="R18" i="5" s="1"/>
  <c r="R19" i="5" s="1"/>
  <c r="R20" i="5" s="1"/>
  <c r="R21" i="5" s="1"/>
  <c r="R22" i="5" s="1"/>
  <c r="R23" i="5" s="1"/>
  <c r="R24" i="5" s="1"/>
  <c r="R25" i="5" s="1"/>
  <c r="R26" i="5" s="1"/>
  <c r="R27" i="5" s="1"/>
  <c r="R28" i="5" s="1"/>
  <c r="R29" i="5" s="1"/>
  <c r="R30" i="5" s="1"/>
  <c r="R31" i="5" s="1"/>
  <c r="R32" i="5" s="1"/>
  <c r="R33" i="5" s="1"/>
  <c r="R34" i="5" s="1"/>
  <c r="R35" i="5" s="1"/>
  <c r="R36" i="5" s="1"/>
  <c r="R37" i="5" s="1"/>
  <c r="R38" i="5" s="1"/>
  <c r="R39" i="5" s="1"/>
  <c r="R40" i="5" s="1"/>
  <c r="R41" i="5" s="1"/>
  <c r="R42" i="5" s="1"/>
  <c r="R43" i="5" s="1"/>
  <c r="R44" i="5" s="1"/>
  <c r="R45" i="5" s="1"/>
  <c r="R46" i="5" s="1"/>
  <c r="R47" i="5" s="1"/>
  <c r="R48" i="5" s="1"/>
  <c r="R49" i="5" s="1"/>
  <c r="R50" i="5" s="1"/>
  <c r="R51" i="5" s="1"/>
  <c r="R52" i="5" s="1"/>
  <c r="R53" i="5" s="1"/>
  <c r="R54" i="5" s="1"/>
  <c r="R55" i="5" s="1"/>
  <c r="R56" i="5" s="1"/>
  <c r="R57" i="5" s="1"/>
  <c r="R58" i="5" s="1"/>
  <c r="R59" i="5" s="1"/>
  <c r="R60" i="5" s="1"/>
  <c r="R61" i="5" s="1"/>
  <c r="R62" i="5" s="1"/>
  <c r="R63" i="5" s="1"/>
  <c r="R64" i="5" s="1"/>
  <c r="R65" i="5" s="1"/>
  <c r="R66" i="5" s="1"/>
  <c r="R67" i="5" s="1"/>
  <c r="R68" i="5" s="1"/>
  <c r="R69" i="5" s="1"/>
  <c r="R70" i="5" s="1"/>
  <c r="R71" i="5" s="1"/>
  <c r="R72" i="5" s="1"/>
  <c r="R73" i="5" s="1"/>
  <c r="R74" i="5" s="1"/>
  <c r="R75" i="5" s="1"/>
  <c r="R76" i="5" s="1"/>
  <c r="R77" i="5" s="1"/>
  <c r="R78" i="5" s="1"/>
  <c r="R79" i="5" s="1"/>
  <c r="R80" i="5" s="1"/>
  <c r="R81" i="5" s="1"/>
  <c r="R82" i="5" s="1"/>
  <c r="R83" i="5" s="1"/>
  <c r="R84" i="5" s="1"/>
  <c r="R85" i="5" s="1"/>
  <c r="R86" i="5" s="1"/>
  <c r="R87" i="5" s="1"/>
  <c r="R88" i="5" s="1"/>
  <c r="R89" i="5" s="1"/>
  <c r="R90" i="5" s="1"/>
  <c r="R91" i="5" s="1"/>
  <c r="R92" i="5" s="1"/>
  <c r="R93" i="5" s="1"/>
  <c r="R94" i="5" s="1"/>
  <c r="R95" i="5" s="1"/>
  <c r="R96" i="5" s="1"/>
  <c r="R97" i="5" s="1"/>
  <c r="R98" i="5" s="1"/>
  <c r="R99" i="5" s="1"/>
  <c r="R100" i="5" s="1"/>
  <c r="R101" i="5" s="1"/>
  <c r="R102" i="5" s="1"/>
  <c r="R103" i="5" s="1"/>
  <c r="R104" i="5" s="1"/>
  <c r="R105" i="5" s="1"/>
  <c r="R106" i="5" s="1"/>
  <c r="R107" i="5" s="1"/>
  <c r="R108" i="5" s="1"/>
  <c r="R109" i="5" s="1"/>
  <c r="R110" i="5" s="1"/>
  <c r="R111" i="5" s="1"/>
  <c r="R112" i="5" s="1"/>
  <c r="R113" i="5" s="1"/>
  <c r="R114" i="5" s="1"/>
  <c r="R115" i="5" s="1"/>
  <c r="R116" i="5" s="1"/>
  <c r="R117" i="5" s="1"/>
  <c r="R118" i="5" s="1"/>
  <c r="R119" i="5" s="1"/>
  <c r="R120" i="5" s="1"/>
  <c r="R121" i="5" s="1"/>
  <c r="R122" i="5" s="1"/>
  <c r="R123" i="5" s="1"/>
  <c r="R124" i="5" s="1"/>
  <c r="R125" i="5" s="1"/>
  <c r="R126" i="5" s="1"/>
  <c r="R127" i="5" s="1"/>
  <c r="R128" i="5" s="1"/>
  <c r="R129" i="5" s="1"/>
  <c r="R130" i="5" s="1"/>
  <c r="R131" i="5" s="1"/>
  <c r="R132" i="5" s="1"/>
  <c r="R133" i="5" s="1"/>
  <c r="R134" i="5" s="1"/>
  <c r="R135" i="5" s="1"/>
  <c r="R136" i="5" s="1"/>
  <c r="R137" i="5" s="1"/>
  <c r="R138" i="5" s="1"/>
  <c r="R139" i="5" s="1"/>
  <c r="R140" i="5" s="1"/>
  <c r="R141" i="5" s="1"/>
  <c r="R142" i="5" s="1"/>
  <c r="R143" i="5" s="1"/>
  <c r="R144" i="5" s="1"/>
  <c r="R145" i="5" s="1"/>
  <c r="R146" i="5" s="1"/>
  <c r="R147" i="5" s="1"/>
  <c r="R148" i="5" s="1"/>
  <c r="R149" i="5" s="1"/>
  <c r="R150" i="5" s="1"/>
  <c r="R151" i="5" s="1"/>
  <c r="R152" i="5" s="1"/>
  <c r="R153" i="5" s="1"/>
  <c r="R154" i="5" s="1"/>
  <c r="R155" i="5" s="1"/>
  <c r="R156" i="5" s="1"/>
  <c r="R157" i="5" s="1"/>
  <c r="R158" i="5" s="1"/>
  <c r="R159" i="5" s="1"/>
  <c r="R160" i="5" s="1"/>
  <c r="R161" i="5" s="1"/>
  <c r="R162" i="5" s="1"/>
  <c r="R163" i="5" s="1"/>
  <c r="R164" i="5" s="1"/>
  <c r="R165" i="5" s="1"/>
  <c r="R166" i="5" s="1"/>
  <c r="R167" i="5" s="1"/>
  <c r="R168" i="5" s="1"/>
  <c r="R169" i="5" s="1"/>
  <c r="R170" i="5" s="1"/>
  <c r="R171" i="5" s="1"/>
  <c r="R172" i="5" s="1"/>
  <c r="R173" i="5" s="1"/>
  <c r="R174" i="5" s="1"/>
  <c r="R175" i="5" s="1"/>
  <c r="R176" i="5" s="1"/>
  <c r="R177" i="5" s="1"/>
  <c r="R178" i="5" s="1"/>
  <c r="R179" i="5" s="1"/>
  <c r="R180" i="5" s="1"/>
  <c r="R181" i="5" s="1"/>
  <c r="R182" i="5" s="1"/>
  <c r="R183" i="5" s="1"/>
  <c r="R184" i="5" s="1"/>
  <c r="R185" i="5" s="1"/>
  <c r="R186" i="5" s="1"/>
  <c r="R187" i="5" s="1"/>
  <c r="R188" i="5" s="1"/>
  <c r="R189" i="5" s="1"/>
  <c r="R190" i="5" s="1"/>
  <c r="R191" i="5" s="1"/>
  <c r="R192" i="5" s="1"/>
  <c r="R193" i="5" s="1"/>
  <c r="R194" i="5" s="1"/>
  <c r="R195" i="5" s="1"/>
  <c r="R196" i="5" s="1"/>
  <c r="R197" i="5" s="1"/>
  <c r="R198" i="5" s="1"/>
  <c r="R199" i="5" s="1"/>
  <c r="R200" i="5" s="1"/>
  <c r="R201" i="5" s="1"/>
  <c r="R202" i="5" s="1"/>
  <c r="R203" i="5" s="1"/>
  <c r="R204" i="5" s="1"/>
  <c r="R205" i="5" s="1"/>
  <c r="R206" i="5" s="1"/>
  <c r="R207" i="5" s="1"/>
  <c r="R208" i="5" s="1"/>
  <c r="R209" i="5" s="1"/>
  <c r="R210" i="5" s="1"/>
  <c r="R211" i="5" s="1"/>
  <c r="R212" i="5" s="1"/>
  <c r="R213" i="5" s="1"/>
  <c r="R214" i="5" s="1"/>
  <c r="R215" i="5" s="1"/>
  <c r="R216" i="5" s="1"/>
  <c r="R217" i="5" s="1"/>
  <c r="R218" i="5" s="1"/>
  <c r="R219" i="5" s="1"/>
  <c r="R220" i="5" s="1"/>
  <c r="R221" i="5" s="1"/>
  <c r="R222" i="5" s="1"/>
  <c r="R223" i="5" s="1"/>
  <c r="R224" i="5" s="1"/>
  <c r="R225" i="5" s="1"/>
  <c r="R226" i="5" s="1"/>
  <c r="R227" i="5" s="1"/>
  <c r="R228" i="5" s="1"/>
  <c r="R229" i="5" s="1"/>
  <c r="R230" i="5" s="1"/>
  <c r="R231" i="5" s="1"/>
  <c r="R232" i="5" s="1"/>
  <c r="R233" i="5" s="1"/>
  <c r="R234" i="5" s="1"/>
  <c r="R235" i="5" s="1"/>
  <c r="R236" i="5" s="1"/>
  <c r="R237" i="5" s="1"/>
  <c r="R238" i="5" s="1"/>
  <c r="R239" i="5" s="1"/>
  <c r="R240" i="5" s="1"/>
  <c r="R241" i="5" s="1"/>
  <c r="R242" i="5" s="1"/>
  <c r="R243" i="5" s="1"/>
  <c r="R244" i="5" s="1"/>
  <c r="R245" i="5" s="1"/>
  <c r="R246" i="5" s="1"/>
  <c r="R247" i="5" s="1"/>
  <c r="R248" i="5" s="1"/>
  <c r="R249" i="5" s="1"/>
  <c r="R250" i="5" s="1"/>
  <c r="R251" i="5" s="1"/>
  <c r="R252" i="5" s="1"/>
  <c r="R253" i="5" s="1"/>
  <c r="R254" i="5" s="1"/>
  <c r="R255" i="5" s="1"/>
  <c r="R256" i="5" s="1"/>
  <c r="R257" i="5" s="1"/>
  <c r="R258" i="5" s="1"/>
  <c r="R259" i="5" s="1"/>
  <c r="R260" i="5" s="1"/>
  <c r="R261" i="5" s="1"/>
  <c r="R262" i="5" s="1"/>
  <c r="R263" i="5" s="1"/>
  <c r="R264" i="5" s="1"/>
  <c r="R265" i="5" s="1"/>
  <c r="R266" i="5" s="1"/>
  <c r="R267" i="5" s="1"/>
  <c r="R268" i="5" s="1"/>
  <c r="R269" i="5" s="1"/>
  <c r="R270" i="5" s="1"/>
  <c r="R271" i="5" s="1"/>
  <c r="R272" i="5" s="1"/>
  <c r="R273" i="5" s="1"/>
  <c r="R274" i="5" s="1"/>
  <c r="R275" i="5" s="1"/>
  <c r="R276" i="5" s="1"/>
  <c r="R277" i="5" s="1"/>
  <c r="R278" i="5" s="1"/>
  <c r="R279" i="5" s="1"/>
  <c r="R280" i="5" s="1"/>
  <c r="R281" i="5" s="1"/>
  <c r="R282" i="5" s="1"/>
  <c r="R283" i="5" s="1"/>
  <c r="R284" i="5" s="1"/>
  <c r="R285" i="5" s="1"/>
  <c r="R286" i="5" s="1"/>
  <c r="R287" i="5" s="1"/>
  <c r="R288" i="5" s="1"/>
  <c r="R289" i="5" s="1"/>
  <c r="R290" i="5" s="1"/>
  <c r="R291" i="5" s="1"/>
  <c r="R292" i="5" s="1"/>
  <c r="R293" i="5" s="1"/>
  <c r="R294" i="5" s="1"/>
  <c r="R295" i="5" s="1"/>
  <c r="R296" i="5" s="1"/>
  <c r="R297" i="5" s="1"/>
  <c r="R298" i="5" s="1"/>
  <c r="R299" i="5" s="1"/>
  <c r="R300" i="5" s="1"/>
  <c r="R301" i="5" s="1"/>
  <c r="R302" i="5" s="1"/>
  <c r="R303" i="5" s="1"/>
  <c r="R304" i="5" s="1"/>
  <c r="R305" i="5" s="1"/>
  <c r="R306" i="5" s="1"/>
  <c r="R307" i="5" s="1"/>
  <c r="R308" i="5" s="1"/>
  <c r="R309" i="5" s="1"/>
  <c r="R310" i="5" s="1"/>
  <c r="R311" i="5" s="1"/>
  <c r="R312" i="5" s="1"/>
  <c r="R313" i="5" s="1"/>
  <c r="R314" i="5" s="1"/>
  <c r="R315" i="5" s="1"/>
  <c r="R316" i="5" s="1"/>
  <c r="R317" i="5" s="1"/>
  <c r="R318" i="5" s="1"/>
  <c r="R319" i="5" s="1"/>
  <c r="R320" i="5" s="1"/>
  <c r="R321" i="5" s="1"/>
  <c r="R322" i="5" s="1"/>
  <c r="R323" i="5" s="1"/>
  <c r="R324" i="5" s="1"/>
  <c r="R325" i="5" s="1"/>
  <c r="R326" i="5" s="1"/>
  <c r="R327" i="5" s="1"/>
  <c r="R328" i="5" s="1"/>
  <c r="R329" i="5" s="1"/>
  <c r="R330" i="5" s="1"/>
  <c r="R331" i="5" s="1"/>
  <c r="R332" i="5" s="1"/>
  <c r="R333" i="5" s="1"/>
  <c r="R334" i="5" s="1"/>
  <c r="R335" i="5" s="1"/>
  <c r="R336" i="5" s="1"/>
  <c r="R337" i="5" s="1"/>
  <c r="R338" i="5" s="1"/>
  <c r="R339" i="5" s="1"/>
  <c r="R340" i="5" s="1"/>
  <c r="R341" i="5" s="1"/>
  <c r="R342" i="5" s="1"/>
  <c r="R343" i="5" s="1"/>
  <c r="R344" i="5" s="1"/>
  <c r="R345" i="5" s="1"/>
  <c r="R346" i="5" s="1"/>
  <c r="R347" i="5" s="1"/>
  <c r="R348" i="5" s="1"/>
  <c r="R349" i="5" s="1"/>
  <c r="R350" i="5" s="1"/>
  <c r="R351" i="5" s="1"/>
  <c r="R352" i="5" s="1"/>
  <c r="R353" i="5" s="1"/>
  <c r="R354" i="5" s="1"/>
  <c r="R355" i="5" s="1"/>
  <c r="R356" i="5" s="1"/>
  <c r="R357" i="5" s="1"/>
  <c r="R358" i="5" s="1"/>
  <c r="R359" i="5" s="1"/>
  <c r="R360" i="5" s="1"/>
  <c r="R361" i="5" s="1"/>
  <c r="R362" i="5" s="1"/>
  <c r="R363" i="5" s="1"/>
  <c r="R364" i="5" s="1"/>
  <c r="R365" i="5" s="1"/>
  <c r="R366" i="5" s="1"/>
  <c r="R367" i="5" s="1"/>
  <c r="R368" i="5" s="1"/>
  <c r="R369" i="5" s="1"/>
  <c r="R370" i="5" s="1"/>
  <c r="R371" i="5" s="1"/>
  <c r="R372" i="5" s="1"/>
  <c r="R373" i="5" s="1"/>
  <c r="R374" i="5" s="1"/>
  <c r="R375" i="5" s="1"/>
  <c r="R376" i="5" s="1"/>
  <c r="R377" i="5" s="1"/>
  <c r="R378" i="5" s="1"/>
  <c r="R379" i="5" s="1"/>
  <c r="R380" i="5" s="1"/>
  <c r="R381" i="5" s="1"/>
  <c r="R382" i="5" s="1"/>
  <c r="R383" i="5" s="1"/>
  <c r="R384" i="5" s="1"/>
  <c r="R385" i="5" s="1"/>
  <c r="R386" i="5" s="1"/>
  <c r="R387" i="5" s="1"/>
  <c r="R388" i="5" s="1"/>
  <c r="R389" i="5" s="1"/>
  <c r="R390" i="5" s="1"/>
  <c r="R391" i="5" s="1"/>
  <c r="R392" i="5" s="1"/>
  <c r="R393" i="5" s="1"/>
  <c r="R394" i="5" s="1"/>
  <c r="R395" i="5" s="1"/>
  <c r="R396" i="5" s="1"/>
  <c r="R397" i="5" s="1"/>
  <c r="R398" i="5" s="1"/>
  <c r="R399" i="5" s="1"/>
  <c r="R400" i="5" s="1"/>
  <c r="R401" i="5" s="1"/>
  <c r="R402" i="5" s="1"/>
  <c r="R403" i="5" s="1"/>
  <c r="R404" i="5" s="1"/>
  <c r="R405" i="5" s="1"/>
  <c r="R406" i="5" s="1"/>
  <c r="R407" i="5" s="1"/>
  <c r="R408" i="5" s="1"/>
  <c r="R409" i="5" s="1"/>
  <c r="R410" i="5" s="1"/>
  <c r="R411" i="5" s="1"/>
  <c r="R412" i="5" s="1"/>
  <c r="R413" i="5" s="1"/>
  <c r="R414" i="5" s="1"/>
  <c r="R415" i="5" s="1"/>
  <c r="R416" i="5" s="1"/>
  <c r="R417" i="5" s="1"/>
  <c r="R418" i="5" s="1"/>
  <c r="R419" i="5" s="1"/>
  <c r="R420" i="5" s="1"/>
  <c r="R421" i="5" s="1"/>
  <c r="R422" i="5" s="1"/>
  <c r="R423" i="5" s="1"/>
  <c r="R424" i="5" s="1"/>
  <c r="R425" i="5" s="1"/>
  <c r="R426" i="5" s="1"/>
  <c r="R427" i="5" s="1"/>
  <c r="R428" i="5" s="1"/>
  <c r="R429" i="5" s="1"/>
  <c r="R430" i="5" s="1"/>
  <c r="R431" i="5" s="1"/>
  <c r="R432" i="5" s="1"/>
  <c r="R433" i="5" s="1"/>
  <c r="R434" i="5" s="1"/>
  <c r="R435" i="5" s="1"/>
  <c r="R436" i="5" s="1"/>
  <c r="R437" i="5" s="1"/>
  <c r="R438" i="5" s="1"/>
  <c r="R439" i="5" s="1"/>
  <c r="R440" i="5" s="1"/>
  <c r="R441" i="5" s="1"/>
  <c r="R442" i="5" s="1"/>
  <c r="R443" i="5" s="1"/>
  <c r="R444" i="5" s="1"/>
  <c r="R445" i="5" s="1"/>
  <c r="R446" i="5" s="1"/>
  <c r="R447" i="5" s="1"/>
  <c r="R448" i="5" s="1"/>
  <c r="R449" i="5" s="1"/>
  <c r="R450" i="5" s="1"/>
  <c r="R451" i="5" s="1"/>
  <c r="R452" i="5" s="1"/>
  <c r="R453" i="5" s="1"/>
  <c r="R454" i="5" s="1"/>
  <c r="R455" i="5" s="1"/>
  <c r="R456" i="5" s="1"/>
  <c r="R457" i="5" s="1"/>
  <c r="R458" i="5" s="1"/>
  <c r="R459" i="5" s="1"/>
  <c r="R460" i="5" s="1"/>
  <c r="R461" i="5" s="1"/>
  <c r="R462" i="5" s="1"/>
  <c r="R463" i="5" s="1"/>
  <c r="R464" i="5" s="1"/>
  <c r="R465" i="5" s="1"/>
  <c r="R466" i="5" s="1"/>
  <c r="R467" i="5" s="1"/>
  <c r="R468" i="5" s="1"/>
  <c r="R469" i="5" s="1"/>
  <c r="R470" i="5" s="1"/>
  <c r="R471" i="5" s="1"/>
  <c r="R472" i="5" s="1"/>
  <c r="R473" i="5" s="1"/>
  <c r="R474" i="5" s="1"/>
  <c r="R475" i="5" s="1"/>
  <c r="R476" i="5" s="1"/>
  <c r="R477" i="5" s="1"/>
  <c r="R478" i="5" s="1"/>
  <c r="R479" i="5" s="1"/>
  <c r="R480" i="5" s="1"/>
  <c r="R481" i="5" s="1"/>
  <c r="R482" i="5" s="1"/>
  <c r="R483" i="5" s="1"/>
  <c r="R484" i="5" s="1"/>
  <c r="R485" i="5" s="1"/>
  <c r="R486" i="5" s="1"/>
  <c r="R487" i="5" s="1"/>
  <c r="R488" i="5" s="1"/>
  <c r="R489" i="5" s="1"/>
  <c r="R490" i="5" s="1"/>
  <c r="R491" i="5" s="1"/>
  <c r="R492" i="5" s="1"/>
  <c r="R493" i="5" s="1"/>
  <c r="R494" i="5" s="1"/>
  <c r="R495" i="5" s="1"/>
  <c r="R496" i="5" s="1"/>
  <c r="R497" i="5" s="1"/>
  <c r="R498" i="5" s="1"/>
  <c r="R499" i="5" s="1"/>
  <c r="R500" i="5" s="1"/>
  <c r="R501" i="5" s="1"/>
  <c r="R502" i="5" s="1"/>
  <c r="R503" i="5" s="1"/>
  <c r="R504" i="5" s="1"/>
  <c r="R505" i="5" s="1"/>
  <c r="R506" i="5" s="1"/>
  <c r="R507" i="5" s="1"/>
  <c r="R508" i="5" s="1"/>
  <c r="R509" i="5" s="1"/>
  <c r="R510" i="5" s="1"/>
  <c r="R511" i="5" s="1"/>
  <c r="R512" i="5" s="1"/>
  <c r="R513" i="5" s="1"/>
  <c r="R514" i="5" s="1"/>
  <c r="R515" i="5" s="1"/>
  <c r="R516" i="5" s="1"/>
  <c r="R517" i="5" s="1"/>
  <c r="R518" i="5" s="1"/>
  <c r="R519" i="5" s="1"/>
  <c r="M3" i="5" s="1"/>
  <c r="S3" i="5" l="1"/>
  <c r="Q11" i="6" s="1"/>
  <c r="R3" i="5"/>
  <c r="P11" i="6" s="1"/>
  <c r="Q3" i="5"/>
  <c r="O11" i="6" s="1"/>
  <c r="Q2" i="5"/>
  <c r="O10" i="6" s="1"/>
  <c r="D21" i="3"/>
  <c r="D22" i="3"/>
  <c r="D17" i="3"/>
  <c r="D19" i="3"/>
  <c r="D20" i="3"/>
  <c r="D14" i="3"/>
  <c r="GJ209" i="4" l="1"/>
  <c r="GK201" i="4"/>
  <c r="GK78" i="4"/>
  <c r="GJ68" i="4"/>
  <c r="GI221" i="4"/>
  <c r="GH44" i="4"/>
  <c r="GJ208" i="4"/>
  <c r="GJ70" i="4"/>
  <c r="GK203" i="4"/>
  <c r="GI223" i="4"/>
  <c r="GK200" i="4"/>
  <c r="GH45" i="4"/>
  <c r="GJ212" i="4"/>
  <c r="GH234" i="4"/>
  <c r="GL84" i="4"/>
  <c r="GL85" i="4"/>
  <c r="GI222" i="4"/>
  <c r="GH233" i="4"/>
  <c r="GI56" i="4"/>
  <c r="GK202" i="4"/>
  <c r="GJ69" i="4"/>
  <c r="GJ66" i="4"/>
  <c r="GL194" i="4"/>
  <c r="GK77" i="4"/>
  <c r="GK75" i="4"/>
  <c r="GL193" i="4"/>
  <c r="GJ210" i="4"/>
  <c r="GI57" i="4"/>
  <c r="GK76" i="4"/>
  <c r="GI55" i="4"/>
  <c r="GJ211" i="4"/>
  <c r="GJ67" i="4"/>
  <c r="GL79" i="4"/>
  <c r="GG34" i="4"/>
  <c r="GL80" i="4"/>
  <c r="GL195" i="4"/>
  <c r="GL83" i="4"/>
  <c r="GL82" i="4"/>
  <c r="GK199" i="4"/>
  <c r="GG244" i="4"/>
  <c r="GL81" i="4"/>
  <c r="GL198" i="4"/>
  <c r="GL199" i="4"/>
  <c r="GL197" i="4"/>
  <c r="GL196" i="4"/>
  <c r="GG243" i="4"/>
  <c r="GK79" i="4"/>
  <c r="GG35" i="4"/>
  <c r="GH47" i="4"/>
  <c r="GH232" i="4"/>
  <c r="GH50" i="4"/>
  <c r="GI217" i="4"/>
  <c r="GJ206" i="4"/>
  <c r="GJ71" i="4"/>
  <c r="GH230" i="4"/>
  <c r="GI58" i="4"/>
  <c r="GH46" i="4"/>
  <c r="GH231" i="4"/>
  <c r="GJ72" i="4"/>
  <c r="GJ205" i="4"/>
  <c r="GJ207" i="4"/>
  <c r="GI220" i="4"/>
  <c r="GJ74" i="4"/>
  <c r="GJ204" i="4"/>
  <c r="GI59" i="4"/>
  <c r="GH49" i="4"/>
  <c r="GI219" i="4"/>
  <c r="GI61" i="4"/>
  <c r="GI218" i="4"/>
  <c r="GI60" i="4"/>
  <c r="GH228" i="4"/>
  <c r="GH48" i="4"/>
  <c r="GJ73" i="4"/>
  <c r="GH229" i="4"/>
  <c r="GG242" i="4"/>
  <c r="GG36" i="4"/>
  <c r="GI95" i="4"/>
  <c r="GK197" i="4"/>
  <c r="GK81" i="4"/>
  <c r="GL192" i="4"/>
  <c r="GK83" i="4"/>
  <c r="GK198" i="4"/>
  <c r="GK80" i="4"/>
  <c r="GK82" i="4"/>
  <c r="GK196" i="4"/>
  <c r="GL88" i="4"/>
  <c r="GL190" i="4"/>
  <c r="GL86" i="4"/>
  <c r="GL191" i="4"/>
  <c r="GK195" i="4"/>
  <c r="GL87" i="4"/>
  <c r="GK144" i="4"/>
  <c r="GL90" i="4"/>
  <c r="GK88" i="4"/>
  <c r="GI65" i="4"/>
  <c r="GJ77" i="4"/>
  <c r="GK84" i="4"/>
  <c r="GL186" i="4"/>
  <c r="GL184" i="4"/>
  <c r="GK86" i="4"/>
  <c r="GL189" i="4"/>
  <c r="GJ200" i="4"/>
  <c r="GJ202" i="4"/>
  <c r="GL93" i="4"/>
  <c r="GK87" i="4"/>
  <c r="GI214" i="4"/>
  <c r="GL185" i="4"/>
  <c r="GI216" i="4"/>
  <c r="GL94" i="4"/>
  <c r="GL187" i="4"/>
  <c r="GI215" i="4"/>
  <c r="GI63" i="4"/>
  <c r="GK192" i="4"/>
  <c r="GK193" i="4"/>
  <c r="GL92" i="4"/>
  <c r="GK190" i="4"/>
  <c r="GI62" i="4"/>
  <c r="GJ203" i="4"/>
  <c r="GJ78" i="4"/>
  <c r="GJ75" i="4"/>
  <c r="GJ76" i="4"/>
  <c r="GI213" i="4"/>
  <c r="GI64" i="4"/>
  <c r="GK191" i="4"/>
  <c r="GK194" i="4"/>
  <c r="GK85" i="4"/>
  <c r="GL91" i="4"/>
  <c r="GJ201" i="4"/>
  <c r="GL89" i="4"/>
  <c r="GL188" i="4"/>
  <c r="GF125" i="4"/>
  <c r="GG87" i="4"/>
  <c r="GH89" i="4"/>
  <c r="GG96" i="4"/>
  <c r="GK164" i="4"/>
  <c r="GG227" i="4"/>
  <c r="GG167" i="4"/>
  <c r="GK126" i="4"/>
  <c r="F35" i="3"/>
  <c r="GF236" i="4"/>
  <c r="GF126" i="4"/>
  <c r="GG53" i="4"/>
  <c r="GI103" i="4"/>
  <c r="GF44" i="4"/>
  <c r="GL157" i="4"/>
  <c r="GG224" i="4"/>
  <c r="GL143" i="4"/>
  <c r="GI84" i="4"/>
  <c r="GF244" i="4"/>
  <c r="GF163" i="4"/>
  <c r="GH149" i="4"/>
  <c r="GG163" i="4"/>
  <c r="GH126" i="4"/>
  <c r="GF149" i="4"/>
  <c r="GG184" i="4"/>
  <c r="GI183" i="4"/>
  <c r="GG169" i="4"/>
  <c r="GH187" i="4"/>
  <c r="GG77" i="4"/>
  <c r="GI116" i="4"/>
  <c r="GG234" i="4"/>
  <c r="GI137" i="4"/>
  <c r="GF204" i="4"/>
  <c r="GF70" i="4"/>
  <c r="GG197" i="4"/>
  <c r="GG212" i="4"/>
  <c r="GH92" i="4"/>
  <c r="GG61" i="4"/>
  <c r="GI99" i="4"/>
  <c r="GG51" i="4"/>
  <c r="GH87" i="4"/>
  <c r="GG155" i="4"/>
  <c r="GI155" i="4"/>
  <c r="GF186" i="4"/>
  <c r="GG226" i="4"/>
  <c r="GF76" i="4"/>
  <c r="GG70" i="4"/>
  <c r="GG198" i="4"/>
  <c r="GF110" i="4"/>
  <c r="GI145" i="4"/>
  <c r="GI104" i="4"/>
  <c r="GF170" i="4"/>
  <c r="GG177" i="4"/>
  <c r="GL126" i="4"/>
  <c r="GG139" i="4"/>
  <c r="GI119" i="4"/>
  <c r="GF229" i="4"/>
  <c r="GF101" i="4"/>
  <c r="GF35" i="4"/>
  <c r="GG194" i="4"/>
  <c r="F52" i="3"/>
  <c r="GF253" i="4"/>
  <c r="GU253" i="4" s="1"/>
  <c r="GK104" i="4"/>
  <c r="GJ160" i="4"/>
  <c r="GI195" i="4"/>
  <c r="GH220" i="4"/>
  <c r="GK174" i="4"/>
  <c r="GK139" i="4"/>
  <c r="GJ138" i="4"/>
  <c r="GJ135" i="4"/>
  <c r="GL103" i="4"/>
  <c r="GK142" i="4"/>
  <c r="GL151" i="4"/>
  <c r="GL176" i="4"/>
  <c r="GI203" i="4"/>
  <c r="GK152" i="4"/>
  <c r="GI207" i="4"/>
  <c r="GI67" i="4"/>
  <c r="GI201" i="4"/>
  <c r="GH61" i="4"/>
  <c r="GL128" i="4"/>
  <c r="GK150" i="4"/>
  <c r="GJ143" i="4"/>
  <c r="GJ117" i="4"/>
  <c r="GJ118" i="4"/>
  <c r="GL153" i="4"/>
  <c r="GL166" i="4"/>
  <c r="GK172" i="4"/>
  <c r="GJ103" i="4"/>
  <c r="GI200" i="4"/>
  <c r="GJ94" i="4"/>
  <c r="GK133" i="4"/>
  <c r="GL163" i="4"/>
  <c r="GK99" i="4"/>
  <c r="GH221" i="4"/>
  <c r="GK134" i="4"/>
  <c r="GH54" i="4"/>
  <c r="GJ178" i="4"/>
  <c r="GK160" i="4"/>
  <c r="GJ130" i="4"/>
  <c r="GJ150" i="4"/>
  <c r="GK143" i="4"/>
  <c r="GL118" i="4"/>
  <c r="GL97" i="4"/>
  <c r="GH58" i="4"/>
  <c r="GL149" i="4"/>
  <c r="GJ191" i="4"/>
  <c r="GG40" i="4"/>
  <c r="GI76" i="4"/>
  <c r="GK175" i="4"/>
  <c r="GK179" i="4"/>
  <c r="GI81" i="4"/>
  <c r="GJ182" i="4"/>
  <c r="GI83" i="4"/>
  <c r="GH60" i="4"/>
  <c r="GJ99" i="4"/>
  <c r="GL110" i="4"/>
  <c r="GK107" i="4"/>
  <c r="GG235" i="4"/>
  <c r="GL132" i="4"/>
  <c r="GL141" i="4"/>
  <c r="GJ197" i="4"/>
  <c r="GK156" i="4"/>
  <c r="GJ128" i="4"/>
  <c r="GL109" i="4"/>
  <c r="GI208" i="4"/>
  <c r="GK125" i="4"/>
  <c r="GL124" i="4"/>
  <c r="GH226" i="4"/>
  <c r="GJ120" i="4"/>
  <c r="GK101" i="4"/>
  <c r="GL183" i="4"/>
  <c r="GL122" i="4"/>
  <c r="GI70" i="4"/>
  <c r="GK187" i="4"/>
  <c r="GI71" i="4"/>
  <c r="GH218" i="4"/>
  <c r="GJ176" i="4"/>
  <c r="GL99" i="4"/>
  <c r="GJ107" i="4"/>
  <c r="GL152" i="4"/>
  <c r="GK129" i="4"/>
  <c r="GK137" i="4"/>
  <c r="GH225" i="4"/>
  <c r="GL156" i="4"/>
  <c r="GJ167" i="4"/>
  <c r="GK140" i="4"/>
  <c r="GK92" i="4"/>
  <c r="GK180" i="4"/>
  <c r="GJ109" i="4"/>
  <c r="GL158" i="4"/>
  <c r="GL125" i="4"/>
  <c r="GJ194" i="4"/>
  <c r="GL101" i="4"/>
  <c r="GJ85" i="4"/>
  <c r="GL95" i="4"/>
  <c r="GK185" i="4"/>
  <c r="GJ81" i="4"/>
  <c r="GJ133" i="4"/>
  <c r="GJ148" i="4"/>
  <c r="GJ163" i="4"/>
  <c r="GJ189" i="4"/>
  <c r="GL171" i="4"/>
  <c r="GJ181" i="4"/>
  <c r="GI199" i="4"/>
  <c r="GL178" i="4"/>
  <c r="GK169" i="4"/>
  <c r="GI72" i="4"/>
  <c r="GK123" i="4"/>
  <c r="GJ156" i="4"/>
  <c r="GL160" i="4"/>
  <c r="GL140" i="4"/>
  <c r="GK173" i="4"/>
  <c r="GK145" i="4"/>
  <c r="GL100" i="4"/>
  <c r="GJ192" i="4"/>
  <c r="GL172" i="4"/>
  <c r="GK93" i="4"/>
  <c r="GJ101" i="4"/>
  <c r="GL175" i="4"/>
  <c r="GJ98" i="4"/>
  <c r="GL136" i="4"/>
  <c r="GH223" i="4"/>
  <c r="GL142" i="4"/>
  <c r="GJ151" i="4"/>
  <c r="GK176" i="4"/>
  <c r="GJ144" i="4"/>
  <c r="GJ110" i="4"/>
  <c r="GL134" i="4"/>
  <c r="GJ115" i="4"/>
  <c r="GH53" i="4"/>
  <c r="GL107" i="4"/>
  <c r="GJ129" i="4"/>
  <c r="GI211" i="4"/>
  <c r="GK110" i="4"/>
  <c r="GH56" i="4"/>
  <c r="GJ134" i="4"/>
  <c r="GK159" i="4"/>
  <c r="GK96" i="4"/>
  <c r="GI197" i="4"/>
  <c r="GJ121" i="4"/>
  <c r="GJ158" i="4"/>
  <c r="GK97" i="4"/>
  <c r="GL135" i="4"/>
  <c r="GJ95" i="4"/>
  <c r="GJ108" i="4"/>
  <c r="GL127" i="4"/>
  <c r="GG241" i="4"/>
  <c r="GJ86" i="4"/>
  <c r="GJ89" i="4"/>
  <c r="GG38" i="4"/>
  <c r="GJ193" i="4"/>
  <c r="GJ152" i="4"/>
  <c r="GL169" i="4"/>
  <c r="GK147" i="4"/>
  <c r="GG39" i="4"/>
  <c r="GL170" i="4"/>
  <c r="GK128" i="4"/>
  <c r="GJ173" i="4"/>
  <c r="GL111" i="4"/>
  <c r="GK120" i="4"/>
  <c r="GJ198" i="4"/>
  <c r="GK183" i="4"/>
  <c r="GK98" i="4"/>
  <c r="GL108" i="4"/>
  <c r="GJ187" i="4"/>
  <c r="GK94" i="4"/>
  <c r="GJ142" i="4"/>
  <c r="GI79" i="4"/>
  <c r="GG237" i="4"/>
  <c r="GJ199" i="4"/>
  <c r="GL177" i="4"/>
  <c r="GK141" i="4"/>
  <c r="GL146" i="4"/>
  <c r="GG42" i="4"/>
  <c r="GJ184" i="4"/>
  <c r="GL167" i="4"/>
  <c r="GJ140" i="4"/>
  <c r="GL180" i="4"/>
  <c r="GJ82" i="4"/>
  <c r="GJ166" i="4"/>
  <c r="GK100" i="4"/>
  <c r="GJ172" i="4"/>
  <c r="GL138" i="4"/>
  <c r="GI80" i="4"/>
  <c r="GH217" i="4"/>
  <c r="GJ175" i="4"/>
  <c r="GK95" i="4"/>
  <c r="GJ127" i="4"/>
  <c r="GJ88" i="4"/>
  <c r="GK148" i="4"/>
  <c r="GJ114" i="4"/>
  <c r="GL115" i="4"/>
  <c r="GI69" i="4"/>
  <c r="GH219" i="4"/>
  <c r="GH57" i="4"/>
  <c r="GJ157" i="4"/>
  <c r="GL168" i="4"/>
  <c r="GL164" i="4"/>
  <c r="GF250" i="4"/>
  <c r="GU250" i="4" s="1"/>
  <c r="GJ188" i="4"/>
  <c r="GI196" i="4"/>
  <c r="GK181" i="4"/>
  <c r="GJ102" i="4"/>
  <c r="GK117" i="4"/>
  <c r="GI206" i="4"/>
  <c r="GI73" i="4"/>
  <c r="GI210" i="4"/>
  <c r="GJ196" i="4"/>
  <c r="GI202" i="4"/>
  <c r="GL119" i="4"/>
  <c r="GL121" i="4"/>
  <c r="GJ195" i="4"/>
  <c r="GL150" i="4"/>
  <c r="GH222" i="4"/>
  <c r="GJ139" i="4"/>
  <c r="GK124" i="4"/>
  <c r="GJ122" i="4"/>
  <c r="GJ116" i="4"/>
  <c r="GL133" i="4"/>
  <c r="GL148" i="4"/>
  <c r="GK89" i="4"/>
  <c r="GL181" i="4"/>
  <c r="GL114" i="4"/>
  <c r="GJ132" i="4"/>
  <c r="GL112" i="4"/>
  <c r="GI88" i="4"/>
  <c r="GI91" i="4"/>
  <c r="GI186" i="4"/>
  <c r="GI120" i="4"/>
  <c r="GG195" i="4"/>
  <c r="GG200" i="4"/>
  <c r="GG80" i="4"/>
  <c r="GH115" i="4"/>
  <c r="GG203" i="4"/>
  <c r="GI159" i="4"/>
  <c r="GG178" i="4"/>
  <c r="GF45" i="4"/>
  <c r="GI109" i="4"/>
  <c r="GF243" i="4"/>
  <c r="GU243" i="4" s="1"/>
  <c r="GH174" i="4"/>
  <c r="GF50" i="4"/>
  <c r="GF189" i="4"/>
  <c r="GH172" i="4"/>
  <c r="GI170" i="4"/>
  <c r="GG88" i="4"/>
  <c r="GH130" i="4"/>
  <c r="GF93" i="4"/>
  <c r="GF41" i="4"/>
  <c r="GF71" i="4"/>
  <c r="GH140" i="4"/>
  <c r="GG175" i="4"/>
  <c r="GG122" i="4"/>
  <c r="GF85" i="4"/>
  <c r="GF218" i="4"/>
  <c r="GH96" i="4"/>
  <c r="GG192" i="4"/>
  <c r="GH99" i="4"/>
  <c r="GF113" i="4"/>
  <c r="GF39" i="4"/>
  <c r="GF77" i="4"/>
  <c r="GF240" i="4"/>
  <c r="GF166" i="4"/>
  <c r="GF179" i="4"/>
  <c r="GI165" i="4"/>
  <c r="GF224" i="4"/>
  <c r="GF53" i="4"/>
  <c r="GH107" i="4"/>
  <c r="GF184" i="4"/>
  <c r="GF48" i="4"/>
  <c r="GF196" i="4"/>
  <c r="GF118" i="4"/>
  <c r="GH121" i="4"/>
  <c r="GJ126" i="4"/>
  <c r="GJ164" i="4"/>
  <c r="GH68" i="4"/>
  <c r="GF129" i="4"/>
  <c r="GK135" i="4"/>
  <c r="GK178" i="4"/>
  <c r="GI82" i="4"/>
  <c r="GK103" i="4"/>
  <c r="GL179" i="4"/>
  <c r="GI75" i="4"/>
  <c r="GJ180" i="4"/>
  <c r="GL174" i="4"/>
  <c r="GL159" i="4"/>
  <c r="GJ177" i="4"/>
  <c r="GK146" i="4"/>
  <c r="GJ90" i="4"/>
  <c r="GG238" i="4"/>
  <c r="GK161" i="4"/>
  <c r="GK154" i="4"/>
  <c r="GJ92" i="4"/>
  <c r="GL117" i="4"/>
  <c r="GJ84" i="4"/>
  <c r="GK149" i="4"/>
  <c r="GJ185" i="4"/>
  <c r="GK108" i="4"/>
  <c r="GL182" i="4"/>
  <c r="GJ79" i="4"/>
  <c r="GL144" i="4"/>
  <c r="GK115" i="4"/>
  <c r="GI209" i="4"/>
  <c r="GI68" i="4"/>
  <c r="GJ96" i="4"/>
  <c r="GK106" i="4"/>
  <c r="GJ113" i="4"/>
  <c r="GH213" i="4"/>
  <c r="GH63" i="4"/>
  <c r="GI184" i="4"/>
  <c r="GG120" i="4"/>
  <c r="GH200" i="4"/>
  <c r="GG210" i="4"/>
  <c r="GG204" i="4"/>
  <c r="GG190" i="4"/>
  <c r="GF115" i="4"/>
  <c r="GG153" i="4"/>
  <c r="GG68" i="4"/>
  <c r="GG222" i="4"/>
  <c r="GF78" i="4"/>
  <c r="GG172" i="4"/>
  <c r="GH88" i="4"/>
  <c r="GI114" i="4"/>
  <c r="GF130" i="4"/>
  <c r="GF59" i="4"/>
  <c r="GF105" i="4"/>
  <c r="GH117" i="4"/>
  <c r="GF104" i="4"/>
  <c r="GF193" i="4"/>
  <c r="GG230" i="4"/>
  <c r="GH142" i="4"/>
  <c r="GI140" i="4"/>
  <c r="GI141" i="4"/>
  <c r="GI175" i="4"/>
  <c r="GF90" i="4"/>
  <c r="GH91" i="4"/>
  <c r="GF219" i="4"/>
  <c r="GF192" i="4"/>
  <c r="GG103" i="4"/>
  <c r="GI168" i="4"/>
  <c r="GG188" i="4"/>
  <c r="GH138" i="4"/>
  <c r="GF197" i="4"/>
  <c r="GG62" i="4"/>
  <c r="GG37" i="4"/>
  <c r="GF158" i="4"/>
  <c r="GH145" i="4"/>
  <c r="GH171" i="4"/>
  <c r="GF237" i="4"/>
  <c r="GF38" i="4"/>
  <c r="GG147" i="4"/>
  <c r="GG73" i="4"/>
  <c r="GF107" i="4"/>
  <c r="GH101" i="4"/>
  <c r="GI118" i="4"/>
  <c r="GF46" i="4"/>
  <c r="GI121" i="4"/>
  <c r="GF162" i="4"/>
  <c r="GG151" i="4"/>
  <c r="GK177" i="4"/>
  <c r="GJ87" i="4"/>
  <c r="GJ165" i="4"/>
  <c r="GI191" i="4"/>
  <c r="GI189" i="4"/>
  <c r="GI89" i="4"/>
  <c r="F37" i="3"/>
  <c r="GL116" i="4"/>
  <c r="GJ179" i="4"/>
  <c r="GJ83" i="4"/>
  <c r="GK153" i="4"/>
  <c r="GJ174" i="4"/>
  <c r="GJ137" i="4"/>
  <c r="GL104" i="4"/>
  <c r="GL139" i="4"/>
  <c r="GL120" i="4"/>
  <c r="GJ183" i="4"/>
  <c r="GL147" i="4"/>
  <c r="GK162" i="4"/>
  <c r="GK130" i="4"/>
  <c r="GJ154" i="4"/>
  <c r="GJ111" i="4"/>
  <c r="GK158" i="4"/>
  <c r="GH52" i="4"/>
  <c r="GK136" i="4"/>
  <c r="GI212" i="4"/>
  <c r="GK151" i="4"/>
  <c r="GK163" i="4"/>
  <c r="GJ169" i="4"/>
  <c r="GL131" i="4"/>
  <c r="GJ106" i="4"/>
  <c r="GI190" i="4"/>
  <c r="GI87" i="4"/>
  <c r="GG55" i="4"/>
  <c r="GG148" i="4"/>
  <c r="GI153" i="4"/>
  <c r="GH82" i="4"/>
  <c r="GH177" i="4"/>
  <c r="GF63" i="4"/>
  <c r="GF84" i="4"/>
  <c r="GG187" i="4"/>
  <c r="GF172" i="4"/>
  <c r="GI124" i="4"/>
  <c r="GF221" i="4"/>
  <c r="GH105" i="4"/>
  <c r="GH152" i="4"/>
  <c r="GF214" i="4"/>
  <c r="GF117" i="4"/>
  <c r="GF167" i="4"/>
  <c r="GF230" i="4"/>
  <c r="GF142" i="4"/>
  <c r="GG215" i="4"/>
  <c r="GF91" i="4"/>
  <c r="GF220" i="4"/>
  <c r="GF103" i="4"/>
  <c r="GI144" i="4"/>
  <c r="GF188" i="4"/>
  <c r="GF72" i="4"/>
  <c r="GI146" i="4"/>
  <c r="GF241" i="4"/>
  <c r="GF202" i="4"/>
  <c r="GF37" i="4"/>
  <c r="GG208" i="4"/>
  <c r="GF157" i="4"/>
  <c r="GI171" i="4"/>
  <c r="GH110" i="4"/>
  <c r="GG205" i="4"/>
  <c r="GF199" i="4"/>
  <c r="GF102" i="4"/>
  <c r="GF173" i="4"/>
  <c r="GI136" i="4"/>
  <c r="GG225" i="4"/>
  <c r="GF151" i="4"/>
  <c r="GK132" i="4"/>
  <c r="GJ112" i="4"/>
  <c r="GK168" i="4"/>
  <c r="GG233" i="4"/>
  <c r="GH64" i="4"/>
  <c r="GI94" i="4"/>
  <c r="GI90" i="4"/>
  <c r="GF64" i="4"/>
  <c r="GI115" i="4"/>
  <c r="GG161" i="4"/>
  <c r="GF242" i="4"/>
  <c r="GF235" i="4"/>
  <c r="GG82" i="4"/>
  <c r="GH189" i="4"/>
  <c r="GG84" i="4"/>
  <c r="GF124" i="4"/>
  <c r="GH86" i="4"/>
  <c r="GF42" i="4"/>
  <c r="GG117" i="4"/>
  <c r="GF194" i="4"/>
  <c r="GG71" i="4"/>
  <c r="GH154" i="4"/>
  <c r="GH85" i="4"/>
  <c r="GH169" i="4"/>
  <c r="GL154" i="4"/>
  <c r="GK171" i="4"/>
  <c r="GK118" i="4"/>
  <c r="GK182" i="4"/>
  <c r="GJ141" i="4"/>
  <c r="GK122" i="4"/>
  <c r="GJ97" i="4"/>
  <c r="GH55" i="4"/>
  <c r="GJ171" i="4"/>
  <c r="GG64" i="4"/>
  <c r="GF49" i="4"/>
  <c r="GG181" i="4"/>
  <c r="GF209" i="4"/>
  <c r="GF206" i="4"/>
  <c r="GF183" i="4"/>
  <c r="GF208" i="4"/>
  <c r="GF191" i="4"/>
  <c r="GK131" i="4"/>
  <c r="GF210" i="4"/>
  <c r="GG180" i="4"/>
  <c r="GF213" i="4"/>
  <c r="GF69" i="4"/>
  <c r="GH178" i="4"/>
  <c r="GG63" i="4"/>
  <c r="GG59" i="4"/>
  <c r="GG160" i="4"/>
  <c r="GG104" i="4"/>
  <c r="GH122" i="4"/>
  <c r="GG218" i="4"/>
  <c r="GI96" i="4"/>
  <c r="GH192" i="4"/>
  <c r="GH168" i="4"/>
  <c r="GH197" i="4"/>
  <c r="GH183" i="4"/>
  <c r="GH208" i="4"/>
  <c r="GH81" i="4"/>
  <c r="GG110" i="4"/>
  <c r="GG102" i="4"/>
  <c r="GH73" i="4"/>
  <c r="GG127" i="4"/>
  <c r="GG121" i="4"/>
  <c r="GH162" i="4"/>
  <c r="GG76" i="4"/>
  <c r="GK165" i="4"/>
  <c r="GI193" i="4"/>
  <c r="GG129" i="4"/>
  <c r="GH148" i="4"/>
  <c r="GF143" i="4"/>
  <c r="GH180" i="4"/>
  <c r="GH108" i="4"/>
  <c r="GG115" i="4"/>
  <c r="GH182" i="4"/>
  <c r="GF82" i="4"/>
  <c r="GF109" i="4"/>
  <c r="GF212" i="4"/>
  <c r="GF106" i="4"/>
  <c r="GF227" i="4"/>
  <c r="GG124" i="4"/>
  <c r="GG94" i="4"/>
  <c r="GG221" i="4"/>
  <c r="GI134" i="4"/>
  <c r="GG114" i="4"/>
  <c r="GF160" i="4"/>
  <c r="GI167" i="4"/>
  <c r="GG54" i="4"/>
  <c r="GH193" i="4"/>
  <c r="GG150" i="4"/>
  <c r="GF247" i="4"/>
  <c r="GU247" i="4" s="1"/>
  <c r="GF215" i="4"/>
  <c r="GG85" i="4"/>
  <c r="GF231" i="4"/>
  <c r="GG91" i="4"/>
  <c r="GI156" i="4"/>
  <c r="GI131" i="4"/>
  <c r="GF60" i="4"/>
  <c r="GF139" i="4"/>
  <c r="GF65" i="4"/>
  <c r="GF40" i="4"/>
  <c r="GF145" i="4"/>
  <c r="GF89" i="4"/>
  <c r="GF205" i="4"/>
  <c r="GF56" i="4"/>
  <c r="GH199" i="4"/>
  <c r="GI128" i="4"/>
  <c r="GH147" i="4"/>
  <c r="GF32" i="4"/>
  <c r="GU32" i="4" s="1"/>
  <c r="GI173" i="4"/>
  <c r="GI127" i="4"/>
  <c r="GF136" i="4"/>
  <c r="GF225" i="4"/>
  <c r="GG236" i="4"/>
  <c r="GL165" i="4"/>
  <c r="GH69" i="4"/>
  <c r="GH66" i="4"/>
  <c r="GI187" i="4"/>
  <c r="GH215" i="4"/>
  <c r="GH209" i="4"/>
  <c r="GF55" i="4"/>
  <c r="GF111" i="4"/>
  <c r="GG116" i="4"/>
  <c r="GF190" i="4"/>
  <c r="GI161" i="4"/>
  <c r="GG182" i="4"/>
  <c r="GG95" i="4"/>
  <c r="GF177" i="4"/>
  <c r="GF222" i="4"/>
  <c r="GG78" i="4"/>
  <c r="GG106" i="4"/>
  <c r="GG123" i="4"/>
  <c r="GH124" i="4"/>
  <c r="GF88" i="4"/>
  <c r="GF181" i="4"/>
  <c r="GF152" i="4"/>
  <c r="GH167" i="4"/>
  <c r="GH194" i="4"/>
  <c r="GH156" i="4"/>
  <c r="GF96" i="4"/>
  <c r="GG99" i="4"/>
  <c r="GH113" i="4"/>
  <c r="GG58" i="4"/>
  <c r="GH202" i="4"/>
  <c r="GG183" i="4"/>
  <c r="GH166" i="4"/>
  <c r="GG176" i="4"/>
  <c r="GF74" i="4"/>
  <c r="GF128" i="4"/>
  <c r="GH173" i="4"/>
  <c r="GH136" i="4"/>
  <c r="GF121" i="4"/>
  <c r="GG217" i="4"/>
  <c r="GH125" i="4"/>
  <c r="GG239" i="4"/>
  <c r="GK91" i="4"/>
  <c r="GL105" i="4"/>
  <c r="GH59" i="4"/>
  <c r="GI78" i="4"/>
  <c r="GK121" i="4"/>
  <c r="GJ105" i="4"/>
  <c r="GJ153" i="4"/>
  <c r="GJ136" i="4"/>
  <c r="GK189" i="4"/>
  <c r="GK157" i="4"/>
  <c r="GG46" i="4"/>
  <c r="GH65" i="4"/>
  <c r="GI148" i="4"/>
  <c r="GF182" i="4"/>
  <c r="GI177" i="4"/>
  <c r="GF233" i="4"/>
  <c r="GF245" i="4"/>
  <c r="GU245" i="4" s="1"/>
  <c r="GF92" i="4"/>
  <c r="GJ168" i="4"/>
  <c r="GG45" i="4"/>
  <c r="GF148" i="4"/>
  <c r="GI108" i="4"/>
  <c r="GF52" i="4"/>
  <c r="GH95" i="4"/>
  <c r="GH84" i="4"/>
  <c r="GG134" i="4"/>
  <c r="GI152" i="4"/>
  <c r="GI160" i="4"/>
  <c r="GF140" i="4"/>
  <c r="GI169" i="4"/>
  <c r="GH207" i="4"/>
  <c r="GH131" i="4"/>
  <c r="GH100" i="4"/>
  <c r="GG60" i="4"/>
  <c r="GG168" i="4"/>
  <c r="GF58" i="4"/>
  <c r="GH133" i="4"/>
  <c r="GG79" i="4"/>
  <c r="GG166" i="4"/>
  <c r="GH179" i="4"/>
  <c r="GG81" i="4"/>
  <c r="GI102" i="4"/>
  <c r="GG118" i="4"/>
  <c r="GJ91" i="4"/>
  <c r="GL106" i="4"/>
  <c r="GI93" i="4"/>
  <c r="GH67" i="4"/>
  <c r="GG223" i="4"/>
  <c r="GI129" i="4"/>
  <c r="GF180" i="4"/>
  <c r="GG108" i="4"/>
  <c r="GG135" i="4"/>
  <c r="GI182" i="4"/>
  <c r="GH159" i="4"/>
  <c r="GF246" i="4"/>
  <c r="GU246" i="4" s="1"/>
  <c r="GF68" i="4"/>
  <c r="GF187" i="4"/>
  <c r="GF94" i="4"/>
  <c r="GI181" i="4"/>
  <c r="GH114" i="4"/>
  <c r="GG105" i="4"/>
  <c r="GG119" i="4"/>
  <c r="GF54" i="4"/>
  <c r="GG142" i="4"/>
  <c r="GG140" i="4"/>
  <c r="GI154" i="4"/>
  <c r="GG141" i="4"/>
  <c r="GF175" i="4"/>
  <c r="GG90" i="4"/>
  <c r="GG57" i="4"/>
  <c r="GG144" i="4"/>
  <c r="GG113" i="4"/>
  <c r="GG133" i="4"/>
  <c r="GG72" i="4"/>
  <c r="GG145" i="4"/>
  <c r="GH176" i="4"/>
  <c r="GH165" i="4"/>
  <c r="GF75" i="4"/>
  <c r="GF147" i="4"/>
  <c r="GF73" i="4"/>
  <c r="GF234" i="4"/>
  <c r="GH184" i="4"/>
  <c r="GF127" i="4"/>
  <c r="GF185" i="4"/>
  <c r="GG232" i="4"/>
  <c r="GG50" i="4"/>
  <c r="GF24" i="4"/>
  <c r="GU24" i="4" s="1"/>
  <c r="GH211" i="4"/>
  <c r="GG231" i="4"/>
  <c r="GF223" i="4"/>
  <c r="GH120" i="4"/>
  <c r="GH195" i="4"/>
  <c r="GI143" i="4"/>
  <c r="GF116" i="4"/>
  <c r="GF203" i="4"/>
  <c r="GF51" i="4"/>
  <c r="GF159" i="4"/>
  <c r="GI178" i="4"/>
  <c r="GH109" i="4"/>
  <c r="GH123" i="4"/>
  <c r="GI172" i="4"/>
  <c r="GH94" i="4"/>
  <c r="GF134" i="4"/>
  <c r="GG152" i="4"/>
  <c r="GI142" i="4"/>
  <c r="GH150" i="4"/>
  <c r="GG219" i="4"/>
  <c r="GG100" i="4"/>
  <c r="GI113" i="4"/>
  <c r="GF138" i="4"/>
  <c r="GG146" i="4"/>
  <c r="GG202" i="4"/>
  <c r="GH77" i="4"/>
  <c r="GI158" i="4"/>
  <c r="GH157" i="4"/>
  <c r="GH75" i="4"/>
  <c r="GG107" i="4"/>
  <c r="GH191" i="4"/>
  <c r="GG98" i="4"/>
  <c r="GI151" i="4"/>
  <c r="GH163" i="4"/>
  <c r="GG112" i="4"/>
  <c r="GK138" i="4"/>
  <c r="GJ162" i="4"/>
  <c r="GJ124" i="4"/>
  <c r="GK127" i="4"/>
  <c r="GK114" i="4"/>
  <c r="GJ80" i="4"/>
  <c r="GL137" i="4"/>
  <c r="GL130" i="4"/>
  <c r="GJ125" i="4"/>
  <c r="GG240" i="4"/>
  <c r="GJ159" i="4"/>
  <c r="GK186" i="4"/>
  <c r="GH116" i="4"/>
  <c r="GG109" i="4"/>
  <c r="GF123" i="4"/>
  <c r="GH119" i="4"/>
  <c r="GI132" i="4"/>
  <c r="GF33" i="4"/>
  <c r="GU33" i="4" s="1"/>
  <c r="GF79" i="4"/>
  <c r="GG89" i="4"/>
  <c r="GG128" i="4"/>
  <c r="GG185" i="4"/>
  <c r="GK155" i="4"/>
  <c r="GH210" i="4"/>
  <c r="GF200" i="4"/>
  <c r="GG111" i="4"/>
  <c r="GF108" i="4"/>
  <c r="GH135" i="4"/>
  <c r="GG159" i="4"/>
  <c r="GF95" i="4"/>
  <c r="GH106" i="4"/>
  <c r="GH97" i="4"/>
  <c r="GG170" i="4"/>
  <c r="GG66" i="4"/>
  <c r="GG193" i="4"/>
  <c r="GF141" i="4"/>
  <c r="GG156" i="4"/>
  <c r="GG131" i="4"/>
  <c r="GI100" i="4"/>
  <c r="GH144" i="4"/>
  <c r="GH206" i="4"/>
  <c r="GH188" i="4"/>
  <c r="GG138" i="4"/>
  <c r="GF133" i="4"/>
  <c r="GH137" i="4"/>
  <c r="GI166" i="4"/>
  <c r="GH74" i="4"/>
  <c r="GH128" i="4"/>
  <c r="GI147" i="4"/>
  <c r="GG173" i="4"/>
  <c r="GG196" i="4"/>
  <c r="GL96" i="4"/>
  <c r="GK113" i="4"/>
  <c r="GI185" i="4"/>
  <c r="GG49" i="4"/>
  <c r="GI188" i="4"/>
  <c r="GF120" i="4"/>
  <c r="GI111" i="4"/>
  <c r="GH204" i="4"/>
  <c r="GI135" i="4"/>
  <c r="GH190" i="4"/>
  <c r="GH203" i="4"/>
  <c r="GF238" i="4"/>
  <c r="GI174" i="4"/>
  <c r="GH78" i="4"/>
  <c r="GG97" i="4"/>
  <c r="GG86" i="4"/>
  <c r="GF114" i="4"/>
  <c r="GI105" i="4"/>
  <c r="GF66" i="4"/>
  <c r="GF119" i="4"/>
  <c r="GI117" i="4"/>
  <c r="GH93" i="4"/>
  <c r="GF154" i="4"/>
  <c r="GH141" i="4"/>
  <c r="GF122" i="4"/>
  <c r="GF169" i="4"/>
  <c r="GF57" i="4"/>
  <c r="GF207" i="4"/>
  <c r="GF47" i="4"/>
  <c r="GF100" i="4"/>
  <c r="GH139" i="4"/>
  <c r="GF168" i="4"/>
  <c r="GI138" i="4"/>
  <c r="GI133" i="4"/>
  <c r="GH72" i="4"/>
  <c r="GF62" i="4"/>
  <c r="GF137" i="4"/>
  <c r="GI176" i="4"/>
  <c r="GG211" i="4"/>
  <c r="GF81" i="4"/>
  <c r="GF165" i="4"/>
  <c r="GF239" i="4"/>
  <c r="GH201" i="4"/>
  <c r="GI107" i="4"/>
  <c r="GG92" i="4"/>
  <c r="GF198" i="4"/>
  <c r="GI101" i="4"/>
  <c r="GF61" i="4"/>
  <c r="GG162" i="4"/>
  <c r="GG83" i="4"/>
  <c r="GJ186" i="4"/>
  <c r="GK112" i="4"/>
  <c r="GJ155" i="4"/>
  <c r="GH214" i="4"/>
  <c r="GH212" i="4"/>
  <c r="GF195" i="4"/>
  <c r="GI180" i="4"/>
  <c r="GH80" i="4"/>
  <c r="GF135" i="4"/>
  <c r="GH161" i="4"/>
  <c r="GG213" i="4"/>
  <c r="GF178" i="4"/>
  <c r="GG189" i="4"/>
  <c r="GI123" i="4"/>
  <c r="GH170" i="4"/>
  <c r="GG130" i="4"/>
  <c r="GH104" i="4"/>
  <c r="GH71" i="4"/>
  <c r="GG154" i="4"/>
  <c r="GI122" i="4"/>
  <c r="GG209" i="4"/>
  <c r="GG220" i="4"/>
  <c r="GH132" i="4"/>
  <c r="GF144" i="4"/>
  <c r="GG206" i="4"/>
  <c r="GF146" i="4"/>
  <c r="GI179" i="4"/>
  <c r="GI157" i="4"/>
  <c r="GG171" i="4"/>
  <c r="GH205" i="4"/>
  <c r="GG75" i="4"/>
  <c r="GG191" i="4"/>
  <c r="GH198" i="4"/>
  <c r="GH118" i="4"/>
  <c r="GH98" i="4"/>
  <c r="GI162" i="4"/>
  <c r="GF112" i="4"/>
  <c r="GH112" i="4"/>
  <c r="GF155" i="4"/>
  <c r="GF87" i="4"/>
  <c r="GI149" i="4"/>
  <c r="GI125" i="4"/>
  <c r="GH164" i="4"/>
  <c r="GG67" i="4"/>
  <c r="GF164" i="4"/>
  <c r="GH70" i="4"/>
  <c r="GI66" i="4"/>
  <c r="GF30" i="4"/>
  <c r="GU30" i="4" s="1"/>
  <c r="GG44" i="4"/>
  <c r="GF31" i="4"/>
  <c r="GU31" i="4" s="1"/>
  <c r="GH186" i="4"/>
  <c r="GG164" i="4"/>
  <c r="GI126" i="4"/>
  <c r="GF43" i="4"/>
  <c r="GI112" i="4"/>
  <c r="GH155" i="4"/>
  <c r="GF67" i="4"/>
  <c r="GG186" i="4"/>
  <c r="GI163" i="4"/>
  <c r="GF226" i="4"/>
  <c r="GG216" i="4"/>
  <c r="GG126" i="4"/>
  <c r="GF216" i="4"/>
  <c r="GH185" i="4"/>
  <c r="GG101" i="4"/>
  <c r="GG179" i="4"/>
  <c r="GI139" i="4"/>
  <c r="GF174" i="4"/>
  <c r="GF153" i="4"/>
  <c r="GI205" i="4"/>
  <c r="GF83" i="4"/>
  <c r="GH158" i="4"/>
  <c r="GF99" i="4"/>
  <c r="GG93" i="4"/>
  <c r="GG214" i="4"/>
  <c r="GF97" i="4"/>
  <c r="GH216" i="4"/>
  <c r="GL155" i="4"/>
  <c r="GH151" i="4"/>
  <c r="GI110" i="4"/>
  <c r="GH90" i="4"/>
  <c r="GH181" i="4"/>
  <c r="GH153" i="4"/>
  <c r="GI194" i="4"/>
  <c r="GG137" i="4"/>
  <c r="GF156" i="4"/>
  <c r="GF150" i="4"/>
  <c r="GH129" i="4"/>
  <c r="GJ131" i="4"/>
  <c r="GJ100" i="4"/>
  <c r="GH111" i="4"/>
  <c r="GI85" i="4"/>
  <c r="GG229" i="4"/>
  <c r="GG48" i="4"/>
  <c r="GH196" i="4"/>
  <c r="GF211" i="4"/>
  <c r="GF176" i="4"/>
  <c r="GG65" i="4"/>
  <c r="GH103" i="4"/>
  <c r="GF36" i="4"/>
  <c r="GF86" i="4"/>
  <c r="GG143" i="4"/>
  <c r="GG201" i="4"/>
  <c r="GF171" i="4"/>
  <c r="GG158" i="4"/>
  <c r="GF228" i="4"/>
  <c r="GF131" i="4"/>
  <c r="GI97" i="4"/>
  <c r="GG69" i="4"/>
  <c r="GI98" i="4"/>
  <c r="GG165" i="4"/>
  <c r="GH175" i="4"/>
  <c r="GG174" i="4"/>
  <c r="GI204" i="4"/>
  <c r="GG43" i="4"/>
  <c r="GK166" i="4"/>
  <c r="GH51" i="4"/>
  <c r="GH62" i="4"/>
  <c r="GF217" i="4"/>
  <c r="GG149" i="4"/>
  <c r="GI164" i="4"/>
  <c r="GG125" i="4"/>
  <c r="GH76" i="4"/>
  <c r="GF98" i="4"/>
  <c r="GG199" i="4"/>
  <c r="GH79" i="4"/>
  <c r="GG207" i="4"/>
  <c r="GI130" i="4"/>
  <c r="GF161" i="4"/>
  <c r="GF80" i="4"/>
  <c r="GG47" i="4"/>
  <c r="GI86" i="4"/>
  <c r="GL113" i="4"/>
  <c r="GG136" i="4"/>
  <c r="GH102" i="4"/>
  <c r="GG56" i="4"/>
  <c r="GG74" i="4"/>
  <c r="GG157" i="4"/>
  <c r="GF34" i="4"/>
  <c r="GF132" i="4"/>
  <c r="GH160" i="4"/>
  <c r="GH134" i="4"/>
  <c r="GI192" i="4"/>
  <c r="GH127" i="4"/>
  <c r="GH146" i="4"/>
  <c r="GG132" i="4"/>
  <c r="GI150" i="4"/>
  <c r="GH143" i="4"/>
  <c r="GI92" i="4"/>
  <c r="GH83" i="4"/>
  <c r="GF201" i="4"/>
  <c r="GF232" i="4"/>
  <c r="GI106" i="4"/>
  <c r="GG52" i="4"/>
  <c r="GG228" i="4"/>
  <c r="GF248" i="4"/>
  <c r="GU248" i="4" s="1"/>
  <c r="GK167" i="4"/>
  <c r="F51" i="3"/>
  <c r="F36" i="3"/>
  <c r="GK116" i="4"/>
  <c r="GL98" i="4"/>
  <c r="GI198" i="4"/>
  <c r="GJ93" i="4"/>
  <c r="GJ149" i="4"/>
  <c r="GK188" i="4"/>
  <c r="GL145" i="4"/>
  <c r="GL173" i="4"/>
  <c r="GJ161" i="4"/>
  <c r="GH227" i="4"/>
  <c r="GF26" i="4"/>
  <c r="GU26" i="4" s="1"/>
  <c r="F53" i="3"/>
  <c r="GF251" i="4"/>
  <c r="GU251" i="4" s="1"/>
  <c r="F39" i="3"/>
  <c r="GK109" i="4"/>
  <c r="GK102" i="4"/>
  <c r="GG41" i="4"/>
  <c r="GJ190" i="4"/>
  <c r="GJ170" i="4"/>
  <c r="GL123" i="4"/>
  <c r="GJ146" i="4"/>
  <c r="GK119" i="4"/>
  <c r="GJ147" i="4"/>
  <c r="GF249" i="4"/>
  <c r="GU249" i="4" s="1"/>
  <c r="GF27" i="4"/>
  <c r="GU27" i="4" s="1"/>
  <c r="GF28" i="4"/>
  <c r="GU28" i="4" s="1"/>
  <c r="F45" i="3"/>
  <c r="F29" i="3"/>
  <c r="F44" i="3"/>
  <c r="F28" i="3"/>
  <c r="F43" i="3"/>
  <c r="F27" i="3"/>
  <c r="GJ145" i="4"/>
  <c r="GK111" i="4"/>
  <c r="GK105" i="4"/>
  <c r="GH224" i="4"/>
  <c r="GK184" i="4"/>
  <c r="GJ104" i="4"/>
  <c r="GK170" i="4"/>
  <c r="GJ123" i="4"/>
  <c r="GI77" i="4"/>
  <c r="GF29" i="4"/>
  <c r="GU29" i="4" s="1"/>
  <c r="F26" i="3"/>
  <c r="F34" i="3"/>
  <c r="F42" i="3"/>
  <c r="F50" i="3"/>
  <c r="F49" i="3"/>
  <c r="F33" i="3"/>
  <c r="F48" i="3"/>
  <c r="F32" i="3"/>
  <c r="F47" i="3"/>
  <c r="F31" i="3"/>
  <c r="GL102" i="4"/>
  <c r="GL161" i="4"/>
  <c r="GL162" i="4"/>
  <c r="GK90" i="4"/>
  <c r="GI74" i="4"/>
  <c r="GJ119" i="4"/>
  <c r="GL129" i="4"/>
  <c r="GF252" i="4"/>
  <c r="GU252" i="4" s="1"/>
  <c r="GF254" i="4"/>
  <c r="GU254" i="4" s="1"/>
  <c r="GF25" i="4"/>
  <c r="GU25" i="4" s="1"/>
  <c r="F30" i="3"/>
  <c r="F38" i="3"/>
  <c r="F46" i="3"/>
  <c r="F54" i="3"/>
  <c r="F41" i="3"/>
  <c r="F25" i="3"/>
  <c r="F40" i="3"/>
  <c r="F55" i="3"/>
  <c r="GU34" i="4" l="1"/>
  <c r="GU35" i="4"/>
  <c r="GU244" i="4"/>
  <c r="GU36" i="4"/>
  <c r="GU242" i="4"/>
  <c r="GU225" i="4"/>
  <c r="GU44" i="4"/>
  <c r="GU236" i="4"/>
  <c r="GU235" i="4"/>
  <c r="GU237" i="4"/>
  <c r="GU200" i="4"/>
  <c r="GU229" i="4"/>
  <c r="GU232" i="4"/>
  <c r="GU55" i="4"/>
  <c r="GU241" i="4"/>
  <c r="GU223" i="4"/>
  <c r="GU39" i="4"/>
  <c r="GU238" i="4"/>
  <c r="GU62" i="4"/>
  <c r="GU61" i="4"/>
  <c r="GU234" i="4"/>
  <c r="GU53" i="4"/>
  <c r="GU144" i="4"/>
  <c r="GU178" i="4"/>
  <c r="GU135" i="4"/>
  <c r="GU114" i="4"/>
  <c r="GU120" i="4"/>
  <c r="GU108" i="4"/>
  <c r="GU58" i="4"/>
  <c r="GU88" i="4"/>
  <c r="GU222" i="4"/>
  <c r="GU217" i="4"/>
  <c r="GU226" i="4"/>
  <c r="GU184" i="4"/>
  <c r="GU51" i="4"/>
  <c r="GU75" i="4"/>
  <c r="GU121" i="4"/>
  <c r="GU128" i="4"/>
  <c r="GU89" i="4"/>
  <c r="GU231" i="4"/>
  <c r="GU215" i="4"/>
  <c r="GU210" i="4"/>
  <c r="GU49" i="4"/>
  <c r="GU218" i="4"/>
  <c r="GU149" i="4"/>
  <c r="GU122" i="4"/>
  <c r="GU133" i="4"/>
  <c r="GU182" i="4"/>
  <c r="GU152" i="4"/>
  <c r="GU124" i="4"/>
  <c r="GU91" i="4"/>
  <c r="GU172" i="4"/>
  <c r="GU126" i="4"/>
  <c r="GU163" i="4"/>
  <c r="GU155" i="4"/>
  <c r="GU101" i="4"/>
  <c r="GU100" i="4"/>
  <c r="GU41" i="4"/>
  <c r="GU201" i="4"/>
  <c r="GU125" i="4"/>
  <c r="GU90" i="4"/>
  <c r="GU77" i="4"/>
  <c r="GU224" i="4"/>
  <c r="GU190" i="4"/>
  <c r="GU132" i="4"/>
  <c r="GU171" i="4"/>
  <c r="GU211" i="4"/>
  <c r="GU186" i="4"/>
  <c r="GU70" i="4"/>
  <c r="GU195" i="4"/>
  <c r="GU57" i="4"/>
  <c r="GU37" i="4"/>
  <c r="GU230" i="4"/>
  <c r="GU214" i="4"/>
  <c r="GU131" i="4"/>
  <c r="GU176" i="4"/>
  <c r="GU156" i="4"/>
  <c r="GU110" i="4"/>
  <c r="GU153" i="4"/>
  <c r="GU76" i="4"/>
  <c r="GU64" i="4"/>
  <c r="GU164" i="4"/>
  <c r="GU116" i="4"/>
  <c r="GU185" i="4"/>
  <c r="GU139" i="4"/>
  <c r="GU106" i="4"/>
  <c r="GU191" i="4"/>
  <c r="GU151" i="4"/>
  <c r="GU157" i="4"/>
  <c r="GU142" i="4"/>
  <c r="GU158" i="4"/>
  <c r="GU193" i="4"/>
  <c r="GU129" i="4"/>
  <c r="GU74" i="4"/>
  <c r="GU105" i="4"/>
  <c r="GU146" i="4"/>
  <c r="GU80" i="4"/>
  <c r="GU150" i="4"/>
  <c r="GU99" i="4"/>
  <c r="GU43" i="4"/>
  <c r="GU112" i="4"/>
  <c r="GU239" i="4"/>
  <c r="GU165" i="4"/>
  <c r="GU169" i="4"/>
  <c r="GU138" i="4"/>
  <c r="GU203" i="4"/>
  <c r="GU96" i="4"/>
  <c r="GU181" i="4"/>
  <c r="GU227" i="4"/>
  <c r="GU143" i="4"/>
  <c r="GU213" i="4"/>
  <c r="GU183" i="4"/>
  <c r="GU173" i="4"/>
  <c r="GU202" i="4"/>
  <c r="GU103" i="4"/>
  <c r="GU117" i="4"/>
  <c r="GU221" i="4"/>
  <c r="GU63" i="4"/>
  <c r="GU46" i="4"/>
  <c r="GU107" i="4"/>
  <c r="GU38" i="4"/>
  <c r="GU197" i="4"/>
  <c r="GU219" i="4"/>
  <c r="GU204" i="4"/>
  <c r="GU48" i="4"/>
  <c r="GU179" i="4"/>
  <c r="GU240" i="4"/>
  <c r="GU113" i="4"/>
  <c r="GU97" i="4"/>
  <c r="GU160" i="4"/>
  <c r="GU161" i="4"/>
  <c r="GU123" i="4"/>
  <c r="GU111" i="4"/>
  <c r="GU145" i="4"/>
  <c r="GU98" i="4"/>
  <c r="GU228" i="4"/>
  <c r="GU86" i="4"/>
  <c r="GU83" i="4"/>
  <c r="GU216" i="4"/>
  <c r="GU67" i="4"/>
  <c r="GU198" i="4"/>
  <c r="GU137" i="4"/>
  <c r="GU47" i="4"/>
  <c r="GU141" i="4"/>
  <c r="GU95" i="4"/>
  <c r="GU79" i="4"/>
  <c r="GU159" i="4"/>
  <c r="GU73" i="4"/>
  <c r="GU175" i="4"/>
  <c r="GU54" i="4"/>
  <c r="GU68" i="4"/>
  <c r="GU180" i="4"/>
  <c r="GU52" i="4"/>
  <c r="GU205" i="4"/>
  <c r="GU40" i="4"/>
  <c r="GU65" i="4"/>
  <c r="GU212" i="4"/>
  <c r="GU208" i="4"/>
  <c r="GU206" i="4"/>
  <c r="GU194" i="4"/>
  <c r="GU199" i="4"/>
  <c r="GU72" i="4"/>
  <c r="GU84" i="4"/>
  <c r="GU130" i="4"/>
  <c r="GU78" i="4"/>
  <c r="GU118" i="4"/>
  <c r="GU166" i="4"/>
  <c r="GU71" i="4"/>
  <c r="GU93" i="4"/>
  <c r="GU50" i="4"/>
  <c r="GU92" i="4"/>
  <c r="GU119" i="4"/>
  <c r="GU162" i="4"/>
  <c r="GU104" i="4"/>
  <c r="GU147" i="4"/>
  <c r="GU109" i="4"/>
  <c r="GU174" i="4"/>
  <c r="GU66" i="4"/>
  <c r="GU87" i="4"/>
  <c r="GU81" i="4"/>
  <c r="GU168" i="4"/>
  <c r="GU207" i="4"/>
  <c r="GU154" i="4"/>
  <c r="GU134" i="4"/>
  <c r="GU127" i="4"/>
  <c r="GU94" i="4"/>
  <c r="GU187" i="4"/>
  <c r="GU140" i="4"/>
  <c r="GU148" i="4"/>
  <c r="GU233" i="4"/>
  <c r="GU177" i="4"/>
  <c r="GU136" i="4"/>
  <c r="GU56" i="4"/>
  <c r="GU60" i="4"/>
  <c r="GU82" i="4"/>
  <c r="GU69" i="4"/>
  <c r="GU209" i="4"/>
  <c r="GU42" i="4"/>
  <c r="GU188" i="4"/>
  <c r="GU220" i="4"/>
  <c r="GU167" i="4"/>
  <c r="GU192" i="4"/>
  <c r="GU59" i="4"/>
  <c r="GU115" i="4"/>
  <c r="GU196" i="4"/>
  <c r="GU85" i="4"/>
  <c r="GU189" i="4"/>
  <c r="GU45" i="4"/>
  <c r="GU170" i="4"/>
  <c r="GU102" i="4"/>
  <c r="GT3" i="4" l="1"/>
  <c r="GU267" i="4"/>
  <c r="Q7" i="6" s="1"/>
  <c r="Q9" i="6" s="1"/>
  <c r="GT5" i="4"/>
  <c r="GV127" i="4" l="1"/>
  <c r="GV135" i="4"/>
  <c r="GV186" i="4"/>
  <c r="GV180" i="4"/>
  <c r="GV51" i="4"/>
  <c r="GV185" i="4"/>
  <c r="GV143" i="4"/>
  <c r="GV257" i="4"/>
  <c r="GV21" i="4"/>
  <c r="GV239" i="4"/>
  <c r="GV157" i="4"/>
  <c r="GV223" i="4"/>
  <c r="GV80" i="4"/>
  <c r="GV263" i="4"/>
  <c r="GV13" i="4"/>
  <c r="GV202" i="4"/>
  <c r="GV164" i="4"/>
  <c r="GV218" i="4"/>
  <c r="GV207" i="4"/>
  <c r="GV26" i="4"/>
  <c r="GV221" i="4"/>
  <c r="GV200" i="4"/>
  <c r="GV16" i="4"/>
  <c r="GV99" i="4"/>
  <c r="GV82" i="4"/>
  <c r="GV156" i="4"/>
  <c r="GV49" i="4"/>
  <c r="GV76" i="4"/>
  <c r="GV166" i="4"/>
  <c r="GV57" i="4"/>
  <c r="GV62" i="4"/>
  <c r="GV199" i="4"/>
  <c r="GV38" i="4"/>
  <c r="GV101" i="4"/>
  <c r="GV44" i="4"/>
  <c r="GV131" i="4"/>
  <c r="GV69" i="4"/>
  <c r="GV128" i="4"/>
  <c r="GV91" i="4"/>
  <c r="GV59" i="4"/>
  <c r="GV52" i="4"/>
  <c r="GV48" i="4"/>
  <c r="GV234" i="4"/>
  <c r="GV122" i="4"/>
  <c r="GV65" i="4"/>
  <c r="GV246" i="4"/>
  <c r="GV46" i="4"/>
  <c r="GV253" i="4"/>
  <c r="GV118" i="4"/>
  <c r="GV213" i="4"/>
  <c r="GV92" i="4"/>
  <c r="GV130" i="4"/>
  <c r="GV262" i="4"/>
  <c r="GV196" i="4"/>
  <c r="GV89" i="4"/>
  <c r="GV209" i="4"/>
  <c r="GV264" i="4"/>
  <c r="GV138" i="4"/>
  <c r="GV198" i="4"/>
  <c r="GV260" i="4"/>
  <c r="GV60" i="4"/>
  <c r="GV31" i="4"/>
  <c r="GV259" i="4"/>
  <c r="GV172" i="4"/>
  <c r="GV187" i="4"/>
  <c r="GV40" i="4"/>
  <c r="GV149" i="4"/>
  <c r="GV148" i="4"/>
  <c r="GV153" i="4"/>
  <c r="GV30" i="4"/>
  <c r="GV132" i="4"/>
  <c r="GV23" i="4"/>
  <c r="GV93" i="4"/>
  <c r="GV208" i="4"/>
  <c r="GV222" i="4"/>
  <c r="GV85" i="4"/>
  <c r="GV79" i="4"/>
  <c r="GV35" i="4"/>
  <c r="GV134" i="4"/>
  <c r="GV107" i="4"/>
  <c r="GV125" i="4"/>
  <c r="GV155" i="4"/>
  <c r="GV258" i="4"/>
  <c r="GV225" i="4"/>
  <c r="GV39" i="4"/>
  <c r="GV211" i="4"/>
  <c r="GV124" i="4"/>
  <c r="GV70" i="4"/>
  <c r="GV121" i="4"/>
  <c r="GV197" i="4"/>
  <c r="GV150" i="4"/>
  <c r="GV141" i="4"/>
  <c r="GV55" i="4"/>
  <c r="GV210" i="4"/>
  <c r="GV174" i="4"/>
  <c r="GV133" i="4"/>
  <c r="GV142" i="4"/>
  <c r="GV136" i="4"/>
  <c r="GV235" i="4"/>
  <c r="GV45" i="4"/>
  <c r="GV68" i="4"/>
  <c r="GV47" i="4"/>
  <c r="GV34" i="4"/>
  <c r="GV24" i="4"/>
  <c r="GV37" i="4"/>
  <c r="GV214" i="4"/>
  <c r="GV103" i="4"/>
  <c r="GV71" i="4"/>
  <c r="GV201" i="4"/>
  <c r="GV228" i="4"/>
  <c r="GV237" i="4"/>
  <c r="GV194" i="4"/>
  <c r="GV152" i="4"/>
  <c r="GV256" i="4"/>
  <c r="GV179" i="4"/>
  <c r="GV160" i="4"/>
  <c r="GV97" i="4"/>
  <c r="GV11" i="4"/>
  <c r="GV96" i="4"/>
  <c r="GV140" i="4"/>
  <c r="GV115" i="4"/>
  <c r="GV137" i="4"/>
  <c r="GV227" i="4"/>
  <c r="GV178" i="4"/>
  <c r="GV265" i="4"/>
  <c r="GV64" i="4"/>
  <c r="GV217" i="4"/>
  <c r="GV241" i="4"/>
  <c r="GV61" i="4"/>
  <c r="GV94" i="4"/>
  <c r="GV175" i="4"/>
  <c r="GV66" i="4"/>
  <c r="GV114" i="4"/>
  <c r="GV244" i="4"/>
  <c r="GV72" i="4"/>
  <c r="GV212" i="4"/>
  <c r="GV56" i="4"/>
  <c r="GV120" i="4"/>
  <c r="GV191" i="4"/>
  <c r="GV242" i="4"/>
  <c r="GV63" i="4"/>
  <c r="GV42" i="4"/>
  <c r="GV88" i="4"/>
  <c r="GV78" i="4"/>
  <c r="GV181" i="4"/>
  <c r="GV50" i="4"/>
  <c r="GV84" i="4"/>
  <c r="GV54" i="4"/>
  <c r="GV139" i="4"/>
  <c r="GV17" i="4"/>
  <c r="GV176" i="4"/>
  <c r="GV67" i="4"/>
  <c r="GV159" i="4"/>
  <c r="GV205" i="4"/>
  <c r="GV81" i="4"/>
  <c r="GV75" i="4"/>
  <c r="GV171" i="4"/>
  <c r="GV226" i="4"/>
  <c r="GV236" i="4"/>
  <c r="GV193" i="4"/>
  <c r="GV204" i="4"/>
  <c r="GV18" i="4"/>
  <c r="GV112" i="4"/>
  <c r="GV247" i="4"/>
  <c r="GV117" i="4"/>
  <c r="GV195" i="4"/>
  <c r="GV22" i="4"/>
  <c r="GV14" i="4"/>
  <c r="GV203" i="4"/>
  <c r="GV98" i="4"/>
  <c r="GV126" i="4"/>
  <c r="GV177" i="4"/>
  <c r="GV43" i="4"/>
  <c r="GV206" i="4"/>
  <c r="GV158" i="4"/>
  <c r="GV192" i="4"/>
  <c r="GV216" i="4"/>
  <c r="GV251" i="4"/>
  <c r="GV83" i="4"/>
  <c r="GV243" i="4"/>
  <c r="GV188" i="4"/>
  <c r="GV189" i="4"/>
  <c r="GV165" i="4"/>
  <c r="GV231" i="4"/>
  <c r="GV245" i="4"/>
  <c r="GV169" i="4"/>
  <c r="GV163" i="4"/>
  <c r="GV261" i="4"/>
  <c r="GV12" i="4"/>
  <c r="GV238" i="4"/>
  <c r="GV15" i="4"/>
  <c r="GV230" i="4"/>
  <c r="GV250" i="4"/>
  <c r="GV53" i="4"/>
  <c r="GV173" i="4"/>
  <c r="GV255" i="4"/>
  <c r="GV248" i="4"/>
  <c r="GV183" i="4"/>
  <c r="GV95" i="4"/>
  <c r="GV220" i="4"/>
  <c r="GV106" i="4"/>
  <c r="GV229" i="4"/>
  <c r="GV116" i="4"/>
  <c r="GV144" i="4"/>
  <c r="GV151" i="4"/>
  <c r="GV33" i="4"/>
  <c r="GV154" i="4"/>
  <c r="GV100" i="4"/>
  <c r="GV167" i="4"/>
  <c r="GV182" i="4"/>
  <c r="GV240" i="4"/>
  <c r="GV215" i="4"/>
  <c r="GV87" i="4"/>
  <c r="GV266" i="4"/>
  <c r="GV19" i="4"/>
  <c r="GV219" i="4"/>
  <c r="GV113" i="4"/>
  <c r="GV58" i="4"/>
  <c r="GV233" i="4"/>
  <c r="GV73" i="4"/>
  <c r="GV168" i="4"/>
  <c r="GV108" i="4"/>
  <c r="GV36" i="4"/>
  <c r="GV32" i="4"/>
  <c r="GV20" i="4"/>
  <c r="GV86" i="4"/>
  <c r="GV110" i="4"/>
  <c r="GV232" i="4"/>
  <c r="GV41" i="4"/>
  <c r="GV29" i="4"/>
  <c r="GV129" i="4"/>
  <c r="GV111" i="4"/>
  <c r="GV74" i="4"/>
  <c r="GV161" i="4"/>
  <c r="GV105" i="4"/>
  <c r="GV162" i="4"/>
  <c r="GV184" i="4"/>
  <c r="GV249" i="4"/>
  <c r="GV254" i="4"/>
  <c r="GV104" i="4"/>
  <c r="GV190" i="4"/>
  <c r="GV146" i="4"/>
  <c r="GV119" i="4"/>
  <c r="GV123" i="4"/>
  <c r="GV147" i="4"/>
  <c r="GV27" i="4"/>
  <c r="GV109" i="4"/>
  <c r="GV77" i="4"/>
  <c r="GV90" i="4"/>
  <c r="GV145" i="4"/>
  <c r="GV224" i="4"/>
  <c r="GV25" i="4"/>
  <c r="GV28" i="4"/>
  <c r="GV252" i="4"/>
  <c r="GV102" i="4"/>
  <c r="GV170" i="4"/>
  <c r="GT4" i="4" l="1"/>
  <c r="GV267" i="4"/>
  <c r="D15" i="3"/>
  <c r="D16" i="3"/>
  <c r="AU107" i="4" l="1"/>
  <c r="AV107" i="4" s="1"/>
  <c r="AW107" i="4" s="1"/>
  <c r="AX107" i="4" s="1"/>
  <c r="AY107" i="4" s="1"/>
  <c r="AZ107" i="4" s="1"/>
  <c r="BA107" i="4" s="1"/>
  <c r="BB107" i="4" s="1"/>
  <c r="BC107" i="4" s="1"/>
  <c r="BD107" i="4" s="1"/>
  <c r="AU161" i="4"/>
  <c r="AV161" i="4" s="1"/>
  <c r="AW161" i="4" s="1"/>
  <c r="AX161" i="4" s="1"/>
  <c r="AY161" i="4" s="1"/>
  <c r="AZ161" i="4" s="1"/>
  <c r="BA161" i="4" s="1"/>
  <c r="BB161" i="4" s="1"/>
  <c r="BC161" i="4" s="1"/>
  <c r="BD161" i="4" s="1"/>
  <c r="AU218" i="4"/>
  <c r="AV218" i="4" s="1"/>
  <c r="AW218" i="4" s="1"/>
  <c r="AX218" i="4" s="1"/>
  <c r="AY218" i="4" s="1"/>
  <c r="AZ218" i="4" s="1"/>
  <c r="BA218" i="4" s="1"/>
  <c r="BB218" i="4" s="1"/>
  <c r="BC218" i="4" s="1"/>
  <c r="BD218" i="4" s="1"/>
  <c r="AJ32" i="4"/>
  <c r="AK32" i="4" s="1"/>
  <c r="AL32" i="4" s="1"/>
  <c r="AM32" i="4" s="1"/>
  <c r="AN32" i="4" s="1"/>
  <c r="AO32" i="4" s="1"/>
  <c r="AP32" i="4" s="1"/>
  <c r="AQ32" i="4" s="1"/>
  <c r="AR32" i="4" s="1"/>
  <c r="AS32" i="4" s="1"/>
  <c r="AJ175" i="4"/>
  <c r="AK175" i="4" s="1"/>
  <c r="AL175" i="4" s="1"/>
  <c r="AM175" i="4" s="1"/>
  <c r="AN175" i="4" s="1"/>
  <c r="AO175" i="4" s="1"/>
  <c r="AP175" i="4" s="1"/>
  <c r="AQ175" i="4" s="1"/>
  <c r="AR175" i="4" s="1"/>
  <c r="AS175" i="4" s="1"/>
  <c r="AJ202" i="4"/>
  <c r="AK202" i="4" s="1"/>
  <c r="AL202" i="4" s="1"/>
  <c r="AM202" i="4" s="1"/>
  <c r="AN202" i="4" s="1"/>
  <c r="AO202" i="4" s="1"/>
  <c r="AP202" i="4" s="1"/>
  <c r="AQ202" i="4" s="1"/>
  <c r="AR202" i="4" s="1"/>
  <c r="AS202" i="4" s="1"/>
  <c r="AJ236" i="4"/>
  <c r="AK236" i="4" s="1"/>
  <c r="AL236" i="4" s="1"/>
  <c r="AM236" i="4" s="1"/>
  <c r="AN236" i="4" s="1"/>
  <c r="AO236" i="4" s="1"/>
  <c r="AP236" i="4" s="1"/>
  <c r="AQ236" i="4" s="1"/>
  <c r="AR236" i="4" s="1"/>
  <c r="AS236" i="4" s="1"/>
  <c r="Y99" i="4"/>
  <c r="Z99" i="4" s="1"/>
  <c r="AA99" i="4" s="1"/>
  <c r="AB99" i="4" s="1"/>
  <c r="AC99" i="4" s="1"/>
  <c r="AD99" i="4" s="1"/>
  <c r="AE99" i="4" s="1"/>
  <c r="AF99" i="4" s="1"/>
  <c r="AG99" i="4" s="1"/>
  <c r="AH99" i="4" s="1"/>
  <c r="Y244" i="4"/>
  <c r="Z244" i="4" s="1"/>
  <c r="AA244" i="4" s="1"/>
  <c r="AB244" i="4" s="1"/>
  <c r="AC244" i="4" s="1"/>
  <c r="AD244" i="4" s="1"/>
  <c r="AE244" i="4" s="1"/>
  <c r="AF244" i="4" s="1"/>
  <c r="AG244" i="4" s="1"/>
  <c r="AH244" i="4" s="1"/>
  <c r="Y223" i="4"/>
  <c r="Z223" i="4" s="1"/>
  <c r="AA223" i="4" s="1"/>
  <c r="AB223" i="4" s="1"/>
  <c r="AC223" i="4" s="1"/>
  <c r="AD223" i="4" s="1"/>
  <c r="AE223" i="4" s="1"/>
  <c r="AF223" i="4" s="1"/>
  <c r="AG223" i="4" s="1"/>
  <c r="AH223" i="4" s="1"/>
  <c r="Y147" i="4"/>
  <c r="Z147" i="4" s="1"/>
  <c r="AA147" i="4" s="1"/>
  <c r="AB147" i="4" s="1"/>
  <c r="AC147" i="4" s="1"/>
  <c r="AD147" i="4" s="1"/>
  <c r="AE147" i="4" s="1"/>
  <c r="AF147" i="4" s="1"/>
  <c r="AG147" i="4" s="1"/>
  <c r="AH147" i="4" s="1"/>
  <c r="AU260" i="4"/>
  <c r="AV260" i="4" s="1"/>
  <c r="AW260" i="4" s="1"/>
  <c r="AX260" i="4" s="1"/>
  <c r="AY260" i="4" s="1"/>
  <c r="AZ260" i="4" s="1"/>
  <c r="BA260" i="4" s="1"/>
  <c r="BB260" i="4" s="1"/>
  <c r="BC260" i="4" s="1"/>
  <c r="BD260" i="4" s="1"/>
  <c r="AU177" i="4"/>
  <c r="AV177" i="4" s="1"/>
  <c r="AW177" i="4" s="1"/>
  <c r="AX177" i="4" s="1"/>
  <c r="AY177" i="4" s="1"/>
  <c r="AZ177" i="4" s="1"/>
  <c r="BA177" i="4" s="1"/>
  <c r="BB177" i="4" s="1"/>
  <c r="BC177" i="4" s="1"/>
  <c r="BD177" i="4" s="1"/>
  <c r="AU214" i="4"/>
  <c r="AV214" i="4" s="1"/>
  <c r="AW214" i="4" s="1"/>
  <c r="AX214" i="4" s="1"/>
  <c r="AY214" i="4" s="1"/>
  <c r="AZ214" i="4" s="1"/>
  <c r="BA214" i="4" s="1"/>
  <c r="BB214" i="4" s="1"/>
  <c r="BC214" i="4" s="1"/>
  <c r="BD214" i="4" s="1"/>
  <c r="AU155" i="4"/>
  <c r="AV155" i="4" s="1"/>
  <c r="AW155" i="4" s="1"/>
  <c r="AX155" i="4" s="1"/>
  <c r="AY155" i="4" s="1"/>
  <c r="AZ155" i="4" s="1"/>
  <c r="BA155" i="4" s="1"/>
  <c r="BB155" i="4" s="1"/>
  <c r="BC155" i="4" s="1"/>
  <c r="BD155" i="4" s="1"/>
  <c r="AJ119" i="4"/>
  <c r="AK119" i="4" s="1"/>
  <c r="AL119" i="4" s="1"/>
  <c r="AM119" i="4" s="1"/>
  <c r="AN119" i="4" s="1"/>
  <c r="AO119" i="4" s="1"/>
  <c r="AP119" i="4" s="1"/>
  <c r="AQ119" i="4" s="1"/>
  <c r="AR119" i="4" s="1"/>
  <c r="AS119" i="4" s="1"/>
  <c r="AJ36" i="4"/>
  <c r="AK36" i="4" s="1"/>
  <c r="AL36" i="4" s="1"/>
  <c r="AM36" i="4" s="1"/>
  <c r="AN36" i="4" s="1"/>
  <c r="AO36" i="4" s="1"/>
  <c r="AP36" i="4" s="1"/>
  <c r="AQ36" i="4" s="1"/>
  <c r="AR36" i="4" s="1"/>
  <c r="AS36" i="4" s="1"/>
  <c r="Y113" i="4"/>
  <c r="Z113" i="4" s="1"/>
  <c r="AA113" i="4" s="1"/>
  <c r="AB113" i="4" s="1"/>
  <c r="AC113" i="4" s="1"/>
  <c r="AD113" i="4" s="1"/>
  <c r="AE113" i="4" s="1"/>
  <c r="AF113" i="4" s="1"/>
  <c r="AG113" i="4" s="1"/>
  <c r="AH113" i="4" s="1"/>
  <c r="Y172" i="4"/>
  <c r="Z172" i="4" s="1"/>
  <c r="AA172" i="4" s="1"/>
  <c r="AB172" i="4" s="1"/>
  <c r="AC172" i="4" s="1"/>
  <c r="AD172" i="4" s="1"/>
  <c r="AE172" i="4" s="1"/>
  <c r="AF172" i="4" s="1"/>
  <c r="AG172" i="4" s="1"/>
  <c r="AH172" i="4" s="1"/>
  <c r="AU251" i="4"/>
  <c r="AV251" i="4" s="1"/>
  <c r="AW251" i="4" s="1"/>
  <c r="AX251" i="4" s="1"/>
  <c r="AY251" i="4" s="1"/>
  <c r="AZ251" i="4" s="1"/>
  <c r="BA251" i="4" s="1"/>
  <c r="BB251" i="4" s="1"/>
  <c r="BC251" i="4" s="1"/>
  <c r="BD251" i="4" s="1"/>
  <c r="AU203" i="4"/>
  <c r="AV203" i="4" s="1"/>
  <c r="AW203" i="4" s="1"/>
  <c r="AX203" i="4" s="1"/>
  <c r="AY203" i="4" s="1"/>
  <c r="AZ203" i="4" s="1"/>
  <c r="BA203" i="4" s="1"/>
  <c r="BB203" i="4" s="1"/>
  <c r="BC203" i="4" s="1"/>
  <c r="BD203" i="4" s="1"/>
  <c r="AU163" i="4"/>
  <c r="AV163" i="4" s="1"/>
  <c r="AW163" i="4" s="1"/>
  <c r="AX163" i="4" s="1"/>
  <c r="AY163" i="4" s="1"/>
  <c r="AZ163" i="4" s="1"/>
  <c r="BA163" i="4" s="1"/>
  <c r="BB163" i="4" s="1"/>
  <c r="BC163" i="4" s="1"/>
  <c r="BD163" i="4" s="1"/>
  <c r="AU94" i="4"/>
  <c r="AV94" i="4" s="1"/>
  <c r="AW94" i="4" s="1"/>
  <c r="AX94" i="4" s="1"/>
  <c r="AY94" i="4" s="1"/>
  <c r="AZ94" i="4" s="1"/>
  <c r="BA94" i="4" s="1"/>
  <c r="BB94" i="4" s="1"/>
  <c r="BC94" i="4" s="1"/>
  <c r="BD94" i="4" s="1"/>
  <c r="AJ72" i="4"/>
  <c r="AK72" i="4" s="1"/>
  <c r="AL72" i="4" s="1"/>
  <c r="AM72" i="4" s="1"/>
  <c r="AN72" i="4" s="1"/>
  <c r="AO72" i="4" s="1"/>
  <c r="AP72" i="4" s="1"/>
  <c r="AQ72" i="4" s="1"/>
  <c r="AR72" i="4" s="1"/>
  <c r="AS72" i="4" s="1"/>
  <c r="AJ145" i="4"/>
  <c r="AK145" i="4" s="1"/>
  <c r="AL145" i="4" s="1"/>
  <c r="AM145" i="4" s="1"/>
  <c r="AN145" i="4" s="1"/>
  <c r="AO145" i="4" s="1"/>
  <c r="AP145" i="4" s="1"/>
  <c r="AQ145" i="4" s="1"/>
  <c r="AR145" i="4" s="1"/>
  <c r="AS145" i="4" s="1"/>
  <c r="AJ35" i="4"/>
  <c r="AK35" i="4" s="1"/>
  <c r="AL35" i="4" s="1"/>
  <c r="AM35" i="4" s="1"/>
  <c r="AN35" i="4" s="1"/>
  <c r="AO35" i="4" s="1"/>
  <c r="AP35" i="4" s="1"/>
  <c r="AQ35" i="4" s="1"/>
  <c r="AR35" i="4" s="1"/>
  <c r="AS35" i="4" s="1"/>
  <c r="AJ62" i="4"/>
  <c r="AK62" i="4" s="1"/>
  <c r="AL62" i="4" s="1"/>
  <c r="AM62" i="4" s="1"/>
  <c r="AN62" i="4" s="1"/>
  <c r="AO62" i="4" s="1"/>
  <c r="AP62" i="4" s="1"/>
  <c r="AQ62" i="4" s="1"/>
  <c r="AR62" i="4" s="1"/>
  <c r="AS62" i="4" s="1"/>
  <c r="Y71" i="4"/>
  <c r="Z71" i="4" s="1"/>
  <c r="AA71" i="4" s="1"/>
  <c r="AB71" i="4" s="1"/>
  <c r="AC71" i="4" s="1"/>
  <c r="AD71" i="4" s="1"/>
  <c r="AE71" i="4" s="1"/>
  <c r="AF71" i="4" s="1"/>
  <c r="AG71" i="4" s="1"/>
  <c r="AH71" i="4" s="1"/>
  <c r="Y228" i="4"/>
  <c r="Z228" i="4" s="1"/>
  <c r="AA228" i="4" s="1"/>
  <c r="AB228" i="4" s="1"/>
  <c r="AC228" i="4" s="1"/>
  <c r="AD228" i="4" s="1"/>
  <c r="AE228" i="4" s="1"/>
  <c r="AF228" i="4" s="1"/>
  <c r="AG228" i="4" s="1"/>
  <c r="AH228" i="4" s="1"/>
  <c r="Y246" i="4"/>
  <c r="Z246" i="4" s="1"/>
  <c r="AA246" i="4" s="1"/>
  <c r="AB246" i="4" s="1"/>
  <c r="AC246" i="4" s="1"/>
  <c r="AD246" i="4" s="1"/>
  <c r="AE246" i="4" s="1"/>
  <c r="AF246" i="4" s="1"/>
  <c r="AG246" i="4" s="1"/>
  <c r="AH246" i="4" s="1"/>
  <c r="Y100" i="4"/>
  <c r="Z100" i="4" s="1"/>
  <c r="AA100" i="4" s="1"/>
  <c r="AB100" i="4" s="1"/>
  <c r="AC100" i="4" s="1"/>
  <c r="AD100" i="4" s="1"/>
  <c r="AE100" i="4" s="1"/>
  <c r="AF100" i="4" s="1"/>
  <c r="AG100" i="4" s="1"/>
  <c r="AH100" i="4" s="1"/>
  <c r="AJ195" i="4"/>
  <c r="AK195" i="4" s="1"/>
  <c r="AL195" i="4" s="1"/>
  <c r="AM195" i="4" s="1"/>
  <c r="AN195" i="4" s="1"/>
  <c r="AO195" i="4" s="1"/>
  <c r="AP195" i="4" s="1"/>
  <c r="AQ195" i="4" s="1"/>
  <c r="AR195" i="4" s="1"/>
  <c r="AS195" i="4" s="1"/>
  <c r="AJ63" i="4"/>
  <c r="AK63" i="4" s="1"/>
  <c r="AL63" i="4" s="1"/>
  <c r="AM63" i="4" s="1"/>
  <c r="AN63" i="4" s="1"/>
  <c r="AO63" i="4" s="1"/>
  <c r="AP63" i="4" s="1"/>
  <c r="AQ63" i="4" s="1"/>
  <c r="AR63" i="4" s="1"/>
  <c r="AS63" i="4" s="1"/>
  <c r="Y211" i="4"/>
  <c r="Z211" i="4" s="1"/>
  <c r="AA211" i="4" s="1"/>
  <c r="AB211" i="4" s="1"/>
  <c r="AC211" i="4" s="1"/>
  <c r="AD211" i="4" s="1"/>
  <c r="AE211" i="4" s="1"/>
  <c r="AF211" i="4" s="1"/>
  <c r="AG211" i="4" s="1"/>
  <c r="AH211" i="4" s="1"/>
  <c r="Y162" i="4"/>
  <c r="Z162" i="4" s="1"/>
  <c r="AA162" i="4" s="1"/>
  <c r="AB162" i="4" s="1"/>
  <c r="AC162" i="4" s="1"/>
  <c r="AD162" i="4" s="1"/>
  <c r="AE162" i="4" s="1"/>
  <c r="AF162" i="4" s="1"/>
  <c r="AG162" i="4" s="1"/>
  <c r="AH162" i="4" s="1"/>
  <c r="AU73" i="4"/>
  <c r="AV73" i="4" s="1"/>
  <c r="AW73" i="4" s="1"/>
  <c r="AX73" i="4" s="1"/>
  <c r="AY73" i="4" s="1"/>
  <c r="AZ73" i="4" s="1"/>
  <c r="BA73" i="4" s="1"/>
  <c r="BB73" i="4" s="1"/>
  <c r="BC73" i="4" s="1"/>
  <c r="BD73" i="4" s="1"/>
  <c r="AU211" i="4"/>
  <c r="AV211" i="4" s="1"/>
  <c r="AW211" i="4" s="1"/>
  <c r="AX211" i="4" s="1"/>
  <c r="AY211" i="4" s="1"/>
  <c r="AZ211" i="4" s="1"/>
  <c r="BA211" i="4" s="1"/>
  <c r="BB211" i="4" s="1"/>
  <c r="BC211" i="4" s="1"/>
  <c r="BD211" i="4" s="1"/>
  <c r="AU171" i="4"/>
  <c r="AV171" i="4" s="1"/>
  <c r="AW171" i="4" s="1"/>
  <c r="AX171" i="4" s="1"/>
  <c r="AY171" i="4" s="1"/>
  <c r="AZ171" i="4" s="1"/>
  <c r="BA171" i="4" s="1"/>
  <c r="BB171" i="4" s="1"/>
  <c r="BC171" i="4" s="1"/>
  <c r="BD171" i="4" s="1"/>
  <c r="AU113" i="4"/>
  <c r="AV113" i="4" s="1"/>
  <c r="AW113" i="4" s="1"/>
  <c r="AX113" i="4" s="1"/>
  <c r="AY113" i="4" s="1"/>
  <c r="AZ113" i="4" s="1"/>
  <c r="BA113" i="4" s="1"/>
  <c r="BB113" i="4" s="1"/>
  <c r="BC113" i="4" s="1"/>
  <c r="BD113" i="4" s="1"/>
  <c r="AJ250" i="4"/>
  <c r="AK250" i="4" s="1"/>
  <c r="AL250" i="4" s="1"/>
  <c r="AM250" i="4" s="1"/>
  <c r="AN250" i="4" s="1"/>
  <c r="AO250" i="4" s="1"/>
  <c r="AP250" i="4" s="1"/>
  <c r="AQ250" i="4" s="1"/>
  <c r="AR250" i="4" s="1"/>
  <c r="AS250" i="4" s="1"/>
  <c r="AJ19" i="4"/>
  <c r="AK19" i="4" s="1"/>
  <c r="AL19" i="4" s="1"/>
  <c r="AM19" i="4" s="1"/>
  <c r="AN19" i="4" s="1"/>
  <c r="AO19" i="4" s="1"/>
  <c r="AP19" i="4" s="1"/>
  <c r="AQ19" i="4" s="1"/>
  <c r="AR19" i="4" s="1"/>
  <c r="AS19" i="4" s="1"/>
  <c r="AJ65" i="4"/>
  <c r="AK65" i="4" s="1"/>
  <c r="AL65" i="4" s="1"/>
  <c r="AM65" i="4" s="1"/>
  <c r="AN65" i="4" s="1"/>
  <c r="AO65" i="4" s="1"/>
  <c r="AP65" i="4" s="1"/>
  <c r="AQ65" i="4" s="1"/>
  <c r="AR65" i="4" s="1"/>
  <c r="AS65" i="4" s="1"/>
  <c r="AJ75" i="4"/>
  <c r="AK75" i="4" s="1"/>
  <c r="AL75" i="4" s="1"/>
  <c r="AM75" i="4" s="1"/>
  <c r="AN75" i="4" s="1"/>
  <c r="AO75" i="4" s="1"/>
  <c r="AP75" i="4" s="1"/>
  <c r="AQ75" i="4" s="1"/>
  <c r="AR75" i="4" s="1"/>
  <c r="AS75" i="4" s="1"/>
  <c r="Y208" i="4"/>
  <c r="Z208" i="4" s="1"/>
  <c r="AA208" i="4" s="1"/>
  <c r="AB208" i="4" s="1"/>
  <c r="AC208" i="4" s="1"/>
  <c r="AD208" i="4" s="1"/>
  <c r="AE208" i="4" s="1"/>
  <c r="AF208" i="4" s="1"/>
  <c r="AG208" i="4" s="1"/>
  <c r="AH208" i="4" s="1"/>
  <c r="Y265" i="4"/>
  <c r="Z265" i="4" s="1"/>
  <c r="AA265" i="4" s="1"/>
  <c r="AB265" i="4" s="1"/>
  <c r="AC265" i="4" s="1"/>
  <c r="AD265" i="4" s="1"/>
  <c r="AE265" i="4" s="1"/>
  <c r="AF265" i="4" s="1"/>
  <c r="AG265" i="4" s="1"/>
  <c r="AH265" i="4" s="1"/>
  <c r="Y231" i="4"/>
  <c r="Z231" i="4" s="1"/>
  <c r="AA231" i="4" s="1"/>
  <c r="AB231" i="4" s="1"/>
  <c r="AC231" i="4" s="1"/>
  <c r="AD231" i="4" s="1"/>
  <c r="AE231" i="4" s="1"/>
  <c r="AF231" i="4" s="1"/>
  <c r="AG231" i="4" s="1"/>
  <c r="AH231" i="4" s="1"/>
  <c r="Y127" i="4"/>
  <c r="Z127" i="4" s="1"/>
  <c r="AA127" i="4" s="1"/>
  <c r="AB127" i="4" s="1"/>
  <c r="AC127" i="4" s="1"/>
  <c r="AD127" i="4" s="1"/>
  <c r="AE127" i="4" s="1"/>
  <c r="AF127" i="4" s="1"/>
  <c r="AG127" i="4" s="1"/>
  <c r="AH127" i="4" s="1"/>
  <c r="AU131" i="4"/>
  <c r="AV131" i="4" s="1"/>
  <c r="AW131" i="4" s="1"/>
  <c r="AX131" i="4" s="1"/>
  <c r="AY131" i="4" s="1"/>
  <c r="AZ131" i="4" s="1"/>
  <c r="BA131" i="4" s="1"/>
  <c r="BB131" i="4" s="1"/>
  <c r="BC131" i="4" s="1"/>
  <c r="BD131" i="4" s="1"/>
  <c r="AU228" i="4"/>
  <c r="AV228" i="4" s="1"/>
  <c r="AW228" i="4" s="1"/>
  <c r="AX228" i="4" s="1"/>
  <c r="AY228" i="4" s="1"/>
  <c r="AZ228" i="4" s="1"/>
  <c r="BA228" i="4" s="1"/>
  <c r="BB228" i="4" s="1"/>
  <c r="BC228" i="4" s="1"/>
  <c r="BD228" i="4" s="1"/>
  <c r="AU235" i="4"/>
  <c r="AV235" i="4" s="1"/>
  <c r="AW235" i="4" s="1"/>
  <c r="AX235" i="4" s="1"/>
  <c r="AY235" i="4" s="1"/>
  <c r="AZ235" i="4" s="1"/>
  <c r="BA235" i="4" s="1"/>
  <c r="BB235" i="4" s="1"/>
  <c r="BC235" i="4" s="1"/>
  <c r="BD235" i="4" s="1"/>
  <c r="AJ192" i="4"/>
  <c r="AK192" i="4" s="1"/>
  <c r="AL192" i="4" s="1"/>
  <c r="AM192" i="4" s="1"/>
  <c r="AN192" i="4" s="1"/>
  <c r="AO192" i="4" s="1"/>
  <c r="AP192" i="4" s="1"/>
  <c r="AQ192" i="4" s="1"/>
  <c r="AR192" i="4" s="1"/>
  <c r="AS192" i="4" s="1"/>
  <c r="AJ110" i="4"/>
  <c r="AK110" i="4" s="1"/>
  <c r="AL110" i="4" s="1"/>
  <c r="AM110" i="4" s="1"/>
  <c r="AN110" i="4" s="1"/>
  <c r="AO110" i="4" s="1"/>
  <c r="AP110" i="4" s="1"/>
  <c r="AQ110" i="4" s="1"/>
  <c r="AR110" i="4" s="1"/>
  <c r="AS110" i="4" s="1"/>
  <c r="Y70" i="4"/>
  <c r="Z70" i="4" s="1"/>
  <c r="AA70" i="4" s="1"/>
  <c r="AB70" i="4" s="1"/>
  <c r="AC70" i="4" s="1"/>
  <c r="AD70" i="4" s="1"/>
  <c r="AE70" i="4" s="1"/>
  <c r="AF70" i="4" s="1"/>
  <c r="AG70" i="4" s="1"/>
  <c r="AH70" i="4" s="1"/>
  <c r="Y222" i="4"/>
  <c r="Z222" i="4" s="1"/>
  <c r="AA222" i="4" s="1"/>
  <c r="AB222" i="4" s="1"/>
  <c r="AC222" i="4" s="1"/>
  <c r="AD222" i="4" s="1"/>
  <c r="AE222" i="4" s="1"/>
  <c r="AF222" i="4" s="1"/>
  <c r="AG222" i="4" s="1"/>
  <c r="AH222" i="4" s="1"/>
  <c r="AU205" i="4"/>
  <c r="AV205" i="4" s="1"/>
  <c r="AW205" i="4" s="1"/>
  <c r="AX205" i="4" s="1"/>
  <c r="AY205" i="4" s="1"/>
  <c r="AZ205" i="4" s="1"/>
  <c r="BA205" i="4" s="1"/>
  <c r="BB205" i="4" s="1"/>
  <c r="BC205" i="4" s="1"/>
  <c r="BD205" i="4" s="1"/>
  <c r="AU128" i="4"/>
  <c r="AV128" i="4" s="1"/>
  <c r="AW128" i="4" s="1"/>
  <c r="AX128" i="4" s="1"/>
  <c r="AY128" i="4" s="1"/>
  <c r="AZ128" i="4" s="1"/>
  <c r="BA128" i="4" s="1"/>
  <c r="BB128" i="4" s="1"/>
  <c r="BC128" i="4" s="1"/>
  <c r="BD128" i="4" s="1"/>
  <c r="AU181" i="4"/>
  <c r="AV181" i="4" s="1"/>
  <c r="AW181" i="4" s="1"/>
  <c r="AX181" i="4" s="1"/>
  <c r="AY181" i="4" s="1"/>
  <c r="AZ181" i="4" s="1"/>
  <c r="BA181" i="4" s="1"/>
  <c r="BB181" i="4" s="1"/>
  <c r="BC181" i="4" s="1"/>
  <c r="BD181" i="4" s="1"/>
  <c r="AJ208" i="4"/>
  <c r="AK208" i="4" s="1"/>
  <c r="AL208" i="4" s="1"/>
  <c r="AM208" i="4" s="1"/>
  <c r="AN208" i="4" s="1"/>
  <c r="AO208" i="4" s="1"/>
  <c r="AP208" i="4" s="1"/>
  <c r="AQ208" i="4" s="1"/>
  <c r="AR208" i="4" s="1"/>
  <c r="AS208" i="4" s="1"/>
  <c r="Y234" i="4"/>
  <c r="Z234" i="4" s="1"/>
  <c r="AA234" i="4" s="1"/>
  <c r="AB234" i="4" s="1"/>
  <c r="AC234" i="4" s="1"/>
  <c r="AD234" i="4" s="1"/>
  <c r="AE234" i="4" s="1"/>
  <c r="AF234" i="4" s="1"/>
  <c r="AG234" i="4" s="1"/>
  <c r="AH234" i="4" s="1"/>
  <c r="AU75" i="4"/>
  <c r="AV75" i="4" s="1"/>
  <c r="AW75" i="4" s="1"/>
  <c r="AX75" i="4" s="1"/>
  <c r="AY75" i="4" s="1"/>
  <c r="AZ75" i="4" s="1"/>
  <c r="BA75" i="4" s="1"/>
  <c r="BB75" i="4" s="1"/>
  <c r="BC75" i="4" s="1"/>
  <c r="BD75" i="4" s="1"/>
  <c r="AU61" i="4"/>
  <c r="AV61" i="4" s="1"/>
  <c r="AW61" i="4" s="1"/>
  <c r="AX61" i="4" s="1"/>
  <c r="AY61" i="4" s="1"/>
  <c r="AZ61" i="4" s="1"/>
  <c r="BA61" i="4" s="1"/>
  <c r="BB61" i="4" s="1"/>
  <c r="BC61" i="4" s="1"/>
  <c r="BD61" i="4" s="1"/>
  <c r="AJ57" i="4"/>
  <c r="AK57" i="4" s="1"/>
  <c r="AL57" i="4" s="1"/>
  <c r="AM57" i="4" s="1"/>
  <c r="AN57" i="4" s="1"/>
  <c r="AO57" i="4" s="1"/>
  <c r="AP57" i="4" s="1"/>
  <c r="AQ57" i="4" s="1"/>
  <c r="AR57" i="4" s="1"/>
  <c r="AS57" i="4" s="1"/>
  <c r="AJ47" i="4"/>
  <c r="AK47" i="4" s="1"/>
  <c r="AL47" i="4" s="1"/>
  <c r="AM47" i="4" s="1"/>
  <c r="AN47" i="4" s="1"/>
  <c r="AO47" i="4" s="1"/>
  <c r="AP47" i="4" s="1"/>
  <c r="AQ47" i="4" s="1"/>
  <c r="AR47" i="4" s="1"/>
  <c r="AS47" i="4" s="1"/>
  <c r="Y187" i="4"/>
  <c r="Z187" i="4" s="1"/>
  <c r="AA187" i="4" s="1"/>
  <c r="AB187" i="4" s="1"/>
  <c r="AC187" i="4" s="1"/>
  <c r="AD187" i="4" s="1"/>
  <c r="AE187" i="4" s="1"/>
  <c r="AF187" i="4" s="1"/>
  <c r="AG187" i="4" s="1"/>
  <c r="AH187" i="4" s="1"/>
  <c r="Y61" i="4"/>
  <c r="Z61" i="4" s="1"/>
  <c r="AA61" i="4" s="1"/>
  <c r="AB61" i="4" s="1"/>
  <c r="AC61" i="4" s="1"/>
  <c r="AD61" i="4" s="1"/>
  <c r="AE61" i="4" s="1"/>
  <c r="AF61" i="4" s="1"/>
  <c r="AG61" i="4" s="1"/>
  <c r="AH61" i="4" s="1"/>
  <c r="AJ209" i="4"/>
  <c r="AK209" i="4" s="1"/>
  <c r="AL209" i="4" s="1"/>
  <c r="AM209" i="4" s="1"/>
  <c r="AN209" i="4" s="1"/>
  <c r="AO209" i="4" s="1"/>
  <c r="AP209" i="4" s="1"/>
  <c r="AQ209" i="4" s="1"/>
  <c r="AR209" i="4" s="1"/>
  <c r="AS209" i="4" s="1"/>
  <c r="Y118" i="4"/>
  <c r="Z118" i="4" s="1"/>
  <c r="AA118" i="4" s="1"/>
  <c r="AB118" i="4" s="1"/>
  <c r="AC118" i="4" s="1"/>
  <c r="AD118" i="4" s="1"/>
  <c r="AE118" i="4" s="1"/>
  <c r="AF118" i="4" s="1"/>
  <c r="AG118" i="4" s="1"/>
  <c r="AH118" i="4" s="1"/>
  <c r="AU92" i="4"/>
  <c r="AV92" i="4" s="1"/>
  <c r="AW92" i="4" s="1"/>
  <c r="AX92" i="4" s="1"/>
  <c r="AY92" i="4" s="1"/>
  <c r="AZ92" i="4" s="1"/>
  <c r="BA92" i="4" s="1"/>
  <c r="BB92" i="4" s="1"/>
  <c r="BC92" i="4" s="1"/>
  <c r="BD92" i="4" s="1"/>
  <c r="AU191" i="4"/>
  <c r="AV191" i="4" s="1"/>
  <c r="AW191" i="4" s="1"/>
  <c r="AX191" i="4" s="1"/>
  <c r="AY191" i="4" s="1"/>
  <c r="AZ191" i="4" s="1"/>
  <c r="BA191" i="4" s="1"/>
  <c r="BB191" i="4" s="1"/>
  <c r="BC191" i="4" s="1"/>
  <c r="BD191" i="4" s="1"/>
  <c r="AJ258" i="4"/>
  <c r="AK258" i="4" s="1"/>
  <c r="AL258" i="4" s="1"/>
  <c r="AM258" i="4" s="1"/>
  <c r="AN258" i="4" s="1"/>
  <c r="AO258" i="4" s="1"/>
  <c r="AP258" i="4" s="1"/>
  <c r="AQ258" i="4" s="1"/>
  <c r="AR258" i="4" s="1"/>
  <c r="AS258" i="4" s="1"/>
  <c r="AJ130" i="4"/>
  <c r="AK130" i="4" s="1"/>
  <c r="AL130" i="4" s="1"/>
  <c r="AM130" i="4" s="1"/>
  <c r="AN130" i="4" s="1"/>
  <c r="AO130" i="4" s="1"/>
  <c r="AP130" i="4" s="1"/>
  <c r="AQ130" i="4" s="1"/>
  <c r="AR130" i="4" s="1"/>
  <c r="AS130" i="4" s="1"/>
  <c r="Y217" i="4"/>
  <c r="Z217" i="4" s="1"/>
  <c r="AA217" i="4" s="1"/>
  <c r="AB217" i="4" s="1"/>
  <c r="AC217" i="4" s="1"/>
  <c r="AD217" i="4" s="1"/>
  <c r="AE217" i="4" s="1"/>
  <c r="AF217" i="4" s="1"/>
  <c r="AG217" i="4" s="1"/>
  <c r="AH217" i="4" s="1"/>
  <c r="Y57" i="4"/>
  <c r="Z57" i="4" s="1"/>
  <c r="AA57" i="4" s="1"/>
  <c r="AB57" i="4" s="1"/>
  <c r="AC57" i="4" s="1"/>
  <c r="AD57" i="4" s="1"/>
  <c r="AE57" i="4" s="1"/>
  <c r="AF57" i="4" s="1"/>
  <c r="AG57" i="4" s="1"/>
  <c r="AH57" i="4" s="1"/>
  <c r="AU219" i="4"/>
  <c r="AV219" i="4" s="1"/>
  <c r="AW219" i="4" s="1"/>
  <c r="AX219" i="4" s="1"/>
  <c r="AY219" i="4" s="1"/>
  <c r="AZ219" i="4" s="1"/>
  <c r="BA219" i="4" s="1"/>
  <c r="BB219" i="4" s="1"/>
  <c r="BC219" i="4" s="1"/>
  <c r="BD219" i="4" s="1"/>
  <c r="AU82" i="4"/>
  <c r="AV82" i="4" s="1"/>
  <c r="AW82" i="4" s="1"/>
  <c r="AX82" i="4" s="1"/>
  <c r="AY82" i="4" s="1"/>
  <c r="AZ82" i="4" s="1"/>
  <c r="BA82" i="4" s="1"/>
  <c r="BB82" i="4" s="1"/>
  <c r="BC82" i="4" s="1"/>
  <c r="BD82" i="4" s="1"/>
  <c r="AU250" i="4"/>
  <c r="AV250" i="4" s="1"/>
  <c r="AW250" i="4" s="1"/>
  <c r="AX250" i="4" s="1"/>
  <c r="AY250" i="4" s="1"/>
  <c r="AZ250" i="4" s="1"/>
  <c r="BA250" i="4" s="1"/>
  <c r="BB250" i="4" s="1"/>
  <c r="BC250" i="4" s="1"/>
  <c r="BD250" i="4" s="1"/>
  <c r="AU111" i="4"/>
  <c r="AV111" i="4" s="1"/>
  <c r="AW111" i="4" s="1"/>
  <c r="AX111" i="4" s="1"/>
  <c r="AY111" i="4" s="1"/>
  <c r="AZ111" i="4" s="1"/>
  <c r="BA111" i="4" s="1"/>
  <c r="BB111" i="4" s="1"/>
  <c r="BC111" i="4" s="1"/>
  <c r="BD111" i="4" s="1"/>
  <c r="AJ172" i="4"/>
  <c r="AK172" i="4" s="1"/>
  <c r="AL172" i="4" s="1"/>
  <c r="AM172" i="4" s="1"/>
  <c r="AN172" i="4" s="1"/>
  <c r="AO172" i="4" s="1"/>
  <c r="AP172" i="4" s="1"/>
  <c r="AQ172" i="4" s="1"/>
  <c r="AR172" i="4" s="1"/>
  <c r="AS172" i="4" s="1"/>
  <c r="AJ133" i="4"/>
  <c r="AK133" i="4" s="1"/>
  <c r="AL133" i="4" s="1"/>
  <c r="AM133" i="4" s="1"/>
  <c r="AN133" i="4" s="1"/>
  <c r="AO133" i="4" s="1"/>
  <c r="AP133" i="4" s="1"/>
  <c r="AQ133" i="4" s="1"/>
  <c r="AR133" i="4" s="1"/>
  <c r="AS133" i="4" s="1"/>
  <c r="Y178" i="4"/>
  <c r="Z178" i="4" s="1"/>
  <c r="AA178" i="4" s="1"/>
  <c r="AB178" i="4" s="1"/>
  <c r="AC178" i="4" s="1"/>
  <c r="AD178" i="4" s="1"/>
  <c r="AE178" i="4" s="1"/>
  <c r="AF178" i="4" s="1"/>
  <c r="AG178" i="4" s="1"/>
  <c r="AH178" i="4" s="1"/>
  <c r="Y43" i="4"/>
  <c r="Z43" i="4" s="1"/>
  <c r="AA43" i="4" s="1"/>
  <c r="AB43" i="4" s="1"/>
  <c r="AC43" i="4" s="1"/>
  <c r="AD43" i="4" s="1"/>
  <c r="AE43" i="4" s="1"/>
  <c r="AF43" i="4" s="1"/>
  <c r="AG43" i="4" s="1"/>
  <c r="AH43" i="4" s="1"/>
  <c r="AU109" i="4"/>
  <c r="AV109" i="4" s="1"/>
  <c r="AW109" i="4" s="1"/>
  <c r="AX109" i="4" s="1"/>
  <c r="AY109" i="4" s="1"/>
  <c r="AZ109" i="4" s="1"/>
  <c r="BA109" i="4" s="1"/>
  <c r="BB109" i="4" s="1"/>
  <c r="BC109" i="4" s="1"/>
  <c r="BD109" i="4" s="1"/>
  <c r="AU234" i="4"/>
  <c r="AV234" i="4" s="1"/>
  <c r="AW234" i="4" s="1"/>
  <c r="AX234" i="4" s="1"/>
  <c r="AY234" i="4" s="1"/>
  <c r="AZ234" i="4" s="1"/>
  <c r="BA234" i="4" s="1"/>
  <c r="BB234" i="4" s="1"/>
  <c r="BC234" i="4" s="1"/>
  <c r="BD234" i="4" s="1"/>
  <c r="AU130" i="4"/>
  <c r="AV130" i="4" s="1"/>
  <c r="AW130" i="4" s="1"/>
  <c r="AX130" i="4" s="1"/>
  <c r="AY130" i="4" s="1"/>
  <c r="AZ130" i="4" s="1"/>
  <c r="BA130" i="4" s="1"/>
  <c r="BB130" i="4" s="1"/>
  <c r="BC130" i="4" s="1"/>
  <c r="BD130" i="4" s="1"/>
  <c r="AJ227" i="4"/>
  <c r="AK227" i="4" s="1"/>
  <c r="AL227" i="4" s="1"/>
  <c r="AM227" i="4" s="1"/>
  <c r="AN227" i="4" s="1"/>
  <c r="AO227" i="4" s="1"/>
  <c r="AP227" i="4" s="1"/>
  <c r="AQ227" i="4" s="1"/>
  <c r="AR227" i="4" s="1"/>
  <c r="AS227" i="4" s="1"/>
  <c r="AU160" i="4"/>
  <c r="AV160" i="4" s="1"/>
  <c r="AW160" i="4" s="1"/>
  <c r="AX160" i="4" s="1"/>
  <c r="AY160" i="4" s="1"/>
  <c r="AZ160" i="4" s="1"/>
  <c r="BA160" i="4" s="1"/>
  <c r="BB160" i="4" s="1"/>
  <c r="BC160" i="4" s="1"/>
  <c r="BD160" i="4" s="1"/>
  <c r="AU58" i="4"/>
  <c r="AV58" i="4" s="1"/>
  <c r="AW58" i="4" s="1"/>
  <c r="AX58" i="4" s="1"/>
  <c r="AY58" i="4" s="1"/>
  <c r="AZ58" i="4" s="1"/>
  <c r="BA58" i="4" s="1"/>
  <c r="BB58" i="4" s="1"/>
  <c r="BC58" i="4" s="1"/>
  <c r="BD58" i="4" s="1"/>
  <c r="AU209" i="4"/>
  <c r="AV209" i="4" s="1"/>
  <c r="AW209" i="4" s="1"/>
  <c r="AX209" i="4" s="1"/>
  <c r="AY209" i="4" s="1"/>
  <c r="AZ209" i="4" s="1"/>
  <c r="BA209" i="4" s="1"/>
  <c r="BB209" i="4" s="1"/>
  <c r="BC209" i="4" s="1"/>
  <c r="BD209" i="4" s="1"/>
  <c r="AJ230" i="4"/>
  <c r="AK230" i="4" s="1"/>
  <c r="AL230" i="4" s="1"/>
  <c r="AM230" i="4" s="1"/>
  <c r="AN230" i="4" s="1"/>
  <c r="AO230" i="4" s="1"/>
  <c r="AP230" i="4" s="1"/>
  <c r="AQ230" i="4" s="1"/>
  <c r="AR230" i="4" s="1"/>
  <c r="AS230" i="4" s="1"/>
  <c r="AJ74" i="4"/>
  <c r="AK74" i="4" s="1"/>
  <c r="AL74" i="4" s="1"/>
  <c r="AM74" i="4" s="1"/>
  <c r="AN74" i="4" s="1"/>
  <c r="AO74" i="4" s="1"/>
  <c r="AP74" i="4" s="1"/>
  <c r="AQ74" i="4" s="1"/>
  <c r="AR74" i="4" s="1"/>
  <c r="AS74" i="4" s="1"/>
  <c r="Y180" i="4"/>
  <c r="Z180" i="4" s="1"/>
  <c r="AA180" i="4" s="1"/>
  <c r="AB180" i="4" s="1"/>
  <c r="AC180" i="4" s="1"/>
  <c r="AD180" i="4" s="1"/>
  <c r="AE180" i="4" s="1"/>
  <c r="AF180" i="4" s="1"/>
  <c r="AG180" i="4" s="1"/>
  <c r="AH180" i="4" s="1"/>
  <c r="Y35" i="4"/>
  <c r="Z35" i="4" s="1"/>
  <c r="AA35" i="4" s="1"/>
  <c r="AB35" i="4" s="1"/>
  <c r="AC35" i="4" s="1"/>
  <c r="AD35" i="4" s="1"/>
  <c r="AE35" i="4" s="1"/>
  <c r="AF35" i="4" s="1"/>
  <c r="AG35" i="4" s="1"/>
  <c r="AH35" i="4" s="1"/>
  <c r="AJ252" i="4"/>
  <c r="AK252" i="4" s="1"/>
  <c r="AL252" i="4" s="1"/>
  <c r="AM252" i="4" s="1"/>
  <c r="AN252" i="4" s="1"/>
  <c r="AO252" i="4" s="1"/>
  <c r="AP252" i="4" s="1"/>
  <c r="AQ252" i="4" s="1"/>
  <c r="AR252" i="4" s="1"/>
  <c r="AS252" i="4" s="1"/>
  <c r="Y131" i="4"/>
  <c r="Z131" i="4" s="1"/>
  <c r="AA131" i="4" s="1"/>
  <c r="AB131" i="4" s="1"/>
  <c r="AC131" i="4" s="1"/>
  <c r="AD131" i="4" s="1"/>
  <c r="AE131" i="4" s="1"/>
  <c r="AF131" i="4" s="1"/>
  <c r="AG131" i="4" s="1"/>
  <c r="AH131" i="4" s="1"/>
  <c r="AU210" i="4"/>
  <c r="AV210" i="4" s="1"/>
  <c r="AW210" i="4" s="1"/>
  <c r="AX210" i="4" s="1"/>
  <c r="AY210" i="4" s="1"/>
  <c r="AZ210" i="4" s="1"/>
  <c r="BA210" i="4" s="1"/>
  <c r="BB210" i="4" s="1"/>
  <c r="BC210" i="4" s="1"/>
  <c r="BD210" i="4" s="1"/>
  <c r="AU223" i="4"/>
  <c r="AV223" i="4" s="1"/>
  <c r="AW223" i="4" s="1"/>
  <c r="AX223" i="4" s="1"/>
  <c r="AY223" i="4" s="1"/>
  <c r="AZ223" i="4" s="1"/>
  <c r="BA223" i="4" s="1"/>
  <c r="BB223" i="4" s="1"/>
  <c r="BC223" i="4" s="1"/>
  <c r="BD223" i="4" s="1"/>
  <c r="AJ43" i="4"/>
  <c r="AK43" i="4" s="1"/>
  <c r="AL43" i="4" s="1"/>
  <c r="AM43" i="4" s="1"/>
  <c r="AN43" i="4" s="1"/>
  <c r="AO43" i="4" s="1"/>
  <c r="AP43" i="4" s="1"/>
  <c r="AQ43" i="4" s="1"/>
  <c r="AR43" i="4" s="1"/>
  <c r="AS43" i="4" s="1"/>
  <c r="AJ45" i="4"/>
  <c r="AK45" i="4" s="1"/>
  <c r="AL45" i="4" s="1"/>
  <c r="AM45" i="4" s="1"/>
  <c r="AN45" i="4" s="1"/>
  <c r="AO45" i="4" s="1"/>
  <c r="AP45" i="4" s="1"/>
  <c r="AQ45" i="4" s="1"/>
  <c r="AR45" i="4" s="1"/>
  <c r="AS45" i="4" s="1"/>
  <c r="Y191" i="4"/>
  <c r="Z191" i="4" s="1"/>
  <c r="AA191" i="4" s="1"/>
  <c r="AB191" i="4" s="1"/>
  <c r="AC191" i="4" s="1"/>
  <c r="AD191" i="4" s="1"/>
  <c r="AE191" i="4" s="1"/>
  <c r="AF191" i="4" s="1"/>
  <c r="AG191" i="4" s="1"/>
  <c r="AH191" i="4" s="1"/>
  <c r="Y167" i="4"/>
  <c r="Z167" i="4" s="1"/>
  <c r="AA167" i="4" s="1"/>
  <c r="AB167" i="4" s="1"/>
  <c r="AC167" i="4" s="1"/>
  <c r="AD167" i="4" s="1"/>
  <c r="AE167" i="4" s="1"/>
  <c r="AF167" i="4" s="1"/>
  <c r="AG167" i="4" s="1"/>
  <c r="AH167" i="4" s="1"/>
  <c r="AU150" i="4"/>
  <c r="AV150" i="4" s="1"/>
  <c r="AW150" i="4" s="1"/>
  <c r="AX150" i="4" s="1"/>
  <c r="AY150" i="4" s="1"/>
  <c r="AZ150" i="4" s="1"/>
  <c r="BA150" i="4" s="1"/>
  <c r="BB150" i="4" s="1"/>
  <c r="BC150" i="4" s="1"/>
  <c r="BD150" i="4" s="1"/>
  <c r="AU151" i="4"/>
  <c r="AV151" i="4" s="1"/>
  <c r="AW151" i="4" s="1"/>
  <c r="AX151" i="4" s="1"/>
  <c r="AY151" i="4" s="1"/>
  <c r="AZ151" i="4" s="1"/>
  <c r="BA151" i="4" s="1"/>
  <c r="BB151" i="4" s="1"/>
  <c r="BC151" i="4" s="1"/>
  <c r="BD151" i="4" s="1"/>
  <c r="AU145" i="4"/>
  <c r="AV145" i="4" s="1"/>
  <c r="AW145" i="4" s="1"/>
  <c r="AX145" i="4" s="1"/>
  <c r="AY145" i="4" s="1"/>
  <c r="AZ145" i="4" s="1"/>
  <c r="BA145" i="4" s="1"/>
  <c r="BB145" i="4" s="1"/>
  <c r="BC145" i="4" s="1"/>
  <c r="BD145" i="4" s="1"/>
  <c r="AU259" i="4"/>
  <c r="AV259" i="4" s="1"/>
  <c r="AW259" i="4" s="1"/>
  <c r="AX259" i="4" s="1"/>
  <c r="AY259" i="4" s="1"/>
  <c r="AZ259" i="4" s="1"/>
  <c r="BA259" i="4" s="1"/>
  <c r="BB259" i="4" s="1"/>
  <c r="BC259" i="4" s="1"/>
  <c r="BD259" i="4" s="1"/>
  <c r="AJ235" i="4"/>
  <c r="AK235" i="4" s="1"/>
  <c r="AL235" i="4" s="1"/>
  <c r="AM235" i="4" s="1"/>
  <c r="AN235" i="4" s="1"/>
  <c r="AO235" i="4" s="1"/>
  <c r="AP235" i="4" s="1"/>
  <c r="AQ235" i="4" s="1"/>
  <c r="AR235" i="4" s="1"/>
  <c r="AS235" i="4" s="1"/>
  <c r="AJ21" i="4"/>
  <c r="AK21" i="4" s="1"/>
  <c r="AL21" i="4" s="1"/>
  <c r="AM21" i="4" s="1"/>
  <c r="AN21" i="4" s="1"/>
  <c r="AO21" i="4" s="1"/>
  <c r="AP21" i="4" s="1"/>
  <c r="AQ21" i="4" s="1"/>
  <c r="AR21" i="4" s="1"/>
  <c r="AS21" i="4" s="1"/>
  <c r="AJ124" i="4"/>
  <c r="AK124" i="4" s="1"/>
  <c r="AL124" i="4" s="1"/>
  <c r="AM124" i="4" s="1"/>
  <c r="AN124" i="4" s="1"/>
  <c r="AO124" i="4" s="1"/>
  <c r="AP124" i="4" s="1"/>
  <c r="AQ124" i="4" s="1"/>
  <c r="AR124" i="4" s="1"/>
  <c r="AS124" i="4" s="1"/>
  <c r="AJ55" i="4"/>
  <c r="AK55" i="4" s="1"/>
  <c r="AL55" i="4" s="1"/>
  <c r="AM55" i="4" s="1"/>
  <c r="AN55" i="4" s="1"/>
  <c r="AO55" i="4" s="1"/>
  <c r="AP55" i="4" s="1"/>
  <c r="AQ55" i="4" s="1"/>
  <c r="AR55" i="4" s="1"/>
  <c r="AS55" i="4" s="1"/>
  <c r="Y66" i="4"/>
  <c r="Z66" i="4" s="1"/>
  <c r="AA66" i="4" s="1"/>
  <c r="AB66" i="4" s="1"/>
  <c r="AC66" i="4" s="1"/>
  <c r="AD66" i="4" s="1"/>
  <c r="AE66" i="4" s="1"/>
  <c r="AF66" i="4" s="1"/>
  <c r="AG66" i="4" s="1"/>
  <c r="AH66" i="4" s="1"/>
  <c r="Y38" i="4"/>
  <c r="Z38" i="4" s="1"/>
  <c r="AA38" i="4" s="1"/>
  <c r="AB38" i="4" s="1"/>
  <c r="AC38" i="4" s="1"/>
  <c r="AD38" i="4" s="1"/>
  <c r="AE38" i="4" s="1"/>
  <c r="AF38" i="4" s="1"/>
  <c r="AG38" i="4" s="1"/>
  <c r="AH38" i="4" s="1"/>
  <c r="Y52" i="4"/>
  <c r="Z52" i="4" s="1"/>
  <c r="AA52" i="4" s="1"/>
  <c r="AB52" i="4" s="1"/>
  <c r="AC52" i="4" s="1"/>
  <c r="AD52" i="4" s="1"/>
  <c r="AE52" i="4" s="1"/>
  <c r="AF52" i="4" s="1"/>
  <c r="AG52" i="4" s="1"/>
  <c r="AH52" i="4" s="1"/>
  <c r="AU127" i="4"/>
  <c r="AV127" i="4" s="1"/>
  <c r="AW127" i="4" s="1"/>
  <c r="AX127" i="4" s="1"/>
  <c r="AY127" i="4" s="1"/>
  <c r="AZ127" i="4" s="1"/>
  <c r="BA127" i="4" s="1"/>
  <c r="BB127" i="4" s="1"/>
  <c r="BC127" i="4" s="1"/>
  <c r="BD127" i="4" s="1"/>
  <c r="AU119" i="4"/>
  <c r="AV119" i="4" s="1"/>
  <c r="AW119" i="4" s="1"/>
  <c r="AX119" i="4" s="1"/>
  <c r="AY119" i="4" s="1"/>
  <c r="AZ119" i="4" s="1"/>
  <c r="BA119" i="4" s="1"/>
  <c r="BB119" i="4" s="1"/>
  <c r="BC119" i="4" s="1"/>
  <c r="BD119" i="4" s="1"/>
  <c r="AU50" i="4"/>
  <c r="AV50" i="4" s="1"/>
  <c r="AW50" i="4" s="1"/>
  <c r="AX50" i="4" s="1"/>
  <c r="AY50" i="4" s="1"/>
  <c r="AZ50" i="4" s="1"/>
  <c r="BA50" i="4" s="1"/>
  <c r="BB50" i="4" s="1"/>
  <c r="BC50" i="4" s="1"/>
  <c r="BD50" i="4" s="1"/>
  <c r="AU46" i="4"/>
  <c r="AV46" i="4" s="1"/>
  <c r="AW46" i="4" s="1"/>
  <c r="AX46" i="4" s="1"/>
  <c r="AY46" i="4" s="1"/>
  <c r="AZ46" i="4" s="1"/>
  <c r="BA46" i="4" s="1"/>
  <c r="BB46" i="4" s="1"/>
  <c r="BC46" i="4" s="1"/>
  <c r="BD46" i="4" s="1"/>
  <c r="AU164" i="4"/>
  <c r="AV164" i="4" s="1"/>
  <c r="AW164" i="4" s="1"/>
  <c r="AX164" i="4" s="1"/>
  <c r="AY164" i="4" s="1"/>
  <c r="AZ164" i="4" s="1"/>
  <c r="BA164" i="4" s="1"/>
  <c r="BB164" i="4" s="1"/>
  <c r="BC164" i="4" s="1"/>
  <c r="BD164" i="4" s="1"/>
  <c r="AJ155" i="4"/>
  <c r="AK155" i="4" s="1"/>
  <c r="AL155" i="4" s="1"/>
  <c r="AM155" i="4" s="1"/>
  <c r="AN155" i="4" s="1"/>
  <c r="AO155" i="4" s="1"/>
  <c r="AP155" i="4" s="1"/>
  <c r="AQ155" i="4" s="1"/>
  <c r="AR155" i="4" s="1"/>
  <c r="AS155" i="4" s="1"/>
  <c r="AJ28" i="4"/>
  <c r="AK28" i="4" s="1"/>
  <c r="AL28" i="4" s="1"/>
  <c r="AM28" i="4" s="1"/>
  <c r="AN28" i="4" s="1"/>
  <c r="AO28" i="4" s="1"/>
  <c r="AP28" i="4" s="1"/>
  <c r="AQ28" i="4" s="1"/>
  <c r="AR28" i="4" s="1"/>
  <c r="AS28" i="4" s="1"/>
  <c r="Y227" i="4"/>
  <c r="Z227" i="4" s="1"/>
  <c r="AA227" i="4" s="1"/>
  <c r="AB227" i="4" s="1"/>
  <c r="AC227" i="4" s="1"/>
  <c r="AD227" i="4" s="1"/>
  <c r="AE227" i="4" s="1"/>
  <c r="AF227" i="4" s="1"/>
  <c r="AG227" i="4" s="1"/>
  <c r="AH227" i="4" s="1"/>
  <c r="Y16" i="4"/>
  <c r="Z16" i="4" s="1"/>
  <c r="AA16" i="4" s="1"/>
  <c r="AB16" i="4" s="1"/>
  <c r="AC16" i="4" s="1"/>
  <c r="AD16" i="4" s="1"/>
  <c r="AE16" i="4" s="1"/>
  <c r="AF16" i="4" s="1"/>
  <c r="AG16" i="4" s="1"/>
  <c r="AH16" i="4" s="1"/>
  <c r="AU212" i="4"/>
  <c r="AV212" i="4" s="1"/>
  <c r="AW212" i="4" s="1"/>
  <c r="AX212" i="4" s="1"/>
  <c r="AY212" i="4" s="1"/>
  <c r="AZ212" i="4" s="1"/>
  <c r="BA212" i="4" s="1"/>
  <c r="BB212" i="4" s="1"/>
  <c r="BC212" i="4" s="1"/>
  <c r="BD212" i="4" s="1"/>
  <c r="AU165" i="4"/>
  <c r="AV165" i="4" s="1"/>
  <c r="AW165" i="4" s="1"/>
  <c r="AX165" i="4" s="1"/>
  <c r="AY165" i="4" s="1"/>
  <c r="AZ165" i="4" s="1"/>
  <c r="BA165" i="4" s="1"/>
  <c r="BB165" i="4" s="1"/>
  <c r="BC165" i="4" s="1"/>
  <c r="BD165" i="4" s="1"/>
  <c r="AU12" i="4"/>
  <c r="AV12" i="4" s="1"/>
  <c r="AW12" i="4" s="1"/>
  <c r="AX12" i="4" s="1"/>
  <c r="AY12" i="4" s="1"/>
  <c r="AZ12" i="4" s="1"/>
  <c r="BA12" i="4" s="1"/>
  <c r="BB12" i="4" s="1"/>
  <c r="BC12" i="4" s="1"/>
  <c r="BD12" i="4" s="1"/>
  <c r="AU142" i="4"/>
  <c r="AV142" i="4" s="1"/>
  <c r="AW142" i="4" s="1"/>
  <c r="AX142" i="4" s="1"/>
  <c r="AY142" i="4" s="1"/>
  <c r="AZ142" i="4" s="1"/>
  <c r="BA142" i="4" s="1"/>
  <c r="BB142" i="4" s="1"/>
  <c r="BC142" i="4" s="1"/>
  <c r="BD142" i="4" s="1"/>
  <c r="AJ213" i="4"/>
  <c r="AK213" i="4" s="1"/>
  <c r="AL213" i="4" s="1"/>
  <c r="AM213" i="4" s="1"/>
  <c r="AN213" i="4" s="1"/>
  <c r="AO213" i="4" s="1"/>
  <c r="AP213" i="4" s="1"/>
  <c r="AQ213" i="4" s="1"/>
  <c r="AR213" i="4" s="1"/>
  <c r="AS213" i="4" s="1"/>
  <c r="AJ188" i="4"/>
  <c r="AK188" i="4" s="1"/>
  <c r="AL188" i="4" s="1"/>
  <c r="AM188" i="4" s="1"/>
  <c r="AN188" i="4" s="1"/>
  <c r="AO188" i="4" s="1"/>
  <c r="AP188" i="4" s="1"/>
  <c r="AQ188" i="4" s="1"/>
  <c r="AR188" i="4" s="1"/>
  <c r="AS188" i="4" s="1"/>
  <c r="AJ265" i="4"/>
  <c r="AK265" i="4" s="1"/>
  <c r="AL265" i="4" s="1"/>
  <c r="AM265" i="4" s="1"/>
  <c r="AN265" i="4" s="1"/>
  <c r="AO265" i="4" s="1"/>
  <c r="AP265" i="4" s="1"/>
  <c r="AQ265" i="4" s="1"/>
  <c r="AR265" i="4" s="1"/>
  <c r="AS265" i="4" s="1"/>
  <c r="AJ14" i="4"/>
  <c r="AK14" i="4" s="1"/>
  <c r="AL14" i="4" s="1"/>
  <c r="AM14" i="4" s="1"/>
  <c r="AN14" i="4" s="1"/>
  <c r="AO14" i="4" s="1"/>
  <c r="AP14" i="4" s="1"/>
  <c r="AQ14" i="4" s="1"/>
  <c r="AR14" i="4" s="1"/>
  <c r="AS14" i="4" s="1"/>
  <c r="Y245" i="4"/>
  <c r="Z245" i="4" s="1"/>
  <c r="AA245" i="4" s="1"/>
  <c r="AB245" i="4" s="1"/>
  <c r="AC245" i="4" s="1"/>
  <c r="AD245" i="4" s="1"/>
  <c r="AE245" i="4" s="1"/>
  <c r="AF245" i="4" s="1"/>
  <c r="AG245" i="4" s="1"/>
  <c r="AH245" i="4" s="1"/>
  <c r="Y119" i="4"/>
  <c r="Z119" i="4" s="1"/>
  <c r="AA119" i="4" s="1"/>
  <c r="AB119" i="4" s="1"/>
  <c r="AC119" i="4" s="1"/>
  <c r="AD119" i="4" s="1"/>
  <c r="AE119" i="4" s="1"/>
  <c r="AF119" i="4" s="1"/>
  <c r="AG119" i="4" s="1"/>
  <c r="AH119" i="4" s="1"/>
  <c r="Y260" i="4"/>
  <c r="Z260" i="4" s="1"/>
  <c r="AA260" i="4" s="1"/>
  <c r="AB260" i="4" s="1"/>
  <c r="AC260" i="4" s="1"/>
  <c r="AD260" i="4" s="1"/>
  <c r="AE260" i="4" s="1"/>
  <c r="AF260" i="4" s="1"/>
  <c r="AG260" i="4" s="1"/>
  <c r="AH260" i="4" s="1"/>
  <c r="Y201" i="4"/>
  <c r="Z201" i="4" s="1"/>
  <c r="AA201" i="4" s="1"/>
  <c r="AB201" i="4" s="1"/>
  <c r="AC201" i="4" s="1"/>
  <c r="AD201" i="4" s="1"/>
  <c r="AE201" i="4" s="1"/>
  <c r="AF201" i="4" s="1"/>
  <c r="AG201" i="4" s="1"/>
  <c r="AH201" i="4" s="1"/>
  <c r="AJ59" i="4"/>
  <c r="AK59" i="4" s="1"/>
  <c r="AL59" i="4" s="1"/>
  <c r="AM59" i="4" s="1"/>
  <c r="AN59" i="4" s="1"/>
  <c r="AO59" i="4" s="1"/>
  <c r="AP59" i="4" s="1"/>
  <c r="AQ59" i="4" s="1"/>
  <c r="AR59" i="4" s="1"/>
  <c r="AS59" i="4" s="1"/>
  <c r="AJ13" i="4"/>
  <c r="AK13" i="4" s="1"/>
  <c r="AL13" i="4" s="1"/>
  <c r="AM13" i="4" s="1"/>
  <c r="AN13" i="4" s="1"/>
  <c r="AO13" i="4" s="1"/>
  <c r="AP13" i="4" s="1"/>
  <c r="AQ13" i="4" s="1"/>
  <c r="AR13" i="4" s="1"/>
  <c r="AS13" i="4" s="1"/>
  <c r="Y90" i="4"/>
  <c r="Z90" i="4" s="1"/>
  <c r="AA90" i="4" s="1"/>
  <c r="AB90" i="4" s="1"/>
  <c r="AC90" i="4" s="1"/>
  <c r="AD90" i="4" s="1"/>
  <c r="AE90" i="4" s="1"/>
  <c r="AF90" i="4" s="1"/>
  <c r="AG90" i="4" s="1"/>
  <c r="AH90" i="4" s="1"/>
  <c r="Y149" i="4"/>
  <c r="Z149" i="4" s="1"/>
  <c r="AA149" i="4" s="1"/>
  <c r="AB149" i="4" s="1"/>
  <c r="AC149" i="4" s="1"/>
  <c r="AD149" i="4" s="1"/>
  <c r="AE149" i="4" s="1"/>
  <c r="AF149" i="4" s="1"/>
  <c r="AG149" i="4" s="1"/>
  <c r="AH149" i="4" s="1"/>
  <c r="AU157" i="4"/>
  <c r="AV157" i="4" s="1"/>
  <c r="AW157" i="4" s="1"/>
  <c r="AX157" i="4" s="1"/>
  <c r="AY157" i="4" s="1"/>
  <c r="AZ157" i="4" s="1"/>
  <c r="BA157" i="4" s="1"/>
  <c r="BB157" i="4" s="1"/>
  <c r="BC157" i="4" s="1"/>
  <c r="BD157" i="4" s="1"/>
  <c r="AU189" i="4"/>
  <c r="AV189" i="4" s="1"/>
  <c r="AW189" i="4" s="1"/>
  <c r="AX189" i="4" s="1"/>
  <c r="AY189" i="4" s="1"/>
  <c r="AZ189" i="4" s="1"/>
  <c r="BA189" i="4" s="1"/>
  <c r="BB189" i="4" s="1"/>
  <c r="BC189" i="4" s="1"/>
  <c r="BD189" i="4" s="1"/>
  <c r="AU95" i="4"/>
  <c r="AV95" i="4" s="1"/>
  <c r="AW95" i="4" s="1"/>
  <c r="AX95" i="4" s="1"/>
  <c r="AY95" i="4" s="1"/>
  <c r="AZ95" i="4" s="1"/>
  <c r="BA95" i="4" s="1"/>
  <c r="BB95" i="4" s="1"/>
  <c r="BC95" i="4" s="1"/>
  <c r="BD95" i="4" s="1"/>
  <c r="AU110" i="4"/>
  <c r="AV110" i="4" s="1"/>
  <c r="AW110" i="4" s="1"/>
  <c r="AX110" i="4" s="1"/>
  <c r="AY110" i="4" s="1"/>
  <c r="AZ110" i="4" s="1"/>
  <c r="BA110" i="4" s="1"/>
  <c r="BB110" i="4" s="1"/>
  <c r="BC110" i="4" s="1"/>
  <c r="BD110" i="4" s="1"/>
  <c r="AJ139" i="4"/>
  <c r="AK139" i="4" s="1"/>
  <c r="AL139" i="4" s="1"/>
  <c r="AM139" i="4" s="1"/>
  <c r="AN139" i="4" s="1"/>
  <c r="AO139" i="4" s="1"/>
  <c r="AP139" i="4" s="1"/>
  <c r="AQ139" i="4" s="1"/>
  <c r="AR139" i="4" s="1"/>
  <c r="AS139" i="4" s="1"/>
  <c r="AJ242" i="4"/>
  <c r="AK242" i="4" s="1"/>
  <c r="AL242" i="4" s="1"/>
  <c r="AM242" i="4" s="1"/>
  <c r="AN242" i="4" s="1"/>
  <c r="AO242" i="4" s="1"/>
  <c r="AP242" i="4" s="1"/>
  <c r="AQ242" i="4" s="1"/>
  <c r="AR242" i="4" s="1"/>
  <c r="AS242" i="4" s="1"/>
  <c r="AJ60" i="4"/>
  <c r="AK60" i="4" s="1"/>
  <c r="AL60" i="4" s="1"/>
  <c r="AM60" i="4" s="1"/>
  <c r="AN60" i="4" s="1"/>
  <c r="AO60" i="4" s="1"/>
  <c r="AP60" i="4" s="1"/>
  <c r="AQ60" i="4" s="1"/>
  <c r="AR60" i="4" s="1"/>
  <c r="AS60" i="4" s="1"/>
  <c r="AJ118" i="4"/>
  <c r="AK118" i="4" s="1"/>
  <c r="AL118" i="4" s="1"/>
  <c r="AM118" i="4" s="1"/>
  <c r="AN118" i="4" s="1"/>
  <c r="AO118" i="4" s="1"/>
  <c r="AP118" i="4" s="1"/>
  <c r="AQ118" i="4" s="1"/>
  <c r="AR118" i="4" s="1"/>
  <c r="AS118" i="4" s="1"/>
  <c r="Y181" i="4"/>
  <c r="Z181" i="4" s="1"/>
  <c r="AA181" i="4" s="1"/>
  <c r="AB181" i="4" s="1"/>
  <c r="AC181" i="4" s="1"/>
  <c r="AD181" i="4" s="1"/>
  <c r="AE181" i="4" s="1"/>
  <c r="AF181" i="4" s="1"/>
  <c r="AG181" i="4" s="1"/>
  <c r="AH181" i="4" s="1"/>
  <c r="Y157" i="4"/>
  <c r="Z157" i="4" s="1"/>
  <c r="AA157" i="4" s="1"/>
  <c r="AB157" i="4" s="1"/>
  <c r="AC157" i="4" s="1"/>
  <c r="AD157" i="4" s="1"/>
  <c r="AE157" i="4" s="1"/>
  <c r="AF157" i="4" s="1"/>
  <c r="AG157" i="4" s="1"/>
  <c r="AH157" i="4" s="1"/>
  <c r="Y79" i="4"/>
  <c r="Z79" i="4" s="1"/>
  <c r="AA79" i="4" s="1"/>
  <c r="AB79" i="4" s="1"/>
  <c r="AC79" i="4" s="1"/>
  <c r="AD79" i="4" s="1"/>
  <c r="AE79" i="4" s="1"/>
  <c r="AF79" i="4" s="1"/>
  <c r="AG79" i="4" s="1"/>
  <c r="AH79" i="4" s="1"/>
  <c r="Y156" i="4"/>
  <c r="Z156" i="4" s="1"/>
  <c r="AA156" i="4" s="1"/>
  <c r="AB156" i="4" s="1"/>
  <c r="AC156" i="4" s="1"/>
  <c r="AD156" i="4" s="1"/>
  <c r="AE156" i="4" s="1"/>
  <c r="AF156" i="4" s="1"/>
  <c r="AG156" i="4" s="1"/>
  <c r="AH156" i="4" s="1"/>
  <c r="AU206" i="4"/>
  <c r="AV206" i="4" s="1"/>
  <c r="AW206" i="4" s="1"/>
  <c r="AX206" i="4" s="1"/>
  <c r="AY206" i="4" s="1"/>
  <c r="AZ206" i="4" s="1"/>
  <c r="BA206" i="4" s="1"/>
  <c r="BB206" i="4" s="1"/>
  <c r="BC206" i="4" s="1"/>
  <c r="BD206" i="4" s="1"/>
  <c r="AJ140" i="4"/>
  <c r="AK140" i="4" s="1"/>
  <c r="AL140" i="4" s="1"/>
  <c r="AM140" i="4" s="1"/>
  <c r="AN140" i="4" s="1"/>
  <c r="AO140" i="4" s="1"/>
  <c r="AP140" i="4" s="1"/>
  <c r="AQ140" i="4" s="1"/>
  <c r="AR140" i="4" s="1"/>
  <c r="AS140" i="4" s="1"/>
  <c r="AJ191" i="4"/>
  <c r="AK191" i="4" s="1"/>
  <c r="AL191" i="4" s="1"/>
  <c r="AM191" i="4" s="1"/>
  <c r="AN191" i="4" s="1"/>
  <c r="AO191" i="4" s="1"/>
  <c r="AP191" i="4" s="1"/>
  <c r="AQ191" i="4" s="1"/>
  <c r="AR191" i="4" s="1"/>
  <c r="AS191" i="4" s="1"/>
  <c r="Y74" i="4"/>
  <c r="Z74" i="4" s="1"/>
  <c r="AA74" i="4" s="1"/>
  <c r="AB74" i="4" s="1"/>
  <c r="AC74" i="4" s="1"/>
  <c r="AD74" i="4" s="1"/>
  <c r="AE74" i="4" s="1"/>
  <c r="AF74" i="4" s="1"/>
  <c r="AG74" i="4" s="1"/>
  <c r="AH74" i="4" s="1"/>
  <c r="Y94" i="4"/>
  <c r="Z94" i="4" s="1"/>
  <c r="AA94" i="4" s="1"/>
  <c r="AB94" i="4" s="1"/>
  <c r="AC94" i="4" s="1"/>
  <c r="AD94" i="4" s="1"/>
  <c r="AE94" i="4" s="1"/>
  <c r="AF94" i="4" s="1"/>
  <c r="AG94" i="4" s="1"/>
  <c r="AH94" i="4" s="1"/>
  <c r="AU24" i="4"/>
  <c r="AV24" i="4" s="1"/>
  <c r="AW24" i="4" s="1"/>
  <c r="AX24" i="4" s="1"/>
  <c r="AY24" i="4" s="1"/>
  <c r="AZ24" i="4" s="1"/>
  <c r="BA24" i="4" s="1"/>
  <c r="BB24" i="4" s="1"/>
  <c r="BC24" i="4" s="1"/>
  <c r="BD24" i="4" s="1"/>
  <c r="AU97" i="4"/>
  <c r="AV97" i="4" s="1"/>
  <c r="AW97" i="4" s="1"/>
  <c r="AX97" i="4" s="1"/>
  <c r="AY97" i="4" s="1"/>
  <c r="AZ97" i="4" s="1"/>
  <c r="BA97" i="4" s="1"/>
  <c r="BB97" i="4" s="1"/>
  <c r="BC97" i="4" s="1"/>
  <c r="BD97" i="4" s="1"/>
  <c r="AJ196" i="4"/>
  <c r="AK196" i="4" s="1"/>
  <c r="AL196" i="4" s="1"/>
  <c r="AM196" i="4" s="1"/>
  <c r="AN196" i="4" s="1"/>
  <c r="AO196" i="4" s="1"/>
  <c r="AP196" i="4" s="1"/>
  <c r="AQ196" i="4" s="1"/>
  <c r="AR196" i="4" s="1"/>
  <c r="AS196" i="4" s="1"/>
  <c r="Y37" i="4"/>
  <c r="Z37" i="4" s="1"/>
  <c r="AA37" i="4" s="1"/>
  <c r="AB37" i="4" s="1"/>
  <c r="AC37" i="4" s="1"/>
  <c r="AD37" i="4" s="1"/>
  <c r="AE37" i="4" s="1"/>
  <c r="AF37" i="4" s="1"/>
  <c r="AG37" i="4" s="1"/>
  <c r="AH37" i="4" s="1"/>
  <c r="AU143" i="4"/>
  <c r="AV143" i="4" s="1"/>
  <c r="AW143" i="4" s="1"/>
  <c r="AX143" i="4" s="1"/>
  <c r="AY143" i="4" s="1"/>
  <c r="AZ143" i="4" s="1"/>
  <c r="BA143" i="4" s="1"/>
  <c r="BB143" i="4" s="1"/>
  <c r="BC143" i="4" s="1"/>
  <c r="BD143" i="4" s="1"/>
  <c r="AU68" i="4"/>
  <c r="AV68" i="4" s="1"/>
  <c r="AW68" i="4" s="1"/>
  <c r="AX68" i="4" s="1"/>
  <c r="AY68" i="4" s="1"/>
  <c r="AZ68" i="4" s="1"/>
  <c r="BA68" i="4" s="1"/>
  <c r="BB68" i="4" s="1"/>
  <c r="BC68" i="4" s="1"/>
  <c r="BD68" i="4" s="1"/>
  <c r="AJ137" i="4"/>
  <c r="AK137" i="4" s="1"/>
  <c r="AL137" i="4" s="1"/>
  <c r="AM137" i="4" s="1"/>
  <c r="AN137" i="4" s="1"/>
  <c r="AO137" i="4" s="1"/>
  <c r="AP137" i="4" s="1"/>
  <c r="AQ137" i="4" s="1"/>
  <c r="AR137" i="4" s="1"/>
  <c r="AS137" i="4" s="1"/>
  <c r="AJ214" i="4"/>
  <c r="AK214" i="4" s="1"/>
  <c r="AL214" i="4" s="1"/>
  <c r="AM214" i="4" s="1"/>
  <c r="AN214" i="4" s="1"/>
  <c r="AO214" i="4" s="1"/>
  <c r="AP214" i="4" s="1"/>
  <c r="AQ214" i="4" s="1"/>
  <c r="AR214" i="4" s="1"/>
  <c r="AS214" i="4" s="1"/>
  <c r="Y116" i="4"/>
  <c r="Z116" i="4" s="1"/>
  <c r="AA116" i="4" s="1"/>
  <c r="AB116" i="4" s="1"/>
  <c r="AC116" i="4" s="1"/>
  <c r="AD116" i="4" s="1"/>
  <c r="AE116" i="4" s="1"/>
  <c r="AF116" i="4" s="1"/>
  <c r="AG116" i="4" s="1"/>
  <c r="AH116" i="4" s="1"/>
  <c r="AJ249" i="4"/>
  <c r="AK249" i="4" s="1"/>
  <c r="AL249" i="4" s="1"/>
  <c r="AM249" i="4" s="1"/>
  <c r="AN249" i="4" s="1"/>
  <c r="AO249" i="4" s="1"/>
  <c r="AP249" i="4" s="1"/>
  <c r="AQ249" i="4" s="1"/>
  <c r="AR249" i="4" s="1"/>
  <c r="AS249" i="4" s="1"/>
  <c r="Y87" i="4"/>
  <c r="Z87" i="4" s="1"/>
  <c r="AA87" i="4" s="1"/>
  <c r="AB87" i="4" s="1"/>
  <c r="AC87" i="4" s="1"/>
  <c r="AD87" i="4" s="1"/>
  <c r="AE87" i="4" s="1"/>
  <c r="AF87" i="4" s="1"/>
  <c r="AG87" i="4" s="1"/>
  <c r="AH87" i="4" s="1"/>
  <c r="AU79" i="4"/>
  <c r="AV79" i="4" s="1"/>
  <c r="AW79" i="4" s="1"/>
  <c r="AX79" i="4" s="1"/>
  <c r="AY79" i="4" s="1"/>
  <c r="AZ79" i="4" s="1"/>
  <c r="BA79" i="4" s="1"/>
  <c r="BB79" i="4" s="1"/>
  <c r="BC79" i="4" s="1"/>
  <c r="BD79" i="4" s="1"/>
  <c r="AU139" i="4"/>
  <c r="AV139" i="4" s="1"/>
  <c r="AW139" i="4" s="1"/>
  <c r="AX139" i="4" s="1"/>
  <c r="AY139" i="4" s="1"/>
  <c r="AZ139" i="4" s="1"/>
  <c r="BA139" i="4" s="1"/>
  <c r="BB139" i="4" s="1"/>
  <c r="BC139" i="4" s="1"/>
  <c r="BD139" i="4" s="1"/>
  <c r="AJ244" i="4"/>
  <c r="AK244" i="4" s="1"/>
  <c r="AL244" i="4" s="1"/>
  <c r="AM244" i="4" s="1"/>
  <c r="AN244" i="4" s="1"/>
  <c r="AO244" i="4" s="1"/>
  <c r="AP244" i="4" s="1"/>
  <c r="AQ244" i="4" s="1"/>
  <c r="AR244" i="4" s="1"/>
  <c r="AS244" i="4" s="1"/>
  <c r="AJ142" i="4"/>
  <c r="AK142" i="4" s="1"/>
  <c r="AL142" i="4" s="1"/>
  <c r="AM142" i="4" s="1"/>
  <c r="AN142" i="4" s="1"/>
  <c r="AO142" i="4" s="1"/>
  <c r="AP142" i="4" s="1"/>
  <c r="AQ142" i="4" s="1"/>
  <c r="AR142" i="4" s="1"/>
  <c r="AS142" i="4" s="1"/>
  <c r="Y261" i="4"/>
  <c r="Z261" i="4" s="1"/>
  <c r="AA261" i="4" s="1"/>
  <c r="AB261" i="4" s="1"/>
  <c r="AC261" i="4" s="1"/>
  <c r="AD261" i="4" s="1"/>
  <c r="AE261" i="4" s="1"/>
  <c r="AF261" i="4" s="1"/>
  <c r="AG261" i="4" s="1"/>
  <c r="AH261" i="4" s="1"/>
  <c r="Y198" i="4"/>
  <c r="Z198" i="4" s="1"/>
  <c r="AA198" i="4" s="1"/>
  <c r="AB198" i="4" s="1"/>
  <c r="AC198" i="4" s="1"/>
  <c r="AD198" i="4" s="1"/>
  <c r="AE198" i="4" s="1"/>
  <c r="AF198" i="4" s="1"/>
  <c r="AG198" i="4" s="1"/>
  <c r="AH198" i="4" s="1"/>
  <c r="AJ31" i="4"/>
  <c r="AK31" i="4" s="1"/>
  <c r="AL31" i="4" s="1"/>
  <c r="AM31" i="4" s="1"/>
  <c r="AN31" i="4" s="1"/>
  <c r="AO31" i="4" s="1"/>
  <c r="AP31" i="4" s="1"/>
  <c r="AQ31" i="4" s="1"/>
  <c r="AR31" i="4" s="1"/>
  <c r="AS31" i="4" s="1"/>
  <c r="AJ107" i="4"/>
  <c r="AK107" i="4" s="1"/>
  <c r="AL107" i="4" s="1"/>
  <c r="AM107" i="4" s="1"/>
  <c r="AN107" i="4" s="1"/>
  <c r="AO107" i="4" s="1"/>
  <c r="AP107" i="4" s="1"/>
  <c r="AQ107" i="4" s="1"/>
  <c r="AR107" i="4" s="1"/>
  <c r="AS107" i="4" s="1"/>
  <c r="Y112" i="4"/>
  <c r="Z112" i="4" s="1"/>
  <c r="AA112" i="4" s="1"/>
  <c r="AB112" i="4" s="1"/>
  <c r="AC112" i="4" s="1"/>
  <c r="AD112" i="4" s="1"/>
  <c r="AE112" i="4" s="1"/>
  <c r="AF112" i="4" s="1"/>
  <c r="AG112" i="4" s="1"/>
  <c r="AH112" i="4" s="1"/>
  <c r="Y146" i="4"/>
  <c r="Z146" i="4" s="1"/>
  <c r="AA146" i="4" s="1"/>
  <c r="AB146" i="4" s="1"/>
  <c r="AC146" i="4" s="1"/>
  <c r="AD146" i="4" s="1"/>
  <c r="AE146" i="4" s="1"/>
  <c r="AF146" i="4" s="1"/>
  <c r="AG146" i="4" s="1"/>
  <c r="AH146" i="4" s="1"/>
  <c r="AU187" i="4"/>
  <c r="AV187" i="4" s="1"/>
  <c r="AW187" i="4" s="1"/>
  <c r="AX187" i="4" s="1"/>
  <c r="AY187" i="4" s="1"/>
  <c r="AZ187" i="4" s="1"/>
  <c r="BA187" i="4" s="1"/>
  <c r="BB187" i="4" s="1"/>
  <c r="BC187" i="4" s="1"/>
  <c r="BD187" i="4" s="1"/>
  <c r="AU176" i="4"/>
  <c r="AV176" i="4" s="1"/>
  <c r="AW176" i="4" s="1"/>
  <c r="AX176" i="4" s="1"/>
  <c r="AY176" i="4" s="1"/>
  <c r="AZ176" i="4" s="1"/>
  <c r="BA176" i="4" s="1"/>
  <c r="BB176" i="4" s="1"/>
  <c r="BC176" i="4" s="1"/>
  <c r="BD176" i="4" s="1"/>
  <c r="AJ181" i="4"/>
  <c r="AK181" i="4" s="1"/>
  <c r="AL181" i="4" s="1"/>
  <c r="AM181" i="4" s="1"/>
  <c r="AN181" i="4" s="1"/>
  <c r="AO181" i="4" s="1"/>
  <c r="AP181" i="4" s="1"/>
  <c r="AQ181" i="4" s="1"/>
  <c r="AR181" i="4" s="1"/>
  <c r="AS181" i="4" s="1"/>
  <c r="Y199" i="4"/>
  <c r="Z199" i="4" s="1"/>
  <c r="AA199" i="4" s="1"/>
  <c r="AB199" i="4" s="1"/>
  <c r="AC199" i="4" s="1"/>
  <c r="AD199" i="4" s="1"/>
  <c r="AE199" i="4" s="1"/>
  <c r="AF199" i="4" s="1"/>
  <c r="AG199" i="4" s="1"/>
  <c r="AH199" i="4" s="1"/>
  <c r="AU256" i="4"/>
  <c r="AV256" i="4" s="1"/>
  <c r="AW256" i="4" s="1"/>
  <c r="AX256" i="4" s="1"/>
  <c r="AY256" i="4" s="1"/>
  <c r="AZ256" i="4" s="1"/>
  <c r="BA256" i="4" s="1"/>
  <c r="BB256" i="4" s="1"/>
  <c r="BC256" i="4" s="1"/>
  <c r="BD256" i="4" s="1"/>
  <c r="AU19" i="4"/>
  <c r="AV19" i="4" s="1"/>
  <c r="AW19" i="4" s="1"/>
  <c r="AX19" i="4" s="1"/>
  <c r="AY19" i="4" s="1"/>
  <c r="AZ19" i="4" s="1"/>
  <c r="BA19" i="4" s="1"/>
  <c r="BB19" i="4" s="1"/>
  <c r="BC19" i="4" s="1"/>
  <c r="BD19" i="4" s="1"/>
  <c r="AJ23" i="4"/>
  <c r="AK23" i="4" s="1"/>
  <c r="AL23" i="4" s="1"/>
  <c r="AM23" i="4" s="1"/>
  <c r="AN23" i="4" s="1"/>
  <c r="AO23" i="4" s="1"/>
  <c r="AP23" i="4" s="1"/>
  <c r="AQ23" i="4" s="1"/>
  <c r="AR23" i="4" s="1"/>
  <c r="AS23" i="4" s="1"/>
  <c r="AJ17" i="4"/>
  <c r="AK17" i="4" s="1"/>
  <c r="AL17" i="4" s="1"/>
  <c r="AM17" i="4" s="1"/>
  <c r="AN17" i="4" s="1"/>
  <c r="AO17" i="4" s="1"/>
  <c r="AP17" i="4" s="1"/>
  <c r="AQ17" i="4" s="1"/>
  <c r="AR17" i="4" s="1"/>
  <c r="AS17" i="4" s="1"/>
  <c r="Y15" i="4"/>
  <c r="Z15" i="4" s="1"/>
  <c r="AA15" i="4" s="1"/>
  <c r="AB15" i="4" s="1"/>
  <c r="AC15" i="4" s="1"/>
  <c r="AD15" i="4" s="1"/>
  <c r="AE15" i="4" s="1"/>
  <c r="AF15" i="4" s="1"/>
  <c r="AG15" i="4" s="1"/>
  <c r="AH15" i="4" s="1"/>
  <c r="Y232" i="4"/>
  <c r="Z232" i="4" s="1"/>
  <c r="AA232" i="4" s="1"/>
  <c r="AB232" i="4" s="1"/>
  <c r="AC232" i="4" s="1"/>
  <c r="AD232" i="4" s="1"/>
  <c r="AE232" i="4" s="1"/>
  <c r="AF232" i="4" s="1"/>
  <c r="AG232" i="4" s="1"/>
  <c r="AH232" i="4" s="1"/>
  <c r="AJ33" i="4"/>
  <c r="AK33" i="4" s="1"/>
  <c r="AL33" i="4" s="1"/>
  <c r="AM33" i="4" s="1"/>
  <c r="AN33" i="4" s="1"/>
  <c r="AO33" i="4" s="1"/>
  <c r="AP33" i="4" s="1"/>
  <c r="AQ33" i="4" s="1"/>
  <c r="AR33" i="4" s="1"/>
  <c r="AS33" i="4" s="1"/>
  <c r="Y214" i="4"/>
  <c r="Z214" i="4" s="1"/>
  <c r="AA214" i="4" s="1"/>
  <c r="AB214" i="4" s="1"/>
  <c r="AC214" i="4" s="1"/>
  <c r="AD214" i="4" s="1"/>
  <c r="AE214" i="4" s="1"/>
  <c r="AF214" i="4" s="1"/>
  <c r="AG214" i="4" s="1"/>
  <c r="AH214" i="4" s="1"/>
  <c r="AU80" i="4"/>
  <c r="AV80" i="4" s="1"/>
  <c r="AW80" i="4" s="1"/>
  <c r="AX80" i="4" s="1"/>
  <c r="AY80" i="4" s="1"/>
  <c r="AZ80" i="4" s="1"/>
  <c r="BA80" i="4" s="1"/>
  <c r="BB80" i="4" s="1"/>
  <c r="BC80" i="4" s="1"/>
  <c r="BD80" i="4" s="1"/>
  <c r="AU52" i="4"/>
  <c r="AV52" i="4" s="1"/>
  <c r="AW52" i="4" s="1"/>
  <c r="AX52" i="4" s="1"/>
  <c r="AY52" i="4" s="1"/>
  <c r="AZ52" i="4" s="1"/>
  <c r="BA52" i="4" s="1"/>
  <c r="BB52" i="4" s="1"/>
  <c r="BC52" i="4" s="1"/>
  <c r="BD52" i="4" s="1"/>
  <c r="AJ160" i="4"/>
  <c r="AK160" i="4" s="1"/>
  <c r="AL160" i="4" s="1"/>
  <c r="AM160" i="4" s="1"/>
  <c r="AN160" i="4" s="1"/>
  <c r="AO160" i="4" s="1"/>
  <c r="AP160" i="4" s="1"/>
  <c r="AQ160" i="4" s="1"/>
  <c r="AR160" i="4" s="1"/>
  <c r="AS160" i="4" s="1"/>
  <c r="Y256" i="4"/>
  <c r="Z256" i="4" s="1"/>
  <c r="AA256" i="4" s="1"/>
  <c r="AB256" i="4" s="1"/>
  <c r="AC256" i="4" s="1"/>
  <c r="AD256" i="4" s="1"/>
  <c r="AE256" i="4" s="1"/>
  <c r="AF256" i="4" s="1"/>
  <c r="AG256" i="4" s="1"/>
  <c r="AH256" i="4" s="1"/>
  <c r="Y104" i="4"/>
  <c r="Z104" i="4" s="1"/>
  <c r="AA104" i="4" s="1"/>
  <c r="AB104" i="4" s="1"/>
  <c r="AC104" i="4" s="1"/>
  <c r="AD104" i="4" s="1"/>
  <c r="AE104" i="4" s="1"/>
  <c r="AF104" i="4" s="1"/>
  <c r="AG104" i="4" s="1"/>
  <c r="AH104" i="4" s="1"/>
  <c r="AU266" i="4"/>
  <c r="AV266" i="4" s="1"/>
  <c r="AW266" i="4" s="1"/>
  <c r="AX266" i="4" s="1"/>
  <c r="AY266" i="4" s="1"/>
  <c r="AZ266" i="4" s="1"/>
  <c r="BA266" i="4" s="1"/>
  <c r="BB266" i="4" s="1"/>
  <c r="BC266" i="4" s="1"/>
  <c r="BD266" i="4" s="1"/>
  <c r="AU70" i="4"/>
  <c r="AV70" i="4" s="1"/>
  <c r="AW70" i="4" s="1"/>
  <c r="AX70" i="4" s="1"/>
  <c r="AY70" i="4" s="1"/>
  <c r="AZ70" i="4" s="1"/>
  <c r="BA70" i="4" s="1"/>
  <c r="BB70" i="4" s="1"/>
  <c r="BC70" i="4" s="1"/>
  <c r="BD70" i="4" s="1"/>
  <c r="AJ266" i="4"/>
  <c r="AK266" i="4" s="1"/>
  <c r="AL266" i="4" s="1"/>
  <c r="AM266" i="4" s="1"/>
  <c r="AN266" i="4" s="1"/>
  <c r="AO266" i="4" s="1"/>
  <c r="AP266" i="4" s="1"/>
  <c r="AQ266" i="4" s="1"/>
  <c r="AR266" i="4" s="1"/>
  <c r="AS266" i="4" s="1"/>
  <c r="AJ11" i="4"/>
  <c r="AK11" i="4" s="1"/>
  <c r="AL11" i="4" s="1"/>
  <c r="AM11" i="4" s="1"/>
  <c r="AN11" i="4" s="1"/>
  <c r="AO11" i="4" s="1"/>
  <c r="AP11" i="4" s="1"/>
  <c r="AQ11" i="4" s="1"/>
  <c r="AR11" i="4" s="1"/>
  <c r="AS11" i="4" s="1"/>
  <c r="AJ56" i="4"/>
  <c r="AK56" i="4" s="1"/>
  <c r="AL56" i="4" s="1"/>
  <c r="AM56" i="4" s="1"/>
  <c r="AN56" i="4" s="1"/>
  <c r="AO56" i="4" s="1"/>
  <c r="AP56" i="4" s="1"/>
  <c r="AQ56" i="4" s="1"/>
  <c r="AR56" i="4" s="1"/>
  <c r="AS56" i="4" s="1"/>
  <c r="Y68" i="4"/>
  <c r="Z68" i="4" s="1"/>
  <c r="AA68" i="4" s="1"/>
  <c r="AB68" i="4" s="1"/>
  <c r="AC68" i="4" s="1"/>
  <c r="AD68" i="4" s="1"/>
  <c r="AE68" i="4" s="1"/>
  <c r="AF68" i="4" s="1"/>
  <c r="AG68" i="4" s="1"/>
  <c r="AH68" i="4" s="1"/>
  <c r="Y151" i="4"/>
  <c r="Z151" i="4" s="1"/>
  <c r="AA151" i="4" s="1"/>
  <c r="AB151" i="4" s="1"/>
  <c r="AC151" i="4" s="1"/>
  <c r="AD151" i="4" s="1"/>
  <c r="AE151" i="4" s="1"/>
  <c r="AF151" i="4" s="1"/>
  <c r="AG151" i="4" s="1"/>
  <c r="AH151" i="4" s="1"/>
  <c r="AU232" i="4"/>
  <c r="AV232" i="4" s="1"/>
  <c r="AW232" i="4" s="1"/>
  <c r="AX232" i="4" s="1"/>
  <c r="AY232" i="4" s="1"/>
  <c r="AZ232" i="4" s="1"/>
  <c r="BA232" i="4" s="1"/>
  <c r="BB232" i="4" s="1"/>
  <c r="BC232" i="4" s="1"/>
  <c r="BD232" i="4" s="1"/>
  <c r="AU72" i="4"/>
  <c r="AV72" i="4" s="1"/>
  <c r="AW72" i="4" s="1"/>
  <c r="AX72" i="4" s="1"/>
  <c r="AY72" i="4" s="1"/>
  <c r="AZ72" i="4" s="1"/>
  <c r="BA72" i="4" s="1"/>
  <c r="BB72" i="4" s="1"/>
  <c r="BC72" i="4" s="1"/>
  <c r="BD72" i="4" s="1"/>
  <c r="AJ25" i="4"/>
  <c r="AK25" i="4" s="1"/>
  <c r="AL25" i="4" s="1"/>
  <c r="AM25" i="4" s="1"/>
  <c r="AN25" i="4" s="1"/>
  <c r="AO25" i="4" s="1"/>
  <c r="AP25" i="4" s="1"/>
  <c r="AQ25" i="4" s="1"/>
  <c r="AR25" i="4" s="1"/>
  <c r="AS25" i="4" s="1"/>
  <c r="Y250" i="4"/>
  <c r="Z250" i="4" s="1"/>
  <c r="AA250" i="4" s="1"/>
  <c r="AB250" i="4" s="1"/>
  <c r="AC250" i="4" s="1"/>
  <c r="AD250" i="4" s="1"/>
  <c r="AE250" i="4" s="1"/>
  <c r="AF250" i="4" s="1"/>
  <c r="AG250" i="4" s="1"/>
  <c r="AH250" i="4" s="1"/>
  <c r="AU198" i="4"/>
  <c r="AV198" i="4" s="1"/>
  <c r="AW198" i="4" s="1"/>
  <c r="AX198" i="4" s="1"/>
  <c r="AY198" i="4" s="1"/>
  <c r="AZ198" i="4" s="1"/>
  <c r="BA198" i="4" s="1"/>
  <c r="BB198" i="4" s="1"/>
  <c r="BC198" i="4" s="1"/>
  <c r="BD198" i="4" s="1"/>
  <c r="AU103" i="4"/>
  <c r="AV103" i="4" s="1"/>
  <c r="AW103" i="4" s="1"/>
  <c r="AX103" i="4" s="1"/>
  <c r="AY103" i="4" s="1"/>
  <c r="AZ103" i="4" s="1"/>
  <c r="BA103" i="4" s="1"/>
  <c r="BB103" i="4" s="1"/>
  <c r="BC103" i="4" s="1"/>
  <c r="BD103" i="4" s="1"/>
  <c r="AJ112" i="4"/>
  <c r="AK112" i="4" s="1"/>
  <c r="AL112" i="4" s="1"/>
  <c r="AM112" i="4" s="1"/>
  <c r="AN112" i="4" s="1"/>
  <c r="AO112" i="4" s="1"/>
  <c r="AP112" i="4" s="1"/>
  <c r="AQ112" i="4" s="1"/>
  <c r="AR112" i="4" s="1"/>
  <c r="AS112" i="4" s="1"/>
  <c r="AJ42" i="4"/>
  <c r="AK42" i="4" s="1"/>
  <c r="AL42" i="4" s="1"/>
  <c r="AM42" i="4" s="1"/>
  <c r="AN42" i="4" s="1"/>
  <c r="AO42" i="4" s="1"/>
  <c r="AP42" i="4" s="1"/>
  <c r="AQ42" i="4" s="1"/>
  <c r="AR42" i="4" s="1"/>
  <c r="AS42" i="4" s="1"/>
  <c r="Y165" i="4"/>
  <c r="Z165" i="4" s="1"/>
  <c r="AA165" i="4" s="1"/>
  <c r="AB165" i="4" s="1"/>
  <c r="AC165" i="4" s="1"/>
  <c r="AD165" i="4" s="1"/>
  <c r="AE165" i="4" s="1"/>
  <c r="AF165" i="4" s="1"/>
  <c r="AG165" i="4" s="1"/>
  <c r="AH165" i="4" s="1"/>
  <c r="Y135" i="4"/>
  <c r="Z135" i="4" s="1"/>
  <c r="AA135" i="4" s="1"/>
  <c r="AB135" i="4" s="1"/>
  <c r="AC135" i="4" s="1"/>
  <c r="AD135" i="4" s="1"/>
  <c r="AE135" i="4" s="1"/>
  <c r="AF135" i="4" s="1"/>
  <c r="AG135" i="4" s="1"/>
  <c r="AH135" i="4" s="1"/>
  <c r="AJ158" i="4"/>
  <c r="AK158" i="4" s="1"/>
  <c r="AL158" i="4" s="1"/>
  <c r="AM158" i="4" s="1"/>
  <c r="AN158" i="4" s="1"/>
  <c r="AO158" i="4" s="1"/>
  <c r="AP158" i="4" s="1"/>
  <c r="AQ158" i="4" s="1"/>
  <c r="AR158" i="4" s="1"/>
  <c r="AS158" i="4" s="1"/>
  <c r="Y209" i="4"/>
  <c r="Z209" i="4" s="1"/>
  <c r="AA209" i="4" s="1"/>
  <c r="AB209" i="4" s="1"/>
  <c r="AC209" i="4" s="1"/>
  <c r="AD209" i="4" s="1"/>
  <c r="AE209" i="4" s="1"/>
  <c r="AF209" i="4" s="1"/>
  <c r="AG209" i="4" s="1"/>
  <c r="AH209" i="4" s="1"/>
  <c r="AU115" i="4"/>
  <c r="AV115" i="4" s="1"/>
  <c r="AW115" i="4" s="1"/>
  <c r="AX115" i="4" s="1"/>
  <c r="AY115" i="4" s="1"/>
  <c r="AZ115" i="4" s="1"/>
  <c r="BA115" i="4" s="1"/>
  <c r="BB115" i="4" s="1"/>
  <c r="BC115" i="4" s="1"/>
  <c r="BD115" i="4" s="1"/>
  <c r="AU135" i="4"/>
  <c r="AV135" i="4" s="1"/>
  <c r="AW135" i="4" s="1"/>
  <c r="AX135" i="4" s="1"/>
  <c r="AY135" i="4" s="1"/>
  <c r="AZ135" i="4" s="1"/>
  <c r="BA135" i="4" s="1"/>
  <c r="BB135" i="4" s="1"/>
  <c r="BC135" i="4" s="1"/>
  <c r="BD135" i="4" s="1"/>
  <c r="AJ71" i="4"/>
  <c r="AK71" i="4" s="1"/>
  <c r="AL71" i="4" s="1"/>
  <c r="AM71" i="4" s="1"/>
  <c r="AN71" i="4" s="1"/>
  <c r="AO71" i="4" s="1"/>
  <c r="AP71" i="4" s="1"/>
  <c r="AQ71" i="4" s="1"/>
  <c r="AR71" i="4" s="1"/>
  <c r="AS71" i="4" s="1"/>
  <c r="AJ200" i="4"/>
  <c r="AK200" i="4" s="1"/>
  <c r="AL200" i="4" s="1"/>
  <c r="AM200" i="4" s="1"/>
  <c r="AN200" i="4" s="1"/>
  <c r="AO200" i="4" s="1"/>
  <c r="AP200" i="4" s="1"/>
  <c r="AQ200" i="4" s="1"/>
  <c r="AR200" i="4" s="1"/>
  <c r="AS200" i="4" s="1"/>
  <c r="Y128" i="4"/>
  <c r="Z128" i="4" s="1"/>
  <c r="AA128" i="4" s="1"/>
  <c r="AB128" i="4" s="1"/>
  <c r="AC128" i="4" s="1"/>
  <c r="AD128" i="4" s="1"/>
  <c r="AE128" i="4" s="1"/>
  <c r="AF128" i="4" s="1"/>
  <c r="AG128" i="4" s="1"/>
  <c r="AH128" i="4" s="1"/>
  <c r="Y197" i="4"/>
  <c r="Z197" i="4" s="1"/>
  <c r="AA197" i="4" s="1"/>
  <c r="AB197" i="4" s="1"/>
  <c r="AC197" i="4" s="1"/>
  <c r="AD197" i="4" s="1"/>
  <c r="AE197" i="4" s="1"/>
  <c r="AF197" i="4" s="1"/>
  <c r="AG197" i="4" s="1"/>
  <c r="AH197" i="4" s="1"/>
  <c r="AU44" i="4"/>
  <c r="AV44" i="4" s="1"/>
  <c r="AW44" i="4" s="1"/>
  <c r="AX44" i="4" s="1"/>
  <c r="AY44" i="4" s="1"/>
  <c r="AZ44" i="4" s="1"/>
  <c r="BA44" i="4" s="1"/>
  <c r="BB44" i="4" s="1"/>
  <c r="BC44" i="4" s="1"/>
  <c r="BD44" i="4" s="1"/>
  <c r="AU18" i="4"/>
  <c r="AV18" i="4" s="1"/>
  <c r="AW18" i="4" s="1"/>
  <c r="AX18" i="4" s="1"/>
  <c r="AY18" i="4" s="1"/>
  <c r="AZ18" i="4" s="1"/>
  <c r="BA18" i="4" s="1"/>
  <c r="BB18" i="4" s="1"/>
  <c r="BC18" i="4" s="1"/>
  <c r="BD18" i="4" s="1"/>
  <c r="AJ221" i="4"/>
  <c r="AK221" i="4" s="1"/>
  <c r="AL221" i="4" s="1"/>
  <c r="AM221" i="4" s="1"/>
  <c r="AN221" i="4" s="1"/>
  <c r="AO221" i="4" s="1"/>
  <c r="AP221" i="4" s="1"/>
  <c r="AQ221" i="4" s="1"/>
  <c r="AR221" i="4" s="1"/>
  <c r="AS221" i="4" s="1"/>
  <c r="Y160" i="4"/>
  <c r="Z160" i="4" s="1"/>
  <c r="AA160" i="4" s="1"/>
  <c r="AB160" i="4" s="1"/>
  <c r="AC160" i="4" s="1"/>
  <c r="AD160" i="4" s="1"/>
  <c r="AE160" i="4" s="1"/>
  <c r="AF160" i="4" s="1"/>
  <c r="AG160" i="4" s="1"/>
  <c r="AH160" i="4" s="1"/>
  <c r="AU89" i="4"/>
  <c r="AV89" i="4" s="1"/>
  <c r="AW89" i="4" s="1"/>
  <c r="AX89" i="4" s="1"/>
  <c r="AY89" i="4" s="1"/>
  <c r="AZ89" i="4" s="1"/>
  <c r="BA89" i="4" s="1"/>
  <c r="BB89" i="4" s="1"/>
  <c r="BC89" i="4" s="1"/>
  <c r="BD89" i="4" s="1"/>
  <c r="Y182" i="4"/>
  <c r="Z182" i="4" s="1"/>
  <c r="AA182" i="4" s="1"/>
  <c r="AB182" i="4" s="1"/>
  <c r="AC182" i="4" s="1"/>
  <c r="AD182" i="4" s="1"/>
  <c r="AE182" i="4" s="1"/>
  <c r="AF182" i="4" s="1"/>
  <c r="AG182" i="4" s="1"/>
  <c r="AH182" i="4" s="1"/>
  <c r="AJ163" i="4"/>
  <c r="AK163" i="4" s="1"/>
  <c r="AL163" i="4" s="1"/>
  <c r="AM163" i="4" s="1"/>
  <c r="AN163" i="4" s="1"/>
  <c r="AO163" i="4" s="1"/>
  <c r="AP163" i="4" s="1"/>
  <c r="AQ163" i="4" s="1"/>
  <c r="AR163" i="4" s="1"/>
  <c r="AS163" i="4" s="1"/>
  <c r="Y124" i="4"/>
  <c r="Z124" i="4" s="1"/>
  <c r="AA124" i="4" s="1"/>
  <c r="AB124" i="4" s="1"/>
  <c r="AC124" i="4" s="1"/>
  <c r="AD124" i="4" s="1"/>
  <c r="AE124" i="4" s="1"/>
  <c r="AF124" i="4" s="1"/>
  <c r="AG124" i="4" s="1"/>
  <c r="AH124" i="4" s="1"/>
  <c r="Y82" i="4"/>
  <c r="Z82" i="4" s="1"/>
  <c r="AA82" i="4" s="1"/>
  <c r="AB82" i="4" s="1"/>
  <c r="AC82" i="4" s="1"/>
  <c r="AD82" i="4" s="1"/>
  <c r="AE82" i="4" s="1"/>
  <c r="AF82" i="4" s="1"/>
  <c r="AG82" i="4" s="1"/>
  <c r="AH82" i="4" s="1"/>
  <c r="Y63" i="4"/>
  <c r="Z63" i="4" s="1"/>
  <c r="AA63" i="4" s="1"/>
  <c r="AB63" i="4" s="1"/>
  <c r="AC63" i="4" s="1"/>
  <c r="AD63" i="4" s="1"/>
  <c r="AE63" i="4" s="1"/>
  <c r="AF63" i="4" s="1"/>
  <c r="AG63" i="4" s="1"/>
  <c r="AH63" i="4" s="1"/>
  <c r="AU149" i="4"/>
  <c r="AV149" i="4" s="1"/>
  <c r="AW149" i="4" s="1"/>
  <c r="AX149" i="4" s="1"/>
  <c r="AY149" i="4" s="1"/>
  <c r="AZ149" i="4" s="1"/>
  <c r="BA149" i="4" s="1"/>
  <c r="BB149" i="4" s="1"/>
  <c r="BC149" i="4" s="1"/>
  <c r="BD149" i="4" s="1"/>
  <c r="AJ167" i="4"/>
  <c r="AK167" i="4" s="1"/>
  <c r="AL167" i="4" s="1"/>
  <c r="AM167" i="4" s="1"/>
  <c r="AN167" i="4" s="1"/>
  <c r="AO167" i="4" s="1"/>
  <c r="AP167" i="4" s="1"/>
  <c r="AQ167" i="4" s="1"/>
  <c r="AR167" i="4" s="1"/>
  <c r="AS167" i="4" s="1"/>
  <c r="Y36" i="4"/>
  <c r="Z36" i="4" s="1"/>
  <c r="AA36" i="4" s="1"/>
  <c r="AB36" i="4" s="1"/>
  <c r="AC36" i="4" s="1"/>
  <c r="AD36" i="4" s="1"/>
  <c r="AE36" i="4" s="1"/>
  <c r="AF36" i="4" s="1"/>
  <c r="AG36" i="4" s="1"/>
  <c r="AH36" i="4" s="1"/>
  <c r="AU229" i="4"/>
  <c r="AV229" i="4" s="1"/>
  <c r="AW229" i="4" s="1"/>
  <c r="AX229" i="4" s="1"/>
  <c r="AY229" i="4" s="1"/>
  <c r="AZ229" i="4" s="1"/>
  <c r="BA229" i="4" s="1"/>
  <c r="BB229" i="4" s="1"/>
  <c r="BC229" i="4" s="1"/>
  <c r="BD229" i="4" s="1"/>
  <c r="AJ260" i="4"/>
  <c r="AK260" i="4" s="1"/>
  <c r="AL260" i="4" s="1"/>
  <c r="AM260" i="4" s="1"/>
  <c r="AN260" i="4" s="1"/>
  <c r="AO260" i="4" s="1"/>
  <c r="AP260" i="4" s="1"/>
  <c r="AQ260" i="4" s="1"/>
  <c r="AR260" i="4" s="1"/>
  <c r="AS260" i="4" s="1"/>
  <c r="AJ102" i="4"/>
  <c r="AK102" i="4" s="1"/>
  <c r="AL102" i="4" s="1"/>
  <c r="AM102" i="4" s="1"/>
  <c r="AN102" i="4" s="1"/>
  <c r="AO102" i="4" s="1"/>
  <c r="AP102" i="4" s="1"/>
  <c r="AQ102" i="4" s="1"/>
  <c r="AR102" i="4" s="1"/>
  <c r="AS102" i="4" s="1"/>
  <c r="Y229" i="4"/>
  <c r="Z229" i="4" s="1"/>
  <c r="AA229" i="4" s="1"/>
  <c r="AB229" i="4" s="1"/>
  <c r="AC229" i="4" s="1"/>
  <c r="AD229" i="4" s="1"/>
  <c r="AE229" i="4" s="1"/>
  <c r="AF229" i="4" s="1"/>
  <c r="AG229" i="4" s="1"/>
  <c r="AH229" i="4" s="1"/>
  <c r="AU174" i="4"/>
  <c r="AV174" i="4" s="1"/>
  <c r="AW174" i="4" s="1"/>
  <c r="AX174" i="4" s="1"/>
  <c r="AY174" i="4" s="1"/>
  <c r="AZ174" i="4" s="1"/>
  <c r="BA174" i="4" s="1"/>
  <c r="BB174" i="4" s="1"/>
  <c r="BC174" i="4" s="1"/>
  <c r="BD174" i="4" s="1"/>
  <c r="AU132" i="4"/>
  <c r="AV132" i="4" s="1"/>
  <c r="AW132" i="4" s="1"/>
  <c r="AX132" i="4" s="1"/>
  <c r="AY132" i="4" s="1"/>
  <c r="AZ132" i="4" s="1"/>
  <c r="BA132" i="4" s="1"/>
  <c r="BB132" i="4" s="1"/>
  <c r="BC132" i="4" s="1"/>
  <c r="BD132" i="4" s="1"/>
  <c r="AJ153" i="4"/>
  <c r="AK153" i="4" s="1"/>
  <c r="AL153" i="4" s="1"/>
  <c r="AM153" i="4" s="1"/>
  <c r="AN153" i="4" s="1"/>
  <c r="AO153" i="4" s="1"/>
  <c r="AP153" i="4" s="1"/>
  <c r="AQ153" i="4" s="1"/>
  <c r="AR153" i="4" s="1"/>
  <c r="AS153" i="4" s="1"/>
  <c r="Y242" i="4"/>
  <c r="Z242" i="4" s="1"/>
  <c r="AA242" i="4" s="1"/>
  <c r="AB242" i="4" s="1"/>
  <c r="AC242" i="4" s="1"/>
  <c r="AD242" i="4" s="1"/>
  <c r="AE242" i="4" s="1"/>
  <c r="AF242" i="4" s="1"/>
  <c r="AG242" i="4" s="1"/>
  <c r="AH242" i="4" s="1"/>
  <c r="AJ177" i="4"/>
  <c r="AK177" i="4" s="1"/>
  <c r="AL177" i="4" s="1"/>
  <c r="AM177" i="4" s="1"/>
  <c r="AN177" i="4" s="1"/>
  <c r="AO177" i="4" s="1"/>
  <c r="AP177" i="4" s="1"/>
  <c r="AQ177" i="4" s="1"/>
  <c r="AR177" i="4" s="1"/>
  <c r="AS177" i="4" s="1"/>
  <c r="AU204" i="4"/>
  <c r="AV204" i="4" s="1"/>
  <c r="AW204" i="4" s="1"/>
  <c r="AX204" i="4" s="1"/>
  <c r="AY204" i="4" s="1"/>
  <c r="AZ204" i="4" s="1"/>
  <c r="BA204" i="4" s="1"/>
  <c r="BB204" i="4" s="1"/>
  <c r="BC204" i="4" s="1"/>
  <c r="BD204" i="4" s="1"/>
  <c r="AU249" i="4"/>
  <c r="AV249" i="4" s="1"/>
  <c r="AW249" i="4" s="1"/>
  <c r="AX249" i="4" s="1"/>
  <c r="AY249" i="4" s="1"/>
  <c r="AZ249" i="4" s="1"/>
  <c r="BA249" i="4" s="1"/>
  <c r="BB249" i="4" s="1"/>
  <c r="BC249" i="4" s="1"/>
  <c r="BD249" i="4" s="1"/>
  <c r="AJ24" i="4"/>
  <c r="AK24" i="4" s="1"/>
  <c r="AL24" i="4" s="1"/>
  <c r="AM24" i="4" s="1"/>
  <c r="AN24" i="4" s="1"/>
  <c r="AO24" i="4" s="1"/>
  <c r="AP24" i="4" s="1"/>
  <c r="AQ24" i="4" s="1"/>
  <c r="AR24" i="4" s="1"/>
  <c r="AS24" i="4" s="1"/>
  <c r="Y132" i="4"/>
  <c r="Z132" i="4" s="1"/>
  <c r="AA132" i="4" s="1"/>
  <c r="AB132" i="4" s="1"/>
  <c r="AC132" i="4" s="1"/>
  <c r="AD132" i="4" s="1"/>
  <c r="AE132" i="4" s="1"/>
  <c r="AF132" i="4" s="1"/>
  <c r="AG132" i="4" s="1"/>
  <c r="AH132" i="4" s="1"/>
  <c r="AU213" i="4"/>
  <c r="AV213" i="4" s="1"/>
  <c r="AW213" i="4" s="1"/>
  <c r="AX213" i="4" s="1"/>
  <c r="AY213" i="4" s="1"/>
  <c r="AZ213" i="4" s="1"/>
  <c r="BA213" i="4" s="1"/>
  <c r="BB213" i="4" s="1"/>
  <c r="BC213" i="4" s="1"/>
  <c r="BD213" i="4" s="1"/>
  <c r="AU188" i="4"/>
  <c r="AV188" i="4" s="1"/>
  <c r="AW188" i="4" s="1"/>
  <c r="AX188" i="4" s="1"/>
  <c r="AY188" i="4" s="1"/>
  <c r="AZ188" i="4" s="1"/>
  <c r="BA188" i="4" s="1"/>
  <c r="BB188" i="4" s="1"/>
  <c r="BC188" i="4" s="1"/>
  <c r="BD188" i="4" s="1"/>
  <c r="AJ263" i="4"/>
  <c r="AK263" i="4" s="1"/>
  <c r="AL263" i="4" s="1"/>
  <c r="AM263" i="4" s="1"/>
  <c r="AN263" i="4" s="1"/>
  <c r="AO263" i="4" s="1"/>
  <c r="AP263" i="4" s="1"/>
  <c r="AQ263" i="4" s="1"/>
  <c r="AR263" i="4" s="1"/>
  <c r="AS263" i="4" s="1"/>
  <c r="AJ178" i="4"/>
  <c r="AK178" i="4" s="1"/>
  <c r="AL178" i="4" s="1"/>
  <c r="AM178" i="4" s="1"/>
  <c r="AN178" i="4" s="1"/>
  <c r="AO178" i="4" s="1"/>
  <c r="AP178" i="4" s="1"/>
  <c r="AQ178" i="4" s="1"/>
  <c r="AR178" i="4" s="1"/>
  <c r="AS178" i="4" s="1"/>
  <c r="Y44" i="4"/>
  <c r="Z44" i="4" s="1"/>
  <c r="AA44" i="4" s="1"/>
  <c r="AB44" i="4" s="1"/>
  <c r="AC44" i="4" s="1"/>
  <c r="AD44" i="4" s="1"/>
  <c r="AE44" i="4" s="1"/>
  <c r="AF44" i="4" s="1"/>
  <c r="AG44" i="4" s="1"/>
  <c r="AH44" i="4" s="1"/>
  <c r="Y210" i="4"/>
  <c r="Z210" i="4" s="1"/>
  <c r="AA210" i="4" s="1"/>
  <c r="AB210" i="4" s="1"/>
  <c r="AC210" i="4" s="1"/>
  <c r="AD210" i="4" s="1"/>
  <c r="AE210" i="4" s="1"/>
  <c r="AF210" i="4" s="1"/>
  <c r="AG210" i="4" s="1"/>
  <c r="AH210" i="4" s="1"/>
  <c r="AU237" i="4"/>
  <c r="AV237" i="4" s="1"/>
  <c r="AW237" i="4" s="1"/>
  <c r="AX237" i="4" s="1"/>
  <c r="AY237" i="4" s="1"/>
  <c r="AZ237" i="4" s="1"/>
  <c r="BA237" i="4" s="1"/>
  <c r="BB237" i="4" s="1"/>
  <c r="BC237" i="4" s="1"/>
  <c r="BD237" i="4" s="1"/>
  <c r="AU180" i="4"/>
  <c r="AV180" i="4" s="1"/>
  <c r="AW180" i="4" s="1"/>
  <c r="AX180" i="4" s="1"/>
  <c r="AY180" i="4" s="1"/>
  <c r="AZ180" i="4" s="1"/>
  <c r="BA180" i="4" s="1"/>
  <c r="BB180" i="4" s="1"/>
  <c r="BC180" i="4" s="1"/>
  <c r="BD180" i="4" s="1"/>
  <c r="AJ37" i="4"/>
  <c r="AK37" i="4" s="1"/>
  <c r="AL37" i="4" s="1"/>
  <c r="AM37" i="4" s="1"/>
  <c r="AN37" i="4" s="1"/>
  <c r="AO37" i="4" s="1"/>
  <c r="AP37" i="4" s="1"/>
  <c r="AQ37" i="4" s="1"/>
  <c r="AR37" i="4" s="1"/>
  <c r="AS37" i="4" s="1"/>
  <c r="Y177" i="4"/>
  <c r="Z177" i="4" s="1"/>
  <c r="AA177" i="4" s="1"/>
  <c r="AB177" i="4" s="1"/>
  <c r="AC177" i="4" s="1"/>
  <c r="AD177" i="4" s="1"/>
  <c r="AE177" i="4" s="1"/>
  <c r="AF177" i="4" s="1"/>
  <c r="AG177" i="4" s="1"/>
  <c r="AH177" i="4" s="1"/>
  <c r="AU147" i="4"/>
  <c r="AV147" i="4" s="1"/>
  <c r="AW147" i="4" s="1"/>
  <c r="AX147" i="4" s="1"/>
  <c r="AY147" i="4" s="1"/>
  <c r="AZ147" i="4" s="1"/>
  <c r="BA147" i="4" s="1"/>
  <c r="BB147" i="4" s="1"/>
  <c r="BC147" i="4" s="1"/>
  <c r="BD147" i="4" s="1"/>
  <c r="AU248" i="4"/>
  <c r="AV248" i="4" s="1"/>
  <c r="AW248" i="4" s="1"/>
  <c r="AX248" i="4" s="1"/>
  <c r="AY248" i="4" s="1"/>
  <c r="AZ248" i="4" s="1"/>
  <c r="BA248" i="4" s="1"/>
  <c r="BB248" i="4" s="1"/>
  <c r="BC248" i="4" s="1"/>
  <c r="BD248" i="4" s="1"/>
  <c r="AJ179" i="4"/>
  <c r="AK179" i="4" s="1"/>
  <c r="AL179" i="4" s="1"/>
  <c r="AM179" i="4" s="1"/>
  <c r="AN179" i="4" s="1"/>
  <c r="AO179" i="4" s="1"/>
  <c r="AP179" i="4" s="1"/>
  <c r="AQ179" i="4" s="1"/>
  <c r="AR179" i="4" s="1"/>
  <c r="AS179" i="4" s="1"/>
  <c r="AJ70" i="4"/>
  <c r="AK70" i="4" s="1"/>
  <c r="AL70" i="4" s="1"/>
  <c r="AM70" i="4" s="1"/>
  <c r="AN70" i="4" s="1"/>
  <c r="AO70" i="4" s="1"/>
  <c r="AP70" i="4" s="1"/>
  <c r="AQ70" i="4" s="1"/>
  <c r="AR70" i="4" s="1"/>
  <c r="AS70" i="4" s="1"/>
  <c r="AJ186" i="4"/>
  <c r="AK186" i="4" s="1"/>
  <c r="AL186" i="4" s="1"/>
  <c r="AM186" i="4" s="1"/>
  <c r="AN186" i="4" s="1"/>
  <c r="AO186" i="4" s="1"/>
  <c r="AP186" i="4" s="1"/>
  <c r="AQ186" i="4" s="1"/>
  <c r="AR186" i="4" s="1"/>
  <c r="AS186" i="4" s="1"/>
  <c r="Y34" i="4"/>
  <c r="Z34" i="4" s="1"/>
  <c r="AA34" i="4" s="1"/>
  <c r="AB34" i="4" s="1"/>
  <c r="AC34" i="4" s="1"/>
  <c r="AD34" i="4" s="1"/>
  <c r="AE34" i="4" s="1"/>
  <c r="AF34" i="4" s="1"/>
  <c r="AG34" i="4" s="1"/>
  <c r="AH34" i="4" s="1"/>
  <c r="Y114" i="4"/>
  <c r="Z114" i="4" s="1"/>
  <c r="AA114" i="4" s="1"/>
  <c r="AB114" i="4" s="1"/>
  <c r="AC114" i="4" s="1"/>
  <c r="AD114" i="4" s="1"/>
  <c r="AE114" i="4" s="1"/>
  <c r="AF114" i="4" s="1"/>
  <c r="AG114" i="4" s="1"/>
  <c r="AH114" i="4" s="1"/>
  <c r="AJ151" i="4"/>
  <c r="AK151" i="4" s="1"/>
  <c r="AL151" i="4" s="1"/>
  <c r="AM151" i="4" s="1"/>
  <c r="AN151" i="4" s="1"/>
  <c r="AO151" i="4" s="1"/>
  <c r="AP151" i="4" s="1"/>
  <c r="AQ151" i="4" s="1"/>
  <c r="AR151" i="4" s="1"/>
  <c r="AS151" i="4" s="1"/>
  <c r="Y91" i="4"/>
  <c r="Z91" i="4" s="1"/>
  <c r="AA91" i="4" s="1"/>
  <c r="AB91" i="4" s="1"/>
  <c r="AC91" i="4" s="1"/>
  <c r="AD91" i="4" s="1"/>
  <c r="AE91" i="4" s="1"/>
  <c r="AF91" i="4" s="1"/>
  <c r="AG91" i="4" s="1"/>
  <c r="AH91" i="4" s="1"/>
  <c r="AU186" i="4"/>
  <c r="AV186" i="4" s="1"/>
  <c r="AW186" i="4" s="1"/>
  <c r="AX186" i="4" s="1"/>
  <c r="AY186" i="4" s="1"/>
  <c r="AZ186" i="4" s="1"/>
  <c r="BA186" i="4" s="1"/>
  <c r="BB186" i="4" s="1"/>
  <c r="BC186" i="4" s="1"/>
  <c r="BD186" i="4" s="1"/>
  <c r="AU43" i="4"/>
  <c r="AV43" i="4" s="1"/>
  <c r="AW43" i="4" s="1"/>
  <c r="AX43" i="4" s="1"/>
  <c r="AY43" i="4" s="1"/>
  <c r="AZ43" i="4" s="1"/>
  <c r="BA43" i="4" s="1"/>
  <c r="BB43" i="4" s="1"/>
  <c r="BC43" i="4" s="1"/>
  <c r="BD43" i="4" s="1"/>
  <c r="AJ29" i="4"/>
  <c r="AK29" i="4" s="1"/>
  <c r="AL29" i="4" s="1"/>
  <c r="AM29" i="4" s="1"/>
  <c r="AN29" i="4" s="1"/>
  <c r="AO29" i="4" s="1"/>
  <c r="AP29" i="4" s="1"/>
  <c r="AQ29" i="4" s="1"/>
  <c r="AR29" i="4" s="1"/>
  <c r="AS29" i="4" s="1"/>
  <c r="AJ264" i="4"/>
  <c r="AK264" i="4" s="1"/>
  <c r="AL264" i="4" s="1"/>
  <c r="AM264" i="4" s="1"/>
  <c r="AN264" i="4" s="1"/>
  <c r="AO264" i="4" s="1"/>
  <c r="AP264" i="4" s="1"/>
  <c r="AQ264" i="4" s="1"/>
  <c r="AR264" i="4" s="1"/>
  <c r="AS264" i="4" s="1"/>
  <c r="Y257" i="4"/>
  <c r="Z257" i="4" s="1"/>
  <c r="AA257" i="4" s="1"/>
  <c r="AB257" i="4" s="1"/>
  <c r="AC257" i="4" s="1"/>
  <c r="AD257" i="4" s="1"/>
  <c r="AE257" i="4" s="1"/>
  <c r="AF257" i="4" s="1"/>
  <c r="AG257" i="4" s="1"/>
  <c r="AH257" i="4" s="1"/>
  <c r="Y263" i="4"/>
  <c r="Z263" i="4" s="1"/>
  <c r="AA263" i="4" s="1"/>
  <c r="AB263" i="4" s="1"/>
  <c r="AC263" i="4" s="1"/>
  <c r="AD263" i="4" s="1"/>
  <c r="AE263" i="4" s="1"/>
  <c r="AF263" i="4" s="1"/>
  <c r="AG263" i="4" s="1"/>
  <c r="AH263" i="4" s="1"/>
  <c r="AJ49" i="4"/>
  <c r="AK49" i="4" s="1"/>
  <c r="AL49" i="4" s="1"/>
  <c r="AM49" i="4" s="1"/>
  <c r="AN49" i="4" s="1"/>
  <c r="AO49" i="4" s="1"/>
  <c r="AP49" i="4" s="1"/>
  <c r="AQ49" i="4" s="1"/>
  <c r="AR49" i="4" s="1"/>
  <c r="AS49" i="4" s="1"/>
  <c r="Y200" i="4"/>
  <c r="Z200" i="4" s="1"/>
  <c r="AA200" i="4" s="1"/>
  <c r="AB200" i="4" s="1"/>
  <c r="AC200" i="4" s="1"/>
  <c r="AD200" i="4" s="1"/>
  <c r="AE200" i="4" s="1"/>
  <c r="AF200" i="4" s="1"/>
  <c r="AG200" i="4" s="1"/>
  <c r="AH200" i="4" s="1"/>
  <c r="Y58" i="4"/>
  <c r="Z58" i="4" s="1"/>
  <c r="AA58" i="4" s="1"/>
  <c r="AB58" i="4" s="1"/>
  <c r="AC58" i="4" s="1"/>
  <c r="AD58" i="4" s="1"/>
  <c r="AE58" i="4" s="1"/>
  <c r="AF58" i="4" s="1"/>
  <c r="AG58" i="4" s="1"/>
  <c r="AH58" i="4" s="1"/>
  <c r="AU182" i="4"/>
  <c r="AV182" i="4" s="1"/>
  <c r="AW182" i="4" s="1"/>
  <c r="AX182" i="4" s="1"/>
  <c r="AY182" i="4" s="1"/>
  <c r="AZ182" i="4" s="1"/>
  <c r="BA182" i="4" s="1"/>
  <c r="BB182" i="4" s="1"/>
  <c r="BC182" i="4" s="1"/>
  <c r="BD182" i="4" s="1"/>
  <c r="AJ164" i="4"/>
  <c r="AK164" i="4" s="1"/>
  <c r="AL164" i="4" s="1"/>
  <c r="AM164" i="4" s="1"/>
  <c r="AN164" i="4" s="1"/>
  <c r="AO164" i="4" s="1"/>
  <c r="AP164" i="4" s="1"/>
  <c r="AQ164" i="4" s="1"/>
  <c r="AR164" i="4" s="1"/>
  <c r="AS164" i="4" s="1"/>
  <c r="AU60" i="4"/>
  <c r="AV60" i="4" s="1"/>
  <c r="AW60" i="4" s="1"/>
  <c r="AX60" i="4" s="1"/>
  <c r="AY60" i="4" s="1"/>
  <c r="AZ60" i="4" s="1"/>
  <c r="BA60" i="4" s="1"/>
  <c r="BB60" i="4" s="1"/>
  <c r="BC60" i="4" s="1"/>
  <c r="BD60" i="4" s="1"/>
  <c r="AJ93" i="4"/>
  <c r="AK93" i="4" s="1"/>
  <c r="AL93" i="4" s="1"/>
  <c r="AM93" i="4" s="1"/>
  <c r="AN93" i="4" s="1"/>
  <c r="AO93" i="4" s="1"/>
  <c r="AP93" i="4" s="1"/>
  <c r="AQ93" i="4" s="1"/>
  <c r="AR93" i="4" s="1"/>
  <c r="AS93" i="4" s="1"/>
  <c r="Y243" i="4"/>
  <c r="Z243" i="4" s="1"/>
  <c r="AA243" i="4" s="1"/>
  <c r="AB243" i="4" s="1"/>
  <c r="AC243" i="4" s="1"/>
  <c r="AD243" i="4" s="1"/>
  <c r="AE243" i="4" s="1"/>
  <c r="AF243" i="4" s="1"/>
  <c r="AG243" i="4" s="1"/>
  <c r="AH243" i="4" s="1"/>
  <c r="AJ156" i="4"/>
  <c r="AK156" i="4" s="1"/>
  <c r="AL156" i="4" s="1"/>
  <c r="AM156" i="4" s="1"/>
  <c r="AN156" i="4" s="1"/>
  <c r="AO156" i="4" s="1"/>
  <c r="AP156" i="4" s="1"/>
  <c r="AQ156" i="4" s="1"/>
  <c r="AR156" i="4" s="1"/>
  <c r="AS156" i="4" s="1"/>
  <c r="AU245" i="4"/>
  <c r="AV245" i="4" s="1"/>
  <c r="AW245" i="4" s="1"/>
  <c r="AX245" i="4" s="1"/>
  <c r="AY245" i="4" s="1"/>
  <c r="AZ245" i="4" s="1"/>
  <c r="BA245" i="4" s="1"/>
  <c r="BB245" i="4" s="1"/>
  <c r="BC245" i="4" s="1"/>
  <c r="BD245" i="4" s="1"/>
  <c r="AJ217" i="4"/>
  <c r="AK217" i="4" s="1"/>
  <c r="AL217" i="4" s="1"/>
  <c r="AM217" i="4" s="1"/>
  <c r="AN217" i="4" s="1"/>
  <c r="AO217" i="4" s="1"/>
  <c r="AP217" i="4" s="1"/>
  <c r="AQ217" i="4" s="1"/>
  <c r="AR217" i="4" s="1"/>
  <c r="AS217" i="4" s="1"/>
  <c r="Y249" i="4"/>
  <c r="Z249" i="4" s="1"/>
  <c r="AA249" i="4" s="1"/>
  <c r="AB249" i="4" s="1"/>
  <c r="AC249" i="4" s="1"/>
  <c r="AD249" i="4" s="1"/>
  <c r="AE249" i="4" s="1"/>
  <c r="AF249" i="4" s="1"/>
  <c r="AG249" i="4" s="1"/>
  <c r="AH249" i="4" s="1"/>
  <c r="AJ64" i="4"/>
  <c r="AK64" i="4" s="1"/>
  <c r="AL64" i="4" s="1"/>
  <c r="AM64" i="4" s="1"/>
  <c r="AN64" i="4" s="1"/>
  <c r="AO64" i="4" s="1"/>
  <c r="AP64" i="4" s="1"/>
  <c r="AQ64" i="4" s="1"/>
  <c r="AR64" i="4" s="1"/>
  <c r="AS64" i="4" s="1"/>
  <c r="Y123" i="4"/>
  <c r="Z123" i="4" s="1"/>
  <c r="AA123" i="4" s="1"/>
  <c r="AB123" i="4" s="1"/>
  <c r="AC123" i="4" s="1"/>
  <c r="AD123" i="4" s="1"/>
  <c r="AE123" i="4" s="1"/>
  <c r="AF123" i="4" s="1"/>
  <c r="AG123" i="4" s="1"/>
  <c r="AH123" i="4" s="1"/>
  <c r="AU242" i="4"/>
  <c r="AV242" i="4" s="1"/>
  <c r="AW242" i="4" s="1"/>
  <c r="AX242" i="4" s="1"/>
  <c r="AY242" i="4" s="1"/>
  <c r="AZ242" i="4" s="1"/>
  <c r="BA242" i="4" s="1"/>
  <c r="BB242" i="4" s="1"/>
  <c r="BC242" i="4" s="1"/>
  <c r="BD242" i="4" s="1"/>
  <c r="Y78" i="4"/>
  <c r="Z78" i="4" s="1"/>
  <c r="AA78" i="4" s="1"/>
  <c r="AB78" i="4" s="1"/>
  <c r="AC78" i="4" s="1"/>
  <c r="AD78" i="4" s="1"/>
  <c r="AE78" i="4" s="1"/>
  <c r="AF78" i="4" s="1"/>
  <c r="AG78" i="4" s="1"/>
  <c r="AH78" i="4" s="1"/>
  <c r="AU152" i="4"/>
  <c r="AV152" i="4" s="1"/>
  <c r="AW152" i="4" s="1"/>
  <c r="AX152" i="4" s="1"/>
  <c r="AY152" i="4" s="1"/>
  <c r="AZ152" i="4" s="1"/>
  <c r="BA152" i="4" s="1"/>
  <c r="BB152" i="4" s="1"/>
  <c r="BC152" i="4" s="1"/>
  <c r="BD152" i="4" s="1"/>
  <c r="AJ73" i="4"/>
  <c r="AK73" i="4" s="1"/>
  <c r="AL73" i="4" s="1"/>
  <c r="AM73" i="4" s="1"/>
  <c r="AN73" i="4" s="1"/>
  <c r="AO73" i="4" s="1"/>
  <c r="AP73" i="4" s="1"/>
  <c r="AQ73" i="4" s="1"/>
  <c r="AR73" i="4" s="1"/>
  <c r="AS73" i="4" s="1"/>
  <c r="AJ69" i="4"/>
  <c r="AK69" i="4" s="1"/>
  <c r="AL69" i="4" s="1"/>
  <c r="AM69" i="4" s="1"/>
  <c r="AN69" i="4" s="1"/>
  <c r="AO69" i="4" s="1"/>
  <c r="AP69" i="4" s="1"/>
  <c r="AQ69" i="4" s="1"/>
  <c r="AR69" i="4" s="1"/>
  <c r="AS69" i="4" s="1"/>
  <c r="AU146" i="4"/>
  <c r="AV146" i="4" s="1"/>
  <c r="AW146" i="4" s="1"/>
  <c r="AX146" i="4" s="1"/>
  <c r="AY146" i="4" s="1"/>
  <c r="AZ146" i="4" s="1"/>
  <c r="BA146" i="4" s="1"/>
  <c r="BB146" i="4" s="1"/>
  <c r="BC146" i="4" s="1"/>
  <c r="BD146" i="4" s="1"/>
  <c r="AJ211" i="4"/>
  <c r="AK211" i="4" s="1"/>
  <c r="AL211" i="4" s="1"/>
  <c r="AM211" i="4" s="1"/>
  <c r="AN211" i="4" s="1"/>
  <c r="AO211" i="4" s="1"/>
  <c r="AP211" i="4" s="1"/>
  <c r="AQ211" i="4" s="1"/>
  <c r="AR211" i="4" s="1"/>
  <c r="AS211" i="4" s="1"/>
  <c r="Y186" i="4"/>
  <c r="Z186" i="4" s="1"/>
  <c r="AA186" i="4" s="1"/>
  <c r="AB186" i="4" s="1"/>
  <c r="AC186" i="4" s="1"/>
  <c r="AD186" i="4" s="1"/>
  <c r="AE186" i="4" s="1"/>
  <c r="AF186" i="4" s="1"/>
  <c r="AG186" i="4" s="1"/>
  <c r="AH186" i="4" s="1"/>
  <c r="AU233" i="4"/>
  <c r="AV233" i="4" s="1"/>
  <c r="AW233" i="4" s="1"/>
  <c r="AX233" i="4" s="1"/>
  <c r="AY233" i="4" s="1"/>
  <c r="AZ233" i="4" s="1"/>
  <c r="BA233" i="4" s="1"/>
  <c r="BB233" i="4" s="1"/>
  <c r="BC233" i="4" s="1"/>
  <c r="BD233" i="4" s="1"/>
  <c r="AU120" i="4"/>
  <c r="AV120" i="4" s="1"/>
  <c r="AW120" i="4" s="1"/>
  <c r="AX120" i="4" s="1"/>
  <c r="AY120" i="4" s="1"/>
  <c r="AZ120" i="4" s="1"/>
  <c r="BA120" i="4" s="1"/>
  <c r="BB120" i="4" s="1"/>
  <c r="BC120" i="4" s="1"/>
  <c r="BD120" i="4" s="1"/>
  <c r="AU257" i="4"/>
  <c r="AV257" i="4" s="1"/>
  <c r="AW257" i="4" s="1"/>
  <c r="AX257" i="4" s="1"/>
  <c r="AY257" i="4" s="1"/>
  <c r="AZ257" i="4" s="1"/>
  <c r="BA257" i="4" s="1"/>
  <c r="BB257" i="4" s="1"/>
  <c r="BC257" i="4" s="1"/>
  <c r="BD257" i="4" s="1"/>
  <c r="AJ246" i="4"/>
  <c r="AK246" i="4" s="1"/>
  <c r="AL246" i="4" s="1"/>
  <c r="AM246" i="4" s="1"/>
  <c r="AN246" i="4" s="1"/>
  <c r="AO246" i="4" s="1"/>
  <c r="AP246" i="4" s="1"/>
  <c r="AQ246" i="4" s="1"/>
  <c r="AR246" i="4" s="1"/>
  <c r="AS246" i="4" s="1"/>
  <c r="AJ68" i="4"/>
  <c r="AK68" i="4" s="1"/>
  <c r="AL68" i="4" s="1"/>
  <c r="AM68" i="4" s="1"/>
  <c r="AN68" i="4" s="1"/>
  <c r="AO68" i="4" s="1"/>
  <c r="AP68" i="4" s="1"/>
  <c r="AQ68" i="4" s="1"/>
  <c r="AR68" i="4" s="1"/>
  <c r="AS68" i="4" s="1"/>
  <c r="Y218" i="4"/>
  <c r="Z218" i="4" s="1"/>
  <c r="AA218" i="4" s="1"/>
  <c r="AB218" i="4" s="1"/>
  <c r="AC218" i="4" s="1"/>
  <c r="AD218" i="4" s="1"/>
  <c r="AE218" i="4" s="1"/>
  <c r="AF218" i="4" s="1"/>
  <c r="AG218" i="4" s="1"/>
  <c r="AH218" i="4" s="1"/>
  <c r="Y175" i="4"/>
  <c r="Z175" i="4" s="1"/>
  <c r="AA175" i="4" s="1"/>
  <c r="AB175" i="4" s="1"/>
  <c r="AC175" i="4" s="1"/>
  <c r="AD175" i="4" s="1"/>
  <c r="AE175" i="4" s="1"/>
  <c r="AF175" i="4" s="1"/>
  <c r="AG175" i="4" s="1"/>
  <c r="AH175" i="4" s="1"/>
  <c r="AU63" i="4"/>
  <c r="AV63" i="4" s="1"/>
  <c r="AW63" i="4" s="1"/>
  <c r="AX63" i="4" s="1"/>
  <c r="AY63" i="4" s="1"/>
  <c r="AZ63" i="4" s="1"/>
  <c r="BA63" i="4" s="1"/>
  <c r="BB63" i="4" s="1"/>
  <c r="BC63" i="4" s="1"/>
  <c r="BD63" i="4" s="1"/>
  <c r="AU25" i="4"/>
  <c r="AV25" i="4" s="1"/>
  <c r="AW25" i="4" s="1"/>
  <c r="AX25" i="4" s="1"/>
  <c r="AY25" i="4" s="1"/>
  <c r="AZ25" i="4" s="1"/>
  <c r="BA25" i="4" s="1"/>
  <c r="BB25" i="4" s="1"/>
  <c r="BC25" i="4" s="1"/>
  <c r="BD25" i="4" s="1"/>
  <c r="AJ12" i="4"/>
  <c r="AK12" i="4" s="1"/>
  <c r="AL12" i="4" s="1"/>
  <c r="AM12" i="4" s="1"/>
  <c r="AN12" i="4" s="1"/>
  <c r="AO12" i="4" s="1"/>
  <c r="AP12" i="4" s="1"/>
  <c r="AQ12" i="4" s="1"/>
  <c r="AR12" i="4" s="1"/>
  <c r="AS12" i="4" s="1"/>
  <c r="Y240" i="4"/>
  <c r="Z240" i="4" s="1"/>
  <c r="AA240" i="4" s="1"/>
  <c r="AB240" i="4" s="1"/>
  <c r="AC240" i="4" s="1"/>
  <c r="AD240" i="4" s="1"/>
  <c r="AE240" i="4" s="1"/>
  <c r="AF240" i="4" s="1"/>
  <c r="AG240" i="4" s="1"/>
  <c r="AH240" i="4" s="1"/>
  <c r="AU36" i="4"/>
  <c r="AV36" i="4" s="1"/>
  <c r="AW36" i="4" s="1"/>
  <c r="AX36" i="4" s="1"/>
  <c r="AY36" i="4" s="1"/>
  <c r="AZ36" i="4" s="1"/>
  <c r="BA36" i="4" s="1"/>
  <c r="BB36" i="4" s="1"/>
  <c r="BC36" i="4" s="1"/>
  <c r="BD36" i="4" s="1"/>
  <c r="AU85" i="4"/>
  <c r="AV85" i="4" s="1"/>
  <c r="AW85" i="4" s="1"/>
  <c r="AX85" i="4" s="1"/>
  <c r="AY85" i="4" s="1"/>
  <c r="AZ85" i="4" s="1"/>
  <c r="BA85" i="4" s="1"/>
  <c r="BB85" i="4" s="1"/>
  <c r="BC85" i="4" s="1"/>
  <c r="BD85" i="4" s="1"/>
  <c r="AJ232" i="4"/>
  <c r="AK232" i="4" s="1"/>
  <c r="AL232" i="4" s="1"/>
  <c r="AM232" i="4" s="1"/>
  <c r="AN232" i="4" s="1"/>
  <c r="AO232" i="4" s="1"/>
  <c r="AP232" i="4" s="1"/>
  <c r="AQ232" i="4" s="1"/>
  <c r="AR232" i="4" s="1"/>
  <c r="AS232" i="4" s="1"/>
  <c r="AJ240" i="4"/>
  <c r="AK240" i="4" s="1"/>
  <c r="AL240" i="4" s="1"/>
  <c r="AM240" i="4" s="1"/>
  <c r="AN240" i="4" s="1"/>
  <c r="AO240" i="4" s="1"/>
  <c r="AP240" i="4" s="1"/>
  <c r="AQ240" i="4" s="1"/>
  <c r="AR240" i="4" s="1"/>
  <c r="AS240" i="4" s="1"/>
  <c r="Y45" i="4"/>
  <c r="Z45" i="4" s="1"/>
  <c r="AA45" i="4" s="1"/>
  <c r="AB45" i="4" s="1"/>
  <c r="AC45" i="4" s="1"/>
  <c r="AD45" i="4" s="1"/>
  <c r="AE45" i="4" s="1"/>
  <c r="AF45" i="4" s="1"/>
  <c r="AG45" i="4" s="1"/>
  <c r="AH45" i="4" s="1"/>
  <c r="Y235" i="4"/>
  <c r="Z235" i="4" s="1"/>
  <c r="AA235" i="4" s="1"/>
  <c r="AB235" i="4" s="1"/>
  <c r="AC235" i="4" s="1"/>
  <c r="AD235" i="4" s="1"/>
  <c r="AE235" i="4" s="1"/>
  <c r="AF235" i="4" s="1"/>
  <c r="AG235" i="4" s="1"/>
  <c r="AH235" i="4" s="1"/>
  <c r="AJ193" i="4"/>
  <c r="AK193" i="4" s="1"/>
  <c r="AL193" i="4" s="1"/>
  <c r="AM193" i="4" s="1"/>
  <c r="AN193" i="4" s="1"/>
  <c r="AO193" i="4" s="1"/>
  <c r="AP193" i="4" s="1"/>
  <c r="AQ193" i="4" s="1"/>
  <c r="AR193" i="4" s="1"/>
  <c r="AS193" i="4" s="1"/>
  <c r="Y213" i="4"/>
  <c r="Z213" i="4" s="1"/>
  <c r="AA213" i="4" s="1"/>
  <c r="AB213" i="4" s="1"/>
  <c r="AC213" i="4" s="1"/>
  <c r="AD213" i="4" s="1"/>
  <c r="AE213" i="4" s="1"/>
  <c r="AF213" i="4" s="1"/>
  <c r="AG213" i="4" s="1"/>
  <c r="AH213" i="4" s="1"/>
  <c r="AU194" i="4"/>
  <c r="AV194" i="4" s="1"/>
  <c r="AW194" i="4" s="1"/>
  <c r="AX194" i="4" s="1"/>
  <c r="AY194" i="4" s="1"/>
  <c r="AZ194" i="4" s="1"/>
  <c r="BA194" i="4" s="1"/>
  <c r="BB194" i="4" s="1"/>
  <c r="BC194" i="4" s="1"/>
  <c r="BD194" i="4" s="1"/>
  <c r="AU253" i="4"/>
  <c r="AV253" i="4" s="1"/>
  <c r="AW253" i="4" s="1"/>
  <c r="AX253" i="4" s="1"/>
  <c r="AY253" i="4" s="1"/>
  <c r="AZ253" i="4" s="1"/>
  <c r="BA253" i="4" s="1"/>
  <c r="BB253" i="4" s="1"/>
  <c r="BC253" i="4" s="1"/>
  <c r="BD253" i="4" s="1"/>
  <c r="AJ147" i="4"/>
  <c r="AK147" i="4" s="1"/>
  <c r="AL147" i="4" s="1"/>
  <c r="AM147" i="4" s="1"/>
  <c r="AN147" i="4" s="1"/>
  <c r="AO147" i="4" s="1"/>
  <c r="AP147" i="4" s="1"/>
  <c r="AQ147" i="4" s="1"/>
  <c r="AR147" i="4" s="1"/>
  <c r="AS147" i="4" s="1"/>
  <c r="Y65" i="4"/>
  <c r="Z65" i="4" s="1"/>
  <c r="AA65" i="4" s="1"/>
  <c r="AB65" i="4" s="1"/>
  <c r="AC65" i="4" s="1"/>
  <c r="AD65" i="4" s="1"/>
  <c r="AE65" i="4" s="1"/>
  <c r="AF65" i="4" s="1"/>
  <c r="AG65" i="4" s="1"/>
  <c r="AH65" i="4" s="1"/>
  <c r="Y176" i="4"/>
  <c r="Z176" i="4" s="1"/>
  <c r="AA176" i="4" s="1"/>
  <c r="AB176" i="4" s="1"/>
  <c r="AC176" i="4" s="1"/>
  <c r="AD176" i="4" s="1"/>
  <c r="AE176" i="4" s="1"/>
  <c r="AF176" i="4" s="1"/>
  <c r="AG176" i="4" s="1"/>
  <c r="AH176" i="4" s="1"/>
  <c r="AU238" i="4"/>
  <c r="AV238" i="4" s="1"/>
  <c r="AW238" i="4" s="1"/>
  <c r="AX238" i="4" s="1"/>
  <c r="AY238" i="4" s="1"/>
  <c r="AZ238" i="4" s="1"/>
  <c r="BA238" i="4" s="1"/>
  <c r="BB238" i="4" s="1"/>
  <c r="BC238" i="4" s="1"/>
  <c r="BD238" i="4" s="1"/>
  <c r="AU122" i="4"/>
  <c r="AV122" i="4" s="1"/>
  <c r="AW122" i="4" s="1"/>
  <c r="AX122" i="4" s="1"/>
  <c r="AY122" i="4" s="1"/>
  <c r="AZ122" i="4" s="1"/>
  <c r="BA122" i="4" s="1"/>
  <c r="BB122" i="4" s="1"/>
  <c r="BC122" i="4" s="1"/>
  <c r="BD122" i="4" s="1"/>
  <c r="AJ121" i="4"/>
  <c r="AK121" i="4" s="1"/>
  <c r="AL121" i="4" s="1"/>
  <c r="AM121" i="4" s="1"/>
  <c r="AN121" i="4" s="1"/>
  <c r="AO121" i="4" s="1"/>
  <c r="AP121" i="4" s="1"/>
  <c r="AQ121" i="4" s="1"/>
  <c r="AR121" i="4" s="1"/>
  <c r="AS121" i="4" s="1"/>
  <c r="Y96" i="4"/>
  <c r="Z96" i="4" s="1"/>
  <c r="AA96" i="4" s="1"/>
  <c r="AB96" i="4" s="1"/>
  <c r="AC96" i="4" s="1"/>
  <c r="AD96" i="4" s="1"/>
  <c r="AE96" i="4" s="1"/>
  <c r="AF96" i="4" s="1"/>
  <c r="AG96" i="4" s="1"/>
  <c r="AH96" i="4" s="1"/>
  <c r="AU192" i="4"/>
  <c r="AV192" i="4" s="1"/>
  <c r="AW192" i="4" s="1"/>
  <c r="AX192" i="4" s="1"/>
  <c r="AY192" i="4" s="1"/>
  <c r="AZ192" i="4" s="1"/>
  <c r="BA192" i="4" s="1"/>
  <c r="BB192" i="4" s="1"/>
  <c r="BC192" i="4" s="1"/>
  <c r="BD192" i="4" s="1"/>
  <c r="AJ22" i="4"/>
  <c r="AK22" i="4" s="1"/>
  <c r="AL22" i="4" s="1"/>
  <c r="AM22" i="4" s="1"/>
  <c r="AN22" i="4" s="1"/>
  <c r="AO22" i="4" s="1"/>
  <c r="AP22" i="4" s="1"/>
  <c r="AQ22" i="4" s="1"/>
  <c r="AR22" i="4" s="1"/>
  <c r="AS22" i="4" s="1"/>
  <c r="AU236" i="4"/>
  <c r="AV236" i="4" s="1"/>
  <c r="AW236" i="4" s="1"/>
  <c r="AX236" i="4" s="1"/>
  <c r="AY236" i="4" s="1"/>
  <c r="AZ236" i="4" s="1"/>
  <c r="BA236" i="4" s="1"/>
  <c r="BB236" i="4" s="1"/>
  <c r="BC236" i="4" s="1"/>
  <c r="BD236" i="4" s="1"/>
  <c r="AJ101" i="4"/>
  <c r="AK101" i="4" s="1"/>
  <c r="AL101" i="4" s="1"/>
  <c r="AM101" i="4" s="1"/>
  <c r="AN101" i="4" s="1"/>
  <c r="AO101" i="4" s="1"/>
  <c r="AP101" i="4" s="1"/>
  <c r="AQ101" i="4" s="1"/>
  <c r="AR101" i="4" s="1"/>
  <c r="AS101" i="4" s="1"/>
  <c r="Y14" i="4"/>
  <c r="Z14" i="4" s="1"/>
  <c r="AA14" i="4" s="1"/>
  <c r="AB14" i="4" s="1"/>
  <c r="AC14" i="4" s="1"/>
  <c r="AD14" i="4" s="1"/>
  <c r="AE14" i="4" s="1"/>
  <c r="AF14" i="4" s="1"/>
  <c r="AG14" i="4" s="1"/>
  <c r="AH14" i="4" s="1"/>
  <c r="AJ26" i="4"/>
  <c r="AK26" i="4" s="1"/>
  <c r="AL26" i="4" s="1"/>
  <c r="AM26" i="4" s="1"/>
  <c r="AN26" i="4" s="1"/>
  <c r="AO26" i="4" s="1"/>
  <c r="AP26" i="4" s="1"/>
  <c r="AQ26" i="4" s="1"/>
  <c r="AR26" i="4" s="1"/>
  <c r="AS26" i="4" s="1"/>
  <c r="AU28" i="4"/>
  <c r="AV28" i="4" s="1"/>
  <c r="AW28" i="4" s="1"/>
  <c r="AX28" i="4" s="1"/>
  <c r="AY28" i="4" s="1"/>
  <c r="AZ28" i="4" s="1"/>
  <c r="BA28" i="4" s="1"/>
  <c r="BB28" i="4" s="1"/>
  <c r="BC28" i="4" s="1"/>
  <c r="BD28" i="4" s="1"/>
  <c r="AJ229" i="4"/>
  <c r="AK229" i="4" s="1"/>
  <c r="AL229" i="4" s="1"/>
  <c r="AM229" i="4" s="1"/>
  <c r="AN229" i="4" s="1"/>
  <c r="AO229" i="4" s="1"/>
  <c r="AP229" i="4" s="1"/>
  <c r="AQ229" i="4" s="1"/>
  <c r="AR229" i="4" s="1"/>
  <c r="AS229" i="4" s="1"/>
  <c r="Y192" i="4"/>
  <c r="Z192" i="4" s="1"/>
  <c r="AA192" i="4" s="1"/>
  <c r="AB192" i="4" s="1"/>
  <c r="AC192" i="4" s="1"/>
  <c r="AD192" i="4" s="1"/>
  <c r="AE192" i="4" s="1"/>
  <c r="AF192" i="4" s="1"/>
  <c r="AG192" i="4" s="1"/>
  <c r="AH192" i="4" s="1"/>
  <c r="AU74" i="4"/>
  <c r="AV74" i="4" s="1"/>
  <c r="AW74" i="4" s="1"/>
  <c r="AX74" i="4" s="1"/>
  <c r="AY74" i="4" s="1"/>
  <c r="AZ74" i="4" s="1"/>
  <c r="BA74" i="4" s="1"/>
  <c r="BB74" i="4" s="1"/>
  <c r="BC74" i="4" s="1"/>
  <c r="BD74" i="4" s="1"/>
  <c r="AJ187" i="4"/>
  <c r="AK187" i="4" s="1"/>
  <c r="AL187" i="4" s="1"/>
  <c r="AM187" i="4" s="1"/>
  <c r="AN187" i="4" s="1"/>
  <c r="AO187" i="4" s="1"/>
  <c r="AP187" i="4" s="1"/>
  <c r="AQ187" i="4" s="1"/>
  <c r="AR187" i="4" s="1"/>
  <c r="AS187" i="4" s="1"/>
  <c r="AJ41" i="4"/>
  <c r="AK41" i="4" s="1"/>
  <c r="AL41" i="4" s="1"/>
  <c r="AM41" i="4" s="1"/>
  <c r="AN41" i="4" s="1"/>
  <c r="AO41" i="4" s="1"/>
  <c r="AP41" i="4" s="1"/>
  <c r="AQ41" i="4" s="1"/>
  <c r="AR41" i="4" s="1"/>
  <c r="AS41" i="4" s="1"/>
  <c r="Y141" i="4"/>
  <c r="Z141" i="4" s="1"/>
  <c r="AA141" i="4" s="1"/>
  <c r="AB141" i="4" s="1"/>
  <c r="AC141" i="4" s="1"/>
  <c r="AD141" i="4" s="1"/>
  <c r="AE141" i="4" s="1"/>
  <c r="AF141" i="4" s="1"/>
  <c r="AG141" i="4" s="1"/>
  <c r="AH141" i="4" s="1"/>
  <c r="AU45" i="4"/>
  <c r="AV45" i="4" s="1"/>
  <c r="AW45" i="4" s="1"/>
  <c r="AX45" i="4" s="1"/>
  <c r="AY45" i="4" s="1"/>
  <c r="AZ45" i="4" s="1"/>
  <c r="BA45" i="4" s="1"/>
  <c r="BB45" i="4" s="1"/>
  <c r="BC45" i="4" s="1"/>
  <c r="BD45" i="4" s="1"/>
  <c r="AJ174" i="4"/>
  <c r="AK174" i="4" s="1"/>
  <c r="AL174" i="4" s="1"/>
  <c r="AM174" i="4" s="1"/>
  <c r="AN174" i="4" s="1"/>
  <c r="AO174" i="4" s="1"/>
  <c r="AP174" i="4" s="1"/>
  <c r="AQ174" i="4" s="1"/>
  <c r="AR174" i="4" s="1"/>
  <c r="AS174" i="4" s="1"/>
  <c r="AU14" i="4"/>
  <c r="AV14" i="4" s="1"/>
  <c r="AW14" i="4" s="1"/>
  <c r="AX14" i="4" s="1"/>
  <c r="AY14" i="4" s="1"/>
  <c r="AZ14" i="4" s="1"/>
  <c r="BA14" i="4" s="1"/>
  <c r="BB14" i="4" s="1"/>
  <c r="BC14" i="4" s="1"/>
  <c r="BD14" i="4" s="1"/>
  <c r="AU136" i="4"/>
  <c r="AV136" i="4" s="1"/>
  <c r="AW136" i="4" s="1"/>
  <c r="AX136" i="4" s="1"/>
  <c r="AY136" i="4" s="1"/>
  <c r="AZ136" i="4" s="1"/>
  <c r="BA136" i="4" s="1"/>
  <c r="BB136" i="4" s="1"/>
  <c r="BC136" i="4" s="1"/>
  <c r="BD136" i="4" s="1"/>
  <c r="AJ20" i="4"/>
  <c r="AK20" i="4" s="1"/>
  <c r="AL20" i="4" s="1"/>
  <c r="AM20" i="4" s="1"/>
  <c r="AN20" i="4" s="1"/>
  <c r="AO20" i="4" s="1"/>
  <c r="AP20" i="4" s="1"/>
  <c r="AQ20" i="4" s="1"/>
  <c r="AR20" i="4" s="1"/>
  <c r="AS20" i="4" s="1"/>
  <c r="AJ115" i="4"/>
  <c r="AK115" i="4" s="1"/>
  <c r="AL115" i="4" s="1"/>
  <c r="AM115" i="4" s="1"/>
  <c r="AN115" i="4" s="1"/>
  <c r="AO115" i="4" s="1"/>
  <c r="AP115" i="4" s="1"/>
  <c r="AQ115" i="4" s="1"/>
  <c r="AR115" i="4" s="1"/>
  <c r="AS115" i="4" s="1"/>
  <c r="Y220" i="4"/>
  <c r="Z220" i="4" s="1"/>
  <c r="AA220" i="4" s="1"/>
  <c r="AB220" i="4" s="1"/>
  <c r="AC220" i="4" s="1"/>
  <c r="AD220" i="4" s="1"/>
  <c r="AE220" i="4" s="1"/>
  <c r="AF220" i="4" s="1"/>
  <c r="AG220" i="4" s="1"/>
  <c r="AH220" i="4" s="1"/>
  <c r="AJ182" i="4"/>
  <c r="AK182" i="4" s="1"/>
  <c r="AL182" i="4" s="1"/>
  <c r="AM182" i="4" s="1"/>
  <c r="AN182" i="4" s="1"/>
  <c r="AO182" i="4" s="1"/>
  <c r="AP182" i="4" s="1"/>
  <c r="AQ182" i="4" s="1"/>
  <c r="AR182" i="4" s="1"/>
  <c r="AS182" i="4" s="1"/>
  <c r="AU66" i="4"/>
  <c r="AV66" i="4" s="1"/>
  <c r="AW66" i="4" s="1"/>
  <c r="AX66" i="4" s="1"/>
  <c r="AY66" i="4" s="1"/>
  <c r="AZ66" i="4" s="1"/>
  <c r="BA66" i="4" s="1"/>
  <c r="BB66" i="4" s="1"/>
  <c r="BC66" i="4" s="1"/>
  <c r="BD66" i="4" s="1"/>
  <c r="AJ109" i="4"/>
  <c r="AK109" i="4" s="1"/>
  <c r="AL109" i="4" s="1"/>
  <c r="AM109" i="4" s="1"/>
  <c r="AN109" i="4" s="1"/>
  <c r="AO109" i="4" s="1"/>
  <c r="AP109" i="4" s="1"/>
  <c r="AQ109" i="4" s="1"/>
  <c r="AR109" i="4" s="1"/>
  <c r="AS109" i="4" s="1"/>
  <c r="Y49" i="4"/>
  <c r="Z49" i="4" s="1"/>
  <c r="AA49" i="4" s="1"/>
  <c r="AB49" i="4" s="1"/>
  <c r="AC49" i="4" s="1"/>
  <c r="AD49" i="4" s="1"/>
  <c r="AE49" i="4" s="1"/>
  <c r="AF49" i="4" s="1"/>
  <c r="AG49" i="4" s="1"/>
  <c r="AH49" i="4" s="1"/>
  <c r="AU129" i="4"/>
  <c r="AV129" i="4" s="1"/>
  <c r="AW129" i="4" s="1"/>
  <c r="AX129" i="4" s="1"/>
  <c r="AY129" i="4" s="1"/>
  <c r="AZ129" i="4" s="1"/>
  <c r="BA129" i="4" s="1"/>
  <c r="BB129" i="4" s="1"/>
  <c r="BC129" i="4" s="1"/>
  <c r="BD129" i="4" s="1"/>
  <c r="AU244" i="4"/>
  <c r="AV244" i="4" s="1"/>
  <c r="AW244" i="4" s="1"/>
  <c r="AX244" i="4" s="1"/>
  <c r="AY244" i="4" s="1"/>
  <c r="AZ244" i="4" s="1"/>
  <c r="BA244" i="4" s="1"/>
  <c r="BB244" i="4" s="1"/>
  <c r="BC244" i="4" s="1"/>
  <c r="BD244" i="4" s="1"/>
  <c r="AJ46" i="4"/>
  <c r="AK46" i="4" s="1"/>
  <c r="AL46" i="4" s="1"/>
  <c r="AM46" i="4" s="1"/>
  <c r="AN46" i="4" s="1"/>
  <c r="AO46" i="4" s="1"/>
  <c r="AP46" i="4" s="1"/>
  <c r="AQ46" i="4" s="1"/>
  <c r="AR46" i="4" s="1"/>
  <c r="AS46" i="4" s="1"/>
  <c r="AJ245" i="4"/>
  <c r="AK245" i="4" s="1"/>
  <c r="AL245" i="4" s="1"/>
  <c r="AM245" i="4" s="1"/>
  <c r="AN245" i="4" s="1"/>
  <c r="AO245" i="4" s="1"/>
  <c r="AP245" i="4" s="1"/>
  <c r="AQ245" i="4" s="1"/>
  <c r="AR245" i="4" s="1"/>
  <c r="AS245" i="4" s="1"/>
  <c r="Y108" i="4"/>
  <c r="Z108" i="4" s="1"/>
  <c r="AA108" i="4" s="1"/>
  <c r="AB108" i="4" s="1"/>
  <c r="AC108" i="4" s="1"/>
  <c r="AD108" i="4" s="1"/>
  <c r="AE108" i="4" s="1"/>
  <c r="AF108" i="4" s="1"/>
  <c r="AG108" i="4" s="1"/>
  <c r="AH108" i="4" s="1"/>
  <c r="Y13" i="4"/>
  <c r="Z13" i="4" s="1"/>
  <c r="AA13" i="4" s="1"/>
  <c r="AB13" i="4" s="1"/>
  <c r="AC13" i="4" s="1"/>
  <c r="AD13" i="4" s="1"/>
  <c r="AE13" i="4" s="1"/>
  <c r="AF13" i="4" s="1"/>
  <c r="AG13" i="4" s="1"/>
  <c r="AH13" i="4" s="1"/>
  <c r="AU118" i="4"/>
  <c r="AV118" i="4" s="1"/>
  <c r="AW118" i="4" s="1"/>
  <c r="AX118" i="4" s="1"/>
  <c r="AY118" i="4" s="1"/>
  <c r="AZ118" i="4" s="1"/>
  <c r="BA118" i="4" s="1"/>
  <c r="BB118" i="4" s="1"/>
  <c r="BC118" i="4" s="1"/>
  <c r="BD118" i="4" s="1"/>
  <c r="AU247" i="4"/>
  <c r="AV247" i="4" s="1"/>
  <c r="AW247" i="4" s="1"/>
  <c r="AX247" i="4" s="1"/>
  <c r="AY247" i="4" s="1"/>
  <c r="AZ247" i="4" s="1"/>
  <c r="BA247" i="4" s="1"/>
  <c r="BB247" i="4" s="1"/>
  <c r="BC247" i="4" s="1"/>
  <c r="BD247" i="4" s="1"/>
  <c r="AJ97" i="4"/>
  <c r="AK97" i="4" s="1"/>
  <c r="AL97" i="4" s="1"/>
  <c r="AM97" i="4" s="1"/>
  <c r="AN97" i="4" s="1"/>
  <c r="AO97" i="4" s="1"/>
  <c r="AP97" i="4" s="1"/>
  <c r="AQ97" i="4" s="1"/>
  <c r="AR97" i="4" s="1"/>
  <c r="AS97" i="4" s="1"/>
  <c r="Y136" i="4"/>
  <c r="Z136" i="4" s="1"/>
  <c r="AA136" i="4" s="1"/>
  <c r="AB136" i="4" s="1"/>
  <c r="AC136" i="4" s="1"/>
  <c r="AD136" i="4" s="1"/>
  <c r="AE136" i="4" s="1"/>
  <c r="AF136" i="4" s="1"/>
  <c r="AG136" i="4" s="1"/>
  <c r="AH136" i="4" s="1"/>
  <c r="AU252" i="4"/>
  <c r="AV252" i="4" s="1"/>
  <c r="AW252" i="4" s="1"/>
  <c r="AX252" i="4" s="1"/>
  <c r="AY252" i="4" s="1"/>
  <c r="AZ252" i="4" s="1"/>
  <c r="BA252" i="4" s="1"/>
  <c r="BB252" i="4" s="1"/>
  <c r="BC252" i="4" s="1"/>
  <c r="BD252" i="4" s="1"/>
  <c r="AU168" i="4"/>
  <c r="AV168" i="4" s="1"/>
  <c r="AW168" i="4" s="1"/>
  <c r="AX168" i="4" s="1"/>
  <c r="AY168" i="4" s="1"/>
  <c r="AZ168" i="4" s="1"/>
  <c r="BA168" i="4" s="1"/>
  <c r="BB168" i="4" s="1"/>
  <c r="BC168" i="4" s="1"/>
  <c r="BD168" i="4" s="1"/>
  <c r="AJ52" i="4"/>
  <c r="AK52" i="4" s="1"/>
  <c r="AL52" i="4" s="1"/>
  <c r="AM52" i="4" s="1"/>
  <c r="AN52" i="4" s="1"/>
  <c r="AO52" i="4" s="1"/>
  <c r="AP52" i="4" s="1"/>
  <c r="AQ52" i="4" s="1"/>
  <c r="AR52" i="4" s="1"/>
  <c r="AS52" i="4" s="1"/>
  <c r="AJ243" i="4"/>
  <c r="AK243" i="4" s="1"/>
  <c r="AL243" i="4" s="1"/>
  <c r="AM243" i="4" s="1"/>
  <c r="AN243" i="4" s="1"/>
  <c r="AO243" i="4" s="1"/>
  <c r="AP243" i="4" s="1"/>
  <c r="AQ243" i="4" s="1"/>
  <c r="AR243" i="4" s="1"/>
  <c r="AS243" i="4" s="1"/>
  <c r="Y18" i="4"/>
  <c r="Z18" i="4" s="1"/>
  <c r="AA18" i="4" s="1"/>
  <c r="AB18" i="4" s="1"/>
  <c r="AC18" i="4" s="1"/>
  <c r="AD18" i="4" s="1"/>
  <c r="AE18" i="4" s="1"/>
  <c r="AF18" i="4" s="1"/>
  <c r="AG18" i="4" s="1"/>
  <c r="AH18" i="4" s="1"/>
  <c r="Y103" i="4"/>
  <c r="Z103" i="4" s="1"/>
  <c r="AA103" i="4" s="1"/>
  <c r="AB103" i="4" s="1"/>
  <c r="AC103" i="4" s="1"/>
  <c r="AD103" i="4" s="1"/>
  <c r="AE103" i="4" s="1"/>
  <c r="AF103" i="4" s="1"/>
  <c r="AG103" i="4" s="1"/>
  <c r="AH103" i="4" s="1"/>
  <c r="AJ128" i="4"/>
  <c r="AK128" i="4" s="1"/>
  <c r="AL128" i="4" s="1"/>
  <c r="AM128" i="4" s="1"/>
  <c r="AN128" i="4" s="1"/>
  <c r="AO128" i="4" s="1"/>
  <c r="AP128" i="4" s="1"/>
  <c r="AQ128" i="4" s="1"/>
  <c r="AR128" i="4" s="1"/>
  <c r="AS128" i="4" s="1"/>
  <c r="Y73" i="4"/>
  <c r="Z73" i="4" s="1"/>
  <c r="AA73" i="4" s="1"/>
  <c r="AB73" i="4" s="1"/>
  <c r="AC73" i="4" s="1"/>
  <c r="AD73" i="4" s="1"/>
  <c r="AE73" i="4" s="1"/>
  <c r="AF73" i="4" s="1"/>
  <c r="AG73" i="4" s="1"/>
  <c r="AH73" i="4" s="1"/>
  <c r="AU202" i="4"/>
  <c r="AV202" i="4" s="1"/>
  <c r="AW202" i="4" s="1"/>
  <c r="AX202" i="4" s="1"/>
  <c r="AY202" i="4" s="1"/>
  <c r="AZ202" i="4" s="1"/>
  <c r="BA202" i="4" s="1"/>
  <c r="BB202" i="4" s="1"/>
  <c r="BC202" i="4" s="1"/>
  <c r="BD202" i="4" s="1"/>
  <c r="AU98" i="4"/>
  <c r="AV98" i="4" s="1"/>
  <c r="AW98" i="4" s="1"/>
  <c r="AX98" i="4" s="1"/>
  <c r="AY98" i="4" s="1"/>
  <c r="AZ98" i="4" s="1"/>
  <c r="BA98" i="4" s="1"/>
  <c r="BB98" i="4" s="1"/>
  <c r="BC98" i="4" s="1"/>
  <c r="BD98" i="4" s="1"/>
  <c r="AJ111" i="4"/>
  <c r="AK111" i="4" s="1"/>
  <c r="AL111" i="4" s="1"/>
  <c r="AM111" i="4" s="1"/>
  <c r="AN111" i="4" s="1"/>
  <c r="AO111" i="4" s="1"/>
  <c r="AP111" i="4" s="1"/>
  <c r="AQ111" i="4" s="1"/>
  <c r="AR111" i="4" s="1"/>
  <c r="AS111" i="4" s="1"/>
  <c r="AJ168" i="4"/>
  <c r="AK168" i="4" s="1"/>
  <c r="AL168" i="4" s="1"/>
  <c r="AM168" i="4" s="1"/>
  <c r="AN168" i="4" s="1"/>
  <c r="AO168" i="4" s="1"/>
  <c r="AP168" i="4" s="1"/>
  <c r="AQ168" i="4" s="1"/>
  <c r="AR168" i="4" s="1"/>
  <c r="AS168" i="4" s="1"/>
  <c r="Y161" i="4"/>
  <c r="Z161" i="4" s="1"/>
  <c r="AA161" i="4" s="1"/>
  <c r="AB161" i="4" s="1"/>
  <c r="AC161" i="4" s="1"/>
  <c r="AD161" i="4" s="1"/>
  <c r="AE161" i="4" s="1"/>
  <c r="AF161" i="4" s="1"/>
  <c r="AG161" i="4" s="1"/>
  <c r="AH161" i="4" s="1"/>
  <c r="Y202" i="4"/>
  <c r="Z202" i="4" s="1"/>
  <c r="AA202" i="4" s="1"/>
  <c r="AB202" i="4" s="1"/>
  <c r="AC202" i="4" s="1"/>
  <c r="AD202" i="4" s="1"/>
  <c r="AE202" i="4" s="1"/>
  <c r="AF202" i="4" s="1"/>
  <c r="AG202" i="4" s="1"/>
  <c r="AH202" i="4" s="1"/>
  <c r="AJ201" i="4"/>
  <c r="AK201" i="4" s="1"/>
  <c r="AL201" i="4" s="1"/>
  <c r="AM201" i="4" s="1"/>
  <c r="AN201" i="4" s="1"/>
  <c r="AO201" i="4" s="1"/>
  <c r="AP201" i="4" s="1"/>
  <c r="AQ201" i="4" s="1"/>
  <c r="AR201" i="4" s="1"/>
  <c r="AS201" i="4" s="1"/>
  <c r="Y76" i="4"/>
  <c r="Z76" i="4" s="1"/>
  <c r="AA76" i="4" s="1"/>
  <c r="AB76" i="4" s="1"/>
  <c r="AC76" i="4" s="1"/>
  <c r="AD76" i="4" s="1"/>
  <c r="AE76" i="4" s="1"/>
  <c r="AF76" i="4" s="1"/>
  <c r="AG76" i="4" s="1"/>
  <c r="AH76" i="4" s="1"/>
  <c r="AU141" i="4"/>
  <c r="AV141" i="4" s="1"/>
  <c r="AW141" i="4" s="1"/>
  <c r="AX141" i="4" s="1"/>
  <c r="AY141" i="4" s="1"/>
  <c r="AZ141" i="4" s="1"/>
  <c r="BA141" i="4" s="1"/>
  <c r="BB141" i="4" s="1"/>
  <c r="BC141" i="4" s="1"/>
  <c r="BD141" i="4" s="1"/>
  <c r="Y47" i="4"/>
  <c r="Z47" i="4" s="1"/>
  <c r="AA47" i="4" s="1"/>
  <c r="AB47" i="4" s="1"/>
  <c r="AC47" i="4" s="1"/>
  <c r="AD47" i="4" s="1"/>
  <c r="AE47" i="4" s="1"/>
  <c r="AF47" i="4" s="1"/>
  <c r="AG47" i="4" s="1"/>
  <c r="AH47" i="4" s="1"/>
  <c r="AU112" i="4"/>
  <c r="AV112" i="4" s="1"/>
  <c r="AW112" i="4" s="1"/>
  <c r="AX112" i="4" s="1"/>
  <c r="AY112" i="4" s="1"/>
  <c r="AZ112" i="4" s="1"/>
  <c r="BA112" i="4" s="1"/>
  <c r="BB112" i="4" s="1"/>
  <c r="BC112" i="4" s="1"/>
  <c r="BD112" i="4" s="1"/>
  <c r="AJ106" i="4"/>
  <c r="AK106" i="4" s="1"/>
  <c r="AL106" i="4" s="1"/>
  <c r="AM106" i="4" s="1"/>
  <c r="AN106" i="4" s="1"/>
  <c r="AO106" i="4" s="1"/>
  <c r="AP106" i="4" s="1"/>
  <c r="AQ106" i="4" s="1"/>
  <c r="AR106" i="4" s="1"/>
  <c r="AS106" i="4" s="1"/>
  <c r="Y19" i="4"/>
  <c r="Z19" i="4" s="1"/>
  <c r="AA19" i="4" s="1"/>
  <c r="AB19" i="4" s="1"/>
  <c r="AC19" i="4" s="1"/>
  <c r="AD19" i="4" s="1"/>
  <c r="AE19" i="4" s="1"/>
  <c r="AF19" i="4" s="1"/>
  <c r="AG19" i="4" s="1"/>
  <c r="AH19" i="4" s="1"/>
  <c r="Y48" i="4"/>
  <c r="Z48" i="4" s="1"/>
  <c r="AA48" i="4" s="1"/>
  <c r="AB48" i="4" s="1"/>
  <c r="AC48" i="4" s="1"/>
  <c r="AD48" i="4" s="1"/>
  <c r="AE48" i="4" s="1"/>
  <c r="AF48" i="4" s="1"/>
  <c r="AG48" i="4" s="1"/>
  <c r="AH48" i="4" s="1"/>
  <c r="AU222" i="4"/>
  <c r="AV222" i="4" s="1"/>
  <c r="AW222" i="4" s="1"/>
  <c r="AX222" i="4" s="1"/>
  <c r="AY222" i="4" s="1"/>
  <c r="AZ222" i="4" s="1"/>
  <c r="BA222" i="4" s="1"/>
  <c r="BB222" i="4" s="1"/>
  <c r="BC222" i="4" s="1"/>
  <c r="BD222" i="4" s="1"/>
  <c r="AJ105" i="4"/>
  <c r="AK105" i="4" s="1"/>
  <c r="AL105" i="4" s="1"/>
  <c r="AM105" i="4" s="1"/>
  <c r="AN105" i="4" s="1"/>
  <c r="AO105" i="4" s="1"/>
  <c r="AP105" i="4" s="1"/>
  <c r="AQ105" i="4" s="1"/>
  <c r="AR105" i="4" s="1"/>
  <c r="AS105" i="4" s="1"/>
  <c r="Y251" i="4"/>
  <c r="Z251" i="4" s="1"/>
  <c r="AA251" i="4" s="1"/>
  <c r="AB251" i="4" s="1"/>
  <c r="AC251" i="4" s="1"/>
  <c r="AD251" i="4" s="1"/>
  <c r="AE251" i="4" s="1"/>
  <c r="AF251" i="4" s="1"/>
  <c r="AG251" i="4" s="1"/>
  <c r="AH251" i="4" s="1"/>
  <c r="AJ38" i="4"/>
  <c r="AK38" i="4" s="1"/>
  <c r="AL38" i="4" s="1"/>
  <c r="AM38" i="4" s="1"/>
  <c r="AN38" i="4" s="1"/>
  <c r="AO38" i="4" s="1"/>
  <c r="AP38" i="4" s="1"/>
  <c r="AQ38" i="4" s="1"/>
  <c r="AR38" i="4" s="1"/>
  <c r="AS38" i="4" s="1"/>
  <c r="AU23" i="4"/>
  <c r="AV23" i="4" s="1"/>
  <c r="AW23" i="4" s="1"/>
  <c r="AX23" i="4" s="1"/>
  <c r="AY23" i="4" s="1"/>
  <c r="AZ23" i="4" s="1"/>
  <c r="BA23" i="4" s="1"/>
  <c r="BB23" i="4" s="1"/>
  <c r="BC23" i="4" s="1"/>
  <c r="BD23" i="4" s="1"/>
  <c r="AU262" i="4"/>
  <c r="AV262" i="4" s="1"/>
  <c r="AW262" i="4" s="1"/>
  <c r="AX262" i="4" s="1"/>
  <c r="AY262" i="4" s="1"/>
  <c r="AZ262" i="4" s="1"/>
  <c r="BA262" i="4" s="1"/>
  <c r="BB262" i="4" s="1"/>
  <c r="BC262" i="4" s="1"/>
  <c r="BD262" i="4" s="1"/>
  <c r="Y221" i="4"/>
  <c r="Z221" i="4" s="1"/>
  <c r="AA221" i="4" s="1"/>
  <c r="AB221" i="4" s="1"/>
  <c r="AC221" i="4" s="1"/>
  <c r="AD221" i="4" s="1"/>
  <c r="AE221" i="4" s="1"/>
  <c r="AF221" i="4" s="1"/>
  <c r="AG221" i="4" s="1"/>
  <c r="AH221" i="4" s="1"/>
  <c r="AU265" i="4"/>
  <c r="AV265" i="4" s="1"/>
  <c r="AW265" i="4" s="1"/>
  <c r="AX265" i="4" s="1"/>
  <c r="AY265" i="4" s="1"/>
  <c r="AZ265" i="4" s="1"/>
  <c r="BA265" i="4" s="1"/>
  <c r="BB265" i="4" s="1"/>
  <c r="BC265" i="4" s="1"/>
  <c r="BD265" i="4" s="1"/>
  <c r="AJ135" i="4"/>
  <c r="AK135" i="4" s="1"/>
  <c r="AL135" i="4" s="1"/>
  <c r="AM135" i="4" s="1"/>
  <c r="AN135" i="4" s="1"/>
  <c r="AO135" i="4" s="1"/>
  <c r="AP135" i="4" s="1"/>
  <c r="AQ135" i="4" s="1"/>
  <c r="AR135" i="4" s="1"/>
  <c r="AS135" i="4" s="1"/>
  <c r="AJ48" i="4"/>
  <c r="AK48" i="4" s="1"/>
  <c r="AL48" i="4" s="1"/>
  <c r="AM48" i="4" s="1"/>
  <c r="AN48" i="4" s="1"/>
  <c r="AO48" i="4" s="1"/>
  <c r="AP48" i="4" s="1"/>
  <c r="AQ48" i="4" s="1"/>
  <c r="AR48" i="4" s="1"/>
  <c r="AS48" i="4" s="1"/>
  <c r="AU179" i="4"/>
  <c r="AV179" i="4" s="1"/>
  <c r="AW179" i="4" s="1"/>
  <c r="AX179" i="4" s="1"/>
  <c r="AY179" i="4" s="1"/>
  <c r="AZ179" i="4" s="1"/>
  <c r="BA179" i="4" s="1"/>
  <c r="BB179" i="4" s="1"/>
  <c r="BC179" i="4" s="1"/>
  <c r="BD179" i="4" s="1"/>
  <c r="AJ210" i="4"/>
  <c r="AK210" i="4" s="1"/>
  <c r="AL210" i="4" s="1"/>
  <c r="AM210" i="4" s="1"/>
  <c r="AN210" i="4" s="1"/>
  <c r="AO210" i="4" s="1"/>
  <c r="AP210" i="4" s="1"/>
  <c r="AQ210" i="4" s="1"/>
  <c r="AR210" i="4" s="1"/>
  <c r="AS210" i="4" s="1"/>
  <c r="Y110" i="4"/>
  <c r="Z110" i="4" s="1"/>
  <c r="AA110" i="4" s="1"/>
  <c r="AB110" i="4" s="1"/>
  <c r="AC110" i="4" s="1"/>
  <c r="AD110" i="4" s="1"/>
  <c r="AE110" i="4" s="1"/>
  <c r="AF110" i="4" s="1"/>
  <c r="AG110" i="4" s="1"/>
  <c r="AH110" i="4" s="1"/>
  <c r="AU41" i="4"/>
  <c r="AV41" i="4" s="1"/>
  <c r="AW41" i="4" s="1"/>
  <c r="AX41" i="4" s="1"/>
  <c r="AY41" i="4" s="1"/>
  <c r="AZ41" i="4" s="1"/>
  <c r="BA41" i="4" s="1"/>
  <c r="BB41" i="4" s="1"/>
  <c r="BC41" i="4" s="1"/>
  <c r="BD41" i="4" s="1"/>
  <c r="AU49" i="4"/>
  <c r="AV49" i="4" s="1"/>
  <c r="AW49" i="4" s="1"/>
  <c r="AX49" i="4" s="1"/>
  <c r="AY49" i="4" s="1"/>
  <c r="AZ49" i="4" s="1"/>
  <c r="BA49" i="4" s="1"/>
  <c r="BB49" i="4" s="1"/>
  <c r="BC49" i="4" s="1"/>
  <c r="BD49" i="4" s="1"/>
  <c r="AU173" i="4"/>
  <c r="AV173" i="4" s="1"/>
  <c r="AW173" i="4" s="1"/>
  <c r="AX173" i="4" s="1"/>
  <c r="AY173" i="4" s="1"/>
  <c r="AZ173" i="4" s="1"/>
  <c r="BA173" i="4" s="1"/>
  <c r="BB173" i="4" s="1"/>
  <c r="BC173" i="4" s="1"/>
  <c r="BD173" i="4" s="1"/>
  <c r="AJ85" i="4"/>
  <c r="AK85" i="4" s="1"/>
  <c r="AL85" i="4" s="1"/>
  <c r="AM85" i="4" s="1"/>
  <c r="AN85" i="4" s="1"/>
  <c r="AO85" i="4" s="1"/>
  <c r="AP85" i="4" s="1"/>
  <c r="AQ85" i="4" s="1"/>
  <c r="AR85" i="4" s="1"/>
  <c r="AS85" i="4" s="1"/>
  <c r="AJ197" i="4"/>
  <c r="AK197" i="4" s="1"/>
  <c r="AL197" i="4" s="1"/>
  <c r="AM197" i="4" s="1"/>
  <c r="AN197" i="4" s="1"/>
  <c r="AO197" i="4" s="1"/>
  <c r="AP197" i="4" s="1"/>
  <c r="AQ197" i="4" s="1"/>
  <c r="AR197" i="4" s="1"/>
  <c r="AS197" i="4" s="1"/>
  <c r="AJ239" i="4"/>
  <c r="AK239" i="4" s="1"/>
  <c r="AL239" i="4" s="1"/>
  <c r="AM239" i="4" s="1"/>
  <c r="AN239" i="4" s="1"/>
  <c r="AO239" i="4" s="1"/>
  <c r="AP239" i="4" s="1"/>
  <c r="AQ239" i="4" s="1"/>
  <c r="AR239" i="4" s="1"/>
  <c r="AS239" i="4" s="1"/>
  <c r="AJ189" i="4"/>
  <c r="AK189" i="4" s="1"/>
  <c r="AL189" i="4" s="1"/>
  <c r="AM189" i="4" s="1"/>
  <c r="AN189" i="4" s="1"/>
  <c r="AO189" i="4" s="1"/>
  <c r="AP189" i="4" s="1"/>
  <c r="AQ189" i="4" s="1"/>
  <c r="AR189" i="4" s="1"/>
  <c r="AS189" i="4" s="1"/>
  <c r="Y53" i="4"/>
  <c r="Z53" i="4" s="1"/>
  <c r="AA53" i="4" s="1"/>
  <c r="AB53" i="4" s="1"/>
  <c r="AC53" i="4" s="1"/>
  <c r="AD53" i="4" s="1"/>
  <c r="AE53" i="4" s="1"/>
  <c r="AF53" i="4" s="1"/>
  <c r="AG53" i="4" s="1"/>
  <c r="AH53" i="4" s="1"/>
  <c r="Y56" i="4"/>
  <c r="Z56" i="4" s="1"/>
  <c r="AA56" i="4" s="1"/>
  <c r="AB56" i="4" s="1"/>
  <c r="AC56" i="4" s="1"/>
  <c r="AD56" i="4" s="1"/>
  <c r="AE56" i="4" s="1"/>
  <c r="AF56" i="4" s="1"/>
  <c r="AG56" i="4" s="1"/>
  <c r="AH56" i="4" s="1"/>
  <c r="Y248" i="4"/>
  <c r="Z248" i="4" s="1"/>
  <c r="AA248" i="4" s="1"/>
  <c r="AB248" i="4" s="1"/>
  <c r="AC248" i="4" s="1"/>
  <c r="AD248" i="4" s="1"/>
  <c r="AE248" i="4" s="1"/>
  <c r="AF248" i="4" s="1"/>
  <c r="AG248" i="4" s="1"/>
  <c r="AH248" i="4" s="1"/>
  <c r="Y39" i="4"/>
  <c r="Z39" i="4" s="1"/>
  <c r="AA39" i="4" s="1"/>
  <c r="AB39" i="4" s="1"/>
  <c r="AC39" i="4" s="1"/>
  <c r="AD39" i="4" s="1"/>
  <c r="AE39" i="4" s="1"/>
  <c r="AF39" i="4" s="1"/>
  <c r="AG39" i="4" s="1"/>
  <c r="AH39" i="4" s="1"/>
  <c r="AU263" i="4"/>
  <c r="AV263" i="4" s="1"/>
  <c r="AW263" i="4" s="1"/>
  <c r="AX263" i="4" s="1"/>
  <c r="AY263" i="4" s="1"/>
  <c r="AZ263" i="4" s="1"/>
  <c r="BA263" i="4" s="1"/>
  <c r="BB263" i="4" s="1"/>
  <c r="BC263" i="4" s="1"/>
  <c r="BD263" i="4" s="1"/>
  <c r="AU138" i="4"/>
  <c r="AV138" i="4" s="1"/>
  <c r="AW138" i="4" s="1"/>
  <c r="AX138" i="4" s="1"/>
  <c r="AY138" i="4" s="1"/>
  <c r="AZ138" i="4" s="1"/>
  <c r="BA138" i="4" s="1"/>
  <c r="BB138" i="4" s="1"/>
  <c r="BC138" i="4" s="1"/>
  <c r="BD138" i="4" s="1"/>
  <c r="AU193" i="4"/>
  <c r="AV193" i="4" s="1"/>
  <c r="AW193" i="4" s="1"/>
  <c r="AX193" i="4" s="1"/>
  <c r="AY193" i="4" s="1"/>
  <c r="AZ193" i="4" s="1"/>
  <c r="BA193" i="4" s="1"/>
  <c r="BB193" i="4" s="1"/>
  <c r="BC193" i="4" s="1"/>
  <c r="BD193" i="4" s="1"/>
  <c r="AU227" i="4"/>
  <c r="AV227" i="4" s="1"/>
  <c r="AW227" i="4" s="1"/>
  <c r="AX227" i="4" s="1"/>
  <c r="AY227" i="4" s="1"/>
  <c r="AZ227" i="4" s="1"/>
  <c r="BA227" i="4" s="1"/>
  <c r="BB227" i="4" s="1"/>
  <c r="BC227" i="4" s="1"/>
  <c r="BD227" i="4" s="1"/>
  <c r="AU101" i="4"/>
  <c r="AV101" i="4" s="1"/>
  <c r="AW101" i="4" s="1"/>
  <c r="AX101" i="4" s="1"/>
  <c r="AY101" i="4" s="1"/>
  <c r="AZ101" i="4" s="1"/>
  <c r="BA101" i="4" s="1"/>
  <c r="BB101" i="4" s="1"/>
  <c r="BC101" i="4" s="1"/>
  <c r="BD101" i="4" s="1"/>
  <c r="AJ98" i="4"/>
  <c r="AK98" i="4" s="1"/>
  <c r="AL98" i="4" s="1"/>
  <c r="AM98" i="4" s="1"/>
  <c r="AN98" i="4" s="1"/>
  <c r="AO98" i="4" s="1"/>
  <c r="AP98" i="4" s="1"/>
  <c r="AQ98" i="4" s="1"/>
  <c r="AR98" i="4" s="1"/>
  <c r="AS98" i="4" s="1"/>
  <c r="AJ207" i="4"/>
  <c r="AK207" i="4" s="1"/>
  <c r="AL207" i="4" s="1"/>
  <c r="AM207" i="4" s="1"/>
  <c r="AN207" i="4" s="1"/>
  <c r="AO207" i="4" s="1"/>
  <c r="AP207" i="4" s="1"/>
  <c r="AQ207" i="4" s="1"/>
  <c r="AR207" i="4" s="1"/>
  <c r="AS207" i="4" s="1"/>
  <c r="Y32" i="4"/>
  <c r="Z32" i="4" s="1"/>
  <c r="AA32" i="4" s="1"/>
  <c r="AB32" i="4" s="1"/>
  <c r="AC32" i="4" s="1"/>
  <c r="AD32" i="4" s="1"/>
  <c r="AE32" i="4" s="1"/>
  <c r="AF32" i="4" s="1"/>
  <c r="AG32" i="4" s="1"/>
  <c r="AH32" i="4" s="1"/>
  <c r="Y239" i="4"/>
  <c r="Z239" i="4" s="1"/>
  <c r="AA239" i="4" s="1"/>
  <c r="AB239" i="4" s="1"/>
  <c r="AC239" i="4" s="1"/>
  <c r="AD239" i="4" s="1"/>
  <c r="AE239" i="4" s="1"/>
  <c r="AF239" i="4" s="1"/>
  <c r="AG239" i="4" s="1"/>
  <c r="AH239" i="4" s="1"/>
  <c r="AU133" i="4"/>
  <c r="AV133" i="4" s="1"/>
  <c r="AW133" i="4" s="1"/>
  <c r="AX133" i="4" s="1"/>
  <c r="AY133" i="4" s="1"/>
  <c r="AZ133" i="4" s="1"/>
  <c r="BA133" i="4" s="1"/>
  <c r="BB133" i="4" s="1"/>
  <c r="BC133" i="4" s="1"/>
  <c r="BD133" i="4" s="1"/>
  <c r="AU200" i="4"/>
  <c r="AV200" i="4" s="1"/>
  <c r="AW200" i="4" s="1"/>
  <c r="AX200" i="4" s="1"/>
  <c r="AY200" i="4" s="1"/>
  <c r="AZ200" i="4" s="1"/>
  <c r="BA200" i="4" s="1"/>
  <c r="BB200" i="4" s="1"/>
  <c r="BC200" i="4" s="1"/>
  <c r="BD200" i="4" s="1"/>
  <c r="AU220" i="4"/>
  <c r="AV220" i="4" s="1"/>
  <c r="AW220" i="4" s="1"/>
  <c r="AX220" i="4" s="1"/>
  <c r="AY220" i="4" s="1"/>
  <c r="AZ220" i="4" s="1"/>
  <c r="BA220" i="4" s="1"/>
  <c r="BB220" i="4" s="1"/>
  <c r="BC220" i="4" s="1"/>
  <c r="BD220" i="4" s="1"/>
  <c r="AU16" i="4"/>
  <c r="AV16" i="4" s="1"/>
  <c r="AW16" i="4" s="1"/>
  <c r="AX16" i="4" s="1"/>
  <c r="AY16" i="4" s="1"/>
  <c r="AZ16" i="4" s="1"/>
  <c r="BA16" i="4" s="1"/>
  <c r="BB16" i="4" s="1"/>
  <c r="BC16" i="4" s="1"/>
  <c r="BD16" i="4" s="1"/>
  <c r="AJ58" i="4"/>
  <c r="AK58" i="4" s="1"/>
  <c r="AL58" i="4" s="1"/>
  <c r="AM58" i="4" s="1"/>
  <c r="AN58" i="4" s="1"/>
  <c r="AO58" i="4" s="1"/>
  <c r="AP58" i="4" s="1"/>
  <c r="AQ58" i="4" s="1"/>
  <c r="AR58" i="4" s="1"/>
  <c r="AS58" i="4" s="1"/>
  <c r="AJ15" i="4"/>
  <c r="AK15" i="4" s="1"/>
  <c r="AL15" i="4" s="1"/>
  <c r="AM15" i="4" s="1"/>
  <c r="AN15" i="4" s="1"/>
  <c r="AO15" i="4" s="1"/>
  <c r="AP15" i="4" s="1"/>
  <c r="AQ15" i="4" s="1"/>
  <c r="AR15" i="4" s="1"/>
  <c r="AS15" i="4" s="1"/>
  <c r="AJ143" i="4"/>
  <c r="AK143" i="4" s="1"/>
  <c r="AL143" i="4" s="1"/>
  <c r="AM143" i="4" s="1"/>
  <c r="AN143" i="4" s="1"/>
  <c r="AO143" i="4" s="1"/>
  <c r="AP143" i="4" s="1"/>
  <c r="AQ143" i="4" s="1"/>
  <c r="AR143" i="4" s="1"/>
  <c r="AS143" i="4" s="1"/>
  <c r="AJ141" i="4"/>
  <c r="AK141" i="4" s="1"/>
  <c r="AL141" i="4" s="1"/>
  <c r="AM141" i="4" s="1"/>
  <c r="AN141" i="4" s="1"/>
  <c r="AO141" i="4" s="1"/>
  <c r="AP141" i="4" s="1"/>
  <c r="AQ141" i="4" s="1"/>
  <c r="AR141" i="4" s="1"/>
  <c r="AS141" i="4" s="1"/>
  <c r="Y54" i="4"/>
  <c r="Z54" i="4" s="1"/>
  <c r="AA54" i="4" s="1"/>
  <c r="AB54" i="4" s="1"/>
  <c r="AC54" i="4" s="1"/>
  <c r="AD54" i="4" s="1"/>
  <c r="AE54" i="4" s="1"/>
  <c r="AF54" i="4" s="1"/>
  <c r="AG54" i="4" s="1"/>
  <c r="AH54" i="4" s="1"/>
  <c r="Y138" i="4"/>
  <c r="Z138" i="4" s="1"/>
  <c r="AA138" i="4" s="1"/>
  <c r="AB138" i="4" s="1"/>
  <c r="AC138" i="4" s="1"/>
  <c r="AD138" i="4" s="1"/>
  <c r="AE138" i="4" s="1"/>
  <c r="AF138" i="4" s="1"/>
  <c r="AG138" i="4" s="1"/>
  <c r="AH138" i="4" s="1"/>
  <c r="Y50" i="4"/>
  <c r="Z50" i="4" s="1"/>
  <c r="AA50" i="4" s="1"/>
  <c r="AB50" i="4" s="1"/>
  <c r="AC50" i="4" s="1"/>
  <c r="AD50" i="4" s="1"/>
  <c r="AE50" i="4" s="1"/>
  <c r="AF50" i="4" s="1"/>
  <c r="AG50" i="4" s="1"/>
  <c r="AH50" i="4" s="1"/>
  <c r="Y247" i="4"/>
  <c r="Z247" i="4" s="1"/>
  <c r="AA247" i="4" s="1"/>
  <c r="AB247" i="4" s="1"/>
  <c r="AC247" i="4" s="1"/>
  <c r="AD247" i="4" s="1"/>
  <c r="AE247" i="4" s="1"/>
  <c r="AF247" i="4" s="1"/>
  <c r="AG247" i="4" s="1"/>
  <c r="AH247" i="4" s="1"/>
  <c r="AJ199" i="4"/>
  <c r="AK199" i="4" s="1"/>
  <c r="AL199" i="4" s="1"/>
  <c r="AM199" i="4" s="1"/>
  <c r="AN199" i="4" s="1"/>
  <c r="AO199" i="4" s="1"/>
  <c r="AP199" i="4" s="1"/>
  <c r="AQ199" i="4" s="1"/>
  <c r="AR199" i="4" s="1"/>
  <c r="AS199" i="4" s="1"/>
  <c r="AJ50" i="4"/>
  <c r="AK50" i="4" s="1"/>
  <c r="AL50" i="4" s="1"/>
  <c r="AM50" i="4" s="1"/>
  <c r="AN50" i="4" s="1"/>
  <c r="AO50" i="4" s="1"/>
  <c r="AP50" i="4" s="1"/>
  <c r="AQ50" i="4" s="1"/>
  <c r="AR50" i="4" s="1"/>
  <c r="AS50" i="4" s="1"/>
  <c r="Y254" i="4"/>
  <c r="Z254" i="4" s="1"/>
  <c r="AA254" i="4" s="1"/>
  <c r="AB254" i="4" s="1"/>
  <c r="AC254" i="4" s="1"/>
  <c r="AD254" i="4" s="1"/>
  <c r="AE254" i="4" s="1"/>
  <c r="AF254" i="4" s="1"/>
  <c r="AG254" i="4" s="1"/>
  <c r="AH254" i="4" s="1"/>
  <c r="Y67" i="4"/>
  <c r="Z67" i="4" s="1"/>
  <c r="AA67" i="4" s="1"/>
  <c r="AB67" i="4" s="1"/>
  <c r="AC67" i="4" s="1"/>
  <c r="AD67" i="4" s="1"/>
  <c r="AE67" i="4" s="1"/>
  <c r="AF67" i="4" s="1"/>
  <c r="AG67" i="4" s="1"/>
  <c r="AH67" i="4" s="1"/>
  <c r="AU216" i="4"/>
  <c r="AV216" i="4" s="1"/>
  <c r="AW216" i="4" s="1"/>
  <c r="AX216" i="4" s="1"/>
  <c r="AY216" i="4" s="1"/>
  <c r="AZ216" i="4" s="1"/>
  <c r="BA216" i="4" s="1"/>
  <c r="BB216" i="4" s="1"/>
  <c r="BC216" i="4" s="1"/>
  <c r="BD216" i="4" s="1"/>
  <c r="AU167" i="4"/>
  <c r="AV167" i="4" s="1"/>
  <c r="AW167" i="4" s="1"/>
  <c r="AX167" i="4" s="1"/>
  <c r="AY167" i="4" s="1"/>
  <c r="AZ167" i="4" s="1"/>
  <c r="BA167" i="4" s="1"/>
  <c r="BB167" i="4" s="1"/>
  <c r="BC167" i="4" s="1"/>
  <c r="BD167" i="4" s="1"/>
  <c r="AU153" i="4"/>
  <c r="AV153" i="4" s="1"/>
  <c r="AW153" i="4" s="1"/>
  <c r="AX153" i="4" s="1"/>
  <c r="AY153" i="4" s="1"/>
  <c r="AZ153" i="4" s="1"/>
  <c r="BA153" i="4" s="1"/>
  <c r="BB153" i="4" s="1"/>
  <c r="BC153" i="4" s="1"/>
  <c r="BD153" i="4" s="1"/>
  <c r="AU100" i="4"/>
  <c r="AV100" i="4" s="1"/>
  <c r="AW100" i="4" s="1"/>
  <c r="AX100" i="4" s="1"/>
  <c r="AY100" i="4" s="1"/>
  <c r="AZ100" i="4" s="1"/>
  <c r="BA100" i="4" s="1"/>
  <c r="BB100" i="4" s="1"/>
  <c r="BC100" i="4" s="1"/>
  <c r="BD100" i="4" s="1"/>
  <c r="AJ185" i="4"/>
  <c r="AK185" i="4" s="1"/>
  <c r="AL185" i="4" s="1"/>
  <c r="AM185" i="4" s="1"/>
  <c r="AN185" i="4" s="1"/>
  <c r="AO185" i="4" s="1"/>
  <c r="AP185" i="4" s="1"/>
  <c r="AQ185" i="4" s="1"/>
  <c r="AR185" i="4" s="1"/>
  <c r="AS185" i="4" s="1"/>
  <c r="AJ251" i="4"/>
  <c r="AK251" i="4" s="1"/>
  <c r="AL251" i="4" s="1"/>
  <c r="AM251" i="4" s="1"/>
  <c r="AN251" i="4" s="1"/>
  <c r="AO251" i="4" s="1"/>
  <c r="AP251" i="4" s="1"/>
  <c r="AQ251" i="4" s="1"/>
  <c r="AR251" i="4" s="1"/>
  <c r="AS251" i="4" s="1"/>
  <c r="AJ136" i="4"/>
  <c r="AK136" i="4" s="1"/>
  <c r="AL136" i="4" s="1"/>
  <c r="AM136" i="4" s="1"/>
  <c r="AN136" i="4" s="1"/>
  <c r="AO136" i="4" s="1"/>
  <c r="AP136" i="4" s="1"/>
  <c r="AQ136" i="4" s="1"/>
  <c r="AR136" i="4" s="1"/>
  <c r="AS136" i="4" s="1"/>
  <c r="AJ132" i="4"/>
  <c r="AK132" i="4" s="1"/>
  <c r="AL132" i="4" s="1"/>
  <c r="AM132" i="4" s="1"/>
  <c r="AN132" i="4" s="1"/>
  <c r="AO132" i="4" s="1"/>
  <c r="AP132" i="4" s="1"/>
  <c r="AQ132" i="4" s="1"/>
  <c r="AR132" i="4" s="1"/>
  <c r="AS132" i="4" s="1"/>
  <c r="Y148" i="4"/>
  <c r="Z148" i="4" s="1"/>
  <c r="AA148" i="4" s="1"/>
  <c r="AB148" i="4" s="1"/>
  <c r="AC148" i="4" s="1"/>
  <c r="AD148" i="4" s="1"/>
  <c r="AE148" i="4" s="1"/>
  <c r="AF148" i="4" s="1"/>
  <c r="AG148" i="4" s="1"/>
  <c r="AH148" i="4" s="1"/>
  <c r="Y183" i="4"/>
  <c r="Z183" i="4" s="1"/>
  <c r="AA183" i="4" s="1"/>
  <c r="AB183" i="4" s="1"/>
  <c r="AC183" i="4" s="1"/>
  <c r="AD183" i="4" s="1"/>
  <c r="AE183" i="4" s="1"/>
  <c r="AF183" i="4" s="1"/>
  <c r="AG183" i="4" s="1"/>
  <c r="AH183" i="4" s="1"/>
  <c r="Y188" i="4"/>
  <c r="Z188" i="4" s="1"/>
  <c r="AA188" i="4" s="1"/>
  <c r="AB188" i="4" s="1"/>
  <c r="AC188" i="4" s="1"/>
  <c r="AD188" i="4" s="1"/>
  <c r="AE188" i="4" s="1"/>
  <c r="AF188" i="4" s="1"/>
  <c r="AG188" i="4" s="1"/>
  <c r="AH188" i="4" s="1"/>
  <c r="Y252" i="4"/>
  <c r="Z252" i="4" s="1"/>
  <c r="AA252" i="4" s="1"/>
  <c r="AB252" i="4" s="1"/>
  <c r="AC252" i="4" s="1"/>
  <c r="AD252" i="4" s="1"/>
  <c r="AE252" i="4" s="1"/>
  <c r="AF252" i="4" s="1"/>
  <c r="AG252" i="4" s="1"/>
  <c r="AH252" i="4" s="1"/>
  <c r="AU126" i="4"/>
  <c r="AV126" i="4" s="1"/>
  <c r="AW126" i="4" s="1"/>
  <c r="AX126" i="4" s="1"/>
  <c r="AY126" i="4" s="1"/>
  <c r="AZ126" i="4" s="1"/>
  <c r="BA126" i="4" s="1"/>
  <c r="BB126" i="4" s="1"/>
  <c r="BC126" i="4" s="1"/>
  <c r="BD126" i="4" s="1"/>
  <c r="AU225" i="4"/>
  <c r="AV225" i="4" s="1"/>
  <c r="AW225" i="4" s="1"/>
  <c r="AX225" i="4" s="1"/>
  <c r="AY225" i="4" s="1"/>
  <c r="AZ225" i="4" s="1"/>
  <c r="BA225" i="4" s="1"/>
  <c r="BB225" i="4" s="1"/>
  <c r="BC225" i="4" s="1"/>
  <c r="BD225" i="4" s="1"/>
  <c r="AU201" i="4"/>
  <c r="AV201" i="4" s="1"/>
  <c r="AW201" i="4" s="1"/>
  <c r="AX201" i="4" s="1"/>
  <c r="AY201" i="4" s="1"/>
  <c r="AZ201" i="4" s="1"/>
  <c r="BA201" i="4" s="1"/>
  <c r="BB201" i="4" s="1"/>
  <c r="BC201" i="4" s="1"/>
  <c r="BD201" i="4" s="1"/>
  <c r="AJ100" i="4"/>
  <c r="AK100" i="4" s="1"/>
  <c r="AL100" i="4" s="1"/>
  <c r="AM100" i="4" s="1"/>
  <c r="AN100" i="4" s="1"/>
  <c r="AO100" i="4" s="1"/>
  <c r="AP100" i="4" s="1"/>
  <c r="AQ100" i="4" s="1"/>
  <c r="AR100" i="4" s="1"/>
  <c r="AS100" i="4" s="1"/>
  <c r="AJ120" i="4"/>
  <c r="AK120" i="4" s="1"/>
  <c r="AL120" i="4" s="1"/>
  <c r="AM120" i="4" s="1"/>
  <c r="AN120" i="4" s="1"/>
  <c r="AO120" i="4" s="1"/>
  <c r="AP120" i="4" s="1"/>
  <c r="AQ120" i="4" s="1"/>
  <c r="AR120" i="4" s="1"/>
  <c r="AS120" i="4" s="1"/>
  <c r="Y95" i="4"/>
  <c r="Z95" i="4" s="1"/>
  <c r="AA95" i="4" s="1"/>
  <c r="AB95" i="4" s="1"/>
  <c r="AC95" i="4" s="1"/>
  <c r="AD95" i="4" s="1"/>
  <c r="AE95" i="4" s="1"/>
  <c r="AF95" i="4" s="1"/>
  <c r="AG95" i="4" s="1"/>
  <c r="AH95" i="4" s="1"/>
  <c r="Y60" i="4"/>
  <c r="Z60" i="4" s="1"/>
  <c r="AA60" i="4" s="1"/>
  <c r="AB60" i="4" s="1"/>
  <c r="AC60" i="4" s="1"/>
  <c r="AD60" i="4" s="1"/>
  <c r="AE60" i="4" s="1"/>
  <c r="AF60" i="4" s="1"/>
  <c r="AG60" i="4" s="1"/>
  <c r="AH60" i="4" s="1"/>
  <c r="AU208" i="4"/>
  <c r="AV208" i="4" s="1"/>
  <c r="AW208" i="4" s="1"/>
  <c r="AX208" i="4" s="1"/>
  <c r="AY208" i="4" s="1"/>
  <c r="AZ208" i="4" s="1"/>
  <c r="BA208" i="4" s="1"/>
  <c r="BB208" i="4" s="1"/>
  <c r="BC208" i="4" s="1"/>
  <c r="BD208" i="4" s="1"/>
  <c r="AU172" i="4"/>
  <c r="AV172" i="4" s="1"/>
  <c r="AW172" i="4" s="1"/>
  <c r="AX172" i="4" s="1"/>
  <c r="AY172" i="4" s="1"/>
  <c r="AZ172" i="4" s="1"/>
  <c r="BA172" i="4" s="1"/>
  <c r="BB172" i="4" s="1"/>
  <c r="BC172" i="4" s="1"/>
  <c r="BD172" i="4" s="1"/>
  <c r="AJ129" i="4"/>
  <c r="AK129" i="4" s="1"/>
  <c r="AL129" i="4" s="1"/>
  <c r="AM129" i="4" s="1"/>
  <c r="AN129" i="4" s="1"/>
  <c r="AO129" i="4" s="1"/>
  <c r="AP129" i="4" s="1"/>
  <c r="AQ129" i="4" s="1"/>
  <c r="AR129" i="4" s="1"/>
  <c r="AS129" i="4" s="1"/>
  <c r="Y237" i="4"/>
  <c r="Z237" i="4" s="1"/>
  <c r="AA237" i="4" s="1"/>
  <c r="AB237" i="4" s="1"/>
  <c r="AC237" i="4" s="1"/>
  <c r="AD237" i="4" s="1"/>
  <c r="AE237" i="4" s="1"/>
  <c r="AF237" i="4" s="1"/>
  <c r="AG237" i="4" s="1"/>
  <c r="AH237" i="4" s="1"/>
  <c r="AU91" i="4"/>
  <c r="AV91" i="4" s="1"/>
  <c r="AW91" i="4" s="1"/>
  <c r="AX91" i="4" s="1"/>
  <c r="AY91" i="4" s="1"/>
  <c r="AZ91" i="4" s="1"/>
  <c r="BA91" i="4" s="1"/>
  <c r="BB91" i="4" s="1"/>
  <c r="BC91" i="4" s="1"/>
  <c r="BD91" i="4" s="1"/>
  <c r="AU243" i="4"/>
  <c r="AV243" i="4" s="1"/>
  <c r="AW243" i="4" s="1"/>
  <c r="AX243" i="4" s="1"/>
  <c r="AY243" i="4" s="1"/>
  <c r="AZ243" i="4" s="1"/>
  <c r="BA243" i="4" s="1"/>
  <c r="BB243" i="4" s="1"/>
  <c r="BC243" i="4" s="1"/>
  <c r="BD243" i="4" s="1"/>
  <c r="AJ154" i="4"/>
  <c r="AK154" i="4" s="1"/>
  <c r="AL154" i="4" s="1"/>
  <c r="AM154" i="4" s="1"/>
  <c r="AN154" i="4" s="1"/>
  <c r="AO154" i="4" s="1"/>
  <c r="AP154" i="4" s="1"/>
  <c r="AQ154" i="4" s="1"/>
  <c r="AR154" i="4" s="1"/>
  <c r="AS154" i="4" s="1"/>
  <c r="AJ237" i="4"/>
  <c r="AK237" i="4" s="1"/>
  <c r="AL237" i="4" s="1"/>
  <c r="AM237" i="4" s="1"/>
  <c r="AN237" i="4" s="1"/>
  <c r="AO237" i="4" s="1"/>
  <c r="AP237" i="4" s="1"/>
  <c r="AQ237" i="4" s="1"/>
  <c r="AR237" i="4" s="1"/>
  <c r="AS237" i="4" s="1"/>
  <c r="Y142" i="4"/>
  <c r="Z142" i="4" s="1"/>
  <c r="AA142" i="4" s="1"/>
  <c r="AB142" i="4" s="1"/>
  <c r="AC142" i="4" s="1"/>
  <c r="AD142" i="4" s="1"/>
  <c r="AE142" i="4" s="1"/>
  <c r="AF142" i="4" s="1"/>
  <c r="AG142" i="4" s="1"/>
  <c r="AH142" i="4" s="1"/>
  <c r="Y164" i="4"/>
  <c r="Z164" i="4" s="1"/>
  <c r="AA164" i="4" s="1"/>
  <c r="AB164" i="4" s="1"/>
  <c r="AC164" i="4" s="1"/>
  <c r="AD164" i="4" s="1"/>
  <c r="AE164" i="4" s="1"/>
  <c r="AF164" i="4" s="1"/>
  <c r="AG164" i="4" s="1"/>
  <c r="AH164" i="4" s="1"/>
  <c r="AJ257" i="4"/>
  <c r="AK257" i="4" s="1"/>
  <c r="AL257" i="4" s="1"/>
  <c r="AM257" i="4" s="1"/>
  <c r="AN257" i="4" s="1"/>
  <c r="AO257" i="4" s="1"/>
  <c r="AP257" i="4" s="1"/>
  <c r="AQ257" i="4" s="1"/>
  <c r="AR257" i="4" s="1"/>
  <c r="AS257" i="4" s="1"/>
  <c r="Y215" i="4"/>
  <c r="Z215" i="4" s="1"/>
  <c r="AA215" i="4" s="1"/>
  <c r="AB215" i="4" s="1"/>
  <c r="AC215" i="4" s="1"/>
  <c r="AD215" i="4" s="1"/>
  <c r="AE215" i="4" s="1"/>
  <c r="AF215" i="4" s="1"/>
  <c r="AG215" i="4" s="1"/>
  <c r="AH215" i="4" s="1"/>
  <c r="AU140" i="4"/>
  <c r="AV140" i="4" s="1"/>
  <c r="AW140" i="4" s="1"/>
  <c r="AX140" i="4" s="1"/>
  <c r="AY140" i="4" s="1"/>
  <c r="AZ140" i="4" s="1"/>
  <c r="BA140" i="4" s="1"/>
  <c r="BB140" i="4" s="1"/>
  <c r="BC140" i="4" s="1"/>
  <c r="BD140" i="4" s="1"/>
  <c r="AU83" i="4"/>
  <c r="AV83" i="4" s="1"/>
  <c r="AW83" i="4" s="1"/>
  <c r="AX83" i="4" s="1"/>
  <c r="AY83" i="4" s="1"/>
  <c r="AZ83" i="4" s="1"/>
  <c r="BA83" i="4" s="1"/>
  <c r="BB83" i="4" s="1"/>
  <c r="BC83" i="4" s="1"/>
  <c r="BD83" i="4" s="1"/>
  <c r="AJ108" i="4"/>
  <c r="AK108" i="4" s="1"/>
  <c r="AL108" i="4" s="1"/>
  <c r="AM108" i="4" s="1"/>
  <c r="AN108" i="4" s="1"/>
  <c r="AO108" i="4" s="1"/>
  <c r="AP108" i="4" s="1"/>
  <c r="AQ108" i="4" s="1"/>
  <c r="AR108" i="4" s="1"/>
  <c r="AS108" i="4" s="1"/>
  <c r="AJ169" i="4"/>
  <c r="AK169" i="4" s="1"/>
  <c r="AL169" i="4" s="1"/>
  <c r="AM169" i="4" s="1"/>
  <c r="AN169" i="4" s="1"/>
  <c r="AO169" i="4" s="1"/>
  <c r="AP169" i="4" s="1"/>
  <c r="AQ169" i="4" s="1"/>
  <c r="AR169" i="4" s="1"/>
  <c r="AS169" i="4" s="1"/>
  <c r="Y28" i="4"/>
  <c r="Z28" i="4" s="1"/>
  <c r="AA28" i="4" s="1"/>
  <c r="AB28" i="4" s="1"/>
  <c r="AC28" i="4" s="1"/>
  <c r="AD28" i="4" s="1"/>
  <c r="AE28" i="4" s="1"/>
  <c r="AF28" i="4" s="1"/>
  <c r="AG28" i="4" s="1"/>
  <c r="AH28" i="4" s="1"/>
  <c r="Y30" i="4"/>
  <c r="Z30" i="4" s="1"/>
  <c r="AA30" i="4" s="1"/>
  <c r="AB30" i="4" s="1"/>
  <c r="AC30" i="4" s="1"/>
  <c r="AD30" i="4" s="1"/>
  <c r="AE30" i="4" s="1"/>
  <c r="AF30" i="4" s="1"/>
  <c r="AG30" i="4" s="1"/>
  <c r="AH30" i="4" s="1"/>
  <c r="Y143" i="4"/>
  <c r="Z143" i="4" s="1"/>
  <c r="AA143" i="4" s="1"/>
  <c r="AB143" i="4" s="1"/>
  <c r="AC143" i="4" s="1"/>
  <c r="AD143" i="4" s="1"/>
  <c r="AE143" i="4" s="1"/>
  <c r="AF143" i="4" s="1"/>
  <c r="AG143" i="4" s="1"/>
  <c r="AH143" i="4" s="1"/>
  <c r="AU221" i="4"/>
  <c r="AV221" i="4" s="1"/>
  <c r="AW221" i="4" s="1"/>
  <c r="AX221" i="4" s="1"/>
  <c r="AY221" i="4" s="1"/>
  <c r="AZ221" i="4" s="1"/>
  <c r="BA221" i="4" s="1"/>
  <c r="BB221" i="4" s="1"/>
  <c r="BC221" i="4" s="1"/>
  <c r="BD221" i="4" s="1"/>
  <c r="AU199" i="4"/>
  <c r="AV199" i="4" s="1"/>
  <c r="AW199" i="4" s="1"/>
  <c r="AX199" i="4" s="1"/>
  <c r="AY199" i="4" s="1"/>
  <c r="AZ199" i="4" s="1"/>
  <c r="BA199" i="4" s="1"/>
  <c r="BB199" i="4" s="1"/>
  <c r="BC199" i="4" s="1"/>
  <c r="BD199" i="4" s="1"/>
  <c r="AU159" i="4"/>
  <c r="AV159" i="4" s="1"/>
  <c r="AW159" i="4" s="1"/>
  <c r="AX159" i="4" s="1"/>
  <c r="AY159" i="4" s="1"/>
  <c r="AZ159" i="4" s="1"/>
  <c r="BA159" i="4" s="1"/>
  <c r="BB159" i="4" s="1"/>
  <c r="BC159" i="4" s="1"/>
  <c r="BD159" i="4" s="1"/>
  <c r="AJ126" i="4"/>
  <c r="AK126" i="4" s="1"/>
  <c r="AL126" i="4" s="1"/>
  <c r="AM126" i="4" s="1"/>
  <c r="AN126" i="4" s="1"/>
  <c r="AO126" i="4" s="1"/>
  <c r="AP126" i="4" s="1"/>
  <c r="AQ126" i="4" s="1"/>
  <c r="AR126" i="4" s="1"/>
  <c r="AS126" i="4" s="1"/>
  <c r="AJ122" i="4"/>
  <c r="AK122" i="4" s="1"/>
  <c r="AL122" i="4" s="1"/>
  <c r="AM122" i="4" s="1"/>
  <c r="AN122" i="4" s="1"/>
  <c r="AO122" i="4" s="1"/>
  <c r="AP122" i="4" s="1"/>
  <c r="AQ122" i="4" s="1"/>
  <c r="AR122" i="4" s="1"/>
  <c r="AS122" i="4" s="1"/>
  <c r="Y105" i="4"/>
  <c r="Z105" i="4" s="1"/>
  <c r="AA105" i="4" s="1"/>
  <c r="AB105" i="4" s="1"/>
  <c r="AC105" i="4" s="1"/>
  <c r="AD105" i="4" s="1"/>
  <c r="AE105" i="4" s="1"/>
  <c r="AF105" i="4" s="1"/>
  <c r="AG105" i="4" s="1"/>
  <c r="AH105" i="4" s="1"/>
  <c r="Y117" i="4"/>
  <c r="Z117" i="4" s="1"/>
  <c r="AA117" i="4" s="1"/>
  <c r="AB117" i="4" s="1"/>
  <c r="AC117" i="4" s="1"/>
  <c r="AD117" i="4" s="1"/>
  <c r="AE117" i="4" s="1"/>
  <c r="AF117" i="4" s="1"/>
  <c r="AG117" i="4" s="1"/>
  <c r="AH117" i="4" s="1"/>
  <c r="Y185" i="4"/>
  <c r="Z185" i="4" s="1"/>
  <c r="AA185" i="4" s="1"/>
  <c r="AB185" i="4" s="1"/>
  <c r="AC185" i="4" s="1"/>
  <c r="AD185" i="4" s="1"/>
  <c r="AE185" i="4" s="1"/>
  <c r="AF185" i="4" s="1"/>
  <c r="AG185" i="4" s="1"/>
  <c r="AH185" i="4" s="1"/>
  <c r="AU65" i="4"/>
  <c r="AV65" i="4" s="1"/>
  <c r="AW65" i="4" s="1"/>
  <c r="AX65" i="4" s="1"/>
  <c r="AY65" i="4" s="1"/>
  <c r="AZ65" i="4" s="1"/>
  <c r="BA65" i="4" s="1"/>
  <c r="BB65" i="4" s="1"/>
  <c r="BC65" i="4" s="1"/>
  <c r="BD65" i="4" s="1"/>
  <c r="AU76" i="4"/>
  <c r="AV76" i="4" s="1"/>
  <c r="AW76" i="4" s="1"/>
  <c r="AX76" i="4" s="1"/>
  <c r="AY76" i="4" s="1"/>
  <c r="AZ76" i="4" s="1"/>
  <c r="BA76" i="4" s="1"/>
  <c r="BB76" i="4" s="1"/>
  <c r="BC76" i="4" s="1"/>
  <c r="BD76" i="4" s="1"/>
  <c r="AJ84" i="4"/>
  <c r="AK84" i="4" s="1"/>
  <c r="AL84" i="4" s="1"/>
  <c r="AM84" i="4" s="1"/>
  <c r="AN84" i="4" s="1"/>
  <c r="AO84" i="4" s="1"/>
  <c r="AP84" i="4" s="1"/>
  <c r="AQ84" i="4" s="1"/>
  <c r="AR84" i="4" s="1"/>
  <c r="AS84" i="4" s="1"/>
  <c r="Y219" i="4"/>
  <c r="Z219" i="4" s="1"/>
  <c r="AA219" i="4" s="1"/>
  <c r="AB219" i="4" s="1"/>
  <c r="AC219" i="4" s="1"/>
  <c r="AD219" i="4" s="1"/>
  <c r="AE219" i="4" s="1"/>
  <c r="AF219" i="4" s="1"/>
  <c r="AG219" i="4" s="1"/>
  <c r="AH219" i="4" s="1"/>
  <c r="AU170" i="4"/>
  <c r="AV170" i="4" s="1"/>
  <c r="AW170" i="4" s="1"/>
  <c r="AX170" i="4" s="1"/>
  <c r="AY170" i="4" s="1"/>
  <c r="AZ170" i="4" s="1"/>
  <c r="BA170" i="4" s="1"/>
  <c r="BB170" i="4" s="1"/>
  <c r="BC170" i="4" s="1"/>
  <c r="BD170" i="4" s="1"/>
  <c r="AU264" i="4"/>
  <c r="AV264" i="4" s="1"/>
  <c r="AW264" i="4" s="1"/>
  <c r="AX264" i="4" s="1"/>
  <c r="AY264" i="4" s="1"/>
  <c r="AZ264" i="4" s="1"/>
  <c r="BA264" i="4" s="1"/>
  <c r="BB264" i="4" s="1"/>
  <c r="BC264" i="4" s="1"/>
  <c r="BD264" i="4" s="1"/>
  <c r="AJ223" i="4"/>
  <c r="AK223" i="4" s="1"/>
  <c r="AL223" i="4" s="1"/>
  <c r="AM223" i="4" s="1"/>
  <c r="AN223" i="4" s="1"/>
  <c r="AO223" i="4" s="1"/>
  <c r="AP223" i="4" s="1"/>
  <c r="AQ223" i="4" s="1"/>
  <c r="AR223" i="4" s="1"/>
  <c r="AS223" i="4" s="1"/>
  <c r="AJ212" i="4"/>
  <c r="AK212" i="4" s="1"/>
  <c r="AL212" i="4" s="1"/>
  <c r="AM212" i="4" s="1"/>
  <c r="AN212" i="4" s="1"/>
  <c r="AO212" i="4" s="1"/>
  <c r="AP212" i="4" s="1"/>
  <c r="AQ212" i="4" s="1"/>
  <c r="AR212" i="4" s="1"/>
  <c r="AS212" i="4" s="1"/>
  <c r="Y20" i="4"/>
  <c r="Z20" i="4" s="1"/>
  <c r="AA20" i="4" s="1"/>
  <c r="AB20" i="4" s="1"/>
  <c r="AC20" i="4" s="1"/>
  <c r="AD20" i="4" s="1"/>
  <c r="AE20" i="4" s="1"/>
  <c r="AF20" i="4" s="1"/>
  <c r="AG20" i="4" s="1"/>
  <c r="AH20" i="4" s="1"/>
  <c r="Y154" i="4"/>
  <c r="Z154" i="4" s="1"/>
  <c r="AA154" i="4" s="1"/>
  <c r="AB154" i="4" s="1"/>
  <c r="AC154" i="4" s="1"/>
  <c r="AD154" i="4" s="1"/>
  <c r="AE154" i="4" s="1"/>
  <c r="AF154" i="4" s="1"/>
  <c r="AG154" i="4" s="1"/>
  <c r="AH154" i="4" s="1"/>
  <c r="AJ149" i="4"/>
  <c r="AK149" i="4" s="1"/>
  <c r="AL149" i="4" s="1"/>
  <c r="AM149" i="4" s="1"/>
  <c r="AN149" i="4" s="1"/>
  <c r="AO149" i="4" s="1"/>
  <c r="AP149" i="4" s="1"/>
  <c r="AQ149" i="4" s="1"/>
  <c r="AR149" i="4" s="1"/>
  <c r="AS149" i="4" s="1"/>
  <c r="Y139" i="4"/>
  <c r="Z139" i="4" s="1"/>
  <c r="AA139" i="4" s="1"/>
  <c r="AB139" i="4" s="1"/>
  <c r="AC139" i="4" s="1"/>
  <c r="AD139" i="4" s="1"/>
  <c r="AE139" i="4" s="1"/>
  <c r="AF139" i="4" s="1"/>
  <c r="AG139" i="4" s="1"/>
  <c r="AH139" i="4" s="1"/>
  <c r="AU148" i="4"/>
  <c r="AV148" i="4" s="1"/>
  <c r="AW148" i="4" s="1"/>
  <c r="AX148" i="4" s="1"/>
  <c r="AY148" i="4" s="1"/>
  <c r="AZ148" i="4" s="1"/>
  <c r="BA148" i="4" s="1"/>
  <c r="BB148" i="4" s="1"/>
  <c r="BC148" i="4" s="1"/>
  <c r="BD148" i="4" s="1"/>
  <c r="AU104" i="4"/>
  <c r="AV104" i="4" s="1"/>
  <c r="AW104" i="4" s="1"/>
  <c r="AX104" i="4" s="1"/>
  <c r="AY104" i="4" s="1"/>
  <c r="AZ104" i="4" s="1"/>
  <c r="BA104" i="4" s="1"/>
  <c r="BB104" i="4" s="1"/>
  <c r="BC104" i="4" s="1"/>
  <c r="BD104" i="4" s="1"/>
  <c r="AJ103" i="4"/>
  <c r="AK103" i="4" s="1"/>
  <c r="AL103" i="4" s="1"/>
  <c r="AM103" i="4" s="1"/>
  <c r="AN103" i="4" s="1"/>
  <c r="AO103" i="4" s="1"/>
  <c r="AP103" i="4" s="1"/>
  <c r="AQ103" i="4" s="1"/>
  <c r="AR103" i="4" s="1"/>
  <c r="AS103" i="4" s="1"/>
  <c r="AJ206" i="4"/>
  <c r="AK206" i="4" s="1"/>
  <c r="AL206" i="4" s="1"/>
  <c r="AM206" i="4" s="1"/>
  <c r="AN206" i="4" s="1"/>
  <c r="AO206" i="4" s="1"/>
  <c r="AP206" i="4" s="1"/>
  <c r="AQ206" i="4" s="1"/>
  <c r="AR206" i="4" s="1"/>
  <c r="AS206" i="4" s="1"/>
  <c r="Y194" i="4"/>
  <c r="Z194" i="4" s="1"/>
  <c r="AA194" i="4" s="1"/>
  <c r="AB194" i="4" s="1"/>
  <c r="AC194" i="4" s="1"/>
  <c r="AD194" i="4" s="1"/>
  <c r="AE194" i="4" s="1"/>
  <c r="AF194" i="4" s="1"/>
  <c r="AG194" i="4" s="1"/>
  <c r="AH194" i="4" s="1"/>
  <c r="Y17" i="4"/>
  <c r="Z17" i="4" s="1"/>
  <c r="AA17" i="4" s="1"/>
  <c r="AB17" i="4" s="1"/>
  <c r="AC17" i="4" s="1"/>
  <c r="AD17" i="4" s="1"/>
  <c r="AE17" i="4" s="1"/>
  <c r="AF17" i="4" s="1"/>
  <c r="AG17" i="4" s="1"/>
  <c r="AH17" i="4" s="1"/>
  <c r="AU51" i="4"/>
  <c r="AV51" i="4" s="1"/>
  <c r="AW51" i="4" s="1"/>
  <c r="AX51" i="4" s="1"/>
  <c r="AY51" i="4" s="1"/>
  <c r="AZ51" i="4" s="1"/>
  <c r="BA51" i="4" s="1"/>
  <c r="BB51" i="4" s="1"/>
  <c r="BC51" i="4" s="1"/>
  <c r="BD51" i="4" s="1"/>
  <c r="AU154" i="4"/>
  <c r="AV154" i="4" s="1"/>
  <c r="AW154" i="4" s="1"/>
  <c r="AX154" i="4" s="1"/>
  <c r="AY154" i="4" s="1"/>
  <c r="AZ154" i="4" s="1"/>
  <c r="BA154" i="4" s="1"/>
  <c r="BB154" i="4" s="1"/>
  <c r="BC154" i="4" s="1"/>
  <c r="BD154" i="4" s="1"/>
  <c r="AU162" i="4"/>
  <c r="AV162" i="4" s="1"/>
  <c r="AW162" i="4" s="1"/>
  <c r="AX162" i="4" s="1"/>
  <c r="AY162" i="4" s="1"/>
  <c r="AZ162" i="4" s="1"/>
  <c r="BA162" i="4" s="1"/>
  <c r="BB162" i="4" s="1"/>
  <c r="BC162" i="4" s="1"/>
  <c r="BD162" i="4" s="1"/>
  <c r="AU34" i="4"/>
  <c r="AV34" i="4" s="1"/>
  <c r="AW34" i="4" s="1"/>
  <c r="AX34" i="4" s="1"/>
  <c r="AY34" i="4" s="1"/>
  <c r="AZ34" i="4" s="1"/>
  <c r="BA34" i="4" s="1"/>
  <c r="BB34" i="4" s="1"/>
  <c r="BC34" i="4" s="1"/>
  <c r="BD34" i="4" s="1"/>
  <c r="AJ116" i="4"/>
  <c r="AK116" i="4" s="1"/>
  <c r="AL116" i="4" s="1"/>
  <c r="AM116" i="4" s="1"/>
  <c r="AN116" i="4" s="1"/>
  <c r="AO116" i="4" s="1"/>
  <c r="AP116" i="4" s="1"/>
  <c r="AQ116" i="4" s="1"/>
  <c r="AR116" i="4" s="1"/>
  <c r="AS116" i="4" s="1"/>
  <c r="AJ127" i="4"/>
  <c r="AK127" i="4" s="1"/>
  <c r="AL127" i="4" s="1"/>
  <c r="AM127" i="4" s="1"/>
  <c r="AN127" i="4" s="1"/>
  <c r="AO127" i="4" s="1"/>
  <c r="AP127" i="4" s="1"/>
  <c r="AQ127" i="4" s="1"/>
  <c r="AR127" i="4" s="1"/>
  <c r="AS127" i="4" s="1"/>
  <c r="AJ91" i="4"/>
  <c r="AK91" i="4" s="1"/>
  <c r="AL91" i="4" s="1"/>
  <c r="AM91" i="4" s="1"/>
  <c r="AN91" i="4" s="1"/>
  <c r="AO91" i="4" s="1"/>
  <c r="AP91" i="4" s="1"/>
  <c r="AQ91" i="4" s="1"/>
  <c r="AR91" i="4" s="1"/>
  <c r="AS91" i="4" s="1"/>
  <c r="AJ184" i="4"/>
  <c r="AK184" i="4" s="1"/>
  <c r="AL184" i="4" s="1"/>
  <c r="AM184" i="4" s="1"/>
  <c r="AN184" i="4" s="1"/>
  <c r="AO184" i="4" s="1"/>
  <c r="AP184" i="4" s="1"/>
  <c r="AQ184" i="4" s="1"/>
  <c r="AR184" i="4" s="1"/>
  <c r="AS184" i="4" s="1"/>
  <c r="Y102" i="4"/>
  <c r="Z102" i="4" s="1"/>
  <c r="AA102" i="4" s="1"/>
  <c r="AB102" i="4" s="1"/>
  <c r="AC102" i="4" s="1"/>
  <c r="AD102" i="4" s="1"/>
  <c r="AE102" i="4" s="1"/>
  <c r="AF102" i="4" s="1"/>
  <c r="AG102" i="4" s="1"/>
  <c r="AH102" i="4" s="1"/>
  <c r="Y150" i="4"/>
  <c r="Z150" i="4" s="1"/>
  <c r="AA150" i="4" s="1"/>
  <c r="AB150" i="4" s="1"/>
  <c r="AC150" i="4" s="1"/>
  <c r="AD150" i="4" s="1"/>
  <c r="AE150" i="4" s="1"/>
  <c r="AF150" i="4" s="1"/>
  <c r="AG150" i="4" s="1"/>
  <c r="AH150" i="4" s="1"/>
  <c r="Y134" i="4"/>
  <c r="Z134" i="4" s="1"/>
  <c r="AA134" i="4" s="1"/>
  <c r="AB134" i="4" s="1"/>
  <c r="AC134" i="4" s="1"/>
  <c r="AD134" i="4" s="1"/>
  <c r="AE134" i="4" s="1"/>
  <c r="AF134" i="4" s="1"/>
  <c r="AG134" i="4" s="1"/>
  <c r="AH134" i="4" s="1"/>
  <c r="Y226" i="4"/>
  <c r="Z226" i="4" s="1"/>
  <c r="AA226" i="4" s="1"/>
  <c r="AB226" i="4" s="1"/>
  <c r="AC226" i="4" s="1"/>
  <c r="AD226" i="4" s="1"/>
  <c r="AE226" i="4" s="1"/>
  <c r="AF226" i="4" s="1"/>
  <c r="AG226" i="4" s="1"/>
  <c r="AH226" i="4" s="1"/>
  <c r="AU121" i="4"/>
  <c r="AV121" i="4" s="1"/>
  <c r="AW121" i="4" s="1"/>
  <c r="AX121" i="4" s="1"/>
  <c r="AY121" i="4" s="1"/>
  <c r="AZ121" i="4" s="1"/>
  <c r="BA121" i="4" s="1"/>
  <c r="BB121" i="4" s="1"/>
  <c r="BC121" i="4" s="1"/>
  <c r="BD121" i="4" s="1"/>
  <c r="AU124" i="4"/>
  <c r="AV124" i="4" s="1"/>
  <c r="AW124" i="4" s="1"/>
  <c r="AX124" i="4" s="1"/>
  <c r="AY124" i="4" s="1"/>
  <c r="AZ124" i="4" s="1"/>
  <c r="BA124" i="4" s="1"/>
  <c r="BB124" i="4" s="1"/>
  <c r="BC124" i="4" s="1"/>
  <c r="BD124" i="4" s="1"/>
  <c r="AU48" i="4"/>
  <c r="AV48" i="4" s="1"/>
  <c r="AW48" i="4" s="1"/>
  <c r="AX48" i="4" s="1"/>
  <c r="AY48" i="4" s="1"/>
  <c r="AZ48" i="4" s="1"/>
  <c r="BA48" i="4" s="1"/>
  <c r="BB48" i="4" s="1"/>
  <c r="BC48" i="4" s="1"/>
  <c r="BD48" i="4" s="1"/>
  <c r="AU21" i="4"/>
  <c r="AV21" i="4" s="1"/>
  <c r="AW21" i="4" s="1"/>
  <c r="AX21" i="4" s="1"/>
  <c r="AY21" i="4" s="1"/>
  <c r="AZ21" i="4" s="1"/>
  <c r="BA21" i="4" s="1"/>
  <c r="BB21" i="4" s="1"/>
  <c r="BC21" i="4" s="1"/>
  <c r="BD21" i="4" s="1"/>
  <c r="AJ247" i="4"/>
  <c r="AK247" i="4" s="1"/>
  <c r="AL247" i="4" s="1"/>
  <c r="AM247" i="4" s="1"/>
  <c r="AN247" i="4" s="1"/>
  <c r="AO247" i="4" s="1"/>
  <c r="AP247" i="4" s="1"/>
  <c r="AQ247" i="4" s="1"/>
  <c r="AR247" i="4" s="1"/>
  <c r="AS247" i="4" s="1"/>
  <c r="AJ54" i="4"/>
  <c r="AK54" i="4" s="1"/>
  <c r="AL54" i="4" s="1"/>
  <c r="AM54" i="4" s="1"/>
  <c r="AN54" i="4" s="1"/>
  <c r="AO54" i="4" s="1"/>
  <c r="AP54" i="4" s="1"/>
  <c r="AQ54" i="4" s="1"/>
  <c r="AR54" i="4" s="1"/>
  <c r="AS54" i="4" s="1"/>
  <c r="Y81" i="4"/>
  <c r="Z81" i="4" s="1"/>
  <c r="AA81" i="4" s="1"/>
  <c r="AB81" i="4" s="1"/>
  <c r="AC81" i="4" s="1"/>
  <c r="AD81" i="4" s="1"/>
  <c r="AE81" i="4" s="1"/>
  <c r="AF81" i="4" s="1"/>
  <c r="AG81" i="4" s="1"/>
  <c r="AH81" i="4" s="1"/>
  <c r="Y233" i="4"/>
  <c r="Z233" i="4" s="1"/>
  <c r="AA233" i="4" s="1"/>
  <c r="AB233" i="4" s="1"/>
  <c r="AC233" i="4" s="1"/>
  <c r="AD233" i="4" s="1"/>
  <c r="AE233" i="4" s="1"/>
  <c r="AF233" i="4" s="1"/>
  <c r="AG233" i="4" s="1"/>
  <c r="AH233" i="4" s="1"/>
  <c r="AU35" i="4"/>
  <c r="AV35" i="4" s="1"/>
  <c r="AW35" i="4" s="1"/>
  <c r="AX35" i="4" s="1"/>
  <c r="AY35" i="4" s="1"/>
  <c r="AZ35" i="4" s="1"/>
  <c r="BA35" i="4" s="1"/>
  <c r="BB35" i="4" s="1"/>
  <c r="BC35" i="4" s="1"/>
  <c r="BD35" i="4" s="1"/>
  <c r="AU53" i="4"/>
  <c r="AV53" i="4" s="1"/>
  <c r="AW53" i="4" s="1"/>
  <c r="AX53" i="4" s="1"/>
  <c r="AY53" i="4" s="1"/>
  <c r="AZ53" i="4" s="1"/>
  <c r="BA53" i="4" s="1"/>
  <c r="BB53" i="4" s="1"/>
  <c r="BC53" i="4" s="1"/>
  <c r="BD53" i="4" s="1"/>
  <c r="AU39" i="4"/>
  <c r="AV39" i="4" s="1"/>
  <c r="AW39" i="4" s="1"/>
  <c r="AX39" i="4" s="1"/>
  <c r="AY39" i="4" s="1"/>
  <c r="AZ39" i="4" s="1"/>
  <c r="BA39" i="4" s="1"/>
  <c r="BB39" i="4" s="1"/>
  <c r="BC39" i="4" s="1"/>
  <c r="BD39" i="4" s="1"/>
  <c r="AU87" i="4"/>
  <c r="AV87" i="4" s="1"/>
  <c r="AW87" i="4" s="1"/>
  <c r="AX87" i="4" s="1"/>
  <c r="AY87" i="4" s="1"/>
  <c r="AZ87" i="4" s="1"/>
  <c r="BA87" i="4" s="1"/>
  <c r="BB87" i="4" s="1"/>
  <c r="BC87" i="4" s="1"/>
  <c r="BD87" i="4" s="1"/>
  <c r="AJ94" i="4"/>
  <c r="AK94" i="4" s="1"/>
  <c r="AL94" i="4" s="1"/>
  <c r="AM94" i="4" s="1"/>
  <c r="AN94" i="4" s="1"/>
  <c r="AO94" i="4" s="1"/>
  <c r="AP94" i="4" s="1"/>
  <c r="AQ94" i="4" s="1"/>
  <c r="AR94" i="4" s="1"/>
  <c r="AS94" i="4" s="1"/>
  <c r="AJ87" i="4"/>
  <c r="AK87" i="4" s="1"/>
  <c r="AL87" i="4" s="1"/>
  <c r="AM87" i="4" s="1"/>
  <c r="AN87" i="4" s="1"/>
  <c r="AO87" i="4" s="1"/>
  <c r="AP87" i="4" s="1"/>
  <c r="AQ87" i="4" s="1"/>
  <c r="AR87" i="4" s="1"/>
  <c r="AS87" i="4" s="1"/>
  <c r="AJ204" i="4"/>
  <c r="AK204" i="4" s="1"/>
  <c r="AL204" i="4" s="1"/>
  <c r="AM204" i="4" s="1"/>
  <c r="AN204" i="4" s="1"/>
  <c r="AO204" i="4" s="1"/>
  <c r="AP204" i="4" s="1"/>
  <c r="AQ204" i="4" s="1"/>
  <c r="AR204" i="4" s="1"/>
  <c r="AS204" i="4" s="1"/>
  <c r="AJ218" i="4"/>
  <c r="AK218" i="4" s="1"/>
  <c r="AL218" i="4" s="1"/>
  <c r="AM218" i="4" s="1"/>
  <c r="AN218" i="4" s="1"/>
  <c r="AO218" i="4" s="1"/>
  <c r="AP218" i="4" s="1"/>
  <c r="AQ218" i="4" s="1"/>
  <c r="AR218" i="4" s="1"/>
  <c r="AS218" i="4" s="1"/>
  <c r="Y75" i="4"/>
  <c r="Z75" i="4" s="1"/>
  <c r="AA75" i="4" s="1"/>
  <c r="AB75" i="4" s="1"/>
  <c r="AC75" i="4" s="1"/>
  <c r="AD75" i="4" s="1"/>
  <c r="AE75" i="4" s="1"/>
  <c r="AF75" i="4" s="1"/>
  <c r="AG75" i="4" s="1"/>
  <c r="AH75" i="4" s="1"/>
  <c r="Y137" i="4"/>
  <c r="Z137" i="4" s="1"/>
  <c r="AA137" i="4" s="1"/>
  <c r="AB137" i="4" s="1"/>
  <c r="AC137" i="4" s="1"/>
  <c r="AD137" i="4" s="1"/>
  <c r="AE137" i="4" s="1"/>
  <c r="AF137" i="4" s="1"/>
  <c r="AG137" i="4" s="1"/>
  <c r="AH137" i="4" s="1"/>
  <c r="Y33" i="4"/>
  <c r="Z33" i="4" s="1"/>
  <c r="AA33" i="4" s="1"/>
  <c r="AB33" i="4" s="1"/>
  <c r="AC33" i="4" s="1"/>
  <c r="AD33" i="4" s="1"/>
  <c r="AE33" i="4" s="1"/>
  <c r="AF33" i="4" s="1"/>
  <c r="AG33" i="4" s="1"/>
  <c r="AH33" i="4" s="1"/>
  <c r="Y266" i="4"/>
  <c r="Z266" i="4" s="1"/>
  <c r="AA266" i="4" s="1"/>
  <c r="AB266" i="4" s="1"/>
  <c r="AC266" i="4" s="1"/>
  <c r="AD266" i="4" s="1"/>
  <c r="AE266" i="4" s="1"/>
  <c r="AF266" i="4" s="1"/>
  <c r="AG266" i="4" s="1"/>
  <c r="AH266" i="4" s="1"/>
  <c r="AJ173" i="4"/>
  <c r="AK173" i="4" s="1"/>
  <c r="AL173" i="4" s="1"/>
  <c r="AM173" i="4" s="1"/>
  <c r="AN173" i="4" s="1"/>
  <c r="AO173" i="4" s="1"/>
  <c r="AP173" i="4" s="1"/>
  <c r="AQ173" i="4" s="1"/>
  <c r="AR173" i="4" s="1"/>
  <c r="AS173" i="4" s="1"/>
  <c r="AJ144" i="4"/>
  <c r="AK144" i="4" s="1"/>
  <c r="AL144" i="4" s="1"/>
  <c r="AM144" i="4" s="1"/>
  <c r="AN144" i="4" s="1"/>
  <c r="AO144" i="4" s="1"/>
  <c r="AP144" i="4" s="1"/>
  <c r="AQ144" i="4" s="1"/>
  <c r="AR144" i="4" s="1"/>
  <c r="AS144" i="4" s="1"/>
  <c r="Y107" i="4"/>
  <c r="Z107" i="4" s="1"/>
  <c r="AA107" i="4" s="1"/>
  <c r="AB107" i="4" s="1"/>
  <c r="AC107" i="4" s="1"/>
  <c r="AD107" i="4" s="1"/>
  <c r="AE107" i="4" s="1"/>
  <c r="AF107" i="4" s="1"/>
  <c r="AG107" i="4" s="1"/>
  <c r="AH107" i="4" s="1"/>
  <c r="Y31" i="4"/>
  <c r="Z31" i="4" s="1"/>
  <c r="AA31" i="4" s="1"/>
  <c r="AB31" i="4" s="1"/>
  <c r="AC31" i="4" s="1"/>
  <c r="AD31" i="4" s="1"/>
  <c r="AE31" i="4" s="1"/>
  <c r="AF31" i="4" s="1"/>
  <c r="AG31" i="4" s="1"/>
  <c r="AH31" i="4" s="1"/>
  <c r="AU29" i="4"/>
  <c r="AV29" i="4" s="1"/>
  <c r="AW29" i="4" s="1"/>
  <c r="AX29" i="4" s="1"/>
  <c r="AY29" i="4" s="1"/>
  <c r="AZ29" i="4" s="1"/>
  <c r="BA29" i="4" s="1"/>
  <c r="BB29" i="4" s="1"/>
  <c r="BC29" i="4" s="1"/>
  <c r="BD29" i="4" s="1"/>
  <c r="AU47" i="4"/>
  <c r="AV47" i="4" s="1"/>
  <c r="AW47" i="4" s="1"/>
  <c r="AX47" i="4" s="1"/>
  <c r="AY47" i="4" s="1"/>
  <c r="AZ47" i="4" s="1"/>
  <c r="BA47" i="4" s="1"/>
  <c r="BB47" i="4" s="1"/>
  <c r="BC47" i="4" s="1"/>
  <c r="BD47" i="4" s="1"/>
  <c r="AU33" i="4"/>
  <c r="AV33" i="4" s="1"/>
  <c r="AW33" i="4" s="1"/>
  <c r="AX33" i="4" s="1"/>
  <c r="AY33" i="4" s="1"/>
  <c r="AZ33" i="4" s="1"/>
  <c r="BA33" i="4" s="1"/>
  <c r="BB33" i="4" s="1"/>
  <c r="BC33" i="4" s="1"/>
  <c r="BD33" i="4" s="1"/>
  <c r="AU30" i="4"/>
  <c r="AV30" i="4" s="1"/>
  <c r="AW30" i="4" s="1"/>
  <c r="AX30" i="4" s="1"/>
  <c r="AY30" i="4" s="1"/>
  <c r="AZ30" i="4" s="1"/>
  <c r="BA30" i="4" s="1"/>
  <c r="BB30" i="4" s="1"/>
  <c r="BC30" i="4" s="1"/>
  <c r="BD30" i="4" s="1"/>
  <c r="AJ27" i="4"/>
  <c r="AK27" i="4" s="1"/>
  <c r="AL27" i="4" s="1"/>
  <c r="AM27" i="4" s="1"/>
  <c r="AN27" i="4" s="1"/>
  <c r="AO27" i="4" s="1"/>
  <c r="AP27" i="4" s="1"/>
  <c r="AQ27" i="4" s="1"/>
  <c r="AR27" i="4" s="1"/>
  <c r="AS27" i="4" s="1"/>
  <c r="AJ79" i="4"/>
  <c r="AK79" i="4" s="1"/>
  <c r="AL79" i="4" s="1"/>
  <c r="AM79" i="4" s="1"/>
  <c r="AN79" i="4" s="1"/>
  <c r="AO79" i="4" s="1"/>
  <c r="AP79" i="4" s="1"/>
  <c r="AQ79" i="4" s="1"/>
  <c r="AR79" i="4" s="1"/>
  <c r="AS79" i="4" s="1"/>
  <c r="AJ170" i="4"/>
  <c r="AK170" i="4" s="1"/>
  <c r="AL170" i="4" s="1"/>
  <c r="AM170" i="4" s="1"/>
  <c r="AN170" i="4" s="1"/>
  <c r="AO170" i="4" s="1"/>
  <c r="AP170" i="4" s="1"/>
  <c r="AQ170" i="4" s="1"/>
  <c r="AR170" i="4" s="1"/>
  <c r="AS170" i="4" s="1"/>
  <c r="AJ254" i="4"/>
  <c r="AK254" i="4" s="1"/>
  <c r="AL254" i="4" s="1"/>
  <c r="AM254" i="4" s="1"/>
  <c r="AN254" i="4" s="1"/>
  <c r="AO254" i="4" s="1"/>
  <c r="AP254" i="4" s="1"/>
  <c r="AQ254" i="4" s="1"/>
  <c r="AR254" i="4" s="1"/>
  <c r="AS254" i="4" s="1"/>
  <c r="Y41" i="4"/>
  <c r="Z41" i="4" s="1"/>
  <c r="AA41" i="4" s="1"/>
  <c r="AB41" i="4" s="1"/>
  <c r="AC41" i="4" s="1"/>
  <c r="AD41" i="4" s="1"/>
  <c r="AE41" i="4" s="1"/>
  <c r="AF41" i="4" s="1"/>
  <c r="AG41" i="4" s="1"/>
  <c r="AH41" i="4" s="1"/>
  <c r="Y152" i="4"/>
  <c r="Z152" i="4" s="1"/>
  <c r="AA152" i="4" s="1"/>
  <c r="AB152" i="4" s="1"/>
  <c r="AC152" i="4" s="1"/>
  <c r="AD152" i="4" s="1"/>
  <c r="AE152" i="4" s="1"/>
  <c r="AF152" i="4" s="1"/>
  <c r="AG152" i="4" s="1"/>
  <c r="AH152" i="4" s="1"/>
  <c r="Y155" i="4"/>
  <c r="Z155" i="4" s="1"/>
  <c r="AA155" i="4" s="1"/>
  <c r="AB155" i="4" s="1"/>
  <c r="AC155" i="4" s="1"/>
  <c r="AD155" i="4" s="1"/>
  <c r="AE155" i="4" s="1"/>
  <c r="AF155" i="4" s="1"/>
  <c r="AG155" i="4" s="1"/>
  <c r="AH155" i="4" s="1"/>
  <c r="Y129" i="4"/>
  <c r="Z129" i="4" s="1"/>
  <c r="AA129" i="4" s="1"/>
  <c r="AB129" i="4" s="1"/>
  <c r="AC129" i="4" s="1"/>
  <c r="AD129" i="4" s="1"/>
  <c r="AE129" i="4" s="1"/>
  <c r="AF129" i="4" s="1"/>
  <c r="AG129" i="4" s="1"/>
  <c r="AH129" i="4" s="1"/>
  <c r="AU190" i="4"/>
  <c r="AV190" i="4" s="1"/>
  <c r="AW190" i="4" s="1"/>
  <c r="AX190" i="4" s="1"/>
  <c r="AY190" i="4" s="1"/>
  <c r="AZ190" i="4" s="1"/>
  <c r="BA190" i="4" s="1"/>
  <c r="BB190" i="4" s="1"/>
  <c r="BC190" i="4" s="1"/>
  <c r="BD190" i="4" s="1"/>
  <c r="AJ146" i="4"/>
  <c r="AK146" i="4" s="1"/>
  <c r="AL146" i="4" s="1"/>
  <c r="AM146" i="4" s="1"/>
  <c r="AN146" i="4" s="1"/>
  <c r="AO146" i="4" s="1"/>
  <c r="AP146" i="4" s="1"/>
  <c r="AQ146" i="4" s="1"/>
  <c r="AR146" i="4" s="1"/>
  <c r="AS146" i="4" s="1"/>
  <c r="AJ194" i="4"/>
  <c r="AK194" i="4" s="1"/>
  <c r="AL194" i="4" s="1"/>
  <c r="AM194" i="4" s="1"/>
  <c r="AN194" i="4" s="1"/>
  <c r="AO194" i="4" s="1"/>
  <c r="AP194" i="4" s="1"/>
  <c r="AQ194" i="4" s="1"/>
  <c r="AR194" i="4" s="1"/>
  <c r="AS194" i="4" s="1"/>
  <c r="Y89" i="4"/>
  <c r="Z89" i="4" s="1"/>
  <c r="AA89" i="4" s="1"/>
  <c r="AB89" i="4" s="1"/>
  <c r="AC89" i="4" s="1"/>
  <c r="AD89" i="4" s="1"/>
  <c r="AE89" i="4" s="1"/>
  <c r="AF89" i="4" s="1"/>
  <c r="AG89" i="4" s="1"/>
  <c r="AH89" i="4" s="1"/>
  <c r="Y204" i="4"/>
  <c r="Z204" i="4" s="1"/>
  <c r="AA204" i="4" s="1"/>
  <c r="AB204" i="4" s="1"/>
  <c r="AC204" i="4" s="1"/>
  <c r="AD204" i="4" s="1"/>
  <c r="AE204" i="4" s="1"/>
  <c r="AF204" i="4" s="1"/>
  <c r="AG204" i="4" s="1"/>
  <c r="AH204" i="4" s="1"/>
  <c r="AU117" i="4"/>
  <c r="AV117" i="4" s="1"/>
  <c r="AW117" i="4" s="1"/>
  <c r="AX117" i="4" s="1"/>
  <c r="AY117" i="4" s="1"/>
  <c r="AZ117" i="4" s="1"/>
  <c r="BA117" i="4" s="1"/>
  <c r="BB117" i="4" s="1"/>
  <c r="BC117" i="4" s="1"/>
  <c r="BD117" i="4" s="1"/>
  <c r="AU78" i="4"/>
  <c r="AV78" i="4" s="1"/>
  <c r="AW78" i="4" s="1"/>
  <c r="AX78" i="4" s="1"/>
  <c r="AY78" i="4" s="1"/>
  <c r="AZ78" i="4" s="1"/>
  <c r="BA78" i="4" s="1"/>
  <c r="BB78" i="4" s="1"/>
  <c r="BC78" i="4" s="1"/>
  <c r="BD78" i="4" s="1"/>
  <c r="AJ18" i="4"/>
  <c r="AK18" i="4" s="1"/>
  <c r="AL18" i="4" s="1"/>
  <c r="AM18" i="4" s="1"/>
  <c r="AN18" i="4" s="1"/>
  <c r="AO18" i="4" s="1"/>
  <c r="AP18" i="4" s="1"/>
  <c r="AQ18" i="4" s="1"/>
  <c r="AR18" i="4" s="1"/>
  <c r="AS18" i="4" s="1"/>
  <c r="Y86" i="4"/>
  <c r="Z86" i="4" s="1"/>
  <c r="AA86" i="4" s="1"/>
  <c r="AB86" i="4" s="1"/>
  <c r="AC86" i="4" s="1"/>
  <c r="AD86" i="4" s="1"/>
  <c r="AE86" i="4" s="1"/>
  <c r="AF86" i="4" s="1"/>
  <c r="AG86" i="4" s="1"/>
  <c r="AH86" i="4" s="1"/>
  <c r="AU240" i="4"/>
  <c r="AV240" i="4" s="1"/>
  <c r="AW240" i="4" s="1"/>
  <c r="AX240" i="4" s="1"/>
  <c r="AY240" i="4" s="1"/>
  <c r="AZ240" i="4" s="1"/>
  <c r="BA240" i="4" s="1"/>
  <c r="BB240" i="4" s="1"/>
  <c r="BC240" i="4" s="1"/>
  <c r="BD240" i="4" s="1"/>
  <c r="AU88" i="4"/>
  <c r="AV88" i="4" s="1"/>
  <c r="AW88" i="4" s="1"/>
  <c r="AX88" i="4" s="1"/>
  <c r="AY88" i="4" s="1"/>
  <c r="AZ88" i="4" s="1"/>
  <c r="BA88" i="4" s="1"/>
  <c r="BB88" i="4" s="1"/>
  <c r="BC88" i="4" s="1"/>
  <c r="BD88" i="4" s="1"/>
  <c r="AJ198" i="4"/>
  <c r="AK198" i="4" s="1"/>
  <c r="AL198" i="4" s="1"/>
  <c r="AM198" i="4" s="1"/>
  <c r="AN198" i="4" s="1"/>
  <c r="AO198" i="4" s="1"/>
  <c r="AP198" i="4" s="1"/>
  <c r="AQ198" i="4" s="1"/>
  <c r="AR198" i="4" s="1"/>
  <c r="AS198" i="4" s="1"/>
  <c r="AJ166" i="4"/>
  <c r="AK166" i="4" s="1"/>
  <c r="AL166" i="4" s="1"/>
  <c r="AM166" i="4" s="1"/>
  <c r="AN166" i="4" s="1"/>
  <c r="AO166" i="4" s="1"/>
  <c r="AP166" i="4" s="1"/>
  <c r="AQ166" i="4" s="1"/>
  <c r="AR166" i="4" s="1"/>
  <c r="AS166" i="4" s="1"/>
  <c r="Y55" i="4"/>
  <c r="Z55" i="4" s="1"/>
  <c r="AA55" i="4" s="1"/>
  <c r="AB55" i="4" s="1"/>
  <c r="AC55" i="4" s="1"/>
  <c r="AD55" i="4" s="1"/>
  <c r="AE55" i="4" s="1"/>
  <c r="AF55" i="4" s="1"/>
  <c r="AG55" i="4" s="1"/>
  <c r="AH55" i="4" s="1"/>
  <c r="Y69" i="4"/>
  <c r="Z69" i="4" s="1"/>
  <c r="AA69" i="4" s="1"/>
  <c r="AB69" i="4" s="1"/>
  <c r="AC69" i="4" s="1"/>
  <c r="AD69" i="4" s="1"/>
  <c r="AE69" i="4" s="1"/>
  <c r="AF69" i="4" s="1"/>
  <c r="AG69" i="4" s="1"/>
  <c r="AH69" i="4" s="1"/>
  <c r="AJ224" i="4"/>
  <c r="AK224" i="4" s="1"/>
  <c r="AL224" i="4" s="1"/>
  <c r="AM224" i="4" s="1"/>
  <c r="AN224" i="4" s="1"/>
  <c r="AO224" i="4" s="1"/>
  <c r="AP224" i="4" s="1"/>
  <c r="AQ224" i="4" s="1"/>
  <c r="AR224" i="4" s="1"/>
  <c r="AS224" i="4" s="1"/>
  <c r="Y258" i="4"/>
  <c r="Z258" i="4" s="1"/>
  <c r="AA258" i="4" s="1"/>
  <c r="AB258" i="4" s="1"/>
  <c r="AC258" i="4" s="1"/>
  <c r="AD258" i="4" s="1"/>
  <c r="AE258" i="4" s="1"/>
  <c r="AF258" i="4" s="1"/>
  <c r="AG258" i="4" s="1"/>
  <c r="AH258" i="4" s="1"/>
  <c r="AU185" i="4"/>
  <c r="AV185" i="4" s="1"/>
  <c r="AW185" i="4" s="1"/>
  <c r="AX185" i="4" s="1"/>
  <c r="AY185" i="4" s="1"/>
  <c r="AZ185" i="4" s="1"/>
  <c r="BA185" i="4" s="1"/>
  <c r="BB185" i="4" s="1"/>
  <c r="BC185" i="4" s="1"/>
  <c r="BD185" i="4" s="1"/>
  <c r="AU84" i="4"/>
  <c r="AV84" i="4" s="1"/>
  <c r="AW84" i="4" s="1"/>
  <c r="AX84" i="4" s="1"/>
  <c r="AY84" i="4" s="1"/>
  <c r="AZ84" i="4" s="1"/>
  <c r="BA84" i="4" s="1"/>
  <c r="BB84" i="4" s="1"/>
  <c r="BC84" i="4" s="1"/>
  <c r="BD84" i="4" s="1"/>
  <c r="AJ78" i="4"/>
  <c r="AK78" i="4" s="1"/>
  <c r="AL78" i="4" s="1"/>
  <c r="AM78" i="4" s="1"/>
  <c r="AN78" i="4" s="1"/>
  <c r="AO78" i="4" s="1"/>
  <c r="AP78" i="4" s="1"/>
  <c r="AQ78" i="4" s="1"/>
  <c r="AR78" i="4" s="1"/>
  <c r="AS78" i="4" s="1"/>
  <c r="AJ104" i="4"/>
  <c r="AK104" i="4" s="1"/>
  <c r="AL104" i="4" s="1"/>
  <c r="AM104" i="4" s="1"/>
  <c r="AN104" i="4" s="1"/>
  <c r="AO104" i="4" s="1"/>
  <c r="AP104" i="4" s="1"/>
  <c r="AQ104" i="4" s="1"/>
  <c r="AR104" i="4" s="1"/>
  <c r="AS104" i="4" s="1"/>
  <c r="Y130" i="4"/>
  <c r="Z130" i="4" s="1"/>
  <c r="AA130" i="4" s="1"/>
  <c r="AB130" i="4" s="1"/>
  <c r="AC130" i="4" s="1"/>
  <c r="AD130" i="4" s="1"/>
  <c r="AE130" i="4" s="1"/>
  <c r="AF130" i="4" s="1"/>
  <c r="AG130" i="4" s="1"/>
  <c r="AH130" i="4" s="1"/>
  <c r="AU67" i="4"/>
  <c r="AV67" i="4" s="1"/>
  <c r="AW67" i="4" s="1"/>
  <c r="AX67" i="4" s="1"/>
  <c r="AY67" i="4" s="1"/>
  <c r="AZ67" i="4" s="1"/>
  <c r="BA67" i="4" s="1"/>
  <c r="BB67" i="4" s="1"/>
  <c r="BC67" i="4" s="1"/>
  <c r="BD67" i="4" s="1"/>
  <c r="AJ183" i="4"/>
  <c r="AK183" i="4" s="1"/>
  <c r="AL183" i="4" s="1"/>
  <c r="AM183" i="4" s="1"/>
  <c r="AN183" i="4" s="1"/>
  <c r="AO183" i="4" s="1"/>
  <c r="AP183" i="4" s="1"/>
  <c r="AQ183" i="4" s="1"/>
  <c r="AR183" i="4" s="1"/>
  <c r="AS183" i="4" s="1"/>
  <c r="Y230" i="4"/>
  <c r="Z230" i="4" s="1"/>
  <c r="AA230" i="4" s="1"/>
  <c r="AB230" i="4" s="1"/>
  <c r="AC230" i="4" s="1"/>
  <c r="AD230" i="4" s="1"/>
  <c r="AE230" i="4" s="1"/>
  <c r="AF230" i="4" s="1"/>
  <c r="AG230" i="4" s="1"/>
  <c r="AH230" i="4" s="1"/>
  <c r="Y259" i="4"/>
  <c r="Z259" i="4" s="1"/>
  <c r="AA259" i="4" s="1"/>
  <c r="AB259" i="4" s="1"/>
  <c r="AC259" i="4" s="1"/>
  <c r="AD259" i="4" s="1"/>
  <c r="AE259" i="4" s="1"/>
  <c r="AF259" i="4" s="1"/>
  <c r="AG259" i="4" s="1"/>
  <c r="AH259" i="4" s="1"/>
  <c r="AU196" i="4"/>
  <c r="AV196" i="4" s="1"/>
  <c r="AW196" i="4" s="1"/>
  <c r="AX196" i="4" s="1"/>
  <c r="AY196" i="4" s="1"/>
  <c r="AZ196" i="4" s="1"/>
  <c r="BA196" i="4" s="1"/>
  <c r="BB196" i="4" s="1"/>
  <c r="BC196" i="4" s="1"/>
  <c r="BD196" i="4" s="1"/>
  <c r="AU217" i="4"/>
  <c r="AV217" i="4" s="1"/>
  <c r="AW217" i="4" s="1"/>
  <c r="AX217" i="4" s="1"/>
  <c r="AY217" i="4" s="1"/>
  <c r="AZ217" i="4" s="1"/>
  <c r="BA217" i="4" s="1"/>
  <c r="BB217" i="4" s="1"/>
  <c r="BC217" i="4" s="1"/>
  <c r="BD217" i="4" s="1"/>
  <c r="AJ76" i="4"/>
  <c r="AK76" i="4" s="1"/>
  <c r="AL76" i="4" s="1"/>
  <c r="AM76" i="4" s="1"/>
  <c r="AN76" i="4" s="1"/>
  <c r="AO76" i="4" s="1"/>
  <c r="AP76" i="4" s="1"/>
  <c r="AQ76" i="4" s="1"/>
  <c r="AR76" i="4" s="1"/>
  <c r="AS76" i="4" s="1"/>
  <c r="Y190" i="4"/>
  <c r="Z190" i="4" s="1"/>
  <c r="AA190" i="4" s="1"/>
  <c r="AB190" i="4" s="1"/>
  <c r="AC190" i="4" s="1"/>
  <c r="AD190" i="4" s="1"/>
  <c r="AE190" i="4" s="1"/>
  <c r="AF190" i="4" s="1"/>
  <c r="AG190" i="4" s="1"/>
  <c r="AH190" i="4" s="1"/>
  <c r="AU156" i="4"/>
  <c r="AV156" i="4" s="1"/>
  <c r="AW156" i="4" s="1"/>
  <c r="AX156" i="4" s="1"/>
  <c r="AY156" i="4" s="1"/>
  <c r="AZ156" i="4" s="1"/>
  <c r="BA156" i="4" s="1"/>
  <c r="BB156" i="4" s="1"/>
  <c r="BC156" i="4" s="1"/>
  <c r="BD156" i="4" s="1"/>
  <c r="AU255" i="4"/>
  <c r="AV255" i="4" s="1"/>
  <c r="AW255" i="4" s="1"/>
  <c r="AX255" i="4" s="1"/>
  <c r="AY255" i="4" s="1"/>
  <c r="AZ255" i="4" s="1"/>
  <c r="BA255" i="4" s="1"/>
  <c r="BB255" i="4" s="1"/>
  <c r="BC255" i="4" s="1"/>
  <c r="BD255" i="4" s="1"/>
  <c r="AJ95" i="4"/>
  <c r="AK95" i="4" s="1"/>
  <c r="AL95" i="4" s="1"/>
  <c r="AM95" i="4" s="1"/>
  <c r="AN95" i="4" s="1"/>
  <c r="AO95" i="4" s="1"/>
  <c r="AP95" i="4" s="1"/>
  <c r="AQ95" i="4" s="1"/>
  <c r="AR95" i="4" s="1"/>
  <c r="AS95" i="4" s="1"/>
  <c r="AJ226" i="4"/>
  <c r="AK226" i="4" s="1"/>
  <c r="AL226" i="4" s="1"/>
  <c r="AM226" i="4" s="1"/>
  <c r="AN226" i="4" s="1"/>
  <c r="AO226" i="4" s="1"/>
  <c r="AP226" i="4" s="1"/>
  <c r="AQ226" i="4" s="1"/>
  <c r="AR226" i="4" s="1"/>
  <c r="AS226" i="4" s="1"/>
  <c r="Y80" i="4"/>
  <c r="Z80" i="4" s="1"/>
  <c r="AA80" i="4" s="1"/>
  <c r="AB80" i="4" s="1"/>
  <c r="AC80" i="4" s="1"/>
  <c r="AD80" i="4" s="1"/>
  <c r="AE80" i="4" s="1"/>
  <c r="AF80" i="4" s="1"/>
  <c r="AG80" i="4" s="1"/>
  <c r="AH80" i="4" s="1"/>
  <c r="Y111" i="4"/>
  <c r="Z111" i="4" s="1"/>
  <c r="AA111" i="4" s="1"/>
  <c r="AB111" i="4" s="1"/>
  <c r="AC111" i="4" s="1"/>
  <c r="AD111" i="4" s="1"/>
  <c r="AE111" i="4" s="1"/>
  <c r="AF111" i="4" s="1"/>
  <c r="AG111" i="4" s="1"/>
  <c r="AH111" i="4" s="1"/>
  <c r="AJ81" i="4"/>
  <c r="AK81" i="4" s="1"/>
  <c r="AL81" i="4" s="1"/>
  <c r="AM81" i="4" s="1"/>
  <c r="AN81" i="4" s="1"/>
  <c r="AO81" i="4" s="1"/>
  <c r="AP81" i="4" s="1"/>
  <c r="AQ81" i="4" s="1"/>
  <c r="AR81" i="4" s="1"/>
  <c r="AS81" i="4" s="1"/>
  <c r="Y59" i="4"/>
  <c r="Z59" i="4" s="1"/>
  <c r="AA59" i="4" s="1"/>
  <c r="AB59" i="4" s="1"/>
  <c r="AC59" i="4" s="1"/>
  <c r="AD59" i="4" s="1"/>
  <c r="AE59" i="4" s="1"/>
  <c r="AF59" i="4" s="1"/>
  <c r="AG59" i="4" s="1"/>
  <c r="AH59" i="4" s="1"/>
  <c r="AU105" i="4"/>
  <c r="AV105" i="4" s="1"/>
  <c r="AW105" i="4" s="1"/>
  <c r="AX105" i="4" s="1"/>
  <c r="AY105" i="4" s="1"/>
  <c r="AZ105" i="4" s="1"/>
  <c r="BA105" i="4" s="1"/>
  <c r="BB105" i="4" s="1"/>
  <c r="BC105" i="4" s="1"/>
  <c r="BD105" i="4" s="1"/>
  <c r="AU11" i="4"/>
  <c r="AV11" i="4" s="1"/>
  <c r="AW11" i="4" s="1"/>
  <c r="AX11" i="4" s="1"/>
  <c r="AY11" i="4" s="1"/>
  <c r="AZ11" i="4" s="1"/>
  <c r="BA11" i="4" s="1"/>
  <c r="BB11" i="4" s="1"/>
  <c r="BC11" i="4" s="1"/>
  <c r="BD11" i="4" s="1"/>
  <c r="AJ123" i="4"/>
  <c r="AK123" i="4" s="1"/>
  <c r="AL123" i="4" s="1"/>
  <c r="AM123" i="4" s="1"/>
  <c r="AN123" i="4" s="1"/>
  <c r="AO123" i="4" s="1"/>
  <c r="AP123" i="4" s="1"/>
  <c r="AQ123" i="4" s="1"/>
  <c r="AR123" i="4" s="1"/>
  <c r="AS123" i="4" s="1"/>
  <c r="AJ99" i="4"/>
  <c r="AK99" i="4" s="1"/>
  <c r="AL99" i="4" s="1"/>
  <c r="AM99" i="4" s="1"/>
  <c r="AN99" i="4" s="1"/>
  <c r="AO99" i="4" s="1"/>
  <c r="AP99" i="4" s="1"/>
  <c r="AQ99" i="4" s="1"/>
  <c r="AR99" i="4" s="1"/>
  <c r="AS99" i="4" s="1"/>
  <c r="Y72" i="4"/>
  <c r="Z72" i="4" s="1"/>
  <c r="AA72" i="4" s="1"/>
  <c r="AB72" i="4" s="1"/>
  <c r="AC72" i="4" s="1"/>
  <c r="AD72" i="4" s="1"/>
  <c r="AE72" i="4" s="1"/>
  <c r="AF72" i="4" s="1"/>
  <c r="AG72" i="4" s="1"/>
  <c r="AH72" i="4" s="1"/>
  <c r="Y115" i="4"/>
  <c r="Z115" i="4" s="1"/>
  <c r="AA115" i="4" s="1"/>
  <c r="AB115" i="4" s="1"/>
  <c r="AC115" i="4" s="1"/>
  <c r="AD115" i="4" s="1"/>
  <c r="AE115" i="4" s="1"/>
  <c r="AF115" i="4" s="1"/>
  <c r="AG115" i="4" s="1"/>
  <c r="AH115" i="4" s="1"/>
  <c r="AU175" i="4"/>
  <c r="AV175" i="4" s="1"/>
  <c r="AW175" i="4" s="1"/>
  <c r="AX175" i="4" s="1"/>
  <c r="AY175" i="4" s="1"/>
  <c r="AZ175" i="4" s="1"/>
  <c r="BA175" i="4" s="1"/>
  <c r="BB175" i="4" s="1"/>
  <c r="BC175" i="4" s="1"/>
  <c r="BD175" i="4" s="1"/>
  <c r="AJ51" i="4"/>
  <c r="AK51" i="4" s="1"/>
  <c r="AL51" i="4" s="1"/>
  <c r="AM51" i="4" s="1"/>
  <c r="AN51" i="4" s="1"/>
  <c r="AO51" i="4" s="1"/>
  <c r="AP51" i="4" s="1"/>
  <c r="AQ51" i="4" s="1"/>
  <c r="AR51" i="4" s="1"/>
  <c r="AS51" i="4" s="1"/>
  <c r="Y203" i="4"/>
  <c r="Z203" i="4" s="1"/>
  <c r="AA203" i="4" s="1"/>
  <c r="AB203" i="4" s="1"/>
  <c r="AC203" i="4" s="1"/>
  <c r="AD203" i="4" s="1"/>
  <c r="AE203" i="4" s="1"/>
  <c r="AF203" i="4" s="1"/>
  <c r="AG203" i="4" s="1"/>
  <c r="AH203" i="4" s="1"/>
  <c r="Y153" i="4"/>
  <c r="Z153" i="4" s="1"/>
  <c r="AA153" i="4" s="1"/>
  <c r="AB153" i="4" s="1"/>
  <c r="AC153" i="4" s="1"/>
  <c r="AD153" i="4" s="1"/>
  <c r="AE153" i="4" s="1"/>
  <c r="AF153" i="4" s="1"/>
  <c r="AG153" i="4" s="1"/>
  <c r="AH153" i="4" s="1"/>
  <c r="AU93" i="4"/>
  <c r="AV93" i="4" s="1"/>
  <c r="AW93" i="4" s="1"/>
  <c r="AX93" i="4" s="1"/>
  <c r="AY93" i="4" s="1"/>
  <c r="AZ93" i="4" s="1"/>
  <c r="BA93" i="4" s="1"/>
  <c r="BB93" i="4" s="1"/>
  <c r="BC93" i="4" s="1"/>
  <c r="BD93" i="4" s="1"/>
  <c r="AU224" i="4"/>
  <c r="AV224" i="4" s="1"/>
  <c r="AW224" i="4" s="1"/>
  <c r="AX224" i="4" s="1"/>
  <c r="AY224" i="4" s="1"/>
  <c r="AZ224" i="4" s="1"/>
  <c r="BA224" i="4" s="1"/>
  <c r="BB224" i="4" s="1"/>
  <c r="BC224" i="4" s="1"/>
  <c r="BD224" i="4" s="1"/>
  <c r="AU71" i="4"/>
  <c r="AV71" i="4" s="1"/>
  <c r="AW71" i="4" s="1"/>
  <c r="AX71" i="4" s="1"/>
  <c r="AY71" i="4" s="1"/>
  <c r="AZ71" i="4" s="1"/>
  <c r="BA71" i="4" s="1"/>
  <c r="BB71" i="4" s="1"/>
  <c r="BC71" i="4" s="1"/>
  <c r="BD71" i="4" s="1"/>
  <c r="AJ53" i="4"/>
  <c r="AK53" i="4" s="1"/>
  <c r="AL53" i="4" s="1"/>
  <c r="AM53" i="4" s="1"/>
  <c r="AN53" i="4" s="1"/>
  <c r="AO53" i="4" s="1"/>
  <c r="AP53" i="4" s="1"/>
  <c r="AQ53" i="4" s="1"/>
  <c r="AR53" i="4" s="1"/>
  <c r="AS53" i="4" s="1"/>
  <c r="Y158" i="4"/>
  <c r="Z158" i="4" s="1"/>
  <c r="AA158" i="4" s="1"/>
  <c r="AB158" i="4" s="1"/>
  <c r="AC158" i="4" s="1"/>
  <c r="AD158" i="4" s="1"/>
  <c r="AE158" i="4" s="1"/>
  <c r="AF158" i="4" s="1"/>
  <c r="AG158" i="4" s="1"/>
  <c r="AH158" i="4" s="1"/>
  <c r="AU166" i="4"/>
  <c r="AV166" i="4" s="1"/>
  <c r="AW166" i="4" s="1"/>
  <c r="AX166" i="4" s="1"/>
  <c r="AY166" i="4" s="1"/>
  <c r="AZ166" i="4" s="1"/>
  <c r="BA166" i="4" s="1"/>
  <c r="BB166" i="4" s="1"/>
  <c r="BC166" i="4" s="1"/>
  <c r="BD166" i="4" s="1"/>
  <c r="AU54" i="4"/>
  <c r="AV54" i="4" s="1"/>
  <c r="AW54" i="4" s="1"/>
  <c r="AX54" i="4" s="1"/>
  <c r="AY54" i="4" s="1"/>
  <c r="AZ54" i="4" s="1"/>
  <c r="BA54" i="4" s="1"/>
  <c r="BB54" i="4" s="1"/>
  <c r="BC54" i="4" s="1"/>
  <c r="BD54" i="4" s="1"/>
  <c r="AJ215" i="4"/>
  <c r="AK215" i="4" s="1"/>
  <c r="AL215" i="4" s="1"/>
  <c r="AM215" i="4" s="1"/>
  <c r="AN215" i="4" s="1"/>
  <c r="AO215" i="4" s="1"/>
  <c r="AP215" i="4" s="1"/>
  <c r="AQ215" i="4" s="1"/>
  <c r="AR215" i="4" s="1"/>
  <c r="AS215" i="4" s="1"/>
  <c r="AJ134" i="4"/>
  <c r="AK134" i="4" s="1"/>
  <c r="AL134" i="4" s="1"/>
  <c r="AM134" i="4" s="1"/>
  <c r="AN134" i="4" s="1"/>
  <c r="AO134" i="4" s="1"/>
  <c r="AP134" i="4" s="1"/>
  <c r="AQ134" i="4" s="1"/>
  <c r="AR134" i="4" s="1"/>
  <c r="AS134" i="4" s="1"/>
  <c r="Y253" i="4"/>
  <c r="Z253" i="4" s="1"/>
  <c r="AA253" i="4" s="1"/>
  <c r="AB253" i="4" s="1"/>
  <c r="AC253" i="4" s="1"/>
  <c r="AD253" i="4" s="1"/>
  <c r="AE253" i="4" s="1"/>
  <c r="AF253" i="4" s="1"/>
  <c r="AG253" i="4" s="1"/>
  <c r="AH253" i="4" s="1"/>
  <c r="Y46" i="4"/>
  <c r="Z46" i="4" s="1"/>
  <c r="AA46" i="4" s="1"/>
  <c r="AB46" i="4" s="1"/>
  <c r="AC46" i="4" s="1"/>
  <c r="AD46" i="4" s="1"/>
  <c r="AE46" i="4" s="1"/>
  <c r="AF46" i="4" s="1"/>
  <c r="AG46" i="4" s="1"/>
  <c r="AH46" i="4" s="1"/>
  <c r="AJ190" i="4"/>
  <c r="AK190" i="4" s="1"/>
  <c r="AL190" i="4" s="1"/>
  <c r="AM190" i="4" s="1"/>
  <c r="AN190" i="4" s="1"/>
  <c r="AO190" i="4" s="1"/>
  <c r="AP190" i="4" s="1"/>
  <c r="AQ190" i="4" s="1"/>
  <c r="AR190" i="4" s="1"/>
  <c r="AS190" i="4" s="1"/>
  <c r="Y98" i="4"/>
  <c r="Z98" i="4" s="1"/>
  <c r="AA98" i="4" s="1"/>
  <c r="AB98" i="4" s="1"/>
  <c r="AC98" i="4" s="1"/>
  <c r="AD98" i="4" s="1"/>
  <c r="AE98" i="4" s="1"/>
  <c r="AF98" i="4" s="1"/>
  <c r="AG98" i="4" s="1"/>
  <c r="AH98" i="4" s="1"/>
  <c r="AU99" i="4"/>
  <c r="AV99" i="4" s="1"/>
  <c r="AW99" i="4" s="1"/>
  <c r="AX99" i="4" s="1"/>
  <c r="AY99" i="4" s="1"/>
  <c r="AZ99" i="4" s="1"/>
  <c r="BA99" i="4" s="1"/>
  <c r="BB99" i="4" s="1"/>
  <c r="BC99" i="4" s="1"/>
  <c r="BD99" i="4" s="1"/>
  <c r="AU42" i="4"/>
  <c r="AV42" i="4" s="1"/>
  <c r="AW42" i="4" s="1"/>
  <c r="AX42" i="4" s="1"/>
  <c r="AY42" i="4" s="1"/>
  <c r="AZ42" i="4" s="1"/>
  <c r="BA42" i="4" s="1"/>
  <c r="BB42" i="4" s="1"/>
  <c r="BC42" i="4" s="1"/>
  <c r="BD42" i="4" s="1"/>
  <c r="AJ159" i="4"/>
  <c r="AK159" i="4" s="1"/>
  <c r="AL159" i="4" s="1"/>
  <c r="AM159" i="4" s="1"/>
  <c r="AN159" i="4" s="1"/>
  <c r="AO159" i="4" s="1"/>
  <c r="AP159" i="4" s="1"/>
  <c r="AQ159" i="4" s="1"/>
  <c r="AR159" i="4" s="1"/>
  <c r="AS159" i="4" s="1"/>
  <c r="AJ161" i="4"/>
  <c r="AK161" i="4" s="1"/>
  <c r="AL161" i="4" s="1"/>
  <c r="AM161" i="4" s="1"/>
  <c r="AN161" i="4" s="1"/>
  <c r="AO161" i="4" s="1"/>
  <c r="AP161" i="4" s="1"/>
  <c r="AQ161" i="4" s="1"/>
  <c r="AR161" i="4" s="1"/>
  <c r="AS161" i="4" s="1"/>
  <c r="Y196" i="4"/>
  <c r="Z196" i="4" s="1"/>
  <c r="AA196" i="4" s="1"/>
  <c r="AB196" i="4" s="1"/>
  <c r="AC196" i="4" s="1"/>
  <c r="AD196" i="4" s="1"/>
  <c r="AE196" i="4" s="1"/>
  <c r="AF196" i="4" s="1"/>
  <c r="AG196" i="4" s="1"/>
  <c r="AH196" i="4" s="1"/>
  <c r="Y170" i="4"/>
  <c r="Z170" i="4" s="1"/>
  <c r="AA170" i="4" s="1"/>
  <c r="AB170" i="4" s="1"/>
  <c r="AC170" i="4" s="1"/>
  <c r="AD170" i="4" s="1"/>
  <c r="AE170" i="4" s="1"/>
  <c r="AF170" i="4" s="1"/>
  <c r="AG170" i="4" s="1"/>
  <c r="AH170" i="4" s="1"/>
  <c r="AU261" i="4"/>
  <c r="AV261" i="4" s="1"/>
  <c r="AW261" i="4" s="1"/>
  <c r="AX261" i="4" s="1"/>
  <c r="AY261" i="4" s="1"/>
  <c r="AZ261" i="4" s="1"/>
  <c r="BA261" i="4" s="1"/>
  <c r="BB261" i="4" s="1"/>
  <c r="BC261" i="4" s="1"/>
  <c r="BD261" i="4" s="1"/>
  <c r="AJ77" i="4"/>
  <c r="AK77" i="4" s="1"/>
  <c r="AL77" i="4" s="1"/>
  <c r="AM77" i="4" s="1"/>
  <c r="AN77" i="4" s="1"/>
  <c r="AO77" i="4" s="1"/>
  <c r="AP77" i="4" s="1"/>
  <c r="AQ77" i="4" s="1"/>
  <c r="AR77" i="4" s="1"/>
  <c r="AS77" i="4" s="1"/>
  <c r="Y163" i="4"/>
  <c r="Z163" i="4" s="1"/>
  <c r="AA163" i="4" s="1"/>
  <c r="AB163" i="4" s="1"/>
  <c r="AC163" i="4" s="1"/>
  <c r="AD163" i="4" s="1"/>
  <c r="AE163" i="4" s="1"/>
  <c r="AF163" i="4" s="1"/>
  <c r="AG163" i="4" s="1"/>
  <c r="AH163" i="4" s="1"/>
  <c r="AU144" i="4"/>
  <c r="AV144" i="4" s="1"/>
  <c r="AW144" i="4" s="1"/>
  <c r="AX144" i="4" s="1"/>
  <c r="AY144" i="4" s="1"/>
  <c r="AZ144" i="4" s="1"/>
  <c r="BA144" i="4" s="1"/>
  <c r="BB144" i="4" s="1"/>
  <c r="BC144" i="4" s="1"/>
  <c r="BD144" i="4" s="1"/>
  <c r="AJ220" i="4"/>
  <c r="AK220" i="4" s="1"/>
  <c r="AL220" i="4" s="1"/>
  <c r="AM220" i="4" s="1"/>
  <c r="AN220" i="4" s="1"/>
  <c r="AO220" i="4" s="1"/>
  <c r="AP220" i="4" s="1"/>
  <c r="AQ220" i="4" s="1"/>
  <c r="AR220" i="4" s="1"/>
  <c r="AS220" i="4" s="1"/>
  <c r="AU254" i="4"/>
  <c r="AV254" i="4" s="1"/>
  <c r="AW254" i="4" s="1"/>
  <c r="AX254" i="4" s="1"/>
  <c r="AY254" i="4" s="1"/>
  <c r="AZ254" i="4" s="1"/>
  <c r="BA254" i="4" s="1"/>
  <c r="BB254" i="4" s="1"/>
  <c r="BC254" i="4" s="1"/>
  <c r="BD254" i="4" s="1"/>
  <c r="AU13" i="4"/>
  <c r="AV13" i="4" s="1"/>
  <c r="AW13" i="4" s="1"/>
  <c r="AX13" i="4" s="1"/>
  <c r="AY13" i="4" s="1"/>
  <c r="AZ13" i="4" s="1"/>
  <c r="BA13" i="4" s="1"/>
  <c r="BB13" i="4" s="1"/>
  <c r="BC13" i="4" s="1"/>
  <c r="BD13" i="4" s="1"/>
  <c r="AJ30" i="4"/>
  <c r="AK30" i="4" s="1"/>
  <c r="AL30" i="4" s="1"/>
  <c r="AM30" i="4" s="1"/>
  <c r="AN30" i="4" s="1"/>
  <c r="AO30" i="4" s="1"/>
  <c r="AP30" i="4" s="1"/>
  <c r="AQ30" i="4" s="1"/>
  <c r="AR30" i="4" s="1"/>
  <c r="AS30" i="4" s="1"/>
  <c r="Y93" i="4"/>
  <c r="Z93" i="4" s="1"/>
  <c r="AA93" i="4" s="1"/>
  <c r="AB93" i="4" s="1"/>
  <c r="AC93" i="4" s="1"/>
  <c r="AD93" i="4" s="1"/>
  <c r="AE93" i="4" s="1"/>
  <c r="AF93" i="4" s="1"/>
  <c r="AG93" i="4" s="1"/>
  <c r="AH93" i="4" s="1"/>
  <c r="AJ117" i="4"/>
  <c r="AK117" i="4" s="1"/>
  <c r="AL117" i="4" s="1"/>
  <c r="AM117" i="4" s="1"/>
  <c r="AN117" i="4" s="1"/>
  <c r="AO117" i="4" s="1"/>
  <c r="AP117" i="4" s="1"/>
  <c r="AQ117" i="4" s="1"/>
  <c r="AR117" i="4" s="1"/>
  <c r="AS117" i="4" s="1"/>
  <c r="AU134" i="4"/>
  <c r="AV134" i="4" s="1"/>
  <c r="AW134" i="4" s="1"/>
  <c r="AX134" i="4" s="1"/>
  <c r="AY134" i="4" s="1"/>
  <c r="AZ134" i="4" s="1"/>
  <c r="BA134" i="4" s="1"/>
  <c r="BB134" i="4" s="1"/>
  <c r="BC134" i="4" s="1"/>
  <c r="BD134" i="4" s="1"/>
  <c r="AJ16" i="4"/>
  <c r="AK16" i="4" s="1"/>
  <c r="AL16" i="4" s="1"/>
  <c r="AM16" i="4" s="1"/>
  <c r="AN16" i="4" s="1"/>
  <c r="AO16" i="4" s="1"/>
  <c r="AP16" i="4" s="1"/>
  <c r="AQ16" i="4" s="1"/>
  <c r="AR16" i="4" s="1"/>
  <c r="AS16" i="4" s="1"/>
  <c r="Y12" i="4"/>
  <c r="Z12" i="4" s="1"/>
  <c r="AA12" i="4" s="1"/>
  <c r="AB12" i="4" s="1"/>
  <c r="AC12" i="4" s="1"/>
  <c r="AD12" i="4" s="1"/>
  <c r="AE12" i="4" s="1"/>
  <c r="AF12" i="4" s="1"/>
  <c r="AG12" i="4" s="1"/>
  <c r="AH12" i="4" s="1"/>
  <c r="AU81" i="4"/>
  <c r="AV81" i="4" s="1"/>
  <c r="AW81" i="4" s="1"/>
  <c r="AX81" i="4" s="1"/>
  <c r="AY81" i="4" s="1"/>
  <c r="AZ81" i="4" s="1"/>
  <c r="BA81" i="4" s="1"/>
  <c r="BB81" i="4" s="1"/>
  <c r="BC81" i="4" s="1"/>
  <c r="BD81" i="4" s="1"/>
  <c r="AU123" i="4"/>
  <c r="AV123" i="4" s="1"/>
  <c r="AW123" i="4" s="1"/>
  <c r="AX123" i="4" s="1"/>
  <c r="AY123" i="4" s="1"/>
  <c r="AZ123" i="4" s="1"/>
  <c r="BA123" i="4" s="1"/>
  <c r="BB123" i="4" s="1"/>
  <c r="BC123" i="4" s="1"/>
  <c r="BD123" i="4" s="1"/>
  <c r="AJ125" i="4"/>
  <c r="AK125" i="4" s="1"/>
  <c r="AL125" i="4" s="1"/>
  <c r="AM125" i="4" s="1"/>
  <c r="AN125" i="4" s="1"/>
  <c r="AO125" i="4" s="1"/>
  <c r="AP125" i="4" s="1"/>
  <c r="AQ125" i="4" s="1"/>
  <c r="AR125" i="4" s="1"/>
  <c r="AS125" i="4" s="1"/>
  <c r="Y29" i="4"/>
  <c r="Z29" i="4" s="1"/>
  <c r="AA29" i="4" s="1"/>
  <c r="AB29" i="4" s="1"/>
  <c r="AC29" i="4" s="1"/>
  <c r="AD29" i="4" s="1"/>
  <c r="AE29" i="4" s="1"/>
  <c r="AF29" i="4" s="1"/>
  <c r="AG29" i="4" s="1"/>
  <c r="AH29" i="4" s="1"/>
  <c r="AU183" i="4"/>
  <c r="AV183" i="4" s="1"/>
  <c r="AW183" i="4" s="1"/>
  <c r="AX183" i="4" s="1"/>
  <c r="AY183" i="4" s="1"/>
  <c r="AZ183" i="4" s="1"/>
  <c r="BA183" i="4" s="1"/>
  <c r="BB183" i="4" s="1"/>
  <c r="BC183" i="4" s="1"/>
  <c r="BD183" i="4" s="1"/>
  <c r="AJ241" i="4"/>
  <c r="AK241" i="4" s="1"/>
  <c r="AL241" i="4" s="1"/>
  <c r="AM241" i="4" s="1"/>
  <c r="AN241" i="4" s="1"/>
  <c r="AO241" i="4" s="1"/>
  <c r="AP241" i="4" s="1"/>
  <c r="AQ241" i="4" s="1"/>
  <c r="AR241" i="4" s="1"/>
  <c r="AS241" i="4" s="1"/>
  <c r="Y238" i="4"/>
  <c r="Z238" i="4" s="1"/>
  <c r="AA238" i="4" s="1"/>
  <c r="AB238" i="4" s="1"/>
  <c r="AC238" i="4" s="1"/>
  <c r="AD238" i="4" s="1"/>
  <c r="AE238" i="4" s="1"/>
  <c r="AF238" i="4" s="1"/>
  <c r="AG238" i="4" s="1"/>
  <c r="AH238" i="4" s="1"/>
  <c r="AU59" i="4"/>
  <c r="AV59" i="4" s="1"/>
  <c r="AW59" i="4" s="1"/>
  <c r="AX59" i="4" s="1"/>
  <c r="AY59" i="4" s="1"/>
  <c r="AZ59" i="4" s="1"/>
  <c r="BA59" i="4" s="1"/>
  <c r="BB59" i="4" s="1"/>
  <c r="BC59" i="4" s="1"/>
  <c r="BD59" i="4" s="1"/>
  <c r="AJ86" i="4"/>
  <c r="AK86" i="4" s="1"/>
  <c r="AL86" i="4" s="1"/>
  <c r="AM86" i="4" s="1"/>
  <c r="AN86" i="4" s="1"/>
  <c r="AO86" i="4" s="1"/>
  <c r="AP86" i="4" s="1"/>
  <c r="AQ86" i="4" s="1"/>
  <c r="AR86" i="4" s="1"/>
  <c r="AS86" i="4" s="1"/>
  <c r="Y189" i="4"/>
  <c r="Z189" i="4" s="1"/>
  <c r="AA189" i="4" s="1"/>
  <c r="AB189" i="4" s="1"/>
  <c r="AC189" i="4" s="1"/>
  <c r="AD189" i="4" s="1"/>
  <c r="AE189" i="4" s="1"/>
  <c r="AF189" i="4" s="1"/>
  <c r="AG189" i="4" s="1"/>
  <c r="AH189" i="4" s="1"/>
  <c r="Y97" i="4"/>
  <c r="Z97" i="4" s="1"/>
  <c r="AA97" i="4" s="1"/>
  <c r="AB97" i="4" s="1"/>
  <c r="AC97" i="4" s="1"/>
  <c r="AD97" i="4" s="1"/>
  <c r="AE97" i="4" s="1"/>
  <c r="AF97" i="4" s="1"/>
  <c r="AG97" i="4" s="1"/>
  <c r="AH97" i="4" s="1"/>
  <c r="AJ171" i="4"/>
  <c r="AK171" i="4" s="1"/>
  <c r="AL171" i="4" s="1"/>
  <c r="AM171" i="4" s="1"/>
  <c r="AN171" i="4" s="1"/>
  <c r="AO171" i="4" s="1"/>
  <c r="AP171" i="4" s="1"/>
  <c r="AQ171" i="4" s="1"/>
  <c r="AR171" i="4" s="1"/>
  <c r="AS171" i="4" s="1"/>
  <c r="AJ228" i="4"/>
  <c r="AK228" i="4" s="1"/>
  <c r="AL228" i="4" s="1"/>
  <c r="AM228" i="4" s="1"/>
  <c r="AN228" i="4" s="1"/>
  <c r="AO228" i="4" s="1"/>
  <c r="AP228" i="4" s="1"/>
  <c r="AQ228" i="4" s="1"/>
  <c r="AR228" i="4" s="1"/>
  <c r="AS228" i="4" s="1"/>
  <c r="Y174" i="4"/>
  <c r="Z174" i="4" s="1"/>
  <c r="AA174" i="4" s="1"/>
  <c r="AB174" i="4" s="1"/>
  <c r="AC174" i="4" s="1"/>
  <c r="AD174" i="4" s="1"/>
  <c r="AE174" i="4" s="1"/>
  <c r="AF174" i="4" s="1"/>
  <c r="AG174" i="4" s="1"/>
  <c r="AH174" i="4" s="1"/>
  <c r="AU32" i="4"/>
  <c r="AV32" i="4" s="1"/>
  <c r="AW32" i="4" s="1"/>
  <c r="AX32" i="4" s="1"/>
  <c r="AY32" i="4" s="1"/>
  <c r="AZ32" i="4" s="1"/>
  <c r="BA32" i="4" s="1"/>
  <c r="BB32" i="4" s="1"/>
  <c r="BC32" i="4" s="1"/>
  <c r="BD32" i="4" s="1"/>
  <c r="AJ180" i="4"/>
  <c r="AK180" i="4" s="1"/>
  <c r="AL180" i="4" s="1"/>
  <c r="AM180" i="4" s="1"/>
  <c r="AN180" i="4" s="1"/>
  <c r="AO180" i="4" s="1"/>
  <c r="AP180" i="4" s="1"/>
  <c r="AQ180" i="4" s="1"/>
  <c r="AR180" i="4" s="1"/>
  <c r="AS180" i="4" s="1"/>
  <c r="AJ92" i="4"/>
  <c r="AK92" i="4" s="1"/>
  <c r="AL92" i="4" s="1"/>
  <c r="AM92" i="4" s="1"/>
  <c r="AN92" i="4" s="1"/>
  <c r="AO92" i="4" s="1"/>
  <c r="AP92" i="4" s="1"/>
  <c r="AQ92" i="4" s="1"/>
  <c r="AR92" i="4" s="1"/>
  <c r="AS92" i="4" s="1"/>
  <c r="Y224" i="4"/>
  <c r="Z224" i="4" s="1"/>
  <c r="AA224" i="4" s="1"/>
  <c r="AB224" i="4" s="1"/>
  <c r="AC224" i="4" s="1"/>
  <c r="AD224" i="4" s="1"/>
  <c r="AE224" i="4" s="1"/>
  <c r="AF224" i="4" s="1"/>
  <c r="AG224" i="4" s="1"/>
  <c r="AH224" i="4" s="1"/>
  <c r="Y205" i="4"/>
  <c r="Z205" i="4" s="1"/>
  <c r="AA205" i="4" s="1"/>
  <c r="AB205" i="4" s="1"/>
  <c r="AC205" i="4" s="1"/>
  <c r="AD205" i="4" s="1"/>
  <c r="AE205" i="4" s="1"/>
  <c r="AF205" i="4" s="1"/>
  <c r="AG205" i="4" s="1"/>
  <c r="AH205" i="4" s="1"/>
  <c r="AU86" i="4"/>
  <c r="AV86" i="4" s="1"/>
  <c r="AW86" i="4" s="1"/>
  <c r="AX86" i="4" s="1"/>
  <c r="AY86" i="4" s="1"/>
  <c r="AZ86" i="4" s="1"/>
  <c r="BA86" i="4" s="1"/>
  <c r="BB86" i="4" s="1"/>
  <c r="BC86" i="4" s="1"/>
  <c r="BD86" i="4" s="1"/>
  <c r="AU22" i="4"/>
  <c r="AV22" i="4" s="1"/>
  <c r="AW22" i="4" s="1"/>
  <c r="AX22" i="4" s="1"/>
  <c r="AY22" i="4" s="1"/>
  <c r="AZ22" i="4" s="1"/>
  <c r="BA22" i="4" s="1"/>
  <c r="BB22" i="4" s="1"/>
  <c r="BC22" i="4" s="1"/>
  <c r="BD22" i="4" s="1"/>
  <c r="AU116" i="4"/>
  <c r="AV116" i="4" s="1"/>
  <c r="AW116" i="4" s="1"/>
  <c r="AX116" i="4" s="1"/>
  <c r="AY116" i="4" s="1"/>
  <c r="AZ116" i="4" s="1"/>
  <c r="BA116" i="4" s="1"/>
  <c r="BB116" i="4" s="1"/>
  <c r="BC116" i="4" s="1"/>
  <c r="BD116" i="4" s="1"/>
  <c r="AJ113" i="4"/>
  <c r="AK113" i="4" s="1"/>
  <c r="AL113" i="4" s="1"/>
  <c r="AM113" i="4" s="1"/>
  <c r="AN113" i="4" s="1"/>
  <c r="AO113" i="4" s="1"/>
  <c r="AP113" i="4" s="1"/>
  <c r="AQ113" i="4" s="1"/>
  <c r="AR113" i="4" s="1"/>
  <c r="AS113" i="4" s="1"/>
  <c r="Y212" i="4"/>
  <c r="Z212" i="4" s="1"/>
  <c r="AA212" i="4" s="1"/>
  <c r="AB212" i="4" s="1"/>
  <c r="AC212" i="4" s="1"/>
  <c r="AD212" i="4" s="1"/>
  <c r="AE212" i="4" s="1"/>
  <c r="AF212" i="4" s="1"/>
  <c r="AG212" i="4" s="1"/>
  <c r="AH212" i="4" s="1"/>
  <c r="AU15" i="4"/>
  <c r="AV15" i="4" s="1"/>
  <c r="AW15" i="4" s="1"/>
  <c r="AX15" i="4" s="1"/>
  <c r="AY15" i="4" s="1"/>
  <c r="AZ15" i="4" s="1"/>
  <c r="BA15" i="4" s="1"/>
  <c r="BB15" i="4" s="1"/>
  <c r="BC15" i="4" s="1"/>
  <c r="BD15" i="4" s="1"/>
  <c r="AU178" i="4"/>
  <c r="AV178" i="4" s="1"/>
  <c r="AW178" i="4" s="1"/>
  <c r="AX178" i="4" s="1"/>
  <c r="AY178" i="4" s="1"/>
  <c r="AZ178" i="4" s="1"/>
  <c r="BA178" i="4" s="1"/>
  <c r="BB178" i="4" s="1"/>
  <c r="BC178" i="4" s="1"/>
  <c r="BD178" i="4" s="1"/>
  <c r="AJ256" i="4"/>
  <c r="AK256" i="4" s="1"/>
  <c r="AL256" i="4" s="1"/>
  <c r="AM256" i="4" s="1"/>
  <c r="AN256" i="4" s="1"/>
  <c r="AO256" i="4" s="1"/>
  <c r="AP256" i="4" s="1"/>
  <c r="AQ256" i="4" s="1"/>
  <c r="AR256" i="4" s="1"/>
  <c r="AS256" i="4" s="1"/>
  <c r="Y206" i="4"/>
  <c r="Z206" i="4" s="1"/>
  <c r="AA206" i="4" s="1"/>
  <c r="AB206" i="4" s="1"/>
  <c r="AC206" i="4" s="1"/>
  <c r="AD206" i="4" s="1"/>
  <c r="AE206" i="4" s="1"/>
  <c r="AF206" i="4" s="1"/>
  <c r="AG206" i="4" s="1"/>
  <c r="AH206" i="4" s="1"/>
  <c r="Y101" i="4"/>
  <c r="Z101" i="4" s="1"/>
  <c r="AA101" i="4" s="1"/>
  <c r="AB101" i="4" s="1"/>
  <c r="AC101" i="4" s="1"/>
  <c r="AD101" i="4" s="1"/>
  <c r="AE101" i="4" s="1"/>
  <c r="AF101" i="4" s="1"/>
  <c r="AG101" i="4" s="1"/>
  <c r="AH101" i="4" s="1"/>
  <c r="AJ222" i="4"/>
  <c r="AK222" i="4" s="1"/>
  <c r="AL222" i="4" s="1"/>
  <c r="AM222" i="4" s="1"/>
  <c r="AN222" i="4" s="1"/>
  <c r="AO222" i="4" s="1"/>
  <c r="AP222" i="4" s="1"/>
  <c r="AQ222" i="4" s="1"/>
  <c r="AR222" i="4" s="1"/>
  <c r="AS222" i="4" s="1"/>
  <c r="Y168" i="4"/>
  <c r="Z168" i="4" s="1"/>
  <c r="AA168" i="4" s="1"/>
  <c r="AB168" i="4" s="1"/>
  <c r="AC168" i="4" s="1"/>
  <c r="AD168" i="4" s="1"/>
  <c r="AE168" i="4" s="1"/>
  <c r="AF168" i="4" s="1"/>
  <c r="AG168" i="4" s="1"/>
  <c r="AH168" i="4" s="1"/>
  <c r="AU137" i="4"/>
  <c r="AV137" i="4" s="1"/>
  <c r="AW137" i="4" s="1"/>
  <c r="AX137" i="4" s="1"/>
  <c r="AY137" i="4" s="1"/>
  <c r="AZ137" i="4" s="1"/>
  <c r="BA137" i="4" s="1"/>
  <c r="BB137" i="4" s="1"/>
  <c r="BC137" i="4" s="1"/>
  <c r="BD137" i="4" s="1"/>
  <c r="AU241" i="4"/>
  <c r="AV241" i="4" s="1"/>
  <c r="AW241" i="4" s="1"/>
  <c r="AX241" i="4" s="1"/>
  <c r="AY241" i="4" s="1"/>
  <c r="AZ241" i="4" s="1"/>
  <c r="BA241" i="4" s="1"/>
  <c r="BB241" i="4" s="1"/>
  <c r="BC241" i="4" s="1"/>
  <c r="BD241" i="4" s="1"/>
  <c r="AJ176" i="4"/>
  <c r="AK176" i="4" s="1"/>
  <c r="AL176" i="4" s="1"/>
  <c r="AM176" i="4" s="1"/>
  <c r="AN176" i="4" s="1"/>
  <c r="AO176" i="4" s="1"/>
  <c r="AP176" i="4" s="1"/>
  <c r="AQ176" i="4" s="1"/>
  <c r="AR176" i="4" s="1"/>
  <c r="AS176" i="4" s="1"/>
  <c r="AJ152" i="4"/>
  <c r="AK152" i="4" s="1"/>
  <c r="AL152" i="4" s="1"/>
  <c r="AM152" i="4" s="1"/>
  <c r="AN152" i="4" s="1"/>
  <c r="AO152" i="4" s="1"/>
  <c r="AP152" i="4" s="1"/>
  <c r="AQ152" i="4" s="1"/>
  <c r="AR152" i="4" s="1"/>
  <c r="AS152" i="4" s="1"/>
  <c r="Y26" i="4"/>
  <c r="Z26" i="4" s="1"/>
  <c r="AA26" i="4" s="1"/>
  <c r="AB26" i="4" s="1"/>
  <c r="AC26" i="4" s="1"/>
  <c r="AD26" i="4" s="1"/>
  <c r="AE26" i="4" s="1"/>
  <c r="AF26" i="4" s="1"/>
  <c r="AG26" i="4" s="1"/>
  <c r="AH26" i="4" s="1"/>
  <c r="Y22" i="4"/>
  <c r="Z22" i="4" s="1"/>
  <c r="AA22" i="4" s="1"/>
  <c r="AB22" i="4" s="1"/>
  <c r="AC22" i="4" s="1"/>
  <c r="AD22" i="4" s="1"/>
  <c r="AE22" i="4" s="1"/>
  <c r="AF22" i="4" s="1"/>
  <c r="AG22" i="4" s="1"/>
  <c r="AH22" i="4" s="1"/>
  <c r="AJ66" i="4"/>
  <c r="AK66" i="4" s="1"/>
  <c r="AL66" i="4" s="1"/>
  <c r="AM66" i="4" s="1"/>
  <c r="AN66" i="4" s="1"/>
  <c r="AO66" i="4" s="1"/>
  <c r="AP66" i="4" s="1"/>
  <c r="AQ66" i="4" s="1"/>
  <c r="AR66" i="4" s="1"/>
  <c r="AS66" i="4" s="1"/>
  <c r="AU169" i="4"/>
  <c r="AV169" i="4" s="1"/>
  <c r="AW169" i="4" s="1"/>
  <c r="AX169" i="4" s="1"/>
  <c r="AY169" i="4" s="1"/>
  <c r="AZ169" i="4" s="1"/>
  <c r="BA169" i="4" s="1"/>
  <c r="BB169" i="4" s="1"/>
  <c r="BC169" i="4" s="1"/>
  <c r="BD169" i="4" s="1"/>
  <c r="Y27" i="4"/>
  <c r="Z27" i="4" s="1"/>
  <c r="AA27" i="4" s="1"/>
  <c r="AB27" i="4" s="1"/>
  <c r="AC27" i="4" s="1"/>
  <c r="AD27" i="4" s="1"/>
  <c r="AE27" i="4" s="1"/>
  <c r="AF27" i="4" s="1"/>
  <c r="AG27" i="4" s="1"/>
  <c r="AH27" i="4" s="1"/>
  <c r="AU195" i="4"/>
  <c r="AV195" i="4" s="1"/>
  <c r="AW195" i="4" s="1"/>
  <c r="AX195" i="4" s="1"/>
  <c r="AY195" i="4" s="1"/>
  <c r="AZ195" i="4" s="1"/>
  <c r="BA195" i="4" s="1"/>
  <c r="BB195" i="4" s="1"/>
  <c r="BC195" i="4" s="1"/>
  <c r="BD195" i="4" s="1"/>
  <c r="AJ203" i="4"/>
  <c r="AK203" i="4" s="1"/>
  <c r="AL203" i="4" s="1"/>
  <c r="AM203" i="4" s="1"/>
  <c r="AN203" i="4" s="1"/>
  <c r="AO203" i="4" s="1"/>
  <c r="AP203" i="4" s="1"/>
  <c r="AQ203" i="4" s="1"/>
  <c r="AR203" i="4" s="1"/>
  <c r="AS203" i="4" s="1"/>
  <c r="Y159" i="4"/>
  <c r="Z159" i="4" s="1"/>
  <c r="AA159" i="4" s="1"/>
  <c r="AB159" i="4" s="1"/>
  <c r="AC159" i="4" s="1"/>
  <c r="AD159" i="4" s="1"/>
  <c r="AE159" i="4" s="1"/>
  <c r="AF159" i="4" s="1"/>
  <c r="AG159" i="4" s="1"/>
  <c r="AH159" i="4" s="1"/>
  <c r="Y241" i="4"/>
  <c r="Z241" i="4" s="1"/>
  <c r="AA241" i="4" s="1"/>
  <c r="AB241" i="4" s="1"/>
  <c r="AC241" i="4" s="1"/>
  <c r="AD241" i="4" s="1"/>
  <c r="AE241" i="4" s="1"/>
  <c r="AF241" i="4" s="1"/>
  <c r="AG241" i="4" s="1"/>
  <c r="AH241" i="4" s="1"/>
  <c r="AU96" i="4"/>
  <c r="AV96" i="4" s="1"/>
  <c r="AW96" i="4" s="1"/>
  <c r="AX96" i="4" s="1"/>
  <c r="AY96" i="4" s="1"/>
  <c r="AZ96" i="4" s="1"/>
  <c r="BA96" i="4" s="1"/>
  <c r="BB96" i="4" s="1"/>
  <c r="BC96" i="4" s="1"/>
  <c r="BD96" i="4" s="1"/>
  <c r="AJ80" i="4"/>
  <c r="AK80" i="4" s="1"/>
  <c r="AL80" i="4" s="1"/>
  <c r="AM80" i="4" s="1"/>
  <c r="AN80" i="4" s="1"/>
  <c r="AO80" i="4" s="1"/>
  <c r="AP80" i="4" s="1"/>
  <c r="AQ80" i="4" s="1"/>
  <c r="AR80" i="4" s="1"/>
  <c r="AS80" i="4" s="1"/>
  <c r="Y106" i="4"/>
  <c r="Z106" i="4" s="1"/>
  <c r="AA106" i="4" s="1"/>
  <c r="AB106" i="4" s="1"/>
  <c r="AC106" i="4" s="1"/>
  <c r="AD106" i="4" s="1"/>
  <c r="AE106" i="4" s="1"/>
  <c r="AF106" i="4" s="1"/>
  <c r="AG106" i="4" s="1"/>
  <c r="AH106" i="4" s="1"/>
  <c r="Y122" i="4"/>
  <c r="Z122" i="4" s="1"/>
  <c r="AA122" i="4" s="1"/>
  <c r="AB122" i="4" s="1"/>
  <c r="AC122" i="4" s="1"/>
  <c r="AD122" i="4" s="1"/>
  <c r="AE122" i="4" s="1"/>
  <c r="AF122" i="4" s="1"/>
  <c r="AG122" i="4" s="1"/>
  <c r="AH122" i="4" s="1"/>
  <c r="AU102" i="4"/>
  <c r="AV102" i="4" s="1"/>
  <c r="AW102" i="4" s="1"/>
  <c r="AX102" i="4" s="1"/>
  <c r="AY102" i="4" s="1"/>
  <c r="AZ102" i="4" s="1"/>
  <c r="BA102" i="4" s="1"/>
  <c r="BB102" i="4" s="1"/>
  <c r="BC102" i="4" s="1"/>
  <c r="BD102" i="4" s="1"/>
  <c r="AJ248" i="4"/>
  <c r="AK248" i="4" s="1"/>
  <c r="AL248" i="4" s="1"/>
  <c r="AM248" i="4" s="1"/>
  <c r="AN248" i="4" s="1"/>
  <c r="AO248" i="4" s="1"/>
  <c r="AP248" i="4" s="1"/>
  <c r="AQ248" i="4" s="1"/>
  <c r="AR248" i="4" s="1"/>
  <c r="AS248" i="4" s="1"/>
  <c r="Y92" i="4"/>
  <c r="Z92" i="4" s="1"/>
  <c r="AA92" i="4" s="1"/>
  <c r="AB92" i="4" s="1"/>
  <c r="AC92" i="4" s="1"/>
  <c r="AD92" i="4" s="1"/>
  <c r="AE92" i="4" s="1"/>
  <c r="AF92" i="4" s="1"/>
  <c r="AG92" i="4" s="1"/>
  <c r="AH92" i="4" s="1"/>
  <c r="AJ238" i="4"/>
  <c r="AK238" i="4" s="1"/>
  <c r="AL238" i="4" s="1"/>
  <c r="AM238" i="4" s="1"/>
  <c r="AN238" i="4" s="1"/>
  <c r="AO238" i="4" s="1"/>
  <c r="AP238" i="4" s="1"/>
  <c r="AQ238" i="4" s="1"/>
  <c r="AR238" i="4" s="1"/>
  <c r="AS238" i="4" s="1"/>
  <c r="Y145" i="4"/>
  <c r="Z145" i="4" s="1"/>
  <c r="AA145" i="4" s="1"/>
  <c r="AB145" i="4" s="1"/>
  <c r="AC145" i="4" s="1"/>
  <c r="AD145" i="4" s="1"/>
  <c r="AE145" i="4" s="1"/>
  <c r="AF145" i="4" s="1"/>
  <c r="AG145" i="4" s="1"/>
  <c r="AH145" i="4" s="1"/>
  <c r="Y121" i="4"/>
  <c r="Z121" i="4" s="1"/>
  <c r="AA121" i="4" s="1"/>
  <c r="AB121" i="4" s="1"/>
  <c r="AC121" i="4" s="1"/>
  <c r="AD121" i="4" s="1"/>
  <c r="AE121" i="4" s="1"/>
  <c r="AF121" i="4" s="1"/>
  <c r="AG121" i="4" s="1"/>
  <c r="AH121" i="4" s="1"/>
  <c r="Y171" i="4"/>
  <c r="Z171" i="4" s="1"/>
  <c r="AA171" i="4" s="1"/>
  <c r="AB171" i="4" s="1"/>
  <c r="AC171" i="4" s="1"/>
  <c r="AD171" i="4" s="1"/>
  <c r="AE171" i="4" s="1"/>
  <c r="AF171" i="4" s="1"/>
  <c r="AG171" i="4" s="1"/>
  <c r="AH171" i="4" s="1"/>
  <c r="AU114" i="4"/>
  <c r="AV114" i="4" s="1"/>
  <c r="AW114" i="4" s="1"/>
  <c r="AX114" i="4" s="1"/>
  <c r="AY114" i="4" s="1"/>
  <c r="AZ114" i="4" s="1"/>
  <c r="BA114" i="4" s="1"/>
  <c r="BB114" i="4" s="1"/>
  <c r="BC114" i="4" s="1"/>
  <c r="BD114" i="4" s="1"/>
  <c r="AJ114" i="4"/>
  <c r="AK114" i="4" s="1"/>
  <c r="AL114" i="4" s="1"/>
  <c r="AM114" i="4" s="1"/>
  <c r="AN114" i="4" s="1"/>
  <c r="AO114" i="4" s="1"/>
  <c r="AP114" i="4" s="1"/>
  <c r="AQ114" i="4" s="1"/>
  <c r="AR114" i="4" s="1"/>
  <c r="AS114" i="4" s="1"/>
  <c r="Y195" i="4"/>
  <c r="Z195" i="4" s="1"/>
  <c r="AA195" i="4" s="1"/>
  <c r="AB195" i="4" s="1"/>
  <c r="AC195" i="4" s="1"/>
  <c r="AD195" i="4" s="1"/>
  <c r="AE195" i="4" s="1"/>
  <c r="AF195" i="4" s="1"/>
  <c r="AG195" i="4" s="1"/>
  <c r="AH195" i="4" s="1"/>
  <c r="AU207" i="4"/>
  <c r="AV207" i="4" s="1"/>
  <c r="AW207" i="4" s="1"/>
  <c r="AX207" i="4" s="1"/>
  <c r="AY207" i="4" s="1"/>
  <c r="AZ207" i="4" s="1"/>
  <c r="BA207" i="4" s="1"/>
  <c r="BB207" i="4" s="1"/>
  <c r="BC207" i="4" s="1"/>
  <c r="BD207" i="4" s="1"/>
  <c r="AJ259" i="4"/>
  <c r="AK259" i="4" s="1"/>
  <c r="AL259" i="4" s="1"/>
  <c r="AM259" i="4" s="1"/>
  <c r="AN259" i="4" s="1"/>
  <c r="AO259" i="4" s="1"/>
  <c r="AP259" i="4" s="1"/>
  <c r="AQ259" i="4" s="1"/>
  <c r="AR259" i="4" s="1"/>
  <c r="AS259" i="4" s="1"/>
  <c r="AJ148" i="4"/>
  <c r="AK148" i="4" s="1"/>
  <c r="AL148" i="4" s="1"/>
  <c r="AM148" i="4" s="1"/>
  <c r="AN148" i="4" s="1"/>
  <c r="AO148" i="4" s="1"/>
  <c r="AP148" i="4" s="1"/>
  <c r="AQ148" i="4" s="1"/>
  <c r="AR148" i="4" s="1"/>
  <c r="AS148" i="4" s="1"/>
  <c r="Y255" i="4"/>
  <c r="Z255" i="4" s="1"/>
  <c r="AA255" i="4" s="1"/>
  <c r="AB255" i="4" s="1"/>
  <c r="AC255" i="4" s="1"/>
  <c r="AD255" i="4" s="1"/>
  <c r="AE255" i="4" s="1"/>
  <c r="AF255" i="4" s="1"/>
  <c r="AG255" i="4" s="1"/>
  <c r="AH255" i="4" s="1"/>
  <c r="Y133" i="4"/>
  <c r="Z133" i="4" s="1"/>
  <c r="AA133" i="4" s="1"/>
  <c r="AB133" i="4" s="1"/>
  <c r="AC133" i="4" s="1"/>
  <c r="AD133" i="4" s="1"/>
  <c r="AE133" i="4" s="1"/>
  <c r="AF133" i="4" s="1"/>
  <c r="AG133" i="4" s="1"/>
  <c r="AH133" i="4" s="1"/>
  <c r="AU17" i="4"/>
  <c r="AV17" i="4" s="1"/>
  <c r="AW17" i="4" s="1"/>
  <c r="AX17" i="4" s="1"/>
  <c r="AY17" i="4" s="1"/>
  <c r="AZ17" i="4" s="1"/>
  <c r="BA17" i="4" s="1"/>
  <c r="BB17" i="4" s="1"/>
  <c r="BC17" i="4" s="1"/>
  <c r="BD17" i="4" s="1"/>
  <c r="AU77" i="4"/>
  <c r="AV77" i="4" s="1"/>
  <c r="AW77" i="4" s="1"/>
  <c r="AX77" i="4" s="1"/>
  <c r="AY77" i="4" s="1"/>
  <c r="AZ77" i="4" s="1"/>
  <c r="BA77" i="4" s="1"/>
  <c r="BB77" i="4" s="1"/>
  <c r="BC77" i="4" s="1"/>
  <c r="BD77" i="4" s="1"/>
  <c r="AJ90" i="4"/>
  <c r="AK90" i="4" s="1"/>
  <c r="AL90" i="4" s="1"/>
  <c r="AM90" i="4" s="1"/>
  <c r="AN90" i="4" s="1"/>
  <c r="AO90" i="4" s="1"/>
  <c r="AP90" i="4" s="1"/>
  <c r="AQ90" i="4" s="1"/>
  <c r="AR90" i="4" s="1"/>
  <c r="AS90" i="4" s="1"/>
  <c r="Y173" i="4"/>
  <c r="Z173" i="4" s="1"/>
  <c r="AA173" i="4" s="1"/>
  <c r="AB173" i="4" s="1"/>
  <c r="AC173" i="4" s="1"/>
  <c r="AD173" i="4" s="1"/>
  <c r="AE173" i="4" s="1"/>
  <c r="AF173" i="4" s="1"/>
  <c r="AG173" i="4" s="1"/>
  <c r="AH173" i="4" s="1"/>
  <c r="AU20" i="4"/>
  <c r="AV20" i="4" s="1"/>
  <c r="AW20" i="4" s="1"/>
  <c r="AX20" i="4" s="1"/>
  <c r="AY20" i="4" s="1"/>
  <c r="AZ20" i="4" s="1"/>
  <c r="BA20" i="4" s="1"/>
  <c r="BB20" i="4" s="1"/>
  <c r="BC20" i="4" s="1"/>
  <c r="BD20" i="4" s="1"/>
  <c r="AU197" i="4"/>
  <c r="AV197" i="4" s="1"/>
  <c r="AW197" i="4" s="1"/>
  <c r="AX197" i="4" s="1"/>
  <c r="AY197" i="4" s="1"/>
  <c r="AZ197" i="4" s="1"/>
  <c r="BA197" i="4" s="1"/>
  <c r="BB197" i="4" s="1"/>
  <c r="BC197" i="4" s="1"/>
  <c r="BD197" i="4" s="1"/>
  <c r="AJ39" i="4"/>
  <c r="AK39" i="4" s="1"/>
  <c r="AL39" i="4" s="1"/>
  <c r="AM39" i="4" s="1"/>
  <c r="AN39" i="4" s="1"/>
  <c r="AO39" i="4" s="1"/>
  <c r="AP39" i="4" s="1"/>
  <c r="AQ39" i="4" s="1"/>
  <c r="AR39" i="4" s="1"/>
  <c r="AS39" i="4" s="1"/>
  <c r="AJ262" i="4"/>
  <c r="AK262" i="4" s="1"/>
  <c r="AL262" i="4" s="1"/>
  <c r="AM262" i="4" s="1"/>
  <c r="AN262" i="4" s="1"/>
  <c r="AO262" i="4" s="1"/>
  <c r="AP262" i="4" s="1"/>
  <c r="AQ262" i="4" s="1"/>
  <c r="AR262" i="4" s="1"/>
  <c r="AS262" i="4" s="1"/>
  <c r="Y62" i="4"/>
  <c r="Z62" i="4" s="1"/>
  <c r="AA62" i="4" s="1"/>
  <c r="AB62" i="4" s="1"/>
  <c r="AC62" i="4" s="1"/>
  <c r="AD62" i="4" s="1"/>
  <c r="AE62" i="4" s="1"/>
  <c r="AF62" i="4" s="1"/>
  <c r="AG62" i="4" s="1"/>
  <c r="AH62" i="4" s="1"/>
  <c r="Y140" i="4"/>
  <c r="Z140" i="4" s="1"/>
  <c r="AA140" i="4" s="1"/>
  <c r="AB140" i="4" s="1"/>
  <c r="AC140" i="4" s="1"/>
  <c r="AD140" i="4" s="1"/>
  <c r="AE140" i="4" s="1"/>
  <c r="AF140" i="4" s="1"/>
  <c r="AG140" i="4" s="1"/>
  <c r="AH140" i="4" s="1"/>
  <c r="AJ88" i="4"/>
  <c r="AK88" i="4" s="1"/>
  <c r="AL88" i="4" s="1"/>
  <c r="AM88" i="4" s="1"/>
  <c r="AN88" i="4" s="1"/>
  <c r="AO88" i="4" s="1"/>
  <c r="AP88" i="4" s="1"/>
  <c r="AQ88" i="4" s="1"/>
  <c r="AR88" i="4" s="1"/>
  <c r="AS88" i="4" s="1"/>
  <c r="Y262" i="4"/>
  <c r="Z262" i="4" s="1"/>
  <c r="AA262" i="4" s="1"/>
  <c r="AB262" i="4" s="1"/>
  <c r="AC262" i="4" s="1"/>
  <c r="AD262" i="4" s="1"/>
  <c r="AE262" i="4" s="1"/>
  <c r="AF262" i="4" s="1"/>
  <c r="AG262" i="4" s="1"/>
  <c r="AH262" i="4" s="1"/>
  <c r="AU55" i="4"/>
  <c r="AV55" i="4" s="1"/>
  <c r="AW55" i="4" s="1"/>
  <c r="AX55" i="4" s="1"/>
  <c r="AY55" i="4" s="1"/>
  <c r="AZ55" i="4" s="1"/>
  <c r="BA55" i="4" s="1"/>
  <c r="BB55" i="4" s="1"/>
  <c r="BC55" i="4" s="1"/>
  <c r="BD55" i="4" s="1"/>
  <c r="AU69" i="4"/>
  <c r="AV69" i="4" s="1"/>
  <c r="AW69" i="4" s="1"/>
  <c r="AX69" i="4" s="1"/>
  <c r="AY69" i="4" s="1"/>
  <c r="AZ69" i="4" s="1"/>
  <c r="BA69" i="4" s="1"/>
  <c r="BB69" i="4" s="1"/>
  <c r="BC69" i="4" s="1"/>
  <c r="BD69" i="4" s="1"/>
  <c r="AJ89" i="4"/>
  <c r="AK89" i="4" s="1"/>
  <c r="AL89" i="4" s="1"/>
  <c r="AM89" i="4" s="1"/>
  <c r="AN89" i="4" s="1"/>
  <c r="AO89" i="4" s="1"/>
  <c r="AP89" i="4" s="1"/>
  <c r="AQ89" i="4" s="1"/>
  <c r="AR89" i="4" s="1"/>
  <c r="AS89" i="4" s="1"/>
  <c r="AJ157" i="4"/>
  <c r="AK157" i="4" s="1"/>
  <c r="AL157" i="4" s="1"/>
  <c r="AM157" i="4" s="1"/>
  <c r="AN157" i="4" s="1"/>
  <c r="AO157" i="4" s="1"/>
  <c r="AP157" i="4" s="1"/>
  <c r="AQ157" i="4" s="1"/>
  <c r="AR157" i="4" s="1"/>
  <c r="AS157" i="4" s="1"/>
  <c r="AJ165" i="4"/>
  <c r="AK165" i="4" s="1"/>
  <c r="AL165" i="4" s="1"/>
  <c r="AM165" i="4" s="1"/>
  <c r="AN165" i="4" s="1"/>
  <c r="AO165" i="4" s="1"/>
  <c r="AP165" i="4" s="1"/>
  <c r="AQ165" i="4" s="1"/>
  <c r="AR165" i="4" s="1"/>
  <c r="AS165" i="4" s="1"/>
  <c r="Y83" i="4"/>
  <c r="Z83" i="4" s="1"/>
  <c r="AA83" i="4" s="1"/>
  <c r="AB83" i="4" s="1"/>
  <c r="AC83" i="4" s="1"/>
  <c r="AD83" i="4" s="1"/>
  <c r="AE83" i="4" s="1"/>
  <c r="AF83" i="4" s="1"/>
  <c r="AG83" i="4" s="1"/>
  <c r="AH83" i="4" s="1"/>
  <c r="Y23" i="4"/>
  <c r="Z23" i="4" s="1"/>
  <c r="AA23" i="4" s="1"/>
  <c r="AB23" i="4" s="1"/>
  <c r="AC23" i="4" s="1"/>
  <c r="AD23" i="4" s="1"/>
  <c r="AE23" i="4" s="1"/>
  <c r="AF23" i="4" s="1"/>
  <c r="AG23" i="4" s="1"/>
  <c r="AH23" i="4" s="1"/>
  <c r="AU56" i="4"/>
  <c r="AV56" i="4" s="1"/>
  <c r="AW56" i="4" s="1"/>
  <c r="AX56" i="4" s="1"/>
  <c r="AY56" i="4" s="1"/>
  <c r="AZ56" i="4" s="1"/>
  <c r="BA56" i="4" s="1"/>
  <c r="BB56" i="4" s="1"/>
  <c r="BC56" i="4" s="1"/>
  <c r="BD56" i="4" s="1"/>
  <c r="AJ255" i="4"/>
  <c r="AK255" i="4" s="1"/>
  <c r="AL255" i="4" s="1"/>
  <c r="AM255" i="4" s="1"/>
  <c r="AN255" i="4" s="1"/>
  <c r="AO255" i="4" s="1"/>
  <c r="AP255" i="4" s="1"/>
  <c r="AQ255" i="4" s="1"/>
  <c r="AR255" i="4" s="1"/>
  <c r="AS255" i="4" s="1"/>
  <c r="Y236" i="4"/>
  <c r="Z236" i="4" s="1"/>
  <c r="AA236" i="4" s="1"/>
  <c r="AB236" i="4" s="1"/>
  <c r="AC236" i="4" s="1"/>
  <c r="AD236" i="4" s="1"/>
  <c r="AE236" i="4" s="1"/>
  <c r="AF236" i="4" s="1"/>
  <c r="AG236" i="4" s="1"/>
  <c r="AH236" i="4" s="1"/>
  <c r="AU230" i="4"/>
  <c r="AV230" i="4" s="1"/>
  <c r="AW230" i="4" s="1"/>
  <c r="AX230" i="4" s="1"/>
  <c r="AY230" i="4" s="1"/>
  <c r="AZ230" i="4" s="1"/>
  <c r="BA230" i="4" s="1"/>
  <c r="BB230" i="4" s="1"/>
  <c r="BC230" i="4" s="1"/>
  <c r="BD230" i="4" s="1"/>
  <c r="AU26" i="4"/>
  <c r="AV26" i="4" s="1"/>
  <c r="AW26" i="4" s="1"/>
  <c r="AX26" i="4" s="1"/>
  <c r="AY26" i="4" s="1"/>
  <c r="AZ26" i="4" s="1"/>
  <c r="BA26" i="4" s="1"/>
  <c r="BB26" i="4" s="1"/>
  <c r="BC26" i="4" s="1"/>
  <c r="BD26" i="4" s="1"/>
  <c r="Y216" i="4"/>
  <c r="Z216" i="4" s="1"/>
  <c r="AA216" i="4" s="1"/>
  <c r="AB216" i="4" s="1"/>
  <c r="AC216" i="4" s="1"/>
  <c r="AD216" i="4" s="1"/>
  <c r="AE216" i="4" s="1"/>
  <c r="AF216" i="4" s="1"/>
  <c r="AG216" i="4" s="1"/>
  <c r="AH216" i="4" s="1"/>
  <c r="AU125" i="4"/>
  <c r="AV125" i="4" s="1"/>
  <c r="AW125" i="4" s="1"/>
  <c r="AX125" i="4" s="1"/>
  <c r="AY125" i="4" s="1"/>
  <c r="AZ125" i="4" s="1"/>
  <c r="BA125" i="4" s="1"/>
  <c r="BB125" i="4" s="1"/>
  <c r="BC125" i="4" s="1"/>
  <c r="BD125" i="4" s="1"/>
  <c r="AJ234" i="4"/>
  <c r="AK234" i="4" s="1"/>
  <c r="AL234" i="4" s="1"/>
  <c r="AM234" i="4" s="1"/>
  <c r="AN234" i="4" s="1"/>
  <c r="AO234" i="4" s="1"/>
  <c r="AP234" i="4" s="1"/>
  <c r="AQ234" i="4" s="1"/>
  <c r="AR234" i="4" s="1"/>
  <c r="AS234" i="4" s="1"/>
  <c r="Y144" i="4"/>
  <c r="Z144" i="4" s="1"/>
  <c r="AA144" i="4" s="1"/>
  <c r="AB144" i="4" s="1"/>
  <c r="AC144" i="4" s="1"/>
  <c r="AD144" i="4" s="1"/>
  <c r="AE144" i="4" s="1"/>
  <c r="AF144" i="4" s="1"/>
  <c r="AG144" i="4" s="1"/>
  <c r="AH144" i="4" s="1"/>
  <c r="Y126" i="4"/>
  <c r="Z126" i="4" s="1"/>
  <c r="AA126" i="4" s="1"/>
  <c r="AB126" i="4" s="1"/>
  <c r="AC126" i="4" s="1"/>
  <c r="AD126" i="4" s="1"/>
  <c r="AE126" i="4" s="1"/>
  <c r="AF126" i="4" s="1"/>
  <c r="AG126" i="4" s="1"/>
  <c r="AH126" i="4" s="1"/>
  <c r="AU57" i="4"/>
  <c r="AV57" i="4" s="1"/>
  <c r="AW57" i="4" s="1"/>
  <c r="AX57" i="4" s="1"/>
  <c r="AY57" i="4" s="1"/>
  <c r="AZ57" i="4" s="1"/>
  <c r="BA57" i="4" s="1"/>
  <c r="BB57" i="4" s="1"/>
  <c r="BC57" i="4" s="1"/>
  <c r="BD57" i="4" s="1"/>
  <c r="AJ233" i="4"/>
  <c r="AK233" i="4" s="1"/>
  <c r="AL233" i="4" s="1"/>
  <c r="AM233" i="4" s="1"/>
  <c r="AN233" i="4" s="1"/>
  <c r="AO233" i="4" s="1"/>
  <c r="AP233" i="4" s="1"/>
  <c r="AQ233" i="4" s="1"/>
  <c r="AR233" i="4" s="1"/>
  <c r="AS233" i="4" s="1"/>
  <c r="Y109" i="4"/>
  <c r="Z109" i="4" s="1"/>
  <c r="AA109" i="4" s="1"/>
  <c r="AB109" i="4" s="1"/>
  <c r="AC109" i="4" s="1"/>
  <c r="AD109" i="4" s="1"/>
  <c r="AE109" i="4" s="1"/>
  <c r="AF109" i="4" s="1"/>
  <c r="AG109" i="4" s="1"/>
  <c r="AH109" i="4" s="1"/>
  <c r="AU158" i="4"/>
  <c r="AV158" i="4" s="1"/>
  <c r="AW158" i="4" s="1"/>
  <c r="AX158" i="4" s="1"/>
  <c r="AY158" i="4" s="1"/>
  <c r="AZ158" i="4" s="1"/>
  <c r="BA158" i="4" s="1"/>
  <c r="BB158" i="4" s="1"/>
  <c r="BC158" i="4" s="1"/>
  <c r="BD158" i="4" s="1"/>
  <c r="AU31" i="4"/>
  <c r="AV31" i="4" s="1"/>
  <c r="AW31" i="4" s="1"/>
  <c r="AX31" i="4" s="1"/>
  <c r="AY31" i="4" s="1"/>
  <c r="AZ31" i="4" s="1"/>
  <c r="BA31" i="4" s="1"/>
  <c r="BB31" i="4" s="1"/>
  <c r="BC31" i="4" s="1"/>
  <c r="BD31" i="4" s="1"/>
  <c r="AJ131" i="4"/>
  <c r="AK131" i="4" s="1"/>
  <c r="AL131" i="4" s="1"/>
  <c r="AM131" i="4" s="1"/>
  <c r="AN131" i="4" s="1"/>
  <c r="AO131" i="4" s="1"/>
  <c r="AP131" i="4" s="1"/>
  <c r="AQ131" i="4" s="1"/>
  <c r="AR131" i="4" s="1"/>
  <c r="AS131" i="4" s="1"/>
  <c r="Y207" i="4"/>
  <c r="Z207" i="4" s="1"/>
  <c r="AA207" i="4" s="1"/>
  <c r="AB207" i="4" s="1"/>
  <c r="AC207" i="4" s="1"/>
  <c r="AD207" i="4" s="1"/>
  <c r="AE207" i="4" s="1"/>
  <c r="AF207" i="4" s="1"/>
  <c r="AG207" i="4" s="1"/>
  <c r="AH207" i="4" s="1"/>
  <c r="AU37" i="4"/>
  <c r="AV37" i="4" s="1"/>
  <c r="AW37" i="4" s="1"/>
  <c r="AX37" i="4" s="1"/>
  <c r="AY37" i="4" s="1"/>
  <c r="AZ37" i="4" s="1"/>
  <c r="BA37" i="4" s="1"/>
  <c r="BB37" i="4" s="1"/>
  <c r="BC37" i="4" s="1"/>
  <c r="BD37" i="4" s="1"/>
  <c r="Y40" i="4"/>
  <c r="Z40" i="4" s="1"/>
  <c r="AA40" i="4" s="1"/>
  <c r="AB40" i="4" s="1"/>
  <c r="AC40" i="4" s="1"/>
  <c r="AD40" i="4" s="1"/>
  <c r="AE40" i="4" s="1"/>
  <c r="AF40" i="4" s="1"/>
  <c r="AG40" i="4" s="1"/>
  <c r="AH40" i="4" s="1"/>
  <c r="Y77" i="4"/>
  <c r="Z77" i="4" s="1"/>
  <c r="AA77" i="4" s="1"/>
  <c r="AB77" i="4" s="1"/>
  <c r="AC77" i="4" s="1"/>
  <c r="AD77" i="4" s="1"/>
  <c r="AE77" i="4" s="1"/>
  <c r="AF77" i="4" s="1"/>
  <c r="AG77" i="4" s="1"/>
  <c r="AH77" i="4" s="1"/>
  <c r="Y225" i="4"/>
  <c r="Z225" i="4" s="1"/>
  <c r="AA225" i="4" s="1"/>
  <c r="AB225" i="4" s="1"/>
  <c r="AC225" i="4" s="1"/>
  <c r="AD225" i="4" s="1"/>
  <c r="AE225" i="4" s="1"/>
  <c r="AF225" i="4" s="1"/>
  <c r="AG225" i="4" s="1"/>
  <c r="AH225" i="4" s="1"/>
  <c r="Y64" i="4"/>
  <c r="Z64" i="4" s="1"/>
  <c r="AA64" i="4" s="1"/>
  <c r="AB64" i="4" s="1"/>
  <c r="AC64" i="4" s="1"/>
  <c r="AD64" i="4" s="1"/>
  <c r="AE64" i="4" s="1"/>
  <c r="AF64" i="4" s="1"/>
  <c r="AG64" i="4" s="1"/>
  <c r="AH64" i="4" s="1"/>
  <c r="AU246" i="4"/>
  <c r="AV246" i="4" s="1"/>
  <c r="AW246" i="4" s="1"/>
  <c r="AX246" i="4" s="1"/>
  <c r="AY246" i="4" s="1"/>
  <c r="AZ246" i="4" s="1"/>
  <c r="BA246" i="4" s="1"/>
  <c r="BB246" i="4" s="1"/>
  <c r="BC246" i="4" s="1"/>
  <c r="BD246" i="4" s="1"/>
  <c r="AJ138" i="4"/>
  <c r="AK138" i="4" s="1"/>
  <c r="AL138" i="4" s="1"/>
  <c r="AM138" i="4" s="1"/>
  <c r="AN138" i="4" s="1"/>
  <c r="AO138" i="4" s="1"/>
  <c r="AP138" i="4" s="1"/>
  <c r="AQ138" i="4" s="1"/>
  <c r="AR138" i="4" s="1"/>
  <c r="AS138" i="4" s="1"/>
  <c r="Y51" i="4"/>
  <c r="Z51" i="4" s="1"/>
  <c r="AA51" i="4" s="1"/>
  <c r="AB51" i="4" s="1"/>
  <c r="AC51" i="4" s="1"/>
  <c r="AD51" i="4" s="1"/>
  <c r="AE51" i="4" s="1"/>
  <c r="AF51" i="4" s="1"/>
  <c r="AG51" i="4" s="1"/>
  <c r="AH51" i="4" s="1"/>
  <c r="AU27" i="4"/>
  <c r="AV27" i="4" s="1"/>
  <c r="AW27" i="4" s="1"/>
  <c r="AX27" i="4" s="1"/>
  <c r="AY27" i="4" s="1"/>
  <c r="AZ27" i="4" s="1"/>
  <c r="BA27" i="4" s="1"/>
  <c r="BB27" i="4" s="1"/>
  <c r="BC27" i="4" s="1"/>
  <c r="BD27" i="4" s="1"/>
  <c r="AJ83" i="4"/>
  <c r="AK83" i="4" s="1"/>
  <c r="AL83" i="4" s="1"/>
  <c r="AM83" i="4" s="1"/>
  <c r="AN83" i="4" s="1"/>
  <c r="AO83" i="4" s="1"/>
  <c r="AP83" i="4" s="1"/>
  <c r="AQ83" i="4" s="1"/>
  <c r="AR83" i="4" s="1"/>
  <c r="AS83" i="4" s="1"/>
  <c r="AJ67" i="4"/>
  <c r="AK67" i="4" s="1"/>
  <c r="AL67" i="4" s="1"/>
  <c r="AM67" i="4" s="1"/>
  <c r="AN67" i="4" s="1"/>
  <c r="AO67" i="4" s="1"/>
  <c r="AP67" i="4" s="1"/>
  <c r="AQ67" i="4" s="1"/>
  <c r="AR67" i="4" s="1"/>
  <c r="AS67" i="4" s="1"/>
  <c r="Y25" i="4"/>
  <c r="Z25" i="4" s="1"/>
  <c r="AA25" i="4" s="1"/>
  <c r="AB25" i="4" s="1"/>
  <c r="AC25" i="4" s="1"/>
  <c r="AD25" i="4" s="1"/>
  <c r="AE25" i="4" s="1"/>
  <c r="AF25" i="4" s="1"/>
  <c r="AG25" i="4" s="1"/>
  <c r="AH25" i="4" s="1"/>
  <c r="Y179" i="4"/>
  <c r="Z179" i="4" s="1"/>
  <c r="AA179" i="4" s="1"/>
  <c r="AB179" i="4" s="1"/>
  <c r="AC179" i="4" s="1"/>
  <c r="AD179" i="4" s="1"/>
  <c r="AE179" i="4" s="1"/>
  <c r="AF179" i="4" s="1"/>
  <c r="AG179" i="4" s="1"/>
  <c r="AH179" i="4" s="1"/>
  <c r="AU64" i="4"/>
  <c r="AV64" i="4" s="1"/>
  <c r="AW64" i="4" s="1"/>
  <c r="AX64" i="4" s="1"/>
  <c r="AY64" i="4" s="1"/>
  <c r="AZ64" i="4" s="1"/>
  <c r="BA64" i="4" s="1"/>
  <c r="BB64" i="4" s="1"/>
  <c r="BC64" i="4" s="1"/>
  <c r="BD64" i="4" s="1"/>
  <c r="AU106" i="4"/>
  <c r="AV106" i="4" s="1"/>
  <c r="AW106" i="4" s="1"/>
  <c r="AX106" i="4" s="1"/>
  <c r="AY106" i="4" s="1"/>
  <c r="AZ106" i="4" s="1"/>
  <c r="BA106" i="4" s="1"/>
  <c r="BB106" i="4" s="1"/>
  <c r="BC106" i="4" s="1"/>
  <c r="BD106" i="4" s="1"/>
  <c r="AU215" i="4"/>
  <c r="AV215" i="4" s="1"/>
  <c r="AW215" i="4" s="1"/>
  <c r="AX215" i="4" s="1"/>
  <c r="AY215" i="4" s="1"/>
  <c r="AZ215" i="4" s="1"/>
  <c r="BA215" i="4" s="1"/>
  <c r="BB215" i="4" s="1"/>
  <c r="BC215" i="4" s="1"/>
  <c r="BD215" i="4" s="1"/>
  <c r="AJ150" i="4"/>
  <c r="AK150" i="4" s="1"/>
  <c r="AL150" i="4" s="1"/>
  <c r="AM150" i="4" s="1"/>
  <c r="AN150" i="4" s="1"/>
  <c r="AO150" i="4" s="1"/>
  <c r="AP150" i="4" s="1"/>
  <c r="AQ150" i="4" s="1"/>
  <c r="AR150" i="4" s="1"/>
  <c r="AS150" i="4" s="1"/>
  <c r="Y169" i="4"/>
  <c r="Z169" i="4" s="1"/>
  <c r="AA169" i="4" s="1"/>
  <c r="AB169" i="4" s="1"/>
  <c r="AC169" i="4" s="1"/>
  <c r="AD169" i="4" s="1"/>
  <c r="AE169" i="4" s="1"/>
  <c r="AF169" i="4" s="1"/>
  <c r="AG169" i="4" s="1"/>
  <c r="AH169" i="4" s="1"/>
  <c r="AU258" i="4"/>
  <c r="AV258" i="4" s="1"/>
  <c r="AW258" i="4" s="1"/>
  <c r="AX258" i="4" s="1"/>
  <c r="AY258" i="4" s="1"/>
  <c r="AZ258" i="4" s="1"/>
  <c r="BA258" i="4" s="1"/>
  <c r="BB258" i="4" s="1"/>
  <c r="BC258" i="4" s="1"/>
  <c r="BD258" i="4" s="1"/>
  <c r="AU90" i="4"/>
  <c r="AV90" i="4" s="1"/>
  <c r="AW90" i="4" s="1"/>
  <c r="AX90" i="4" s="1"/>
  <c r="AY90" i="4" s="1"/>
  <c r="AZ90" i="4" s="1"/>
  <c r="BA90" i="4" s="1"/>
  <c r="BB90" i="4" s="1"/>
  <c r="BC90" i="4" s="1"/>
  <c r="BD90" i="4" s="1"/>
  <c r="AJ225" i="4"/>
  <c r="AK225" i="4" s="1"/>
  <c r="AL225" i="4" s="1"/>
  <c r="AM225" i="4" s="1"/>
  <c r="AN225" i="4" s="1"/>
  <c r="AO225" i="4" s="1"/>
  <c r="AP225" i="4" s="1"/>
  <c r="AQ225" i="4" s="1"/>
  <c r="AR225" i="4" s="1"/>
  <c r="AS225" i="4" s="1"/>
  <c r="AJ34" i="4"/>
  <c r="AK34" i="4" s="1"/>
  <c r="AL34" i="4" s="1"/>
  <c r="AM34" i="4" s="1"/>
  <c r="AN34" i="4" s="1"/>
  <c r="AO34" i="4" s="1"/>
  <c r="AP34" i="4" s="1"/>
  <c r="AQ34" i="4" s="1"/>
  <c r="AR34" i="4" s="1"/>
  <c r="AS34" i="4" s="1"/>
  <c r="Y193" i="4"/>
  <c r="Z193" i="4" s="1"/>
  <c r="AA193" i="4" s="1"/>
  <c r="AB193" i="4" s="1"/>
  <c r="AC193" i="4" s="1"/>
  <c r="AD193" i="4" s="1"/>
  <c r="AE193" i="4" s="1"/>
  <c r="AF193" i="4" s="1"/>
  <c r="AG193" i="4" s="1"/>
  <c r="AH193" i="4" s="1"/>
  <c r="Y166" i="4"/>
  <c r="Z166" i="4" s="1"/>
  <c r="AA166" i="4" s="1"/>
  <c r="AB166" i="4" s="1"/>
  <c r="AC166" i="4" s="1"/>
  <c r="AD166" i="4" s="1"/>
  <c r="AE166" i="4" s="1"/>
  <c r="AF166" i="4" s="1"/>
  <c r="AG166" i="4" s="1"/>
  <c r="AH166" i="4" s="1"/>
  <c r="AJ96" i="4"/>
  <c r="AK96" i="4" s="1"/>
  <c r="AL96" i="4" s="1"/>
  <c r="AM96" i="4" s="1"/>
  <c r="AN96" i="4" s="1"/>
  <c r="AO96" i="4" s="1"/>
  <c r="AP96" i="4" s="1"/>
  <c r="AQ96" i="4" s="1"/>
  <c r="AR96" i="4" s="1"/>
  <c r="AS96" i="4" s="1"/>
  <c r="Y85" i="4"/>
  <c r="Z85" i="4" s="1"/>
  <c r="AA85" i="4" s="1"/>
  <c r="AB85" i="4" s="1"/>
  <c r="AC85" i="4" s="1"/>
  <c r="AD85" i="4" s="1"/>
  <c r="AE85" i="4" s="1"/>
  <c r="AF85" i="4" s="1"/>
  <c r="AG85" i="4" s="1"/>
  <c r="AH85" i="4" s="1"/>
  <c r="AU226" i="4"/>
  <c r="AV226" i="4" s="1"/>
  <c r="AW226" i="4" s="1"/>
  <c r="AX226" i="4" s="1"/>
  <c r="AY226" i="4" s="1"/>
  <c r="AZ226" i="4" s="1"/>
  <c r="BA226" i="4" s="1"/>
  <c r="BB226" i="4" s="1"/>
  <c r="BC226" i="4" s="1"/>
  <c r="BD226" i="4" s="1"/>
  <c r="AU184" i="4"/>
  <c r="AV184" i="4" s="1"/>
  <c r="AW184" i="4" s="1"/>
  <c r="AX184" i="4" s="1"/>
  <c r="AY184" i="4" s="1"/>
  <c r="AZ184" i="4" s="1"/>
  <c r="BA184" i="4" s="1"/>
  <c r="BB184" i="4" s="1"/>
  <c r="BC184" i="4" s="1"/>
  <c r="BD184" i="4" s="1"/>
  <c r="AJ82" i="4"/>
  <c r="AK82" i="4" s="1"/>
  <c r="AL82" i="4" s="1"/>
  <c r="AM82" i="4" s="1"/>
  <c r="AN82" i="4" s="1"/>
  <c r="AO82" i="4" s="1"/>
  <c r="AP82" i="4" s="1"/>
  <c r="AQ82" i="4" s="1"/>
  <c r="AR82" i="4" s="1"/>
  <c r="AS82" i="4" s="1"/>
  <c r="AJ231" i="4"/>
  <c r="AK231" i="4" s="1"/>
  <c r="AL231" i="4" s="1"/>
  <c r="AM231" i="4" s="1"/>
  <c r="AN231" i="4" s="1"/>
  <c r="AO231" i="4" s="1"/>
  <c r="AP231" i="4" s="1"/>
  <c r="AQ231" i="4" s="1"/>
  <c r="AR231" i="4" s="1"/>
  <c r="AS231" i="4" s="1"/>
  <c r="Y42" i="4"/>
  <c r="Z42" i="4" s="1"/>
  <c r="AA42" i="4" s="1"/>
  <c r="AB42" i="4" s="1"/>
  <c r="AC42" i="4" s="1"/>
  <c r="AD42" i="4" s="1"/>
  <c r="AE42" i="4" s="1"/>
  <c r="AF42" i="4" s="1"/>
  <c r="AG42" i="4" s="1"/>
  <c r="AH42" i="4" s="1"/>
  <c r="Y88" i="4"/>
  <c r="Z88" i="4" s="1"/>
  <c r="AA88" i="4" s="1"/>
  <c r="AB88" i="4" s="1"/>
  <c r="AC88" i="4" s="1"/>
  <c r="AD88" i="4" s="1"/>
  <c r="AE88" i="4" s="1"/>
  <c r="AF88" i="4" s="1"/>
  <c r="AG88" i="4" s="1"/>
  <c r="AH88" i="4" s="1"/>
  <c r="AJ253" i="4"/>
  <c r="AK253" i="4" s="1"/>
  <c r="AL253" i="4" s="1"/>
  <c r="AM253" i="4" s="1"/>
  <c r="AN253" i="4" s="1"/>
  <c r="AO253" i="4" s="1"/>
  <c r="AP253" i="4" s="1"/>
  <c r="AQ253" i="4" s="1"/>
  <c r="AR253" i="4" s="1"/>
  <c r="AS253" i="4" s="1"/>
  <c r="Y84" i="4"/>
  <c r="Z84" i="4" s="1"/>
  <c r="AA84" i="4" s="1"/>
  <c r="AB84" i="4" s="1"/>
  <c r="AC84" i="4" s="1"/>
  <c r="AD84" i="4" s="1"/>
  <c r="AE84" i="4" s="1"/>
  <c r="AF84" i="4" s="1"/>
  <c r="AG84" i="4" s="1"/>
  <c r="AH84" i="4" s="1"/>
  <c r="AU231" i="4"/>
  <c r="AV231" i="4" s="1"/>
  <c r="AW231" i="4" s="1"/>
  <c r="AX231" i="4" s="1"/>
  <c r="AY231" i="4" s="1"/>
  <c r="AZ231" i="4" s="1"/>
  <c r="BA231" i="4" s="1"/>
  <c r="BB231" i="4" s="1"/>
  <c r="BC231" i="4" s="1"/>
  <c r="BD231" i="4" s="1"/>
  <c r="AJ61" i="4"/>
  <c r="AK61" i="4" s="1"/>
  <c r="AL61" i="4" s="1"/>
  <c r="AM61" i="4" s="1"/>
  <c r="AN61" i="4" s="1"/>
  <c r="AO61" i="4" s="1"/>
  <c r="AP61" i="4" s="1"/>
  <c r="AQ61" i="4" s="1"/>
  <c r="AR61" i="4" s="1"/>
  <c r="AS61" i="4" s="1"/>
  <c r="AU62" i="4"/>
  <c r="AV62" i="4" s="1"/>
  <c r="AW62" i="4" s="1"/>
  <c r="AX62" i="4" s="1"/>
  <c r="AY62" i="4" s="1"/>
  <c r="AZ62" i="4" s="1"/>
  <c r="BA62" i="4" s="1"/>
  <c r="BB62" i="4" s="1"/>
  <c r="BC62" i="4" s="1"/>
  <c r="BD62" i="4" s="1"/>
  <c r="AJ44" i="4"/>
  <c r="AK44" i="4" s="1"/>
  <c r="AL44" i="4" s="1"/>
  <c r="AM44" i="4" s="1"/>
  <c r="AN44" i="4" s="1"/>
  <c r="AO44" i="4" s="1"/>
  <c r="AP44" i="4" s="1"/>
  <c r="AQ44" i="4" s="1"/>
  <c r="AR44" i="4" s="1"/>
  <c r="AS44" i="4" s="1"/>
  <c r="Y24" i="4"/>
  <c r="Z24" i="4" s="1"/>
  <c r="AA24" i="4" s="1"/>
  <c r="AB24" i="4" s="1"/>
  <c r="AC24" i="4" s="1"/>
  <c r="AD24" i="4" s="1"/>
  <c r="AE24" i="4" s="1"/>
  <c r="AF24" i="4" s="1"/>
  <c r="AG24" i="4" s="1"/>
  <c r="AH24" i="4" s="1"/>
  <c r="AJ205" i="4"/>
  <c r="AK205" i="4" s="1"/>
  <c r="AL205" i="4" s="1"/>
  <c r="AM205" i="4" s="1"/>
  <c r="AN205" i="4" s="1"/>
  <c r="AO205" i="4" s="1"/>
  <c r="AP205" i="4" s="1"/>
  <c r="AQ205" i="4" s="1"/>
  <c r="AR205" i="4" s="1"/>
  <c r="AS205" i="4" s="1"/>
  <c r="AU38" i="4"/>
  <c r="AV38" i="4" s="1"/>
  <c r="AW38" i="4" s="1"/>
  <c r="AX38" i="4" s="1"/>
  <c r="AY38" i="4" s="1"/>
  <c r="AZ38" i="4" s="1"/>
  <c r="BA38" i="4" s="1"/>
  <c r="BB38" i="4" s="1"/>
  <c r="BC38" i="4" s="1"/>
  <c r="BD38" i="4" s="1"/>
  <c r="AJ162" i="4"/>
  <c r="AK162" i="4" s="1"/>
  <c r="AL162" i="4" s="1"/>
  <c r="AM162" i="4" s="1"/>
  <c r="AN162" i="4" s="1"/>
  <c r="AO162" i="4" s="1"/>
  <c r="AP162" i="4" s="1"/>
  <c r="AQ162" i="4" s="1"/>
  <c r="AR162" i="4" s="1"/>
  <c r="AS162" i="4" s="1"/>
  <c r="Y125" i="4"/>
  <c r="Z125" i="4" s="1"/>
  <c r="AA125" i="4" s="1"/>
  <c r="AB125" i="4" s="1"/>
  <c r="AC125" i="4" s="1"/>
  <c r="AD125" i="4" s="1"/>
  <c r="AE125" i="4" s="1"/>
  <c r="AF125" i="4" s="1"/>
  <c r="AG125" i="4" s="1"/>
  <c r="AH125" i="4" s="1"/>
  <c r="AJ219" i="4"/>
  <c r="AK219" i="4" s="1"/>
  <c r="AL219" i="4" s="1"/>
  <c r="AM219" i="4" s="1"/>
  <c r="AN219" i="4" s="1"/>
  <c r="AO219" i="4" s="1"/>
  <c r="AP219" i="4" s="1"/>
  <c r="AQ219" i="4" s="1"/>
  <c r="AR219" i="4" s="1"/>
  <c r="AS219" i="4" s="1"/>
  <c r="Y120" i="4"/>
  <c r="Z120" i="4" s="1"/>
  <c r="AA120" i="4" s="1"/>
  <c r="AB120" i="4" s="1"/>
  <c r="AC120" i="4" s="1"/>
  <c r="AD120" i="4" s="1"/>
  <c r="AE120" i="4" s="1"/>
  <c r="AF120" i="4" s="1"/>
  <c r="AG120" i="4" s="1"/>
  <c r="AH120" i="4" s="1"/>
  <c r="AU239" i="4"/>
  <c r="AV239" i="4" s="1"/>
  <c r="AW239" i="4" s="1"/>
  <c r="AX239" i="4" s="1"/>
  <c r="AY239" i="4" s="1"/>
  <c r="AZ239" i="4" s="1"/>
  <c r="BA239" i="4" s="1"/>
  <c r="BB239" i="4" s="1"/>
  <c r="BC239" i="4" s="1"/>
  <c r="BD239" i="4" s="1"/>
  <c r="AJ261" i="4"/>
  <c r="AK261" i="4" s="1"/>
  <c r="AL261" i="4" s="1"/>
  <c r="AM261" i="4" s="1"/>
  <c r="AN261" i="4" s="1"/>
  <c r="AO261" i="4" s="1"/>
  <c r="AP261" i="4" s="1"/>
  <c r="AQ261" i="4" s="1"/>
  <c r="AR261" i="4" s="1"/>
  <c r="AS261" i="4" s="1"/>
  <c r="AU40" i="4"/>
  <c r="AV40" i="4" s="1"/>
  <c r="AW40" i="4" s="1"/>
  <c r="AX40" i="4" s="1"/>
  <c r="AY40" i="4" s="1"/>
  <c r="AZ40" i="4" s="1"/>
  <c r="BA40" i="4" s="1"/>
  <c r="BB40" i="4" s="1"/>
  <c r="BC40" i="4" s="1"/>
  <c r="BD40" i="4" s="1"/>
  <c r="AJ216" i="4"/>
  <c r="AK216" i="4" s="1"/>
  <c r="AL216" i="4" s="1"/>
  <c r="AM216" i="4" s="1"/>
  <c r="AN216" i="4" s="1"/>
  <c r="AO216" i="4" s="1"/>
  <c r="AP216" i="4" s="1"/>
  <c r="AQ216" i="4" s="1"/>
  <c r="AR216" i="4" s="1"/>
  <c r="AS216" i="4" s="1"/>
  <c r="Y184" i="4"/>
  <c r="Z184" i="4" s="1"/>
  <c r="AA184" i="4" s="1"/>
  <c r="AB184" i="4" s="1"/>
  <c r="AC184" i="4" s="1"/>
  <c r="AD184" i="4" s="1"/>
  <c r="AE184" i="4" s="1"/>
  <c r="AF184" i="4" s="1"/>
  <c r="AG184" i="4" s="1"/>
  <c r="AH184" i="4" s="1"/>
  <c r="Y21" i="4"/>
  <c r="Z21" i="4" s="1"/>
  <c r="AA21" i="4" s="1"/>
  <c r="AB21" i="4" s="1"/>
  <c r="AC21" i="4" s="1"/>
  <c r="AD21" i="4" s="1"/>
  <c r="AE21" i="4" s="1"/>
  <c r="AF21" i="4" s="1"/>
  <c r="AG21" i="4" s="1"/>
  <c r="AH21" i="4" s="1"/>
  <c r="AU108" i="4"/>
  <c r="AV108" i="4" s="1"/>
  <c r="AW108" i="4" s="1"/>
  <c r="AX108" i="4" s="1"/>
  <c r="AY108" i="4" s="1"/>
  <c r="AZ108" i="4" s="1"/>
  <c r="BA108" i="4" s="1"/>
  <c r="BB108" i="4" s="1"/>
  <c r="BC108" i="4" s="1"/>
  <c r="BD108" i="4" s="1"/>
  <c r="AJ40" i="4"/>
  <c r="AK40" i="4" s="1"/>
  <c r="AL40" i="4" s="1"/>
  <c r="AM40" i="4" s="1"/>
  <c r="AN40" i="4" s="1"/>
  <c r="AO40" i="4" s="1"/>
  <c r="AP40" i="4" s="1"/>
  <c r="AQ40" i="4" s="1"/>
  <c r="AR40" i="4" s="1"/>
  <c r="AS40" i="4" s="1"/>
  <c r="Y264" i="4"/>
  <c r="Z264" i="4" s="1"/>
  <c r="AA264" i="4" s="1"/>
  <c r="AB264" i="4" s="1"/>
  <c r="AC264" i="4" s="1"/>
  <c r="AD264" i="4" s="1"/>
  <c r="AE264" i="4" s="1"/>
  <c r="AF264" i="4" s="1"/>
  <c r="AG264" i="4" s="1"/>
  <c r="AH264" i="4" s="1"/>
  <c r="Y11" i="4"/>
  <c r="Z11" i="4" s="1"/>
  <c r="AA11" i="4" s="1"/>
  <c r="AB11" i="4" s="1"/>
  <c r="AC11" i="4" s="1"/>
  <c r="AD11" i="4" s="1"/>
  <c r="AE11" i="4" s="1"/>
  <c r="AF11" i="4" s="1"/>
  <c r="AG11" i="4" s="1"/>
  <c r="AH11" i="4" s="1"/>
  <c r="BF70" i="4"/>
  <c r="CM70" i="4" s="1"/>
  <c r="E44" i="3"/>
  <c r="E43" i="3"/>
  <c r="E28" i="3"/>
  <c r="EY200" i="4"/>
  <c r="EY52" i="4"/>
  <c r="EY141" i="4"/>
  <c r="EY236" i="4"/>
  <c r="EY49" i="4"/>
  <c r="EY118" i="4"/>
  <c r="EY179" i="4"/>
  <c r="EY209" i="4"/>
  <c r="E53" i="3"/>
  <c r="E40" i="3"/>
  <c r="BQ126" i="4"/>
  <c r="CX126" i="4" s="1"/>
  <c r="E34" i="3"/>
  <c r="E42" i="3"/>
  <c r="E32" i="3"/>
  <c r="E30" i="3"/>
  <c r="E33" i="3"/>
  <c r="E26" i="3"/>
  <c r="E48" i="3"/>
  <c r="E27" i="3"/>
  <c r="E47" i="3"/>
  <c r="E31" i="3"/>
  <c r="E46" i="3"/>
  <c r="E29" i="3"/>
  <c r="E37" i="3"/>
  <c r="E45" i="3"/>
  <c r="BQ119" i="4"/>
  <c r="CX119" i="4" s="1"/>
  <c r="E52" i="3"/>
  <c r="Q32" i="6"/>
  <c r="E25" i="3"/>
  <c r="E50" i="3"/>
  <c r="E55" i="3"/>
  <c r="EX28" i="4"/>
  <c r="E36" i="3"/>
  <c r="E39" i="3"/>
  <c r="E49" i="3"/>
  <c r="E35" i="3"/>
  <c r="E38" i="3"/>
  <c r="E41" i="3"/>
  <c r="E51" i="3"/>
  <c r="E54" i="3"/>
  <c r="BR49" i="4"/>
  <c r="CY49" i="4" s="1"/>
  <c r="BF191" i="4" l="1"/>
  <c r="CM191" i="4" s="1"/>
  <c r="EY117" i="4"/>
  <c r="BQ116" i="4"/>
  <c r="CX116" i="4" s="1"/>
  <c r="EY159" i="4"/>
  <c r="EY83" i="4"/>
  <c r="EY95" i="4"/>
  <c r="EY135" i="4"/>
  <c r="EY127" i="4"/>
  <c r="EY142" i="4"/>
  <c r="EY103" i="4"/>
  <c r="EY152" i="4"/>
  <c r="EY73" i="4"/>
  <c r="EY188" i="4"/>
  <c r="EY166" i="4"/>
  <c r="EY193" i="4"/>
  <c r="EY154" i="4"/>
  <c r="BF217" i="4"/>
  <c r="CM217" i="4" s="1"/>
  <c r="BF87" i="4"/>
  <c r="CM87" i="4" s="1"/>
  <c r="BQ89" i="4"/>
  <c r="CX89" i="4" s="1"/>
  <c r="EY53" i="4"/>
  <c r="EY106" i="4"/>
  <c r="EY96" i="4"/>
  <c r="EY74" i="4"/>
  <c r="EY165" i="4"/>
  <c r="BR59" i="4"/>
  <c r="CY59" i="4" s="1"/>
  <c r="EY170" i="4"/>
  <c r="EY235" i="4"/>
  <c r="EY222" i="4"/>
  <c r="EY85" i="4"/>
  <c r="EY232" i="4"/>
  <c r="EY205" i="4"/>
  <c r="EY210" i="4"/>
  <c r="EY64" i="4"/>
  <c r="EY100" i="4"/>
  <c r="EY192" i="4"/>
  <c r="EY161" i="4"/>
  <c r="EX198" i="4"/>
  <c r="EY122" i="4"/>
  <c r="EY132" i="4"/>
  <c r="EY120" i="4"/>
  <c r="EY175" i="4"/>
  <c r="EY82" i="4"/>
  <c r="EY172" i="4"/>
  <c r="BQ185" i="4"/>
  <c r="CX185" i="4" s="1"/>
  <c r="EY197" i="4"/>
  <c r="EY77" i="4"/>
  <c r="EY195" i="4"/>
  <c r="EY97" i="4"/>
  <c r="EX218" i="4"/>
  <c r="EY149" i="4"/>
  <c r="EY93" i="4"/>
  <c r="EY187" i="4"/>
  <c r="EY115" i="4"/>
  <c r="EY204" i="4"/>
  <c r="EY45" i="4"/>
  <c r="EY41" i="4"/>
  <c r="EY116" i="4"/>
  <c r="EY69" i="4"/>
  <c r="EY226" i="4"/>
  <c r="EY66" i="4"/>
  <c r="EX35" i="4"/>
  <c r="EX66" i="4"/>
  <c r="BQ173" i="4"/>
  <c r="CX173" i="4" s="1"/>
  <c r="BQ161" i="4"/>
  <c r="CX161" i="4" s="1"/>
  <c r="EY239" i="4"/>
  <c r="EY183" i="4"/>
  <c r="EY102" i="4"/>
  <c r="EY182" i="4"/>
  <c r="EY126" i="4"/>
  <c r="EY111" i="4"/>
  <c r="EY40" i="4"/>
  <c r="EY48" i="4"/>
  <c r="EY134" i="4"/>
  <c r="EY61" i="4"/>
  <c r="EY39" i="4"/>
  <c r="EY50" i="4"/>
  <c r="EY139" i="4"/>
  <c r="EY214" i="4"/>
  <c r="EY86" i="4"/>
  <c r="EY129" i="4"/>
  <c r="EY57" i="4"/>
  <c r="EY163" i="4"/>
  <c r="EY206" i="4"/>
  <c r="EY107" i="4"/>
  <c r="EY194" i="4"/>
  <c r="EY156" i="4"/>
  <c r="EY173" i="4"/>
  <c r="BF203" i="4"/>
  <c r="CM203" i="4" s="1"/>
  <c r="EY151" i="4"/>
  <c r="BQ25" i="4"/>
  <c r="CX25" i="4" s="1"/>
  <c r="BQ159" i="4"/>
  <c r="CX159" i="4" s="1"/>
  <c r="EY87" i="4"/>
  <c r="EY79" i="4"/>
  <c r="EY76" i="4"/>
  <c r="EY59" i="4"/>
  <c r="EY148" i="4"/>
  <c r="EY158" i="4"/>
  <c r="EY203" i="4"/>
  <c r="EY71" i="4"/>
  <c r="EY199" i="4"/>
  <c r="EY237" i="4"/>
  <c r="EY105" i="4"/>
  <c r="EY54" i="4"/>
  <c r="EX56" i="4"/>
  <c r="EY215" i="4"/>
  <c r="EY108" i="4"/>
  <c r="EY196" i="4"/>
  <c r="EY168" i="4"/>
  <c r="EY144" i="4"/>
  <c r="BF69" i="4"/>
  <c r="CM69" i="4" s="1"/>
  <c r="EX163" i="4"/>
  <c r="EY63" i="4"/>
  <c r="EY162" i="4"/>
  <c r="EY160" i="4"/>
  <c r="EY238" i="4"/>
  <c r="EY137" i="4"/>
  <c r="EY221" i="4"/>
  <c r="EY177" i="4"/>
  <c r="EY42" i="4"/>
  <c r="EY181" i="4"/>
  <c r="EY227" i="4"/>
  <c r="EY171" i="4"/>
  <c r="EY56" i="4"/>
  <c r="EY91" i="4"/>
  <c r="EY191" i="4"/>
  <c r="EY233" i="4"/>
  <c r="EY90" i="4"/>
  <c r="BF211" i="4"/>
  <c r="CM211" i="4" s="1"/>
  <c r="EX196" i="4"/>
  <c r="EX126" i="4"/>
  <c r="EX57" i="4"/>
  <c r="BQ27" i="4"/>
  <c r="CX27" i="4" s="1"/>
  <c r="EX61" i="4"/>
  <c r="BQ247" i="4"/>
  <c r="CX247" i="4" s="1"/>
  <c r="BS155" i="4"/>
  <c r="CZ155" i="4" s="1"/>
  <c r="BF109" i="4"/>
  <c r="CM109" i="4" s="1"/>
  <c r="BF80" i="4"/>
  <c r="CM80" i="4" s="1"/>
  <c r="BF200" i="4"/>
  <c r="CM200" i="4" s="1"/>
  <c r="BF145" i="4"/>
  <c r="CM145" i="4" s="1"/>
  <c r="BF45" i="4"/>
  <c r="CM45" i="4" s="1"/>
  <c r="BF206" i="4"/>
  <c r="CM206" i="4" s="1"/>
  <c r="BQ32" i="4"/>
  <c r="CX32" i="4" s="1"/>
  <c r="BQ88" i="4"/>
  <c r="CX88" i="4" s="1"/>
  <c r="BQ59" i="4"/>
  <c r="CX59" i="4" s="1"/>
  <c r="EX224" i="4"/>
  <c r="EX151" i="4"/>
  <c r="BQ238" i="4"/>
  <c r="CX238" i="4" s="1"/>
  <c r="EX158" i="4"/>
  <c r="EX243" i="4"/>
  <c r="EX176" i="4"/>
  <c r="BQ94" i="4"/>
  <c r="CX94" i="4" s="1"/>
  <c r="BS89" i="4"/>
  <c r="CZ89" i="4" s="1"/>
  <c r="BQ220" i="4"/>
  <c r="CX220" i="4" s="1"/>
  <c r="BQ29" i="4"/>
  <c r="CX29" i="4" s="1"/>
  <c r="BQ83" i="4"/>
  <c r="CX83" i="4" s="1"/>
  <c r="BQ49" i="4"/>
  <c r="CX49" i="4" s="1"/>
  <c r="BF107" i="4"/>
  <c r="CM107" i="4" s="1"/>
  <c r="BF194" i="4"/>
  <c r="CM194" i="4" s="1"/>
  <c r="BF84" i="4"/>
  <c r="CM84" i="4" s="1"/>
  <c r="BF185" i="4"/>
  <c r="CM185" i="4" s="1"/>
  <c r="BF218" i="4"/>
  <c r="CM218" i="4" s="1"/>
  <c r="EX25" i="4"/>
  <c r="BQ253" i="4"/>
  <c r="CX253" i="4" s="1"/>
  <c r="BQ108" i="4"/>
  <c r="CX108" i="4" s="1"/>
  <c r="EX103" i="4"/>
  <c r="EX94" i="4"/>
  <c r="EX177" i="4"/>
  <c r="BQ58" i="4"/>
  <c r="CX58" i="4" s="1"/>
  <c r="EX206" i="4"/>
  <c r="BQ103" i="4"/>
  <c r="CX103" i="4" s="1"/>
  <c r="BQ155" i="4"/>
  <c r="CX155" i="4" s="1"/>
  <c r="BQ39" i="4"/>
  <c r="CX39" i="4" s="1"/>
  <c r="BQ164" i="4"/>
  <c r="CX164" i="4" s="1"/>
  <c r="BQ196" i="4"/>
  <c r="CX196" i="4" s="1"/>
  <c r="BT108" i="4"/>
  <c r="DA108" i="4" s="1"/>
  <c r="BT94" i="4"/>
  <c r="DA94" i="4" s="1"/>
  <c r="EX47" i="4"/>
  <c r="BQ150" i="4"/>
  <c r="CX150" i="4" s="1"/>
  <c r="BF126" i="4"/>
  <c r="CM126" i="4" s="1"/>
  <c r="BQ194" i="4"/>
  <c r="CX194" i="4" s="1"/>
  <c r="EX120" i="4"/>
  <c r="EX204" i="4"/>
  <c r="EX115" i="4"/>
  <c r="BQ212" i="4"/>
  <c r="CX212" i="4" s="1"/>
  <c r="EX142" i="4"/>
  <c r="BF204" i="4"/>
  <c r="CM204" i="4" s="1"/>
  <c r="BS77" i="4"/>
  <c r="CZ77" i="4" s="1"/>
  <c r="BF94" i="4"/>
  <c r="CM94" i="4" s="1"/>
  <c r="EX82" i="4"/>
  <c r="BF77" i="4"/>
  <c r="CM77" i="4" s="1"/>
  <c r="BF164" i="4"/>
  <c r="CM164" i="4" s="1"/>
  <c r="EX48" i="4"/>
  <c r="BQ240" i="4"/>
  <c r="CX240" i="4" s="1"/>
  <c r="EX237" i="4"/>
  <c r="EX114" i="4"/>
  <c r="EX79" i="4"/>
  <c r="EX99" i="4"/>
  <c r="BQ124" i="4"/>
  <c r="CX124" i="4" s="1"/>
  <c r="BF100" i="4"/>
  <c r="CM100" i="4" s="1"/>
  <c r="BF97" i="4"/>
  <c r="CM97" i="4" s="1"/>
  <c r="BQ176" i="4"/>
  <c r="CX176" i="4" s="1"/>
  <c r="BQ149" i="4"/>
  <c r="CX149" i="4" s="1"/>
  <c r="EX118" i="4"/>
  <c r="BU124" i="4"/>
  <c r="DB124" i="4" s="1"/>
  <c r="BS147" i="4"/>
  <c r="CZ147" i="4" s="1"/>
  <c r="BR89" i="4"/>
  <c r="CY89" i="4" s="1"/>
  <c r="BS185" i="4"/>
  <c r="CZ185" i="4" s="1"/>
  <c r="BS159" i="4"/>
  <c r="CZ159" i="4" s="1"/>
  <c r="BF34" i="4"/>
  <c r="CM34" i="4" s="1"/>
  <c r="BU196" i="4"/>
  <c r="DB196" i="4" s="1"/>
  <c r="EX93" i="4"/>
  <c r="EX36" i="4"/>
  <c r="EX149" i="4"/>
  <c r="EX24" i="4"/>
  <c r="BF190" i="4"/>
  <c r="CM190" i="4" s="1"/>
  <c r="BF180" i="4"/>
  <c r="CM180" i="4" s="1"/>
  <c r="BQ147" i="4"/>
  <c r="CX147" i="4" s="1"/>
  <c r="BQ251" i="4"/>
  <c r="CX251" i="4" s="1"/>
  <c r="EX30" i="4"/>
  <c r="EX188" i="4"/>
  <c r="EX111" i="4"/>
  <c r="BQ199" i="4"/>
  <c r="CX199" i="4" s="1"/>
  <c r="EX122" i="4"/>
  <c r="BU146" i="4"/>
  <c r="DB146" i="4" s="1"/>
  <c r="BQ229" i="4"/>
  <c r="CX229" i="4" s="1"/>
  <c r="EX235" i="4"/>
  <c r="BV111" i="4"/>
  <c r="DC111" i="4" s="1"/>
  <c r="BQ218" i="4"/>
  <c r="CX218" i="4" s="1"/>
  <c r="EX54" i="4"/>
  <c r="BQ140" i="4"/>
  <c r="CX140" i="4" s="1"/>
  <c r="BQ87" i="4"/>
  <c r="CX87" i="4" s="1"/>
  <c r="BU132" i="4"/>
  <c r="DB132" i="4" s="1"/>
  <c r="BF160" i="4"/>
  <c r="CM160" i="4" s="1"/>
  <c r="BU140" i="4"/>
  <c r="DB140" i="4" s="1"/>
  <c r="BF157" i="4"/>
  <c r="CM157" i="4" s="1"/>
  <c r="BF196" i="4"/>
  <c r="CM196" i="4" s="1"/>
  <c r="EX129" i="4"/>
  <c r="EX59" i="4"/>
  <c r="BQ127" i="4"/>
  <c r="CX127" i="4" s="1"/>
  <c r="BF152" i="4"/>
  <c r="CM152" i="4" s="1"/>
  <c r="BF141" i="4"/>
  <c r="CM141" i="4" s="1"/>
  <c r="BF44" i="4"/>
  <c r="CM44" i="4" s="1"/>
  <c r="BF184" i="4"/>
  <c r="CM184" i="4" s="1"/>
  <c r="BF163" i="4"/>
  <c r="CM163" i="4" s="1"/>
  <c r="BF154" i="4"/>
  <c r="CM154" i="4" s="1"/>
  <c r="BQ68" i="4"/>
  <c r="CX68" i="4" s="1"/>
  <c r="BQ33" i="4"/>
  <c r="CX33" i="4" s="1"/>
  <c r="EX141" i="4"/>
  <c r="BQ71" i="4"/>
  <c r="CX71" i="4" s="1"/>
  <c r="EX195" i="4"/>
  <c r="EX194" i="4"/>
  <c r="EX85" i="4"/>
  <c r="EX81" i="4"/>
  <c r="BQ244" i="4"/>
  <c r="CX244" i="4" s="1"/>
  <c r="EX139" i="4"/>
  <c r="EX205" i="4"/>
  <c r="BQ82" i="4"/>
  <c r="CX82" i="4" s="1"/>
  <c r="BT78" i="4"/>
  <c r="DA78" i="4" s="1"/>
  <c r="BS217" i="4"/>
  <c r="CZ217" i="4" s="1"/>
  <c r="EX49" i="4"/>
  <c r="BQ78" i="4"/>
  <c r="CX78" i="4" s="1"/>
  <c r="BQ252" i="4"/>
  <c r="CX252" i="4" s="1"/>
  <c r="BQ41" i="4"/>
  <c r="CX41" i="4" s="1"/>
  <c r="BF175" i="4"/>
  <c r="CM175" i="4" s="1"/>
  <c r="BF47" i="4"/>
  <c r="CM47" i="4" s="1"/>
  <c r="BQ125" i="4"/>
  <c r="CX125" i="4" s="1"/>
  <c r="EX159" i="4"/>
  <c r="BQ200" i="4"/>
  <c r="CX200" i="4" s="1"/>
  <c r="BS215" i="4"/>
  <c r="CZ215" i="4" s="1"/>
  <c r="BF214" i="4"/>
  <c r="CM214" i="4" s="1"/>
  <c r="BF65" i="4"/>
  <c r="CM65" i="4" s="1"/>
  <c r="BU182" i="4"/>
  <c r="DB182" i="4" s="1"/>
  <c r="BU160" i="4"/>
  <c r="DB160" i="4" s="1"/>
  <c r="BF136" i="4"/>
  <c r="CM136" i="4" s="1"/>
  <c r="BF32" i="4"/>
  <c r="CM32" i="4" s="1"/>
  <c r="BU152" i="4"/>
  <c r="DB152" i="4" s="1"/>
  <c r="BF199" i="4"/>
  <c r="CM199" i="4" s="1"/>
  <c r="BF138" i="4"/>
  <c r="CM138" i="4" s="1"/>
  <c r="BU78" i="4"/>
  <c r="DB78" i="4" s="1"/>
  <c r="BQ46" i="4"/>
  <c r="CX46" i="4" s="1"/>
  <c r="EX242" i="4"/>
  <c r="BQ205" i="4"/>
  <c r="CX205" i="4" s="1"/>
  <c r="BQ188" i="4"/>
  <c r="CX188" i="4" s="1"/>
  <c r="EX254" i="4"/>
  <c r="BS175" i="4"/>
  <c r="CZ175" i="4" s="1"/>
  <c r="BF176" i="4"/>
  <c r="CM176" i="4" s="1"/>
  <c r="BR75" i="4"/>
  <c r="CY75" i="4" s="1"/>
  <c r="BS205" i="4"/>
  <c r="CZ205" i="4" s="1"/>
  <c r="BF170" i="4"/>
  <c r="CM170" i="4" s="1"/>
  <c r="BF150" i="4"/>
  <c r="CM150" i="4" s="1"/>
  <c r="EX222" i="4"/>
  <c r="EX83" i="4"/>
  <c r="EX214" i="4"/>
  <c r="EX91" i="4"/>
  <c r="BQ209" i="4"/>
  <c r="CX209" i="4" s="1"/>
  <c r="EX63" i="4"/>
  <c r="BQ217" i="4"/>
  <c r="CX217" i="4" s="1"/>
  <c r="EX127" i="4"/>
  <c r="EX173" i="4"/>
  <c r="EX236" i="4"/>
  <c r="BQ70" i="4"/>
  <c r="CX70" i="4" s="1"/>
  <c r="BS63" i="4"/>
  <c r="CZ63" i="4" s="1"/>
  <c r="BQ105" i="4"/>
  <c r="CX105" i="4" s="1"/>
  <c r="BQ223" i="4"/>
  <c r="CX223" i="4" s="1"/>
  <c r="BS79" i="4"/>
  <c r="CZ79" i="4" s="1"/>
  <c r="BS97" i="4"/>
  <c r="CZ97" i="4" s="1"/>
  <c r="BF161" i="4"/>
  <c r="CM161" i="4" s="1"/>
  <c r="BF158" i="4"/>
  <c r="CM158" i="4" s="1"/>
  <c r="BF183" i="4"/>
  <c r="CM183" i="4" s="1"/>
  <c r="BF162" i="4"/>
  <c r="CM162" i="4" s="1"/>
  <c r="BF209" i="4"/>
  <c r="CM209" i="4" s="1"/>
  <c r="BV97" i="4"/>
  <c r="DC97" i="4" s="1"/>
  <c r="BF234" i="4"/>
  <c r="CM234" i="4" s="1"/>
  <c r="BF119" i="4"/>
  <c r="CM119" i="4" s="1"/>
  <c r="BF74" i="4"/>
  <c r="CM74" i="4" s="1"/>
  <c r="BS87" i="4"/>
  <c r="CZ87" i="4" s="1"/>
  <c r="BW127" i="4"/>
  <c r="DD127" i="4" s="1"/>
  <c r="BF68" i="4"/>
  <c r="CM68" i="4" s="1"/>
  <c r="BF108" i="4"/>
  <c r="CM108" i="4" s="1"/>
  <c r="BU158" i="4"/>
  <c r="DB158" i="4" s="1"/>
  <c r="BF49" i="4"/>
  <c r="CM49" i="4" s="1"/>
  <c r="BF85" i="4"/>
  <c r="CM85" i="4" s="1"/>
  <c r="BV87" i="4"/>
  <c r="DC87" i="4" s="1"/>
  <c r="BQ160" i="4"/>
  <c r="CX160" i="4" s="1"/>
  <c r="BQ72" i="4"/>
  <c r="CX72" i="4" s="1"/>
  <c r="EX108" i="4"/>
  <c r="BQ232" i="4"/>
  <c r="CX232" i="4" s="1"/>
  <c r="EX50" i="4"/>
  <c r="EX71" i="4"/>
  <c r="EX156" i="4"/>
  <c r="EX170" i="4"/>
  <c r="EX181" i="4"/>
  <c r="EX69" i="4"/>
  <c r="EX39" i="4"/>
  <c r="EX73" i="4"/>
  <c r="BQ96" i="4"/>
  <c r="CX96" i="4" s="1"/>
  <c r="EX40" i="4"/>
  <c r="EX52" i="4"/>
  <c r="BQ158" i="4"/>
  <c r="CX158" i="4" s="1"/>
  <c r="BU96" i="4"/>
  <c r="DB96" i="4" s="1"/>
  <c r="BQ182" i="4"/>
  <c r="CX182" i="4" s="1"/>
  <c r="BQ75" i="4"/>
  <c r="CX75" i="4" s="1"/>
  <c r="BQ152" i="4"/>
  <c r="CX152" i="4" s="1"/>
  <c r="BQ97" i="4"/>
  <c r="CX97" i="4" s="1"/>
  <c r="BW129" i="4"/>
  <c r="DD129" i="4" s="1"/>
  <c r="BF62" i="4"/>
  <c r="CM62" i="4" s="1"/>
  <c r="BF192" i="4"/>
  <c r="CM192" i="4" s="1"/>
  <c r="BF113" i="4"/>
  <c r="CM113" i="4" s="1"/>
  <c r="BF215" i="4"/>
  <c r="CM215" i="4" s="1"/>
  <c r="BW175" i="4"/>
  <c r="DD175" i="4" s="1"/>
  <c r="BT70" i="4"/>
  <c r="DA70" i="4" s="1"/>
  <c r="BF132" i="4"/>
  <c r="CM132" i="4" s="1"/>
  <c r="BF89" i="4"/>
  <c r="CM89" i="4" s="1"/>
  <c r="BF72" i="4"/>
  <c r="CM72" i="4" s="1"/>
  <c r="BF139" i="4"/>
  <c r="CM139" i="4" s="1"/>
  <c r="BF178" i="4"/>
  <c r="CM178" i="4" s="1"/>
  <c r="EX252" i="4"/>
  <c r="BQ45" i="4"/>
  <c r="CX45" i="4" s="1"/>
  <c r="BQ129" i="4"/>
  <c r="CX129" i="4" s="1"/>
  <c r="BQ123" i="4"/>
  <c r="CX123" i="4" s="1"/>
  <c r="EX187" i="4"/>
  <c r="EX96" i="4"/>
  <c r="EX137" i="4"/>
  <c r="EX42" i="4"/>
  <c r="BQ216" i="4"/>
  <c r="CX216" i="4" s="1"/>
  <c r="EX45" i="4"/>
  <c r="EX90" i="4"/>
  <c r="BQ175" i="4"/>
  <c r="CX175" i="4" s="1"/>
  <c r="EX200" i="4"/>
  <c r="EX106" i="4"/>
  <c r="EX232" i="4"/>
  <c r="EX154" i="4"/>
  <c r="EX107" i="4"/>
  <c r="BQ52" i="4"/>
  <c r="CX52" i="4" s="1"/>
  <c r="EX76" i="4"/>
  <c r="EX221" i="4"/>
  <c r="BQ111" i="4"/>
  <c r="CX111" i="4" s="1"/>
  <c r="BR97" i="4"/>
  <c r="CY97" i="4" s="1"/>
  <c r="BQ146" i="4"/>
  <c r="CX146" i="4" s="1"/>
  <c r="BU188" i="4"/>
  <c r="DB188" i="4" s="1"/>
  <c r="BW123" i="4"/>
  <c r="DD123" i="4" s="1"/>
  <c r="BQ132" i="4"/>
  <c r="CX132" i="4" s="1"/>
  <c r="BR79" i="4"/>
  <c r="CY79" i="4" s="1"/>
  <c r="BQ98" i="4"/>
  <c r="CX98" i="4" s="1"/>
  <c r="BQ79" i="4"/>
  <c r="CX79" i="4" s="1"/>
  <c r="BQ63" i="4"/>
  <c r="CX63" i="4" s="1"/>
  <c r="FU88" i="4"/>
  <c r="FJ211" i="4"/>
  <c r="FJ70" i="4"/>
  <c r="FU253" i="4"/>
  <c r="FU119" i="4"/>
  <c r="BF193" i="4"/>
  <c r="CM193" i="4" s="1"/>
  <c r="BF78" i="4"/>
  <c r="CM78" i="4" s="1"/>
  <c r="BF208" i="4"/>
  <c r="CM208" i="4" s="1"/>
  <c r="BF231" i="4"/>
  <c r="CM231" i="4" s="1"/>
  <c r="BQ157" i="4"/>
  <c r="CX157" i="4" s="1"/>
  <c r="BQ201" i="4"/>
  <c r="CX201" i="4" s="1"/>
  <c r="EX241" i="4"/>
  <c r="BQ61" i="4"/>
  <c r="CX61" i="4" s="1"/>
  <c r="BQ100" i="4"/>
  <c r="CX100" i="4" s="1"/>
  <c r="BQ215" i="4"/>
  <c r="CX215" i="4" s="1"/>
  <c r="BQ191" i="4"/>
  <c r="CX191" i="4" s="1"/>
  <c r="FU126" i="4"/>
  <c r="BF186" i="4"/>
  <c r="CM186" i="4" s="1"/>
  <c r="BS65" i="4"/>
  <c r="CZ65" i="4" s="1"/>
  <c r="BF144" i="4"/>
  <c r="CM144" i="4" s="1"/>
  <c r="BF115" i="4"/>
  <c r="CM115" i="4" s="1"/>
  <c r="BQ76" i="4"/>
  <c r="CX76" i="4" s="1"/>
  <c r="EX37" i="4"/>
  <c r="EX31" i="4"/>
  <c r="EX251" i="4"/>
  <c r="BF105" i="4"/>
  <c r="CM105" i="4" s="1"/>
  <c r="BF93" i="4"/>
  <c r="CM93" i="4" s="1"/>
  <c r="BF123" i="4"/>
  <c r="CM123" i="4" s="1"/>
  <c r="BF202" i="4"/>
  <c r="CM202" i="4" s="1"/>
  <c r="BF159" i="4"/>
  <c r="CM159" i="4" s="1"/>
  <c r="BS195" i="4"/>
  <c r="CZ195" i="4" s="1"/>
  <c r="EX153" i="4"/>
  <c r="BQ84" i="4"/>
  <c r="CX84" i="4" s="1"/>
  <c r="EX152" i="4"/>
  <c r="BQ183" i="4"/>
  <c r="CX183" i="4" s="1"/>
  <c r="EX215" i="4"/>
  <c r="BQ192" i="4"/>
  <c r="CX192" i="4" s="1"/>
  <c r="BT98" i="4"/>
  <c r="DA98" i="4" s="1"/>
  <c r="BS201" i="4"/>
  <c r="CZ201" i="4" s="1"/>
  <c r="BF86" i="4"/>
  <c r="CM86" i="4" s="1"/>
  <c r="BF225" i="4"/>
  <c r="CM225" i="4" s="1"/>
  <c r="BF182" i="4"/>
  <c r="CM182" i="4" s="1"/>
  <c r="BF168" i="4"/>
  <c r="CM168" i="4" s="1"/>
  <c r="BF88" i="4"/>
  <c r="CM88" i="4" s="1"/>
  <c r="BF118" i="4"/>
  <c r="CM118" i="4" s="1"/>
  <c r="BF172" i="4"/>
  <c r="CM172" i="4" s="1"/>
  <c r="BU200" i="4"/>
  <c r="DB200" i="4" s="1"/>
  <c r="BQ37" i="4"/>
  <c r="CX37" i="4" s="1"/>
  <c r="BQ177" i="4"/>
  <c r="CX177" i="4" s="1"/>
  <c r="BQ55" i="4"/>
  <c r="CX55" i="4" s="1"/>
  <c r="BQ231" i="4"/>
  <c r="CX231" i="4" s="1"/>
  <c r="BQ144" i="4"/>
  <c r="CX144" i="4" s="1"/>
  <c r="BQ109" i="4"/>
  <c r="CX109" i="4" s="1"/>
  <c r="EX238" i="4"/>
  <c r="EX87" i="4"/>
  <c r="BQ62" i="4"/>
  <c r="CX62" i="4" s="1"/>
  <c r="BS209" i="4"/>
  <c r="CZ209" i="4" s="1"/>
  <c r="BQ242" i="4"/>
  <c r="CX242" i="4" s="1"/>
  <c r="BQ180" i="4"/>
  <c r="CX180" i="4" s="1"/>
  <c r="BQ48" i="4"/>
  <c r="CX48" i="4" s="1"/>
  <c r="BF101" i="4"/>
  <c r="CM101" i="4" s="1"/>
  <c r="BF128" i="4"/>
  <c r="CM128" i="4" s="1"/>
  <c r="BF63" i="4"/>
  <c r="CM63" i="4" s="1"/>
  <c r="BF92" i="4"/>
  <c r="CM92" i="4" s="1"/>
  <c r="BQ228" i="4"/>
  <c r="CX228" i="4" s="1"/>
  <c r="EX86" i="4"/>
  <c r="EX26" i="4"/>
  <c r="EX44" i="4"/>
  <c r="BQ233" i="4"/>
  <c r="CX233" i="4" s="1"/>
  <c r="BQ184" i="4"/>
  <c r="CX184" i="4" s="1"/>
  <c r="EX223" i="4"/>
  <c r="EX183" i="4"/>
  <c r="BQ203" i="4"/>
  <c r="CX203" i="4" s="1"/>
  <c r="BQ141" i="4"/>
  <c r="CX141" i="4" s="1"/>
  <c r="BQ170" i="4"/>
  <c r="CX170" i="4" s="1"/>
  <c r="BF229" i="4"/>
  <c r="CM229" i="4" s="1"/>
  <c r="BF103" i="4"/>
  <c r="CM103" i="4" s="1"/>
  <c r="BF112" i="4"/>
  <c r="CM112" i="4" s="1"/>
  <c r="BF31" i="4"/>
  <c r="CM31" i="4" s="1"/>
  <c r="BF146" i="4"/>
  <c r="CM146" i="4" s="1"/>
  <c r="BF142" i="4"/>
  <c r="CM142" i="4" s="1"/>
  <c r="BF220" i="4"/>
  <c r="CM220" i="4" s="1"/>
  <c r="BQ53" i="4"/>
  <c r="CX53" i="4" s="1"/>
  <c r="BQ51" i="4"/>
  <c r="CX51" i="4" s="1"/>
  <c r="BQ56" i="4"/>
  <c r="CX56" i="4" s="1"/>
  <c r="BQ134" i="4"/>
  <c r="CX134" i="4" s="1"/>
  <c r="BF201" i="4"/>
  <c r="CM201" i="4" s="1"/>
  <c r="BF33" i="4"/>
  <c r="CM33" i="4" s="1"/>
  <c r="BF67" i="4"/>
  <c r="CM67" i="4" s="1"/>
  <c r="BF129" i="4"/>
  <c r="CM129" i="4" s="1"/>
  <c r="BF210" i="4"/>
  <c r="CM210" i="4" s="1"/>
  <c r="BF116" i="4"/>
  <c r="CM116" i="4" s="1"/>
  <c r="BF114" i="4"/>
  <c r="CM114" i="4" s="1"/>
  <c r="BQ167" i="4"/>
  <c r="CX167" i="4" s="1"/>
  <c r="EX53" i="4"/>
  <c r="EX191" i="4"/>
  <c r="EX148" i="4"/>
  <c r="BQ236" i="4"/>
  <c r="CX236" i="4" s="1"/>
  <c r="BQ74" i="4"/>
  <c r="CX74" i="4" s="1"/>
  <c r="BQ77" i="4"/>
  <c r="CX77" i="4" s="1"/>
  <c r="BQ118" i="4"/>
  <c r="CX118" i="4" s="1"/>
  <c r="BQ80" i="4"/>
  <c r="CX80" i="4" s="1"/>
  <c r="BS183" i="4"/>
  <c r="CZ183" i="4" s="1"/>
  <c r="BQ69" i="4"/>
  <c r="CX69" i="4" s="1"/>
  <c r="BF167" i="4"/>
  <c r="CM167" i="4" s="1"/>
  <c r="BF149" i="4"/>
  <c r="CM149" i="4" s="1"/>
  <c r="BF173" i="4"/>
  <c r="CM173" i="4" s="1"/>
  <c r="BF30" i="4"/>
  <c r="CM30" i="4" s="1"/>
  <c r="BF131" i="4"/>
  <c r="CM131" i="4" s="1"/>
  <c r="BQ57" i="4"/>
  <c r="CX57" i="4" s="1"/>
  <c r="EX116" i="4"/>
  <c r="EX89" i="4"/>
  <c r="BQ40" i="4"/>
  <c r="CX40" i="4" s="1"/>
  <c r="EX72" i="4"/>
  <c r="EX97" i="4"/>
  <c r="BQ239" i="4"/>
  <c r="CX239" i="4" s="1"/>
  <c r="EX249" i="4"/>
  <c r="EX105" i="4"/>
  <c r="BQ93" i="4"/>
  <c r="CX93" i="4" s="1"/>
  <c r="EX166" i="4"/>
  <c r="EX226" i="4"/>
  <c r="BF79" i="4"/>
  <c r="CM79" i="4" s="1"/>
  <c r="BF71" i="4"/>
  <c r="CM71" i="4" s="1"/>
  <c r="BF127" i="4"/>
  <c r="CM127" i="4" s="1"/>
  <c r="BF151" i="4"/>
  <c r="CM151" i="4" s="1"/>
  <c r="BT76" i="4"/>
  <c r="DA76" i="4" s="1"/>
  <c r="BF76" i="4"/>
  <c r="CM76" i="4" s="1"/>
  <c r="BF143" i="4"/>
  <c r="CM143" i="4" s="1"/>
  <c r="BF213" i="4"/>
  <c r="CM213" i="4" s="1"/>
  <c r="BF124" i="4"/>
  <c r="CM124" i="4" s="1"/>
  <c r="BF169" i="4"/>
  <c r="CM169" i="4" s="1"/>
  <c r="BF58" i="4"/>
  <c r="CM58" i="4" s="1"/>
  <c r="BF106" i="4"/>
  <c r="CM106" i="4" s="1"/>
  <c r="BF153" i="4"/>
  <c r="CM153" i="4" s="1"/>
  <c r="BF134" i="4"/>
  <c r="CM134" i="4" s="1"/>
  <c r="BR51" i="4"/>
  <c r="CY51" i="4" s="1"/>
  <c r="BF81" i="4"/>
  <c r="CM81" i="4" s="1"/>
  <c r="BF133" i="4"/>
  <c r="CM133" i="4" s="1"/>
  <c r="BS207" i="4"/>
  <c r="CZ207" i="4" s="1"/>
  <c r="BF174" i="4"/>
  <c r="CM174" i="4" s="1"/>
  <c r="BF122" i="4"/>
  <c r="CM122" i="4" s="1"/>
  <c r="BF171" i="4"/>
  <c r="CM171" i="4" s="1"/>
  <c r="BF125" i="4"/>
  <c r="CM125" i="4" s="1"/>
  <c r="BF46" i="4"/>
  <c r="CM46" i="4" s="1"/>
  <c r="BQ189" i="4"/>
  <c r="CX189" i="4" s="1"/>
  <c r="EX203" i="4"/>
  <c r="EX121" i="4"/>
  <c r="BQ249" i="4"/>
  <c r="CX249" i="4" s="1"/>
  <c r="BQ206" i="4"/>
  <c r="CX206" i="4" s="1"/>
  <c r="EX132" i="4"/>
  <c r="EX74" i="4"/>
  <c r="EX125" i="4"/>
  <c r="EX100" i="4"/>
  <c r="EX68" i="4"/>
  <c r="BQ128" i="4"/>
  <c r="CX128" i="4" s="1"/>
  <c r="EX199" i="4"/>
  <c r="EX155" i="4"/>
  <c r="EX246" i="4"/>
  <c r="BQ104" i="4"/>
  <c r="CX104" i="4" s="1"/>
  <c r="BQ246" i="4"/>
  <c r="CX246" i="4" s="1"/>
  <c r="BQ28" i="4"/>
  <c r="CX28" i="4" s="1"/>
  <c r="BQ166" i="4"/>
  <c r="CX166" i="4" s="1"/>
  <c r="EX92" i="4"/>
  <c r="BQ110" i="4"/>
  <c r="CX110" i="4" s="1"/>
  <c r="BQ117" i="4"/>
  <c r="CX117" i="4" s="1"/>
  <c r="EX169" i="4"/>
  <c r="BQ73" i="4"/>
  <c r="CX73" i="4" s="1"/>
  <c r="BQ50" i="4"/>
  <c r="CX50" i="4" s="1"/>
  <c r="BQ135" i="4"/>
  <c r="CX135" i="4" s="1"/>
  <c r="BQ207" i="4"/>
  <c r="CX207" i="4" s="1"/>
  <c r="BQ186" i="4"/>
  <c r="CX186" i="4" s="1"/>
  <c r="BF82" i="4"/>
  <c r="CM82" i="4" s="1"/>
  <c r="BF177" i="4"/>
  <c r="CM177" i="4" s="1"/>
  <c r="BF181" i="4"/>
  <c r="CM181" i="4" s="1"/>
  <c r="BF166" i="4"/>
  <c r="CM166" i="4" s="1"/>
  <c r="BF91" i="4"/>
  <c r="CM91" i="4" s="1"/>
  <c r="BF155" i="4"/>
  <c r="CM155" i="4" s="1"/>
  <c r="BS93" i="4"/>
  <c r="CZ93" i="4" s="1"/>
  <c r="BF90" i="4"/>
  <c r="CM90" i="4" s="1"/>
  <c r="BF121" i="4"/>
  <c r="CM121" i="4" s="1"/>
  <c r="BU94" i="4"/>
  <c r="DB94" i="4" s="1"/>
  <c r="BF117" i="4"/>
  <c r="CM117" i="4" s="1"/>
  <c r="BF188" i="4"/>
  <c r="CM188" i="4" s="1"/>
  <c r="BF111" i="4"/>
  <c r="CM111" i="4" s="1"/>
  <c r="BF99" i="4"/>
  <c r="CM99" i="4" s="1"/>
  <c r="BF212" i="4"/>
  <c r="CM212" i="4" s="1"/>
  <c r="BF73" i="4"/>
  <c r="CM73" i="4" s="1"/>
  <c r="BF64" i="4"/>
  <c r="CM64" i="4" s="1"/>
  <c r="BS173" i="4"/>
  <c r="CZ173" i="4" s="1"/>
  <c r="BF140" i="4"/>
  <c r="CM140" i="4" s="1"/>
  <c r="BF207" i="4"/>
  <c r="CM207" i="4" s="1"/>
  <c r="BF179" i="4"/>
  <c r="CM179" i="4" s="1"/>
  <c r="BF29" i="4"/>
  <c r="CM29" i="4" s="1"/>
  <c r="BF102" i="4"/>
  <c r="CM102" i="4" s="1"/>
  <c r="BF75" i="4"/>
  <c r="CM75" i="4" s="1"/>
  <c r="BF156" i="4"/>
  <c r="CM156" i="4" s="1"/>
  <c r="BF216" i="4"/>
  <c r="CM216" i="4" s="1"/>
  <c r="BF120" i="4"/>
  <c r="CM120" i="4" s="1"/>
  <c r="BF230" i="4"/>
  <c r="CM230" i="4" s="1"/>
  <c r="BF147" i="4"/>
  <c r="CM147" i="4" s="1"/>
  <c r="BF187" i="4"/>
  <c r="CM187" i="4" s="1"/>
  <c r="BF137" i="4"/>
  <c r="CM137" i="4" s="1"/>
  <c r="BF110" i="4"/>
  <c r="CM110" i="4" s="1"/>
  <c r="BF55" i="4"/>
  <c r="CM55" i="4" s="1"/>
  <c r="BF165" i="4"/>
  <c r="CM165" i="4" s="1"/>
  <c r="EX29" i="4"/>
  <c r="BQ213" i="4"/>
  <c r="CX213" i="4" s="1"/>
  <c r="BQ210" i="4"/>
  <c r="CX210" i="4" s="1"/>
  <c r="BQ221" i="4"/>
  <c r="CX221" i="4" s="1"/>
  <c r="BQ235" i="4"/>
  <c r="CX235" i="4" s="1"/>
  <c r="BQ227" i="4"/>
  <c r="CX227" i="4" s="1"/>
  <c r="EX110" i="4"/>
  <c r="EX210" i="4"/>
  <c r="EX239" i="4"/>
  <c r="EX160" i="4"/>
  <c r="EX162" i="4"/>
  <c r="EX227" i="4"/>
  <c r="BQ174" i="4"/>
  <c r="CX174" i="4" s="1"/>
  <c r="EX202" i="4"/>
  <c r="BQ47" i="4"/>
  <c r="CX47" i="4" s="1"/>
  <c r="EX230" i="4"/>
  <c r="BQ86" i="4"/>
  <c r="CX86" i="4" s="1"/>
  <c r="EX144" i="4"/>
  <c r="EX128" i="4"/>
  <c r="BQ85" i="4"/>
  <c r="CX85" i="4" s="1"/>
  <c r="BQ248" i="4"/>
  <c r="CX248" i="4" s="1"/>
  <c r="EX102" i="4"/>
  <c r="BQ95" i="4"/>
  <c r="CX95" i="4" s="1"/>
  <c r="EX219" i="4"/>
  <c r="EX77" i="4"/>
  <c r="BQ245" i="4"/>
  <c r="CX245" i="4" s="1"/>
  <c r="EX209" i="4"/>
  <c r="BQ151" i="4"/>
  <c r="CX151" i="4" s="1"/>
  <c r="BQ81" i="4"/>
  <c r="CX81" i="4" s="1"/>
  <c r="EX233" i="4"/>
  <c r="EX175" i="4"/>
  <c r="BQ195" i="4"/>
  <c r="CX195" i="4" s="1"/>
  <c r="EX134" i="4"/>
  <c r="BQ137" i="4"/>
  <c r="CX137" i="4" s="1"/>
  <c r="EX41" i="4"/>
  <c r="EX165" i="4"/>
  <c r="EX197" i="4"/>
  <c r="EX143" i="4"/>
  <c r="BQ67" i="4"/>
  <c r="CX67" i="4" s="1"/>
  <c r="BQ145" i="4"/>
  <c r="CX145" i="4" s="1"/>
  <c r="EX171" i="4"/>
  <c r="BQ138" i="4"/>
  <c r="CX138" i="4" s="1"/>
  <c r="BQ38" i="4"/>
  <c r="CX38" i="4" s="1"/>
  <c r="EX172" i="4"/>
  <c r="EX208" i="4"/>
  <c r="BQ112" i="4"/>
  <c r="CX112" i="4" s="1"/>
  <c r="EX192" i="4"/>
  <c r="EX34" i="4"/>
  <c r="EX113" i="4"/>
  <c r="EX216" i="4"/>
  <c r="BQ156" i="4"/>
  <c r="CX156" i="4" s="1"/>
  <c r="BQ113" i="4"/>
  <c r="CX113" i="4" s="1"/>
  <c r="BQ241" i="4"/>
  <c r="CX241" i="4" s="1"/>
  <c r="BQ250" i="4"/>
  <c r="CX250" i="4" s="1"/>
  <c r="BQ163" i="4"/>
  <c r="CX163" i="4" s="1"/>
  <c r="BQ179" i="4"/>
  <c r="CX179" i="4" s="1"/>
  <c r="BQ114" i="4"/>
  <c r="CX114" i="4" s="1"/>
  <c r="BQ99" i="4"/>
  <c r="CX99" i="4" s="1"/>
  <c r="BQ243" i="4"/>
  <c r="CX243" i="4" s="1"/>
  <c r="BQ224" i="4"/>
  <c r="CX224" i="4" s="1"/>
  <c r="BS189" i="4"/>
  <c r="CZ189" i="4" s="1"/>
  <c r="BS131" i="4"/>
  <c r="CZ131" i="4" s="1"/>
  <c r="BQ168" i="4"/>
  <c r="CX168" i="4" s="1"/>
  <c r="BQ178" i="4"/>
  <c r="CX178" i="4" s="1"/>
  <c r="BQ106" i="4"/>
  <c r="CX106" i="4" s="1"/>
  <c r="BW105" i="4"/>
  <c r="DD105" i="4" s="1"/>
  <c r="BV119" i="4"/>
  <c r="DC119" i="4" s="1"/>
  <c r="BW163" i="4"/>
  <c r="DD163" i="4" s="1"/>
  <c r="BU176" i="4"/>
  <c r="DB176" i="4" s="1"/>
  <c r="BU86" i="4"/>
  <c r="DB86" i="4" s="1"/>
  <c r="BU108" i="4"/>
  <c r="DB108" i="4" s="1"/>
  <c r="BW179" i="4"/>
  <c r="DD179" i="4" s="1"/>
  <c r="BU114" i="4"/>
  <c r="DB114" i="4" s="1"/>
  <c r="BV89" i="4"/>
  <c r="DC89" i="4" s="1"/>
  <c r="BW147" i="4"/>
  <c r="DD147" i="4" s="1"/>
  <c r="BW131" i="4"/>
  <c r="DD131" i="4" s="1"/>
  <c r="BU148" i="4"/>
  <c r="DB148" i="4" s="1"/>
  <c r="BW93" i="4"/>
  <c r="DD93" i="4" s="1"/>
  <c r="BW117" i="4"/>
  <c r="DD117" i="4" s="1"/>
  <c r="BW137" i="4"/>
  <c r="DD137" i="4" s="1"/>
  <c r="BS169" i="4"/>
  <c r="CZ169" i="4" s="1"/>
  <c r="BS135" i="4"/>
  <c r="CZ135" i="4" s="1"/>
  <c r="BU170" i="4"/>
  <c r="DB170" i="4" s="1"/>
  <c r="BU154" i="4"/>
  <c r="DB154" i="4" s="1"/>
  <c r="BW167" i="4"/>
  <c r="DD167" i="4" s="1"/>
  <c r="BS59" i="4"/>
  <c r="CZ59" i="4" s="1"/>
  <c r="BU82" i="4"/>
  <c r="DB82" i="4" s="1"/>
  <c r="BW169" i="4"/>
  <c r="DD169" i="4" s="1"/>
  <c r="BS117" i="4"/>
  <c r="CZ117" i="4" s="1"/>
  <c r="BU138" i="4"/>
  <c r="DB138" i="4" s="1"/>
  <c r="BW145" i="4"/>
  <c r="DD145" i="4" s="1"/>
  <c r="BS69" i="4"/>
  <c r="CZ69" i="4" s="1"/>
  <c r="BS61" i="4"/>
  <c r="CZ61" i="4" s="1"/>
  <c r="BU76" i="4"/>
  <c r="DB76" i="4" s="1"/>
  <c r="BS149" i="4"/>
  <c r="CZ149" i="4" s="1"/>
  <c r="BT120" i="4"/>
  <c r="DA120" i="4" s="1"/>
  <c r="EZ241" i="4"/>
  <c r="BH46" i="4"/>
  <c r="CO46" i="4" s="1"/>
  <c r="BH61" i="4"/>
  <c r="CO61" i="4" s="1"/>
  <c r="BH55" i="4"/>
  <c r="CO55" i="4" s="1"/>
  <c r="BH51" i="4"/>
  <c r="CO51" i="4" s="1"/>
  <c r="EZ47" i="4"/>
  <c r="BJ78" i="4"/>
  <c r="CQ78" i="4" s="1"/>
  <c r="BH227" i="4"/>
  <c r="CO227" i="4" s="1"/>
  <c r="BH54" i="4"/>
  <c r="CO54" i="4" s="1"/>
  <c r="BH99" i="4"/>
  <c r="CO99" i="4" s="1"/>
  <c r="EZ230" i="4"/>
  <c r="BH222" i="4"/>
  <c r="CO222" i="4" s="1"/>
  <c r="BL131" i="4"/>
  <c r="CS131" i="4" s="1"/>
  <c r="BI96" i="4"/>
  <c r="CP96" i="4" s="1"/>
  <c r="BH205" i="4"/>
  <c r="CO205" i="4" s="1"/>
  <c r="BL121" i="4"/>
  <c r="CS121" i="4" s="1"/>
  <c r="BH58" i="4"/>
  <c r="CO58" i="4" s="1"/>
  <c r="BH233" i="4"/>
  <c r="CO233" i="4" s="1"/>
  <c r="BH220" i="4"/>
  <c r="CO220" i="4" s="1"/>
  <c r="FA226" i="4"/>
  <c r="BW135" i="4"/>
  <c r="DD135" i="4" s="1"/>
  <c r="EY121" i="4"/>
  <c r="EY47" i="4"/>
  <c r="BW141" i="4"/>
  <c r="DD141" i="4" s="1"/>
  <c r="BT106" i="4"/>
  <c r="DA106" i="4" s="1"/>
  <c r="BW159" i="4"/>
  <c r="DD159" i="4" s="1"/>
  <c r="BW161" i="4"/>
  <c r="DD161" i="4" s="1"/>
  <c r="BR39" i="4"/>
  <c r="CY39" i="4" s="1"/>
  <c r="EY68" i="4"/>
  <c r="BU144" i="4"/>
  <c r="DB144" i="4" s="1"/>
  <c r="EY198" i="4"/>
  <c r="EY125" i="4"/>
  <c r="BU156" i="4"/>
  <c r="DB156" i="4" s="1"/>
  <c r="BS167" i="4"/>
  <c r="CZ167" i="4" s="1"/>
  <c r="BU88" i="4"/>
  <c r="DB88" i="4" s="1"/>
  <c r="BT80" i="4"/>
  <c r="DA80" i="4" s="1"/>
  <c r="BV99" i="4"/>
  <c r="DC99" i="4" s="1"/>
  <c r="BR83" i="4"/>
  <c r="CY83" i="4" s="1"/>
  <c r="BW183" i="4"/>
  <c r="DD183" i="4" s="1"/>
  <c r="BS171" i="4"/>
  <c r="CZ171" i="4" s="1"/>
  <c r="BU116" i="4"/>
  <c r="DB116" i="4" s="1"/>
  <c r="BR81" i="4"/>
  <c r="CY81" i="4" s="1"/>
  <c r="BU164" i="4"/>
  <c r="DB164" i="4" s="1"/>
  <c r="EY218" i="4"/>
  <c r="BU120" i="4"/>
  <c r="DB120" i="4" s="1"/>
  <c r="BT104" i="4"/>
  <c r="DA104" i="4" s="1"/>
  <c r="BS139" i="4"/>
  <c r="CZ139" i="4" s="1"/>
  <c r="BR61" i="4"/>
  <c r="CY61" i="4" s="1"/>
  <c r="EY223" i="4"/>
  <c r="EY241" i="4"/>
  <c r="EY153" i="4"/>
  <c r="EY44" i="4"/>
  <c r="BW139" i="4"/>
  <c r="DD139" i="4" s="1"/>
  <c r="BT84" i="4"/>
  <c r="DA84" i="4" s="1"/>
  <c r="BU80" i="4"/>
  <c r="DB80" i="4" s="1"/>
  <c r="EY110" i="4"/>
  <c r="BT68" i="4"/>
  <c r="DA68" i="4" s="1"/>
  <c r="BS161" i="4"/>
  <c r="CZ161" i="4" s="1"/>
  <c r="BT88" i="4"/>
  <c r="DA88" i="4" s="1"/>
  <c r="EY94" i="4"/>
  <c r="EY224" i="4"/>
  <c r="BR69" i="4"/>
  <c r="CY69" i="4" s="1"/>
  <c r="BS179" i="4"/>
  <c r="CZ179" i="4" s="1"/>
  <c r="BU186" i="4"/>
  <c r="DB186" i="4" s="1"/>
  <c r="BS95" i="4"/>
  <c r="CZ95" i="4" s="1"/>
  <c r="BS105" i="4"/>
  <c r="CZ105" i="4" s="1"/>
  <c r="BU84" i="4"/>
  <c r="DB84" i="4" s="1"/>
  <c r="BS99" i="4"/>
  <c r="CZ99" i="4" s="1"/>
  <c r="BV105" i="4"/>
  <c r="DC105" i="4" s="1"/>
  <c r="BS191" i="4"/>
  <c r="CZ191" i="4" s="1"/>
  <c r="BS119" i="4"/>
  <c r="CZ119" i="4" s="1"/>
  <c r="BW149" i="4"/>
  <c r="DD149" i="4" s="1"/>
  <c r="BS113" i="4"/>
  <c r="CZ113" i="4" s="1"/>
  <c r="BU128" i="4"/>
  <c r="DB128" i="4" s="1"/>
  <c r="BU166" i="4"/>
  <c r="DB166" i="4" s="1"/>
  <c r="BU150" i="4"/>
  <c r="DB150" i="4" s="1"/>
  <c r="BU168" i="4"/>
  <c r="DB168" i="4" s="1"/>
  <c r="BH230" i="4"/>
  <c r="CO230" i="4" s="1"/>
  <c r="EZ239" i="4"/>
  <c r="BH232" i="4"/>
  <c r="CO232" i="4" s="1"/>
  <c r="EZ233" i="4"/>
  <c r="BH186" i="4"/>
  <c r="CO186" i="4" s="1"/>
  <c r="BH225" i="4"/>
  <c r="CO225" i="4" s="1"/>
  <c r="BH181" i="4"/>
  <c r="CO181" i="4" s="1"/>
  <c r="EZ238" i="4"/>
  <c r="BH100" i="4"/>
  <c r="CO100" i="4" s="1"/>
  <c r="BH154" i="4"/>
  <c r="CO154" i="4" s="1"/>
  <c r="BH191" i="4"/>
  <c r="CO191" i="4" s="1"/>
  <c r="BH87" i="4"/>
  <c r="CO87" i="4" s="1"/>
  <c r="BH45" i="4"/>
  <c r="CO45" i="4" s="1"/>
  <c r="BH145" i="4"/>
  <c r="CO145" i="4" s="1"/>
  <c r="BH178" i="4"/>
  <c r="CO178" i="4" s="1"/>
  <c r="BH113" i="4"/>
  <c r="CO113" i="4" s="1"/>
  <c r="BL158" i="4"/>
  <c r="CS158" i="4" s="1"/>
  <c r="BH86" i="4"/>
  <c r="CO86" i="4" s="1"/>
  <c r="BH83" i="4"/>
  <c r="CO83" i="4" s="1"/>
  <c r="BK172" i="4"/>
  <c r="CR172" i="4" s="1"/>
  <c r="BH44" i="4"/>
  <c r="CO44" i="4" s="1"/>
  <c r="BH56" i="4"/>
  <c r="CO56" i="4" s="1"/>
  <c r="EZ232" i="4"/>
  <c r="EZ235" i="4"/>
  <c r="EZ45" i="4"/>
  <c r="BH139" i="4"/>
  <c r="CO139" i="4" s="1"/>
  <c r="BH234" i="4"/>
  <c r="CO234" i="4" s="1"/>
  <c r="BH132" i="4"/>
  <c r="CO132" i="4" s="1"/>
  <c r="BH162" i="4"/>
  <c r="CO162" i="4" s="1"/>
  <c r="BH180" i="4"/>
  <c r="CO180" i="4" s="1"/>
  <c r="EZ236" i="4"/>
  <c r="BH160" i="4"/>
  <c r="CO160" i="4" s="1"/>
  <c r="BH219" i="4"/>
  <c r="CO219" i="4" s="1"/>
  <c r="BH119" i="4"/>
  <c r="CO119" i="4" s="1"/>
  <c r="BH89" i="4"/>
  <c r="CO89" i="4" s="1"/>
  <c r="BH49" i="4"/>
  <c r="CO49" i="4" s="1"/>
  <c r="BH108" i="4"/>
  <c r="CO108" i="4" s="1"/>
  <c r="EZ39" i="4"/>
  <c r="EY114" i="4"/>
  <c r="EY169" i="4"/>
  <c r="EY128" i="4"/>
  <c r="EY113" i="4"/>
  <c r="EY216" i="4"/>
  <c r="BS151" i="4"/>
  <c r="CZ151" i="4" s="1"/>
  <c r="BW113" i="4"/>
  <c r="DD113" i="4" s="1"/>
  <c r="EY37" i="4"/>
  <c r="EY67" i="4"/>
  <c r="BW119" i="4"/>
  <c r="DD119" i="4" s="1"/>
  <c r="BS103" i="4"/>
  <c r="CZ103" i="4" s="1"/>
  <c r="BR65" i="4"/>
  <c r="CY65" i="4" s="1"/>
  <c r="EY176" i="4"/>
  <c r="EY202" i="4"/>
  <c r="EY208" i="4"/>
  <c r="BV103" i="4"/>
  <c r="DC103" i="4" s="1"/>
  <c r="EY230" i="4"/>
  <c r="BS85" i="4"/>
  <c r="CZ85" i="4" s="1"/>
  <c r="EY99" i="4"/>
  <c r="BV95" i="4"/>
  <c r="DC95" i="4" s="1"/>
  <c r="BX136" i="4"/>
  <c r="DE136" i="4" s="1"/>
  <c r="BQ204" i="4"/>
  <c r="CX204" i="4" s="1"/>
  <c r="BR43" i="4"/>
  <c r="CY43" i="4" s="1"/>
  <c r="BF21" i="4"/>
  <c r="CM21" i="4" s="1"/>
  <c r="BQ153" i="4"/>
  <c r="CX153" i="4" s="1"/>
  <c r="BX148" i="4"/>
  <c r="DE148" i="4" s="1"/>
  <c r="EX109" i="4"/>
  <c r="EX185" i="4"/>
  <c r="EX211" i="4"/>
  <c r="EX18" i="4"/>
  <c r="EX38" i="4"/>
  <c r="BQ30" i="4"/>
  <c r="CX30" i="4" s="1"/>
  <c r="BQ133" i="4"/>
  <c r="CX133" i="4" s="1"/>
  <c r="BQ44" i="4"/>
  <c r="CX44" i="4" s="1"/>
  <c r="BQ172" i="4"/>
  <c r="CX172" i="4" s="1"/>
  <c r="BQ101" i="4"/>
  <c r="CX101" i="4" s="1"/>
  <c r="BR31" i="4"/>
  <c r="CY31" i="4" s="1"/>
  <c r="BV203" i="4"/>
  <c r="DC203" i="4" s="1"/>
  <c r="BQ64" i="4"/>
  <c r="CX64" i="4" s="1"/>
  <c r="BQ34" i="4"/>
  <c r="CX34" i="4" s="1"/>
  <c r="BQ90" i="4"/>
  <c r="CX90" i="4" s="1"/>
  <c r="BQ66" i="4"/>
  <c r="CX66" i="4" s="1"/>
  <c r="BF264" i="4"/>
  <c r="CM264" i="4" s="1"/>
  <c r="BU206" i="4"/>
  <c r="DB206" i="4" s="1"/>
  <c r="BF135" i="4"/>
  <c r="CM135" i="4" s="1"/>
  <c r="BQ42" i="4"/>
  <c r="CX42" i="4" s="1"/>
  <c r="BF221" i="4"/>
  <c r="CM221" i="4" s="1"/>
  <c r="BQ26" i="4"/>
  <c r="CX26" i="4" s="1"/>
  <c r="BQ92" i="4"/>
  <c r="CX92" i="4" s="1"/>
  <c r="BG57" i="4"/>
  <c r="CN57" i="4" s="1"/>
  <c r="BF57" i="4"/>
  <c r="CM57" i="4" s="1"/>
  <c r="BQ142" i="4"/>
  <c r="CX142" i="4" s="1"/>
  <c r="BS115" i="4"/>
  <c r="CZ115" i="4" s="1"/>
  <c r="BG241" i="4"/>
  <c r="CN241" i="4" s="1"/>
  <c r="BQ181" i="4"/>
  <c r="CX181" i="4" s="1"/>
  <c r="BG248" i="4"/>
  <c r="CN248" i="4" s="1"/>
  <c r="BS239" i="4"/>
  <c r="CZ239" i="4" s="1"/>
  <c r="BQ60" i="4"/>
  <c r="CX60" i="4" s="1"/>
  <c r="EX13" i="4"/>
  <c r="EX201" i="4"/>
  <c r="EX75" i="4"/>
  <c r="EX150" i="4"/>
  <c r="EX84" i="4"/>
  <c r="EY145" i="4"/>
  <c r="EY174" i="4"/>
  <c r="EX253" i="4"/>
  <c r="EX220" i="4"/>
  <c r="EX184" i="4"/>
  <c r="EY249" i="4"/>
  <c r="EX180" i="4"/>
  <c r="EX70" i="4"/>
  <c r="EX136" i="4"/>
  <c r="EX167" i="4"/>
  <c r="BR248" i="4"/>
  <c r="CY248" i="4" s="1"/>
  <c r="BG195" i="4"/>
  <c r="CN195" i="4" s="1"/>
  <c r="BF195" i="4"/>
  <c r="CM195" i="4" s="1"/>
  <c r="BQ35" i="4"/>
  <c r="CX35" i="4" s="1"/>
  <c r="BQ230" i="4"/>
  <c r="CX230" i="4" s="1"/>
  <c r="BF257" i="4"/>
  <c r="CM257" i="4" s="1"/>
  <c r="EX15" i="4"/>
  <c r="EY104" i="4"/>
  <c r="BS47" i="4"/>
  <c r="CZ47" i="4" s="1"/>
  <c r="BQ102" i="4"/>
  <c r="CX102" i="4" s="1"/>
  <c r="BQ198" i="4"/>
  <c r="CX198" i="4" s="1"/>
  <c r="BQ219" i="4"/>
  <c r="CX219" i="4" s="1"/>
  <c r="BQ237" i="4"/>
  <c r="CX237" i="4" s="1"/>
  <c r="BQ122" i="4"/>
  <c r="CX122" i="4" s="1"/>
  <c r="BQ214" i="4"/>
  <c r="CX214" i="4" s="1"/>
  <c r="BQ107" i="4"/>
  <c r="CX107" i="4" s="1"/>
  <c r="BQ256" i="4"/>
  <c r="CX256" i="4" s="1"/>
  <c r="BU208" i="4"/>
  <c r="DB208" i="4" s="1"/>
  <c r="BQ121" i="4"/>
  <c r="CX121" i="4" s="1"/>
  <c r="BQ211" i="4"/>
  <c r="CX211" i="4" s="1"/>
  <c r="BG50" i="4"/>
  <c r="CN50" i="4" s="1"/>
  <c r="BF50" i="4"/>
  <c r="CM50" i="4" s="1"/>
  <c r="BQ143" i="4"/>
  <c r="CX143" i="4" s="1"/>
  <c r="BG98" i="4"/>
  <c r="CN98" i="4" s="1"/>
  <c r="BF98" i="4"/>
  <c r="CM98" i="4" s="1"/>
  <c r="BQ190" i="4"/>
  <c r="CX190" i="4" s="1"/>
  <c r="BQ91" i="4"/>
  <c r="CX91" i="4" s="1"/>
  <c r="BF198" i="4"/>
  <c r="CM198" i="4" s="1"/>
  <c r="BQ130" i="4"/>
  <c r="CX130" i="4" s="1"/>
  <c r="BG189" i="4"/>
  <c r="CN189" i="4" s="1"/>
  <c r="BF189" i="4"/>
  <c r="CM189" i="4" s="1"/>
  <c r="BQ226" i="4"/>
  <c r="CX226" i="4" s="1"/>
  <c r="BQ54" i="4"/>
  <c r="CX54" i="4" s="1"/>
  <c r="BQ202" i="4"/>
  <c r="CX202" i="4" s="1"/>
  <c r="BS231" i="4"/>
  <c r="CZ231" i="4" s="1"/>
  <c r="EX248" i="4"/>
  <c r="EX266" i="4"/>
  <c r="EX123" i="4"/>
  <c r="EY89" i="4"/>
  <c r="EX131" i="4"/>
  <c r="EX32" i="4"/>
  <c r="EZ41" i="4"/>
  <c r="EY143" i="4"/>
  <c r="EX55" i="4"/>
  <c r="EX164" i="4"/>
  <c r="EX217" i="4"/>
  <c r="EX228" i="4"/>
  <c r="BR249" i="4"/>
  <c r="CY249" i="4" s="1"/>
  <c r="BF259" i="4"/>
  <c r="CM259" i="4" s="1"/>
  <c r="BS165" i="4"/>
  <c r="CZ165" i="4" s="1"/>
  <c r="BU136" i="4"/>
  <c r="DB136" i="4" s="1"/>
  <c r="BR93" i="4"/>
  <c r="CY93" i="4" s="1"/>
  <c r="BQ136" i="4"/>
  <c r="CX136" i="4" s="1"/>
  <c r="BF96" i="4"/>
  <c r="CM96" i="4" s="1"/>
  <c r="BF205" i="4"/>
  <c r="CM205" i="4" s="1"/>
  <c r="EY92" i="4"/>
  <c r="BR47" i="4"/>
  <c r="CY47" i="4" s="1"/>
  <c r="BF52" i="4"/>
  <c r="CM52" i="4" s="1"/>
  <c r="BQ43" i="4"/>
  <c r="CX43" i="4" s="1"/>
  <c r="BQ148" i="4"/>
  <c r="CX148" i="4" s="1"/>
  <c r="BQ165" i="4"/>
  <c r="CX165" i="4" s="1"/>
  <c r="EX174" i="4"/>
  <c r="EX145" i="4"/>
  <c r="EX104" i="4"/>
  <c r="BQ208" i="4"/>
  <c r="CX208" i="4" s="1"/>
  <c r="BQ234" i="4"/>
  <c r="CX234" i="4" s="1"/>
  <c r="BX93" i="4"/>
  <c r="DE93" i="4" s="1"/>
  <c r="BR115" i="4"/>
  <c r="CY115" i="4" s="1"/>
  <c r="BF130" i="4"/>
  <c r="CM130" i="4" s="1"/>
  <c r="EX182" i="4"/>
  <c r="BQ115" i="4"/>
  <c r="CX115" i="4" s="1"/>
  <c r="BQ31" i="4"/>
  <c r="CX31" i="4" s="1"/>
  <c r="EX259" i="4"/>
  <c r="EY33" i="4"/>
  <c r="BG33" i="4"/>
  <c r="CN33" i="4" s="1"/>
  <c r="BR36" i="4"/>
  <c r="CY36" i="4" s="1"/>
  <c r="BX145" i="4"/>
  <c r="DE145" i="4" s="1"/>
  <c r="BX162" i="4"/>
  <c r="DE162" i="4" s="1"/>
  <c r="BX117" i="4"/>
  <c r="DE117" i="4" s="1"/>
  <c r="BF22" i="4"/>
  <c r="CM22" i="4" s="1"/>
  <c r="BT57" i="4"/>
  <c r="DA57" i="4" s="1"/>
  <c r="BF252" i="4"/>
  <c r="CM252" i="4" s="1"/>
  <c r="BG239" i="4"/>
  <c r="CN239" i="4" s="1"/>
  <c r="BX154" i="4"/>
  <c r="DE154" i="4" s="1"/>
  <c r="BX187" i="4"/>
  <c r="DE187" i="4" s="1"/>
  <c r="BX137" i="4"/>
  <c r="DE137" i="4" s="1"/>
  <c r="BX131" i="4"/>
  <c r="DE131" i="4" s="1"/>
  <c r="BF260" i="4"/>
  <c r="CM260" i="4" s="1"/>
  <c r="BQ265" i="4"/>
  <c r="CX265" i="4" s="1"/>
  <c r="BG31" i="4"/>
  <c r="CN31" i="4" s="1"/>
  <c r="BQ18" i="4"/>
  <c r="CX18" i="4" s="1"/>
  <c r="BX110" i="4"/>
  <c r="DE110" i="4" s="1"/>
  <c r="BF17" i="4"/>
  <c r="CM17" i="4" s="1"/>
  <c r="BS40" i="4"/>
  <c r="CZ40" i="4" s="1"/>
  <c r="BG235" i="4"/>
  <c r="CN235" i="4" s="1"/>
  <c r="BQ262" i="4"/>
  <c r="CX262" i="4" s="1"/>
  <c r="BW193" i="4"/>
  <c r="DD193" i="4" s="1"/>
  <c r="BU67" i="4"/>
  <c r="DB67" i="4" s="1"/>
  <c r="BG30" i="4"/>
  <c r="CN30" i="4" s="1"/>
  <c r="BX169" i="4"/>
  <c r="DE169" i="4" s="1"/>
  <c r="BU73" i="4"/>
  <c r="DB73" i="4" s="1"/>
  <c r="BR37" i="4"/>
  <c r="CY37" i="4" s="1"/>
  <c r="BS51" i="4"/>
  <c r="CZ51" i="4" s="1"/>
  <c r="BX170" i="4"/>
  <c r="DE170" i="4" s="1"/>
  <c r="EX23" i="4"/>
  <c r="EY26" i="4"/>
  <c r="BX183" i="4"/>
  <c r="DE183" i="4" s="1"/>
  <c r="BQ22" i="4"/>
  <c r="CX22" i="4" s="1"/>
  <c r="BF23" i="4"/>
  <c r="CM23" i="4" s="1"/>
  <c r="BU69" i="4"/>
  <c r="DB69" i="4" s="1"/>
  <c r="BF256" i="4"/>
  <c r="CM256" i="4" s="1"/>
  <c r="BG238" i="4"/>
  <c r="CN238" i="4" s="1"/>
  <c r="BS235" i="4"/>
  <c r="CZ235" i="4" s="1"/>
  <c r="BG242" i="4"/>
  <c r="CN242" i="4" s="1"/>
  <c r="EX212" i="4"/>
  <c r="EX124" i="4"/>
  <c r="EX260" i="4"/>
  <c r="BF24" i="4"/>
  <c r="CM24" i="4" s="1"/>
  <c r="BF14" i="4"/>
  <c r="CM14" i="4" s="1"/>
  <c r="BG43" i="4"/>
  <c r="CN43" i="4" s="1"/>
  <c r="BR243" i="4"/>
  <c r="CY243" i="4" s="1"/>
  <c r="BU207" i="4"/>
  <c r="DB207" i="4" s="1"/>
  <c r="BW191" i="4"/>
  <c r="DD191" i="4" s="1"/>
  <c r="BX138" i="4"/>
  <c r="DE138" i="4" s="1"/>
  <c r="BX134" i="4"/>
  <c r="DE134" i="4" s="1"/>
  <c r="BS227" i="4"/>
  <c r="CZ227" i="4" s="1"/>
  <c r="BX178" i="4"/>
  <c r="DE178" i="4" s="1"/>
  <c r="BG36" i="4"/>
  <c r="CN36" i="4" s="1"/>
  <c r="BV80" i="4"/>
  <c r="DC80" i="4" s="1"/>
  <c r="BG35" i="4"/>
  <c r="CN35" i="4" s="1"/>
  <c r="BU212" i="4"/>
  <c r="DB212" i="4" s="1"/>
  <c r="BT224" i="4"/>
  <c r="DA224" i="4" s="1"/>
  <c r="BG39" i="4"/>
  <c r="CN39" i="4" s="1"/>
  <c r="BW189" i="4"/>
  <c r="DD189" i="4" s="1"/>
  <c r="BX118" i="4"/>
  <c r="DE118" i="4" s="1"/>
  <c r="EY246" i="4"/>
  <c r="EY29" i="4"/>
  <c r="EX178" i="4"/>
  <c r="EX262" i="4"/>
  <c r="EX231" i="4"/>
  <c r="EX240" i="4"/>
  <c r="BF266" i="4"/>
  <c r="CM266" i="4" s="1"/>
  <c r="BT53" i="4"/>
  <c r="DA53" i="4" s="1"/>
  <c r="BW192" i="4"/>
  <c r="DD192" i="4" s="1"/>
  <c r="BX156" i="4"/>
  <c r="DE156" i="4" s="1"/>
  <c r="BU74" i="4"/>
  <c r="DB74" i="4" s="1"/>
  <c r="BR241" i="4"/>
  <c r="CY241" i="4" s="1"/>
  <c r="BR246" i="4"/>
  <c r="CY246" i="4" s="1"/>
  <c r="EX257" i="4"/>
  <c r="EX213" i="4"/>
  <c r="EX133" i="4"/>
  <c r="BX186" i="4"/>
  <c r="DE186" i="4" s="1"/>
  <c r="BX151" i="4"/>
  <c r="DE151" i="4" s="1"/>
  <c r="BX120" i="4"/>
  <c r="DE120" i="4" s="1"/>
  <c r="BS228" i="4"/>
  <c r="CZ228" i="4" s="1"/>
  <c r="BG247" i="4"/>
  <c r="CN247" i="4" s="1"/>
  <c r="BX141" i="4"/>
  <c r="DE141" i="4" s="1"/>
  <c r="BX113" i="4"/>
  <c r="DE113" i="4" s="1"/>
  <c r="BX184" i="4"/>
  <c r="DE184" i="4" s="1"/>
  <c r="BX167" i="4"/>
  <c r="DE167" i="4" s="1"/>
  <c r="BX135" i="4"/>
  <c r="DE135" i="4" s="1"/>
  <c r="BX150" i="4"/>
  <c r="DE150" i="4" s="1"/>
  <c r="BS236" i="4"/>
  <c r="CZ236" i="4" s="1"/>
  <c r="BX168" i="4"/>
  <c r="DE168" i="4" s="1"/>
  <c r="EX46" i="4"/>
  <c r="EX146" i="4"/>
  <c r="EY251" i="4"/>
  <c r="EX22" i="4"/>
  <c r="EX112" i="4"/>
  <c r="EX78" i="4"/>
  <c r="BV77" i="4"/>
  <c r="DC77" i="4" s="1"/>
  <c r="BV76" i="4"/>
  <c r="DC76" i="4" s="1"/>
  <c r="BX104" i="4"/>
  <c r="DE104" i="4" s="1"/>
  <c r="BQ259" i="4"/>
  <c r="CX259" i="4" s="1"/>
  <c r="EX138" i="4"/>
  <c r="EX17" i="4"/>
  <c r="BX166" i="4"/>
  <c r="DE166" i="4" s="1"/>
  <c r="BS38" i="4"/>
  <c r="CZ38" i="4" s="1"/>
  <c r="BG29" i="4"/>
  <c r="CN29" i="4" s="1"/>
  <c r="BQ14" i="4"/>
  <c r="CX14" i="4" s="1"/>
  <c r="BX128" i="4"/>
  <c r="DE128" i="4" s="1"/>
  <c r="BT221" i="4"/>
  <c r="DA221" i="4" s="1"/>
  <c r="BX99" i="4"/>
  <c r="DE99" i="4" s="1"/>
  <c r="BS240" i="4"/>
  <c r="CZ240" i="4" s="1"/>
  <c r="BS50" i="4"/>
  <c r="CZ50" i="4" s="1"/>
  <c r="BF13" i="4"/>
  <c r="CM13" i="4" s="1"/>
  <c r="BR245" i="4"/>
  <c r="CY245" i="4" s="1"/>
  <c r="BF251" i="4"/>
  <c r="CM251" i="4" s="1"/>
  <c r="BS233" i="4"/>
  <c r="CZ233" i="4" s="1"/>
  <c r="BQ17" i="4"/>
  <c r="CX17" i="4" s="1"/>
  <c r="BF16" i="4"/>
  <c r="CM16" i="4" s="1"/>
  <c r="BR28" i="4"/>
  <c r="CY28" i="4" s="1"/>
  <c r="BT56" i="4"/>
  <c r="DA56" i="4" s="1"/>
  <c r="BQ254" i="4"/>
  <c r="CX254" i="4" s="1"/>
  <c r="EX186" i="4"/>
  <c r="EX265" i="4"/>
  <c r="EY31" i="4"/>
  <c r="EX119" i="4"/>
  <c r="EX98" i="4"/>
  <c r="EX101" i="4"/>
  <c r="EX20" i="4"/>
  <c r="BR57" i="4"/>
  <c r="CY57" i="4" s="1"/>
  <c r="BF197" i="4"/>
  <c r="CM197" i="4" s="1"/>
  <c r="BW125" i="4"/>
  <c r="DD125" i="4" s="1"/>
  <c r="BS193" i="4"/>
  <c r="CZ193" i="4" s="1"/>
  <c r="BS57" i="4"/>
  <c r="CZ57" i="4" s="1"/>
  <c r="BF66" i="4"/>
  <c r="CM66" i="4" s="1"/>
  <c r="BF104" i="4"/>
  <c r="CM104" i="4" s="1"/>
  <c r="BR71" i="4"/>
  <c r="CY71" i="4" s="1"/>
  <c r="BS157" i="4"/>
  <c r="CZ157" i="4" s="1"/>
  <c r="BF148" i="4"/>
  <c r="CM148" i="4" s="1"/>
  <c r="EY72" i="4"/>
  <c r="BS81" i="4"/>
  <c r="CZ81" i="4" s="1"/>
  <c r="EY147" i="4"/>
  <c r="BF233" i="4"/>
  <c r="CM233" i="4" s="1"/>
  <c r="EY81" i="4"/>
  <c r="BS73" i="4"/>
  <c r="CZ73" i="4" s="1"/>
  <c r="BF95" i="4"/>
  <c r="CM95" i="4" s="1"/>
  <c r="BS225" i="4"/>
  <c r="CZ225" i="4" s="1"/>
  <c r="BS163" i="4"/>
  <c r="CZ163" i="4" s="1"/>
  <c r="EY219" i="4"/>
  <c r="BU110" i="4"/>
  <c r="DB110" i="4" s="1"/>
  <c r="BS109" i="4"/>
  <c r="CZ109" i="4" s="1"/>
  <c r="EY60" i="4"/>
  <c r="EY155" i="4"/>
  <c r="EY80" i="4"/>
  <c r="BS187" i="4"/>
  <c r="CZ187" i="4" s="1"/>
  <c r="BF83" i="4"/>
  <c r="CM83" i="4" s="1"/>
  <c r="BV85" i="4"/>
  <c r="DC85" i="4" s="1"/>
  <c r="BQ193" i="4"/>
  <c r="CX193" i="4" s="1"/>
  <c r="BQ36" i="4"/>
  <c r="CX36" i="4" s="1"/>
  <c r="EX67" i="4"/>
  <c r="EX135" i="4"/>
  <c r="BQ131" i="4"/>
  <c r="CX131" i="4" s="1"/>
  <c r="BQ139" i="4"/>
  <c r="CX139" i="4" s="1"/>
  <c r="EX179" i="4"/>
  <c r="EX60" i="4"/>
  <c r="EX95" i="4"/>
  <c r="EX193" i="4"/>
  <c r="BQ171" i="4"/>
  <c r="CX171" i="4" s="1"/>
  <c r="EX161" i="4"/>
  <c r="EX64" i="4"/>
  <c r="EX147" i="4"/>
  <c r="BQ187" i="4"/>
  <c r="CX187" i="4" s="1"/>
  <c r="EX117" i="4"/>
  <c r="EX168" i="4"/>
  <c r="BQ154" i="4"/>
  <c r="CX154" i="4" s="1"/>
  <c r="BS223" i="4"/>
  <c r="CZ223" i="4" s="1"/>
  <c r="BU112" i="4"/>
  <c r="DB112" i="4" s="1"/>
  <c r="BS197" i="4"/>
  <c r="CZ197" i="4" s="1"/>
  <c r="BW171" i="4"/>
  <c r="DD171" i="4" s="1"/>
  <c r="BQ65" i="4"/>
  <c r="CX65" i="4" s="1"/>
  <c r="BU98" i="4"/>
  <c r="DB98" i="4" s="1"/>
  <c r="BQ197" i="4"/>
  <c r="CX197" i="4" s="1"/>
  <c r="BQ169" i="4"/>
  <c r="CX169" i="4" s="1"/>
  <c r="BQ225" i="4"/>
  <c r="CX225" i="4" s="1"/>
  <c r="BW109" i="4"/>
  <c r="DD109" i="4" s="1"/>
  <c r="BS145" i="4"/>
  <c r="CZ145" i="4" s="1"/>
  <c r="BQ222" i="4"/>
  <c r="CX222" i="4" s="1"/>
  <c r="BX106" i="4"/>
  <c r="DE106" i="4" s="1"/>
  <c r="BG243" i="4"/>
  <c r="CN243" i="4" s="1"/>
  <c r="BV195" i="4"/>
  <c r="DC195" i="4" s="1"/>
  <c r="BU65" i="4"/>
  <c r="DB65" i="4" s="1"/>
  <c r="BX163" i="4"/>
  <c r="DE163" i="4" s="1"/>
  <c r="BX139" i="4"/>
  <c r="DE139" i="4" s="1"/>
  <c r="BT62" i="4"/>
  <c r="DA62" i="4" s="1"/>
  <c r="BT55" i="4"/>
  <c r="DA55" i="4" s="1"/>
  <c r="BW84" i="4"/>
  <c r="DD84" i="4" s="1"/>
  <c r="BF26" i="4"/>
  <c r="CM26" i="4" s="1"/>
  <c r="EX225" i="4"/>
  <c r="EX255" i="4"/>
  <c r="EX51" i="4"/>
  <c r="BX144" i="4"/>
  <c r="DE144" i="4" s="1"/>
  <c r="BV82" i="4"/>
  <c r="DC82" i="4" s="1"/>
  <c r="BQ12" i="4"/>
  <c r="CX12" i="4" s="1"/>
  <c r="BX171" i="4"/>
  <c r="DE171" i="4" s="1"/>
  <c r="BT222" i="4"/>
  <c r="DA222" i="4" s="1"/>
  <c r="BX157" i="4"/>
  <c r="DE157" i="4" s="1"/>
  <c r="BV81" i="4"/>
  <c r="DC81" i="4" s="1"/>
  <c r="BV200" i="4"/>
  <c r="DC200" i="4" s="1"/>
  <c r="BT225" i="4"/>
  <c r="DA225" i="4" s="1"/>
  <c r="BF262" i="4"/>
  <c r="CM262" i="4" s="1"/>
  <c r="BX177" i="4"/>
  <c r="DE177" i="4" s="1"/>
  <c r="BG236" i="4"/>
  <c r="CN236" i="4" s="1"/>
  <c r="BQ255" i="4"/>
  <c r="CX255" i="4" s="1"/>
  <c r="BU71" i="4"/>
  <c r="DB71" i="4" s="1"/>
  <c r="BX112" i="4"/>
  <c r="DE112" i="4" s="1"/>
  <c r="BX174" i="4"/>
  <c r="DE174" i="4" s="1"/>
  <c r="BX180" i="4"/>
  <c r="DE180" i="4" s="1"/>
  <c r="BF261" i="4"/>
  <c r="CM261" i="4" s="1"/>
  <c r="BU210" i="4"/>
  <c r="DB210" i="4" s="1"/>
  <c r="BQ20" i="4"/>
  <c r="CX20" i="4" s="1"/>
  <c r="BT61" i="4"/>
  <c r="DA61" i="4" s="1"/>
  <c r="BW85" i="4"/>
  <c r="DD85" i="4" s="1"/>
  <c r="BR244" i="4"/>
  <c r="CY244" i="4" s="1"/>
  <c r="EY30" i="4"/>
  <c r="BW194" i="4"/>
  <c r="DD194" i="4" s="1"/>
  <c r="BX124" i="4"/>
  <c r="DE124" i="4" s="1"/>
  <c r="BU68" i="4"/>
  <c r="DB68" i="4" s="1"/>
  <c r="BX176" i="4"/>
  <c r="DE176" i="4" s="1"/>
  <c r="EX207" i="4"/>
  <c r="EX27" i="4"/>
  <c r="EX256" i="4"/>
  <c r="EX250" i="4"/>
  <c r="BV196" i="4"/>
  <c r="DC196" i="4" s="1"/>
  <c r="BR251" i="4"/>
  <c r="CY251" i="4" s="1"/>
  <c r="BX149" i="4"/>
  <c r="DE149" i="4" s="1"/>
  <c r="BQ19" i="4"/>
  <c r="CX19" i="4" s="1"/>
  <c r="BQ13" i="4"/>
  <c r="CX13" i="4" s="1"/>
  <c r="BX147" i="4"/>
  <c r="DE147" i="4" s="1"/>
  <c r="BR33" i="4"/>
  <c r="CY33" i="4" s="1"/>
  <c r="BX161" i="4"/>
  <c r="DE161" i="4" s="1"/>
  <c r="BX179" i="4"/>
  <c r="DE179" i="4" s="1"/>
  <c r="BT59" i="4"/>
  <c r="DA59" i="4" s="1"/>
  <c r="BS49" i="4"/>
  <c r="CZ49" i="4" s="1"/>
  <c r="BX185" i="4"/>
  <c r="DE185" i="4" s="1"/>
  <c r="BT58" i="4"/>
  <c r="DA58" i="4" s="1"/>
  <c r="BX155" i="4"/>
  <c r="DE155" i="4" s="1"/>
  <c r="BX116" i="4"/>
  <c r="DE116" i="4" s="1"/>
  <c r="BX103" i="4"/>
  <c r="DE103" i="4" s="1"/>
  <c r="BX95" i="4"/>
  <c r="DE95" i="4" s="1"/>
  <c r="BW88" i="4"/>
  <c r="DD88" i="4" s="1"/>
  <c r="BR32" i="4"/>
  <c r="CY32" i="4" s="1"/>
  <c r="BG42" i="4"/>
  <c r="CN42" i="4" s="1"/>
  <c r="BQ258" i="4"/>
  <c r="CX258" i="4" s="1"/>
  <c r="EY35" i="4"/>
  <c r="EY25" i="4"/>
  <c r="EX261" i="4"/>
  <c r="EX244" i="4"/>
  <c r="EX12" i="4"/>
  <c r="EX245" i="4"/>
  <c r="EX157" i="4"/>
  <c r="BX94" i="4"/>
  <c r="DE94" i="4" s="1"/>
  <c r="BR27" i="4"/>
  <c r="CY27" i="4" s="1"/>
  <c r="BQ261" i="4"/>
  <c r="CX261" i="4" s="1"/>
  <c r="BW86" i="4"/>
  <c r="DD86" i="4" s="1"/>
  <c r="BR29" i="4"/>
  <c r="CY29" i="4" s="1"/>
  <c r="EY28" i="4"/>
  <c r="EX264" i="4"/>
  <c r="EY243" i="4"/>
  <c r="BX164" i="4"/>
  <c r="DE164" i="4" s="1"/>
  <c r="BX126" i="4"/>
  <c r="DE126" i="4" s="1"/>
  <c r="BT220" i="4"/>
  <c r="DA220" i="4" s="1"/>
  <c r="BX114" i="4"/>
  <c r="DE114" i="4" s="1"/>
  <c r="BR25" i="4"/>
  <c r="CY25" i="4" s="1"/>
  <c r="BX159" i="4"/>
  <c r="DE159" i="4" s="1"/>
  <c r="BG245" i="4"/>
  <c r="CN245" i="4" s="1"/>
  <c r="BU213" i="4"/>
  <c r="DB213" i="4" s="1"/>
  <c r="BR247" i="4"/>
  <c r="CY247" i="4" s="1"/>
  <c r="BR253" i="4"/>
  <c r="CY253" i="4" s="1"/>
  <c r="BW89" i="4"/>
  <c r="DD89" i="4" s="1"/>
  <c r="BS39" i="4"/>
  <c r="CZ39" i="4" s="1"/>
  <c r="BG240" i="4"/>
  <c r="CN240" i="4" s="1"/>
  <c r="BX173" i="4"/>
  <c r="DE173" i="4" s="1"/>
  <c r="BF25" i="4"/>
  <c r="CM25" i="4" s="1"/>
  <c r="BV83" i="4"/>
  <c r="DC83" i="4" s="1"/>
  <c r="BG28" i="4"/>
  <c r="CN28" i="4" s="1"/>
  <c r="BR250" i="4"/>
  <c r="CY250" i="4" s="1"/>
  <c r="BS238" i="4"/>
  <c r="CZ238" i="4" s="1"/>
  <c r="BX119" i="4"/>
  <c r="DE119" i="4" s="1"/>
  <c r="BQ266" i="4"/>
  <c r="CX266" i="4" s="1"/>
  <c r="BG41" i="4"/>
  <c r="CN41" i="4" s="1"/>
  <c r="BX108" i="4"/>
  <c r="DE108" i="4" s="1"/>
  <c r="EY34" i="4"/>
  <c r="EX258" i="4"/>
  <c r="EX190" i="4"/>
  <c r="EX58" i="4"/>
  <c r="EX263" i="4"/>
  <c r="EX33" i="4"/>
  <c r="EX80" i="4"/>
  <c r="BV117" i="4"/>
  <c r="DC117" i="4" s="1"/>
  <c r="BS41" i="4"/>
  <c r="CZ41" i="4" s="1"/>
  <c r="BF19" i="4"/>
  <c r="CM19" i="4" s="1"/>
  <c r="BX125" i="4"/>
  <c r="DE125" i="4" s="1"/>
  <c r="BR252" i="4"/>
  <c r="CY252" i="4" s="1"/>
  <c r="BQ260" i="4"/>
  <c r="CX260" i="4" s="1"/>
  <c r="BV201" i="4"/>
  <c r="DC201" i="4" s="1"/>
  <c r="BG246" i="4"/>
  <c r="CN246" i="4" s="1"/>
  <c r="BS48" i="4"/>
  <c r="CZ48" i="4" s="1"/>
  <c r="BX105" i="4"/>
  <c r="DE105" i="4" s="1"/>
  <c r="BF263" i="4"/>
  <c r="CM263" i="4" s="1"/>
  <c r="EY252" i="4"/>
  <c r="EX16" i="4"/>
  <c r="BG40" i="4"/>
  <c r="CN40" i="4" s="1"/>
  <c r="BF18" i="4"/>
  <c r="CM18" i="4" s="1"/>
  <c r="BT52" i="4"/>
  <c r="DA52" i="4" s="1"/>
  <c r="BG32" i="4"/>
  <c r="CN32" i="4" s="1"/>
  <c r="BX98" i="4"/>
  <c r="DE98" i="4" s="1"/>
  <c r="BX100" i="4"/>
  <c r="DE100" i="4" s="1"/>
  <c r="BX109" i="4"/>
  <c r="DE109" i="4" s="1"/>
  <c r="BF253" i="4"/>
  <c r="CM253" i="4" s="1"/>
  <c r="BU215" i="4"/>
  <c r="DB215" i="4" s="1"/>
  <c r="BU209" i="4"/>
  <c r="DB209" i="4" s="1"/>
  <c r="BQ263" i="4"/>
  <c r="CX263" i="4" s="1"/>
  <c r="BG249" i="4"/>
  <c r="CN249" i="4" s="1"/>
  <c r="BT217" i="4"/>
  <c r="DA217" i="4" s="1"/>
  <c r="BF15" i="4"/>
  <c r="CM15" i="4" s="1"/>
  <c r="BT223" i="4"/>
  <c r="DA223" i="4" s="1"/>
  <c r="BU205" i="4"/>
  <c r="DB205" i="4" s="1"/>
  <c r="BV197" i="4"/>
  <c r="DC197" i="4" s="1"/>
  <c r="BR242" i="4"/>
  <c r="CY242" i="4" s="1"/>
  <c r="EX21" i="4"/>
  <c r="EY24" i="4"/>
  <c r="EX19" i="4"/>
  <c r="BW87" i="4"/>
  <c r="DD87" i="4" s="1"/>
  <c r="BQ24" i="4"/>
  <c r="CX24" i="4" s="1"/>
  <c r="BU72" i="4"/>
  <c r="DB72" i="4" s="1"/>
  <c r="BG38" i="4"/>
  <c r="CN38" i="4" s="1"/>
  <c r="BV78" i="4"/>
  <c r="DC78" i="4" s="1"/>
  <c r="BF258" i="4"/>
  <c r="CM258" i="4" s="1"/>
  <c r="BF255" i="4"/>
  <c r="CM255" i="4" s="1"/>
  <c r="BX152" i="4"/>
  <c r="DE152" i="4" s="1"/>
  <c r="EX234" i="4"/>
  <c r="BG37" i="4"/>
  <c r="CN37" i="4" s="1"/>
  <c r="BF265" i="4"/>
  <c r="CM265" i="4" s="1"/>
  <c r="BG34" i="4"/>
  <c r="CN34" i="4" s="1"/>
  <c r="BU70" i="4"/>
  <c r="DB70" i="4" s="1"/>
  <c r="BG237" i="4"/>
  <c r="CN237" i="4" s="1"/>
  <c r="BX129" i="4"/>
  <c r="DE129" i="4" s="1"/>
  <c r="BX140" i="4"/>
  <c r="DE140" i="4" s="1"/>
  <c r="BX160" i="4"/>
  <c r="DE160" i="4" s="1"/>
  <c r="BQ15" i="4"/>
  <c r="CX15" i="4" s="1"/>
  <c r="BU63" i="4"/>
  <c r="DB63" i="4" s="1"/>
  <c r="BX127" i="4"/>
  <c r="DE127" i="4" s="1"/>
  <c r="BF12" i="4"/>
  <c r="CM12" i="4" s="1"/>
  <c r="BQ16" i="4"/>
  <c r="CX16" i="4" s="1"/>
  <c r="BT216" i="4"/>
  <c r="DA216" i="4" s="1"/>
  <c r="BF254" i="4"/>
  <c r="CM254" i="4" s="1"/>
  <c r="BV199" i="4"/>
  <c r="DC199" i="4" s="1"/>
  <c r="BG244" i="4"/>
  <c r="CN244" i="4" s="1"/>
  <c r="BX175" i="4"/>
  <c r="DE175" i="4" s="1"/>
  <c r="BX111" i="4"/>
  <c r="DE111" i="4" s="1"/>
  <c r="EX247" i="4"/>
  <c r="EX62" i="4"/>
  <c r="EX65" i="4"/>
  <c r="EX229" i="4"/>
  <c r="BT218" i="4"/>
  <c r="DA218" i="4" s="1"/>
  <c r="BS45" i="4"/>
  <c r="CZ45" i="4" s="1"/>
  <c r="BQ21" i="4"/>
  <c r="CX21" i="4" s="1"/>
  <c r="BQ257" i="4"/>
  <c r="CX257" i="4" s="1"/>
  <c r="BQ264" i="4"/>
  <c r="CX264" i="4" s="1"/>
  <c r="EY254" i="4"/>
  <c r="BF27" i="4"/>
  <c r="CM27" i="4" s="1"/>
  <c r="BX132" i="4"/>
  <c r="DE132" i="4" s="1"/>
  <c r="BX182" i="4"/>
  <c r="DE182" i="4" s="1"/>
  <c r="BV75" i="4"/>
  <c r="DC75" i="4" s="1"/>
  <c r="BG250" i="4"/>
  <c r="CN250" i="4" s="1"/>
  <c r="BX188" i="4"/>
  <c r="DE188" i="4" s="1"/>
  <c r="BX96" i="4"/>
  <c r="DE96" i="4" s="1"/>
  <c r="BX146" i="4"/>
  <c r="DE146" i="4" s="1"/>
  <c r="BX123" i="4"/>
  <c r="DE123" i="4" s="1"/>
  <c r="BS232" i="4"/>
  <c r="CZ232" i="4" s="1"/>
  <c r="BX97" i="4"/>
  <c r="DE97" i="4" s="1"/>
  <c r="BS46" i="4"/>
  <c r="CZ46" i="4" s="1"/>
  <c r="BS229" i="4"/>
  <c r="CZ229" i="4" s="1"/>
  <c r="BF20" i="4"/>
  <c r="CM20" i="4" s="1"/>
  <c r="BQ23" i="4"/>
  <c r="CX23" i="4" s="1"/>
  <c r="BX158" i="4"/>
  <c r="DE158" i="4" s="1"/>
  <c r="BQ11" i="4"/>
  <c r="CX11" i="4" s="1"/>
  <c r="BV79" i="4"/>
  <c r="DC79" i="4" s="1"/>
  <c r="EX130" i="4"/>
  <c r="EX189" i="4"/>
  <c r="EX43" i="4"/>
  <c r="EY242" i="4"/>
  <c r="EX140" i="4"/>
  <c r="EX14" i="4"/>
  <c r="EX88" i="4"/>
  <c r="EX11" i="4"/>
  <c r="EY36" i="4"/>
  <c r="BQ162" i="4"/>
  <c r="CX162" i="4" s="1"/>
  <c r="BF11" i="4"/>
  <c r="CM11" i="4" s="1"/>
  <c r="BQ120" i="4"/>
  <c r="CX120" i="4" s="1"/>
  <c r="BV168" i="4"/>
  <c r="DC168" i="4" s="1"/>
  <c r="BR163" i="4"/>
  <c r="CY163" i="4" s="1"/>
  <c r="BT145" i="4"/>
  <c r="DA145" i="4" s="1"/>
  <c r="BS140" i="4"/>
  <c r="CZ140" i="4" s="1"/>
  <c r="BF224" i="4"/>
  <c r="CM224" i="4" s="1"/>
  <c r="BG180" i="4"/>
  <c r="CN180" i="4" s="1"/>
  <c r="BS184" i="4"/>
  <c r="CZ184" i="4" s="1"/>
  <c r="BU141" i="4"/>
  <c r="DB141" i="4" s="1"/>
  <c r="BS200" i="4"/>
  <c r="CZ200" i="4" s="1"/>
  <c r="BV177" i="4"/>
  <c r="DC177" i="4" s="1"/>
  <c r="BT79" i="4"/>
  <c r="DA79" i="4" s="1"/>
  <c r="BU191" i="4"/>
  <c r="DB191" i="4" s="1"/>
  <c r="BR132" i="4"/>
  <c r="CY132" i="4" s="1"/>
  <c r="BS126" i="4"/>
  <c r="CZ126" i="4" s="1"/>
  <c r="BV163" i="4"/>
  <c r="DC163" i="4" s="1"/>
  <c r="BU145" i="4"/>
  <c r="DB145" i="4" s="1"/>
  <c r="BT85" i="4"/>
  <c r="DA85" i="4" s="1"/>
  <c r="BG205" i="4"/>
  <c r="CN205" i="4" s="1"/>
  <c r="BG106" i="4"/>
  <c r="CN106" i="4" s="1"/>
  <c r="BS98" i="4"/>
  <c r="CZ98" i="4" s="1"/>
  <c r="BG157" i="4"/>
  <c r="CN157" i="4" s="1"/>
  <c r="BS129" i="4"/>
  <c r="CZ129" i="4" s="1"/>
  <c r="BW112" i="4"/>
  <c r="DD112" i="4" s="1"/>
  <c r="BS178" i="4"/>
  <c r="CZ178" i="4" s="1"/>
  <c r="BF56" i="4"/>
  <c r="CM56" i="4" s="1"/>
  <c r="BG52" i="4"/>
  <c r="CN52" i="4" s="1"/>
  <c r="BT160" i="4"/>
  <c r="DA160" i="4" s="1"/>
  <c r="BF240" i="4"/>
  <c r="CM240" i="4" s="1"/>
  <c r="BS144" i="4"/>
  <c r="CZ144" i="4" s="1"/>
  <c r="BU175" i="4"/>
  <c r="DB175" i="4" s="1"/>
  <c r="BG201" i="4"/>
  <c r="CN201" i="4" s="1"/>
  <c r="BG154" i="4"/>
  <c r="CN154" i="4" s="1"/>
  <c r="BU83" i="4"/>
  <c r="DB83" i="4" s="1"/>
  <c r="BS170" i="4"/>
  <c r="CZ170" i="4" s="1"/>
  <c r="BS123" i="4"/>
  <c r="CZ123" i="4" s="1"/>
  <c r="BG112" i="4"/>
  <c r="CN112" i="4" s="1"/>
  <c r="BT138" i="4"/>
  <c r="DA138" i="4" s="1"/>
  <c r="BT149" i="4"/>
  <c r="DA149" i="4" s="1"/>
  <c r="BU87" i="4"/>
  <c r="DB87" i="4" s="1"/>
  <c r="BS174" i="4"/>
  <c r="CZ174" i="4" s="1"/>
  <c r="BG78" i="4"/>
  <c r="CN78" i="4" s="1"/>
  <c r="BG207" i="4"/>
  <c r="CN207" i="4" s="1"/>
  <c r="BR117" i="4"/>
  <c r="CY117" i="4" s="1"/>
  <c r="BS106" i="4"/>
  <c r="CZ106" i="4" s="1"/>
  <c r="BG208" i="4"/>
  <c r="CN208" i="4" s="1"/>
  <c r="BF41" i="4"/>
  <c r="CM41" i="4" s="1"/>
  <c r="BR160" i="4"/>
  <c r="CY160" i="4" s="1"/>
  <c r="BT155" i="4"/>
  <c r="DA155" i="4" s="1"/>
  <c r="BG122" i="4"/>
  <c r="CN122" i="4" s="1"/>
  <c r="BR45" i="4"/>
  <c r="CY45" i="4" s="1"/>
  <c r="BR176" i="4"/>
  <c r="CY176" i="4" s="1"/>
  <c r="BG49" i="4"/>
  <c r="CN49" i="4" s="1"/>
  <c r="BS108" i="4"/>
  <c r="CZ108" i="4" s="1"/>
  <c r="BR84" i="4"/>
  <c r="CY84" i="4" s="1"/>
  <c r="BG86" i="4"/>
  <c r="CN86" i="4" s="1"/>
  <c r="BT207" i="4"/>
  <c r="DA207" i="4" s="1"/>
  <c r="BV106" i="4"/>
  <c r="DC106" i="4" s="1"/>
  <c r="BR158" i="4"/>
  <c r="CY158" i="4" s="1"/>
  <c r="BG103" i="4"/>
  <c r="CN103" i="4" s="1"/>
  <c r="BT139" i="4"/>
  <c r="DA139" i="4" s="1"/>
  <c r="BS186" i="4"/>
  <c r="CZ186" i="4" s="1"/>
  <c r="BR56" i="4"/>
  <c r="CY56" i="4" s="1"/>
  <c r="BS192" i="4"/>
  <c r="CZ192" i="4" s="1"/>
  <c r="BU193" i="4"/>
  <c r="DB193" i="4" s="1"/>
  <c r="BT124" i="4"/>
  <c r="DA124" i="4" s="1"/>
  <c r="BG58" i="4"/>
  <c r="CN58" i="4" s="1"/>
  <c r="BG182" i="4"/>
  <c r="CN182" i="4" s="1"/>
  <c r="BW148" i="4"/>
  <c r="DD148" i="4" s="1"/>
  <c r="BG220" i="4"/>
  <c r="CN220" i="4" s="1"/>
  <c r="BT179" i="4"/>
  <c r="DA179" i="4" s="1"/>
  <c r="BT168" i="4"/>
  <c r="DA168" i="4" s="1"/>
  <c r="BS224" i="4"/>
  <c r="CZ224" i="4" s="1"/>
  <c r="BW150" i="4"/>
  <c r="DD150" i="4" s="1"/>
  <c r="BV151" i="4"/>
  <c r="DC151" i="4" s="1"/>
  <c r="BR203" i="4"/>
  <c r="CY203" i="4" s="1"/>
  <c r="BG111" i="4"/>
  <c r="CN111" i="4" s="1"/>
  <c r="BV182" i="4"/>
  <c r="DC182" i="4" s="1"/>
  <c r="BS72" i="4"/>
  <c r="CZ72" i="4" s="1"/>
  <c r="BT188" i="4"/>
  <c r="DA188" i="4" s="1"/>
  <c r="BG107" i="4"/>
  <c r="CN107" i="4" s="1"/>
  <c r="BG185" i="4"/>
  <c r="CN185" i="4" s="1"/>
  <c r="BT86" i="4"/>
  <c r="DA86" i="4" s="1"/>
  <c r="BG115" i="4"/>
  <c r="CN115" i="4" s="1"/>
  <c r="BS132" i="4"/>
  <c r="CZ132" i="4" s="1"/>
  <c r="BR126" i="4"/>
  <c r="CY126" i="4" s="1"/>
  <c r="BG191" i="4"/>
  <c r="CN191" i="4" s="1"/>
  <c r="BR41" i="4"/>
  <c r="CY41" i="4" s="1"/>
  <c r="BR116" i="4"/>
  <c r="CY116" i="4" s="1"/>
  <c r="BU197" i="4"/>
  <c r="DB197" i="4" s="1"/>
  <c r="BR85" i="4"/>
  <c r="CY85" i="4" s="1"/>
  <c r="BV128" i="4"/>
  <c r="DC128" i="4" s="1"/>
  <c r="BV94" i="4"/>
  <c r="DC94" i="4" s="1"/>
  <c r="BG126" i="4"/>
  <c r="CN126" i="4" s="1"/>
  <c r="BF222" i="4"/>
  <c r="CM222" i="4" s="1"/>
  <c r="BR73" i="4"/>
  <c r="CY73" i="4" s="1"/>
  <c r="BW162" i="4"/>
  <c r="DD162" i="4" s="1"/>
  <c r="BS160" i="4"/>
  <c r="CZ160" i="4" s="1"/>
  <c r="BV155" i="4"/>
  <c r="DC155" i="4" s="1"/>
  <c r="BG202" i="4"/>
  <c r="CN202" i="4" s="1"/>
  <c r="BR194" i="4"/>
  <c r="CY194" i="4" s="1"/>
  <c r="BV169" i="4"/>
  <c r="DC169" i="4" s="1"/>
  <c r="BR147" i="4"/>
  <c r="CY147" i="4" s="1"/>
  <c r="BG110" i="4"/>
  <c r="CN110" i="4" s="1"/>
  <c r="BT112" i="4"/>
  <c r="DA112" i="4" s="1"/>
  <c r="BR111" i="4"/>
  <c r="CY111" i="4" s="1"/>
  <c r="BR229" i="4"/>
  <c r="CY229" i="4" s="1"/>
  <c r="BG225" i="4"/>
  <c r="CN225" i="4" s="1"/>
  <c r="BG101" i="4"/>
  <c r="CN101" i="4" s="1"/>
  <c r="BV134" i="4"/>
  <c r="DC134" i="4" s="1"/>
  <c r="BR215" i="4"/>
  <c r="CY215" i="4" s="1"/>
  <c r="BS162" i="4"/>
  <c r="CZ162" i="4" s="1"/>
  <c r="BS196" i="4"/>
  <c r="CZ196" i="4" s="1"/>
  <c r="BS62" i="4"/>
  <c r="CZ62" i="4" s="1"/>
  <c r="BS180" i="4"/>
  <c r="CZ180" i="4" s="1"/>
  <c r="BW114" i="4"/>
  <c r="DD114" i="4" s="1"/>
  <c r="BG186" i="4"/>
  <c r="CN186" i="4" s="1"/>
  <c r="BG171" i="4"/>
  <c r="CN171" i="4" s="1"/>
  <c r="BW98" i="4"/>
  <c r="DD98" i="4" s="1"/>
  <c r="BS125" i="4"/>
  <c r="CZ125" i="4" s="1"/>
  <c r="BF48" i="4"/>
  <c r="CM48" i="4" s="1"/>
  <c r="BG203" i="4"/>
  <c r="CN203" i="4" s="1"/>
  <c r="BF39" i="4"/>
  <c r="CM39" i="4" s="1"/>
  <c r="BT110" i="4"/>
  <c r="DA110" i="4" s="1"/>
  <c r="BG197" i="4"/>
  <c r="CN197" i="4" s="1"/>
  <c r="BG204" i="4"/>
  <c r="CN204" i="4" s="1"/>
  <c r="BS83" i="4"/>
  <c r="CZ83" i="4" s="1"/>
  <c r="BR106" i="4"/>
  <c r="CY106" i="4" s="1"/>
  <c r="BF60" i="4"/>
  <c r="CM60" i="4" s="1"/>
  <c r="BR96" i="4"/>
  <c r="CY96" i="4" s="1"/>
  <c r="BG46" i="4"/>
  <c r="CN46" i="4" s="1"/>
  <c r="BV173" i="4"/>
  <c r="DC173" i="4" s="1"/>
  <c r="BG188" i="4"/>
  <c r="CN188" i="4" s="1"/>
  <c r="BR58" i="4"/>
  <c r="CY58" i="4" s="1"/>
  <c r="BR174" i="4"/>
  <c r="CY174" i="4" s="1"/>
  <c r="BG162" i="4"/>
  <c r="CN162" i="4" s="1"/>
  <c r="BG166" i="4"/>
  <c r="CN166" i="4" s="1"/>
  <c r="BG229" i="4"/>
  <c r="CN229" i="4" s="1"/>
  <c r="BR95" i="4"/>
  <c r="CY95" i="4" s="1"/>
  <c r="BT170" i="4"/>
  <c r="DA170" i="4" s="1"/>
  <c r="BG143" i="4"/>
  <c r="CN143" i="4" s="1"/>
  <c r="BR78" i="4"/>
  <c r="CY78" i="4" s="1"/>
  <c r="BT103" i="4"/>
  <c r="DA103" i="4" s="1"/>
  <c r="BU127" i="4"/>
  <c r="DB127" i="4" s="1"/>
  <c r="BS168" i="4"/>
  <c r="CZ168" i="4" s="1"/>
  <c r="BG87" i="4"/>
  <c r="CN87" i="4" s="1"/>
  <c r="BW99" i="4"/>
  <c r="DD99" i="4" s="1"/>
  <c r="BR88" i="4"/>
  <c r="CY88" i="4" s="1"/>
  <c r="BT203" i="4"/>
  <c r="DA203" i="4" s="1"/>
  <c r="BU184" i="4"/>
  <c r="DB184" i="4" s="1"/>
  <c r="BV141" i="4"/>
  <c r="DC141" i="4" s="1"/>
  <c r="BV178" i="4"/>
  <c r="DC178" i="4" s="1"/>
  <c r="BT81" i="4"/>
  <c r="DA81" i="4" s="1"/>
  <c r="BF53" i="4"/>
  <c r="CM53" i="4" s="1"/>
  <c r="BR86" i="4"/>
  <c r="CY86" i="4" s="1"/>
  <c r="BG233" i="4"/>
  <c r="CN233" i="4" s="1"/>
  <c r="BR62" i="4"/>
  <c r="CY62" i="4" s="1"/>
  <c r="BG94" i="4"/>
  <c r="CN94" i="4" s="1"/>
  <c r="BG234" i="4"/>
  <c r="CN234" i="4" s="1"/>
  <c r="BT163" i="4"/>
  <c r="DA163" i="4" s="1"/>
  <c r="BR197" i="4"/>
  <c r="CY197" i="4" s="1"/>
  <c r="BU89" i="4"/>
  <c r="DB89" i="4" s="1"/>
  <c r="BG216" i="4"/>
  <c r="CN216" i="4" s="1"/>
  <c r="BR185" i="4"/>
  <c r="CY185" i="4" s="1"/>
  <c r="BR200" i="4"/>
  <c r="CY200" i="4" s="1"/>
  <c r="BT177" i="4"/>
  <c r="DA177" i="4" s="1"/>
  <c r="BG53" i="4"/>
  <c r="CN53" i="4" s="1"/>
  <c r="BG210" i="4"/>
  <c r="CN210" i="4" s="1"/>
  <c r="BR225" i="4"/>
  <c r="CY225" i="4" s="1"/>
  <c r="BF59" i="4"/>
  <c r="CM59" i="4" s="1"/>
  <c r="BS104" i="4"/>
  <c r="CZ104" i="4" s="1"/>
  <c r="BV157" i="4"/>
  <c r="DC157" i="4" s="1"/>
  <c r="BF54" i="4"/>
  <c r="CM54" i="4" s="1"/>
  <c r="BR152" i="4"/>
  <c r="CY152" i="4" s="1"/>
  <c r="BG175" i="4"/>
  <c r="CN175" i="4" s="1"/>
  <c r="BG100" i="4"/>
  <c r="CN100" i="4" s="1"/>
  <c r="BS55" i="4"/>
  <c r="CZ55" i="4" s="1"/>
  <c r="BT185" i="4"/>
  <c r="DA185" i="4" s="1"/>
  <c r="BS80" i="4"/>
  <c r="CZ80" i="4" s="1"/>
  <c r="BR53" i="4"/>
  <c r="CY53" i="4" s="1"/>
  <c r="BW126" i="4"/>
  <c r="DD126" i="4" s="1"/>
  <c r="BU194" i="4"/>
  <c r="DB194" i="4" s="1"/>
  <c r="BR223" i="4"/>
  <c r="CY223" i="4" s="1"/>
  <c r="BV93" i="4"/>
  <c r="DC93" i="4" s="1"/>
  <c r="BG105" i="4"/>
  <c r="CN105" i="4" s="1"/>
  <c r="BF237" i="4"/>
  <c r="CM237" i="4" s="1"/>
  <c r="BU171" i="4"/>
  <c r="DB171" i="4" s="1"/>
  <c r="BU134" i="4"/>
  <c r="DB134" i="4" s="1"/>
  <c r="BR233" i="4"/>
  <c r="CY233" i="4" s="1"/>
  <c r="BG187" i="4"/>
  <c r="CN187" i="4" s="1"/>
  <c r="BG48" i="4"/>
  <c r="CN48" i="4" s="1"/>
  <c r="BR109" i="4"/>
  <c r="CY109" i="4" s="1"/>
  <c r="BG156" i="4"/>
  <c r="CN156" i="4" s="1"/>
  <c r="BU180" i="4"/>
  <c r="DB180" i="4" s="1"/>
  <c r="BG133" i="4"/>
  <c r="CN133" i="4" s="1"/>
  <c r="BS84" i="4"/>
  <c r="CZ84" i="4" s="1"/>
  <c r="BT147" i="4"/>
  <c r="DA147" i="4" s="1"/>
  <c r="BT105" i="4"/>
  <c r="DA105" i="4" s="1"/>
  <c r="BS94" i="4"/>
  <c r="CZ94" i="4" s="1"/>
  <c r="BG200" i="4"/>
  <c r="CN200" i="4" s="1"/>
  <c r="BR161" i="4"/>
  <c r="CY161" i="4" s="1"/>
  <c r="BR77" i="4"/>
  <c r="CY77" i="4" s="1"/>
  <c r="BG231" i="4"/>
  <c r="CN231" i="4" s="1"/>
  <c r="BT87" i="4"/>
  <c r="DA87" i="4" s="1"/>
  <c r="BW174" i="4"/>
  <c r="DD174" i="4" s="1"/>
  <c r="BG142" i="4"/>
  <c r="CN142" i="4" s="1"/>
  <c r="BT186" i="4"/>
  <c r="DA186" i="4" s="1"/>
  <c r="BR232" i="4"/>
  <c r="CY232" i="4" s="1"/>
  <c r="BU192" i="4"/>
  <c r="DB192" i="4" s="1"/>
  <c r="BU135" i="4"/>
  <c r="DB135" i="4" s="1"/>
  <c r="BG168" i="4"/>
  <c r="CN168" i="4" s="1"/>
  <c r="BG75" i="4"/>
  <c r="CN75" i="4" s="1"/>
  <c r="BR148" i="4"/>
  <c r="CY148" i="4" s="1"/>
  <c r="BR120" i="4"/>
  <c r="CY120" i="4" s="1"/>
  <c r="BU157" i="4"/>
  <c r="DB157" i="4" s="1"/>
  <c r="BF248" i="4"/>
  <c r="CM248" i="4" s="1"/>
  <c r="BV150" i="4"/>
  <c r="DC150" i="4" s="1"/>
  <c r="BV152" i="4"/>
  <c r="DC152" i="4" s="1"/>
  <c r="BS213" i="4"/>
  <c r="CZ213" i="4" s="1"/>
  <c r="BT95" i="4"/>
  <c r="DA95" i="4" s="1"/>
  <c r="BV164" i="4"/>
  <c r="DC164" i="4" s="1"/>
  <c r="BR135" i="4"/>
  <c r="CY135" i="4" s="1"/>
  <c r="BS124" i="4"/>
  <c r="CZ124" i="4" s="1"/>
  <c r="BF227" i="4"/>
  <c r="CM227" i="4" s="1"/>
  <c r="BW120" i="4"/>
  <c r="DD120" i="4" s="1"/>
  <c r="BU97" i="4"/>
  <c r="DB97" i="4" s="1"/>
  <c r="BG165" i="4"/>
  <c r="CN165" i="4" s="1"/>
  <c r="BR138" i="4"/>
  <c r="CY138" i="4" s="1"/>
  <c r="BV149" i="4"/>
  <c r="DC149" i="4" s="1"/>
  <c r="BR151" i="4"/>
  <c r="CY151" i="4" s="1"/>
  <c r="BG83" i="4"/>
  <c r="CN83" i="4" s="1"/>
  <c r="BR164" i="4"/>
  <c r="CY164" i="4" s="1"/>
  <c r="BS86" i="4"/>
  <c r="CZ86" i="4" s="1"/>
  <c r="BW154" i="4"/>
  <c r="DD154" i="4" s="1"/>
  <c r="BG59" i="4"/>
  <c r="CN59" i="4" s="1"/>
  <c r="BS53" i="4"/>
  <c r="CZ53" i="4" s="1"/>
  <c r="BR146" i="4"/>
  <c r="CY146" i="4" s="1"/>
  <c r="BG109" i="4"/>
  <c r="CN109" i="4" s="1"/>
  <c r="BS152" i="4"/>
  <c r="CZ152" i="4" s="1"/>
  <c r="BG77" i="4"/>
  <c r="CN77" i="4" s="1"/>
  <c r="BF61" i="4"/>
  <c r="CM61" i="4" s="1"/>
  <c r="BR129" i="4"/>
  <c r="CY129" i="4" s="1"/>
  <c r="BT141" i="4"/>
  <c r="DA141" i="4" s="1"/>
  <c r="BU178" i="4"/>
  <c r="DB178" i="4" s="1"/>
  <c r="BT154" i="4"/>
  <c r="DA154" i="4" s="1"/>
  <c r="BG108" i="4"/>
  <c r="CN108" i="4" s="1"/>
  <c r="BR162" i="4"/>
  <c r="CY162" i="4" s="1"/>
  <c r="BV160" i="4"/>
  <c r="DC160" i="4" s="1"/>
  <c r="BS194" i="4"/>
  <c r="CZ194" i="4" s="1"/>
  <c r="BV175" i="4"/>
  <c r="DC175" i="4" s="1"/>
  <c r="BR169" i="4"/>
  <c r="CY169" i="4" s="1"/>
  <c r="BG137" i="4"/>
  <c r="CN137" i="4" s="1"/>
  <c r="BV108" i="4"/>
  <c r="DC108" i="4" s="1"/>
  <c r="BU147" i="4"/>
  <c r="DB147" i="4" s="1"/>
  <c r="BR207" i="4"/>
  <c r="CY207" i="4" s="1"/>
  <c r="BW106" i="4"/>
  <c r="DD106" i="4" s="1"/>
  <c r="BR123" i="4"/>
  <c r="CY123" i="4" s="1"/>
  <c r="BR212" i="4"/>
  <c r="CY212" i="4" s="1"/>
  <c r="BR131" i="4"/>
  <c r="CY131" i="4" s="1"/>
  <c r="BS138" i="4"/>
  <c r="CZ138" i="4" s="1"/>
  <c r="BS156" i="4"/>
  <c r="CZ156" i="4" s="1"/>
  <c r="BR110" i="4"/>
  <c r="CY110" i="4" s="1"/>
  <c r="BT158" i="4"/>
  <c r="DA158" i="4" s="1"/>
  <c r="BG159" i="4"/>
  <c r="CN159" i="4" s="1"/>
  <c r="BR165" i="4"/>
  <c r="CY165" i="4" s="1"/>
  <c r="BF36" i="4"/>
  <c r="CM36" i="4" s="1"/>
  <c r="BR210" i="4"/>
  <c r="CY210" i="4" s="1"/>
  <c r="BG44" i="4"/>
  <c r="CN44" i="4" s="1"/>
  <c r="BW176" i="4"/>
  <c r="DD176" i="4" s="1"/>
  <c r="BU169" i="4"/>
  <c r="DB169" i="4" s="1"/>
  <c r="BG69" i="4"/>
  <c r="CN69" i="4" s="1"/>
  <c r="BG66" i="4"/>
  <c r="CN66" i="4" s="1"/>
  <c r="BU105" i="4"/>
  <c r="DB105" i="4" s="1"/>
  <c r="BS158" i="4"/>
  <c r="CZ158" i="4" s="1"/>
  <c r="BT161" i="4"/>
  <c r="DA161" i="4" s="1"/>
  <c r="BG114" i="4"/>
  <c r="CN114" i="4" s="1"/>
  <c r="BT77" i="4"/>
  <c r="DA77" i="4" s="1"/>
  <c r="BT74" i="4"/>
  <c r="DA74" i="4" s="1"/>
  <c r="BW156" i="4"/>
  <c r="DD156" i="4" s="1"/>
  <c r="BG152" i="4"/>
  <c r="CN152" i="4" s="1"/>
  <c r="BR240" i="4"/>
  <c r="CY240" i="4" s="1"/>
  <c r="BR144" i="4"/>
  <c r="CY144" i="4" s="1"/>
  <c r="BS176" i="4"/>
  <c r="CZ176" i="4" s="1"/>
  <c r="BW108" i="4"/>
  <c r="DD108" i="4" s="1"/>
  <c r="BT206" i="4"/>
  <c r="DA206" i="4" s="1"/>
  <c r="BG173" i="4"/>
  <c r="CN173" i="4" s="1"/>
  <c r="BT83" i="4"/>
  <c r="DA83" i="4" s="1"/>
  <c r="BU106" i="4"/>
  <c r="DB106" i="4" s="1"/>
  <c r="BR222" i="4"/>
  <c r="CY222" i="4" s="1"/>
  <c r="BG178" i="4"/>
  <c r="CN178" i="4" s="1"/>
  <c r="BV120" i="4"/>
  <c r="DC120" i="4" s="1"/>
  <c r="BT118" i="4"/>
  <c r="DA118" i="4" s="1"/>
  <c r="BU167" i="4"/>
  <c r="DB167" i="4" s="1"/>
  <c r="BT157" i="4"/>
  <c r="DA157" i="4" s="1"/>
  <c r="BS150" i="4"/>
  <c r="CZ150" i="4" s="1"/>
  <c r="BT151" i="4"/>
  <c r="DA151" i="4" s="1"/>
  <c r="BS75" i="4"/>
  <c r="CZ75" i="4" s="1"/>
  <c r="BU195" i="4"/>
  <c r="DB195" i="4" s="1"/>
  <c r="BG163" i="4"/>
  <c r="CN163" i="4" s="1"/>
  <c r="BV185" i="4"/>
  <c r="DC185" i="4" s="1"/>
  <c r="BT136" i="4"/>
  <c r="DA136" i="4" s="1"/>
  <c r="BR113" i="4"/>
  <c r="CY113" i="4" s="1"/>
  <c r="BR209" i="4"/>
  <c r="CY209" i="4" s="1"/>
  <c r="BG214" i="4"/>
  <c r="CN214" i="4" s="1"/>
  <c r="BT99" i="4"/>
  <c r="DA99" i="4" s="1"/>
  <c r="BV145" i="4"/>
  <c r="DC145" i="4" s="1"/>
  <c r="BF232" i="4"/>
  <c r="CM232" i="4" s="1"/>
  <c r="BG153" i="4"/>
  <c r="CN153" i="4" s="1"/>
  <c r="BT184" i="4"/>
  <c r="DA184" i="4" s="1"/>
  <c r="BT193" i="4"/>
  <c r="DA193" i="4" s="1"/>
  <c r="BR136" i="4"/>
  <c r="CY136" i="4" s="1"/>
  <c r="BV188" i="4"/>
  <c r="DC188" i="4" s="1"/>
  <c r="BU113" i="4"/>
  <c r="DB113" i="4" s="1"/>
  <c r="BT127" i="4"/>
  <c r="DA127" i="4" s="1"/>
  <c r="BG130" i="4"/>
  <c r="CN130" i="4" s="1"/>
  <c r="BV179" i="4"/>
  <c r="DC179" i="4" s="1"/>
  <c r="BT209" i="4"/>
  <c r="DA209" i="4" s="1"/>
  <c r="BG129" i="4"/>
  <c r="CN129" i="4" s="1"/>
  <c r="BG72" i="4"/>
  <c r="CN72" i="4" s="1"/>
  <c r="BT116" i="4"/>
  <c r="DA116" i="4" s="1"/>
  <c r="BR145" i="4"/>
  <c r="CY145" i="4" s="1"/>
  <c r="BG232" i="4"/>
  <c r="CN232" i="4" s="1"/>
  <c r="BR184" i="4"/>
  <c r="CY184" i="4" s="1"/>
  <c r="BS182" i="4"/>
  <c r="CZ182" i="4" s="1"/>
  <c r="BG70" i="4"/>
  <c r="CN70" i="4" s="1"/>
  <c r="BR178" i="4"/>
  <c r="CY178" i="4" s="1"/>
  <c r="BU81" i="4"/>
  <c r="DB81" i="4" s="1"/>
  <c r="BS177" i="4"/>
  <c r="CZ177" i="4" s="1"/>
  <c r="BG99" i="4"/>
  <c r="CN99" i="4" s="1"/>
  <c r="BS210" i="4"/>
  <c r="CZ210" i="4" s="1"/>
  <c r="BT126" i="4"/>
  <c r="DA126" i="4" s="1"/>
  <c r="BS52" i="4"/>
  <c r="CZ52" i="4" s="1"/>
  <c r="BT197" i="4"/>
  <c r="DA197" i="4" s="1"/>
  <c r="BT89" i="4"/>
  <c r="DA89" i="4" s="1"/>
  <c r="BR112" i="4"/>
  <c r="CY112" i="4" s="1"/>
  <c r="BT111" i="4"/>
  <c r="DA111" i="4" s="1"/>
  <c r="BF247" i="4"/>
  <c r="CM247" i="4" s="1"/>
  <c r="BR171" i="4"/>
  <c r="CY171" i="4" s="1"/>
  <c r="BR134" i="4"/>
  <c r="CY134" i="4" s="1"/>
  <c r="BG121" i="4"/>
  <c r="CN121" i="4" s="1"/>
  <c r="BT137" i="4"/>
  <c r="DA137" i="4" s="1"/>
  <c r="BV131" i="4"/>
  <c r="DC131" i="4" s="1"/>
  <c r="BV109" i="4"/>
  <c r="DC109" i="4" s="1"/>
  <c r="BV156" i="4"/>
  <c r="DC156" i="4" s="1"/>
  <c r="BR236" i="4"/>
  <c r="CY236" i="4" s="1"/>
  <c r="BV144" i="4"/>
  <c r="DC144" i="4" s="1"/>
  <c r="BT176" i="4"/>
  <c r="DA176" i="4" s="1"/>
  <c r="BG113" i="4"/>
  <c r="CN113" i="4" s="1"/>
  <c r="BR206" i="4"/>
  <c r="CY206" i="4" s="1"/>
  <c r="BV100" i="4"/>
  <c r="DC100" i="4" s="1"/>
  <c r="BW170" i="4"/>
  <c r="DD170" i="4" s="1"/>
  <c r="BG116" i="4"/>
  <c r="CN116" i="4" s="1"/>
  <c r="BG144" i="4"/>
  <c r="CN144" i="4" s="1"/>
  <c r="BV118" i="4"/>
  <c r="DC118" i="4" s="1"/>
  <c r="BG230" i="4"/>
  <c r="CN230" i="4" s="1"/>
  <c r="BU149" i="4"/>
  <c r="DB149" i="4" s="1"/>
  <c r="BG213" i="4"/>
  <c r="CN213" i="4" s="1"/>
  <c r="BF42" i="4"/>
  <c r="CM42" i="4" s="1"/>
  <c r="BU151" i="4"/>
  <c r="DB151" i="4" s="1"/>
  <c r="BT75" i="4"/>
  <c r="DA75" i="4" s="1"/>
  <c r="BG71" i="4"/>
  <c r="CN71" i="4" s="1"/>
  <c r="BR205" i="4"/>
  <c r="CY205" i="4" s="1"/>
  <c r="BV123" i="4"/>
  <c r="DC123" i="4" s="1"/>
  <c r="BR173" i="4"/>
  <c r="CY173" i="4" s="1"/>
  <c r="BW186" i="4"/>
  <c r="DD186" i="4" s="1"/>
  <c r="BV191" i="4"/>
  <c r="DC191" i="4" s="1"/>
  <c r="BV84" i="4"/>
  <c r="DC84" i="4" s="1"/>
  <c r="BT213" i="4"/>
  <c r="DA213" i="4" s="1"/>
  <c r="BT187" i="4"/>
  <c r="DA187" i="4" s="1"/>
  <c r="BG155" i="4"/>
  <c r="CN155" i="4" s="1"/>
  <c r="BG227" i="4"/>
  <c r="CN227" i="4" s="1"/>
  <c r="BR40" i="4"/>
  <c r="CY40" i="4" s="1"/>
  <c r="BW151" i="4"/>
  <c r="DD151" i="4" s="1"/>
  <c r="BG47" i="4"/>
  <c r="CN47" i="4" s="1"/>
  <c r="BT195" i="4"/>
  <c r="DA195" i="4" s="1"/>
  <c r="BV184" i="4"/>
  <c r="DC184" i="4" s="1"/>
  <c r="BG127" i="4"/>
  <c r="CN127" i="4" s="1"/>
  <c r="BG146" i="4"/>
  <c r="CN146" i="4" s="1"/>
  <c r="BR199" i="4"/>
  <c r="CY199" i="4" s="1"/>
  <c r="BR52" i="4"/>
  <c r="CY52" i="4" s="1"/>
  <c r="BG138" i="4"/>
  <c r="CN138" i="4" s="1"/>
  <c r="BR98" i="4"/>
  <c r="CY98" i="4" s="1"/>
  <c r="BV125" i="4"/>
  <c r="DC125" i="4" s="1"/>
  <c r="BV129" i="4"/>
  <c r="DC129" i="4" s="1"/>
  <c r="BG62" i="4"/>
  <c r="CN62" i="4" s="1"/>
  <c r="BS112" i="4"/>
  <c r="CZ112" i="4" s="1"/>
  <c r="BS128" i="4"/>
  <c r="CZ128" i="4" s="1"/>
  <c r="BT201" i="4"/>
  <c r="DA201" i="4" s="1"/>
  <c r="BG82" i="4"/>
  <c r="CN82" i="4" s="1"/>
  <c r="BV162" i="4"/>
  <c r="DC162" i="4" s="1"/>
  <c r="BW160" i="4"/>
  <c r="DD160" i="4" s="1"/>
  <c r="BW155" i="4"/>
  <c r="DD155" i="4" s="1"/>
  <c r="BR180" i="4"/>
  <c r="CY180" i="4" s="1"/>
  <c r="BS208" i="4"/>
  <c r="CZ208" i="4" s="1"/>
  <c r="BU159" i="4"/>
  <c r="DB159" i="4" s="1"/>
  <c r="BT129" i="4"/>
  <c r="DA129" i="4" s="1"/>
  <c r="BT178" i="4"/>
  <c r="DA178" i="4" s="1"/>
  <c r="BR201" i="4"/>
  <c r="CY201" i="4" s="1"/>
  <c r="BG222" i="4"/>
  <c r="CN222" i="4" s="1"/>
  <c r="BG183" i="4"/>
  <c r="CN183" i="4" s="1"/>
  <c r="BG174" i="4"/>
  <c r="CN174" i="4" s="1"/>
  <c r="BG96" i="4"/>
  <c r="CN96" i="4" s="1"/>
  <c r="BU162" i="4"/>
  <c r="DB162" i="4" s="1"/>
  <c r="BR68" i="4"/>
  <c r="CY68" i="4" s="1"/>
  <c r="BS146" i="4"/>
  <c r="CZ146" i="4" s="1"/>
  <c r="BW116" i="4"/>
  <c r="DD116" i="4" s="1"/>
  <c r="BG74" i="4"/>
  <c r="CN74" i="4" s="1"/>
  <c r="BS221" i="4"/>
  <c r="CZ221" i="4" s="1"/>
  <c r="BR182" i="4"/>
  <c r="CY182" i="4" s="1"/>
  <c r="BV112" i="4"/>
  <c r="DC112" i="4" s="1"/>
  <c r="BW111" i="4"/>
  <c r="DD111" i="4" s="1"/>
  <c r="BG181" i="4"/>
  <c r="CN181" i="4" s="1"/>
  <c r="BG55" i="4"/>
  <c r="CN55" i="4" s="1"/>
  <c r="BT73" i="4"/>
  <c r="DA73" i="4" s="1"/>
  <c r="BR63" i="4"/>
  <c r="CY63" i="4" s="1"/>
  <c r="BR238" i="4"/>
  <c r="CY238" i="4" s="1"/>
  <c r="BS114" i="4"/>
  <c r="CZ114" i="4" s="1"/>
  <c r="BT93" i="4"/>
  <c r="DA93" i="4" s="1"/>
  <c r="BG139" i="4"/>
  <c r="CN139" i="4" s="1"/>
  <c r="BG84" i="4"/>
  <c r="CN84" i="4" s="1"/>
  <c r="BT159" i="4"/>
  <c r="DA159" i="4" s="1"/>
  <c r="BG81" i="4"/>
  <c r="CN81" i="4" s="1"/>
  <c r="BR235" i="4"/>
  <c r="CY235" i="4" s="1"/>
  <c r="BR128" i="4"/>
  <c r="CY128" i="4" s="1"/>
  <c r="BG67" i="4"/>
  <c r="CN67" i="4" s="1"/>
  <c r="BW134" i="4"/>
  <c r="DD134" i="4" s="1"/>
  <c r="BU131" i="4"/>
  <c r="DB131" i="4" s="1"/>
  <c r="BR74" i="4"/>
  <c r="CY74" i="4" s="1"/>
  <c r="BR220" i="4"/>
  <c r="CY220" i="4" s="1"/>
  <c r="BS58" i="4"/>
  <c r="CZ58" i="4" s="1"/>
  <c r="BR46" i="4"/>
  <c r="CY46" i="4" s="1"/>
  <c r="BG177" i="4"/>
  <c r="CN177" i="4" s="1"/>
  <c r="BG215" i="4"/>
  <c r="CN215" i="4" s="1"/>
  <c r="BU100" i="4"/>
  <c r="DB100" i="4" s="1"/>
  <c r="BT71" i="4"/>
  <c r="DA71" i="4" s="1"/>
  <c r="BW96" i="4"/>
  <c r="DD96" i="4" s="1"/>
  <c r="BW173" i="4"/>
  <c r="DD173" i="4" s="1"/>
  <c r="BS67" i="4"/>
  <c r="CZ67" i="4" s="1"/>
  <c r="BR118" i="4"/>
  <c r="CY118" i="4" s="1"/>
  <c r="BW166" i="4"/>
  <c r="DD166" i="4" s="1"/>
  <c r="BR167" i="4"/>
  <c r="CY167" i="4" s="1"/>
  <c r="BF35" i="4"/>
  <c r="CM35" i="4" s="1"/>
  <c r="BF235" i="4"/>
  <c r="CM235" i="4" s="1"/>
  <c r="BV139" i="4"/>
  <c r="DC139" i="4" s="1"/>
  <c r="BG206" i="4"/>
  <c r="CN206" i="4" s="1"/>
  <c r="BR186" i="4"/>
  <c r="CY186" i="4" s="1"/>
  <c r="BS56" i="4"/>
  <c r="CZ56" i="4" s="1"/>
  <c r="BW100" i="4"/>
  <c r="DD100" i="4" s="1"/>
  <c r="BV170" i="4"/>
  <c r="DC170" i="4" s="1"/>
  <c r="BV187" i="4"/>
  <c r="DC187" i="4" s="1"/>
  <c r="BS96" i="4"/>
  <c r="CZ96" i="4" s="1"/>
  <c r="BR103" i="4"/>
  <c r="CY103" i="4" s="1"/>
  <c r="BG136" i="4"/>
  <c r="CN136" i="4" s="1"/>
  <c r="BU118" i="4"/>
  <c r="DB118" i="4" s="1"/>
  <c r="BF28" i="4"/>
  <c r="CM28" i="4" s="1"/>
  <c r="BR166" i="4"/>
  <c r="CY166" i="4" s="1"/>
  <c r="BT167" i="4"/>
  <c r="DA167" i="4" s="1"/>
  <c r="BU139" i="4"/>
  <c r="DB139" i="4" s="1"/>
  <c r="BG211" i="4"/>
  <c r="CN211" i="4" s="1"/>
  <c r="BG219" i="4"/>
  <c r="CN219" i="4" s="1"/>
  <c r="BU95" i="4"/>
  <c r="DB95" i="4" s="1"/>
  <c r="BS199" i="4"/>
  <c r="CZ199" i="4" s="1"/>
  <c r="BW124" i="4"/>
  <c r="DD124" i="4" s="1"/>
  <c r="BG167" i="4"/>
  <c r="CN167" i="4" s="1"/>
  <c r="BR127" i="4"/>
  <c r="CY127" i="4" s="1"/>
  <c r="BG54" i="4"/>
  <c r="CN54" i="4" s="1"/>
  <c r="BR140" i="4"/>
  <c r="CY140" i="4" s="1"/>
  <c r="BG176" i="4"/>
  <c r="CN176" i="4" s="1"/>
  <c r="BG128" i="4"/>
  <c r="CN128" i="4" s="1"/>
  <c r="BW182" i="4"/>
  <c r="DD182" i="4" s="1"/>
  <c r="BU185" i="4"/>
  <c r="DB185" i="4" s="1"/>
  <c r="BS136" i="4"/>
  <c r="CZ136" i="4" s="1"/>
  <c r="BF250" i="4"/>
  <c r="CM250" i="4" s="1"/>
  <c r="BG150" i="4"/>
  <c r="CN150" i="4" s="1"/>
  <c r="BR227" i="4"/>
  <c r="CY227" i="4" s="1"/>
  <c r="BV183" i="4"/>
  <c r="DC183" i="4" s="1"/>
  <c r="BG140" i="4"/>
  <c r="CN140" i="4" s="1"/>
  <c r="BS82" i="4"/>
  <c r="CZ82" i="4" s="1"/>
  <c r="BF238" i="4"/>
  <c r="CM238" i="4" s="1"/>
  <c r="BT180" i="4"/>
  <c r="DA180" i="4" s="1"/>
  <c r="BV114" i="4"/>
  <c r="DC114" i="4" s="1"/>
  <c r="BG148" i="4"/>
  <c r="CN148" i="4" s="1"/>
  <c r="BR159" i="4"/>
  <c r="CY159" i="4" s="1"/>
  <c r="BV158" i="4"/>
  <c r="DC158" i="4" s="1"/>
  <c r="BG64" i="4"/>
  <c r="CN64" i="4" s="1"/>
  <c r="BV171" i="4"/>
  <c r="DC171" i="4" s="1"/>
  <c r="BS134" i="4"/>
  <c r="CZ134" i="4" s="1"/>
  <c r="BU137" i="4"/>
  <c r="DB137" i="4" s="1"/>
  <c r="BG56" i="4"/>
  <c r="CN56" i="4" s="1"/>
  <c r="BG89" i="4"/>
  <c r="CN89" i="4" s="1"/>
  <c r="BF243" i="4"/>
  <c r="CM243" i="4" s="1"/>
  <c r="BT109" i="4"/>
  <c r="DA109" i="4" s="1"/>
  <c r="BW144" i="4"/>
  <c r="DD144" i="4" s="1"/>
  <c r="BV176" i="4"/>
  <c r="DC176" i="4" s="1"/>
  <c r="BR108" i="4"/>
  <c r="CY108" i="4" s="1"/>
  <c r="BR239" i="4"/>
  <c r="CY239" i="4" s="1"/>
  <c r="BS111" i="4"/>
  <c r="CZ111" i="4" s="1"/>
  <c r="BR137" i="4"/>
  <c r="CY137" i="4" s="1"/>
  <c r="BV193" i="4"/>
  <c r="DC193" i="4" s="1"/>
  <c r="BW188" i="4"/>
  <c r="DD188" i="4" s="1"/>
  <c r="BV192" i="4"/>
  <c r="DC192" i="4" s="1"/>
  <c r="BV189" i="4"/>
  <c r="DC189" i="4" s="1"/>
  <c r="BW184" i="4"/>
  <c r="DD184" i="4" s="1"/>
  <c r="BV88" i="4"/>
  <c r="DC88" i="4" s="1"/>
  <c r="BW185" i="4"/>
  <c r="DD185" i="4" s="1"/>
  <c r="BV86" i="4"/>
  <c r="DC86" i="4" s="1"/>
  <c r="BU201" i="4"/>
  <c r="DB201" i="4" s="1"/>
  <c r="BU203" i="4"/>
  <c r="DB203" i="4" s="1"/>
  <c r="EM119" i="4"/>
  <c r="EM126" i="4"/>
  <c r="BV161" i="4"/>
  <c r="DC161" i="4" s="1"/>
  <c r="BT131" i="4"/>
  <c r="DA131" i="4" s="1"/>
  <c r="BS220" i="4"/>
  <c r="CZ220" i="4" s="1"/>
  <c r="BT144" i="4"/>
  <c r="DA144" i="4" s="1"/>
  <c r="BW110" i="4"/>
  <c r="DD110" i="4" s="1"/>
  <c r="BG102" i="4"/>
  <c r="CN102" i="4" s="1"/>
  <c r="BT192" i="4"/>
  <c r="DA192" i="4" s="1"/>
  <c r="BT100" i="4"/>
  <c r="DA100" i="4" s="1"/>
  <c r="BR170" i="4"/>
  <c r="CY170" i="4" s="1"/>
  <c r="BU123" i="4"/>
  <c r="DB123" i="4" s="1"/>
  <c r="BG160" i="4"/>
  <c r="CN160" i="4" s="1"/>
  <c r="BV96" i="4"/>
  <c r="DC96" i="4" s="1"/>
  <c r="BT173" i="4"/>
  <c r="DA173" i="4" s="1"/>
  <c r="BV104" i="4"/>
  <c r="DC104" i="4" s="1"/>
  <c r="BR224" i="4"/>
  <c r="CY224" i="4" s="1"/>
  <c r="BT150" i="4"/>
  <c r="DA150" i="4" s="1"/>
  <c r="BR139" i="4"/>
  <c r="CY139" i="4" s="1"/>
  <c r="BG209" i="4"/>
  <c r="CN209" i="4" s="1"/>
  <c r="BU189" i="4"/>
  <c r="DB189" i="4" s="1"/>
  <c r="BV136" i="4"/>
  <c r="DC136" i="4" s="1"/>
  <c r="BU177" i="4"/>
  <c r="DB177" i="4" s="1"/>
  <c r="BF249" i="4"/>
  <c r="CM249" i="4" s="1"/>
  <c r="BT119" i="4"/>
  <c r="DA119" i="4" s="1"/>
  <c r="BR196" i="4"/>
  <c r="CY196" i="4" s="1"/>
  <c r="BW146" i="4"/>
  <c r="DD146" i="4" s="1"/>
  <c r="BG217" i="4"/>
  <c r="CN217" i="4" s="1"/>
  <c r="BU163" i="4"/>
  <c r="DB163" i="4" s="1"/>
  <c r="BU85" i="4"/>
  <c r="DB85" i="4" s="1"/>
  <c r="BR221" i="4"/>
  <c r="CY221" i="4" s="1"/>
  <c r="BR48" i="4"/>
  <c r="CY48" i="4" s="1"/>
  <c r="BW136" i="4"/>
  <c r="DD136" i="4" s="1"/>
  <c r="BR80" i="4"/>
  <c r="CY80" i="4" s="1"/>
  <c r="BF51" i="4"/>
  <c r="CM51" i="4" s="1"/>
  <c r="BF241" i="4"/>
  <c r="CM241" i="4" s="1"/>
  <c r="BV113" i="4"/>
  <c r="DC113" i="4" s="1"/>
  <c r="BG194" i="4"/>
  <c r="CN194" i="4" s="1"/>
  <c r="BU119" i="4"/>
  <c r="DB119" i="4" s="1"/>
  <c r="BR38" i="4"/>
  <c r="CY38" i="4" s="1"/>
  <c r="BS166" i="4"/>
  <c r="CZ166" i="4" s="1"/>
  <c r="BU104" i="4"/>
  <c r="DB104" i="4" s="1"/>
  <c r="BR157" i="4"/>
  <c r="CY157" i="4" s="1"/>
  <c r="BU99" i="4"/>
  <c r="DB99" i="4" s="1"/>
  <c r="BW152" i="4"/>
  <c r="DD152" i="4" s="1"/>
  <c r="BR76" i="4"/>
  <c r="CY76" i="4" s="1"/>
  <c r="BG124" i="4"/>
  <c r="CN124" i="4" s="1"/>
  <c r="BG76" i="4"/>
  <c r="CN76" i="4" s="1"/>
  <c r="BG63" i="4"/>
  <c r="CN63" i="4" s="1"/>
  <c r="BR213" i="4"/>
  <c r="CY213" i="4" s="1"/>
  <c r="BW95" i="4"/>
  <c r="DD95" i="4" s="1"/>
  <c r="BG85" i="4"/>
  <c r="CN85" i="4" s="1"/>
  <c r="BR72" i="4"/>
  <c r="CY72" i="4" s="1"/>
  <c r="BS188" i="4"/>
  <c r="CZ188" i="4" s="1"/>
  <c r="BG51" i="4"/>
  <c r="CN51" i="4" s="1"/>
  <c r="BG149" i="4"/>
  <c r="CN149" i="4" s="1"/>
  <c r="BT113" i="4"/>
  <c r="DA113" i="4" s="1"/>
  <c r="BG92" i="4"/>
  <c r="CN92" i="4" s="1"/>
  <c r="BR119" i="4"/>
  <c r="CY119" i="4" s="1"/>
  <c r="BT196" i="4"/>
  <c r="DA196" i="4" s="1"/>
  <c r="BV146" i="4"/>
  <c r="DC146" i="4" s="1"/>
  <c r="BR99" i="4"/>
  <c r="CY99" i="4" s="1"/>
  <c r="BT140" i="4"/>
  <c r="DA140" i="4" s="1"/>
  <c r="BG224" i="4"/>
  <c r="CN224" i="4" s="1"/>
  <c r="BG196" i="4"/>
  <c r="CN196" i="4" s="1"/>
  <c r="BR125" i="4"/>
  <c r="CY125" i="4" s="1"/>
  <c r="BS141" i="4"/>
  <c r="CZ141" i="4" s="1"/>
  <c r="BT189" i="4"/>
  <c r="DA189" i="4" s="1"/>
  <c r="BT200" i="4"/>
  <c r="DA200" i="4" s="1"/>
  <c r="BR177" i="4"/>
  <c r="CY177" i="4" s="1"/>
  <c r="BG117" i="4"/>
  <c r="CN117" i="4" s="1"/>
  <c r="BS154" i="4"/>
  <c r="CZ154" i="4" s="1"/>
  <c r="BR191" i="4"/>
  <c r="CY191" i="4" s="1"/>
  <c r="BR155" i="4"/>
  <c r="CY155" i="4" s="1"/>
  <c r="BF246" i="4"/>
  <c r="CM246" i="4" s="1"/>
  <c r="BV180" i="4"/>
  <c r="DC180" i="4" s="1"/>
  <c r="BR114" i="4"/>
  <c r="CY114" i="4" s="1"/>
  <c r="BG73" i="4"/>
  <c r="CN73" i="4" s="1"/>
  <c r="BV147" i="4"/>
  <c r="DC147" i="4" s="1"/>
  <c r="BG141" i="4"/>
  <c r="CN141" i="4" s="1"/>
  <c r="BS222" i="4"/>
  <c r="CZ222" i="4" s="1"/>
  <c r="BG132" i="4"/>
  <c r="CN132" i="4" s="1"/>
  <c r="BG226" i="4"/>
  <c r="CN226" i="4" s="1"/>
  <c r="BF242" i="4"/>
  <c r="CM242" i="4" s="1"/>
  <c r="BG184" i="4"/>
  <c r="CN184" i="4" s="1"/>
  <c r="BG134" i="4"/>
  <c r="CN134" i="4" s="1"/>
  <c r="BS74" i="4"/>
  <c r="CZ74" i="4" s="1"/>
  <c r="BF236" i="4"/>
  <c r="CM236" i="4" s="1"/>
  <c r="BV110" i="4"/>
  <c r="DC110" i="4" s="1"/>
  <c r="BS206" i="4"/>
  <c r="CZ206" i="4" s="1"/>
  <c r="BF37" i="4"/>
  <c r="CM37" i="4" s="1"/>
  <c r="BW128" i="4"/>
  <c r="DD128" i="4" s="1"/>
  <c r="BW158" i="4"/>
  <c r="DD158" i="4" s="1"/>
  <c r="BG190" i="4"/>
  <c r="CN190" i="4" s="1"/>
  <c r="BS137" i="4"/>
  <c r="CZ137" i="4" s="1"/>
  <c r="BU109" i="4"/>
  <c r="DB109" i="4" s="1"/>
  <c r="BR156" i="4"/>
  <c r="CY156" i="4" s="1"/>
  <c r="BF43" i="4"/>
  <c r="CM43" i="4" s="1"/>
  <c r="BU117" i="4"/>
  <c r="DB117" i="4" s="1"/>
  <c r="BS100" i="4"/>
  <c r="CZ100" i="4" s="1"/>
  <c r="BT123" i="4"/>
  <c r="DA123" i="4" s="1"/>
  <c r="BF223" i="4"/>
  <c r="CM223" i="4" s="1"/>
  <c r="BT96" i="4"/>
  <c r="DA96" i="4" s="1"/>
  <c r="BG151" i="4"/>
  <c r="CN151" i="4" s="1"/>
  <c r="BW103" i="4"/>
  <c r="DD103" i="4" s="1"/>
  <c r="BU173" i="4"/>
  <c r="DB173" i="4" s="1"/>
  <c r="BW118" i="4"/>
  <c r="DD118" i="4" s="1"/>
  <c r="BF244" i="4"/>
  <c r="CM244" i="4" s="1"/>
  <c r="BV174" i="4"/>
  <c r="DC174" i="4" s="1"/>
  <c r="BG91" i="4"/>
  <c r="CN91" i="4" s="1"/>
  <c r="BW164" i="4"/>
  <c r="DD164" i="4" s="1"/>
  <c r="BS71" i="4"/>
  <c r="CZ71" i="4" s="1"/>
  <c r="BU187" i="4"/>
  <c r="DB187" i="4" s="1"/>
  <c r="BG118" i="4"/>
  <c r="CN118" i="4" s="1"/>
  <c r="BV127" i="4"/>
  <c r="DC127" i="4" s="1"/>
  <c r="BR179" i="4"/>
  <c r="CY179" i="4" s="1"/>
  <c r="BR168" i="4"/>
  <c r="CY168" i="4" s="1"/>
  <c r="BT152" i="4"/>
  <c r="DA152" i="4" s="1"/>
  <c r="BS76" i="4"/>
  <c r="CZ76" i="4" s="1"/>
  <c r="BF228" i="4"/>
  <c r="CM228" i="4" s="1"/>
  <c r="BG61" i="4"/>
  <c r="CN61" i="4" s="1"/>
  <c r="BG95" i="4"/>
  <c r="CN95" i="4" s="1"/>
  <c r="BT182" i="4"/>
  <c r="DA182" i="4" s="1"/>
  <c r="BW178" i="4"/>
  <c r="DD178" i="4" s="1"/>
  <c r="BV154" i="4"/>
  <c r="DC154" i="4" s="1"/>
  <c r="BT191" i="4"/>
  <c r="DA191" i="4" s="1"/>
  <c r="BR183" i="4"/>
  <c r="CY183" i="4" s="1"/>
  <c r="BT132" i="4"/>
  <c r="DA132" i="4" s="1"/>
  <c r="BT82" i="4"/>
  <c r="DA82" i="4" s="1"/>
  <c r="BU126" i="4"/>
  <c r="DB126" i="4" s="1"/>
  <c r="BG158" i="4"/>
  <c r="CN158" i="4" s="1"/>
  <c r="BS116" i="4"/>
  <c r="CZ116" i="4" s="1"/>
  <c r="BU93" i="4"/>
  <c r="DB93" i="4" s="1"/>
  <c r="BG123" i="4"/>
  <c r="CN123" i="4" s="1"/>
  <c r="BT125" i="4"/>
  <c r="DA125" i="4" s="1"/>
  <c r="BG145" i="4"/>
  <c r="CN145" i="4" s="1"/>
  <c r="BR55" i="4"/>
  <c r="CY55" i="4" s="1"/>
  <c r="BW177" i="4"/>
  <c r="DD177" i="4" s="1"/>
  <c r="BV132" i="4"/>
  <c r="DC132" i="4" s="1"/>
  <c r="BT215" i="4"/>
  <c r="DA215" i="4" s="1"/>
  <c r="BT63" i="4"/>
  <c r="DA63" i="4" s="1"/>
  <c r="BW187" i="4"/>
  <c r="DD187" i="4" s="1"/>
  <c r="BT212" i="4"/>
  <c r="DA212" i="4" s="1"/>
  <c r="BU79" i="4"/>
  <c r="DB79" i="4" s="1"/>
  <c r="BV194" i="4"/>
  <c r="DC194" i="4" s="1"/>
  <c r="BU77" i="4"/>
  <c r="DB77" i="4" s="1"/>
  <c r="BF245" i="4"/>
  <c r="CM245" i="4" s="1"/>
  <c r="BG119" i="4"/>
  <c r="CN119" i="4" s="1"/>
  <c r="BT171" i="4"/>
  <c r="DA171" i="4" s="1"/>
  <c r="BT134" i="4"/>
  <c r="DA134" i="4" s="1"/>
  <c r="BG192" i="4"/>
  <c r="CN192" i="4" s="1"/>
  <c r="BT162" i="4"/>
  <c r="DA162" i="4" s="1"/>
  <c r="BU155" i="4"/>
  <c r="DB155" i="4" s="1"/>
  <c r="BF38" i="4"/>
  <c r="CM38" i="4" s="1"/>
  <c r="BW180" i="4"/>
  <c r="DD180" i="4" s="1"/>
  <c r="BT114" i="4"/>
  <c r="DA114" i="4" s="1"/>
  <c r="BR208" i="4"/>
  <c r="CY208" i="4" s="1"/>
  <c r="BS70" i="4"/>
  <c r="CZ70" i="4" s="1"/>
  <c r="BT128" i="4"/>
  <c r="DA128" i="4" s="1"/>
  <c r="BG131" i="4"/>
  <c r="CN131" i="4" s="1"/>
  <c r="BU161" i="4"/>
  <c r="DB161" i="4" s="1"/>
  <c r="BG68" i="4"/>
  <c r="CN68" i="4" s="1"/>
  <c r="BF226" i="4"/>
  <c r="CM226" i="4" s="1"/>
  <c r="BG104" i="4"/>
  <c r="CN104" i="4" s="1"/>
  <c r="BS212" i="4"/>
  <c r="CZ212" i="4" s="1"/>
  <c r="BW138" i="4"/>
  <c r="DD138" i="4" s="1"/>
  <c r="BR149" i="4"/>
  <c r="CY149" i="4" s="1"/>
  <c r="BS110" i="4"/>
  <c r="CZ110" i="4" s="1"/>
  <c r="BG218" i="4"/>
  <c r="CN218" i="4" s="1"/>
  <c r="BS164" i="4"/>
  <c r="CZ164" i="4" s="1"/>
  <c r="BV135" i="4"/>
  <c r="DC135" i="4" s="1"/>
  <c r="BR124" i="4"/>
  <c r="CY124" i="4" s="1"/>
  <c r="BG164" i="4"/>
  <c r="CN164" i="4" s="1"/>
  <c r="BG120" i="4"/>
  <c r="CN120" i="4" s="1"/>
  <c r="BU103" i="4"/>
  <c r="DB103" i="4" s="1"/>
  <c r="BS120" i="4"/>
  <c r="CZ120" i="4" s="1"/>
  <c r="BT97" i="4"/>
  <c r="DA97" i="4" s="1"/>
  <c r="BW104" i="4"/>
  <c r="DD104" i="4" s="1"/>
  <c r="BW157" i="4"/>
  <c r="DD157" i="4" s="1"/>
  <c r="BS88" i="4"/>
  <c r="CZ88" i="4" s="1"/>
  <c r="BS203" i="4"/>
  <c r="CZ203" i="4" s="1"/>
  <c r="BG199" i="4"/>
  <c r="CN199" i="4" s="1"/>
  <c r="BR195" i="4"/>
  <c r="CY195" i="4" s="1"/>
  <c r="BF219" i="4"/>
  <c r="CM219" i="4" s="1"/>
  <c r="BR192" i="4"/>
  <c r="CY192" i="4" s="1"/>
  <c r="BR100" i="4"/>
  <c r="CY100" i="4" s="1"/>
  <c r="BT135" i="4"/>
  <c r="DA135" i="4" s="1"/>
  <c r="BS78" i="4"/>
  <c r="CZ78" i="4" s="1"/>
  <c r="BW97" i="4"/>
  <c r="DD97" i="4" s="1"/>
  <c r="BV138" i="4"/>
  <c r="DC138" i="4" s="1"/>
  <c r="BT156" i="4"/>
  <c r="DA156" i="4" s="1"/>
  <c r="BR87" i="4"/>
  <c r="CY87" i="4" s="1"/>
  <c r="BU174" i="4"/>
  <c r="DB174" i="4" s="1"/>
  <c r="BS218" i="4"/>
  <c r="CZ218" i="4" s="1"/>
  <c r="BT164" i="4"/>
  <c r="DA164" i="4" s="1"/>
  <c r="BR187" i="4"/>
  <c r="CY187" i="4" s="1"/>
  <c r="BG172" i="4"/>
  <c r="CN172" i="4" s="1"/>
  <c r="BT67" i="4"/>
  <c r="DA67" i="4" s="1"/>
  <c r="BT166" i="4"/>
  <c r="DA166" i="4" s="1"/>
  <c r="BR104" i="4"/>
  <c r="CY104" i="4" s="1"/>
  <c r="BG93" i="4"/>
  <c r="CN93" i="4" s="1"/>
  <c r="BG147" i="4"/>
  <c r="CN147" i="4" s="1"/>
  <c r="BR193" i="4"/>
  <c r="CY193" i="4" s="1"/>
  <c r="BV124" i="4"/>
  <c r="DC124" i="4" s="1"/>
  <c r="BG45" i="4"/>
  <c r="CN45" i="4" s="1"/>
  <c r="BG169" i="4"/>
  <c r="CN169" i="4" s="1"/>
  <c r="BS148" i="4"/>
  <c r="CZ148" i="4" s="1"/>
  <c r="BS68" i="4"/>
  <c r="CZ68" i="4" s="1"/>
  <c r="BT146" i="4"/>
  <c r="DA146" i="4" s="1"/>
  <c r="BR216" i="4"/>
  <c r="CY216" i="4" s="1"/>
  <c r="BV140" i="4"/>
  <c r="DC140" i="4" s="1"/>
  <c r="BV98" i="4"/>
  <c r="DC98" i="4" s="1"/>
  <c r="BR217" i="4"/>
  <c r="CY217" i="4" s="1"/>
  <c r="BU111" i="4"/>
  <c r="DB111" i="4" s="1"/>
  <c r="BG161" i="4"/>
  <c r="CN161" i="4" s="1"/>
  <c r="BG88" i="4"/>
  <c r="CN88" i="4" s="1"/>
  <c r="BR154" i="4"/>
  <c r="CY154" i="4" s="1"/>
  <c r="BT183" i="4"/>
  <c r="DA183" i="4" s="1"/>
  <c r="BW132" i="4"/>
  <c r="DD132" i="4" s="1"/>
  <c r="BT210" i="4"/>
  <c r="DA210" i="4" s="1"/>
  <c r="BV116" i="4"/>
  <c r="DC116" i="4" s="1"/>
  <c r="BR50" i="4"/>
  <c r="CY50" i="4" s="1"/>
  <c r="BV159" i="4"/>
  <c r="DC159" i="4" s="1"/>
  <c r="BU125" i="4"/>
  <c r="DB125" i="4" s="1"/>
  <c r="BR141" i="4"/>
  <c r="CY141" i="4" s="1"/>
  <c r="BR189" i="4"/>
  <c r="CY189" i="4" s="1"/>
  <c r="BG97" i="4"/>
  <c r="CN97" i="4" s="1"/>
  <c r="BG79" i="4"/>
  <c r="CN79" i="4" s="1"/>
  <c r="BU183" i="4"/>
  <c r="DB183" i="4" s="1"/>
  <c r="BR82" i="4"/>
  <c r="CY82" i="4" s="1"/>
  <c r="BV126" i="4"/>
  <c r="DC126" i="4" s="1"/>
  <c r="BF239" i="4"/>
  <c r="CM239" i="4" s="1"/>
  <c r="BT175" i="4"/>
  <c r="DA175" i="4" s="1"/>
  <c r="BT208" i="4"/>
  <c r="DA208" i="4" s="1"/>
  <c r="BG212" i="4"/>
  <c r="CN212" i="4" s="1"/>
  <c r="BU129" i="4"/>
  <c r="DB129" i="4" s="1"/>
  <c r="BR70" i="4"/>
  <c r="CY70" i="4" s="1"/>
  <c r="EN49" i="4"/>
  <c r="FV49" i="4"/>
  <c r="BR94" i="4"/>
  <c r="CY94" i="4" s="1"/>
  <c r="BV137" i="4"/>
  <c r="DC137" i="4" s="1"/>
  <c r="BG179" i="4"/>
  <c r="CN179" i="4" s="1"/>
  <c r="BF40" i="4"/>
  <c r="CM40" i="4" s="1"/>
  <c r="BT194" i="4"/>
  <c r="DA194" i="4" s="1"/>
  <c r="BR175" i="4"/>
  <c r="CY175" i="4" s="1"/>
  <c r="BT169" i="4"/>
  <c r="DA169" i="4" s="1"/>
  <c r="BR218" i="4"/>
  <c r="CY218" i="4" s="1"/>
  <c r="BT117" i="4"/>
  <c r="DA117" i="4" s="1"/>
  <c r="BT205" i="4"/>
  <c r="DA205" i="4" s="1"/>
  <c r="BR105" i="4"/>
  <c r="CY105" i="4" s="1"/>
  <c r="BG223" i="4"/>
  <c r="CN223" i="4" s="1"/>
  <c r="BG60" i="4"/>
  <c r="CN60" i="4" s="1"/>
  <c r="BG90" i="4"/>
  <c r="CN90" i="4" s="1"/>
  <c r="BR67" i="4"/>
  <c r="CY67" i="4" s="1"/>
  <c r="BS118" i="4"/>
  <c r="CZ118" i="4" s="1"/>
  <c r="BV166" i="4"/>
  <c r="DC166" i="4" s="1"/>
  <c r="BV167" i="4"/>
  <c r="DC167" i="4" s="1"/>
  <c r="BT174" i="4"/>
  <c r="DA174" i="4" s="1"/>
  <c r="BV186" i="4"/>
  <c r="DC186" i="4" s="1"/>
  <c r="BT69" i="4"/>
  <c r="DA69" i="4" s="1"/>
  <c r="BT72" i="4"/>
  <c r="DA72" i="4" s="1"/>
  <c r="BR231" i="4"/>
  <c r="CY231" i="4" s="1"/>
  <c r="BG80" i="4"/>
  <c r="CN80" i="4" s="1"/>
  <c r="BG125" i="4"/>
  <c r="CN125" i="4" s="1"/>
  <c r="BG193" i="4"/>
  <c r="CN193" i="4" s="1"/>
  <c r="BT148" i="4"/>
  <c r="DA148" i="4" s="1"/>
  <c r="BS127" i="4"/>
  <c r="CZ127" i="4" s="1"/>
  <c r="BU179" i="4"/>
  <c r="DB179" i="4" s="1"/>
  <c r="BW168" i="4"/>
  <c r="DD168" i="4" s="1"/>
  <c r="BG65" i="4"/>
  <c r="CN65" i="4" s="1"/>
  <c r="BR150" i="4"/>
  <c r="CY150" i="4" s="1"/>
  <c r="BS216" i="4"/>
  <c r="CZ216" i="4" s="1"/>
  <c r="BW140" i="4"/>
  <c r="DD140" i="4" s="1"/>
  <c r="BG228" i="4"/>
  <c r="CN228" i="4" s="1"/>
  <c r="BR228" i="4"/>
  <c r="CY228" i="4" s="1"/>
  <c r="BT199" i="4"/>
  <c r="DA199" i="4" s="1"/>
  <c r="BR188" i="4"/>
  <c r="CY188" i="4" s="1"/>
  <c r="BG170" i="4"/>
  <c r="CN170" i="4" s="1"/>
  <c r="BV148" i="4"/>
  <c r="DC148" i="4" s="1"/>
  <c r="BT65" i="4"/>
  <c r="DA65" i="4" s="1"/>
  <c r="BW94" i="4"/>
  <c r="DD94" i="4" s="1"/>
  <c r="BU199" i="4"/>
  <c r="DB199" i="4" s="1"/>
  <c r="BU75" i="4"/>
  <c r="DB75" i="4" s="1"/>
  <c r="FJ191" i="4" l="1"/>
  <c r="FJ217" i="4"/>
  <c r="EM116" i="4"/>
  <c r="FU116" i="4"/>
  <c r="FJ87" i="4"/>
  <c r="FJ203" i="4"/>
  <c r="EM89" i="4"/>
  <c r="FU185" i="4"/>
  <c r="FU89" i="4"/>
  <c r="FU25" i="4"/>
  <c r="FV59" i="4"/>
  <c r="EN59" i="4"/>
  <c r="EM173" i="4"/>
  <c r="EM161" i="4"/>
  <c r="FU173" i="4"/>
  <c r="EM185" i="4"/>
  <c r="FU161" i="4"/>
  <c r="FU159" i="4"/>
  <c r="EM159" i="4"/>
  <c r="EM25" i="4"/>
  <c r="FJ69" i="4"/>
  <c r="FU247" i="4"/>
  <c r="EO155" i="4"/>
  <c r="FJ145" i="4"/>
  <c r="FW155" i="4"/>
  <c r="EM88" i="4"/>
  <c r="EM247" i="4"/>
  <c r="EM27" i="4"/>
  <c r="FU27" i="4"/>
  <c r="EM83" i="4"/>
  <c r="EM155" i="4"/>
  <c r="EM94" i="4"/>
  <c r="FU155" i="4"/>
  <c r="FU238" i="4"/>
  <c r="FU94" i="4"/>
  <c r="FJ84" i="4"/>
  <c r="EM253" i="4"/>
  <c r="EM238" i="4"/>
  <c r="FU83" i="4"/>
  <c r="EM164" i="4"/>
  <c r="EM103" i="4"/>
  <c r="FJ200" i="4"/>
  <c r="FU29" i="4"/>
  <c r="FJ194" i="4"/>
  <c r="FU39" i="4"/>
  <c r="EM39" i="4"/>
  <c r="EO89" i="4"/>
  <c r="FU103" i="4"/>
  <c r="EM32" i="4"/>
  <c r="EM29" i="4"/>
  <c r="FU32" i="4"/>
  <c r="FU220" i="4"/>
  <c r="FJ80" i="4"/>
  <c r="EM220" i="4"/>
  <c r="FJ218" i="4"/>
  <c r="EM49" i="4"/>
  <c r="FU49" i="4"/>
  <c r="FJ185" i="4"/>
  <c r="FU164" i="4"/>
  <c r="FJ45" i="4"/>
  <c r="FJ107" i="4"/>
  <c r="FU58" i="4"/>
  <c r="FW89" i="4"/>
  <c r="EM59" i="4"/>
  <c r="EM58" i="4"/>
  <c r="EM108" i="4"/>
  <c r="FU59" i="4"/>
  <c r="FJ109" i="4"/>
  <c r="FU108" i="4"/>
  <c r="FJ206" i="4"/>
  <c r="EM194" i="4"/>
  <c r="EM212" i="4"/>
  <c r="FU196" i="4"/>
  <c r="FJ94" i="4"/>
  <c r="EM196" i="4"/>
  <c r="FU212" i="4"/>
  <c r="FX94" i="4"/>
  <c r="FJ164" i="4"/>
  <c r="FJ126" i="4"/>
  <c r="FU194" i="4"/>
  <c r="EP108" i="4"/>
  <c r="FX108" i="4"/>
  <c r="EP94" i="4"/>
  <c r="EM170" i="4"/>
  <c r="EM150" i="4"/>
  <c r="FU150" i="4"/>
  <c r="FW77" i="4"/>
  <c r="FU199" i="4"/>
  <c r="EO77" i="4"/>
  <c r="EM176" i="4"/>
  <c r="FV89" i="4"/>
  <c r="FU240" i="4"/>
  <c r="FY140" i="4"/>
  <c r="EM240" i="4"/>
  <c r="FJ204" i="4"/>
  <c r="EM149" i="4"/>
  <c r="EN89" i="4"/>
  <c r="EM140" i="4"/>
  <c r="FU124" i="4"/>
  <c r="FU149" i="4"/>
  <c r="FU68" i="4"/>
  <c r="EM124" i="4"/>
  <c r="FJ77" i="4"/>
  <c r="EM175" i="4"/>
  <c r="FJ97" i="4"/>
  <c r="FW201" i="4"/>
  <c r="EQ200" i="4"/>
  <c r="EM87" i="4"/>
  <c r="EM198" i="4"/>
  <c r="EM105" i="4"/>
  <c r="FW185" i="4"/>
  <c r="EO65" i="4"/>
  <c r="FU176" i="4"/>
  <c r="FJ100" i="4"/>
  <c r="FJ178" i="4"/>
  <c r="FJ180" i="4"/>
  <c r="EM123" i="4"/>
  <c r="EM97" i="4"/>
  <c r="EO159" i="4"/>
  <c r="FW159" i="4"/>
  <c r="FW87" i="4"/>
  <c r="FW205" i="4"/>
  <c r="FY124" i="4"/>
  <c r="FY132" i="4"/>
  <c r="FZ97" i="4"/>
  <c r="EQ124" i="4"/>
  <c r="EO147" i="4"/>
  <c r="FW147" i="4"/>
  <c r="EO185" i="4"/>
  <c r="EM43" i="4"/>
  <c r="FY200" i="4"/>
  <c r="FW65" i="4"/>
  <c r="EM53" i="4"/>
  <c r="EM183" i="4"/>
  <c r="EM180" i="4"/>
  <c r="EB31" i="4"/>
  <c r="EM217" i="4"/>
  <c r="EM72" i="4"/>
  <c r="EM231" i="4"/>
  <c r="EO195" i="4"/>
  <c r="FW183" i="4"/>
  <c r="EQ176" i="4"/>
  <c r="EM114" i="4"/>
  <c r="EM230" i="4"/>
  <c r="EM93" i="4"/>
  <c r="EM237" i="4"/>
  <c r="EM157" i="4"/>
  <c r="EM197" i="4"/>
  <c r="ER89" i="4"/>
  <c r="FY76" i="4"/>
  <c r="EO201" i="4"/>
  <c r="FW195" i="4"/>
  <c r="EM100" i="4"/>
  <c r="EM104" i="4"/>
  <c r="FU45" i="4"/>
  <c r="FU111" i="4"/>
  <c r="FU140" i="4"/>
  <c r="GA127" i="4"/>
  <c r="EM199" i="4"/>
  <c r="EQ196" i="4"/>
  <c r="FW79" i="4"/>
  <c r="EM251" i="4"/>
  <c r="FW63" i="4"/>
  <c r="EM215" i="4"/>
  <c r="EM78" i="4"/>
  <c r="EO197" i="4"/>
  <c r="FY196" i="4"/>
  <c r="EQ140" i="4"/>
  <c r="FU63" i="4"/>
  <c r="FU252" i="4"/>
  <c r="FU251" i="4"/>
  <c r="EZ49" i="4"/>
  <c r="EM79" i="4"/>
  <c r="FW175" i="4"/>
  <c r="ES123" i="4"/>
  <c r="FU78" i="4"/>
  <c r="FU182" i="4"/>
  <c r="EM111" i="4"/>
  <c r="EM147" i="4"/>
  <c r="ES129" i="4"/>
  <c r="GA123" i="4"/>
  <c r="FJ234" i="4"/>
  <c r="FU147" i="4"/>
  <c r="EM71" i="4"/>
  <c r="EM229" i="4"/>
  <c r="ES127" i="4"/>
  <c r="BR204" i="4"/>
  <c r="CY204" i="4" s="1"/>
  <c r="GA129" i="4"/>
  <c r="FW215" i="4"/>
  <c r="FU216" i="4"/>
  <c r="FJ154" i="4"/>
  <c r="FJ160" i="4"/>
  <c r="FJ89" i="4"/>
  <c r="EB34" i="4"/>
  <c r="FJ215" i="4"/>
  <c r="FJ49" i="4"/>
  <c r="FJ47" i="4"/>
  <c r="FJ34" i="4"/>
  <c r="EO225" i="4"/>
  <c r="EM141" i="4"/>
  <c r="FZ111" i="4"/>
  <c r="EM41" i="4"/>
  <c r="FV75" i="4"/>
  <c r="EM146" i="4"/>
  <c r="FW197" i="4"/>
  <c r="EQ78" i="4"/>
  <c r="EO217" i="4"/>
  <c r="EM33" i="4"/>
  <c r="FV79" i="4"/>
  <c r="FW217" i="4"/>
  <c r="EN75" i="4"/>
  <c r="FV57" i="4"/>
  <c r="FU87" i="4"/>
  <c r="EM127" i="4"/>
  <c r="EN79" i="4"/>
  <c r="FX70" i="4"/>
  <c r="ES161" i="4"/>
  <c r="FU127" i="4"/>
  <c r="FU41" i="4"/>
  <c r="FJ32" i="4"/>
  <c r="FJ157" i="4"/>
  <c r="EO81" i="4"/>
  <c r="EN71" i="4"/>
  <c r="FU146" i="4"/>
  <c r="FJ190" i="4"/>
  <c r="FU209" i="4"/>
  <c r="FU152" i="4"/>
  <c r="FJ184" i="4"/>
  <c r="ER111" i="4"/>
  <c r="EM138" i="4"/>
  <c r="FU105" i="4"/>
  <c r="FU232" i="4"/>
  <c r="FU33" i="4"/>
  <c r="FJ161" i="4"/>
  <c r="FW225" i="4"/>
  <c r="GA163" i="4"/>
  <c r="EO41" i="4"/>
  <c r="EM266" i="4"/>
  <c r="FU46" i="4"/>
  <c r="FU123" i="4"/>
  <c r="EM169" i="4"/>
  <c r="EO187" i="4"/>
  <c r="EM98" i="4"/>
  <c r="FJ175" i="4"/>
  <c r="EM160" i="4"/>
  <c r="EQ152" i="4"/>
  <c r="BH128" i="4"/>
  <c r="CO128" i="4" s="1"/>
  <c r="EQ146" i="4"/>
  <c r="EQ182" i="4"/>
  <c r="EM96" i="4"/>
  <c r="FJ158" i="4"/>
  <c r="FU97" i="4"/>
  <c r="FU96" i="4"/>
  <c r="FJ152" i="4"/>
  <c r="EM117" i="4"/>
  <c r="EM167" i="4"/>
  <c r="EM60" i="4"/>
  <c r="EM70" i="4"/>
  <c r="EM191" i="4"/>
  <c r="EQ158" i="4"/>
  <c r="EQ160" i="4"/>
  <c r="FY152" i="4"/>
  <c r="EM200" i="4"/>
  <c r="FY146" i="4"/>
  <c r="FY96" i="4"/>
  <c r="EQ188" i="4"/>
  <c r="FY182" i="4"/>
  <c r="EM216" i="4"/>
  <c r="EZ37" i="4"/>
  <c r="FJ183" i="4"/>
  <c r="FU79" i="4"/>
  <c r="FU71" i="4"/>
  <c r="FU160" i="4"/>
  <c r="FJ196" i="4"/>
  <c r="FJ141" i="4"/>
  <c r="FU217" i="4"/>
  <c r="EM143" i="4"/>
  <c r="EM109" i="4"/>
  <c r="EQ96" i="4"/>
  <c r="BT165" i="4"/>
  <c r="DA165" i="4" s="1"/>
  <c r="BH188" i="4"/>
  <c r="CO188" i="4" s="1"/>
  <c r="EM46" i="4"/>
  <c r="FA233" i="4"/>
  <c r="EM82" i="4"/>
  <c r="EM223" i="4"/>
  <c r="EM218" i="4"/>
  <c r="EM85" i="4"/>
  <c r="FY158" i="4"/>
  <c r="EQ132" i="4"/>
  <c r="EO79" i="4"/>
  <c r="EO87" i="4"/>
  <c r="FY160" i="4"/>
  <c r="ER97" i="4"/>
  <c r="EM182" i="4"/>
  <c r="FY188" i="4"/>
  <c r="EO175" i="4"/>
  <c r="EO215" i="4"/>
  <c r="EO205" i="4"/>
  <c r="EM184" i="4"/>
  <c r="FU98" i="4"/>
  <c r="FU229" i="4"/>
  <c r="FU223" i="4"/>
  <c r="FJ199" i="4"/>
  <c r="FJ113" i="4"/>
  <c r="FU82" i="4"/>
  <c r="FU200" i="4"/>
  <c r="FU72" i="4"/>
  <c r="FJ163" i="4"/>
  <c r="FJ132" i="4"/>
  <c r="FU70" i="4"/>
  <c r="FU175" i="4"/>
  <c r="FU218" i="4"/>
  <c r="FJ170" i="4"/>
  <c r="EM179" i="4"/>
  <c r="BV115" i="4"/>
  <c r="DC115" i="4" s="1"/>
  <c r="EM134" i="4"/>
  <c r="EM252" i="4"/>
  <c r="EM178" i="4"/>
  <c r="EM224" i="4"/>
  <c r="FV97" i="4"/>
  <c r="EP78" i="4"/>
  <c r="EO103" i="4"/>
  <c r="EM221" i="4"/>
  <c r="EM55" i="4"/>
  <c r="BS204" i="4"/>
  <c r="CZ204" i="4" s="1"/>
  <c r="FX98" i="4"/>
  <c r="GA179" i="4"/>
  <c r="EM151" i="4"/>
  <c r="EM205" i="4"/>
  <c r="EM76" i="4"/>
  <c r="FX78" i="4"/>
  <c r="BR44" i="4"/>
  <c r="CY44" i="4" s="1"/>
  <c r="EM132" i="4"/>
  <c r="BT204" i="4"/>
  <c r="DA204" i="4" s="1"/>
  <c r="BR101" i="4"/>
  <c r="CY101" i="4" s="1"/>
  <c r="FX76" i="4"/>
  <c r="EM68" i="4"/>
  <c r="EM236" i="4"/>
  <c r="FU166" i="4"/>
  <c r="FB226" i="4"/>
  <c r="FU125" i="4"/>
  <c r="FJ44" i="4"/>
  <c r="EM61" i="4"/>
  <c r="EM125" i="4"/>
  <c r="EP98" i="4"/>
  <c r="EO93" i="4"/>
  <c r="EM244" i="4"/>
  <c r="EM242" i="4"/>
  <c r="FU244" i="4"/>
  <c r="FJ85" i="4"/>
  <c r="FJ72" i="4"/>
  <c r="EQ69" i="4"/>
  <c r="EM213" i="4"/>
  <c r="EM201" i="4"/>
  <c r="EP88" i="4"/>
  <c r="FJ68" i="4"/>
  <c r="FJ138" i="4"/>
  <c r="FJ214" i="4"/>
  <c r="EB32" i="4"/>
  <c r="EM75" i="4"/>
  <c r="EM211" i="4"/>
  <c r="EN47" i="4"/>
  <c r="ES183" i="4"/>
  <c r="FY186" i="4"/>
  <c r="BH131" i="4"/>
  <c r="CO131" i="4" s="1"/>
  <c r="ES175" i="4"/>
  <c r="FW97" i="4"/>
  <c r="FY78" i="4"/>
  <c r="BH158" i="4"/>
  <c r="CO158" i="4" s="1"/>
  <c r="BH104" i="4"/>
  <c r="CO104" i="4" s="1"/>
  <c r="EM188" i="4"/>
  <c r="EM158" i="4"/>
  <c r="EM232" i="4"/>
  <c r="EM54" i="4"/>
  <c r="EM142" i="4"/>
  <c r="EM190" i="4"/>
  <c r="CM267" i="4"/>
  <c r="EM208" i="4"/>
  <c r="BH48" i="4"/>
  <c r="CO48" i="4" s="1"/>
  <c r="FU52" i="4"/>
  <c r="FU75" i="4"/>
  <c r="FJ108" i="4"/>
  <c r="FJ162" i="4"/>
  <c r="FJ176" i="4"/>
  <c r="FU188" i="4"/>
  <c r="FU205" i="4"/>
  <c r="FJ74" i="4"/>
  <c r="FJ62" i="4"/>
  <c r="FJ65" i="4"/>
  <c r="EO97" i="4"/>
  <c r="EM48" i="4"/>
  <c r="CX267" i="4"/>
  <c r="FJ119" i="4"/>
  <c r="EM133" i="4"/>
  <c r="ER87" i="4"/>
  <c r="EM35" i="4"/>
  <c r="EM152" i="4"/>
  <c r="EM209" i="4"/>
  <c r="EM129" i="4"/>
  <c r="FZ87" i="4"/>
  <c r="FV47" i="4"/>
  <c r="BV133" i="4"/>
  <c r="DC133" i="4" s="1"/>
  <c r="EN97" i="4"/>
  <c r="EO63" i="4"/>
  <c r="EM45" i="4"/>
  <c r="EM63" i="4"/>
  <c r="GA175" i="4"/>
  <c r="EP70" i="4"/>
  <c r="EN57" i="4"/>
  <c r="FV43" i="4"/>
  <c r="EQ82" i="4"/>
  <c r="EM92" i="4"/>
  <c r="FJ139" i="4"/>
  <c r="FJ136" i="4"/>
  <c r="FJ150" i="4"/>
  <c r="FU129" i="4"/>
  <c r="FJ209" i="4"/>
  <c r="FU132" i="4"/>
  <c r="FU158" i="4"/>
  <c r="FJ192" i="4"/>
  <c r="EM52" i="4"/>
  <c r="FZ148" i="4"/>
  <c r="FK80" i="4"/>
  <c r="FX205" i="4"/>
  <c r="FX175" i="4"/>
  <c r="FY183" i="4"/>
  <c r="FZ159" i="4"/>
  <c r="FK161" i="4"/>
  <c r="FW68" i="4"/>
  <c r="FZ138" i="4"/>
  <c r="FK199" i="4"/>
  <c r="GA104" i="4"/>
  <c r="FW164" i="4"/>
  <c r="GA138" i="4"/>
  <c r="FK68" i="4"/>
  <c r="FW70" i="4"/>
  <c r="FX114" i="4"/>
  <c r="FX134" i="4"/>
  <c r="FY79" i="4"/>
  <c r="FX215" i="4"/>
  <c r="FX125" i="4"/>
  <c r="FK158" i="4"/>
  <c r="FV183" i="4"/>
  <c r="FX182" i="4"/>
  <c r="FW76" i="4"/>
  <c r="FZ127" i="4"/>
  <c r="GA164" i="4"/>
  <c r="FJ244" i="4"/>
  <c r="FK151" i="4"/>
  <c r="FW100" i="4"/>
  <c r="FY109" i="4"/>
  <c r="GA128" i="4"/>
  <c r="FZ110" i="4"/>
  <c r="FK184" i="4"/>
  <c r="FW222" i="4"/>
  <c r="FV114" i="4"/>
  <c r="FW154" i="4"/>
  <c r="FX189" i="4"/>
  <c r="FK224" i="4"/>
  <c r="FV99" i="4"/>
  <c r="FK92" i="4"/>
  <c r="FK149" i="4"/>
  <c r="FK85" i="4"/>
  <c r="FV76" i="4"/>
  <c r="FY104" i="4"/>
  <c r="FK194" i="4"/>
  <c r="FV80" i="4"/>
  <c r="FY85" i="4"/>
  <c r="FV196" i="4"/>
  <c r="FZ136" i="4"/>
  <c r="FV139" i="4"/>
  <c r="FY123" i="4"/>
  <c r="FK102" i="4"/>
  <c r="FX131" i="4"/>
  <c r="FY201" i="4"/>
  <c r="GA184" i="4"/>
  <c r="FZ193" i="4"/>
  <c r="FZ176" i="4"/>
  <c r="FK89" i="4"/>
  <c r="FZ171" i="4"/>
  <c r="FK148" i="4"/>
  <c r="FX180" i="4"/>
  <c r="FZ183" i="4"/>
  <c r="FW136" i="4"/>
  <c r="FK176" i="4"/>
  <c r="FK167" i="4"/>
  <c r="FK219" i="4"/>
  <c r="FX167" i="4"/>
  <c r="FK136" i="4"/>
  <c r="FZ170" i="4"/>
  <c r="FK206" i="4"/>
  <c r="FV167" i="4"/>
  <c r="GA173" i="4"/>
  <c r="FK215" i="4"/>
  <c r="FV220" i="4"/>
  <c r="FK67" i="4"/>
  <c r="FX159" i="4"/>
  <c r="FW114" i="4"/>
  <c r="FX73" i="4"/>
  <c r="FZ112" i="4"/>
  <c r="GA116" i="4"/>
  <c r="FK96" i="4"/>
  <c r="FV201" i="4"/>
  <c r="FW208" i="4"/>
  <c r="GA155" i="4"/>
  <c r="FW112" i="4"/>
  <c r="FV98" i="4"/>
  <c r="FK127" i="4"/>
  <c r="GA151" i="4"/>
  <c r="FK227" i="4"/>
  <c r="FX213" i="4"/>
  <c r="FZ191" i="4"/>
  <c r="FK71" i="4"/>
  <c r="FK213" i="4"/>
  <c r="FK144" i="4"/>
  <c r="FZ100" i="4"/>
  <c r="FZ144" i="4"/>
  <c r="FZ131" i="4"/>
  <c r="FV171" i="4"/>
  <c r="FX89" i="4"/>
  <c r="FW210" i="4"/>
  <c r="FV178" i="4"/>
  <c r="FK232" i="4"/>
  <c r="FK129" i="4"/>
  <c r="FX127" i="4"/>
  <c r="FX193" i="4"/>
  <c r="FV209" i="4"/>
  <c r="FX136" i="4"/>
  <c r="FW75" i="4"/>
  <c r="FY167" i="4"/>
  <c r="FV222" i="4"/>
  <c r="FX206" i="4"/>
  <c r="FV240" i="4"/>
  <c r="FX77" i="4"/>
  <c r="FY105" i="4"/>
  <c r="GA176" i="4"/>
  <c r="FW138" i="4"/>
  <c r="FY147" i="4"/>
  <c r="FZ175" i="4"/>
  <c r="FZ160" i="4"/>
  <c r="FW53" i="4"/>
  <c r="FK165" i="4"/>
  <c r="FW124" i="4"/>
  <c r="FW213" i="4"/>
  <c r="FJ248" i="4"/>
  <c r="FK75" i="4"/>
  <c r="FY135" i="4"/>
  <c r="FK142" i="4"/>
  <c r="FW94" i="4"/>
  <c r="FK133" i="4"/>
  <c r="FK156" i="4"/>
  <c r="FV233" i="4"/>
  <c r="FV223" i="4"/>
  <c r="FV53" i="4"/>
  <c r="FK100" i="4"/>
  <c r="FV152" i="4"/>
  <c r="FW104" i="4"/>
  <c r="FK53" i="4"/>
  <c r="FK234" i="4"/>
  <c r="FV86" i="4"/>
  <c r="FW127" i="4"/>
  <c r="FK223" i="4"/>
  <c r="FJ40" i="4"/>
  <c r="FZ126" i="4"/>
  <c r="FK97" i="4"/>
  <c r="GA132" i="4"/>
  <c r="FZ98" i="4"/>
  <c r="FZ124" i="4"/>
  <c r="FW218" i="4"/>
  <c r="FV100" i="4"/>
  <c r="FK120" i="4"/>
  <c r="FY199" i="4"/>
  <c r="FX65" i="4"/>
  <c r="FX199" i="4"/>
  <c r="FW216" i="4"/>
  <c r="FY179" i="4"/>
  <c r="FK125" i="4"/>
  <c r="FX69" i="4"/>
  <c r="FZ166" i="4"/>
  <c r="FK60" i="4"/>
  <c r="FV105" i="4"/>
  <c r="FX194" i="4"/>
  <c r="FV94" i="4"/>
  <c r="FY129" i="4"/>
  <c r="FX208" i="4"/>
  <c r="FJ239" i="4"/>
  <c r="FY125" i="4"/>
  <c r="FX210" i="4"/>
  <c r="FK88" i="4"/>
  <c r="FV217" i="4"/>
  <c r="FX146" i="4"/>
  <c r="FK45" i="4"/>
  <c r="FX166" i="4"/>
  <c r="FX164" i="4"/>
  <c r="FX156" i="4"/>
  <c r="FX135" i="4"/>
  <c r="FV195" i="4"/>
  <c r="GA157" i="4"/>
  <c r="FY103" i="4"/>
  <c r="FZ135" i="4"/>
  <c r="FV149" i="4"/>
  <c r="FJ226" i="4"/>
  <c r="FX128" i="4"/>
  <c r="FV208" i="4"/>
  <c r="FY155" i="4"/>
  <c r="FK192" i="4"/>
  <c r="FJ245" i="4"/>
  <c r="FZ194" i="4"/>
  <c r="GA177" i="4"/>
  <c r="FK145" i="4"/>
  <c r="FW116" i="4"/>
  <c r="FX132" i="4"/>
  <c r="GA178" i="4"/>
  <c r="FJ228" i="4"/>
  <c r="FV179" i="4"/>
  <c r="FW71" i="4"/>
  <c r="FZ174" i="4"/>
  <c r="GA103" i="4"/>
  <c r="FX123" i="4"/>
  <c r="FV156" i="4"/>
  <c r="GA158" i="4"/>
  <c r="FW206" i="4"/>
  <c r="FK134" i="4"/>
  <c r="FK132" i="4"/>
  <c r="FK73" i="4"/>
  <c r="FV155" i="4"/>
  <c r="FV191" i="4"/>
  <c r="FX200" i="4"/>
  <c r="FK196" i="4"/>
  <c r="FV119" i="4"/>
  <c r="FV72" i="4"/>
  <c r="FK124" i="4"/>
  <c r="FV157" i="4"/>
  <c r="FY119" i="4"/>
  <c r="FJ51" i="4"/>
  <c r="FV221" i="4"/>
  <c r="GA146" i="4"/>
  <c r="FY177" i="4"/>
  <c r="FZ104" i="4"/>
  <c r="FK160" i="4"/>
  <c r="FX192" i="4"/>
  <c r="FW220" i="4"/>
  <c r="FY203" i="4"/>
  <c r="FZ88" i="4"/>
  <c r="GA188" i="4"/>
  <c r="FV108" i="4"/>
  <c r="FJ243" i="4"/>
  <c r="FW134" i="4"/>
  <c r="FV159" i="4"/>
  <c r="FZ114" i="4"/>
  <c r="FK140" i="4"/>
  <c r="FJ250" i="4"/>
  <c r="FK128" i="4"/>
  <c r="FV127" i="4"/>
  <c r="FY95" i="4"/>
  <c r="FY118" i="4"/>
  <c r="FZ187" i="4"/>
  <c r="FV186" i="4"/>
  <c r="FJ35" i="4"/>
  <c r="FW67" i="4"/>
  <c r="FY100" i="4"/>
  <c r="FW58" i="4"/>
  <c r="GA134" i="4"/>
  <c r="FK81" i="4"/>
  <c r="FX93" i="4"/>
  <c r="GA111" i="4"/>
  <c r="FK74" i="4"/>
  <c r="FY162" i="4"/>
  <c r="FK222" i="4"/>
  <c r="FY159" i="4"/>
  <c r="FV180" i="4"/>
  <c r="FW128" i="4"/>
  <c r="FZ125" i="4"/>
  <c r="FV52" i="4"/>
  <c r="FK146" i="4"/>
  <c r="FK47" i="4"/>
  <c r="FL154" i="4"/>
  <c r="FJ42" i="4"/>
  <c r="FZ118" i="4"/>
  <c r="GA170" i="4"/>
  <c r="FX176" i="4"/>
  <c r="FZ109" i="4"/>
  <c r="FV134" i="4"/>
  <c r="FV112" i="4"/>
  <c r="FX126" i="4"/>
  <c r="FY81" i="4"/>
  <c r="FV184" i="4"/>
  <c r="FK72" i="4"/>
  <c r="FK130" i="4"/>
  <c r="FV136" i="4"/>
  <c r="FV228" i="4"/>
  <c r="FW118" i="4"/>
  <c r="FV188" i="4"/>
  <c r="GA168" i="4"/>
  <c r="FK193" i="4"/>
  <c r="FX72" i="4"/>
  <c r="FZ167" i="4"/>
  <c r="FK90" i="4"/>
  <c r="FV218" i="4"/>
  <c r="FV175" i="4"/>
  <c r="FZ137" i="4"/>
  <c r="FV70" i="4"/>
  <c r="FK212" i="4"/>
  <c r="FV141" i="4"/>
  <c r="FZ116" i="4"/>
  <c r="FV154" i="4"/>
  <c r="FY111" i="4"/>
  <c r="FV216" i="4"/>
  <c r="FK169" i="4"/>
  <c r="FK147" i="4"/>
  <c r="FV104" i="4"/>
  <c r="FX67" i="4"/>
  <c r="FV187" i="4"/>
  <c r="FV87" i="4"/>
  <c r="FW78" i="4"/>
  <c r="FJ219" i="4"/>
  <c r="FW88" i="4"/>
  <c r="FW120" i="4"/>
  <c r="FV124" i="4"/>
  <c r="FW110" i="4"/>
  <c r="FK104" i="4"/>
  <c r="FK131" i="4"/>
  <c r="FJ38" i="4"/>
  <c r="FX162" i="4"/>
  <c r="FK119" i="4"/>
  <c r="FY77" i="4"/>
  <c r="GA187" i="4"/>
  <c r="FV55" i="4"/>
  <c r="FY93" i="4"/>
  <c r="FX82" i="4"/>
  <c r="FZ154" i="4"/>
  <c r="FK61" i="4"/>
  <c r="FV168" i="4"/>
  <c r="FY187" i="4"/>
  <c r="FY173" i="4"/>
  <c r="FJ223" i="4"/>
  <c r="FJ43" i="4"/>
  <c r="FK190" i="4"/>
  <c r="FL86" i="4"/>
  <c r="FW74" i="4"/>
  <c r="FK226" i="4"/>
  <c r="FZ147" i="4"/>
  <c r="FJ246" i="4"/>
  <c r="FV177" i="4"/>
  <c r="FV125" i="4"/>
  <c r="FX196" i="4"/>
  <c r="FW188" i="4"/>
  <c r="FV213" i="4"/>
  <c r="FK76" i="4"/>
  <c r="FY99" i="4"/>
  <c r="FJ241" i="4"/>
  <c r="FV48" i="4"/>
  <c r="FK217" i="4"/>
  <c r="FJ249" i="4"/>
  <c r="FK209" i="4"/>
  <c r="FV224" i="4"/>
  <c r="FX173" i="4"/>
  <c r="FZ96" i="4"/>
  <c r="FX100" i="4"/>
  <c r="FX144" i="4"/>
  <c r="GA185" i="4"/>
  <c r="FZ192" i="4"/>
  <c r="FV239" i="4"/>
  <c r="FX109" i="4"/>
  <c r="FY137" i="4"/>
  <c r="FZ158" i="4"/>
  <c r="FW82" i="4"/>
  <c r="FK150" i="4"/>
  <c r="GA182" i="4"/>
  <c r="FK54" i="4"/>
  <c r="FW199" i="4"/>
  <c r="FY139" i="4"/>
  <c r="FW96" i="4"/>
  <c r="FW56" i="4"/>
  <c r="FJ235" i="4"/>
  <c r="FV118" i="4"/>
  <c r="FX71" i="4"/>
  <c r="FV46" i="4"/>
  <c r="FY131" i="4"/>
  <c r="FV235" i="4"/>
  <c r="FK139" i="4"/>
  <c r="FV63" i="4"/>
  <c r="FK181" i="4"/>
  <c r="FW221" i="4"/>
  <c r="FV68" i="4"/>
  <c r="FK183" i="4"/>
  <c r="FX129" i="4"/>
  <c r="FZ162" i="4"/>
  <c r="FX201" i="4"/>
  <c r="FZ129" i="4"/>
  <c r="FV199" i="4"/>
  <c r="FX195" i="4"/>
  <c r="FX187" i="4"/>
  <c r="FV173" i="4"/>
  <c r="FV205" i="4"/>
  <c r="FY151" i="4"/>
  <c r="FK230" i="4"/>
  <c r="FK113" i="4"/>
  <c r="FZ156" i="4"/>
  <c r="FK121" i="4"/>
  <c r="FX111" i="4"/>
  <c r="FW177" i="4"/>
  <c r="FW182" i="4"/>
  <c r="FX116" i="4"/>
  <c r="FZ179" i="4"/>
  <c r="FZ188" i="4"/>
  <c r="FK153" i="4"/>
  <c r="FX99" i="4"/>
  <c r="FK163" i="4"/>
  <c r="FW150" i="4"/>
  <c r="FZ120" i="4"/>
  <c r="FX83" i="4"/>
  <c r="FW176" i="4"/>
  <c r="GA156" i="4"/>
  <c r="FX161" i="4"/>
  <c r="FK69" i="4"/>
  <c r="FV210" i="4"/>
  <c r="FK159" i="4"/>
  <c r="FV110" i="4"/>
  <c r="FV212" i="4"/>
  <c r="GA106" i="4"/>
  <c r="FK137" i="4"/>
  <c r="FK108" i="4"/>
  <c r="FX141" i="4"/>
  <c r="FJ61" i="4"/>
  <c r="FK109" i="4"/>
  <c r="GA154" i="4"/>
  <c r="FK83" i="4"/>
  <c r="FZ149" i="4"/>
  <c r="GA120" i="4"/>
  <c r="FZ164" i="4"/>
  <c r="FZ152" i="4"/>
  <c r="FV120" i="4"/>
  <c r="FV232" i="4"/>
  <c r="FV150" i="4"/>
  <c r="FZ186" i="4"/>
  <c r="GA140" i="4"/>
  <c r="GA94" i="4"/>
  <c r="FK170" i="4"/>
  <c r="FK228" i="4"/>
  <c r="FK65" i="4"/>
  <c r="FX148" i="4"/>
  <c r="FV231" i="4"/>
  <c r="FX174" i="4"/>
  <c r="FV67" i="4"/>
  <c r="FX117" i="4"/>
  <c r="FX169" i="4"/>
  <c r="FK179" i="4"/>
  <c r="FV82" i="4"/>
  <c r="FK79" i="4"/>
  <c r="FV189" i="4"/>
  <c r="FV50" i="4"/>
  <c r="FX183" i="4"/>
  <c r="FZ140" i="4"/>
  <c r="FW148" i="4"/>
  <c r="FV193" i="4"/>
  <c r="FK93" i="4"/>
  <c r="FK172" i="4"/>
  <c r="FY174" i="4"/>
  <c r="GA97" i="4"/>
  <c r="FV192" i="4"/>
  <c r="FW203" i="4"/>
  <c r="FX97" i="4"/>
  <c r="FK164" i="4"/>
  <c r="FK218" i="4"/>
  <c r="FW212" i="4"/>
  <c r="FY161" i="4"/>
  <c r="GA180" i="4"/>
  <c r="FX171" i="4"/>
  <c r="FX212" i="4"/>
  <c r="FZ132" i="4"/>
  <c r="FK123" i="4"/>
  <c r="FY126" i="4"/>
  <c r="FX191" i="4"/>
  <c r="FK95" i="4"/>
  <c r="FX152" i="4"/>
  <c r="FK118" i="4"/>
  <c r="FK91" i="4"/>
  <c r="GA118" i="4"/>
  <c r="FX96" i="4"/>
  <c r="FY117" i="4"/>
  <c r="FW137" i="4"/>
  <c r="FJ37" i="4"/>
  <c r="FJ236" i="4"/>
  <c r="FJ242" i="4"/>
  <c r="FK141" i="4"/>
  <c r="FZ180" i="4"/>
  <c r="FK117" i="4"/>
  <c r="FW141" i="4"/>
  <c r="FX140" i="4"/>
  <c r="FZ146" i="4"/>
  <c r="FX113" i="4"/>
  <c r="FK51" i="4"/>
  <c r="GA95" i="4"/>
  <c r="FK63" i="4"/>
  <c r="GA152" i="4"/>
  <c r="FW166" i="4"/>
  <c r="FZ113" i="4"/>
  <c r="GA136" i="4"/>
  <c r="FY163" i="4"/>
  <c r="FX119" i="4"/>
  <c r="FY189" i="4"/>
  <c r="FX150" i="4"/>
  <c r="FV170" i="4"/>
  <c r="GA110" i="4"/>
  <c r="FZ161" i="4"/>
  <c r="FZ86" i="4"/>
  <c r="FZ189" i="4"/>
  <c r="FV137" i="4"/>
  <c r="FW111" i="4"/>
  <c r="GA144" i="4"/>
  <c r="FK56" i="4"/>
  <c r="FK64" i="4"/>
  <c r="FJ238" i="4"/>
  <c r="FV227" i="4"/>
  <c r="FY185" i="4"/>
  <c r="FV140" i="4"/>
  <c r="GA124" i="4"/>
  <c r="FK211" i="4"/>
  <c r="FV166" i="4"/>
  <c r="FV103" i="4"/>
  <c r="GA100" i="4"/>
  <c r="FZ139" i="4"/>
  <c r="GA166" i="4"/>
  <c r="GA96" i="4"/>
  <c r="FK177" i="4"/>
  <c r="FV74" i="4"/>
  <c r="FV128" i="4"/>
  <c r="FK84" i="4"/>
  <c r="FV238" i="4"/>
  <c r="FK55" i="4"/>
  <c r="FV182" i="4"/>
  <c r="FW146" i="4"/>
  <c r="FK174" i="4"/>
  <c r="FX178" i="4"/>
  <c r="GA160" i="4"/>
  <c r="FK82" i="4"/>
  <c r="FK62" i="4"/>
  <c r="FK138" i="4"/>
  <c r="FZ184" i="4"/>
  <c r="FV40" i="4"/>
  <c r="FK155" i="4"/>
  <c r="ER84" i="4"/>
  <c r="GA186" i="4"/>
  <c r="FZ123" i="4"/>
  <c r="FX75" i="4"/>
  <c r="FY149" i="4"/>
  <c r="FK116" i="4"/>
  <c r="FV206" i="4"/>
  <c r="FV236" i="4"/>
  <c r="FX137" i="4"/>
  <c r="FJ247" i="4"/>
  <c r="FX197" i="4"/>
  <c r="FK99" i="4"/>
  <c r="FK70" i="4"/>
  <c r="FV145" i="4"/>
  <c r="FX209" i="4"/>
  <c r="FY113" i="4"/>
  <c r="FZ141" i="4"/>
  <c r="GA99" i="4"/>
  <c r="FY127" i="4"/>
  <c r="FK229" i="4"/>
  <c r="FV58" i="4"/>
  <c r="FK46" i="4"/>
  <c r="FW83" i="4"/>
  <c r="FJ39" i="4"/>
  <c r="FK186" i="4"/>
  <c r="FW62" i="4"/>
  <c r="FZ134" i="4"/>
  <c r="FV111" i="4"/>
  <c r="FZ169" i="4"/>
  <c r="FZ155" i="4"/>
  <c r="FZ94" i="4"/>
  <c r="FV116" i="4"/>
  <c r="FX86" i="4"/>
  <c r="FW72" i="4"/>
  <c r="FZ151" i="4"/>
  <c r="FX179" i="4"/>
  <c r="FK58" i="4"/>
  <c r="FV56" i="4"/>
  <c r="FK103" i="4"/>
  <c r="FW108" i="4"/>
  <c r="FK122" i="4"/>
  <c r="FK208" i="4"/>
  <c r="FV117" i="4"/>
  <c r="FY87" i="4"/>
  <c r="FY83" i="4"/>
  <c r="FY175" i="4"/>
  <c r="FK52" i="4"/>
  <c r="FW129" i="4"/>
  <c r="FK205" i="4"/>
  <c r="FW126" i="4"/>
  <c r="FX79" i="4"/>
  <c r="FW184" i="4"/>
  <c r="FX145" i="4"/>
  <c r="FU120" i="4"/>
  <c r="FW229" i="4"/>
  <c r="GB97" i="4"/>
  <c r="GB123" i="4"/>
  <c r="GB182" i="4"/>
  <c r="FZ199" i="4"/>
  <c r="FY63" i="4"/>
  <c r="GB129" i="4"/>
  <c r="FY70" i="4"/>
  <c r="FJ255" i="4"/>
  <c r="FX223" i="4"/>
  <c r="FX217" i="4"/>
  <c r="FU263" i="4"/>
  <c r="FY215" i="4"/>
  <c r="GB109" i="4"/>
  <c r="GB98" i="4"/>
  <c r="FX52" i="4"/>
  <c r="FU260" i="4"/>
  <c r="GB125" i="4"/>
  <c r="GB108" i="4"/>
  <c r="FK28" i="4"/>
  <c r="FJ25" i="4"/>
  <c r="FK240" i="4"/>
  <c r="FU261" i="4"/>
  <c r="GB185" i="4"/>
  <c r="FX59" i="4"/>
  <c r="GB161" i="4"/>
  <c r="FU19" i="4"/>
  <c r="GB124" i="4"/>
  <c r="GA85" i="4"/>
  <c r="FY71" i="4"/>
  <c r="GB157" i="4"/>
  <c r="GB171" i="4"/>
  <c r="GA84" i="4"/>
  <c r="GB163" i="4"/>
  <c r="FZ195" i="4"/>
  <c r="GB106" i="4"/>
  <c r="FU225" i="4"/>
  <c r="FU65" i="4"/>
  <c r="EO223" i="4"/>
  <c r="FU187" i="4"/>
  <c r="FU171" i="4"/>
  <c r="FW73" i="4"/>
  <c r="FW81" i="4"/>
  <c r="FV71" i="4"/>
  <c r="FW193" i="4"/>
  <c r="FV28" i="4"/>
  <c r="FX221" i="4"/>
  <c r="FW38" i="4"/>
  <c r="FU259" i="4"/>
  <c r="FZ76" i="4"/>
  <c r="GB150" i="4"/>
  <c r="GB113" i="4"/>
  <c r="GB120" i="4"/>
  <c r="GA192" i="4"/>
  <c r="FK35" i="4"/>
  <c r="GB138" i="4"/>
  <c r="FJ24" i="4"/>
  <c r="FK242" i="4"/>
  <c r="FK238" i="4"/>
  <c r="GB183" i="4"/>
  <c r="FK30" i="4"/>
  <c r="FK235" i="4"/>
  <c r="FJ17" i="4"/>
  <c r="FK239" i="4"/>
  <c r="FK33" i="4"/>
  <c r="GB93" i="4"/>
  <c r="FU148" i="4"/>
  <c r="FV93" i="4"/>
  <c r="FJ259" i="4"/>
  <c r="FW231" i="4"/>
  <c r="FK189" i="4"/>
  <c r="FY208" i="4"/>
  <c r="FV248" i="4"/>
  <c r="FV31" i="4"/>
  <c r="FL108" i="4"/>
  <c r="FL89" i="4"/>
  <c r="FL160" i="4"/>
  <c r="FL162" i="4"/>
  <c r="FL139" i="4"/>
  <c r="FL44" i="4"/>
  <c r="FL100" i="4"/>
  <c r="FL181" i="4"/>
  <c r="FL186" i="4"/>
  <c r="FL232" i="4"/>
  <c r="FY166" i="4"/>
  <c r="FW119" i="4"/>
  <c r="EQ84" i="4"/>
  <c r="EO179" i="4"/>
  <c r="FX88" i="4"/>
  <c r="FY80" i="4"/>
  <c r="EO139" i="4"/>
  <c r="EQ164" i="4"/>
  <c r="GA183" i="4"/>
  <c r="EQ88" i="4"/>
  <c r="GA161" i="4"/>
  <c r="FL220" i="4"/>
  <c r="FL58" i="4"/>
  <c r="FP131" i="4"/>
  <c r="FL227" i="4"/>
  <c r="FN78" i="4"/>
  <c r="FL55" i="4"/>
  <c r="EQ76" i="4"/>
  <c r="EQ138" i="4"/>
  <c r="EO59" i="4"/>
  <c r="FW135" i="4"/>
  <c r="GA93" i="4"/>
  <c r="FZ89" i="4"/>
  <c r="EQ86" i="4"/>
  <c r="GA105" i="4"/>
  <c r="EO131" i="4"/>
  <c r="FU99" i="4"/>
  <c r="FU112" i="4"/>
  <c r="FU138" i="4"/>
  <c r="FU137" i="4"/>
  <c r="FU245" i="4"/>
  <c r="FU227" i="4"/>
  <c r="FU213" i="4"/>
  <c r="FJ55" i="4"/>
  <c r="FJ147" i="4"/>
  <c r="FJ156" i="4"/>
  <c r="FJ179" i="4"/>
  <c r="FJ64" i="4"/>
  <c r="FJ111" i="4"/>
  <c r="FJ121" i="4"/>
  <c r="FJ91" i="4"/>
  <c r="FJ82" i="4"/>
  <c r="FU50" i="4"/>
  <c r="FU110" i="4"/>
  <c r="FU246" i="4"/>
  <c r="FU249" i="4"/>
  <c r="FJ46" i="4"/>
  <c r="FJ174" i="4"/>
  <c r="EN51" i="4"/>
  <c r="FJ58" i="4"/>
  <c r="FJ143" i="4"/>
  <c r="FJ127" i="4"/>
  <c r="FU239" i="4"/>
  <c r="FJ30" i="4"/>
  <c r="FU69" i="4"/>
  <c r="FU77" i="4"/>
  <c r="FJ116" i="4"/>
  <c r="FJ33" i="4"/>
  <c r="FU51" i="4"/>
  <c r="FJ146" i="4"/>
  <c r="FJ229" i="4"/>
  <c r="FJ92" i="4"/>
  <c r="FU48" i="4"/>
  <c r="FU62" i="4"/>
  <c r="FU144" i="4"/>
  <c r="FU37" i="4"/>
  <c r="FJ88" i="4"/>
  <c r="FJ86" i="4"/>
  <c r="FJ123" i="4"/>
  <c r="FJ144" i="4"/>
  <c r="FU61" i="4"/>
  <c r="FJ232" i="4"/>
  <c r="FK214" i="4"/>
  <c r="FV113" i="4"/>
  <c r="FY195" i="4"/>
  <c r="FX157" i="4"/>
  <c r="FK178" i="4"/>
  <c r="FK173" i="4"/>
  <c r="FV144" i="4"/>
  <c r="FX74" i="4"/>
  <c r="FW158" i="4"/>
  <c r="FY169" i="4"/>
  <c r="FJ36" i="4"/>
  <c r="FX158" i="4"/>
  <c r="FW156" i="4"/>
  <c r="FV207" i="4"/>
  <c r="FV169" i="4"/>
  <c r="FX154" i="4"/>
  <c r="FK77" i="4"/>
  <c r="FV146" i="4"/>
  <c r="FW86" i="4"/>
  <c r="FV138" i="4"/>
  <c r="FJ227" i="4"/>
  <c r="FX95" i="4"/>
  <c r="FZ150" i="4"/>
  <c r="FV148" i="4"/>
  <c r="FX186" i="4"/>
  <c r="FK231" i="4"/>
  <c r="FK200" i="4"/>
  <c r="FW84" i="4"/>
  <c r="FY180" i="4"/>
  <c r="FK187" i="4"/>
  <c r="FJ237" i="4"/>
  <c r="FZ93" i="4"/>
  <c r="GA126" i="4"/>
  <c r="FW55" i="4"/>
  <c r="FZ157" i="4"/>
  <c r="FK210" i="4"/>
  <c r="FV185" i="4"/>
  <c r="FX163" i="4"/>
  <c r="FK233" i="4"/>
  <c r="FZ178" i="4"/>
  <c r="FV88" i="4"/>
  <c r="FK143" i="4"/>
  <c r="FV95" i="4"/>
  <c r="FV174" i="4"/>
  <c r="FZ173" i="4"/>
  <c r="FV106" i="4"/>
  <c r="FX110" i="4"/>
  <c r="FK171" i="4"/>
  <c r="FW180" i="4"/>
  <c r="FV215" i="4"/>
  <c r="FV229" i="4"/>
  <c r="FV147" i="4"/>
  <c r="FK202" i="4"/>
  <c r="FK126" i="4"/>
  <c r="FY197" i="4"/>
  <c r="FV126" i="4"/>
  <c r="FK115" i="4"/>
  <c r="FX188" i="4"/>
  <c r="FV203" i="4"/>
  <c r="FX168" i="4"/>
  <c r="FK182" i="4"/>
  <c r="FW192" i="4"/>
  <c r="FX207" i="4"/>
  <c r="FV84" i="4"/>
  <c r="FV45" i="4"/>
  <c r="FJ41" i="4"/>
  <c r="FW106" i="4"/>
  <c r="FW174" i="4"/>
  <c r="FX138" i="4"/>
  <c r="FW170" i="4"/>
  <c r="FK201" i="4"/>
  <c r="FX160" i="4"/>
  <c r="GA112" i="4"/>
  <c r="FK106" i="4"/>
  <c r="FZ163" i="4"/>
  <c r="FY191" i="4"/>
  <c r="FY141" i="4"/>
  <c r="FW140" i="4"/>
  <c r="FU23" i="4"/>
  <c r="FK250" i="4"/>
  <c r="FJ27" i="4"/>
  <c r="FU264" i="4"/>
  <c r="FU21" i="4"/>
  <c r="FJ12" i="4"/>
  <c r="FJ265" i="4"/>
  <c r="FU24" i="4"/>
  <c r="FZ197" i="4"/>
  <c r="FK40" i="4"/>
  <c r="GB119" i="4"/>
  <c r="FZ83" i="4"/>
  <c r="GB173" i="4"/>
  <c r="FW39" i="4"/>
  <c r="FV253" i="4"/>
  <c r="FY213" i="4"/>
  <c r="GB114" i="4"/>
  <c r="GB126" i="4"/>
  <c r="GA86" i="4"/>
  <c r="GA88" i="4"/>
  <c r="GB103" i="4"/>
  <c r="GB155" i="4"/>
  <c r="FV251" i="4"/>
  <c r="GB176" i="4"/>
  <c r="FU20" i="4"/>
  <c r="FJ261" i="4"/>
  <c r="FK236" i="4"/>
  <c r="FJ262" i="4"/>
  <c r="FZ200" i="4"/>
  <c r="FZ82" i="4"/>
  <c r="ES109" i="4"/>
  <c r="EQ98" i="4"/>
  <c r="FY112" i="4"/>
  <c r="FU193" i="4"/>
  <c r="FY110" i="4"/>
  <c r="FJ95" i="4"/>
  <c r="FW157" i="4"/>
  <c r="FU254" i="4"/>
  <c r="FU17" i="4"/>
  <c r="FJ251" i="4"/>
  <c r="FJ13" i="4"/>
  <c r="FU14" i="4"/>
  <c r="GB168" i="4"/>
  <c r="FK247" i="4"/>
  <c r="GB186" i="4"/>
  <c r="FY74" i="4"/>
  <c r="FJ266" i="4"/>
  <c r="FZ80" i="4"/>
  <c r="GB178" i="4"/>
  <c r="GB134" i="4"/>
  <c r="FW235" i="4"/>
  <c r="FJ23" i="4"/>
  <c r="FY67" i="4"/>
  <c r="FU262" i="4"/>
  <c r="FW40" i="4"/>
  <c r="GB110" i="4"/>
  <c r="GB137" i="4"/>
  <c r="GB154" i="4"/>
  <c r="GB162" i="4"/>
  <c r="FV36" i="4"/>
  <c r="FU115" i="4"/>
  <c r="FU208" i="4"/>
  <c r="FU165" i="4"/>
  <c r="FU136" i="4"/>
  <c r="FV249" i="4"/>
  <c r="FU54" i="4"/>
  <c r="FJ189" i="4"/>
  <c r="FJ198" i="4"/>
  <c r="FU190" i="4"/>
  <c r="FU143" i="4"/>
  <c r="FU211" i="4"/>
  <c r="FU107" i="4"/>
  <c r="FU122" i="4"/>
  <c r="FU219" i="4"/>
  <c r="FU102" i="4"/>
  <c r="FJ257" i="4"/>
  <c r="FU35" i="4"/>
  <c r="FU60" i="4"/>
  <c r="FK248" i="4"/>
  <c r="FU142" i="4"/>
  <c r="FU92" i="4"/>
  <c r="FJ221" i="4"/>
  <c r="FJ135" i="4"/>
  <c r="FJ264" i="4"/>
  <c r="FU90" i="4"/>
  <c r="FU64" i="4"/>
  <c r="FU172" i="4"/>
  <c r="FU133" i="4"/>
  <c r="FU153" i="4"/>
  <c r="EN43" i="4"/>
  <c r="GB136" i="4"/>
  <c r="FW85" i="4"/>
  <c r="FW151" i="4"/>
  <c r="FL49" i="4"/>
  <c r="FL219" i="4"/>
  <c r="FL234" i="4"/>
  <c r="FP158" i="4"/>
  <c r="FL45" i="4"/>
  <c r="FL225" i="4"/>
  <c r="FY150" i="4"/>
  <c r="GA149" i="4"/>
  <c r="EO99" i="4"/>
  <c r="EQ186" i="4"/>
  <c r="FV61" i="4"/>
  <c r="FW171" i="4"/>
  <c r="FX80" i="4"/>
  <c r="FV39" i="4"/>
  <c r="GA141" i="4"/>
  <c r="FM96" i="4"/>
  <c r="FL222" i="4"/>
  <c r="FL99" i="4"/>
  <c r="FL54" i="4"/>
  <c r="FL51" i="4"/>
  <c r="EO149" i="4"/>
  <c r="GA145" i="4"/>
  <c r="FY82" i="4"/>
  <c r="EQ170" i="4"/>
  <c r="GA117" i="4"/>
  <c r="GA147" i="4"/>
  <c r="FY108" i="4"/>
  <c r="FZ119" i="4"/>
  <c r="FU168" i="4"/>
  <c r="FU243" i="4"/>
  <c r="FU163" i="4"/>
  <c r="FU156" i="4"/>
  <c r="FU38" i="4"/>
  <c r="FU67" i="4"/>
  <c r="FU95" i="4"/>
  <c r="FU47" i="4"/>
  <c r="FU210" i="4"/>
  <c r="FJ165" i="4"/>
  <c r="FJ187" i="4"/>
  <c r="FJ216" i="4"/>
  <c r="FJ29" i="4"/>
  <c r="FW173" i="4"/>
  <c r="FJ99" i="4"/>
  <c r="EQ94" i="4"/>
  <c r="FJ155" i="4"/>
  <c r="FJ177" i="4"/>
  <c r="FU135" i="4"/>
  <c r="FU117" i="4"/>
  <c r="FU28" i="4"/>
  <c r="FU206" i="4"/>
  <c r="FU189" i="4"/>
  <c r="FJ122" i="4"/>
  <c r="FJ81" i="4"/>
  <c r="FJ106" i="4"/>
  <c r="FJ213" i="4"/>
  <c r="FJ151" i="4"/>
  <c r="FU40" i="4"/>
  <c r="FJ131" i="4"/>
  <c r="FJ167" i="4"/>
  <c r="FU118" i="4"/>
  <c r="FJ114" i="4"/>
  <c r="FJ67" i="4"/>
  <c r="FU56" i="4"/>
  <c r="FJ142" i="4"/>
  <c r="FJ103" i="4"/>
  <c r="FU203" i="4"/>
  <c r="FU233" i="4"/>
  <c r="FU228" i="4"/>
  <c r="FJ101" i="4"/>
  <c r="EO209" i="4"/>
  <c r="FU109" i="4"/>
  <c r="FU177" i="4"/>
  <c r="FJ118" i="4"/>
  <c r="FJ225" i="4"/>
  <c r="FU192" i="4"/>
  <c r="FU84" i="4"/>
  <c r="FJ202" i="4"/>
  <c r="FJ115" i="4"/>
  <c r="FU100" i="4"/>
  <c r="FU157" i="4"/>
  <c r="FJ208" i="4"/>
  <c r="FJ193" i="4"/>
  <c r="FX87" i="4"/>
  <c r="FV161" i="4"/>
  <c r="FX147" i="4"/>
  <c r="FK48" i="4"/>
  <c r="FY171" i="4"/>
  <c r="FK105" i="4"/>
  <c r="FX185" i="4"/>
  <c r="FJ54" i="4"/>
  <c r="FV225" i="4"/>
  <c r="FV200" i="4"/>
  <c r="FK216" i="4"/>
  <c r="FV197" i="4"/>
  <c r="FV62" i="4"/>
  <c r="FX81" i="4"/>
  <c r="FX203" i="4"/>
  <c r="FW168" i="4"/>
  <c r="FV78" i="4"/>
  <c r="FX170" i="4"/>
  <c r="FK162" i="4"/>
  <c r="FJ60" i="4"/>
  <c r="FK197" i="4"/>
  <c r="FJ48" i="4"/>
  <c r="GA98" i="4"/>
  <c r="GA114" i="4"/>
  <c r="FW162" i="4"/>
  <c r="FK225" i="4"/>
  <c r="FK110" i="4"/>
  <c r="FV194" i="4"/>
  <c r="GA162" i="4"/>
  <c r="FJ222" i="4"/>
  <c r="FV85" i="4"/>
  <c r="FK191" i="4"/>
  <c r="FW132" i="4"/>
  <c r="FK107" i="4"/>
  <c r="FK111" i="4"/>
  <c r="FW224" i="4"/>
  <c r="GA148" i="4"/>
  <c r="FY193" i="4"/>
  <c r="FX139" i="4"/>
  <c r="FZ106" i="4"/>
  <c r="FK86" i="4"/>
  <c r="FV176" i="4"/>
  <c r="FV160" i="4"/>
  <c r="FK78" i="4"/>
  <c r="FX149" i="4"/>
  <c r="FW123" i="4"/>
  <c r="FK50" i="4"/>
  <c r="FJ240" i="4"/>
  <c r="FW178" i="4"/>
  <c r="FW98" i="4"/>
  <c r="FY145" i="4"/>
  <c r="FV132" i="4"/>
  <c r="FW200" i="4"/>
  <c r="FJ224" i="4"/>
  <c r="FZ168" i="4"/>
  <c r="FJ11" i="4"/>
  <c r="GB158" i="4"/>
  <c r="FW46" i="4"/>
  <c r="FW232" i="4"/>
  <c r="GB146" i="4"/>
  <c r="GB188" i="4"/>
  <c r="FZ75" i="4"/>
  <c r="GB132" i="4"/>
  <c r="GB111" i="4"/>
  <c r="GB127" i="4"/>
  <c r="GB140" i="4"/>
  <c r="GB152" i="4"/>
  <c r="FJ258" i="4"/>
  <c r="FK38" i="4"/>
  <c r="GB100" i="4"/>
  <c r="FW48" i="4"/>
  <c r="FV252" i="4"/>
  <c r="ER117" i="4"/>
  <c r="FV250" i="4"/>
  <c r="GB159" i="4"/>
  <c r="FV27" i="4"/>
  <c r="FK42" i="4"/>
  <c r="FW49" i="4"/>
  <c r="GB179" i="4"/>
  <c r="FV33" i="4"/>
  <c r="GB149" i="4"/>
  <c r="FY68" i="4"/>
  <c r="GA194" i="4"/>
  <c r="FX61" i="4"/>
  <c r="FY210" i="4"/>
  <c r="GB180" i="4"/>
  <c r="GB112" i="4"/>
  <c r="GB177" i="4"/>
  <c r="FX225" i="4"/>
  <c r="FZ81" i="4"/>
  <c r="FX222" i="4"/>
  <c r="FU12" i="4"/>
  <c r="GB144" i="4"/>
  <c r="FX55" i="4"/>
  <c r="GB139" i="4"/>
  <c r="FW145" i="4"/>
  <c r="FU197" i="4"/>
  <c r="FU131" i="4"/>
  <c r="FW187" i="4"/>
  <c r="FW109" i="4"/>
  <c r="FJ233" i="4"/>
  <c r="FJ148" i="4"/>
  <c r="FJ66" i="4"/>
  <c r="FJ197" i="4"/>
  <c r="FX56" i="4"/>
  <c r="FV245" i="4"/>
  <c r="FW50" i="4"/>
  <c r="GB128" i="4"/>
  <c r="GB166" i="4"/>
  <c r="GB104" i="4"/>
  <c r="FW236" i="4"/>
  <c r="GB184" i="4"/>
  <c r="GB141" i="4"/>
  <c r="GB151" i="4"/>
  <c r="GB156" i="4"/>
  <c r="FX53" i="4"/>
  <c r="GB118" i="4"/>
  <c r="FK39" i="4"/>
  <c r="FY212" i="4"/>
  <c r="FV243" i="4"/>
  <c r="FJ14" i="4"/>
  <c r="FJ256" i="4"/>
  <c r="FY69" i="4"/>
  <c r="FU22" i="4"/>
  <c r="GB170" i="4"/>
  <c r="FJ260" i="4"/>
  <c r="FJ252" i="4"/>
  <c r="FJ22" i="4"/>
  <c r="FU31" i="4"/>
  <c r="FV115" i="4"/>
  <c r="FJ52" i="4"/>
  <c r="FJ96" i="4"/>
  <c r="FK98" i="4"/>
  <c r="FU256" i="4"/>
  <c r="FW47" i="4"/>
  <c r="FK195" i="4"/>
  <c r="FW239" i="4"/>
  <c r="FK57" i="4"/>
  <c r="FY206" i="4"/>
  <c r="FZ203" i="4"/>
  <c r="GB148" i="4"/>
  <c r="FW103" i="4"/>
  <c r="GA113" i="4"/>
  <c r="FL119" i="4"/>
  <c r="FL180" i="4"/>
  <c r="FL132" i="4"/>
  <c r="FL56" i="4"/>
  <c r="FL83" i="4"/>
  <c r="FL178" i="4"/>
  <c r="FL145" i="4"/>
  <c r="FL87" i="4"/>
  <c r="FL191" i="4"/>
  <c r="FL230" i="4"/>
  <c r="EO113" i="4"/>
  <c r="EO95" i="4"/>
  <c r="EP68" i="4"/>
  <c r="ES139" i="4"/>
  <c r="FY120" i="4"/>
  <c r="FY116" i="4"/>
  <c r="FY156" i="4"/>
  <c r="FX106" i="4"/>
  <c r="ES135" i="4"/>
  <c r="FL205" i="4"/>
  <c r="FL46" i="4"/>
  <c r="EP120" i="4"/>
  <c r="FW69" i="4"/>
  <c r="GA169" i="4"/>
  <c r="FY154" i="4"/>
  <c r="GA137" i="4"/>
  <c r="ES131" i="4"/>
  <c r="ES179" i="4"/>
  <c r="ES163" i="4"/>
  <c r="FU178" i="4"/>
  <c r="FU224" i="4"/>
  <c r="FU179" i="4"/>
  <c r="FU113" i="4"/>
  <c r="FU145" i="4"/>
  <c r="FU195" i="4"/>
  <c r="FU151" i="4"/>
  <c r="FU85" i="4"/>
  <c r="FU221" i="4"/>
  <c r="FJ137" i="4"/>
  <c r="FJ120" i="4"/>
  <c r="FJ102" i="4"/>
  <c r="FJ140" i="4"/>
  <c r="FJ212" i="4"/>
  <c r="FJ117" i="4"/>
  <c r="FW93" i="4"/>
  <c r="FJ181" i="4"/>
  <c r="FU207" i="4"/>
  <c r="EM166" i="4"/>
  <c r="FJ171" i="4"/>
  <c r="FJ133" i="4"/>
  <c r="FJ153" i="4"/>
  <c r="FJ124" i="4"/>
  <c r="EP76" i="4"/>
  <c r="FJ79" i="4"/>
  <c r="FU57" i="4"/>
  <c r="FJ149" i="4"/>
  <c r="FU80" i="4"/>
  <c r="FU236" i="4"/>
  <c r="FU167" i="4"/>
  <c r="FJ129" i="4"/>
  <c r="FU134" i="4"/>
  <c r="FJ220" i="4"/>
  <c r="FJ112" i="4"/>
  <c r="FU141" i="4"/>
  <c r="FU184" i="4"/>
  <c r="FJ128" i="4"/>
  <c r="FU242" i="4"/>
  <c r="FU55" i="4"/>
  <c r="FJ172" i="4"/>
  <c r="FJ182" i="4"/>
  <c r="FJ159" i="4"/>
  <c r="FJ105" i="4"/>
  <c r="FU76" i="4"/>
  <c r="FU215" i="4"/>
  <c r="FU201" i="4"/>
  <c r="FJ231" i="4"/>
  <c r="FX184" i="4"/>
  <c r="FZ145" i="4"/>
  <c r="FZ185" i="4"/>
  <c r="FX151" i="4"/>
  <c r="FX118" i="4"/>
  <c r="FY106" i="4"/>
  <c r="GA108" i="4"/>
  <c r="FK152" i="4"/>
  <c r="FK114" i="4"/>
  <c r="FK66" i="4"/>
  <c r="FV165" i="4"/>
  <c r="FV131" i="4"/>
  <c r="FV123" i="4"/>
  <c r="FZ108" i="4"/>
  <c r="FW194" i="4"/>
  <c r="FV162" i="4"/>
  <c r="FY178" i="4"/>
  <c r="FV129" i="4"/>
  <c r="FW152" i="4"/>
  <c r="FK59" i="4"/>
  <c r="FV164" i="4"/>
  <c r="FV151" i="4"/>
  <c r="FY97" i="4"/>
  <c r="FV135" i="4"/>
  <c r="FY157" i="4"/>
  <c r="FK168" i="4"/>
  <c r="FY192" i="4"/>
  <c r="GA174" i="4"/>
  <c r="FV77" i="4"/>
  <c r="FX105" i="4"/>
  <c r="FV109" i="4"/>
  <c r="FY134" i="4"/>
  <c r="FY194" i="4"/>
  <c r="FW80" i="4"/>
  <c r="FK175" i="4"/>
  <c r="FJ59" i="4"/>
  <c r="FX177" i="4"/>
  <c r="FY89" i="4"/>
  <c r="FK94" i="4"/>
  <c r="FJ53" i="4"/>
  <c r="FY184" i="4"/>
  <c r="FK87" i="4"/>
  <c r="FX103" i="4"/>
  <c r="FK166" i="4"/>
  <c r="FK188" i="4"/>
  <c r="FV96" i="4"/>
  <c r="FK204" i="4"/>
  <c r="FK203" i="4"/>
  <c r="FW125" i="4"/>
  <c r="FW196" i="4"/>
  <c r="FK101" i="4"/>
  <c r="FX112" i="4"/>
  <c r="FW160" i="4"/>
  <c r="FV73" i="4"/>
  <c r="FZ128" i="4"/>
  <c r="FV41" i="4"/>
  <c r="FK185" i="4"/>
  <c r="FZ182" i="4"/>
  <c r="GA150" i="4"/>
  <c r="FK220" i="4"/>
  <c r="FX124" i="4"/>
  <c r="FW186" i="4"/>
  <c r="FV158" i="4"/>
  <c r="FK49" i="4"/>
  <c r="FX155" i="4"/>
  <c r="FK207" i="4"/>
  <c r="FK112" i="4"/>
  <c r="FK154" i="4"/>
  <c r="FW144" i="4"/>
  <c r="FJ56" i="4"/>
  <c r="FK157" i="4"/>
  <c r="FX85" i="4"/>
  <c r="FZ177" i="4"/>
  <c r="FK180" i="4"/>
  <c r="FV163" i="4"/>
  <c r="FJ20" i="4"/>
  <c r="FU257" i="4"/>
  <c r="FW45" i="4"/>
  <c r="FK244" i="4"/>
  <c r="FJ254" i="4"/>
  <c r="FU16" i="4"/>
  <c r="FU15" i="4"/>
  <c r="FK237" i="4"/>
  <c r="FK34" i="4"/>
  <c r="FK37" i="4"/>
  <c r="FZ78" i="4"/>
  <c r="FY72" i="4"/>
  <c r="GA87" i="4"/>
  <c r="FV242" i="4"/>
  <c r="FY205" i="4"/>
  <c r="FJ15" i="4"/>
  <c r="FK249" i="4"/>
  <c r="FJ253" i="4"/>
  <c r="FK32" i="4"/>
  <c r="FJ18" i="4"/>
  <c r="FJ263" i="4"/>
  <c r="FJ19" i="4"/>
  <c r="FW41" i="4"/>
  <c r="FK41" i="4"/>
  <c r="FU266" i="4"/>
  <c r="FW238" i="4"/>
  <c r="FV247" i="4"/>
  <c r="FV25" i="4"/>
  <c r="FX220" i="4"/>
  <c r="GB164" i="4"/>
  <c r="FV29" i="4"/>
  <c r="GB94" i="4"/>
  <c r="FU258" i="4"/>
  <c r="FV32" i="4"/>
  <c r="GB95" i="4"/>
  <c r="GB116" i="4"/>
  <c r="FU13" i="4"/>
  <c r="FV244" i="4"/>
  <c r="FU255" i="4"/>
  <c r="FJ26" i="4"/>
  <c r="FY65" i="4"/>
  <c r="FK243" i="4"/>
  <c r="FU222" i="4"/>
  <c r="FU169" i="4"/>
  <c r="ES171" i="4"/>
  <c r="FU154" i="4"/>
  <c r="FU139" i="4"/>
  <c r="FU36" i="4"/>
  <c r="FJ83" i="4"/>
  <c r="EO163" i="4"/>
  <c r="FJ104" i="4"/>
  <c r="FJ16" i="4"/>
  <c r="GB99" i="4"/>
  <c r="FK29" i="4"/>
  <c r="GB135" i="4"/>
  <c r="FW228" i="4"/>
  <c r="FY207" i="4"/>
  <c r="FY73" i="4"/>
  <c r="GA193" i="4"/>
  <c r="FU18" i="4"/>
  <c r="FU265" i="4"/>
  <c r="GB187" i="4"/>
  <c r="GB145" i="4"/>
  <c r="FJ130" i="4"/>
  <c r="FU234" i="4"/>
  <c r="FU43" i="4"/>
  <c r="FJ205" i="4"/>
  <c r="FY136" i="4"/>
  <c r="FU226" i="4"/>
  <c r="FU130" i="4"/>
  <c r="FU91" i="4"/>
  <c r="FJ98" i="4"/>
  <c r="FJ50" i="4"/>
  <c r="FU121" i="4"/>
  <c r="FU214" i="4"/>
  <c r="FU237" i="4"/>
  <c r="FU198" i="4"/>
  <c r="FU230" i="4"/>
  <c r="FJ195" i="4"/>
  <c r="FU181" i="4"/>
  <c r="EO115" i="4"/>
  <c r="FJ57" i="4"/>
  <c r="FU26" i="4"/>
  <c r="FU42" i="4"/>
  <c r="FU66" i="4"/>
  <c r="FU34" i="4"/>
  <c r="FU101" i="4"/>
  <c r="FU44" i="4"/>
  <c r="FU30" i="4"/>
  <c r="FJ21" i="4"/>
  <c r="FU204" i="4"/>
  <c r="FZ95" i="4"/>
  <c r="FZ103" i="4"/>
  <c r="FV65" i="4"/>
  <c r="FO172" i="4"/>
  <c r="FL113" i="4"/>
  <c r="EQ128" i="4"/>
  <c r="FW191" i="4"/>
  <c r="EO105" i="4"/>
  <c r="FV69" i="4"/>
  <c r="EO161" i="4"/>
  <c r="FX84" i="4"/>
  <c r="EP104" i="4"/>
  <c r="EN81" i="4"/>
  <c r="EN83" i="4"/>
  <c r="EO167" i="4"/>
  <c r="FY144" i="4"/>
  <c r="ES159" i="4"/>
  <c r="FP121" i="4"/>
  <c r="FL61" i="4"/>
  <c r="FW61" i="4"/>
  <c r="FW117" i="4"/>
  <c r="ES167" i="4"/>
  <c r="FW169" i="4"/>
  <c r="FY148" i="4"/>
  <c r="EQ114" i="4"/>
  <c r="FY176" i="4"/>
  <c r="EO189" i="4"/>
  <c r="FU114" i="4"/>
  <c r="FU241" i="4"/>
  <c r="FU81" i="4"/>
  <c r="FU248" i="4"/>
  <c r="FU86" i="4"/>
  <c r="FU174" i="4"/>
  <c r="FU235" i="4"/>
  <c r="FJ110" i="4"/>
  <c r="FJ230" i="4"/>
  <c r="FJ75" i="4"/>
  <c r="FJ207" i="4"/>
  <c r="FJ73" i="4"/>
  <c r="FJ188" i="4"/>
  <c r="FJ90" i="4"/>
  <c r="FJ166" i="4"/>
  <c r="FU186" i="4"/>
  <c r="FU73" i="4"/>
  <c r="FU104" i="4"/>
  <c r="FU128" i="4"/>
  <c r="FJ125" i="4"/>
  <c r="FW207" i="4"/>
  <c r="FJ134" i="4"/>
  <c r="FJ169" i="4"/>
  <c r="FJ76" i="4"/>
  <c r="FJ71" i="4"/>
  <c r="FU93" i="4"/>
  <c r="FJ173" i="4"/>
  <c r="EO183" i="4"/>
  <c r="FU74" i="4"/>
  <c r="FJ210" i="4"/>
  <c r="FJ201" i="4"/>
  <c r="FU53" i="4"/>
  <c r="FJ31" i="4"/>
  <c r="FU170" i="4"/>
  <c r="FJ63" i="4"/>
  <c r="FU180" i="4"/>
  <c r="FU231" i="4"/>
  <c r="FJ168" i="4"/>
  <c r="FU183" i="4"/>
  <c r="FJ93" i="4"/>
  <c r="FJ186" i="4"/>
  <c r="FU191" i="4"/>
  <c r="FJ78" i="4"/>
  <c r="EM148" i="4"/>
  <c r="EO135" i="4"/>
  <c r="ES93" i="4"/>
  <c r="FW209" i="4"/>
  <c r="BJ173" i="4"/>
  <c r="CQ173" i="4" s="1"/>
  <c r="BR142" i="4"/>
  <c r="CY142" i="4" s="1"/>
  <c r="EO193" i="4"/>
  <c r="FW59" i="4"/>
  <c r="GA171" i="4"/>
  <c r="FV51" i="4"/>
  <c r="EO73" i="4"/>
  <c r="FW139" i="4"/>
  <c r="EM84" i="4"/>
  <c r="FA39" i="4"/>
  <c r="BH78" i="4"/>
  <c r="FL78" i="4" s="1"/>
  <c r="EM80" i="4"/>
  <c r="BH146" i="4"/>
  <c r="CO146" i="4" s="1"/>
  <c r="EM139" i="4"/>
  <c r="FW179" i="4"/>
  <c r="BS92" i="4"/>
  <c r="CZ92" i="4" s="1"/>
  <c r="FW163" i="4"/>
  <c r="EM177" i="4"/>
  <c r="FW131" i="4"/>
  <c r="BR92" i="4"/>
  <c r="CY92" i="4" s="1"/>
  <c r="EM192" i="4"/>
  <c r="EZ42" i="4"/>
  <c r="EN252" i="4"/>
  <c r="EB33" i="4"/>
  <c r="EM74" i="4"/>
  <c r="EO207" i="4"/>
  <c r="EP84" i="4"/>
  <c r="EM86" i="4"/>
  <c r="BH85" i="4"/>
  <c r="CO85" i="4" s="1"/>
  <c r="EN69" i="4"/>
  <c r="BH120" i="4"/>
  <c r="CO120" i="4" s="1"/>
  <c r="EO61" i="4"/>
  <c r="EO169" i="4"/>
  <c r="FW189" i="4"/>
  <c r="EM174" i="4"/>
  <c r="EM62" i="4"/>
  <c r="EM248" i="4"/>
  <c r="EZ80" i="4"/>
  <c r="EM259" i="4"/>
  <c r="EO40" i="4"/>
  <c r="BH161" i="4"/>
  <c r="CO161" i="4" s="1"/>
  <c r="EM51" i="4"/>
  <c r="EM144" i="4"/>
  <c r="EN65" i="4"/>
  <c r="EM235" i="4"/>
  <c r="EM73" i="4"/>
  <c r="EM37" i="4"/>
  <c r="BH91" i="4"/>
  <c r="CO91" i="4" s="1"/>
  <c r="BR214" i="4"/>
  <c r="CY214" i="4" s="1"/>
  <c r="GA167" i="4"/>
  <c r="BH156" i="4"/>
  <c r="CO156" i="4" s="1"/>
  <c r="EO191" i="4"/>
  <c r="EM186" i="4"/>
  <c r="EM128" i="4"/>
  <c r="EM222" i="4"/>
  <c r="EC244" i="4"/>
  <c r="EM18" i="4"/>
  <c r="BH52" i="4"/>
  <c r="CO52" i="4" s="1"/>
  <c r="EM81" i="4"/>
  <c r="EM241" i="4"/>
  <c r="BR234" i="4"/>
  <c r="CY234" i="4" s="1"/>
  <c r="FW167" i="4"/>
  <c r="EM181" i="4"/>
  <c r="BH144" i="4"/>
  <c r="CO144" i="4" s="1"/>
  <c r="BH116" i="4"/>
  <c r="CO116" i="4" s="1"/>
  <c r="EO117" i="4"/>
  <c r="BH155" i="4"/>
  <c r="CO155" i="4" s="1"/>
  <c r="BR202" i="4"/>
  <c r="CY202" i="4" s="1"/>
  <c r="BH110" i="4"/>
  <c r="CO110" i="4" s="1"/>
  <c r="BH172" i="4"/>
  <c r="CO172" i="4" s="1"/>
  <c r="EM257" i="4"/>
  <c r="EM203" i="4"/>
  <c r="EM107" i="4"/>
  <c r="BH115" i="4"/>
  <c r="CO115" i="4" s="1"/>
  <c r="EM44" i="4"/>
  <c r="FA47" i="4"/>
  <c r="BI55" i="4"/>
  <c r="CP55" i="4" s="1"/>
  <c r="BI131" i="4"/>
  <c r="CP131" i="4" s="1"/>
  <c r="BM131" i="4"/>
  <c r="CT131" i="4" s="1"/>
  <c r="EB30" i="4"/>
  <c r="EM171" i="4"/>
  <c r="EM115" i="4"/>
  <c r="EM245" i="4"/>
  <c r="EM165" i="4"/>
  <c r="EM121" i="4"/>
  <c r="FY170" i="4"/>
  <c r="ES105" i="4"/>
  <c r="BH107" i="4"/>
  <c r="CO107" i="4" s="1"/>
  <c r="BH127" i="4"/>
  <c r="CO127" i="4" s="1"/>
  <c r="FY138" i="4"/>
  <c r="EM65" i="4"/>
  <c r="EM228" i="4"/>
  <c r="EM99" i="4"/>
  <c r="EM249" i="4"/>
  <c r="EM227" i="4"/>
  <c r="BT214" i="4"/>
  <c r="DA214" i="4" s="1"/>
  <c r="FY84" i="4"/>
  <c r="FY88" i="4"/>
  <c r="BH96" i="4"/>
  <c r="CO96" i="4" s="1"/>
  <c r="EQ80" i="4"/>
  <c r="BR230" i="4"/>
  <c r="CY230" i="4" s="1"/>
  <c r="BH187" i="4"/>
  <c r="CO187" i="4" s="1"/>
  <c r="EO119" i="4"/>
  <c r="FY86" i="4"/>
  <c r="BH103" i="4"/>
  <c r="CO103" i="4" s="1"/>
  <c r="BH95" i="4"/>
  <c r="CO95" i="4" s="1"/>
  <c r="EM56" i="4"/>
  <c r="EM246" i="4"/>
  <c r="EM50" i="4"/>
  <c r="EM118" i="4"/>
  <c r="BH231" i="4"/>
  <c r="CO231" i="4" s="1"/>
  <c r="EN25" i="4"/>
  <c r="FA230" i="4"/>
  <c r="BH224" i="4"/>
  <c r="CO224" i="4" s="1"/>
  <c r="EP222" i="4"/>
  <c r="EZ117" i="4"/>
  <c r="BI232" i="4"/>
  <c r="CP232" i="4" s="1"/>
  <c r="FA241" i="4"/>
  <c r="BI220" i="4"/>
  <c r="CP220" i="4" s="1"/>
  <c r="BI173" i="4"/>
  <c r="CP173" i="4" s="1"/>
  <c r="BH223" i="4"/>
  <c r="CO223" i="4" s="1"/>
  <c r="BI167" i="4"/>
  <c r="CP167" i="4" s="1"/>
  <c r="BK173" i="4"/>
  <c r="CR173" i="4" s="1"/>
  <c r="EM187" i="4"/>
  <c r="EM77" i="4"/>
  <c r="EM233" i="4"/>
  <c r="EM112" i="4"/>
  <c r="EC40" i="4"/>
  <c r="EC247" i="4"/>
  <c r="EM137" i="4"/>
  <c r="EM101" i="4"/>
  <c r="EM95" i="4"/>
  <c r="BR226" i="4"/>
  <c r="CY226" i="4" s="1"/>
  <c r="ER119" i="4"/>
  <c r="BH168" i="4"/>
  <c r="CO168" i="4" s="1"/>
  <c r="BH125" i="4"/>
  <c r="CO125" i="4" s="1"/>
  <c r="ES145" i="4"/>
  <c r="BH151" i="4"/>
  <c r="CO151" i="4" s="1"/>
  <c r="EM239" i="4"/>
  <c r="EM69" i="4"/>
  <c r="BI78" i="4"/>
  <c r="CP78" i="4" s="1"/>
  <c r="BH126" i="4"/>
  <c r="CO126" i="4" s="1"/>
  <c r="BS214" i="4"/>
  <c r="CZ214" i="4" s="1"/>
  <c r="EO173" i="4"/>
  <c r="BJ131" i="4"/>
  <c r="CQ131" i="4" s="1"/>
  <c r="BH173" i="4"/>
  <c r="CO173" i="4" s="1"/>
  <c r="FY164" i="4"/>
  <c r="FW149" i="4"/>
  <c r="EM30" i="4"/>
  <c r="EM28" i="4"/>
  <c r="EM110" i="4"/>
  <c r="EB19" i="4"/>
  <c r="EN247" i="4"/>
  <c r="EP53" i="4"/>
  <c r="EC30" i="4"/>
  <c r="EM42" i="4"/>
  <c r="EM256" i="4"/>
  <c r="FU106" i="4"/>
  <c r="EM106" i="4"/>
  <c r="EM130" i="4"/>
  <c r="EM204" i="4"/>
  <c r="EO151" i="4"/>
  <c r="ES141" i="4"/>
  <c r="BU165" i="4"/>
  <c r="DB165" i="4" s="1"/>
  <c r="EM67" i="4"/>
  <c r="EM219" i="4"/>
  <c r="EP80" i="4"/>
  <c r="BH147" i="4"/>
  <c r="CO147" i="4" s="1"/>
  <c r="EO171" i="4"/>
  <c r="EN61" i="4"/>
  <c r="EQ150" i="4"/>
  <c r="ES117" i="4"/>
  <c r="EM38" i="4"/>
  <c r="EM40" i="4"/>
  <c r="EM21" i="4"/>
  <c r="BI219" i="4"/>
  <c r="CP219" i="4" s="1"/>
  <c r="EB12" i="4"/>
  <c r="BI225" i="4"/>
  <c r="CP225" i="4" s="1"/>
  <c r="EM17" i="4"/>
  <c r="FA239" i="4"/>
  <c r="EB17" i="4"/>
  <c r="ET136" i="4"/>
  <c r="EM207" i="4"/>
  <c r="FY94" i="4"/>
  <c r="BH150" i="4"/>
  <c r="CO150" i="4" s="1"/>
  <c r="BH92" i="4"/>
  <c r="CO92" i="4" s="1"/>
  <c r="EN39" i="4"/>
  <c r="EM131" i="4"/>
  <c r="EM90" i="4"/>
  <c r="EM57" i="4"/>
  <c r="EM135" i="4"/>
  <c r="EM47" i="4"/>
  <c r="BH93" i="4"/>
  <c r="CO93" i="4" s="1"/>
  <c r="BH109" i="4"/>
  <c r="CO109" i="4" s="1"/>
  <c r="EO145" i="4"/>
  <c r="EO157" i="4"/>
  <c r="BU202" i="4"/>
  <c r="DB202" i="4" s="1"/>
  <c r="FW99" i="4"/>
  <c r="FW115" i="4"/>
  <c r="BT202" i="4"/>
  <c r="DA202" i="4" s="1"/>
  <c r="BH163" i="4"/>
  <c r="CO163" i="4" s="1"/>
  <c r="BS202" i="4"/>
  <c r="CZ202" i="4" s="1"/>
  <c r="GA109" i="4"/>
  <c r="BH94" i="4"/>
  <c r="CO94" i="4" s="1"/>
  <c r="BH192" i="4"/>
  <c r="CO192" i="4" s="1"/>
  <c r="ES149" i="4"/>
  <c r="ES147" i="4"/>
  <c r="EQ108" i="4"/>
  <c r="EM234" i="4"/>
  <c r="EM26" i="4"/>
  <c r="EM156" i="4"/>
  <c r="EM172" i="4"/>
  <c r="ET97" i="4"/>
  <c r="ER75" i="4"/>
  <c r="EZ50" i="4"/>
  <c r="EC237" i="4"/>
  <c r="ET100" i="4"/>
  <c r="EP52" i="4"/>
  <c r="EO39" i="4"/>
  <c r="BI45" i="4"/>
  <c r="CP45" i="4" s="1"/>
  <c r="EN27" i="4"/>
  <c r="FA238" i="4"/>
  <c r="BH47" i="4"/>
  <c r="CO47" i="4" s="1"/>
  <c r="EZ86" i="4"/>
  <c r="BI158" i="4"/>
  <c r="CP158" i="4" s="1"/>
  <c r="EN28" i="4"/>
  <c r="EN245" i="4"/>
  <c r="ET148" i="4"/>
  <c r="FU250" i="4"/>
  <c r="EM250" i="4"/>
  <c r="EE96" i="4"/>
  <c r="EM243" i="4"/>
  <c r="EM91" i="4"/>
  <c r="BH167" i="4"/>
  <c r="CO167" i="4" s="1"/>
  <c r="BR42" i="4"/>
  <c r="CY42" i="4" s="1"/>
  <c r="EM102" i="4"/>
  <c r="EB20" i="4"/>
  <c r="EC32" i="4"/>
  <c r="EM20" i="4"/>
  <c r="ED220" i="4"/>
  <c r="EM122" i="4"/>
  <c r="EB29" i="4"/>
  <c r="EM206" i="4"/>
  <c r="BR181" i="4"/>
  <c r="CY181" i="4" s="1"/>
  <c r="EM210" i="4"/>
  <c r="EM189" i="4"/>
  <c r="EO69" i="4"/>
  <c r="BH106" i="4"/>
  <c r="CO106" i="4" s="1"/>
  <c r="FX120" i="4"/>
  <c r="EM31" i="4"/>
  <c r="EM145" i="4"/>
  <c r="EM195" i="4"/>
  <c r="EM113" i="4"/>
  <c r="EM163" i="4"/>
  <c r="BK158" i="4"/>
  <c r="CR158" i="4" s="1"/>
  <c r="BH117" i="4"/>
  <c r="CO117" i="4" s="1"/>
  <c r="EO85" i="4"/>
  <c r="BH129" i="4"/>
  <c r="CO129" i="4" s="1"/>
  <c r="BH190" i="4"/>
  <c r="CO190" i="4" s="1"/>
  <c r="BH112" i="4"/>
  <c r="CO112" i="4" s="1"/>
  <c r="BJ158" i="4"/>
  <c r="CQ158" i="4" s="1"/>
  <c r="BH185" i="4"/>
  <c r="CO185" i="4" s="1"/>
  <c r="BH143" i="4"/>
  <c r="CO143" i="4" s="1"/>
  <c r="BH133" i="4"/>
  <c r="CO133" i="4" s="1"/>
  <c r="BT198" i="4"/>
  <c r="DA198" i="4" s="1"/>
  <c r="EM66" i="4"/>
  <c r="EM168" i="4"/>
  <c r="EM154" i="4"/>
  <c r="EM36" i="4"/>
  <c r="EM226" i="4"/>
  <c r="EM136" i="4"/>
  <c r="EM64" i="4"/>
  <c r="EB27" i="4"/>
  <c r="EC37" i="4"/>
  <c r="EN242" i="4"/>
  <c r="EB18" i="4"/>
  <c r="BH218" i="4"/>
  <c r="CO218" i="4" s="1"/>
  <c r="EM13" i="4"/>
  <c r="ES85" i="4"/>
  <c r="EB26" i="4"/>
  <c r="EZ122" i="4"/>
  <c r="EM254" i="4"/>
  <c r="EB13" i="4"/>
  <c r="ET150" i="4"/>
  <c r="ET186" i="4"/>
  <c r="EC35" i="4"/>
  <c r="EM22" i="4"/>
  <c r="EC235" i="4"/>
  <c r="EC33" i="4"/>
  <c r="ES113" i="4"/>
  <c r="ES169" i="4"/>
  <c r="GA135" i="4"/>
  <c r="ET170" i="4"/>
  <c r="ET154" i="4"/>
  <c r="ER82" i="4"/>
  <c r="FY114" i="4"/>
  <c r="EQ166" i="4"/>
  <c r="GA159" i="4"/>
  <c r="BJ172" i="4"/>
  <c r="CQ172" i="4" s="1"/>
  <c r="ET179" i="4"/>
  <c r="ET177" i="4"/>
  <c r="ET171" i="4"/>
  <c r="ET144" i="4"/>
  <c r="ES84" i="4"/>
  <c r="ER103" i="4"/>
  <c r="BK131" i="4"/>
  <c r="CR131" i="4" s="1"/>
  <c r="EQ136" i="4"/>
  <c r="EQ63" i="4"/>
  <c r="ER83" i="4"/>
  <c r="ET116" i="4"/>
  <c r="BS142" i="4"/>
  <c r="CZ142" i="4" s="1"/>
  <c r="BH134" i="4"/>
  <c r="CO134" i="4" s="1"/>
  <c r="BH130" i="4"/>
  <c r="CO130" i="4" s="1"/>
  <c r="ES137" i="4"/>
  <c r="BT92" i="4"/>
  <c r="DA92" i="4" s="1"/>
  <c r="FA236" i="4"/>
  <c r="ER95" i="4"/>
  <c r="EO109" i="4"/>
  <c r="BS90" i="4"/>
  <c r="CZ90" i="4" s="1"/>
  <c r="EQ154" i="4"/>
  <c r="EQ148" i="4"/>
  <c r="BH179" i="4"/>
  <c r="CO179" i="4" s="1"/>
  <c r="BH149" i="4"/>
  <c r="CO149" i="4" s="1"/>
  <c r="BH105" i="4"/>
  <c r="CO105" i="4" s="1"/>
  <c r="BH166" i="4"/>
  <c r="CO166" i="4" s="1"/>
  <c r="BH174" i="4"/>
  <c r="CO174" i="4" s="1"/>
  <c r="BH140" i="4"/>
  <c r="CO140" i="4" s="1"/>
  <c r="EP106" i="4"/>
  <c r="BH142" i="4"/>
  <c r="CO142" i="4" s="1"/>
  <c r="BH124" i="4"/>
  <c r="CO124" i="4" s="1"/>
  <c r="EQ144" i="4"/>
  <c r="GA131" i="4"/>
  <c r="BH114" i="4"/>
  <c r="CO114" i="4" s="1"/>
  <c r="FY128" i="4"/>
  <c r="BH171" i="4"/>
  <c r="CO171" i="4" s="1"/>
  <c r="EO229" i="4"/>
  <c r="ET182" i="4"/>
  <c r="ES86" i="4"/>
  <c r="ET95" i="4"/>
  <c r="EQ65" i="4"/>
  <c r="FA122" i="4"/>
  <c r="ET134" i="4"/>
  <c r="BI230" i="4"/>
  <c r="CP230" i="4" s="1"/>
  <c r="ES193" i="4"/>
  <c r="BI205" i="4"/>
  <c r="CP205" i="4" s="1"/>
  <c r="BH97" i="4"/>
  <c r="CO97" i="4" s="1"/>
  <c r="BU115" i="4"/>
  <c r="DB115" i="4" s="1"/>
  <c r="BH90" i="4"/>
  <c r="CO90" i="4" s="1"/>
  <c r="FW223" i="4"/>
  <c r="BH157" i="4"/>
  <c r="CO157" i="4" s="1"/>
  <c r="FW95" i="4"/>
  <c r="BH101" i="4"/>
  <c r="CO101" i="4" s="1"/>
  <c r="FW105" i="4"/>
  <c r="BJ121" i="4"/>
  <c r="CQ121" i="4" s="1"/>
  <c r="BT142" i="4"/>
  <c r="DA142" i="4" s="1"/>
  <c r="BT115" i="4"/>
  <c r="DA115" i="4" s="1"/>
  <c r="BK121" i="4"/>
  <c r="CR121" i="4" s="1"/>
  <c r="BH153" i="4"/>
  <c r="CO153" i="4" s="1"/>
  <c r="BJ167" i="4"/>
  <c r="CQ167" i="4" s="1"/>
  <c r="FZ117" i="4"/>
  <c r="BH175" i="4"/>
  <c r="CO175" i="4" s="1"/>
  <c r="BW115" i="4"/>
  <c r="DD115" i="4" s="1"/>
  <c r="BH164" i="4"/>
  <c r="CO164" i="4" s="1"/>
  <c r="BH84" i="4"/>
  <c r="CO84" i="4" s="1"/>
  <c r="BH169" i="4"/>
  <c r="CO169" i="4" s="1"/>
  <c r="BH137" i="4"/>
  <c r="CO137" i="4" s="1"/>
  <c r="EH158" i="4"/>
  <c r="ET126" i="4"/>
  <c r="ER195" i="4"/>
  <c r="EZ226" i="4"/>
  <c r="BI172" i="4"/>
  <c r="CP172" i="4" s="1"/>
  <c r="ET151" i="4"/>
  <c r="ET178" i="4"/>
  <c r="GB96" i="4"/>
  <c r="ET96" i="4"/>
  <c r="FX218" i="4"/>
  <c r="EP218" i="4"/>
  <c r="FY209" i="4"/>
  <c r="EQ209" i="4"/>
  <c r="FK245" i="4"/>
  <c r="EC245" i="4"/>
  <c r="EO57" i="4"/>
  <c r="FW57" i="4"/>
  <c r="FX57" i="4"/>
  <c r="EP57" i="4"/>
  <c r="BS54" i="4"/>
  <c r="CZ54" i="4" s="1"/>
  <c r="BS143" i="4"/>
  <c r="CZ143" i="4" s="1"/>
  <c r="BR143" i="4"/>
  <c r="CY143" i="4" s="1"/>
  <c r="BR211" i="4"/>
  <c r="CY211" i="4" s="1"/>
  <c r="EZ96" i="4"/>
  <c r="EZ106" i="4"/>
  <c r="EZ93" i="4"/>
  <c r="EQ168" i="4"/>
  <c r="FY168" i="4"/>
  <c r="ER105" i="4"/>
  <c r="FZ105" i="4"/>
  <c r="ER99" i="4"/>
  <c r="FZ99" i="4"/>
  <c r="BH177" i="4"/>
  <c r="CO177" i="4" s="1"/>
  <c r="BI59" i="4"/>
  <c r="CP59" i="4" s="1"/>
  <c r="GB174" i="4"/>
  <c r="ET174" i="4"/>
  <c r="BH138" i="4"/>
  <c r="CO138" i="4" s="1"/>
  <c r="EZ175" i="4"/>
  <c r="BH141" i="4"/>
  <c r="CO141" i="4" s="1"/>
  <c r="EZ105" i="4"/>
  <c r="GB160" i="4"/>
  <c r="ET160" i="4"/>
  <c r="FZ196" i="4"/>
  <c r="ER196" i="4"/>
  <c r="GB117" i="4"/>
  <c r="ET117" i="4"/>
  <c r="FW165" i="4"/>
  <c r="EO165" i="4"/>
  <c r="GA119" i="4"/>
  <c r="ES119" i="4"/>
  <c r="BH152" i="4"/>
  <c r="CO152" i="4" s="1"/>
  <c r="EZ71" i="4"/>
  <c r="EZ59" i="4"/>
  <c r="EZ83" i="4"/>
  <c r="EZ179" i="4"/>
  <c r="BH194" i="4"/>
  <c r="CO194" i="4" s="1"/>
  <c r="EZ115" i="4"/>
  <c r="BH182" i="4"/>
  <c r="CO182" i="4" s="1"/>
  <c r="EZ82" i="4"/>
  <c r="BH64" i="4"/>
  <c r="CO64" i="4" s="1"/>
  <c r="EZ74" i="4"/>
  <c r="ED222" i="4"/>
  <c r="EZ60" i="4"/>
  <c r="BH228" i="4"/>
  <c r="CO228" i="4" s="1"/>
  <c r="FX68" i="4"/>
  <c r="BH118" i="4"/>
  <c r="CO118" i="4" s="1"/>
  <c r="BR121" i="4"/>
  <c r="CY121" i="4" s="1"/>
  <c r="BS190" i="4"/>
  <c r="CZ190" i="4" s="1"/>
  <c r="GA139" i="4"/>
  <c r="BR219" i="4"/>
  <c r="CY219" i="4" s="1"/>
  <c r="EQ116" i="4"/>
  <c r="EQ120" i="4"/>
  <c r="BH111" i="4"/>
  <c r="CO111" i="4" s="1"/>
  <c r="BH136" i="4"/>
  <c r="CO136" i="4" s="1"/>
  <c r="BR54" i="4"/>
  <c r="CY54" i="4" s="1"/>
  <c r="BH59" i="4"/>
  <c r="CO59" i="4" s="1"/>
  <c r="GB105" i="4"/>
  <c r="ET105" i="4"/>
  <c r="FX58" i="4"/>
  <c r="EP58" i="4"/>
  <c r="FW240" i="4"/>
  <c r="EO240" i="4"/>
  <c r="FZ77" i="4"/>
  <c r="ER77" i="4"/>
  <c r="FL233" i="4"/>
  <c r="ED233" i="4"/>
  <c r="BU190" i="4"/>
  <c r="DB190" i="4" s="1"/>
  <c r="BT190" i="4"/>
  <c r="DA190" i="4" s="1"/>
  <c r="BS121" i="4"/>
  <c r="CZ121" i="4" s="1"/>
  <c r="BS153" i="4"/>
  <c r="CZ153" i="4" s="1"/>
  <c r="BR153" i="4"/>
  <c r="CY153" i="4" s="1"/>
  <c r="BH215" i="4"/>
  <c r="CO215" i="4" s="1"/>
  <c r="EZ206" i="4"/>
  <c r="BH102" i="4"/>
  <c r="CO102" i="4" s="1"/>
  <c r="EZ215" i="4"/>
  <c r="EZ162" i="4"/>
  <c r="BH229" i="4"/>
  <c r="CO229" i="4" s="1"/>
  <c r="FK246" i="4"/>
  <c r="EC246" i="4"/>
  <c r="FW233" i="4"/>
  <c r="EO233" i="4"/>
  <c r="GA191" i="4"/>
  <c r="ES191" i="4"/>
  <c r="GB169" i="4"/>
  <c r="ET169" i="4"/>
  <c r="FK31" i="4"/>
  <c r="EC31" i="4"/>
  <c r="BR122" i="4"/>
  <c r="CY122" i="4" s="1"/>
  <c r="BR102" i="4"/>
  <c r="CY102" i="4" s="1"/>
  <c r="EZ173" i="4"/>
  <c r="EZ221" i="4"/>
  <c r="EZ81" i="4"/>
  <c r="EZ188" i="4"/>
  <c r="BH226" i="4"/>
  <c r="CO226" i="4" s="1"/>
  <c r="EZ182" i="4"/>
  <c r="EZ110" i="4"/>
  <c r="FZ79" i="4"/>
  <c r="ER79" i="4"/>
  <c r="GB175" i="4"/>
  <c r="ET175" i="4"/>
  <c r="FZ201" i="4"/>
  <c r="ER201" i="4"/>
  <c r="GB147" i="4"/>
  <c r="ET147" i="4"/>
  <c r="ER85" i="4"/>
  <c r="FZ85" i="4"/>
  <c r="GA125" i="4"/>
  <c r="ES125" i="4"/>
  <c r="GB131" i="4"/>
  <c r="ET131" i="4"/>
  <c r="BS226" i="4"/>
  <c r="CZ226" i="4" s="1"/>
  <c r="BR130" i="4"/>
  <c r="CY130" i="4" s="1"/>
  <c r="BH221" i="4"/>
  <c r="CO221" i="4" s="1"/>
  <c r="BG221" i="4"/>
  <c r="CN221" i="4" s="1"/>
  <c r="BG135" i="4"/>
  <c r="CN135" i="4" s="1"/>
  <c r="EZ91" i="4"/>
  <c r="EZ154" i="4"/>
  <c r="BH170" i="4"/>
  <c r="CO170" i="4" s="1"/>
  <c r="EZ129" i="4"/>
  <c r="BH197" i="4"/>
  <c r="CO197" i="4" s="1"/>
  <c r="BH211" i="4"/>
  <c r="CO211" i="4" s="1"/>
  <c r="EZ202" i="4"/>
  <c r="BH53" i="4"/>
  <c r="CO53" i="4" s="1"/>
  <c r="EZ227" i="4"/>
  <c r="BH122" i="4"/>
  <c r="CO122" i="4" s="1"/>
  <c r="EZ161" i="4"/>
  <c r="BH88" i="4"/>
  <c r="CO88" i="4" s="1"/>
  <c r="BH203" i="4"/>
  <c r="CO203" i="4" s="1"/>
  <c r="EZ216" i="4"/>
  <c r="BH60" i="4"/>
  <c r="CO60" i="4" s="1"/>
  <c r="EQ156" i="4"/>
  <c r="BR190" i="4"/>
  <c r="CY190" i="4" s="1"/>
  <c r="FW113" i="4"/>
  <c r="BH148" i="4"/>
  <c r="CO148" i="4" s="1"/>
  <c r="BH183" i="4"/>
  <c r="CO183" i="4" s="1"/>
  <c r="FA182" i="4"/>
  <c r="FK43" i="4"/>
  <c r="EC43" i="4"/>
  <c r="EZ222" i="4"/>
  <c r="EZ181" i="4"/>
  <c r="EZ137" i="4"/>
  <c r="BI95" i="4"/>
  <c r="CP95" i="4" s="1"/>
  <c r="BH199" i="4"/>
  <c r="CO199" i="4" s="1"/>
  <c r="EZ165" i="4"/>
  <c r="EZ61" i="4"/>
  <c r="BH200" i="4"/>
  <c r="CO200" i="4" s="1"/>
  <c r="EZ160" i="4"/>
  <c r="BH77" i="4"/>
  <c r="CO77" i="4" s="1"/>
  <c r="EZ171" i="4"/>
  <c r="EZ148" i="4"/>
  <c r="BI123" i="4"/>
  <c r="CP123" i="4" s="1"/>
  <c r="EZ155" i="4"/>
  <c r="EZ168" i="4"/>
  <c r="EZ192" i="4"/>
  <c r="BH213" i="4"/>
  <c r="CO213" i="4" s="1"/>
  <c r="EZ102" i="4"/>
  <c r="BI159" i="4"/>
  <c r="CP159" i="4" s="1"/>
  <c r="FX224" i="4"/>
  <c r="EP224" i="4"/>
  <c r="EZ90" i="4"/>
  <c r="EZ170" i="4"/>
  <c r="BI192" i="4"/>
  <c r="CP192" i="4" s="1"/>
  <c r="BH62" i="4"/>
  <c r="CO62" i="4" s="1"/>
  <c r="BH196" i="4"/>
  <c r="CO196" i="4" s="1"/>
  <c r="EZ69" i="4"/>
  <c r="EZ156" i="4"/>
  <c r="EZ214" i="4"/>
  <c r="BI150" i="4"/>
  <c r="CP150" i="4" s="1"/>
  <c r="BI163" i="4"/>
  <c r="CP163" i="4" s="1"/>
  <c r="EZ107" i="4"/>
  <c r="EZ63" i="4"/>
  <c r="BH72" i="4"/>
  <c r="CO72" i="4" s="1"/>
  <c r="BI168" i="4"/>
  <c r="CP168" i="4" s="1"/>
  <c r="EZ103" i="4"/>
  <c r="BI185" i="4"/>
  <c r="CP185" i="4" s="1"/>
  <c r="EZ126" i="4"/>
  <c r="EZ177" i="4"/>
  <c r="BI190" i="4"/>
  <c r="CP190" i="4" s="1"/>
  <c r="EZ135" i="4"/>
  <c r="EZ113" i="4"/>
  <c r="BI129" i="4"/>
  <c r="CP129" i="4" s="1"/>
  <c r="BI112" i="4"/>
  <c r="CP112" i="4" s="1"/>
  <c r="BI128" i="4"/>
  <c r="CP128" i="4" s="1"/>
  <c r="BI147" i="4"/>
  <c r="CP147" i="4" s="1"/>
  <c r="BI143" i="4"/>
  <c r="CP143" i="4" s="1"/>
  <c r="BI92" i="4"/>
  <c r="CP92" i="4" s="1"/>
  <c r="BI188" i="4"/>
  <c r="CP188" i="4" s="1"/>
  <c r="EZ219" i="4"/>
  <c r="BI155" i="4"/>
  <c r="CP155" i="4" s="1"/>
  <c r="EZ64" i="4"/>
  <c r="FA80" i="4"/>
  <c r="BI149" i="4"/>
  <c r="CP149" i="4" s="1"/>
  <c r="BI166" i="4"/>
  <c r="CP166" i="4" s="1"/>
  <c r="EZ218" i="4"/>
  <c r="EZ94" i="4"/>
  <c r="BH206" i="4"/>
  <c r="CO206" i="4" s="1"/>
  <c r="EZ79" i="4"/>
  <c r="BH216" i="4"/>
  <c r="CO216" i="4" s="1"/>
  <c r="BI142" i="4"/>
  <c r="CP142" i="4" s="1"/>
  <c r="BI91" i="4"/>
  <c r="CP91" i="4" s="1"/>
  <c r="BH63" i="4"/>
  <c r="CO63" i="4" s="1"/>
  <c r="BI144" i="4"/>
  <c r="CP144" i="4" s="1"/>
  <c r="BV172" i="4"/>
  <c r="DC172" i="4" s="1"/>
  <c r="BR60" i="4"/>
  <c r="CY60" i="4" s="1"/>
  <c r="FV81" i="4"/>
  <c r="FY98" i="4"/>
  <c r="BU133" i="4"/>
  <c r="DB133" i="4" s="1"/>
  <c r="FW161" i="4"/>
  <c r="BS60" i="4"/>
  <c r="CZ60" i="4" s="1"/>
  <c r="BH184" i="4"/>
  <c r="CO184" i="4" s="1"/>
  <c r="FX104" i="4"/>
  <c r="FV83" i="4"/>
  <c r="BH165" i="4"/>
  <c r="CO165" i="4" s="1"/>
  <c r="EQ112" i="4"/>
  <c r="ET158" i="4"/>
  <c r="ET123" i="4"/>
  <c r="EC250" i="4"/>
  <c r="EO45" i="4"/>
  <c r="ET129" i="4"/>
  <c r="EC34" i="4"/>
  <c r="EQ72" i="4"/>
  <c r="ES87" i="4"/>
  <c r="FA232" i="4"/>
  <c r="EQ205" i="4"/>
  <c r="EO238" i="4"/>
  <c r="ET94" i="4"/>
  <c r="EN32" i="4"/>
  <c r="BH217" i="4"/>
  <c r="CO217" i="4" s="1"/>
  <c r="ED54" i="4"/>
  <c r="EO49" i="4"/>
  <c r="ED227" i="4"/>
  <c r="ES194" i="4"/>
  <c r="EQ71" i="4"/>
  <c r="EC236" i="4"/>
  <c r="ER200" i="4"/>
  <c r="EZ237" i="4"/>
  <c r="EP221" i="4"/>
  <c r="ET113" i="4"/>
  <c r="ES192" i="4"/>
  <c r="ET138" i="4"/>
  <c r="EO235" i="4"/>
  <c r="ET183" i="4"/>
  <c r="ET145" i="4"/>
  <c r="BI121" i="4"/>
  <c r="CP121" i="4" s="1"/>
  <c r="ED58" i="4"/>
  <c r="FK241" i="4"/>
  <c r="EC241" i="4"/>
  <c r="EZ200" i="4"/>
  <c r="BH209" i="4"/>
  <c r="CO209" i="4" s="1"/>
  <c r="EZ52" i="4"/>
  <c r="EZ108" i="4"/>
  <c r="BH74" i="4"/>
  <c r="CO74" i="4" s="1"/>
  <c r="EZ76" i="4"/>
  <c r="EZ73" i="4"/>
  <c r="EZ85" i="4"/>
  <c r="EZ144" i="4"/>
  <c r="EZ57" i="4"/>
  <c r="EZ87" i="4"/>
  <c r="BH73" i="4"/>
  <c r="CO73" i="4" s="1"/>
  <c r="BI94" i="4"/>
  <c r="CP94" i="4" s="1"/>
  <c r="BI179" i="4"/>
  <c r="CP179" i="4" s="1"/>
  <c r="BI124" i="4"/>
  <c r="CP124" i="4" s="1"/>
  <c r="EZ224" i="4"/>
  <c r="BI165" i="4"/>
  <c r="CP165" i="4" s="1"/>
  <c r="BI120" i="4"/>
  <c r="CP120" i="4" s="1"/>
  <c r="EZ153" i="4"/>
  <c r="GB167" i="4"/>
  <c r="ET167" i="4"/>
  <c r="FV246" i="4"/>
  <c r="EN246" i="4"/>
  <c r="FK36" i="4"/>
  <c r="EC36" i="4"/>
  <c r="EZ54" i="4"/>
  <c r="BH68" i="4"/>
  <c r="CO68" i="4" s="1"/>
  <c r="BI85" i="4"/>
  <c r="CP85" i="4" s="1"/>
  <c r="BH65" i="4"/>
  <c r="CO65" i="4" s="1"/>
  <c r="EZ141" i="4"/>
  <c r="EZ195" i="4"/>
  <c r="BI161" i="4"/>
  <c r="CP161" i="4" s="1"/>
  <c r="BH214" i="4"/>
  <c r="CO214" i="4" s="1"/>
  <c r="EZ127" i="4"/>
  <c r="EZ187" i="4"/>
  <c r="EZ111" i="4"/>
  <c r="BI157" i="4"/>
  <c r="CP157" i="4" s="1"/>
  <c r="BH208" i="4"/>
  <c r="CO208" i="4" s="1"/>
  <c r="EZ159" i="4"/>
  <c r="EZ151" i="4"/>
  <c r="EZ56" i="4"/>
  <c r="BI84" i="4"/>
  <c r="CP84" i="4" s="1"/>
  <c r="BH69" i="4"/>
  <c r="CO69" i="4" s="1"/>
  <c r="EZ158" i="4"/>
  <c r="BH80" i="4"/>
  <c r="CO80" i="4" s="1"/>
  <c r="EZ204" i="4"/>
  <c r="EZ67" i="4"/>
  <c r="BI110" i="4"/>
  <c r="CP110" i="4" s="1"/>
  <c r="EZ172" i="4"/>
  <c r="BI116" i="4"/>
  <c r="CP116" i="4" s="1"/>
  <c r="BH71" i="4"/>
  <c r="CO71" i="4" s="1"/>
  <c r="EZ128" i="4"/>
  <c r="EZ77" i="4"/>
  <c r="BI156" i="4"/>
  <c r="CP156" i="4" s="1"/>
  <c r="BI175" i="4"/>
  <c r="CP175" i="4" s="1"/>
  <c r="EZ193" i="4"/>
  <c r="EZ97" i="4"/>
  <c r="BH76" i="4"/>
  <c r="CO76" i="4" s="1"/>
  <c r="BI104" i="4"/>
  <c r="CP104" i="4" s="1"/>
  <c r="BI133" i="4"/>
  <c r="CP133" i="4" s="1"/>
  <c r="EZ163" i="4"/>
  <c r="BI109" i="4"/>
  <c r="CP109" i="4" s="1"/>
  <c r="EZ118" i="4"/>
  <c r="EZ149" i="4"/>
  <c r="BI106" i="4"/>
  <c r="CP106" i="4" s="1"/>
  <c r="BI117" i="4"/>
  <c r="CP117" i="4" s="1"/>
  <c r="BI93" i="4"/>
  <c r="CP93" i="4" s="1"/>
  <c r="BR64" i="4"/>
  <c r="CY64" i="4" s="1"/>
  <c r="BH159" i="4"/>
  <c r="CO159" i="4" s="1"/>
  <c r="BH121" i="4"/>
  <c r="CO121" i="4" s="1"/>
  <c r="BH193" i="4"/>
  <c r="CO193" i="4" s="1"/>
  <c r="BT64" i="4"/>
  <c r="DA64" i="4" s="1"/>
  <c r="BH123" i="4"/>
  <c r="CO123" i="4" s="1"/>
  <c r="BS64" i="4"/>
  <c r="CZ64" i="4" s="1"/>
  <c r="BH176" i="4"/>
  <c r="CO176" i="4" s="1"/>
  <c r="EZ40" i="4"/>
  <c r="EN250" i="4"/>
  <c r="EC42" i="4"/>
  <c r="BI217" i="4"/>
  <c r="CP217" i="4" s="1"/>
  <c r="EZ48" i="4"/>
  <c r="EN244" i="4"/>
  <c r="ED225" i="4"/>
  <c r="ED51" i="4"/>
  <c r="EZ44" i="4"/>
  <c r="ED232" i="4"/>
  <c r="ED230" i="4"/>
  <c r="EZ169" i="4"/>
  <c r="EZ53" i="4"/>
  <c r="BI151" i="4"/>
  <c r="CP151" i="4" s="1"/>
  <c r="BI140" i="4"/>
  <c r="CP140" i="4" s="1"/>
  <c r="BH201" i="4"/>
  <c r="CO201" i="4" s="1"/>
  <c r="BI105" i="4"/>
  <c r="CP105" i="4" s="1"/>
  <c r="BI187" i="4"/>
  <c r="CP187" i="4" s="1"/>
  <c r="EZ199" i="4"/>
  <c r="BI126" i="4"/>
  <c r="CP126" i="4" s="1"/>
  <c r="BI171" i="4"/>
  <c r="CP171" i="4" s="1"/>
  <c r="EZ142" i="4"/>
  <c r="EZ203" i="4"/>
  <c r="EZ208" i="4"/>
  <c r="BH202" i="4"/>
  <c r="CO202" i="4" s="1"/>
  <c r="BI174" i="4"/>
  <c r="CP174" i="4" s="1"/>
  <c r="BI146" i="4"/>
  <c r="CP146" i="4" s="1"/>
  <c r="EZ197" i="4"/>
  <c r="EZ120" i="4"/>
  <c r="EZ132" i="4"/>
  <c r="EZ152" i="4"/>
  <c r="BH210" i="4"/>
  <c r="CO210" i="4" s="1"/>
  <c r="BI115" i="4"/>
  <c r="CP115" i="4" s="1"/>
  <c r="EZ209" i="4"/>
  <c r="BI137" i="4"/>
  <c r="CP137" i="4" s="1"/>
  <c r="BH81" i="4"/>
  <c r="CO81" i="4" s="1"/>
  <c r="EZ95" i="4"/>
  <c r="FA117" i="4"/>
  <c r="FA86" i="4"/>
  <c r="EZ191" i="4"/>
  <c r="EZ100" i="4"/>
  <c r="EZ147" i="4"/>
  <c r="BI153" i="4"/>
  <c r="CP153" i="4" s="1"/>
  <c r="BI127" i="4"/>
  <c r="CP127" i="4" s="1"/>
  <c r="EZ72" i="4"/>
  <c r="EZ166" i="4"/>
  <c r="BH66" i="4"/>
  <c r="CO66" i="4" s="1"/>
  <c r="EZ116" i="4"/>
  <c r="BI134" i="4"/>
  <c r="CP134" i="4" s="1"/>
  <c r="BI101" i="4"/>
  <c r="CP101" i="4" s="1"/>
  <c r="EZ92" i="4"/>
  <c r="EZ210" i="4"/>
  <c r="BI125" i="4"/>
  <c r="CP125" i="4" s="1"/>
  <c r="BH75" i="4"/>
  <c r="CO75" i="4" s="1"/>
  <c r="BH79" i="4"/>
  <c r="CO79" i="4" s="1"/>
  <c r="BI130" i="4"/>
  <c r="CP130" i="4" s="1"/>
  <c r="EZ198" i="4"/>
  <c r="EZ176" i="4"/>
  <c r="EZ66" i="4"/>
  <c r="BH70" i="4"/>
  <c r="CO70" i="4" s="1"/>
  <c r="EZ196" i="4"/>
  <c r="BI107" i="4"/>
  <c r="CP107" i="4" s="1"/>
  <c r="BI90" i="4"/>
  <c r="CP90" i="4" s="1"/>
  <c r="BI97" i="4"/>
  <c r="CP97" i="4" s="1"/>
  <c r="EZ134" i="4"/>
  <c r="EZ205" i="4"/>
  <c r="EZ99" i="4"/>
  <c r="EZ139" i="4"/>
  <c r="FB122" i="4"/>
  <c r="EZ223" i="4"/>
  <c r="BI169" i="4"/>
  <c r="CP169" i="4" s="1"/>
  <c r="BH204" i="4"/>
  <c r="CO204" i="4" s="1"/>
  <c r="EZ114" i="4"/>
  <c r="EZ125" i="4"/>
  <c r="BH67" i="4"/>
  <c r="CO67" i="4" s="1"/>
  <c r="BH212" i="4"/>
  <c r="CO212" i="4" s="1"/>
  <c r="BI114" i="4"/>
  <c r="CP114" i="4" s="1"/>
  <c r="BH82" i="4"/>
  <c r="CO82" i="4" s="1"/>
  <c r="BI164" i="4"/>
  <c r="CP164" i="4" s="1"/>
  <c r="EZ194" i="4"/>
  <c r="EZ183" i="4"/>
  <c r="EZ68" i="4"/>
  <c r="EZ121" i="4"/>
  <c r="BI103" i="4"/>
  <c r="CP103" i="4" s="1"/>
  <c r="BH207" i="4"/>
  <c r="CO207" i="4" s="1"/>
  <c r="EM162" i="4"/>
  <c r="FU162" i="4"/>
  <c r="BH250" i="4"/>
  <c r="CO250" i="4" s="1"/>
  <c r="BR257" i="4"/>
  <c r="CY257" i="4" s="1"/>
  <c r="BT45" i="4"/>
  <c r="DA45" i="4" s="1"/>
  <c r="BW199" i="4"/>
  <c r="DD199" i="4" s="1"/>
  <c r="FA45" i="4"/>
  <c r="BR24" i="4"/>
  <c r="CY24" i="4" s="1"/>
  <c r="BU217" i="4"/>
  <c r="DB217" i="4" s="1"/>
  <c r="BY109" i="4"/>
  <c r="DF109" i="4" s="1"/>
  <c r="BY98" i="4"/>
  <c r="DF98" i="4" s="1"/>
  <c r="EY16" i="4"/>
  <c r="EZ252" i="4"/>
  <c r="BG263" i="4"/>
  <c r="CN263" i="4" s="1"/>
  <c r="BT48" i="4"/>
  <c r="DA48" i="4" s="1"/>
  <c r="BH246" i="4"/>
  <c r="CO246" i="4" s="1"/>
  <c r="BR260" i="4"/>
  <c r="CY260" i="4" s="1"/>
  <c r="BI231" i="4"/>
  <c r="CP231" i="4" s="1"/>
  <c r="BY125" i="4"/>
  <c r="DF125" i="4" s="1"/>
  <c r="BG19" i="4"/>
  <c r="CN19" i="4" s="1"/>
  <c r="BS250" i="4"/>
  <c r="CZ250" i="4" s="1"/>
  <c r="BS253" i="4"/>
  <c r="CZ253" i="4" s="1"/>
  <c r="BV213" i="4"/>
  <c r="DC213" i="4" s="1"/>
  <c r="BH245" i="4"/>
  <c r="CO245" i="4" s="1"/>
  <c r="BY114" i="4"/>
  <c r="DF114" i="4" s="1"/>
  <c r="EY264" i="4"/>
  <c r="BS29" i="4"/>
  <c r="CZ29" i="4" s="1"/>
  <c r="BI218" i="4"/>
  <c r="CP218" i="4" s="1"/>
  <c r="BS27" i="4"/>
  <c r="CZ27" i="4" s="1"/>
  <c r="EY157" i="4"/>
  <c r="EY245" i="4"/>
  <c r="EY261" i="4"/>
  <c r="EZ25" i="4"/>
  <c r="BH42" i="4"/>
  <c r="CO42" i="4" s="1"/>
  <c r="BX88" i="4"/>
  <c r="DE88" i="4" s="1"/>
  <c r="BY103" i="4"/>
  <c r="DF103" i="4" s="1"/>
  <c r="BY185" i="4"/>
  <c r="DF185" i="4" s="1"/>
  <c r="BU59" i="4"/>
  <c r="DB59" i="4" s="1"/>
  <c r="BY161" i="4"/>
  <c r="DF161" i="4" s="1"/>
  <c r="BR19" i="4"/>
  <c r="CY19" i="4" s="1"/>
  <c r="EY256" i="4"/>
  <c r="BY124" i="4"/>
  <c r="DF124" i="4" s="1"/>
  <c r="BS244" i="4"/>
  <c r="CZ244" i="4" s="1"/>
  <c r="BY180" i="4"/>
  <c r="DF180" i="4" s="1"/>
  <c r="BI224" i="4"/>
  <c r="CP224" i="4" s="1"/>
  <c r="BY112" i="4"/>
  <c r="DF112" i="4" s="1"/>
  <c r="BH236" i="4"/>
  <c r="CO236" i="4" s="1"/>
  <c r="BW81" i="4"/>
  <c r="DD81" i="4" s="1"/>
  <c r="BR12" i="4"/>
  <c r="CY12" i="4" s="1"/>
  <c r="BW82" i="4"/>
  <c r="DD82" i="4" s="1"/>
  <c r="BG26" i="4"/>
  <c r="CN26" i="4" s="1"/>
  <c r="BU55" i="4"/>
  <c r="DB55" i="4" s="1"/>
  <c r="BY163" i="4"/>
  <c r="DF163" i="4" s="1"/>
  <c r="BR17" i="4"/>
  <c r="CY17" i="4" s="1"/>
  <c r="BG251" i="4"/>
  <c r="CN251" i="4" s="1"/>
  <c r="BT50" i="4"/>
  <c r="DA50" i="4" s="1"/>
  <c r="BY128" i="4"/>
  <c r="DF128" i="4" s="1"/>
  <c r="BT38" i="4"/>
  <c r="DA38" i="4" s="1"/>
  <c r="EY17" i="4"/>
  <c r="EY138" i="4"/>
  <c r="BY104" i="4"/>
  <c r="DF104" i="4" s="1"/>
  <c r="EZ251" i="4"/>
  <c r="EY146" i="4"/>
  <c r="BT236" i="4"/>
  <c r="DA236" i="4" s="1"/>
  <c r="BY184" i="4"/>
  <c r="DF184" i="4" s="1"/>
  <c r="BY141" i="4"/>
  <c r="DF141" i="4" s="1"/>
  <c r="BH247" i="4"/>
  <c r="CO247" i="4" s="1"/>
  <c r="BY186" i="4"/>
  <c r="DF186" i="4" s="1"/>
  <c r="EN241" i="4"/>
  <c r="FV241" i="4"/>
  <c r="BY156" i="4"/>
  <c r="DF156" i="4" s="1"/>
  <c r="BI228" i="4"/>
  <c r="CP228" i="4" s="1"/>
  <c r="BG266" i="4"/>
  <c r="CN266" i="4" s="1"/>
  <c r="EY240" i="4"/>
  <c r="EY262" i="4"/>
  <c r="EY178" i="4"/>
  <c r="EZ246" i="4"/>
  <c r="ES189" i="4"/>
  <c r="GA189" i="4"/>
  <c r="BW80" i="4"/>
  <c r="DD80" i="4" s="1"/>
  <c r="BH36" i="4"/>
  <c r="CO36" i="4" s="1"/>
  <c r="EO227" i="4"/>
  <c r="FW227" i="4"/>
  <c r="BY138" i="4"/>
  <c r="DF138" i="4" s="1"/>
  <c r="BG23" i="4"/>
  <c r="CN23" i="4" s="1"/>
  <c r="EY23" i="4"/>
  <c r="BV73" i="4"/>
  <c r="DC73" i="4" s="1"/>
  <c r="BV67" i="4"/>
  <c r="DC67" i="4" s="1"/>
  <c r="BR262" i="4"/>
  <c r="CY262" i="4" s="1"/>
  <c r="BH235" i="4"/>
  <c r="CO235" i="4" s="1"/>
  <c r="BY110" i="4"/>
  <c r="DF110" i="4" s="1"/>
  <c r="BR265" i="4"/>
  <c r="CY265" i="4" s="1"/>
  <c r="BY137" i="4"/>
  <c r="DF137" i="4" s="1"/>
  <c r="BY162" i="4"/>
  <c r="DF162" i="4" s="1"/>
  <c r="BS36" i="4"/>
  <c r="CZ36" i="4" s="1"/>
  <c r="BH33" i="4"/>
  <c r="CO33" i="4" s="1"/>
  <c r="EY259" i="4"/>
  <c r="BW165" i="4"/>
  <c r="DD165" i="4" s="1"/>
  <c r="BS249" i="4"/>
  <c r="CZ249" i="4" s="1"/>
  <c r="EY228" i="4"/>
  <c r="EY164" i="4"/>
  <c r="EZ143" i="4"/>
  <c r="EY32" i="4"/>
  <c r="EZ89" i="4"/>
  <c r="EY266" i="4"/>
  <c r="BT231" i="4"/>
  <c r="DA231" i="4" s="1"/>
  <c r="EM202" i="4"/>
  <c r="FU202" i="4"/>
  <c r="BI223" i="4"/>
  <c r="CP223" i="4" s="1"/>
  <c r="BV208" i="4"/>
  <c r="DC208" i="4" s="1"/>
  <c r="BR107" i="4"/>
  <c r="CY107" i="4" s="1"/>
  <c r="BS237" i="4"/>
  <c r="CZ237" i="4" s="1"/>
  <c r="BU198" i="4"/>
  <c r="DB198" i="4" s="1"/>
  <c r="BT47" i="4"/>
  <c r="DA47" i="4" s="1"/>
  <c r="BS230" i="4"/>
  <c r="CZ230" i="4" s="1"/>
  <c r="BR35" i="4"/>
  <c r="CY35" i="4" s="1"/>
  <c r="BS248" i="4"/>
  <c r="CZ248" i="4" s="1"/>
  <c r="EY136" i="4"/>
  <c r="EY180" i="4"/>
  <c r="EY184" i="4"/>
  <c r="EY253" i="4"/>
  <c r="EZ145" i="4"/>
  <c r="EY84" i="4"/>
  <c r="EY75" i="4"/>
  <c r="EY13" i="4"/>
  <c r="BH241" i="4"/>
  <c r="CO241" i="4" s="1"/>
  <c r="BT66" i="4"/>
  <c r="DA66" i="4" s="1"/>
  <c r="BT90" i="4"/>
  <c r="DA90" i="4" s="1"/>
  <c r="BW203" i="4"/>
  <c r="DD203" i="4" s="1"/>
  <c r="BX172" i="4"/>
  <c r="DE172" i="4" s="1"/>
  <c r="BW133" i="4"/>
  <c r="DD133" i="4" s="1"/>
  <c r="EY38" i="4"/>
  <c r="EY211" i="4"/>
  <c r="EY109" i="4"/>
  <c r="BY136" i="4"/>
  <c r="DF136" i="4" s="1"/>
  <c r="EZ36" i="4"/>
  <c r="EY14" i="4"/>
  <c r="EY43" i="4"/>
  <c r="BY146" i="4"/>
  <c r="DF146" i="4" s="1"/>
  <c r="BY188" i="4"/>
  <c r="DF188" i="4" s="1"/>
  <c r="BG254" i="4"/>
  <c r="CN254" i="4" s="1"/>
  <c r="BR16" i="4"/>
  <c r="CY16" i="4" s="1"/>
  <c r="BG255" i="4"/>
  <c r="CN255" i="4" s="1"/>
  <c r="BW78" i="4"/>
  <c r="DD78" i="4" s="1"/>
  <c r="BH38" i="4"/>
  <c r="CO38" i="4" s="1"/>
  <c r="FA40" i="4"/>
  <c r="EY21" i="4"/>
  <c r="BW197" i="4"/>
  <c r="DD197" i="4" s="1"/>
  <c r="BU223" i="4"/>
  <c r="DB223" i="4" s="1"/>
  <c r="BG15" i="4"/>
  <c r="CN15" i="4" s="1"/>
  <c r="BR263" i="4"/>
  <c r="CY263" i="4" s="1"/>
  <c r="BV215" i="4"/>
  <c r="DC215" i="4" s="1"/>
  <c r="EY263" i="4"/>
  <c r="EY58" i="4"/>
  <c r="EY258" i="4"/>
  <c r="BY108" i="4"/>
  <c r="DF108" i="4" s="1"/>
  <c r="BH41" i="4"/>
  <c r="CO41" i="4" s="1"/>
  <c r="BY119" i="4"/>
  <c r="DF119" i="4" s="1"/>
  <c r="BH28" i="4"/>
  <c r="CO28" i="4" s="1"/>
  <c r="BY173" i="4"/>
  <c r="DF173" i="4" s="1"/>
  <c r="BH240" i="4"/>
  <c r="CO240" i="4" s="1"/>
  <c r="ES89" i="4"/>
  <c r="GA89" i="4"/>
  <c r="BY159" i="4"/>
  <c r="DF159" i="4" s="1"/>
  <c r="BU220" i="4"/>
  <c r="DB220" i="4" s="1"/>
  <c r="BY164" i="4"/>
  <c r="DF164" i="4" s="1"/>
  <c r="BR258" i="4"/>
  <c r="CY258" i="4" s="1"/>
  <c r="BY155" i="4"/>
  <c r="DF155" i="4" s="1"/>
  <c r="BS33" i="4"/>
  <c r="CZ33" i="4" s="1"/>
  <c r="BY149" i="4"/>
  <c r="DF149" i="4" s="1"/>
  <c r="BS251" i="4"/>
  <c r="CZ251" i="4" s="1"/>
  <c r="BV68" i="4"/>
  <c r="DC68" i="4" s="1"/>
  <c r="FA48" i="4"/>
  <c r="BU61" i="4"/>
  <c r="DB61" i="4" s="1"/>
  <c r="BI47" i="4"/>
  <c r="CP47" i="4" s="1"/>
  <c r="BV210" i="4"/>
  <c r="DC210" i="4" s="1"/>
  <c r="BU225" i="4"/>
  <c r="DB225" i="4" s="1"/>
  <c r="BY157" i="4"/>
  <c r="DF157" i="4" s="1"/>
  <c r="EY255" i="4"/>
  <c r="EP62" i="4"/>
  <c r="FX62" i="4"/>
  <c r="BY139" i="4"/>
  <c r="DF139" i="4" s="1"/>
  <c r="BY106" i="4"/>
  <c r="DF106" i="4" s="1"/>
  <c r="EY98" i="4"/>
  <c r="EY119" i="4"/>
  <c r="EZ31" i="4"/>
  <c r="EY265" i="4"/>
  <c r="BU56" i="4"/>
  <c r="DB56" i="4" s="1"/>
  <c r="BR14" i="4"/>
  <c r="CY14" i="4" s="1"/>
  <c r="BY166" i="4"/>
  <c r="DF166" i="4" s="1"/>
  <c r="BW76" i="4"/>
  <c r="DD76" i="4" s="1"/>
  <c r="BY168" i="4"/>
  <c r="DF168" i="4" s="1"/>
  <c r="BT228" i="4"/>
  <c r="DA228" i="4" s="1"/>
  <c r="BY120" i="4"/>
  <c r="DF120" i="4" s="1"/>
  <c r="EY213" i="4"/>
  <c r="BS241" i="4"/>
  <c r="CZ241" i="4" s="1"/>
  <c r="BV74" i="4"/>
  <c r="DC74" i="4" s="1"/>
  <c r="BY118" i="4"/>
  <c r="DF118" i="4" s="1"/>
  <c r="BX189" i="4"/>
  <c r="DE189" i="4" s="1"/>
  <c r="BH39" i="4"/>
  <c r="CO39" i="4" s="1"/>
  <c r="BV212" i="4"/>
  <c r="DC212" i="4" s="1"/>
  <c r="BT227" i="4"/>
  <c r="DA227" i="4" s="1"/>
  <c r="BV207" i="4"/>
  <c r="DC207" i="4" s="1"/>
  <c r="BG14" i="4"/>
  <c r="CN14" i="4" s="1"/>
  <c r="EY124" i="4"/>
  <c r="BH242" i="4"/>
  <c r="CO242" i="4" s="1"/>
  <c r="BG256" i="4"/>
  <c r="CN256" i="4" s="1"/>
  <c r="EN37" i="4"/>
  <c r="FV37" i="4"/>
  <c r="BG260" i="4"/>
  <c r="CN260" i="4" s="1"/>
  <c r="BY187" i="4"/>
  <c r="DF187" i="4" s="1"/>
  <c r="BG252" i="4"/>
  <c r="CN252" i="4" s="1"/>
  <c r="BG22" i="4"/>
  <c r="CN22" i="4" s="1"/>
  <c r="BY93" i="4"/>
  <c r="DF93" i="4" s="1"/>
  <c r="BU214" i="4"/>
  <c r="DB214" i="4" s="1"/>
  <c r="EY15" i="4"/>
  <c r="BG257" i="4"/>
  <c r="CN257" i="4" s="1"/>
  <c r="BT239" i="4"/>
  <c r="DA239" i="4" s="1"/>
  <c r="BH248" i="4"/>
  <c r="CO248" i="4" s="1"/>
  <c r="BU142" i="4"/>
  <c r="DB142" i="4" s="1"/>
  <c r="BU92" i="4"/>
  <c r="DB92" i="4" s="1"/>
  <c r="BR26" i="4"/>
  <c r="CY26" i="4" s="1"/>
  <c r="BS42" i="4"/>
  <c r="CZ42" i="4" s="1"/>
  <c r="BV206" i="4"/>
  <c r="DC206" i="4" s="1"/>
  <c r="BS31" i="4"/>
  <c r="CZ31" i="4" s="1"/>
  <c r="BG21" i="4"/>
  <c r="CN21" i="4" s="1"/>
  <c r="ED205" i="4"/>
  <c r="BS172" i="4"/>
  <c r="CZ172" i="4" s="1"/>
  <c r="BT133" i="4"/>
  <c r="DA133" i="4" s="1"/>
  <c r="EQ110" i="4"/>
  <c r="EM225" i="4"/>
  <c r="BS66" i="4"/>
  <c r="CZ66" i="4" s="1"/>
  <c r="BS133" i="4"/>
  <c r="CZ133" i="4" s="1"/>
  <c r="BR90" i="4"/>
  <c r="CY90" i="4" s="1"/>
  <c r="BR198" i="4"/>
  <c r="CY198" i="4" s="1"/>
  <c r="BS198" i="4"/>
  <c r="CZ198" i="4" s="1"/>
  <c r="BR237" i="4"/>
  <c r="CY237" i="4" s="1"/>
  <c r="BR133" i="4"/>
  <c r="CY133" i="4" s="1"/>
  <c r="EM23" i="4"/>
  <c r="EO46" i="4"/>
  <c r="EO232" i="4"/>
  <c r="ED49" i="4"/>
  <c r="ET132" i="4"/>
  <c r="EM264" i="4"/>
  <c r="ED219" i="4"/>
  <c r="ET111" i="4"/>
  <c r="ER199" i="4"/>
  <c r="ET127" i="4"/>
  <c r="EM15" i="4"/>
  <c r="ET140" i="4"/>
  <c r="EQ70" i="4"/>
  <c r="ET152" i="4"/>
  <c r="EM24" i="4"/>
  <c r="EC249" i="4"/>
  <c r="ET109" i="4"/>
  <c r="ET98" i="4"/>
  <c r="EO48" i="4"/>
  <c r="EM260" i="4"/>
  <c r="ET125" i="4"/>
  <c r="EB25" i="4"/>
  <c r="ED45" i="4"/>
  <c r="EN253" i="4"/>
  <c r="EQ213" i="4"/>
  <c r="ET114" i="4"/>
  <c r="EN29" i="4"/>
  <c r="EM261" i="4"/>
  <c r="ES88" i="4"/>
  <c r="ET103" i="4"/>
  <c r="ET185" i="4"/>
  <c r="EP59" i="4"/>
  <c r="ET161" i="4"/>
  <c r="EM19" i="4"/>
  <c r="ET176" i="4"/>
  <c r="ET124" i="4"/>
  <c r="ET180" i="4"/>
  <c r="ET112" i="4"/>
  <c r="EM255" i="4"/>
  <c r="ER81" i="4"/>
  <c r="EM12" i="4"/>
  <c r="EP55" i="4"/>
  <c r="EF78" i="4"/>
  <c r="ET163" i="4"/>
  <c r="EC243" i="4"/>
  <c r="EB16" i="4"/>
  <c r="EO50" i="4"/>
  <c r="ET99" i="4"/>
  <c r="ET128" i="4"/>
  <c r="EC29" i="4"/>
  <c r="EO38" i="4"/>
  <c r="ET104" i="4"/>
  <c r="EO236" i="4"/>
  <c r="ET135" i="4"/>
  <c r="ET184" i="4"/>
  <c r="ET141" i="4"/>
  <c r="ED55" i="4"/>
  <c r="ET156" i="4"/>
  <c r="ER80" i="4"/>
  <c r="ED46" i="4"/>
  <c r="EN243" i="4"/>
  <c r="EB24" i="4"/>
  <c r="EC238" i="4"/>
  <c r="EB23" i="4"/>
  <c r="EQ73" i="4"/>
  <c r="EQ67" i="4"/>
  <c r="EM262" i="4"/>
  <c r="ET110" i="4"/>
  <c r="EM265" i="4"/>
  <c r="ET137" i="4"/>
  <c r="EC239" i="4"/>
  <c r="ET162" i="4"/>
  <c r="EN36" i="4"/>
  <c r="EN249" i="4"/>
  <c r="EO231" i="4"/>
  <c r="EQ208" i="4"/>
  <c r="EO47" i="4"/>
  <c r="EN248" i="4"/>
  <c r="EH121" i="4"/>
  <c r="ER203" i="4"/>
  <c r="EM11" i="4"/>
  <c r="FU11" i="4"/>
  <c r="BG20" i="4"/>
  <c r="CN20" i="4" s="1"/>
  <c r="BY132" i="4"/>
  <c r="DF132" i="4" s="1"/>
  <c r="EY229" i="4"/>
  <c r="FA42" i="4"/>
  <c r="BY140" i="4"/>
  <c r="DF140" i="4" s="1"/>
  <c r="BV70" i="4"/>
  <c r="DC70" i="4" s="1"/>
  <c r="BH32" i="4"/>
  <c r="CO32" i="4" s="1"/>
  <c r="BV65" i="4"/>
  <c r="DC65" i="4" s="1"/>
  <c r="BY158" i="4"/>
  <c r="DF158" i="4" s="1"/>
  <c r="BT229" i="4"/>
  <c r="DA229" i="4" s="1"/>
  <c r="BY97" i="4"/>
  <c r="DF97" i="4" s="1"/>
  <c r="BW75" i="4"/>
  <c r="DD75" i="4" s="1"/>
  <c r="EZ254" i="4"/>
  <c r="BR21" i="4"/>
  <c r="CY21" i="4" s="1"/>
  <c r="FA50" i="4"/>
  <c r="EY65" i="4"/>
  <c r="EY62" i="4"/>
  <c r="EY247" i="4"/>
  <c r="BY175" i="4"/>
  <c r="DF175" i="4" s="1"/>
  <c r="BH244" i="4"/>
  <c r="CO244" i="4" s="1"/>
  <c r="BG12" i="4"/>
  <c r="CN12" i="4" s="1"/>
  <c r="BV63" i="4"/>
  <c r="DC63" i="4" s="1"/>
  <c r="BY160" i="4"/>
  <c r="DF160" i="4" s="1"/>
  <c r="BY129" i="4"/>
  <c r="DF129" i="4" s="1"/>
  <c r="BH237" i="4"/>
  <c r="CO237" i="4" s="1"/>
  <c r="BH37" i="4"/>
  <c r="CO37" i="4" s="1"/>
  <c r="FA49" i="4"/>
  <c r="EY234" i="4"/>
  <c r="BX87" i="4"/>
  <c r="DE87" i="4" s="1"/>
  <c r="BG253" i="4"/>
  <c r="CN253" i="4" s="1"/>
  <c r="BY100" i="4"/>
  <c r="DF100" i="4" s="1"/>
  <c r="BU52" i="4"/>
  <c r="DB52" i="4" s="1"/>
  <c r="BG18" i="4"/>
  <c r="CN18" i="4" s="1"/>
  <c r="BH40" i="4"/>
  <c r="CO40" i="4" s="1"/>
  <c r="BW201" i="4"/>
  <c r="DD201" i="4" s="1"/>
  <c r="BT41" i="4"/>
  <c r="DA41" i="4" s="1"/>
  <c r="BX89" i="4"/>
  <c r="DE89" i="4" s="1"/>
  <c r="BS247" i="4"/>
  <c r="CZ247" i="4" s="1"/>
  <c r="BY126" i="4"/>
  <c r="DF126" i="4" s="1"/>
  <c r="EZ243" i="4"/>
  <c r="EZ28" i="4"/>
  <c r="BX86" i="4"/>
  <c r="DE86" i="4" s="1"/>
  <c r="EY12" i="4"/>
  <c r="EY244" i="4"/>
  <c r="EZ35" i="4"/>
  <c r="BS32" i="4"/>
  <c r="CZ32" i="4" s="1"/>
  <c r="BY95" i="4"/>
  <c r="DF95" i="4" s="1"/>
  <c r="BY116" i="4"/>
  <c r="DF116" i="4" s="1"/>
  <c r="BU58" i="4"/>
  <c r="DB58" i="4" s="1"/>
  <c r="BT49" i="4"/>
  <c r="DA49" i="4" s="1"/>
  <c r="BY179" i="4"/>
  <c r="DF179" i="4" s="1"/>
  <c r="BY147" i="4"/>
  <c r="DF147" i="4" s="1"/>
  <c r="BR13" i="4"/>
  <c r="CY13" i="4" s="1"/>
  <c r="EY250" i="4"/>
  <c r="EY27" i="4"/>
  <c r="EY207" i="4"/>
  <c r="BR20" i="4"/>
  <c r="CY20" i="4" s="1"/>
  <c r="BG261" i="4"/>
  <c r="CN261" i="4" s="1"/>
  <c r="BY174" i="4"/>
  <c r="DF174" i="4" s="1"/>
  <c r="BV71" i="4"/>
  <c r="DC71" i="4" s="1"/>
  <c r="BY177" i="4"/>
  <c r="DF177" i="4" s="1"/>
  <c r="BW200" i="4"/>
  <c r="DD200" i="4" s="1"/>
  <c r="BU222" i="4"/>
  <c r="DB222" i="4" s="1"/>
  <c r="BY144" i="4"/>
  <c r="DF144" i="4" s="1"/>
  <c r="BX84" i="4"/>
  <c r="DE84" i="4" s="1"/>
  <c r="BU62" i="4"/>
  <c r="DB62" i="4" s="1"/>
  <c r="BW195" i="4"/>
  <c r="DD195" i="4" s="1"/>
  <c r="BR254" i="4"/>
  <c r="CY254" i="4" s="1"/>
  <c r="BS245" i="4"/>
  <c r="CZ245" i="4" s="1"/>
  <c r="BG13" i="4"/>
  <c r="CN13" i="4" s="1"/>
  <c r="BT240" i="4"/>
  <c r="DA240" i="4" s="1"/>
  <c r="BU221" i="4"/>
  <c r="DB221" i="4" s="1"/>
  <c r="BR259" i="4"/>
  <c r="CY259" i="4" s="1"/>
  <c r="EY78" i="4"/>
  <c r="EY112" i="4"/>
  <c r="EY22" i="4"/>
  <c r="EY46" i="4"/>
  <c r="FA44" i="4"/>
  <c r="BY150" i="4"/>
  <c r="DF150" i="4" s="1"/>
  <c r="BY167" i="4"/>
  <c r="DF167" i="4" s="1"/>
  <c r="BY113" i="4"/>
  <c r="DF113" i="4" s="1"/>
  <c r="BI229" i="4"/>
  <c r="CP229" i="4" s="1"/>
  <c r="BX192" i="4"/>
  <c r="DE192" i="4" s="1"/>
  <c r="EY231" i="4"/>
  <c r="FA37" i="4"/>
  <c r="EZ29" i="4"/>
  <c r="BH35" i="4"/>
  <c r="CO35" i="4" s="1"/>
  <c r="BY178" i="4"/>
  <c r="DF178" i="4" s="1"/>
  <c r="BH43" i="4"/>
  <c r="CO43" i="4" s="1"/>
  <c r="EZ26" i="4"/>
  <c r="EO51" i="4"/>
  <c r="FW51" i="4"/>
  <c r="BS37" i="4"/>
  <c r="CZ37" i="4" s="1"/>
  <c r="BY169" i="4"/>
  <c r="DF169" i="4" s="1"/>
  <c r="BH30" i="4"/>
  <c r="CO30" i="4" s="1"/>
  <c r="BX193" i="4"/>
  <c r="DE193" i="4" s="1"/>
  <c r="BT40" i="4"/>
  <c r="DA40" i="4" s="1"/>
  <c r="BG17" i="4"/>
  <c r="CN17" i="4" s="1"/>
  <c r="BR18" i="4"/>
  <c r="CY18" i="4" s="1"/>
  <c r="BH31" i="4"/>
  <c r="CO31" i="4" s="1"/>
  <c r="BY154" i="4"/>
  <c r="DF154" i="4" s="1"/>
  <c r="BY145" i="4"/>
  <c r="DF145" i="4" s="1"/>
  <c r="EZ33" i="4"/>
  <c r="BS234" i="4"/>
  <c r="CZ234" i="4" s="1"/>
  <c r="BG259" i="4"/>
  <c r="CN259" i="4" s="1"/>
  <c r="EY217" i="4"/>
  <c r="EY55" i="4"/>
  <c r="FA41" i="4"/>
  <c r="EY131" i="4"/>
  <c r="EY123" i="4"/>
  <c r="EY248" i="4"/>
  <c r="BR91" i="4"/>
  <c r="CY91" i="4" s="1"/>
  <c r="BR256" i="4"/>
  <c r="CY256" i="4" s="1"/>
  <c r="BS219" i="4"/>
  <c r="CZ219" i="4" s="1"/>
  <c r="BI52" i="4"/>
  <c r="CP52" i="4" s="1"/>
  <c r="EY167" i="4"/>
  <c r="EY70" i="4"/>
  <c r="EZ249" i="4"/>
  <c r="EY220" i="4"/>
  <c r="EZ174" i="4"/>
  <c r="EY150" i="4"/>
  <c r="EY201" i="4"/>
  <c r="BT60" i="4"/>
  <c r="DA60" i="4" s="1"/>
  <c r="BX115" i="4"/>
  <c r="DE115" i="4" s="1"/>
  <c r="BG264" i="4"/>
  <c r="CN264" i="4" s="1"/>
  <c r="BU64" i="4"/>
  <c r="DB64" i="4" s="1"/>
  <c r="BS101" i="4"/>
  <c r="CZ101" i="4" s="1"/>
  <c r="BS44" i="4"/>
  <c r="CZ44" i="4" s="1"/>
  <c r="BR30" i="4"/>
  <c r="CY30" i="4" s="1"/>
  <c r="EY18" i="4"/>
  <c r="EY185" i="4"/>
  <c r="BY148" i="4"/>
  <c r="DF148" i="4" s="1"/>
  <c r="BU204" i="4"/>
  <c r="DB204" i="4" s="1"/>
  <c r="EN115" i="4"/>
  <c r="EN93" i="4"/>
  <c r="BU172" i="4"/>
  <c r="DB172" i="4" s="1"/>
  <c r="BR172" i="4"/>
  <c r="CY172" i="4" s="1"/>
  <c r="BV165" i="4"/>
  <c r="DC165" i="4" s="1"/>
  <c r="EM34" i="4"/>
  <c r="ET146" i="4"/>
  <c r="ET188" i="4"/>
  <c r="ER78" i="4"/>
  <c r="ER197" i="4"/>
  <c r="EP223" i="4"/>
  <c r="EM263" i="4"/>
  <c r="EQ215" i="4"/>
  <c r="ET108" i="4"/>
  <c r="ET119" i="4"/>
  <c r="ET173" i="4"/>
  <c r="EP220" i="4"/>
  <c r="ET164" i="4"/>
  <c r="EN33" i="4"/>
  <c r="ET149" i="4"/>
  <c r="EQ68" i="4"/>
  <c r="EP61" i="4"/>
  <c r="EQ210" i="4"/>
  <c r="EP225" i="4"/>
  <c r="ET157" i="4"/>
  <c r="ET139" i="4"/>
  <c r="ET106" i="4"/>
  <c r="EP56" i="4"/>
  <c r="ET166" i="4"/>
  <c r="ER76" i="4"/>
  <c r="ET120" i="4"/>
  <c r="EQ207" i="4"/>
  <c r="ET187" i="4"/>
  <c r="ET93" i="4"/>
  <c r="EO239" i="4"/>
  <c r="EQ206" i="4"/>
  <c r="EN31" i="4"/>
  <c r="BW79" i="4"/>
  <c r="DD79" i="4" s="1"/>
  <c r="BT46" i="4"/>
  <c r="DA46" i="4" s="1"/>
  <c r="BT232" i="4"/>
  <c r="DA232" i="4" s="1"/>
  <c r="BG27" i="4"/>
  <c r="CN27" i="4" s="1"/>
  <c r="BY111" i="4"/>
  <c r="DF111" i="4" s="1"/>
  <c r="BU216" i="4"/>
  <c r="DB216" i="4" s="1"/>
  <c r="BY127" i="4"/>
  <c r="DF127" i="4" s="1"/>
  <c r="BH34" i="4"/>
  <c r="CO34" i="4" s="1"/>
  <c r="EY11" i="4"/>
  <c r="EY88" i="4"/>
  <c r="EY140" i="4"/>
  <c r="EZ242" i="4"/>
  <c r="EY189" i="4"/>
  <c r="EY130" i="4"/>
  <c r="BR11" i="4"/>
  <c r="CY11" i="4" s="1"/>
  <c r="BR23" i="4"/>
  <c r="CY23" i="4" s="1"/>
  <c r="BY123" i="4"/>
  <c r="DF123" i="4" s="1"/>
  <c r="BY96" i="4"/>
  <c r="DF96" i="4" s="1"/>
  <c r="BY182" i="4"/>
  <c r="DF182" i="4" s="1"/>
  <c r="BR264" i="4"/>
  <c r="CY264" i="4" s="1"/>
  <c r="BU218" i="4"/>
  <c r="DB218" i="4" s="1"/>
  <c r="EP216" i="4"/>
  <c r="FX216" i="4"/>
  <c r="BR15" i="4"/>
  <c r="CY15" i="4" s="1"/>
  <c r="BG265" i="4"/>
  <c r="CN265" i="4" s="1"/>
  <c r="BY152" i="4"/>
  <c r="DF152" i="4" s="1"/>
  <c r="BG258" i="4"/>
  <c r="CN258" i="4" s="1"/>
  <c r="BV72" i="4"/>
  <c r="DC72" i="4" s="1"/>
  <c r="EY19" i="4"/>
  <c r="EZ24" i="4"/>
  <c r="BS242" i="4"/>
  <c r="CZ242" i="4" s="1"/>
  <c r="BV205" i="4"/>
  <c r="DC205" i="4" s="1"/>
  <c r="BI48" i="4"/>
  <c r="CP48" i="4" s="1"/>
  <c r="BH249" i="4"/>
  <c r="CO249" i="4" s="1"/>
  <c r="BV209" i="4"/>
  <c r="DC209" i="4" s="1"/>
  <c r="BY105" i="4"/>
  <c r="DF105" i="4" s="1"/>
  <c r="BS252" i="4"/>
  <c r="CZ252" i="4" s="1"/>
  <c r="EY190" i="4"/>
  <c r="EZ34" i="4"/>
  <c r="BR266" i="4"/>
  <c r="CY266" i="4" s="1"/>
  <c r="BT238" i="4"/>
  <c r="DA238" i="4" s="1"/>
  <c r="BW83" i="4"/>
  <c r="DD83" i="4" s="1"/>
  <c r="BG25" i="4"/>
  <c r="CN25" i="4" s="1"/>
  <c r="BT39" i="4"/>
  <c r="DA39" i="4" s="1"/>
  <c r="BS25" i="4"/>
  <c r="CZ25" i="4" s="1"/>
  <c r="BR261" i="4"/>
  <c r="CY261" i="4" s="1"/>
  <c r="BY94" i="4"/>
  <c r="DF94" i="4" s="1"/>
  <c r="BW196" i="4"/>
  <c r="DD196" i="4" s="1"/>
  <c r="BY176" i="4"/>
  <c r="DF176" i="4" s="1"/>
  <c r="BX194" i="4"/>
  <c r="DE194" i="4" s="1"/>
  <c r="EZ30" i="4"/>
  <c r="BX85" i="4"/>
  <c r="DE85" i="4" s="1"/>
  <c r="BR255" i="4"/>
  <c r="CY255" i="4" s="1"/>
  <c r="BG262" i="4"/>
  <c r="CN262" i="4" s="1"/>
  <c r="BY171" i="4"/>
  <c r="DF171" i="4" s="1"/>
  <c r="EY51" i="4"/>
  <c r="EY225" i="4"/>
  <c r="BH243" i="4"/>
  <c r="CO243" i="4" s="1"/>
  <c r="EY20" i="4"/>
  <c r="EY101" i="4"/>
  <c r="EY186" i="4"/>
  <c r="BS28" i="4"/>
  <c r="CZ28" i="4" s="1"/>
  <c r="BG16" i="4"/>
  <c r="CN16" i="4" s="1"/>
  <c r="BT233" i="4"/>
  <c r="DA233" i="4" s="1"/>
  <c r="BY99" i="4"/>
  <c r="DF99" i="4" s="1"/>
  <c r="BH29" i="4"/>
  <c r="CO29" i="4" s="1"/>
  <c r="BW77" i="4"/>
  <c r="DD77" i="4" s="1"/>
  <c r="BY135" i="4"/>
  <c r="DF135" i="4" s="1"/>
  <c r="BY151" i="4"/>
  <c r="DF151" i="4" s="1"/>
  <c r="EY133" i="4"/>
  <c r="EY257" i="4"/>
  <c r="BS246" i="4"/>
  <c r="CZ246" i="4" s="1"/>
  <c r="BU53" i="4"/>
  <c r="DB53" i="4" s="1"/>
  <c r="BU224" i="4"/>
  <c r="DB224" i="4" s="1"/>
  <c r="BY134" i="4"/>
  <c r="DF134" i="4" s="1"/>
  <c r="BX191" i="4"/>
  <c r="DE191" i="4" s="1"/>
  <c r="BS243" i="4"/>
  <c r="CZ243" i="4" s="1"/>
  <c r="BG24" i="4"/>
  <c r="CN24" i="4" s="1"/>
  <c r="EY260" i="4"/>
  <c r="EY212" i="4"/>
  <c r="BT235" i="4"/>
  <c r="DA235" i="4" s="1"/>
  <c r="BH238" i="4"/>
  <c r="CO238" i="4" s="1"/>
  <c r="BV69" i="4"/>
  <c r="DC69" i="4" s="1"/>
  <c r="BR22" i="4"/>
  <c r="CY22" i="4" s="1"/>
  <c r="BY183" i="4"/>
  <c r="DF183" i="4" s="1"/>
  <c r="BY170" i="4"/>
  <c r="DF170" i="4" s="1"/>
  <c r="BT51" i="4"/>
  <c r="DA51" i="4" s="1"/>
  <c r="BY131" i="4"/>
  <c r="DF131" i="4" s="1"/>
  <c r="BH239" i="4"/>
  <c r="CO239" i="4" s="1"/>
  <c r="BU57" i="4"/>
  <c r="DB57" i="4" s="1"/>
  <c r="BY117" i="4"/>
  <c r="DF117" i="4" s="1"/>
  <c r="BV202" i="4"/>
  <c r="DC202" i="4" s="1"/>
  <c r="BK167" i="4"/>
  <c r="CR167" i="4" s="1"/>
  <c r="EZ104" i="4"/>
  <c r="BS181" i="4"/>
  <c r="CZ181" i="4" s="1"/>
  <c r="BR34" i="4"/>
  <c r="CY34" i="4" s="1"/>
  <c r="BS43" i="4"/>
  <c r="CZ43" i="4" s="1"/>
  <c r="BL173" i="4"/>
  <c r="CS173" i="4" s="1"/>
  <c r="BG198" i="4"/>
  <c r="CN198" i="4" s="1"/>
  <c r="EM193" i="4"/>
  <c r="EM153" i="4"/>
  <c r="BT172" i="4"/>
  <c r="BR66" i="4"/>
  <c r="CY66" i="4" s="1"/>
  <c r="BW172" i="4"/>
  <c r="DD172" i="4" s="1"/>
  <c r="EM16" i="4"/>
  <c r="ED234" i="4"/>
  <c r="EC38" i="4"/>
  <c r="ED56" i="4"/>
  <c r="EB15" i="4"/>
  <c r="EP217" i="4"/>
  <c r="ED44" i="4"/>
  <c r="EG172" i="4"/>
  <c r="EC41" i="4"/>
  <c r="EC28" i="4"/>
  <c r="EC240" i="4"/>
  <c r="ET159" i="4"/>
  <c r="EM258" i="4"/>
  <c r="ET155" i="4"/>
  <c r="EN251" i="4"/>
  <c r="EM14" i="4"/>
  <c r="ET168" i="4"/>
  <c r="EO228" i="4"/>
  <c r="ED61" i="4"/>
  <c r="EQ74" i="4"/>
  <c r="ET118" i="4"/>
  <c r="EC39" i="4"/>
  <c r="EQ212" i="4"/>
  <c r="EB14" i="4"/>
  <c r="EC242" i="4"/>
  <c r="EB22" i="4"/>
  <c r="EM214" i="4"/>
  <c r="EC248" i="4"/>
  <c r="EH131" i="4"/>
  <c r="EB21" i="4"/>
  <c r="BQ267" i="4"/>
  <c r="P22" i="6" s="1"/>
  <c r="EM120" i="4"/>
  <c r="BG11" i="4"/>
  <c r="CN11" i="4" s="1"/>
  <c r="EB11" i="4"/>
  <c r="EC234" i="4"/>
  <c r="EC76" i="4"/>
  <c r="EC69" i="4"/>
  <c r="EC92" i="4"/>
  <c r="EC228" i="4"/>
  <c r="EC45" i="4"/>
  <c r="EC119" i="4"/>
  <c r="EC141" i="4"/>
  <c r="EC189" i="4"/>
  <c r="EC194" i="4"/>
  <c r="ER162" i="4"/>
  <c r="EP201" i="4"/>
  <c r="EN40" i="4"/>
  <c r="EP147" i="4"/>
  <c r="EN56" i="4"/>
  <c r="EP85" i="4"/>
  <c r="EC199" i="4"/>
  <c r="EC218" i="4"/>
  <c r="EC68" i="4"/>
  <c r="EC203" i="4"/>
  <c r="EC212" i="4"/>
  <c r="ED181" i="4"/>
  <c r="EO114" i="4"/>
  <c r="EN238" i="4"/>
  <c r="EC97" i="4"/>
  <c r="EC61" i="4"/>
  <c r="EC63" i="4"/>
  <c r="EC124" i="4"/>
  <c r="EN103" i="4"/>
  <c r="EN63" i="4"/>
  <c r="ER125" i="4"/>
  <c r="EC116" i="4"/>
  <c r="EP105" i="4"/>
  <c r="ES126" i="4"/>
  <c r="EC191" i="4"/>
  <c r="ER106" i="4"/>
  <c r="EP138" i="4"/>
  <c r="EC157" i="4"/>
  <c r="ED108" i="4"/>
  <c r="ED154" i="4"/>
  <c r="EC214" i="4"/>
  <c r="EC94" i="4"/>
  <c r="ER177" i="4"/>
  <c r="EC230" i="4"/>
  <c r="EC144" i="4"/>
  <c r="EC113" i="4"/>
  <c r="EC159" i="4"/>
  <c r="EC165" i="4"/>
  <c r="ES134" i="4"/>
  <c r="EP93" i="4"/>
  <c r="EP73" i="4"/>
  <c r="ES116" i="4"/>
  <c r="ER129" i="4"/>
  <c r="EN98" i="4"/>
  <c r="EN52" i="4"/>
  <c r="ER160" i="4"/>
  <c r="EN151" i="4"/>
  <c r="EO94" i="4"/>
  <c r="EO84" i="4"/>
  <c r="EN53" i="4"/>
  <c r="EN160" i="4"/>
  <c r="EQ87" i="4"/>
  <c r="EQ83" i="4"/>
  <c r="EP79" i="4"/>
  <c r="ER168" i="4"/>
  <c r="ED191" i="4"/>
  <c r="EC169" i="4"/>
  <c r="EC95" i="4"/>
  <c r="EC98" i="4"/>
  <c r="EC73" i="4"/>
  <c r="EC117" i="4"/>
  <c r="EC85" i="4"/>
  <c r="EC56" i="4"/>
  <c r="EN166" i="4"/>
  <c r="ER187" i="4"/>
  <c r="ES100" i="4"/>
  <c r="EN186" i="4"/>
  <c r="ER139" i="4"/>
  <c r="ES166" i="4"/>
  <c r="EO67" i="4"/>
  <c r="EQ159" i="4"/>
  <c r="EN199" i="4"/>
  <c r="EN222" i="4"/>
  <c r="EP74" i="4"/>
  <c r="EQ147" i="4"/>
  <c r="EP154" i="4"/>
  <c r="EN232" i="4"/>
  <c r="EN109" i="4"/>
  <c r="EN233" i="4"/>
  <c r="EQ134" i="4"/>
  <c r="EP139" i="4"/>
  <c r="EN176" i="4"/>
  <c r="EN117" i="4"/>
  <c r="EC106" i="4"/>
  <c r="EC102" i="4"/>
  <c r="EC89" i="4"/>
  <c r="EC54" i="4"/>
  <c r="EC167" i="4"/>
  <c r="ER170" i="4"/>
  <c r="EO56" i="4"/>
  <c r="EN167" i="4"/>
  <c r="EN118" i="4"/>
  <c r="ES173" i="4"/>
  <c r="EP129" i="4"/>
  <c r="EO208" i="4"/>
  <c r="EN180" i="4"/>
  <c r="EO112" i="4"/>
  <c r="ER184" i="4"/>
  <c r="EP195" i="4"/>
  <c r="EP157" i="4"/>
  <c r="EP95" i="4"/>
  <c r="EQ171" i="4"/>
  <c r="EC170" i="4"/>
  <c r="EC65" i="4"/>
  <c r="EC193" i="4"/>
  <c r="EC80" i="4"/>
  <c r="EC90" i="4"/>
  <c r="EC223" i="4"/>
  <c r="ED89" i="4"/>
  <c r="EC161" i="4"/>
  <c r="EC147" i="4"/>
  <c r="EC164" i="4"/>
  <c r="EC131" i="4"/>
  <c r="ED87" i="4"/>
  <c r="EC118" i="4"/>
  <c r="EC151" i="4"/>
  <c r="ED86" i="4"/>
  <c r="EC134" i="4"/>
  <c r="EC132" i="4"/>
  <c r="ED180" i="4"/>
  <c r="EC51" i="4"/>
  <c r="EC217" i="4"/>
  <c r="EQ123" i="4"/>
  <c r="EC128" i="4"/>
  <c r="EC219" i="4"/>
  <c r="EO96" i="4"/>
  <c r="ES96" i="4"/>
  <c r="EP71" i="4"/>
  <c r="EN46" i="4"/>
  <c r="EN220" i="4"/>
  <c r="EQ131" i="4"/>
  <c r="EN235" i="4"/>
  <c r="EP159" i="4"/>
  <c r="ES111" i="4"/>
  <c r="EN182" i="4"/>
  <c r="EO146" i="4"/>
  <c r="EP178" i="4"/>
  <c r="ES160" i="4"/>
  <c r="EO128" i="4"/>
  <c r="ES151" i="4"/>
  <c r="EP187" i="4"/>
  <c r="EC99" i="4"/>
  <c r="EC70" i="4"/>
  <c r="EC232" i="4"/>
  <c r="EC129" i="4"/>
  <c r="EC130" i="4"/>
  <c r="EC178" i="4"/>
  <c r="EP83" i="4"/>
  <c r="EQ169" i="4"/>
  <c r="EQ178" i="4"/>
  <c r="EN146" i="4"/>
  <c r="EO86" i="4"/>
  <c r="EN138" i="4"/>
  <c r="EQ97" i="4"/>
  <c r="EC168" i="4"/>
  <c r="EP87" i="4"/>
  <c r="EN161" i="4"/>
  <c r="EN223" i="4"/>
  <c r="EC100" i="4"/>
  <c r="EC175" i="4"/>
  <c r="EC53" i="4"/>
  <c r="EC216" i="4"/>
  <c r="EC233" i="4"/>
  <c r="EC87" i="4"/>
  <c r="EC166" i="4"/>
  <c r="EC197" i="4"/>
  <c r="EP110" i="4"/>
  <c r="EC107" i="4"/>
  <c r="EC49" i="4"/>
  <c r="EO98" i="4"/>
  <c r="EO184" i="4"/>
  <c r="ED83" i="4"/>
  <c r="EC104" i="4"/>
  <c r="EC192" i="4"/>
  <c r="EC145" i="4"/>
  <c r="EC91" i="4"/>
  <c r="EC46" i="4"/>
  <c r="EC171" i="4"/>
  <c r="EC186" i="4"/>
  <c r="EC110" i="4"/>
  <c r="EC115" i="4"/>
  <c r="EC111" i="4"/>
  <c r="EC220" i="4"/>
  <c r="EC182" i="4"/>
  <c r="EC58" i="4"/>
  <c r="EC50" i="4"/>
  <c r="EC201" i="4"/>
  <c r="EC180" i="4"/>
  <c r="EB35" i="4"/>
  <c r="EC125" i="4"/>
  <c r="EC60" i="4"/>
  <c r="EC179" i="4"/>
  <c r="EC79" i="4"/>
  <c r="ED139" i="4"/>
  <c r="EC88" i="4"/>
  <c r="EC93" i="4"/>
  <c r="EC172" i="4"/>
  <c r="EC120" i="4"/>
  <c r="ED132" i="4"/>
  <c r="EC123" i="4"/>
  <c r="EC158" i="4"/>
  <c r="ED145" i="4"/>
  <c r="EC190" i="4"/>
  <c r="EC184" i="4"/>
  <c r="EC226" i="4"/>
  <c r="EC196" i="4"/>
  <c r="EC224" i="4"/>
  <c r="EC149" i="4"/>
  <c r="EC57" i="4"/>
  <c r="EC209" i="4"/>
  <c r="EC160" i="4"/>
  <c r="EC64" i="4"/>
  <c r="EC148" i="4"/>
  <c r="EC140" i="4"/>
  <c r="EC150" i="4"/>
  <c r="EC176" i="4"/>
  <c r="EC211" i="4"/>
  <c r="EB28" i="4"/>
  <c r="EQ118" i="4"/>
  <c r="EQ100" i="4"/>
  <c r="EO58" i="4"/>
  <c r="EN74" i="4"/>
  <c r="EN128" i="4"/>
  <c r="ER112" i="4"/>
  <c r="EO221" i="4"/>
  <c r="EN68" i="4"/>
  <c r="EQ162" i="4"/>
  <c r="EN201" i="4"/>
  <c r="ES155" i="4"/>
  <c r="EP213" i="4"/>
  <c r="EC71" i="4"/>
  <c r="EC213" i="4"/>
  <c r="EC121" i="4"/>
  <c r="EC72" i="4"/>
  <c r="EC153" i="4"/>
  <c r="EC163" i="4"/>
  <c r="EN144" i="4"/>
  <c r="EO158" i="4"/>
  <c r="EC44" i="4"/>
  <c r="ES106" i="4"/>
  <c r="ER175" i="4"/>
  <c r="EN162" i="4"/>
  <c r="EP141" i="4"/>
  <c r="EN129" i="4"/>
  <c r="EO152" i="4"/>
  <c r="EO53" i="4"/>
  <c r="ES154" i="4"/>
  <c r="EN135" i="4"/>
  <c r="ER152" i="4"/>
  <c r="EN148" i="4"/>
  <c r="EQ180" i="4"/>
  <c r="ER93" i="4"/>
  <c r="EQ194" i="4"/>
  <c r="EC210" i="4"/>
  <c r="ES99" i="4"/>
  <c r="EC143" i="4"/>
  <c r="EC229" i="4"/>
  <c r="EC162" i="4"/>
  <c r="EC188" i="4"/>
  <c r="EC204" i="4"/>
  <c r="EC101" i="4"/>
  <c r="EC225" i="4"/>
  <c r="EC202" i="4"/>
  <c r="EC126" i="4"/>
  <c r="EC185" i="4"/>
  <c r="EC103" i="4"/>
  <c r="EO108" i="4"/>
  <c r="EC208" i="4"/>
  <c r="EC207" i="4"/>
  <c r="EC112" i="4"/>
  <c r="EC154" i="4"/>
  <c r="ED186" i="4"/>
  <c r="ER163" i="4"/>
  <c r="FV38" i="4"/>
  <c r="EC173" i="4"/>
  <c r="ED113" i="4"/>
  <c r="EC152" i="4"/>
  <c r="EC114" i="4"/>
  <c r="EC66" i="4"/>
  <c r="EC137" i="4"/>
  <c r="EC108" i="4"/>
  <c r="EN164" i="4"/>
  <c r="ER149" i="4"/>
  <c r="ES120" i="4"/>
  <c r="EO124" i="4"/>
  <c r="ER164" i="4"/>
  <c r="EO213" i="4"/>
  <c r="ER150" i="4"/>
  <c r="EQ157" i="4"/>
  <c r="EN120" i="4"/>
  <c r="EQ135" i="4"/>
  <c r="EQ192" i="4"/>
  <c r="EP186" i="4"/>
  <c r="ES174" i="4"/>
  <c r="EN77" i="4"/>
  <c r="EC52" i="4"/>
  <c r="EC205" i="4"/>
  <c r="FZ84" i="4"/>
  <c r="ES94" i="4"/>
  <c r="ER148" i="4"/>
  <c r="EP199" i="4"/>
  <c r="ES140" i="4"/>
  <c r="EN150" i="4"/>
  <c r="ES168" i="4"/>
  <c r="EP148" i="4"/>
  <c r="EN231" i="4"/>
  <c r="ER167" i="4"/>
  <c r="EO118" i="4"/>
  <c r="EN105" i="4"/>
  <c r="EP205" i="4"/>
  <c r="EP169" i="4"/>
  <c r="EP194" i="4"/>
  <c r="ER137" i="4"/>
  <c r="EN94" i="4"/>
  <c r="EN70" i="4"/>
  <c r="EQ129" i="4"/>
  <c r="EP208" i="4"/>
  <c r="EN82" i="4"/>
  <c r="EQ183" i="4"/>
  <c r="EN189" i="4"/>
  <c r="EQ125" i="4"/>
  <c r="ES132" i="4"/>
  <c r="EN154" i="4"/>
  <c r="EN217" i="4"/>
  <c r="ER98" i="4"/>
  <c r="EN216" i="4"/>
  <c r="EP146" i="4"/>
  <c r="ER124" i="4"/>
  <c r="EN193" i="4"/>
  <c r="EP166" i="4"/>
  <c r="EP67" i="4"/>
  <c r="EN187" i="4"/>
  <c r="EP164" i="4"/>
  <c r="EO218" i="4"/>
  <c r="EQ174" i="4"/>
  <c r="ER138" i="4"/>
  <c r="EO78" i="4"/>
  <c r="EP135" i="4"/>
  <c r="EN192" i="4"/>
  <c r="EN195" i="4"/>
  <c r="EO88" i="4"/>
  <c r="ES104" i="4"/>
  <c r="EP97" i="4"/>
  <c r="EO120" i="4"/>
  <c r="ER135" i="4"/>
  <c r="EO110" i="4"/>
  <c r="EN149" i="4"/>
  <c r="EO70" i="4"/>
  <c r="EP114" i="4"/>
  <c r="EP171" i="4"/>
  <c r="EQ79" i="4"/>
  <c r="EP212" i="4"/>
  <c r="ES187" i="4"/>
  <c r="EP215" i="4"/>
  <c r="EN55" i="4"/>
  <c r="EP125" i="4"/>
  <c r="EQ93" i="4"/>
  <c r="EO116" i="4"/>
  <c r="EP82" i="4"/>
  <c r="EN183" i="4"/>
  <c r="ER154" i="4"/>
  <c r="ES178" i="4"/>
  <c r="EO76" i="4"/>
  <c r="EN168" i="4"/>
  <c r="ER127" i="4"/>
  <c r="EQ187" i="4"/>
  <c r="ES164" i="4"/>
  <c r="ER174" i="4"/>
  <c r="EQ173" i="4"/>
  <c r="EP123" i="4"/>
  <c r="EO100" i="4"/>
  <c r="EQ109" i="4"/>
  <c r="EO137" i="4"/>
  <c r="ES158" i="4"/>
  <c r="EO206" i="4"/>
  <c r="ER110" i="4"/>
  <c r="EO74" i="4"/>
  <c r="ER180" i="4"/>
  <c r="EN155" i="4"/>
  <c r="EO154" i="4"/>
  <c r="EP200" i="4"/>
  <c r="EO141" i="4"/>
  <c r="EN125" i="4"/>
  <c r="EP140" i="4"/>
  <c r="EN99" i="4"/>
  <c r="EP196" i="4"/>
  <c r="EP113" i="4"/>
  <c r="EN72" i="4"/>
  <c r="EN76" i="4"/>
  <c r="EQ99" i="4"/>
  <c r="EQ104" i="4"/>
  <c r="EN38" i="4"/>
  <c r="ES136" i="4"/>
  <c r="EN48" i="4"/>
  <c r="EN221" i="4"/>
  <c r="EQ85" i="4"/>
  <c r="EQ163" i="4"/>
  <c r="ES146" i="4"/>
  <c r="EP119" i="4"/>
  <c r="EQ177" i="4"/>
  <c r="EQ189" i="4"/>
  <c r="EN139" i="4"/>
  <c r="EP150" i="4"/>
  <c r="ER104" i="4"/>
  <c r="EP173" i="4"/>
  <c r="ER96" i="4"/>
  <c r="EN170" i="4"/>
  <c r="EP192" i="4"/>
  <c r="ES110" i="4"/>
  <c r="EO220" i="4"/>
  <c r="ER161" i="4"/>
  <c r="EQ203" i="4"/>
  <c r="EQ201" i="4"/>
  <c r="ES185" i="4"/>
  <c r="ES184" i="4"/>
  <c r="ER189" i="4"/>
  <c r="ER192" i="4"/>
  <c r="ER193" i="4"/>
  <c r="EN137" i="4"/>
  <c r="EO111" i="4"/>
  <c r="ER176" i="4"/>
  <c r="EO134" i="4"/>
  <c r="ER171" i="4"/>
  <c r="ER158" i="4"/>
  <c r="ER114" i="4"/>
  <c r="EN227" i="4"/>
  <c r="EO136" i="4"/>
  <c r="EN140" i="4"/>
  <c r="EO199" i="4"/>
  <c r="EQ139" i="4"/>
  <c r="EC206" i="4"/>
  <c r="EC215" i="4"/>
  <c r="ED162" i="4"/>
  <c r="EC67" i="4"/>
  <c r="EC139" i="4"/>
  <c r="EC181" i="4"/>
  <c r="EC74" i="4"/>
  <c r="EC96" i="4"/>
  <c r="EC222" i="4"/>
  <c r="EC82" i="4"/>
  <c r="EC62" i="4"/>
  <c r="EC138" i="4"/>
  <c r="EC127" i="4"/>
  <c r="EC47" i="4"/>
  <c r="EC227" i="4"/>
  <c r="EC155" i="4"/>
  <c r="ED160" i="4"/>
  <c r="ER123" i="4"/>
  <c r="EP75" i="4"/>
  <c r="EQ149" i="4"/>
  <c r="ER100" i="4"/>
  <c r="EP176" i="4"/>
  <c r="EN236" i="4"/>
  <c r="ER109" i="4"/>
  <c r="ER131" i="4"/>
  <c r="EN171" i="4"/>
  <c r="EP111" i="4"/>
  <c r="EP197" i="4"/>
  <c r="EP126" i="4"/>
  <c r="EQ81" i="4"/>
  <c r="EN184" i="4"/>
  <c r="EP116" i="4"/>
  <c r="ER179" i="4"/>
  <c r="EP127" i="4"/>
  <c r="ER188" i="4"/>
  <c r="EP193" i="4"/>
  <c r="EP184" i="4"/>
  <c r="ER145" i="4"/>
  <c r="EN209" i="4"/>
  <c r="EP136" i="4"/>
  <c r="EQ195" i="4"/>
  <c r="EP151" i="4"/>
  <c r="EP158" i="4"/>
  <c r="EO156" i="4"/>
  <c r="EN131" i="4"/>
  <c r="EC83" i="4"/>
  <c r="ED100" i="4"/>
  <c r="EC75" i="4"/>
  <c r="EC142" i="4"/>
  <c r="EC231" i="4"/>
  <c r="EC200" i="4"/>
  <c r="EC133" i="4"/>
  <c r="EC156" i="4"/>
  <c r="EC187" i="4"/>
  <c r="EC105" i="4"/>
  <c r="EO80" i="4"/>
  <c r="EP185" i="4"/>
  <c r="ER157" i="4"/>
  <c r="EN225" i="4"/>
  <c r="EN200" i="4"/>
  <c r="EN197" i="4"/>
  <c r="EN62" i="4"/>
  <c r="ER178" i="4"/>
  <c r="EQ184" i="4"/>
  <c r="EN88" i="4"/>
  <c r="EP103" i="4"/>
  <c r="EN58" i="4"/>
  <c r="ER173" i="4"/>
  <c r="EN96" i="4"/>
  <c r="EN106" i="4"/>
  <c r="EO125" i="4"/>
  <c r="ES114" i="4"/>
  <c r="EO196" i="4"/>
  <c r="ER134" i="4"/>
  <c r="EN229" i="4"/>
  <c r="EP112" i="4"/>
  <c r="EN147" i="4"/>
  <c r="ER155" i="4"/>
  <c r="ES162" i="4"/>
  <c r="EN73" i="4"/>
  <c r="ER128" i="4"/>
  <c r="EQ197" i="4"/>
  <c r="EN41" i="4"/>
  <c r="EN126" i="4"/>
  <c r="EO132" i="4"/>
  <c r="EP86" i="4"/>
  <c r="EO72" i="4"/>
  <c r="EN203" i="4"/>
  <c r="ES150" i="4"/>
  <c r="EP168" i="4"/>
  <c r="EO192" i="4"/>
  <c r="EO186" i="4"/>
  <c r="EN158" i="4"/>
  <c r="EP207" i="4"/>
  <c r="EN84" i="4"/>
  <c r="EN45" i="4"/>
  <c r="EP155" i="4"/>
  <c r="EO106" i="4"/>
  <c r="EO174" i="4"/>
  <c r="EP149" i="4"/>
  <c r="EO170" i="4"/>
  <c r="EO144" i="4"/>
  <c r="EO178" i="4"/>
  <c r="EO129" i="4"/>
  <c r="EO140" i="4"/>
  <c r="EN163" i="4"/>
  <c r="FY75" i="4"/>
  <c r="FX63" i="4"/>
  <c r="FW52" i="4"/>
  <c r="ED119" i="4"/>
  <c r="EC77" i="4"/>
  <c r="EC109" i="4"/>
  <c r="EC59" i="4"/>
  <c r="EC195" i="4"/>
  <c r="EC86" i="4"/>
  <c r="EC122" i="4"/>
  <c r="EC78" i="4"/>
  <c r="BF267" i="4"/>
  <c r="AS3" i="4" s="1"/>
  <c r="FJ28" i="4"/>
  <c r="FK44" i="4"/>
  <c r="EQ75" i="4"/>
  <c r="EQ199" i="4"/>
  <c r="EP65" i="4"/>
  <c r="EN188" i="4"/>
  <c r="EN228" i="4"/>
  <c r="EO216" i="4"/>
  <c r="EQ179" i="4"/>
  <c r="EO127" i="4"/>
  <c r="EP72" i="4"/>
  <c r="EP69" i="4"/>
  <c r="ER186" i="4"/>
  <c r="EP174" i="4"/>
  <c r="ER166" i="4"/>
  <c r="EN67" i="4"/>
  <c r="EP117" i="4"/>
  <c r="EN218" i="4"/>
  <c r="EN175" i="4"/>
  <c r="EP175" i="4"/>
  <c r="ER126" i="4"/>
  <c r="EN141" i="4"/>
  <c r="ER159" i="4"/>
  <c r="EN50" i="4"/>
  <c r="ER116" i="4"/>
  <c r="EP210" i="4"/>
  <c r="EP183" i="4"/>
  <c r="EQ111" i="4"/>
  <c r="ER140" i="4"/>
  <c r="EO68" i="4"/>
  <c r="EO148" i="4"/>
  <c r="EN104" i="4"/>
  <c r="EN87" i="4"/>
  <c r="EP156" i="4"/>
  <c r="ES97" i="4"/>
  <c r="EN100" i="4"/>
  <c r="EO203" i="4"/>
  <c r="ES157" i="4"/>
  <c r="EQ103" i="4"/>
  <c r="EN124" i="4"/>
  <c r="EO164" i="4"/>
  <c r="ES138" i="4"/>
  <c r="EO212" i="4"/>
  <c r="EQ161" i="4"/>
  <c r="EP128" i="4"/>
  <c r="EN208" i="4"/>
  <c r="ES180" i="4"/>
  <c r="EQ155" i="4"/>
  <c r="EP162" i="4"/>
  <c r="EP134" i="4"/>
  <c r="EQ77" i="4"/>
  <c r="ER194" i="4"/>
  <c r="EP63" i="4"/>
  <c r="ER132" i="4"/>
  <c r="ES177" i="4"/>
  <c r="EQ126" i="4"/>
  <c r="EP132" i="4"/>
  <c r="EP191" i="4"/>
  <c r="EP182" i="4"/>
  <c r="EP152" i="4"/>
  <c r="EN179" i="4"/>
  <c r="EO71" i="4"/>
  <c r="ES118" i="4"/>
  <c r="ES103" i="4"/>
  <c r="EP96" i="4"/>
  <c r="EQ117" i="4"/>
  <c r="EN156" i="4"/>
  <c r="ES128" i="4"/>
  <c r="EO222" i="4"/>
  <c r="ER147" i="4"/>
  <c r="EN114" i="4"/>
  <c r="EN191" i="4"/>
  <c r="EN177" i="4"/>
  <c r="EP189" i="4"/>
  <c r="ER146" i="4"/>
  <c r="EN119" i="4"/>
  <c r="EO188" i="4"/>
  <c r="ES95" i="4"/>
  <c r="EN213" i="4"/>
  <c r="ES152" i="4"/>
  <c r="EN157" i="4"/>
  <c r="EO166" i="4"/>
  <c r="EQ119" i="4"/>
  <c r="ER113" i="4"/>
  <c r="EN80" i="4"/>
  <c r="EN196" i="4"/>
  <c r="ER136" i="4"/>
  <c r="EN224" i="4"/>
  <c r="EP100" i="4"/>
  <c r="EP144" i="4"/>
  <c r="EP131" i="4"/>
  <c r="ER86" i="4"/>
  <c r="ER88" i="4"/>
  <c r="ES188" i="4"/>
  <c r="EN239" i="4"/>
  <c r="EN108" i="4"/>
  <c r="ES144" i="4"/>
  <c r="EP109" i="4"/>
  <c r="EQ137" i="4"/>
  <c r="EN159" i="4"/>
  <c r="EP180" i="4"/>
  <c r="EO82" i="4"/>
  <c r="ER183" i="4"/>
  <c r="EQ185" i="4"/>
  <c r="ES182" i="4"/>
  <c r="EN127" i="4"/>
  <c r="ES124" i="4"/>
  <c r="EQ95" i="4"/>
  <c r="EP167" i="4"/>
  <c r="EC136" i="4"/>
  <c r="ED178" i="4"/>
  <c r="EC177" i="4"/>
  <c r="EC81" i="4"/>
  <c r="EC84" i="4"/>
  <c r="EC55" i="4"/>
  <c r="ED99" i="4"/>
  <c r="EC174" i="4"/>
  <c r="EC183" i="4"/>
  <c r="EC146" i="4"/>
  <c r="ER191" i="4"/>
  <c r="ES186" i="4"/>
  <c r="EN173" i="4"/>
  <c r="EN205" i="4"/>
  <c r="EQ151" i="4"/>
  <c r="ER118" i="4"/>
  <c r="ES170" i="4"/>
  <c r="EN206" i="4"/>
  <c r="ER144" i="4"/>
  <c r="ER156" i="4"/>
  <c r="EP137" i="4"/>
  <c r="EN134" i="4"/>
  <c r="EN112" i="4"/>
  <c r="EP89" i="4"/>
  <c r="EO52" i="4"/>
  <c r="EO210" i="4"/>
  <c r="EO177" i="4"/>
  <c r="EN178" i="4"/>
  <c r="EO182" i="4"/>
  <c r="EN145" i="4"/>
  <c r="EP209" i="4"/>
  <c r="EQ113" i="4"/>
  <c r="EN136" i="4"/>
  <c r="EP99" i="4"/>
  <c r="EN113" i="4"/>
  <c r="ER185" i="4"/>
  <c r="EO75" i="4"/>
  <c r="EO150" i="4"/>
  <c r="EQ167" i="4"/>
  <c r="EP118" i="4"/>
  <c r="ER120" i="4"/>
  <c r="EQ106" i="4"/>
  <c r="EP206" i="4"/>
  <c r="ES108" i="4"/>
  <c r="EO176" i="4"/>
  <c r="EN240" i="4"/>
  <c r="ES156" i="4"/>
  <c r="EP77" i="4"/>
  <c r="EP161" i="4"/>
  <c r="EQ105" i="4"/>
  <c r="ES176" i="4"/>
  <c r="EN210" i="4"/>
  <c r="EN165" i="4"/>
  <c r="EN110" i="4"/>
  <c r="EO138" i="4"/>
  <c r="EN212" i="4"/>
  <c r="EN123" i="4"/>
  <c r="EN207" i="4"/>
  <c r="ER108" i="4"/>
  <c r="EN169" i="4"/>
  <c r="EO194" i="4"/>
  <c r="EC48" i="4"/>
  <c r="EO55" i="4"/>
  <c r="EN152" i="4"/>
  <c r="EO104" i="4"/>
  <c r="EP177" i="4"/>
  <c r="EN185" i="4"/>
  <c r="EQ89" i="4"/>
  <c r="EP163" i="4"/>
  <c r="EN86" i="4"/>
  <c r="EP81" i="4"/>
  <c r="ER141" i="4"/>
  <c r="EP203" i="4"/>
  <c r="EO168" i="4"/>
  <c r="EQ127" i="4"/>
  <c r="EN78" i="4"/>
  <c r="EP170" i="4"/>
  <c r="EN95" i="4"/>
  <c r="EN174" i="4"/>
  <c r="EO83" i="4"/>
  <c r="ES98" i="4"/>
  <c r="EO180" i="4"/>
  <c r="EO62" i="4"/>
  <c r="EO162" i="4"/>
  <c r="EN215" i="4"/>
  <c r="EN111" i="4"/>
  <c r="ER169" i="4"/>
  <c r="EN194" i="4"/>
  <c r="EO160" i="4"/>
  <c r="ER94" i="4"/>
  <c r="EN85" i="4"/>
  <c r="EN116" i="4"/>
  <c r="EP188" i="4"/>
  <c r="ER182" i="4"/>
  <c r="ER151" i="4"/>
  <c r="EO224" i="4"/>
  <c r="EP179" i="4"/>
  <c r="ES148" i="4"/>
  <c r="EP124" i="4"/>
  <c r="EQ193" i="4"/>
  <c r="EO123" i="4"/>
  <c r="EQ175" i="4"/>
  <c r="EP160" i="4"/>
  <c r="ES112" i="4"/>
  <c r="EQ145" i="4"/>
  <c r="EO126" i="4"/>
  <c r="EN132" i="4"/>
  <c r="EQ191" i="4"/>
  <c r="EO200" i="4"/>
  <c r="EQ141" i="4"/>
  <c r="EP145" i="4"/>
  <c r="EX267" i="4"/>
  <c r="EB36" i="4"/>
  <c r="FB39" i="4" l="1"/>
  <c r="FB241" i="4"/>
  <c r="FX165" i="4"/>
  <c r="FV204" i="4"/>
  <c r="FZ133" i="4"/>
  <c r="FL128" i="4"/>
  <c r="ER133" i="4"/>
  <c r="BI51" i="4"/>
  <c r="CP51" i="4" s="1"/>
  <c r="FV101" i="4"/>
  <c r="BI56" i="4"/>
  <c r="CP56" i="4" s="1"/>
  <c r="EO214" i="4"/>
  <c r="BI54" i="4"/>
  <c r="CP54" i="4" s="1"/>
  <c r="EN226" i="4"/>
  <c r="EN181" i="4"/>
  <c r="ED117" i="4"/>
  <c r="BI53" i="4"/>
  <c r="CP53" i="4" s="1"/>
  <c r="FL104" i="4"/>
  <c r="ED144" i="4"/>
  <c r="ER115" i="4"/>
  <c r="ED128" i="4"/>
  <c r="EN101" i="4"/>
  <c r="EN204" i="4"/>
  <c r="FZ115" i="4"/>
  <c r="FC226" i="4"/>
  <c r="ED187" i="4"/>
  <c r="EE167" i="4"/>
  <c r="ED179" i="4"/>
  <c r="FL131" i="4"/>
  <c r="EP165" i="4"/>
  <c r="FB238" i="4"/>
  <c r="BI58" i="4"/>
  <c r="CP58" i="4" s="1"/>
  <c r="FV44" i="4"/>
  <c r="EN44" i="4"/>
  <c r="ED91" i="4"/>
  <c r="ED151" i="4"/>
  <c r="BJ217" i="4"/>
  <c r="CQ217" i="4" s="1"/>
  <c r="ED121" i="4"/>
  <c r="EN102" i="4"/>
  <c r="EC135" i="4"/>
  <c r="BT226" i="4"/>
  <c r="DA226" i="4" s="1"/>
  <c r="EN172" i="4"/>
  <c r="EO64" i="4"/>
  <c r="BH57" i="4"/>
  <c r="CO57" i="4" s="1"/>
  <c r="FW204" i="4"/>
  <c r="EP204" i="4"/>
  <c r="EF173" i="4"/>
  <c r="ED155" i="4"/>
  <c r="ED131" i="4"/>
  <c r="ED95" i="4"/>
  <c r="ED60" i="4"/>
  <c r="ED224" i="4"/>
  <c r="FL158" i="4"/>
  <c r="EO204" i="4"/>
  <c r="ED158" i="4"/>
  <c r="ED120" i="4"/>
  <c r="ED174" i="4"/>
  <c r="EO142" i="4"/>
  <c r="ED156" i="4"/>
  <c r="ED188" i="4"/>
  <c r="ED112" i="4"/>
  <c r="BJ230" i="4"/>
  <c r="CQ230" i="4" s="1"/>
  <c r="FL188" i="4"/>
  <c r="ED101" i="4"/>
  <c r="EO202" i="4"/>
  <c r="EP115" i="4"/>
  <c r="FX204" i="4"/>
  <c r="EN42" i="4"/>
  <c r="EN230" i="4"/>
  <c r="BK78" i="4"/>
  <c r="CR78" i="4" s="1"/>
  <c r="BJ219" i="4"/>
  <c r="CQ219" i="4" s="1"/>
  <c r="EP172" i="4"/>
  <c r="DA172" i="4"/>
  <c r="ED141" i="4"/>
  <c r="ED110" i="4"/>
  <c r="ED104" i="4"/>
  <c r="ED168" i="4"/>
  <c r="ED116" i="4"/>
  <c r="ED161" i="4"/>
  <c r="CN267" i="4"/>
  <c r="ED147" i="4"/>
  <c r="EQ165" i="4"/>
  <c r="EQ115" i="4"/>
  <c r="EN214" i="4"/>
  <c r="ED125" i="4"/>
  <c r="ED103" i="4"/>
  <c r="ED92" i="4"/>
  <c r="ED146" i="4"/>
  <c r="ED48" i="4"/>
  <c r="FL48" i="4"/>
  <c r="ED78" i="4"/>
  <c r="CO78" i="4"/>
  <c r="EN234" i="4"/>
  <c r="ED163" i="4"/>
  <c r="ED177" i="4"/>
  <c r="ED85" i="4"/>
  <c r="ED90" i="4"/>
  <c r="ED105" i="4"/>
  <c r="BI233" i="4"/>
  <c r="CP233" i="4" s="1"/>
  <c r="CY267" i="4"/>
  <c r="FZ202" i="4"/>
  <c r="FY57" i="4"/>
  <c r="GC131" i="4"/>
  <c r="GC170" i="4"/>
  <c r="FV22" i="4"/>
  <c r="FK16" i="4"/>
  <c r="FL243" i="4"/>
  <c r="GC171" i="4"/>
  <c r="FM45" i="4"/>
  <c r="FK25" i="4"/>
  <c r="FW252" i="4"/>
  <c r="FZ209" i="4"/>
  <c r="FM48" i="4"/>
  <c r="FK258" i="4"/>
  <c r="FK265" i="4"/>
  <c r="FM219" i="4"/>
  <c r="GC123" i="4"/>
  <c r="GC111" i="4"/>
  <c r="GA79" i="4"/>
  <c r="FY172" i="4"/>
  <c r="FV30" i="4"/>
  <c r="FX60" i="4"/>
  <c r="FK17" i="4"/>
  <c r="FW37" i="4"/>
  <c r="GC178" i="4"/>
  <c r="FY221" i="4"/>
  <c r="FV254" i="4"/>
  <c r="GC144" i="4"/>
  <c r="FZ71" i="4"/>
  <c r="FK261" i="4"/>
  <c r="FX49" i="4"/>
  <c r="FW247" i="4"/>
  <c r="FY52" i="4"/>
  <c r="FX229" i="4"/>
  <c r="FZ65" i="4"/>
  <c r="FV237" i="4"/>
  <c r="FW133" i="4"/>
  <c r="FX133" i="4"/>
  <c r="FK21" i="4"/>
  <c r="FK260" i="4"/>
  <c r="FK256" i="4"/>
  <c r="FZ207" i="4"/>
  <c r="GB189" i="4"/>
  <c r="FV14" i="4"/>
  <c r="GC157" i="4"/>
  <c r="FZ210" i="4"/>
  <c r="FZ68" i="4"/>
  <c r="FL240" i="4"/>
  <c r="FL28" i="4"/>
  <c r="FL41" i="4"/>
  <c r="FV263" i="4"/>
  <c r="GA78" i="4"/>
  <c r="FV16" i="4"/>
  <c r="GC188" i="4"/>
  <c r="GC136" i="4"/>
  <c r="FW230" i="4"/>
  <c r="FM223" i="4"/>
  <c r="GA165" i="4"/>
  <c r="GC162" i="4"/>
  <c r="FV265" i="4"/>
  <c r="FL235" i="4"/>
  <c r="FK23" i="4"/>
  <c r="GC138" i="4"/>
  <c r="FK251" i="4"/>
  <c r="FK26" i="4"/>
  <c r="FV12" i="4"/>
  <c r="FL236" i="4"/>
  <c r="FM224" i="4"/>
  <c r="GC161" i="4"/>
  <c r="FL159" i="4"/>
  <c r="FV60" i="4"/>
  <c r="FL148" i="4"/>
  <c r="FL60" i="4"/>
  <c r="FL203" i="4"/>
  <c r="FL170" i="4"/>
  <c r="FV130" i="4"/>
  <c r="FL111" i="4"/>
  <c r="FL64" i="4"/>
  <c r="FL182" i="4"/>
  <c r="FV143" i="4"/>
  <c r="FM172" i="4"/>
  <c r="FL164" i="4"/>
  <c r="FN167" i="4"/>
  <c r="FX142" i="4"/>
  <c r="FY115" i="4"/>
  <c r="FL105" i="4"/>
  <c r="FL130" i="4"/>
  <c r="FL185" i="4"/>
  <c r="FL129" i="4"/>
  <c r="FL167" i="4"/>
  <c r="FL47" i="4"/>
  <c r="FL192" i="4"/>
  <c r="FL163" i="4"/>
  <c r="FY202" i="4"/>
  <c r="FL93" i="4"/>
  <c r="FL150" i="4"/>
  <c r="FM225" i="4"/>
  <c r="FW214" i="4"/>
  <c r="FL168" i="4"/>
  <c r="FO173" i="4"/>
  <c r="FM173" i="4"/>
  <c r="FX214" i="4"/>
  <c r="FL107" i="4"/>
  <c r="FL110" i="4"/>
  <c r="FL116" i="4"/>
  <c r="FV234" i="4"/>
  <c r="FV214" i="4"/>
  <c r="FL161" i="4"/>
  <c r="FL85" i="4"/>
  <c r="FL146" i="4"/>
  <c r="FK11" i="4"/>
  <c r="FV34" i="4"/>
  <c r="FL238" i="4"/>
  <c r="FW243" i="4"/>
  <c r="GC134" i="4"/>
  <c r="FY53" i="4"/>
  <c r="FX233" i="4"/>
  <c r="GB85" i="4"/>
  <c r="GC94" i="4"/>
  <c r="FW25" i="4"/>
  <c r="GC105" i="4"/>
  <c r="FZ72" i="4"/>
  <c r="FV15" i="4"/>
  <c r="FY218" i="4"/>
  <c r="FV23" i="4"/>
  <c r="FV172" i="4"/>
  <c r="FM52" i="4"/>
  <c r="FV256" i="4"/>
  <c r="GC154" i="4"/>
  <c r="FL30" i="4"/>
  <c r="FK13" i="4"/>
  <c r="FY62" i="4"/>
  <c r="GC116" i="4"/>
  <c r="FX41" i="4"/>
  <c r="FK253" i="4"/>
  <c r="FL37" i="4"/>
  <c r="FZ63" i="4"/>
  <c r="FL244" i="4"/>
  <c r="FZ70" i="4"/>
  <c r="FV90" i="4"/>
  <c r="FW42" i="4"/>
  <c r="FY214" i="4"/>
  <c r="FX227" i="4"/>
  <c r="GC118" i="4"/>
  <c r="FW241" i="4"/>
  <c r="FW33" i="4"/>
  <c r="FY220" i="4"/>
  <c r="GC173" i="4"/>
  <c r="FZ215" i="4"/>
  <c r="GA203" i="4"/>
  <c r="FX66" i="4"/>
  <c r="FW248" i="4"/>
  <c r="FV107" i="4"/>
  <c r="FW36" i="4"/>
  <c r="FL36" i="4"/>
  <c r="FM228" i="4"/>
  <c r="FL247" i="4"/>
  <c r="GC184" i="4"/>
  <c r="GC128" i="4"/>
  <c r="FV17" i="4"/>
  <c r="GA82" i="4"/>
  <c r="GC112" i="4"/>
  <c r="FM218" i="4"/>
  <c r="FL245" i="4"/>
  <c r="FW253" i="4"/>
  <c r="FK19" i="4"/>
  <c r="FM231" i="4"/>
  <c r="FL246" i="4"/>
  <c r="FK263" i="4"/>
  <c r="GC109" i="4"/>
  <c r="GA199" i="4"/>
  <c r="FW64" i="4"/>
  <c r="FL121" i="4"/>
  <c r="FM94" i="4"/>
  <c r="FL183" i="4"/>
  <c r="FL53" i="4"/>
  <c r="FK135" i="4"/>
  <c r="FV102" i="4"/>
  <c r="FW121" i="4"/>
  <c r="FL136" i="4"/>
  <c r="FV219" i="4"/>
  <c r="FL118" i="4"/>
  <c r="FL152" i="4"/>
  <c r="FL141" i="4"/>
  <c r="FL84" i="4"/>
  <c r="FX115" i="4"/>
  <c r="FL101" i="4"/>
  <c r="FL90" i="4"/>
  <c r="FL114" i="4"/>
  <c r="FL142" i="4"/>
  <c r="FL166" i="4"/>
  <c r="FO131" i="4"/>
  <c r="FN172" i="4"/>
  <c r="FL143" i="4"/>
  <c r="FL190" i="4"/>
  <c r="FO158" i="4"/>
  <c r="FV42" i="4"/>
  <c r="FW202" i="4"/>
  <c r="FL109" i="4"/>
  <c r="FL92" i="4"/>
  <c r="FL147" i="4"/>
  <c r="FY165" i="4"/>
  <c r="FL125" i="4"/>
  <c r="FL223" i="4"/>
  <c r="FM232" i="4"/>
  <c r="FL103" i="4"/>
  <c r="FV230" i="4"/>
  <c r="FL127" i="4"/>
  <c r="FM55" i="4"/>
  <c r="FL115" i="4"/>
  <c r="FL172" i="4"/>
  <c r="FL52" i="4"/>
  <c r="FX172" i="4"/>
  <c r="FP173" i="4"/>
  <c r="GC117" i="4"/>
  <c r="FY224" i="4"/>
  <c r="GC135" i="4"/>
  <c r="FL29" i="4"/>
  <c r="FW28" i="4"/>
  <c r="FK262" i="4"/>
  <c r="GC176" i="4"/>
  <c r="FX39" i="4"/>
  <c r="FV266" i="4"/>
  <c r="FL249" i="4"/>
  <c r="FZ205" i="4"/>
  <c r="FV264" i="4"/>
  <c r="FY216" i="4"/>
  <c r="FX46" i="4"/>
  <c r="FZ165" i="4"/>
  <c r="GC148" i="4"/>
  <c r="FY64" i="4"/>
  <c r="GB115" i="4"/>
  <c r="FK259" i="4"/>
  <c r="GC113" i="4"/>
  <c r="FV259" i="4"/>
  <c r="FW245" i="4"/>
  <c r="FY222" i="4"/>
  <c r="GC177" i="4"/>
  <c r="GC174" i="4"/>
  <c r="FW32" i="4"/>
  <c r="GB89" i="4"/>
  <c r="GB87" i="4"/>
  <c r="GC160" i="4"/>
  <c r="GC175" i="4"/>
  <c r="FV198" i="4"/>
  <c r="FW31" i="4"/>
  <c r="FL248" i="4"/>
  <c r="FK257" i="4"/>
  <c r="FK22" i="4"/>
  <c r="GC187" i="4"/>
  <c r="FL242" i="4"/>
  <c r="FL39" i="4"/>
  <c r="GC166" i="4"/>
  <c r="FY56" i="4"/>
  <c r="GC139" i="4"/>
  <c r="FM47" i="4"/>
  <c r="FW251" i="4"/>
  <c r="GC119" i="4"/>
  <c r="FK15" i="4"/>
  <c r="GB172" i="4"/>
  <c r="FV35" i="4"/>
  <c r="FW237" i="4"/>
  <c r="FW249" i="4"/>
  <c r="GC110" i="4"/>
  <c r="FZ73" i="4"/>
  <c r="GA80" i="4"/>
  <c r="GC186" i="4"/>
  <c r="GC141" i="4"/>
  <c r="FX38" i="4"/>
  <c r="FY55" i="4"/>
  <c r="GA81" i="4"/>
  <c r="GC124" i="4"/>
  <c r="FW29" i="4"/>
  <c r="GC114" i="4"/>
  <c r="FZ213" i="4"/>
  <c r="GC98" i="4"/>
  <c r="FM217" i="4"/>
  <c r="FL176" i="4"/>
  <c r="FL193" i="4"/>
  <c r="FL184" i="4"/>
  <c r="FV190" i="4"/>
  <c r="FL122" i="4"/>
  <c r="FL221" i="4"/>
  <c r="FL102" i="4"/>
  <c r="FV54" i="4"/>
  <c r="FV121" i="4"/>
  <c r="FL177" i="4"/>
  <c r="FV211" i="4"/>
  <c r="FW54" i="4"/>
  <c r="FL169" i="4"/>
  <c r="FL175" i="4"/>
  <c r="FO121" i="4"/>
  <c r="FM205" i="4"/>
  <c r="FL124" i="4"/>
  <c r="FL174" i="4"/>
  <c r="FL179" i="4"/>
  <c r="FX92" i="4"/>
  <c r="FW142" i="4"/>
  <c r="FL133" i="4"/>
  <c r="FL112" i="4"/>
  <c r="FL117" i="4"/>
  <c r="FL106" i="4"/>
  <c r="FV181" i="4"/>
  <c r="FM158" i="4"/>
  <c r="FN131" i="4"/>
  <c r="FM78" i="4"/>
  <c r="FV226" i="4"/>
  <c r="FM167" i="4"/>
  <c r="FL95" i="4"/>
  <c r="FL187" i="4"/>
  <c r="FL155" i="4"/>
  <c r="FL156" i="4"/>
  <c r="FL120" i="4"/>
  <c r="FN173" i="4"/>
  <c r="GC183" i="4"/>
  <c r="FV66" i="4"/>
  <c r="FK198" i="4"/>
  <c r="FO167" i="4"/>
  <c r="FL239" i="4"/>
  <c r="FX51" i="4"/>
  <c r="FZ69" i="4"/>
  <c r="FX235" i="4"/>
  <c r="FK24" i="4"/>
  <c r="FW246" i="4"/>
  <c r="GC151" i="4"/>
  <c r="GC99" i="4"/>
  <c r="FV255" i="4"/>
  <c r="GB194" i="4"/>
  <c r="FV261" i="4"/>
  <c r="FX238" i="4"/>
  <c r="FV11" i="4"/>
  <c r="FX232" i="4"/>
  <c r="FW234" i="4"/>
  <c r="GC145" i="4"/>
  <c r="GB193" i="4"/>
  <c r="GC169" i="4"/>
  <c r="FL43" i="4"/>
  <c r="FL35" i="4"/>
  <c r="GC150" i="4"/>
  <c r="FX240" i="4"/>
  <c r="GA195" i="4"/>
  <c r="GA200" i="4"/>
  <c r="GC147" i="4"/>
  <c r="FY58" i="4"/>
  <c r="GC95" i="4"/>
  <c r="GA201" i="4"/>
  <c r="FK18" i="4"/>
  <c r="GC100" i="4"/>
  <c r="GC97" i="4"/>
  <c r="FL32" i="4"/>
  <c r="GC140" i="4"/>
  <c r="FW198" i="4"/>
  <c r="FW66" i="4"/>
  <c r="FW172" i="4"/>
  <c r="FV26" i="4"/>
  <c r="FX239" i="4"/>
  <c r="FZ74" i="4"/>
  <c r="FX228" i="4"/>
  <c r="GA76" i="4"/>
  <c r="GC149" i="4"/>
  <c r="GC155" i="4"/>
  <c r="GC164" i="4"/>
  <c r="GC159" i="4"/>
  <c r="FL38" i="4"/>
  <c r="FK254" i="4"/>
  <c r="GC146" i="4"/>
  <c r="FX90" i="4"/>
  <c r="FL241" i="4"/>
  <c r="FX47" i="4"/>
  <c r="FZ208" i="4"/>
  <c r="FZ67" i="4"/>
  <c r="FK266" i="4"/>
  <c r="GC156" i="4"/>
  <c r="FX236" i="4"/>
  <c r="FW244" i="4"/>
  <c r="GB88" i="4"/>
  <c r="FW250" i="4"/>
  <c r="GC125" i="4"/>
  <c r="FV260" i="4"/>
  <c r="FY217" i="4"/>
  <c r="FX45" i="4"/>
  <c r="FL250" i="4"/>
  <c r="FX64" i="4"/>
  <c r="FV64" i="4"/>
  <c r="FM120" i="4"/>
  <c r="FL73" i="4"/>
  <c r="FY133" i="4"/>
  <c r="FZ172" i="4"/>
  <c r="FK221" i="4"/>
  <c r="FV153" i="4"/>
  <c r="FX190" i="4"/>
  <c r="FW190" i="4"/>
  <c r="FL228" i="4"/>
  <c r="FM59" i="4"/>
  <c r="FL137" i="4"/>
  <c r="GA115" i="4"/>
  <c r="FL153" i="4"/>
  <c r="FN121" i="4"/>
  <c r="FL157" i="4"/>
  <c r="FL97" i="4"/>
  <c r="FL171" i="4"/>
  <c r="FL140" i="4"/>
  <c r="FL149" i="4"/>
  <c r="FW90" i="4"/>
  <c r="FL134" i="4"/>
  <c r="FL218" i="4"/>
  <c r="FX198" i="4"/>
  <c r="FN158" i="4"/>
  <c r="FL94" i="4"/>
  <c r="FX202" i="4"/>
  <c r="FL173" i="4"/>
  <c r="FL126" i="4"/>
  <c r="FL151" i="4"/>
  <c r="FM220" i="4"/>
  <c r="FL231" i="4"/>
  <c r="FL96" i="4"/>
  <c r="FQ131" i="4"/>
  <c r="FV202" i="4"/>
  <c r="FL144" i="4"/>
  <c r="FL91" i="4"/>
  <c r="FV92" i="4"/>
  <c r="FW92" i="4"/>
  <c r="FV142" i="4"/>
  <c r="FL224" i="4"/>
  <c r="ED126" i="4"/>
  <c r="EN92" i="4"/>
  <c r="BI44" i="4"/>
  <c r="CP44" i="4" s="1"/>
  <c r="EN202" i="4"/>
  <c r="EO92" i="4"/>
  <c r="ED134" i="4"/>
  <c r="ED153" i="4"/>
  <c r="EN237" i="4"/>
  <c r="EO133" i="4"/>
  <c r="EF121" i="4"/>
  <c r="AT3" i="4"/>
  <c r="ES115" i="4"/>
  <c r="EN142" i="4"/>
  <c r="FB236" i="4"/>
  <c r="BI61" i="4"/>
  <c r="CP61" i="4" s="1"/>
  <c r="ED140" i="4"/>
  <c r="EN190" i="4"/>
  <c r="ED115" i="4"/>
  <c r="ED149" i="4"/>
  <c r="ED127" i="4"/>
  <c r="ED169" i="4"/>
  <c r="BT153" i="4"/>
  <c r="DA153" i="4" s="1"/>
  <c r="BI234" i="4"/>
  <c r="CP234" i="4" s="1"/>
  <c r="ED223" i="4"/>
  <c r="EE173" i="4"/>
  <c r="ED193" i="4"/>
  <c r="ED185" i="4"/>
  <c r="EN211" i="4"/>
  <c r="EO90" i="4"/>
  <c r="ED192" i="4"/>
  <c r="ED150" i="4"/>
  <c r="ED171" i="4"/>
  <c r="EN66" i="4"/>
  <c r="ED102" i="4"/>
  <c r="EC16" i="4"/>
  <c r="BV190" i="4"/>
  <c r="DC190" i="4" s="1"/>
  <c r="ED176" i="4"/>
  <c r="ED172" i="4"/>
  <c r="ED130" i="4"/>
  <c r="EO54" i="4"/>
  <c r="ED47" i="4"/>
  <c r="BJ205" i="4"/>
  <c r="CQ205" i="4" s="1"/>
  <c r="ED52" i="4"/>
  <c r="EQ133" i="4"/>
  <c r="EG158" i="4"/>
  <c r="ED143" i="4"/>
  <c r="BJ59" i="4"/>
  <c r="CQ59" i="4" s="1"/>
  <c r="AI131" i="4"/>
  <c r="EF131" i="4"/>
  <c r="EN198" i="4"/>
  <c r="ED111" i="4"/>
  <c r="EO25" i="4"/>
  <c r="FA235" i="4"/>
  <c r="ED35" i="4"/>
  <c r="EG173" i="4"/>
  <c r="EC257" i="4"/>
  <c r="BT143" i="4"/>
  <c r="DA143" i="4" s="1"/>
  <c r="FA237" i="4"/>
  <c r="EN35" i="4"/>
  <c r="BI189" i="4"/>
  <c r="CP189" i="4" s="1"/>
  <c r="BJ220" i="4"/>
  <c r="CQ220" i="4" s="1"/>
  <c r="BI227" i="4"/>
  <c r="CP227" i="4" s="1"/>
  <c r="FM131" i="4"/>
  <c r="EE131" i="4"/>
  <c r="EC221" i="4"/>
  <c r="EF172" i="4"/>
  <c r="EP39" i="4"/>
  <c r="ED231" i="4"/>
  <c r="EE158" i="4"/>
  <c r="EP214" i="4"/>
  <c r="ED96" i="4"/>
  <c r="ED157" i="4"/>
  <c r="ED107" i="4"/>
  <c r="ED97" i="4"/>
  <c r="ED137" i="4"/>
  <c r="ED173" i="4"/>
  <c r="EE78" i="4"/>
  <c r="ED190" i="4"/>
  <c r="EP202" i="4"/>
  <c r="EN254" i="4"/>
  <c r="BJ96" i="4"/>
  <c r="CQ96" i="4" s="1"/>
  <c r="ED133" i="4"/>
  <c r="EO198" i="4"/>
  <c r="EP90" i="4"/>
  <c r="EP41" i="4"/>
  <c r="EN14" i="4"/>
  <c r="EO172" i="4"/>
  <c r="ED106" i="4"/>
  <c r="ED84" i="4"/>
  <c r="ED124" i="4"/>
  <c r="BH189" i="4"/>
  <c r="CO189" i="4" s="1"/>
  <c r="BM158" i="4"/>
  <c r="CT158" i="4" s="1"/>
  <c r="ED242" i="4"/>
  <c r="ED247" i="4"/>
  <c r="EN60" i="4"/>
  <c r="EO66" i="4"/>
  <c r="EC260" i="4"/>
  <c r="FB239" i="4"/>
  <c r="ED182" i="4"/>
  <c r="EQ202" i="4"/>
  <c r="ED93" i="4"/>
  <c r="ED183" i="4"/>
  <c r="ED167" i="4"/>
  <c r="BT54" i="4"/>
  <c r="DA54" i="4" s="1"/>
  <c r="EC261" i="4"/>
  <c r="EU97" i="4"/>
  <c r="BL172" i="4"/>
  <c r="CS172" i="4" s="1"/>
  <c r="EP198" i="4"/>
  <c r="EG121" i="4"/>
  <c r="ED148" i="4"/>
  <c r="ED166" i="4"/>
  <c r="EN64" i="4"/>
  <c r="EP133" i="4"/>
  <c r="ED175" i="4"/>
  <c r="EP64" i="4"/>
  <c r="ED109" i="4"/>
  <c r="EN130" i="4"/>
  <c r="EN121" i="4"/>
  <c r="EF158" i="4"/>
  <c r="ED114" i="4"/>
  <c r="BR267" i="4"/>
  <c r="P23" i="6" s="1"/>
  <c r="EN54" i="4"/>
  <c r="ED152" i="4"/>
  <c r="EP92" i="4"/>
  <c r="EP142" i="4"/>
  <c r="ED94" i="4"/>
  <c r="EO121" i="4"/>
  <c r="ED129" i="4"/>
  <c r="BI46" i="4"/>
  <c r="CP46" i="4" s="1"/>
  <c r="EO37" i="4"/>
  <c r="EP239" i="4"/>
  <c r="EQ55" i="4"/>
  <c r="ED218" i="4"/>
  <c r="ER172" i="4"/>
  <c r="EG131" i="4"/>
  <c r="EU156" i="4"/>
  <c r="EU184" i="4"/>
  <c r="ES203" i="4"/>
  <c r="EF167" i="4"/>
  <c r="BM121" i="4"/>
  <c r="CT121" i="4" s="1"/>
  <c r="ER202" i="4"/>
  <c r="EU105" i="4"/>
  <c r="ER74" i="4"/>
  <c r="EU123" i="4"/>
  <c r="EU119" i="4"/>
  <c r="EU99" i="4"/>
  <c r="EU174" i="4"/>
  <c r="EU118" i="4"/>
  <c r="EU141" i="4"/>
  <c r="EU125" i="4"/>
  <c r="ED142" i="4"/>
  <c r="EU170" i="4"/>
  <c r="EP235" i="4"/>
  <c r="EE219" i="4"/>
  <c r="EP46" i="4"/>
  <c r="ED43" i="4"/>
  <c r="EU95" i="4"/>
  <c r="EP66" i="4"/>
  <c r="ES76" i="4"/>
  <c r="EO251" i="4"/>
  <c r="EU149" i="4"/>
  <c r="EU159" i="4"/>
  <c r="ED241" i="4"/>
  <c r="ER67" i="4"/>
  <c r="EU186" i="4"/>
  <c r="EE232" i="4"/>
  <c r="EU114" i="4"/>
  <c r="ED246" i="4"/>
  <c r="EQ217" i="4"/>
  <c r="ED73" i="4"/>
  <c r="ED64" i="4"/>
  <c r="EO190" i="4"/>
  <c r="EU131" i="4"/>
  <c r="EU183" i="4"/>
  <c r="EU145" i="4"/>
  <c r="EQ58" i="4"/>
  <c r="EE172" i="4"/>
  <c r="FB182" i="4"/>
  <c r="EU173" i="4"/>
  <c r="EU98" i="4"/>
  <c r="EE94" i="4"/>
  <c r="ER165" i="4"/>
  <c r="ED164" i="4"/>
  <c r="EO252" i="4"/>
  <c r="ED249" i="4"/>
  <c r="ET193" i="4"/>
  <c r="EP240" i="4"/>
  <c r="EQ222" i="4"/>
  <c r="ED28" i="4"/>
  <c r="BI222" i="4"/>
  <c r="CP222" i="4" s="1"/>
  <c r="EP47" i="4"/>
  <c r="GB86" i="4"/>
  <c r="ET86" i="4"/>
  <c r="FL40" i="4"/>
  <c r="ED40" i="4"/>
  <c r="GA75" i="4"/>
  <c r="ES75" i="4"/>
  <c r="FK14" i="4"/>
  <c r="EC14" i="4"/>
  <c r="FK255" i="4"/>
  <c r="EC255" i="4"/>
  <c r="FV262" i="4"/>
  <c r="EN262" i="4"/>
  <c r="FM230" i="4"/>
  <c r="EE230" i="4"/>
  <c r="GC185" i="4"/>
  <c r="EU185" i="4"/>
  <c r="FX48" i="4"/>
  <c r="EP48" i="4"/>
  <c r="FV24" i="4"/>
  <c r="EN24" i="4"/>
  <c r="FM114" i="4"/>
  <c r="EE114" i="4"/>
  <c r="FM169" i="4"/>
  <c r="EE169" i="4"/>
  <c r="FL79" i="4"/>
  <c r="ED79" i="4"/>
  <c r="FM134" i="4"/>
  <c r="EE134" i="4"/>
  <c r="FM153" i="4"/>
  <c r="EE153" i="4"/>
  <c r="FM137" i="4"/>
  <c r="EE137" i="4"/>
  <c r="FM146" i="4"/>
  <c r="EE146" i="4"/>
  <c r="FM171" i="4"/>
  <c r="EE171" i="4"/>
  <c r="FM105" i="4"/>
  <c r="EE105" i="4"/>
  <c r="FL123" i="4"/>
  <c r="ED123" i="4"/>
  <c r="FM109" i="4"/>
  <c r="EE109" i="4"/>
  <c r="FL76" i="4"/>
  <c r="ED76" i="4"/>
  <c r="FA158" i="4"/>
  <c r="BJ157" i="4"/>
  <c r="CQ157" i="4" s="1"/>
  <c r="BJ161" i="4"/>
  <c r="CQ161" i="4" s="1"/>
  <c r="FL65" i="4"/>
  <c r="ED65" i="4"/>
  <c r="FL209" i="4"/>
  <c r="ED209" i="4"/>
  <c r="FW43" i="4"/>
  <c r="EO43" i="4"/>
  <c r="GC182" i="4"/>
  <c r="EU182" i="4"/>
  <c r="GC127" i="4"/>
  <c r="EU127" i="4"/>
  <c r="GB192" i="4"/>
  <c r="ET192" i="4"/>
  <c r="GC129" i="4"/>
  <c r="EU129" i="4"/>
  <c r="FV21" i="4"/>
  <c r="EN21" i="4"/>
  <c r="GC158" i="4"/>
  <c r="EU158" i="4"/>
  <c r="FK20" i="4"/>
  <c r="EC20" i="4"/>
  <c r="GC106" i="4"/>
  <c r="EU106" i="4"/>
  <c r="FY225" i="4"/>
  <c r="EQ225" i="4"/>
  <c r="GA197" i="4"/>
  <c r="ES197" i="4"/>
  <c r="FL33" i="4"/>
  <c r="ED33" i="4"/>
  <c r="GC137" i="4"/>
  <c r="EU137" i="4"/>
  <c r="FA56" i="4"/>
  <c r="GA196" i="4"/>
  <c r="ES196" i="4"/>
  <c r="GA83" i="4"/>
  <c r="ES83" i="4"/>
  <c r="FK264" i="4"/>
  <c r="EC264" i="4"/>
  <c r="FV20" i="4"/>
  <c r="EN20" i="4"/>
  <c r="FV13" i="4"/>
  <c r="EN13" i="4"/>
  <c r="FZ206" i="4"/>
  <c r="ER206" i="4"/>
  <c r="FK252" i="4"/>
  <c r="EC252" i="4"/>
  <c r="FY223" i="4"/>
  <c r="EQ223" i="4"/>
  <c r="FX50" i="4"/>
  <c r="EP50" i="4"/>
  <c r="BI207" i="4"/>
  <c r="CP207" i="4" s="1"/>
  <c r="FA121" i="4"/>
  <c r="FA183" i="4"/>
  <c r="BJ164" i="4"/>
  <c r="CQ164" i="4" s="1"/>
  <c r="BJ114" i="4"/>
  <c r="CQ114" i="4" s="1"/>
  <c r="BI67" i="4"/>
  <c r="CP67" i="4" s="1"/>
  <c r="FA114" i="4"/>
  <c r="BJ169" i="4"/>
  <c r="CQ169" i="4" s="1"/>
  <c r="FC122" i="4"/>
  <c r="FA99" i="4"/>
  <c r="FA134" i="4"/>
  <c r="BJ90" i="4"/>
  <c r="CQ90" i="4" s="1"/>
  <c r="FA196" i="4"/>
  <c r="FA66" i="4"/>
  <c r="FA198" i="4"/>
  <c r="BI79" i="4"/>
  <c r="CP79" i="4" s="1"/>
  <c r="BJ125" i="4"/>
  <c r="CQ125" i="4" s="1"/>
  <c r="FA92" i="4"/>
  <c r="BJ134" i="4"/>
  <c r="CQ134" i="4" s="1"/>
  <c r="BI66" i="4"/>
  <c r="CP66" i="4" s="1"/>
  <c r="FA72" i="4"/>
  <c r="BJ153" i="4"/>
  <c r="CQ153" i="4" s="1"/>
  <c r="FA100" i="4"/>
  <c r="FB86" i="4"/>
  <c r="FA95" i="4"/>
  <c r="BJ137" i="4"/>
  <c r="CQ137" i="4" s="1"/>
  <c r="BJ115" i="4"/>
  <c r="CQ115" i="4" s="1"/>
  <c r="FA152" i="4"/>
  <c r="FA120" i="4"/>
  <c r="BJ146" i="4"/>
  <c r="CQ146" i="4" s="1"/>
  <c r="BI202" i="4"/>
  <c r="CP202" i="4" s="1"/>
  <c r="FA203" i="4"/>
  <c r="BJ171" i="4"/>
  <c r="CQ171" i="4" s="1"/>
  <c r="FA199" i="4"/>
  <c r="BJ105" i="4"/>
  <c r="CQ105" i="4" s="1"/>
  <c r="BJ140" i="4"/>
  <c r="CQ140" i="4" s="1"/>
  <c r="FA53" i="4"/>
  <c r="BJ117" i="4"/>
  <c r="CQ117" i="4" s="1"/>
  <c r="FA149" i="4"/>
  <c r="BJ109" i="4"/>
  <c r="CQ109" i="4" s="1"/>
  <c r="BJ133" i="4"/>
  <c r="CQ133" i="4" s="1"/>
  <c r="BI76" i="4"/>
  <c r="CP76" i="4" s="1"/>
  <c r="FA193" i="4"/>
  <c r="BJ156" i="4"/>
  <c r="CQ156" i="4" s="1"/>
  <c r="FA128" i="4"/>
  <c r="BJ116" i="4"/>
  <c r="CQ116" i="4" s="1"/>
  <c r="BI186" i="4"/>
  <c r="CP186" i="4" s="1"/>
  <c r="BI181" i="4"/>
  <c r="CP181" i="4" s="1"/>
  <c r="BI100" i="4"/>
  <c r="CP100" i="4" s="1"/>
  <c r="FL80" i="4"/>
  <c r="ED80" i="4"/>
  <c r="BJ84" i="4"/>
  <c r="CQ84" i="4" s="1"/>
  <c r="BI214" i="4"/>
  <c r="CP214" i="4" s="1"/>
  <c r="BH198" i="4"/>
  <c r="CO198" i="4" s="1"/>
  <c r="BJ120" i="4"/>
  <c r="CQ120" i="4" s="1"/>
  <c r="FA224" i="4"/>
  <c r="BJ179" i="4"/>
  <c r="CQ179" i="4" s="1"/>
  <c r="BI73" i="4"/>
  <c r="CP73" i="4" s="1"/>
  <c r="FA87" i="4"/>
  <c r="BI83" i="4"/>
  <c r="CP83" i="4" s="1"/>
  <c r="FA76" i="4"/>
  <c r="FA108" i="4"/>
  <c r="BI209" i="4"/>
  <c r="CP209" i="4" s="1"/>
  <c r="BI49" i="4"/>
  <c r="CP49" i="4" s="1"/>
  <c r="FL165" i="4"/>
  <c r="ED165" i="4"/>
  <c r="FW60" i="4"/>
  <c r="EO60" i="4"/>
  <c r="BI191" i="4"/>
  <c r="CP191" i="4" s="1"/>
  <c r="FA126" i="4"/>
  <c r="BI145" i="4"/>
  <c r="CP145" i="4" s="1"/>
  <c r="BI178" i="4"/>
  <c r="CP178" i="4" s="1"/>
  <c r="FL196" i="4"/>
  <c r="ED196" i="4"/>
  <c r="FA154" i="4"/>
  <c r="FW226" i="4"/>
  <c r="EO226" i="4"/>
  <c r="BI113" i="4"/>
  <c r="CP113" i="4" s="1"/>
  <c r="FL138" i="4"/>
  <c r="ED138" i="4"/>
  <c r="EH173" i="4"/>
  <c r="EC258" i="4"/>
  <c r="ER70" i="4"/>
  <c r="EN107" i="4"/>
  <c r="EP45" i="4"/>
  <c r="EP190" i="4"/>
  <c r="GA172" i="4"/>
  <c r="ES172" i="4"/>
  <c r="FL34" i="4"/>
  <c r="ED34" i="4"/>
  <c r="FK27" i="4"/>
  <c r="EC27" i="4"/>
  <c r="FY204" i="4"/>
  <c r="EQ204" i="4"/>
  <c r="FL31" i="4"/>
  <c r="ED31" i="4"/>
  <c r="FL237" i="4"/>
  <c r="ED237" i="4"/>
  <c r="FY61" i="4"/>
  <c r="EQ61" i="4"/>
  <c r="FY198" i="4"/>
  <c r="EQ198" i="4"/>
  <c r="GC163" i="4"/>
  <c r="EU163" i="4"/>
  <c r="FV19" i="4"/>
  <c r="EN19" i="4"/>
  <c r="FL207" i="4"/>
  <c r="ED207" i="4"/>
  <c r="FM164" i="4"/>
  <c r="EE164" i="4"/>
  <c r="FL67" i="4"/>
  <c r="ED67" i="4"/>
  <c r="FM90" i="4"/>
  <c r="EE90" i="4"/>
  <c r="FM125" i="4"/>
  <c r="EE125" i="4"/>
  <c r="FL66" i="4"/>
  <c r="ED66" i="4"/>
  <c r="FM115" i="4"/>
  <c r="EE115" i="4"/>
  <c r="FL202" i="4"/>
  <c r="ED202" i="4"/>
  <c r="FM140" i="4"/>
  <c r="EE140" i="4"/>
  <c r="FM117" i="4"/>
  <c r="EE117" i="4"/>
  <c r="FM133" i="4"/>
  <c r="EE133" i="4"/>
  <c r="FM156" i="4"/>
  <c r="EE156" i="4"/>
  <c r="FM116" i="4"/>
  <c r="EE116" i="4"/>
  <c r="FM84" i="4"/>
  <c r="EE84" i="4"/>
  <c r="FL214" i="4"/>
  <c r="ED214" i="4"/>
  <c r="BI160" i="4"/>
  <c r="CP160" i="4" s="1"/>
  <c r="FA57" i="4"/>
  <c r="BJ168" i="4"/>
  <c r="CQ168" i="4" s="1"/>
  <c r="FA69" i="4"/>
  <c r="BI62" i="4"/>
  <c r="CP62" i="4" s="1"/>
  <c r="BI184" i="4"/>
  <c r="CP184" i="4" s="1"/>
  <c r="FA222" i="4"/>
  <c r="BI99" i="4"/>
  <c r="CP99" i="4" s="1"/>
  <c r="FA188" i="4"/>
  <c r="BI183" i="4"/>
  <c r="CP183" i="4" s="1"/>
  <c r="FL59" i="4"/>
  <c r="ED59" i="4"/>
  <c r="FA60" i="4"/>
  <c r="BI182" i="4"/>
  <c r="CP182" i="4" s="1"/>
  <c r="GA77" i="4"/>
  <c r="ES77" i="4"/>
  <c r="FW242" i="4"/>
  <c r="EO242" i="4"/>
  <c r="GC152" i="4"/>
  <c r="EU152" i="4"/>
  <c r="GC96" i="4"/>
  <c r="EU96" i="4"/>
  <c r="FV18" i="4"/>
  <c r="EN18" i="4"/>
  <c r="GC179" i="4"/>
  <c r="EU179" i="4"/>
  <c r="GC126" i="4"/>
  <c r="EU126" i="4"/>
  <c r="GC132" i="4"/>
  <c r="EU132" i="4"/>
  <c r="GC120" i="4"/>
  <c r="EU120" i="4"/>
  <c r="FV258" i="4"/>
  <c r="EN258" i="4"/>
  <c r="GC104" i="4"/>
  <c r="EU104" i="4"/>
  <c r="FW27" i="4"/>
  <c r="EO27" i="4"/>
  <c r="FV257" i="4"/>
  <c r="EN257" i="4"/>
  <c r="FA159" i="4"/>
  <c r="FM157" i="4"/>
  <c r="EE157" i="4"/>
  <c r="FM161" i="4"/>
  <c r="EE161" i="4"/>
  <c r="BJ85" i="4"/>
  <c r="CQ85" i="4" s="1"/>
  <c r="BI68" i="4"/>
  <c r="CP68" i="4" s="1"/>
  <c r="FA200" i="4"/>
  <c r="BJ144" i="4"/>
  <c r="CQ144" i="4" s="1"/>
  <c r="BJ91" i="4"/>
  <c r="CQ91" i="4" s="1"/>
  <c r="BI216" i="4"/>
  <c r="CP216" i="4" s="1"/>
  <c r="BI206" i="4"/>
  <c r="CP206" i="4" s="1"/>
  <c r="FA218" i="4"/>
  <c r="BJ149" i="4"/>
  <c r="CQ149" i="4" s="1"/>
  <c r="FA64" i="4"/>
  <c r="FA219" i="4"/>
  <c r="BJ92" i="4"/>
  <c r="CQ92" i="4" s="1"/>
  <c r="BJ147" i="4"/>
  <c r="CQ147" i="4" s="1"/>
  <c r="BJ112" i="4"/>
  <c r="CQ112" i="4" s="1"/>
  <c r="FM190" i="4"/>
  <c r="EE190" i="4"/>
  <c r="FM168" i="4"/>
  <c r="EE168" i="4"/>
  <c r="ED62" i="4"/>
  <c r="FL62" i="4"/>
  <c r="FA90" i="4"/>
  <c r="FM159" i="4"/>
  <c r="EE159" i="4"/>
  <c r="FL213" i="4"/>
  <c r="ED213" i="4"/>
  <c r="FM123" i="4"/>
  <c r="EE123" i="4"/>
  <c r="BI87" i="4"/>
  <c r="CP87" i="4" s="1"/>
  <c r="FL199" i="4"/>
  <c r="ED199" i="4"/>
  <c r="BI176" i="4"/>
  <c r="CP176" i="4" s="1"/>
  <c r="BI226" i="4"/>
  <c r="CP226" i="4" s="1"/>
  <c r="BI122" i="4"/>
  <c r="CP122" i="4" s="1"/>
  <c r="BI211" i="4"/>
  <c r="CP211" i="4" s="1"/>
  <c r="FA162" i="4"/>
  <c r="FB162" i="4"/>
  <c r="FL194" i="4"/>
  <c r="ED194" i="4"/>
  <c r="FA175" i="4"/>
  <c r="GB191" i="4"/>
  <c r="ET191" i="4"/>
  <c r="FW44" i="4"/>
  <c r="EO44" i="4"/>
  <c r="FX40" i="4"/>
  <c r="EP40" i="4"/>
  <c r="FM229" i="4"/>
  <c r="EE229" i="4"/>
  <c r="GC167" i="4"/>
  <c r="EU167" i="4"/>
  <c r="GB84" i="4"/>
  <c r="ET84" i="4"/>
  <c r="FK12" i="4"/>
  <c r="EC12" i="4"/>
  <c r="FV133" i="4"/>
  <c r="EN133" i="4"/>
  <c r="GC93" i="4"/>
  <c r="EU93" i="4"/>
  <c r="FZ212" i="4"/>
  <c r="ER212" i="4"/>
  <c r="GC168" i="4"/>
  <c r="EU168" i="4"/>
  <c r="GC108" i="4"/>
  <c r="EU108" i="4"/>
  <c r="FX231" i="4"/>
  <c r="EP231" i="4"/>
  <c r="GC180" i="4"/>
  <c r="EU180" i="4"/>
  <c r="FY59" i="4"/>
  <c r="EQ59" i="4"/>
  <c r="GC103" i="4"/>
  <c r="EU103" i="4"/>
  <c r="FL42" i="4"/>
  <c r="ED42" i="4"/>
  <c r="FA111" i="4"/>
  <c r="FA127" i="4"/>
  <c r="BH50" i="4"/>
  <c r="CO50" i="4" s="1"/>
  <c r="BI50" i="4"/>
  <c r="CP50" i="4" s="1"/>
  <c r="FM165" i="4"/>
  <c r="EE165" i="4"/>
  <c r="FM124" i="4"/>
  <c r="EE124" i="4"/>
  <c r="FA144" i="4"/>
  <c r="FL74" i="4"/>
  <c r="ED74" i="4"/>
  <c r="FL217" i="4"/>
  <c r="ED217" i="4"/>
  <c r="FM144" i="4"/>
  <c r="EE144" i="4"/>
  <c r="FM91" i="4"/>
  <c r="EE91" i="4"/>
  <c r="FL216" i="4"/>
  <c r="ED216" i="4"/>
  <c r="FL206" i="4"/>
  <c r="ED206" i="4"/>
  <c r="FM149" i="4"/>
  <c r="EE149" i="4"/>
  <c r="FM92" i="4"/>
  <c r="EE92" i="4"/>
  <c r="FM147" i="4"/>
  <c r="EE147" i="4"/>
  <c r="FM112" i="4"/>
  <c r="EE112" i="4"/>
  <c r="FA135" i="4"/>
  <c r="BI72" i="4"/>
  <c r="CP72" i="4" s="1"/>
  <c r="BJ163" i="4"/>
  <c r="CQ163" i="4" s="1"/>
  <c r="BJ150" i="4"/>
  <c r="CQ150" i="4" s="1"/>
  <c r="FA156" i="4"/>
  <c r="FA102" i="4"/>
  <c r="FA192" i="4"/>
  <c r="FA155" i="4"/>
  <c r="FA148" i="4"/>
  <c r="BI77" i="4"/>
  <c r="CP77" i="4" s="1"/>
  <c r="BI200" i="4"/>
  <c r="CP200" i="4" s="1"/>
  <c r="BJ95" i="4"/>
  <c r="CQ95" i="4" s="1"/>
  <c r="FL88" i="4"/>
  <c r="ED88" i="4"/>
  <c r="BH135" i="4"/>
  <c r="CO135" i="4" s="1"/>
  <c r="FL226" i="4"/>
  <c r="ED226" i="4"/>
  <c r="FV122" i="4"/>
  <c r="EN122" i="4"/>
  <c r="FL229" i="4"/>
  <c r="ED229" i="4"/>
  <c r="FA215" i="4"/>
  <c r="FA71" i="4"/>
  <c r="BI60" i="4"/>
  <c r="CP60" i="4" s="1"/>
  <c r="EN143" i="4"/>
  <c r="EN153" i="4"/>
  <c r="ED159" i="4"/>
  <c r="EC198" i="4"/>
  <c r="EC262" i="4"/>
  <c r="ER71" i="4"/>
  <c r="EU100" i="4"/>
  <c r="ED32" i="4"/>
  <c r="ER207" i="4"/>
  <c r="EQ56" i="4"/>
  <c r="EE224" i="4"/>
  <c r="EE217" i="4"/>
  <c r="BI203" i="4"/>
  <c r="CP203" i="4" s="1"/>
  <c r="FA227" i="4"/>
  <c r="BI197" i="4"/>
  <c r="CP197" i="4" s="1"/>
  <c r="BS130" i="4"/>
  <c r="CZ130" i="4" s="1"/>
  <c r="BS102" i="4"/>
  <c r="CZ102" i="4" s="1"/>
  <c r="BI102" i="4"/>
  <c r="CP102" i="4" s="1"/>
  <c r="BI215" i="4"/>
  <c r="CP215" i="4" s="1"/>
  <c r="FA179" i="4"/>
  <c r="BI136" i="4"/>
  <c r="CP136" i="4" s="1"/>
  <c r="BS211" i="4"/>
  <c r="CZ211" i="4" s="1"/>
  <c r="BJ103" i="4"/>
  <c r="CQ103" i="4" s="1"/>
  <c r="FA194" i="4"/>
  <c r="BI212" i="4"/>
  <c r="CP212" i="4" s="1"/>
  <c r="FA223" i="4"/>
  <c r="FA205" i="4"/>
  <c r="BJ107" i="4"/>
  <c r="CQ107" i="4" s="1"/>
  <c r="FA176" i="4"/>
  <c r="BI75" i="4"/>
  <c r="CP75" i="4" s="1"/>
  <c r="FA116" i="4"/>
  <c r="BJ127" i="4"/>
  <c r="CQ127" i="4" s="1"/>
  <c r="FA191" i="4"/>
  <c r="BI81" i="4"/>
  <c r="CP81" i="4" s="1"/>
  <c r="BI210" i="4"/>
  <c r="CP210" i="4" s="1"/>
  <c r="FA197" i="4"/>
  <c r="BJ174" i="4"/>
  <c r="CQ174" i="4" s="1"/>
  <c r="FA208" i="4"/>
  <c r="BJ126" i="4"/>
  <c r="CQ126" i="4" s="1"/>
  <c r="BJ187" i="4"/>
  <c r="CQ187" i="4" s="1"/>
  <c r="BI201" i="4"/>
  <c r="CP201" i="4" s="1"/>
  <c r="BJ151" i="4"/>
  <c r="CQ151" i="4" s="1"/>
  <c r="FA169" i="4"/>
  <c r="BJ93" i="4"/>
  <c r="CQ93" i="4" s="1"/>
  <c r="BJ106" i="4"/>
  <c r="CQ106" i="4" s="1"/>
  <c r="FA118" i="4"/>
  <c r="FA163" i="4"/>
  <c r="BJ104" i="4"/>
  <c r="CQ104" i="4" s="1"/>
  <c r="FA97" i="4"/>
  <c r="BJ175" i="4"/>
  <c r="CQ175" i="4" s="1"/>
  <c r="FA77" i="4"/>
  <c r="BI71" i="4"/>
  <c r="CP71" i="4" s="1"/>
  <c r="FA172" i="4"/>
  <c r="BJ110" i="4"/>
  <c r="CQ110" i="4" s="1"/>
  <c r="FA67" i="4"/>
  <c r="FA204" i="4"/>
  <c r="BI69" i="4"/>
  <c r="CP69" i="4" s="1"/>
  <c r="BI208" i="4"/>
  <c r="CP208" i="4" s="1"/>
  <c r="BI139" i="4"/>
  <c r="CP139" i="4" s="1"/>
  <c r="BI162" i="4"/>
  <c r="CP162" i="4" s="1"/>
  <c r="FA195" i="4"/>
  <c r="FA141" i="4"/>
  <c r="FM85" i="4"/>
  <c r="EE85" i="4"/>
  <c r="FL68" i="4"/>
  <c r="ED68" i="4"/>
  <c r="FM179" i="4"/>
  <c r="EE179" i="4"/>
  <c r="BI154" i="4"/>
  <c r="CP154" i="4" s="1"/>
  <c r="FM121" i="4"/>
  <c r="EE121" i="4"/>
  <c r="BI63" i="4"/>
  <c r="CP63" i="4" s="1"/>
  <c r="BJ142" i="4"/>
  <c r="CQ142" i="4" s="1"/>
  <c r="FA79" i="4"/>
  <c r="FA94" i="4"/>
  <c r="BJ166" i="4"/>
  <c r="CQ166" i="4" s="1"/>
  <c r="FB80" i="4"/>
  <c r="BJ155" i="4"/>
  <c r="CQ155" i="4" s="1"/>
  <c r="BJ188" i="4"/>
  <c r="CQ188" i="4" s="1"/>
  <c r="BJ143" i="4"/>
  <c r="CQ143" i="4" s="1"/>
  <c r="BJ128" i="4"/>
  <c r="CQ128" i="4" s="1"/>
  <c r="BJ129" i="4"/>
  <c r="CQ129" i="4" s="1"/>
  <c r="BJ185" i="4"/>
  <c r="CQ185" i="4" s="1"/>
  <c r="FA103" i="4"/>
  <c r="BI86" i="4"/>
  <c r="CP86" i="4" s="1"/>
  <c r="FL72" i="4"/>
  <c r="ED72" i="4"/>
  <c r="FA63" i="4"/>
  <c r="FM163" i="4"/>
  <c r="EE163" i="4"/>
  <c r="FM150" i="4"/>
  <c r="EE150" i="4"/>
  <c r="BJ192" i="4"/>
  <c r="CQ192" i="4" s="1"/>
  <c r="FL77" i="4"/>
  <c r="ED77" i="4"/>
  <c r="FL200" i="4"/>
  <c r="ED200" i="4"/>
  <c r="FA61" i="4"/>
  <c r="FA165" i="4"/>
  <c r="FM95" i="4"/>
  <c r="EE95" i="4"/>
  <c r="FA137" i="4"/>
  <c r="BI180" i="4"/>
  <c r="CP180" i="4" s="1"/>
  <c r="BI88" i="4"/>
  <c r="CP88" i="4" s="1"/>
  <c r="FL197" i="4"/>
  <c r="ED197" i="4"/>
  <c r="FA129" i="4"/>
  <c r="BI89" i="4"/>
  <c r="CP89" i="4" s="1"/>
  <c r="FA110" i="4"/>
  <c r="FA221" i="4"/>
  <c r="FA206" i="4"/>
  <c r="FL215" i="4"/>
  <c r="ED215" i="4"/>
  <c r="FA74" i="4"/>
  <c r="BI64" i="4"/>
  <c r="CP64" i="4" s="1"/>
  <c r="BI194" i="4"/>
  <c r="CP194" i="4" s="1"/>
  <c r="FA83" i="4"/>
  <c r="FA105" i="4"/>
  <c r="BI118" i="4"/>
  <c r="CP118" i="4" s="1"/>
  <c r="BI177" i="4"/>
  <c r="CP177" i="4" s="1"/>
  <c r="BI111" i="4"/>
  <c r="CP111" i="4" s="1"/>
  <c r="FA106" i="4"/>
  <c r="EE120" i="4"/>
  <c r="FA216" i="4"/>
  <c r="FL211" i="4"/>
  <c r="ED211" i="4"/>
  <c r="FA81" i="4"/>
  <c r="BT121" i="4"/>
  <c r="DA121" i="4" s="1"/>
  <c r="FA115" i="4"/>
  <c r="BI152" i="4"/>
  <c r="CP152" i="4" s="1"/>
  <c r="BI148" i="4"/>
  <c r="CP148" i="4" s="1"/>
  <c r="BH195" i="4"/>
  <c r="CO195" i="4" s="1"/>
  <c r="FA68" i="4"/>
  <c r="BI82" i="4"/>
  <c r="CP82" i="4" s="1"/>
  <c r="FA125" i="4"/>
  <c r="BI204" i="4"/>
  <c r="CP204" i="4" s="1"/>
  <c r="FA139" i="4"/>
  <c r="BJ97" i="4"/>
  <c r="CQ97" i="4" s="1"/>
  <c r="BI70" i="4"/>
  <c r="CP70" i="4" s="1"/>
  <c r="BJ130" i="4"/>
  <c r="CQ130" i="4" s="1"/>
  <c r="FA210" i="4"/>
  <c r="BJ101" i="4"/>
  <c r="CQ101" i="4" s="1"/>
  <c r="FA166" i="4"/>
  <c r="FA147" i="4"/>
  <c r="FB117" i="4"/>
  <c r="FA209" i="4"/>
  <c r="FA132" i="4"/>
  <c r="FA142" i="4"/>
  <c r="FM103" i="4"/>
  <c r="EE103" i="4"/>
  <c r="FL82" i="4"/>
  <c r="ED82" i="4"/>
  <c r="FL212" i="4"/>
  <c r="ED212" i="4"/>
  <c r="FL204" i="4"/>
  <c r="ED204" i="4"/>
  <c r="FM97" i="4"/>
  <c r="EE97" i="4"/>
  <c r="FM107" i="4"/>
  <c r="EE107" i="4"/>
  <c r="FL70" i="4"/>
  <c r="ED70" i="4"/>
  <c r="FM130" i="4"/>
  <c r="EE130" i="4"/>
  <c r="FL75" i="4"/>
  <c r="ED75" i="4"/>
  <c r="FM101" i="4"/>
  <c r="EE101" i="4"/>
  <c r="FM127" i="4"/>
  <c r="EE127" i="4"/>
  <c r="FL81" i="4"/>
  <c r="ED81" i="4"/>
  <c r="FL210" i="4"/>
  <c r="ED210" i="4"/>
  <c r="FM174" i="4"/>
  <c r="EE174" i="4"/>
  <c r="FM126" i="4"/>
  <c r="EE126" i="4"/>
  <c r="FM187" i="4"/>
  <c r="EE187" i="4"/>
  <c r="FL201" i="4"/>
  <c r="ED201" i="4"/>
  <c r="FM151" i="4"/>
  <c r="EE151" i="4"/>
  <c r="FM93" i="4"/>
  <c r="EE93" i="4"/>
  <c r="FM106" i="4"/>
  <c r="EE106" i="4"/>
  <c r="FM104" i="4"/>
  <c r="EE104" i="4"/>
  <c r="FM175" i="4"/>
  <c r="EE175" i="4"/>
  <c r="FL71" i="4"/>
  <c r="ED71" i="4"/>
  <c r="FM110" i="4"/>
  <c r="EE110" i="4"/>
  <c r="BI80" i="4"/>
  <c r="CP80" i="4" s="1"/>
  <c r="FL69" i="4"/>
  <c r="ED69" i="4"/>
  <c r="FA151" i="4"/>
  <c r="FL208" i="4"/>
  <c r="ED208" i="4"/>
  <c r="FA187" i="4"/>
  <c r="BI65" i="4"/>
  <c r="CP65" i="4" s="1"/>
  <c r="BI108" i="4"/>
  <c r="CP108" i="4" s="1"/>
  <c r="FA54" i="4"/>
  <c r="BH98" i="4"/>
  <c r="CO98" i="4" s="1"/>
  <c r="FA153" i="4"/>
  <c r="BJ165" i="4"/>
  <c r="CQ165" i="4" s="1"/>
  <c r="BJ124" i="4"/>
  <c r="CQ124" i="4" s="1"/>
  <c r="BJ94" i="4"/>
  <c r="CQ94" i="4" s="1"/>
  <c r="BI193" i="4"/>
  <c r="CP193" i="4" s="1"/>
  <c r="FA85" i="4"/>
  <c r="FA73" i="4"/>
  <c r="BI74" i="4"/>
  <c r="CP74" i="4" s="1"/>
  <c r="FA52" i="4"/>
  <c r="FL63" i="4"/>
  <c r="ED63" i="4"/>
  <c r="FM142" i="4"/>
  <c r="EE142" i="4"/>
  <c r="FM166" i="4"/>
  <c r="EE166" i="4"/>
  <c r="FM155" i="4"/>
  <c r="EE155" i="4"/>
  <c r="FM188" i="4"/>
  <c r="EE188" i="4"/>
  <c r="FM143" i="4"/>
  <c r="EE143" i="4"/>
  <c r="FM128" i="4"/>
  <c r="EE128" i="4"/>
  <c r="FM129" i="4"/>
  <c r="EE129" i="4"/>
  <c r="FA113" i="4"/>
  <c r="BJ190" i="4"/>
  <c r="CQ190" i="4" s="1"/>
  <c r="FA177" i="4"/>
  <c r="FM185" i="4"/>
  <c r="EE185" i="4"/>
  <c r="FA107" i="4"/>
  <c r="BI132" i="4"/>
  <c r="CP132" i="4" s="1"/>
  <c r="FA214" i="4"/>
  <c r="BI196" i="4"/>
  <c r="CP196" i="4" s="1"/>
  <c r="FM192" i="4"/>
  <c r="EE192" i="4"/>
  <c r="FA170" i="4"/>
  <c r="BJ159" i="4"/>
  <c r="CQ159" i="4" s="1"/>
  <c r="BI213" i="4"/>
  <c r="CP213" i="4" s="1"/>
  <c r="FA168" i="4"/>
  <c r="BJ123" i="4"/>
  <c r="CQ123" i="4" s="1"/>
  <c r="FA171" i="4"/>
  <c r="FA160" i="4"/>
  <c r="BI199" i="4"/>
  <c r="CP199" i="4" s="1"/>
  <c r="FA181" i="4"/>
  <c r="BI119" i="4"/>
  <c r="CP119" i="4" s="1"/>
  <c r="FA161" i="4"/>
  <c r="FA202" i="4"/>
  <c r="BI170" i="4"/>
  <c r="CP170" i="4" s="1"/>
  <c r="FA91" i="4"/>
  <c r="FA173" i="4"/>
  <c r="BS122" i="4"/>
  <c r="CZ122" i="4" s="1"/>
  <c r="FA82" i="4"/>
  <c r="FA59" i="4"/>
  <c r="BI141" i="4"/>
  <c r="CP141" i="4" s="1"/>
  <c r="BI138" i="4"/>
  <c r="CP138" i="4" s="1"/>
  <c r="FA93" i="4"/>
  <c r="FA96" i="4"/>
  <c r="ED136" i="4"/>
  <c r="ED118" i="4"/>
  <c r="EQ172" i="4"/>
  <c r="ED184" i="4"/>
  <c r="EN219" i="4"/>
  <c r="ED122" i="4"/>
  <c r="ED170" i="4"/>
  <c r="EE205" i="4"/>
  <c r="EG167" i="4"/>
  <c r="EP51" i="4"/>
  <c r="EO246" i="4"/>
  <c r="EU135" i="4"/>
  <c r="ET85" i="4"/>
  <c r="ER205" i="4"/>
  <c r="EC265" i="4"/>
  <c r="EU169" i="4"/>
  <c r="EQ62" i="4"/>
  <c r="EU144" i="4"/>
  <c r="EU177" i="4"/>
  <c r="EU140" i="4"/>
  <c r="ED53" i="4"/>
  <c r="EO31" i="4"/>
  <c r="ET189" i="4"/>
  <c r="EU166" i="4"/>
  <c r="EU157" i="4"/>
  <c r="ER210" i="4"/>
  <c r="ER68" i="4"/>
  <c r="ED240" i="4"/>
  <c r="EC15" i="4"/>
  <c r="ED38" i="4"/>
  <c r="EE223" i="4"/>
  <c r="EO249" i="4"/>
  <c r="EU110" i="4"/>
  <c r="ER73" i="4"/>
  <c r="ED36" i="4"/>
  <c r="EE228" i="4"/>
  <c r="ES81" i="4"/>
  <c r="EC19" i="4"/>
  <c r="ED203" i="4"/>
  <c r="ED228" i="4"/>
  <c r="BT181" i="4"/>
  <c r="DA181" i="4" s="1"/>
  <c r="BZ117" i="4"/>
  <c r="DG117" i="4" s="1"/>
  <c r="BU51" i="4"/>
  <c r="DB51" i="4" s="1"/>
  <c r="EZ133" i="4"/>
  <c r="BX77" i="4"/>
  <c r="DE77" i="4" s="1"/>
  <c r="EZ186" i="4"/>
  <c r="EZ51" i="4"/>
  <c r="BZ94" i="4"/>
  <c r="DG94" i="4" s="1"/>
  <c r="EZ19" i="4"/>
  <c r="BW72" i="4"/>
  <c r="DD72" i="4" s="1"/>
  <c r="BH258" i="4"/>
  <c r="CO258" i="4" s="1"/>
  <c r="BV218" i="4"/>
  <c r="DC218" i="4" s="1"/>
  <c r="BS23" i="4"/>
  <c r="CZ23" i="4" s="1"/>
  <c r="FA242" i="4"/>
  <c r="BZ148" i="4"/>
  <c r="DG148" i="4" s="1"/>
  <c r="EZ150" i="4"/>
  <c r="FA249" i="4"/>
  <c r="BT219" i="4"/>
  <c r="DA219" i="4" s="1"/>
  <c r="BJ58" i="4"/>
  <c r="CQ58" i="4" s="1"/>
  <c r="EZ131" i="4"/>
  <c r="FA33" i="4"/>
  <c r="FA26" i="4"/>
  <c r="BI35" i="4"/>
  <c r="CP35" i="4" s="1"/>
  <c r="BS259" i="4"/>
  <c r="CZ259" i="4" s="1"/>
  <c r="BX200" i="4"/>
  <c r="DE200" i="4" s="1"/>
  <c r="BZ174" i="4"/>
  <c r="DG174" i="4" s="1"/>
  <c r="BZ147" i="4"/>
  <c r="DG147" i="4" s="1"/>
  <c r="BZ116" i="4"/>
  <c r="DG116" i="4" s="1"/>
  <c r="BY89" i="4"/>
  <c r="DF89" i="4" s="1"/>
  <c r="FB49" i="4"/>
  <c r="EZ65" i="4"/>
  <c r="BW65" i="4"/>
  <c r="DD65" i="4" s="1"/>
  <c r="BW70" i="4"/>
  <c r="DD70" i="4" s="1"/>
  <c r="BV142" i="4"/>
  <c r="DC142" i="4" s="1"/>
  <c r="BH252" i="4"/>
  <c r="CO252" i="4" s="1"/>
  <c r="BY189" i="4"/>
  <c r="DF189" i="4" s="1"/>
  <c r="BT241" i="4"/>
  <c r="DA241" i="4" s="1"/>
  <c r="BU228" i="4"/>
  <c r="DB228" i="4" s="1"/>
  <c r="BZ149" i="4"/>
  <c r="DG149" i="4" s="1"/>
  <c r="BZ164" i="4"/>
  <c r="DG164" i="4" s="1"/>
  <c r="EZ58" i="4"/>
  <c r="BJ56" i="4"/>
  <c r="CQ56" i="4" s="1"/>
  <c r="BZ188" i="4"/>
  <c r="DG188" i="4" s="1"/>
  <c r="EZ38" i="4"/>
  <c r="BY172" i="4"/>
  <c r="DF172" i="4" s="1"/>
  <c r="BX203" i="4"/>
  <c r="DE203" i="4" s="1"/>
  <c r="EZ13" i="4"/>
  <c r="EZ180" i="4"/>
  <c r="BT230" i="4"/>
  <c r="DA230" i="4" s="1"/>
  <c r="BU47" i="4"/>
  <c r="DB47" i="4" s="1"/>
  <c r="BT237" i="4"/>
  <c r="DA237" i="4" s="1"/>
  <c r="BU231" i="4"/>
  <c r="DB231" i="4" s="1"/>
  <c r="FA89" i="4"/>
  <c r="FA143" i="4"/>
  <c r="EZ228" i="4"/>
  <c r="BI33" i="4"/>
  <c r="CP33" i="4" s="1"/>
  <c r="BS262" i="4"/>
  <c r="CZ262" i="4" s="1"/>
  <c r="BW73" i="4"/>
  <c r="DD73" i="4" s="1"/>
  <c r="BZ138" i="4"/>
  <c r="DG138" i="4" s="1"/>
  <c r="BX80" i="4"/>
  <c r="DE80" i="4" s="1"/>
  <c r="EZ178" i="4"/>
  <c r="EZ262" i="4"/>
  <c r="BJ228" i="4"/>
  <c r="CQ228" i="4" s="1"/>
  <c r="BZ184" i="4"/>
  <c r="DG184" i="4" s="1"/>
  <c r="BJ51" i="4"/>
  <c r="CQ51" i="4" s="1"/>
  <c r="BZ180" i="4"/>
  <c r="DG180" i="4" s="1"/>
  <c r="BJ227" i="4"/>
  <c r="CQ227" i="4" s="1"/>
  <c r="BZ185" i="4"/>
  <c r="DG185" i="4" s="1"/>
  <c r="BZ103" i="4"/>
  <c r="DG103" i="4" s="1"/>
  <c r="FA25" i="4"/>
  <c r="EZ261" i="4"/>
  <c r="EZ245" i="4"/>
  <c r="BT27" i="4"/>
  <c r="DA27" i="4" s="1"/>
  <c r="BJ218" i="4"/>
  <c r="CQ218" i="4" s="1"/>
  <c r="BT250" i="4"/>
  <c r="DA250" i="4" s="1"/>
  <c r="BS260" i="4"/>
  <c r="CZ260" i="4" s="1"/>
  <c r="BZ109" i="4"/>
  <c r="DG109" i="4" s="1"/>
  <c r="BS257" i="4"/>
  <c r="CZ257" i="4" s="1"/>
  <c r="BI250" i="4"/>
  <c r="CP250" i="4" s="1"/>
  <c r="BS34" i="4"/>
  <c r="CZ34" i="4" s="1"/>
  <c r="BI57" i="4"/>
  <c r="CP57" i="4" s="1"/>
  <c r="FW181" i="4"/>
  <c r="EO181" i="4"/>
  <c r="BV57" i="4"/>
  <c r="DC57" i="4" s="1"/>
  <c r="BI239" i="4"/>
  <c r="CP239" i="4" s="1"/>
  <c r="BS22" i="4"/>
  <c r="CZ22" i="4" s="1"/>
  <c r="BT243" i="4"/>
  <c r="DA243" i="4" s="1"/>
  <c r="BV224" i="4"/>
  <c r="DC224" i="4" s="1"/>
  <c r="BV53" i="4"/>
  <c r="DC53" i="4" s="1"/>
  <c r="BZ151" i="4"/>
  <c r="DG151" i="4" s="1"/>
  <c r="BI29" i="4"/>
  <c r="CP29" i="4" s="1"/>
  <c r="BT28" i="4"/>
  <c r="DA28" i="4" s="1"/>
  <c r="BZ171" i="4"/>
  <c r="DG171" i="4" s="1"/>
  <c r="BJ53" i="4"/>
  <c r="CQ53" i="4" s="1"/>
  <c r="BY194" i="4"/>
  <c r="DF194" i="4" s="1"/>
  <c r="BZ176" i="4"/>
  <c r="DG176" i="4" s="1"/>
  <c r="BS261" i="4"/>
  <c r="CZ261" i="4" s="1"/>
  <c r="BH25" i="4"/>
  <c r="CO25" i="4" s="1"/>
  <c r="FA34" i="4"/>
  <c r="BW209" i="4"/>
  <c r="DD209" i="4" s="1"/>
  <c r="BS15" i="4"/>
  <c r="CZ15" i="4" s="1"/>
  <c r="BS264" i="4"/>
  <c r="CZ264" i="4" s="1"/>
  <c r="BS11" i="4"/>
  <c r="CZ11" i="4" s="1"/>
  <c r="BZ111" i="4"/>
  <c r="DG111" i="4" s="1"/>
  <c r="BX79" i="4"/>
  <c r="DE79" i="4" s="1"/>
  <c r="EZ185" i="4"/>
  <c r="BS30" i="4"/>
  <c r="CZ30" i="4" s="1"/>
  <c r="BV64" i="4"/>
  <c r="DC64" i="4" s="1"/>
  <c r="BU60" i="4"/>
  <c r="DB60" i="4" s="1"/>
  <c r="EO219" i="4"/>
  <c r="FW219" i="4"/>
  <c r="BT234" i="4"/>
  <c r="DA234" i="4" s="1"/>
  <c r="BZ154" i="4"/>
  <c r="DG154" i="4" s="1"/>
  <c r="BI31" i="4"/>
  <c r="CP31" i="4" s="1"/>
  <c r="BJ233" i="4"/>
  <c r="CQ233" i="4" s="1"/>
  <c r="FA29" i="4"/>
  <c r="EZ231" i="4"/>
  <c r="BJ229" i="4"/>
  <c r="CQ229" i="4" s="1"/>
  <c r="BZ113" i="4"/>
  <c r="DG113" i="4" s="1"/>
  <c r="EZ46" i="4"/>
  <c r="EZ112" i="4"/>
  <c r="BV221" i="4"/>
  <c r="DC221" i="4" s="1"/>
  <c r="BT245" i="4"/>
  <c r="DA245" i="4" s="1"/>
  <c r="BZ144" i="4"/>
  <c r="DG144" i="4" s="1"/>
  <c r="BH261" i="4"/>
  <c r="CO261" i="4" s="1"/>
  <c r="EZ207" i="4"/>
  <c r="EZ250" i="4"/>
  <c r="FA35" i="4"/>
  <c r="EZ244" i="4"/>
  <c r="BY86" i="4"/>
  <c r="DF86" i="4" s="1"/>
  <c r="FA243" i="4"/>
  <c r="BT247" i="4"/>
  <c r="DA247" i="4" s="1"/>
  <c r="BU41" i="4"/>
  <c r="DB41" i="4" s="1"/>
  <c r="BV52" i="4"/>
  <c r="DC52" i="4" s="1"/>
  <c r="BY87" i="4"/>
  <c r="DF87" i="4" s="1"/>
  <c r="BW63" i="4"/>
  <c r="DD63" i="4" s="1"/>
  <c r="BZ175" i="4"/>
  <c r="DG175" i="4" s="1"/>
  <c r="BZ97" i="4"/>
  <c r="DG97" i="4" s="1"/>
  <c r="BU229" i="4"/>
  <c r="DB229" i="4" s="1"/>
  <c r="FB42" i="4"/>
  <c r="BS26" i="4"/>
  <c r="CZ26" i="4" s="1"/>
  <c r="FY142" i="4"/>
  <c r="EQ142" i="4"/>
  <c r="BI248" i="4"/>
  <c r="CP248" i="4" s="1"/>
  <c r="EO143" i="4"/>
  <c r="FW143" i="4"/>
  <c r="EZ213" i="4"/>
  <c r="BV56" i="4"/>
  <c r="DC56" i="4" s="1"/>
  <c r="EZ265" i="4"/>
  <c r="FA31" i="4"/>
  <c r="EZ119" i="4"/>
  <c r="EZ255" i="4"/>
  <c r="BT251" i="4"/>
  <c r="DA251" i="4" s="1"/>
  <c r="BZ155" i="4"/>
  <c r="DG155" i="4" s="1"/>
  <c r="BS258" i="4"/>
  <c r="CZ258" i="4" s="1"/>
  <c r="BV220" i="4"/>
  <c r="DC220" i="4" s="1"/>
  <c r="BI41" i="4"/>
  <c r="CP41" i="4" s="1"/>
  <c r="BS263" i="4"/>
  <c r="CZ263" i="4" s="1"/>
  <c r="BS16" i="4"/>
  <c r="CZ16" i="4" s="1"/>
  <c r="BH254" i="4"/>
  <c r="CO254" i="4" s="1"/>
  <c r="BZ146" i="4"/>
  <c r="DG146" i="4" s="1"/>
  <c r="EZ43" i="4"/>
  <c r="EZ14" i="4"/>
  <c r="BZ136" i="4"/>
  <c r="DG136" i="4" s="1"/>
  <c r="BJ222" i="4"/>
  <c r="CQ222" i="4" s="1"/>
  <c r="BU66" i="4"/>
  <c r="DB66" i="4" s="1"/>
  <c r="BT248" i="4"/>
  <c r="DA248" i="4" s="1"/>
  <c r="BS107" i="4"/>
  <c r="CZ107" i="4" s="1"/>
  <c r="BI198" i="4"/>
  <c r="CP198" i="4" s="1"/>
  <c r="BJ223" i="4"/>
  <c r="CQ223" i="4" s="1"/>
  <c r="BT249" i="4"/>
  <c r="DA249" i="4" s="1"/>
  <c r="EZ259" i="4"/>
  <c r="BZ156" i="4"/>
  <c r="DG156" i="4" s="1"/>
  <c r="BI247" i="4"/>
  <c r="CP247" i="4" s="1"/>
  <c r="EZ146" i="4"/>
  <c r="FA251" i="4"/>
  <c r="EZ17" i="4"/>
  <c r="BU38" i="4"/>
  <c r="DB38" i="4" s="1"/>
  <c r="BS17" i="4"/>
  <c r="CZ17" i="4" s="1"/>
  <c r="BX82" i="4"/>
  <c r="DE82" i="4" s="1"/>
  <c r="BS12" i="4"/>
  <c r="CZ12" i="4" s="1"/>
  <c r="BT244" i="4"/>
  <c r="DA244" i="4" s="1"/>
  <c r="BY88" i="4"/>
  <c r="DF88" i="4" s="1"/>
  <c r="BW213" i="4"/>
  <c r="DD213" i="4" s="1"/>
  <c r="BH19" i="4"/>
  <c r="CO19" i="4" s="1"/>
  <c r="BI246" i="4"/>
  <c r="CP246" i="4" s="1"/>
  <c r="FA252" i="4"/>
  <c r="BV217" i="4"/>
  <c r="DC217" i="4" s="1"/>
  <c r="BX199" i="4"/>
  <c r="DE199" i="4" s="1"/>
  <c r="EN90" i="4"/>
  <c r="ED221" i="4"/>
  <c r="EU117" i="4"/>
  <c r="ED238" i="4"/>
  <c r="EC24" i="4"/>
  <c r="EU134" i="4"/>
  <c r="EP233" i="4"/>
  <c r="ED243" i="4"/>
  <c r="EN255" i="4"/>
  <c r="EE59" i="4"/>
  <c r="EU94" i="4"/>
  <c r="EE45" i="4"/>
  <c r="EP238" i="4"/>
  <c r="EN266" i="4"/>
  <c r="EE48" i="4"/>
  <c r="ER72" i="4"/>
  <c r="EQ218" i="4"/>
  <c r="EN23" i="4"/>
  <c r="EQ216" i="4"/>
  <c r="EP232" i="4"/>
  <c r="EU148" i="4"/>
  <c r="ET115" i="4"/>
  <c r="EE52" i="4"/>
  <c r="EN256" i="4"/>
  <c r="EC259" i="4"/>
  <c r="EC17" i="4"/>
  <c r="ED30" i="4"/>
  <c r="EU178" i="4"/>
  <c r="EU150" i="4"/>
  <c r="EN259" i="4"/>
  <c r="EC13" i="4"/>
  <c r="ES195" i="4"/>
  <c r="EE225" i="4"/>
  <c r="ES200" i="4"/>
  <c r="EU147" i="4"/>
  <c r="EP49" i="4"/>
  <c r="EU116" i="4"/>
  <c r="EO32" i="4"/>
  <c r="ET89" i="4"/>
  <c r="ES201" i="4"/>
  <c r="EC18" i="4"/>
  <c r="EC253" i="4"/>
  <c r="ED37" i="4"/>
  <c r="EU160" i="4"/>
  <c r="ED244" i="4"/>
  <c r="ER65" i="4"/>
  <c r="EC21" i="4"/>
  <c r="EO42" i="4"/>
  <c r="EQ214" i="4"/>
  <c r="EC22" i="4"/>
  <c r="EU187" i="4"/>
  <c r="EC256" i="4"/>
  <c r="EP227" i="4"/>
  <c r="ED39" i="4"/>
  <c r="EO241" i="4"/>
  <c r="EP228" i="4"/>
  <c r="EU139" i="4"/>
  <c r="EE47" i="4"/>
  <c r="EO33" i="4"/>
  <c r="EU164" i="4"/>
  <c r="ER215" i="4"/>
  <c r="ES78" i="4"/>
  <c r="EU188" i="4"/>
  <c r="ET172" i="4"/>
  <c r="EO230" i="4"/>
  <c r="EO237" i="4"/>
  <c r="ER208" i="4"/>
  <c r="EO36" i="4"/>
  <c r="EU162" i="4"/>
  <c r="EN265" i="4"/>
  <c r="ED235" i="4"/>
  <c r="EE220" i="4"/>
  <c r="EC23" i="4"/>
  <c r="EU138" i="4"/>
  <c r="ES80" i="4"/>
  <c r="EC266" i="4"/>
  <c r="EP236" i="4"/>
  <c r="EU128" i="4"/>
  <c r="EC251" i="4"/>
  <c r="EC26" i="4"/>
  <c r="ED236" i="4"/>
  <c r="EU124" i="4"/>
  <c r="EU161" i="4"/>
  <c r="ED245" i="4"/>
  <c r="EO253" i="4"/>
  <c r="EE231" i="4"/>
  <c r="EC263" i="4"/>
  <c r="EO153" i="4"/>
  <c r="FW153" i="4"/>
  <c r="EZ212" i="4"/>
  <c r="BU233" i="4"/>
  <c r="DB233" i="4" s="1"/>
  <c r="EZ101" i="4"/>
  <c r="BU39" i="4"/>
  <c r="DB39" i="4" s="1"/>
  <c r="BT252" i="4"/>
  <c r="DA252" i="4" s="1"/>
  <c r="BW205" i="4"/>
  <c r="DD205" i="4" s="1"/>
  <c r="FA24" i="4"/>
  <c r="EZ130" i="4"/>
  <c r="EZ11" i="4"/>
  <c r="BI34" i="4"/>
  <c r="CP34" i="4" s="1"/>
  <c r="BU46" i="4"/>
  <c r="DB46" i="4" s="1"/>
  <c r="FA174" i="4"/>
  <c r="EZ55" i="4"/>
  <c r="BZ178" i="4"/>
  <c r="DG178" i="4" s="1"/>
  <c r="BZ177" i="4"/>
  <c r="DG177" i="4" s="1"/>
  <c r="BZ160" i="4"/>
  <c r="DG160" i="4" s="1"/>
  <c r="BI32" i="4"/>
  <c r="CP32" i="4" s="1"/>
  <c r="BZ132" i="4"/>
  <c r="DG132" i="4" s="1"/>
  <c r="BT42" i="4"/>
  <c r="DA42" i="4" s="1"/>
  <c r="BH257" i="4"/>
  <c r="CO257" i="4" s="1"/>
  <c r="EZ15" i="4"/>
  <c r="BI242" i="4"/>
  <c r="CP242" i="4" s="1"/>
  <c r="BU227" i="4"/>
  <c r="DB227" i="4" s="1"/>
  <c r="BZ168" i="4"/>
  <c r="DG168" i="4" s="1"/>
  <c r="BT33" i="4"/>
  <c r="DA33" i="4" s="1"/>
  <c r="BJ44" i="4"/>
  <c r="CQ44" i="4" s="1"/>
  <c r="BH255" i="4"/>
  <c r="CO255" i="4" s="1"/>
  <c r="EZ109" i="4"/>
  <c r="EZ253" i="4"/>
  <c r="BT43" i="4"/>
  <c r="DA43" i="4" s="1"/>
  <c r="AI121" i="4"/>
  <c r="BN121" i="4"/>
  <c r="CU121" i="4" s="1"/>
  <c r="BW202" i="4"/>
  <c r="DD202" i="4" s="1"/>
  <c r="BZ170" i="4"/>
  <c r="DG170" i="4" s="1"/>
  <c r="BW69" i="4"/>
  <c r="DD69" i="4" s="1"/>
  <c r="EZ260" i="4"/>
  <c r="BY191" i="4"/>
  <c r="DF191" i="4" s="1"/>
  <c r="BJ46" i="4"/>
  <c r="CQ46" i="4" s="1"/>
  <c r="BT246" i="4"/>
  <c r="DA246" i="4" s="1"/>
  <c r="EZ257" i="4"/>
  <c r="BZ135" i="4"/>
  <c r="DG135" i="4" s="1"/>
  <c r="EZ20" i="4"/>
  <c r="BL78" i="4"/>
  <c r="CS78" i="4" s="1"/>
  <c r="BH262" i="4"/>
  <c r="CO262" i="4" s="1"/>
  <c r="BY85" i="4"/>
  <c r="DF85" i="4" s="1"/>
  <c r="FA30" i="4"/>
  <c r="BU238" i="4"/>
  <c r="DB238" i="4" s="1"/>
  <c r="BZ105" i="4"/>
  <c r="DG105" i="4" s="1"/>
  <c r="BI249" i="4"/>
  <c r="CP249" i="4" s="1"/>
  <c r="FB235" i="4"/>
  <c r="BZ152" i="4"/>
  <c r="DG152" i="4" s="1"/>
  <c r="BH265" i="4"/>
  <c r="CO265" i="4" s="1"/>
  <c r="BZ123" i="4"/>
  <c r="DG123" i="4" s="1"/>
  <c r="EZ189" i="4"/>
  <c r="EZ140" i="4"/>
  <c r="EZ88" i="4"/>
  <c r="BZ127" i="4"/>
  <c r="DG127" i="4" s="1"/>
  <c r="BH27" i="4"/>
  <c r="CO27" i="4" s="1"/>
  <c r="BT44" i="4"/>
  <c r="DA44" i="4" s="1"/>
  <c r="BH264" i="4"/>
  <c r="CO264" i="4" s="1"/>
  <c r="EZ201" i="4"/>
  <c r="EZ220" i="4"/>
  <c r="EZ70" i="4"/>
  <c r="BS91" i="4"/>
  <c r="CZ91" i="4" s="1"/>
  <c r="BU226" i="4"/>
  <c r="DB226" i="4" s="1"/>
  <c r="EZ123" i="4"/>
  <c r="FB41" i="4"/>
  <c r="EZ217" i="4"/>
  <c r="BY193" i="4"/>
  <c r="DF193" i="4" s="1"/>
  <c r="BI43" i="4"/>
  <c r="CP43" i="4" s="1"/>
  <c r="BZ167" i="4"/>
  <c r="DG167" i="4" s="1"/>
  <c r="BU240" i="4"/>
  <c r="DB240" i="4" s="1"/>
  <c r="BS254" i="4"/>
  <c r="CZ254" i="4" s="1"/>
  <c r="BV62" i="4"/>
  <c r="DC62" i="4" s="1"/>
  <c r="BV222" i="4"/>
  <c r="DC222" i="4" s="1"/>
  <c r="BW71" i="4"/>
  <c r="DD71" i="4" s="1"/>
  <c r="BZ179" i="4"/>
  <c r="DG179" i="4" s="1"/>
  <c r="BV58" i="4"/>
  <c r="DC58" i="4" s="1"/>
  <c r="BZ95" i="4"/>
  <c r="DG95" i="4" s="1"/>
  <c r="BZ126" i="4"/>
  <c r="DG126" i="4" s="1"/>
  <c r="AI158" i="4"/>
  <c r="BN158" i="4"/>
  <c r="CU158" i="4" s="1"/>
  <c r="BI40" i="4"/>
  <c r="CP40" i="4" s="1"/>
  <c r="BZ100" i="4"/>
  <c r="DG100" i="4" s="1"/>
  <c r="EZ234" i="4"/>
  <c r="BZ129" i="4"/>
  <c r="DG129" i="4" s="1"/>
  <c r="BH12" i="4"/>
  <c r="CO12" i="4" s="1"/>
  <c r="EZ247" i="4"/>
  <c r="EZ62" i="4"/>
  <c r="FB50" i="4"/>
  <c r="BS21" i="4"/>
  <c r="CZ21" i="4" s="1"/>
  <c r="BZ140" i="4"/>
  <c r="DG140" i="4" s="1"/>
  <c r="BV92" i="4"/>
  <c r="DC92" i="4" s="1"/>
  <c r="BZ187" i="4"/>
  <c r="DG187" i="4" s="1"/>
  <c r="BH260" i="4"/>
  <c r="CO260" i="4" s="1"/>
  <c r="BH14" i="4"/>
  <c r="CO14" i="4" s="1"/>
  <c r="BZ118" i="4"/>
  <c r="DG118" i="4" s="1"/>
  <c r="BJ61" i="4"/>
  <c r="CQ61" i="4" s="1"/>
  <c r="BS14" i="4"/>
  <c r="CZ14" i="4" s="1"/>
  <c r="BZ106" i="4"/>
  <c r="DG106" i="4" s="1"/>
  <c r="BZ157" i="4"/>
  <c r="DG157" i="4" s="1"/>
  <c r="BV225" i="4"/>
  <c r="DC225" i="4" s="1"/>
  <c r="BW210" i="4"/>
  <c r="DD210" i="4" s="1"/>
  <c r="BZ159" i="4"/>
  <c r="DG159" i="4" s="1"/>
  <c r="BZ173" i="4"/>
  <c r="DG173" i="4" s="1"/>
  <c r="BI28" i="4"/>
  <c r="CP28" i="4" s="1"/>
  <c r="EZ258" i="4"/>
  <c r="EZ263" i="4"/>
  <c r="BM172" i="4"/>
  <c r="CT172" i="4" s="1"/>
  <c r="BH15" i="4"/>
  <c r="CO15" i="4" s="1"/>
  <c r="BX197" i="4"/>
  <c r="DE197" i="4" s="1"/>
  <c r="BI38" i="4"/>
  <c r="CP38" i="4" s="1"/>
  <c r="BJ234" i="4"/>
  <c r="CQ234" i="4" s="1"/>
  <c r="EZ211" i="4"/>
  <c r="BX133" i="4"/>
  <c r="DE133" i="4" s="1"/>
  <c r="BI241" i="4"/>
  <c r="CP241" i="4" s="1"/>
  <c r="EZ75" i="4"/>
  <c r="FA145" i="4"/>
  <c r="EZ184" i="4"/>
  <c r="EZ136" i="4"/>
  <c r="BV198" i="4"/>
  <c r="DC198" i="4" s="1"/>
  <c r="EZ266" i="4"/>
  <c r="EZ32" i="4"/>
  <c r="EZ164" i="4"/>
  <c r="BZ110" i="4"/>
  <c r="DG110" i="4" s="1"/>
  <c r="BI36" i="4"/>
  <c r="CP36" i="4" s="1"/>
  <c r="FA246" i="4"/>
  <c r="EZ240" i="4"/>
  <c r="BZ104" i="4"/>
  <c r="DG104" i="4" s="1"/>
  <c r="BU50" i="4"/>
  <c r="DB50" i="4" s="1"/>
  <c r="BZ163" i="4"/>
  <c r="DG163" i="4" s="1"/>
  <c r="BV55" i="4"/>
  <c r="DC55" i="4" s="1"/>
  <c r="BX81" i="4"/>
  <c r="DE81" i="4" s="1"/>
  <c r="BZ112" i="4"/>
  <c r="DG112" i="4" s="1"/>
  <c r="BJ224" i="4"/>
  <c r="CQ224" i="4" s="1"/>
  <c r="BV59" i="4"/>
  <c r="DC59" i="4" s="1"/>
  <c r="BI42" i="4"/>
  <c r="CP42" i="4" s="1"/>
  <c r="EZ157" i="4"/>
  <c r="BT29" i="4"/>
  <c r="DA29" i="4" s="1"/>
  <c r="BZ125" i="4"/>
  <c r="DG125" i="4" s="1"/>
  <c r="BU48" i="4"/>
  <c r="DB48" i="4" s="1"/>
  <c r="FB45" i="4"/>
  <c r="BU45" i="4"/>
  <c r="DB45" i="4" s="1"/>
  <c r="ES165" i="4"/>
  <c r="EN34" i="4"/>
  <c r="EQ57" i="4"/>
  <c r="EN22" i="4"/>
  <c r="EQ224" i="4"/>
  <c r="EU151" i="4"/>
  <c r="ET194" i="4"/>
  <c r="EN261" i="4"/>
  <c r="EN15" i="4"/>
  <c r="EN11" i="4"/>
  <c r="EN30" i="4"/>
  <c r="EQ64" i="4"/>
  <c r="EP60" i="4"/>
  <c r="EO234" i="4"/>
  <c r="EU154" i="4"/>
  <c r="EQ221" i="4"/>
  <c r="EO245" i="4"/>
  <c r="EO247" i="4"/>
  <c r="EQ52" i="4"/>
  <c r="ET87" i="4"/>
  <c r="EU175" i="4"/>
  <c r="EP229" i="4"/>
  <c r="EN26" i="4"/>
  <c r="EU155" i="4"/>
  <c r="EQ220" i="4"/>
  <c r="EN16" i="4"/>
  <c r="EU136" i="4"/>
  <c r="EP38" i="4"/>
  <c r="EN17" i="4"/>
  <c r="ES82" i="4"/>
  <c r="EO244" i="4"/>
  <c r="EE218" i="4"/>
  <c r="ER213" i="4"/>
  <c r="EO250" i="4"/>
  <c r="EN260" i="4"/>
  <c r="EU109" i="4"/>
  <c r="ED250" i="4"/>
  <c r="BM173" i="4"/>
  <c r="CT173" i="4" s="1"/>
  <c r="BL167" i="4"/>
  <c r="CS167" i="4" s="1"/>
  <c r="BU235" i="4"/>
  <c r="DB235" i="4" s="1"/>
  <c r="BJ60" i="4"/>
  <c r="CQ60" i="4" s="1"/>
  <c r="BH16" i="4"/>
  <c r="CO16" i="4" s="1"/>
  <c r="EZ225" i="4"/>
  <c r="BS255" i="4"/>
  <c r="CZ255" i="4" s="1"/>
  <c r="BZ96" i="4"/>
  <c r="DG96" i="4" s="1"/>
  <c r="BU232" i="4"/>
  <c r="DB232" i="4" s="1"/>
  <c r="EO101" i="4"/>
  <c r="FW101" i="4"/>
  <c r="BY115" i="4"/>
  <c r="DF115" i="4" s="1"/>
  <c r="EZ167" i="4"/>
  <c r="EZ248" i="4"/>
  <c r="BU40" i="4"/>
  <c r="DB40" i="4" s="1"/>
  <c r="BZ169" i="4"/>
  <c r="DG169" i="4" s="1"/>
  <c r="BY84" i="4"/>
  <c r="DF84" i="4" s="1"/>
  <c r="BJ54" i="4"/>
  <c r="CQ54" i="4" s="1"/>
  <c r="BI237" i="4"/>
  <c r="CP237" i="4" s="1"/>
  <c r="BX75" i="4"/>
  <c r="DE75" i="4" s="1"/>
  <c r="BH20" i="4"/>
  <c r="CO20" i="4" s="1"/>
  <c r="BT31" i="4"/>
  <c r="DA31" i="4" s="1"/>
  <c r="BV214" i="4"/>
  <c r="DC214" i="4" s="1"/>
  <c r="EZ124" i="4"/>
  <c r="BW207" i="4"/>
  <c r="DD207" i="4" s="1"/>
  <c r="BW212" i="4"/>
  <c r="DD212" i="4" s="1"/>
  <c r="BZ166" i="4"/>
  <c r="DG166" i="4" s="1"/>
  <c r="BV61" i="4"/>
  <c r="DC61" i="4" s="1"/>
  <c r="BW68" i="4"/>
  <c r="DD68" i="4" s="1"/>
  <c r="BI240" i="4"/>
  <c r="CP240" i="4" s="1"/>
  <c r="BZ119" i="4"/>
  <c r="DG119" i="4" s="1"/>
  <c r="BW215" i="4"/>
  <c r="DD215" i="4" s="1"/>
  <c r="BX78" i="4"/>
  <c r="DE78" i="4" s="1"/>
  <c r="EZ84" i="4"/>
  <c r="FA104" i="4"/>
  <c r="BZ131" i="4"/>
  <c r="DG131" i="4" s="1"/>
  <c r="BZ183" i="4"/>
  <c r="DG183" i="4" s="1"/>
  <c r="BI238" i="4"/>
  <c r="CP238" i="4" s="1"/>
  <c r="BH24" i="4"/>
  <c r="CO24" i="4" s="1"/>
  <c r="BZ134" i="4"/>
  <c r="DG134" i="4" s="1"/>
  <c r="BZ99" i="4"/>
  <c r="DG99" i="4" s="1"/>
  <c r="BI243" i="4"/>
  <c r="CP243" i="4" s="1"/>
  <c r="BX196" i="4"/>
  <c r="DE196" i="4" s="1"/>
  <c r="BT25" i="4"/>
  <c r="DA25" i="4" s="1"/>
  <c r="BX83" i="4"/>
  <c r="DE83" i="4" s="1"/>
  <c r="BS266" i="4"/>
  <c r="CZ266" i="4" s="1"/>
  <c r="EZ190" i="4"/>
  <c r="BJ48" i="4"/>
  <c r="CQ48" i="4" s="1"/>
  <c r="BT242" i="4"/>
  <c r="DA242" i="4" s="1"/>
  <c r="BZ182" i="4"/>
  <c r="DG182" i="4" s="1"/>
  <c r="BV216" i="4"/>
  <c r="DC216" i="4" s="1"/>
  <c r="BV204" i="4"/>
  <c r="DC204" i="4" s="1"/>
  <c r="EZ18" i="4"/>
  <c r="BT101" i="4"/>
  <c r="DA101" i="4" s="1"/>
  <c r="BJ52" i="4"/>
  <c r="CQ52" i="4" s="1"/>
  <c r="BS256" i="4"/>
  <c r="CZ256" i="4" s="1"/>
  <c r="FV91" i="4"/>
  <c r="EN91" i="4"/>
  <c r="BU54" i="4"/>
  <c r="DB54" i="4" s="1"/>
  <c r="BH259" i="4"/>
  <c r="CO259" i="4" s="1"/>
  <c r="BZ145" i="4"/>
  <c r="DG145" i="4" s="1"/>
  <c r="BS18" i="4"/>
  <c r="CZ18" i="4" s="1"/>
  <c r="BH17" i="4"/>
  <c r="CO17" i="4" s="1"/>
  <c r="BI30" i="4"/>
  <c r="CP30" i="4" s="1"/>
  <c r="BT37" i="4"/>
  <c r="DA37" i="4" s="1"/>
  <c r="FB37" i="4"/>
  <c r="BY192" i="4"/>
  <c r="DF192" i="4" s="1"/>
  <c r="BZ150" i="4"/>
  <c r="DG150" i="4" s="1"/>
  <c r="FB44" i="4"/>
  <c r="EZ22" i="4"/>
  <c r="EZ78" i="4"/>
  <c r="BH13" i="4"/>
  <c r="CO13" i="4" s="1"/>
  <c r="BX195" i="4"/>
  <c r="DE195" i="4" s="1"/>
  <c r="BS20" i="4"/>
  <c r="CZ20" i="4" s="1"/>
  <c r="EZ27" i="4"/>
  <c r="BS13" i="4"/>
  <c r="CZ13" i="4" s="1"/>
  <c r="BU49" i="4"/>
  <c r="DB49" i="4" s="1"/>
  <c r="BT32" i="4"/>
  <c r="DA32" i="4" s="1"/>
  <c r="EZ12" i="4"/>
  <c r="FA28" i="4"/>
  <c r="BX201" i="4"/>
  <c r="DE201" i="4" s="1"/>
  <c r="BH18" i="4"/>
  <c r="CO18" i="4" s="1"/>
  <c r="BH253" i="4"/>
  <c r="CO253" i="4" s="1"/>
  <c r="BI37" i="4"/>
  <c r="CP37" i="4" s="1"/>
  <c r="BI244" i="4"/>
  <c r="CP244" i="4" s="1"/>
  <c r="FA254" i="4"/>
  <c r="BZ158" i="4"/>
  <c r="DG158" i="4" s="1"/>
  <c r="EZ229" i="4"/>
  <c r="BH21" i="4"/>
  <c r="CO21" i="4" s="1"/>
  <c r="BW206" i="4"/>
  <c r="DD206" i="4" s="1"/>
  <c r="EQ92" i="4"/>
  <c r="FY92" i="4"/>
  <c r="BU239" i="4"/>
  <c r="DB239" i="4" s="1"/>
  <c r="FY190" i="4"/>
  <c r="EQ190" i="4"/>
  <c r="BZ93" i="4"/>
  <c r="DG93" i="4" s="1"/>
  <c r="BH22" i="4"/>
  <c r="CO22" i="4" s="1"/>
  <c r="BH256" i="4"/>
  <c r="CO256" i="4" s="1"/>
  <c r="BI39" i="4"/>
  <c r="CP39" i="4" s="1"/>
  <c r="BW74" i="4"/>
  <c r="DD74" i="4" s="1"/>
  <c r="BZ120" i="4"/>
  <c r="DG120" i="4" s="1"/>
  <c r="BX76" i="4"/>
  <c r="DE76" i="4" s="1"/>
  <c r="FB237" i="4"/>
  <c r="EZ98" i="4"/>
  <c r="BZ139" i="4"/>
  <c r="DG139" i="4" s="1"/>
  <c r="BJ47" i="4"/>
  <c r="CQ47" i="4" s="1"/>
  <c r="FB48" i="4"/>
  <c r="BZ108" i="4"/>
  <c r="DG108" i="4" s="1"/>
  <c r="BV223" i="4"/>
  <c r="DC223" i="4" s="1"/>
  <c r="EZ21" i="4"/>
  <c r="FB40" i="4"/>
  <c r="FA36" i="4"/>
  <c r="ES133" i="4"/>
  <c r="GA133" i="4"/>
  <c r="BU90" i="4"/>
  <c r="DB90" i="4" s="1"/>
  <c r="BS35" i="4"/>
  <c r="CZ35" i="4" s="1"/>
  <c r="BW208" i="4"/>
  <c r="DD208" i="4" s="1"/>
  <c r="BJ189" i="4"/>
  <c r="CQ189" i="4" s="1"/>
  <c r="BX165" i="4"/>
  <c r="DE165" i="4" s="1"/>
  <c r="BT36" i="4"/>
  <c r="DA36" i="4" s="1"/>
  <c r="BZ162" i="4"/>
  <c r="DG162" i="4" s="1"/>
  <c r="BZ137" i="4"/>
  <c r="DG137" i="4" s="1"/>
  <c r="BS265" i="4"/>
  <c r="CZ265" i="4" s="1"/>
  <c r="BI235" i="4"/>
  <c r="CP235" i="4" s="1"/>
  <c r="BW67" i="4"/>
  <c r="DD67" i="4" s="1"/>
  <c r="EZ23" i="4"/>
  <c r="BH23" i="4"/>
  <c r="CO23" i="4" s="1"/>
  <c r="BH266" i="4"/>
  <c r="CO266" i="4" s="1"/>
  <c r="BZ186" i="4"/>
  <c r="DG186" i="4" s="1"/>
  <c r="BZ141" i="4"/>
  <c r="DG141" i="4" s="1"/>
  <c r="BJ226" i="4"/>
  <c r="CQ226" i="4" s="1"/>
  <c r="BU236" i="4"/>
  <c r="DB236" i="4" s="1"/>
  <c r="EZ138" i="4"/>
  <c r="BZ128" i="4"/>
  <c r="DG128" i="4" s="1"/>
  <c r="BH251" i="4"/>
  <c r="CO251" i="4" s="1"/>
  <c r="BH26" i="4"/>
  <c r="CO26" i="4" s="1"/>
  <c r="BI236" i="4"/>
  <c r="CP236" i="4" s="1"/>
  <c r="BZ124" i="4"/>
  <c r="DG124" i="4" s="1"/>
  <c r="EZ256" i="4"/>
  <c r="BS19" i="4"/>
  <c r="CZ19" i="4" s="1"/>
  <c r="BZ161" i="4"/>
  <c r="DG161" i="4" s="1"/>
  <c r="EZ264" i="4"/>
  <c r="BZ114" i="4"/>
  <c r="DG114" i="4" s="1"/>
  <c r="BI245" i="4"/>
  <c r="CP245" i="4" s="1"/>
  <c r="BT253" i="4"/>
  <c r="DA253" i="4" s="1"/>
  <c r="BJ231" i="4"/>
  <c r="CQ231" i="4" s="1"/>
  <c r="BH263" i="4"/>
  <c r="CO263" i="4" s="1"/>
  <c r="EZ16" i="4"/>
  <c r="BZ98" i="4"/>
  <c r="DG98" i="4" s="1"/>
  <c r="BS24" i="4"/>
  <c r="CZ24" i="4" s="1"/>
  <c r="EM267" i="4"/>
  <c r="ED239" i="4"/>
  <c r="ER69" i="4"/>
  <c r="EO243" i="4"/>
  <c r="EQ53" i="4"/>
  <c r="EE55" i="4"/>
  <c r="ED29" i="4"/>
  <c r="EO28" i="4"/>
  <c r="EU171" i="4"/>
  <c r="EU176" i="4"/>
  <c r="EC25" i="4"/>
  <c r="ER209" i="4"/>
  <c r="EN264" i="4"/>
  <c r="EU111" i="4"/>
  <c r="ES79" i="4"/>
  <c r="EU113" i="4"/>
  <c r="ER63" i="4"/>
  <c r="EI131" i="4"/>
  <c r="ED248" i="4"/>
  <c r="ED41" i="4"/>
  <c r="EN263" i="4"/>
  <c r="EC254" i="4"/>
  <c r="EU146" i="4"/>
  <c r="EO248" i="4"/>
  <c r="EN12" i="4"/>
  <c r="EU112" i="4"/>
  <c r="ET88" i="4"/>
  <c r="EO29" i="4"/>
  <c r="ES199" i="4"/>
  <c r="BG267" i="4"/>
  <c r="AS4" i="4" s="1"/>
  <c r="D50" i="2"/>
  <c r="EC11" i="4"/>
  <c r="BH11" i="4"/>
  <c r="CO11" i="4" s="1"/>
  <c r="O22" i="6"/>
  <c r="EE3" i="4"/>
  <c r="Q12" i="6" s="1"/>
  <c r="EY267" i="4"/>
  <c r="EE4" i="4" s="1"/>
  <c r="EB37" i="4"/>
  <c r="O23" i="6" l="1"/>
  <c r="ED3" i="4"/>
  <c r="P12" i="6" s="1"/>
  <c r="FC241" i="4"/>
  <c r="EE56" i="4"/>
  <c r="EE51" i="4"/>
  <c r="FM51" i="4"/>
  <c r="BI221" i="4"/>
  <c r="CP221" i="4" s="1"/>
  <c r="EE233" i="4"/>
  <c r="FM56" i="4"/>
  <c r="EE61" i="4"/>
  <c r="BU153" i="4"/>
  <c r="DB153" i="4" s="1"/>
  <c r="FM58" i="4"/>
  <c r="EE53" i="4"/>
  <c r="EE58" i="4"/>
  <c r="FM54" i="4"/>
  <c r="FM53" i="4"/>
  <c r="EE54" i="4"/>
  <c r="FB233" i="4"/>
  <c r="BK217" i="4"/>
  <c r="CR217" i="4" s="1"/>
  <c r="EE44" i="4"/>
  <c r="EE46" i="4"/>
  <c r="FB230" i="4"/>
  <c r="FC182" i="4"/>
  <c r="FC236" i="4"/>
  <c r="BJ45" i="4"/>
  <c r="CQ45" i="4" s="1"/>
  <c r="BJ55" i="4"/>
  <c r="CQ55" i="4" s="1"/>
  <c r="EG78" i="4"/>
  <c r="FO78" i="4"/>
  <c r="AT4" i="4"/>
  <c r="FB47" i="4"/>
  <c r="FM189" i="4"/>
  <c r="FM227" i="4"/>
  <c r="FM61" i="4"/>
  <c r="EH172" i="4"/>
  <c r="ED57" i="4"/>
  <c r="FL57" i="4"/>
  <c r="FX226" i="4"/>
  <c r="EP226" i="4"/>
  <c r="CO267" i="4"/>
  <c r="EO130" i="4"/>
  <c r="BJ225" i="4"/>
  <c r="CQ225" i="4" s="1"/>
  <c r="BJ232" i="4"/>
  <c r="CQ232" i="4" s="1"/>
  <c r="BJ50" i="4"/>
  <c r="CQ50" i="4" s="1"/>
  <c r="EO211" i="4"/>
  <c r="BK219" i="4"/>
  <c r="CR219" i="4" s="1"/>
  <c r="FM233" i="4"/>
  <c r="BK205" i="4"/>
  <c r="CR205" i="4" s="1"/>
  <c r="EE234" i="4"/>
  <c r="FC239" i="4"/>
  <c r="EE38" i="4"/>
  <c r="CZ267" i="4"/>
  <c r="FB232" i="4"/>
  <c r="EE215" i="4"/>
  <c r="EE227" i="4"/>
  <c r="ED11" i="4"/>
  <c r="GD98" i="4"/>
  <c r="GS98" i="4" s="1"/>
  <c r="FX253" i="4"/>
  <c r="FL251" i="4"/>
  <c r="FL18" i="4"/>
  <c r="FW24" i="4"/>
  <c r="FL263" i="4"/>
  <c r="FW19" i="4"/>
  <c r="FN226" i="4"/>
  <c r="FL266" i="4"/>
  <c r="FX36" i="4"/>
  <c r="FN189" i="4"/>
  <c r="GA74" i="4"/>
  <c r="FL21" i="4"/>
  <c r="GD158" i="4"/>
  <c r="GS158" i="4" s="1"/>
  <c r="FM30" i="4"/>
  <c r="FW18" i="4"/>
  <c r="FW266" i="4"/>
  <c r="GB196" i="4"/>
  <c r="FM243" i="4"/>
  <c r="FL24" i="4"/>
  <c r="GD183" i="4"/>
  <c r="GS183" i="4" s="1"/>
  <c r="GA215" i="4"/>
  <c r="GA68" i="4"/>
  <c r="GD166" i="4"/>
  <c r="GS166" i="4" s="1"/>
  <c r="GA207" i="4"/>
  <c r="FY232" i="4"/>
  <c r="FW255" i="4"/>
  <c r="FX29" i="4"/>
  <c r="FZ59" i="4"/>
  <c r="GB81" i="4"/>
  <c r="GD163" i="4"/>
  <c r="GS163" i="4" s="1"/>
  <c r="FN230" i="4"/>
  <c r="FM38" i="4"/>
  <c r="FL15" i="4"/>
  <c r="FM28" i="4"/>
  <c r="GA210" i="4"/>
  <c r="FN61" i="4"/>
  <c r="FW21" i="4"/>
  <c r="FL12" i="4"/>
  <c r="FZ58" i="4"/>
  <c r="FZ62" i="4"/>
  <c r="FY226" i="4"/>
  <c r="GD127" i="4"/>
  <c r="GS127" i="4" s="1"/>
  <c r="FL265" i="4"/>
  <c r="FL262" i="4"/>
  <c r="FL255" i="4"/>
  <c r="FX252" i="4"/>
  <c r="GB199" i="4"/>
  <c r="FN223" i="4"/>
  <c r="FW107" i="4"/>
  <c r="GD136" i="4"/>
  <c r="GS136" i="4" s="1"/>
  <c r="FM41" i="4"/>
  <c r="FX251" i="4"/>
  <c r="FY229" i="4"/>
  <c r="GA63" i="4"/>
  <c r="FX247" i="4"/>
  <c r="FX245" i="4"/>
  <c r="GD113" i="4"/>
  <c r="GS113" i="4" s="1"/>
  <c r="FX234" i="4"/>
  <c r="GB79" i="4"/>
  <c r="FW15" i="4"/>
  <c r="FN53" i="4"/>
  <c r="FZ224" i="4"/>
  <c r="FW22" i="4"/>
  <c r="FW34" i="4"/>
  <c r="GD103" i="4"/>
  <c r="GS103" i="4" s="1"/>
  <c r="FN228" i="4"/>
  <c r="GD138" i="4"/>
  <c r="GS138" i="4" s="1"/>
  <c r="FW262" i="4"/>
  <c r="FX230" i="4"/>
  <c r="GC172" i="4"/>
  <c r="GC189" i="4"/>
  <c r="GA70" i="4"/>
  <c r="GB200" i="4"/>
  <c r="FM35" i="4"/>
  <c r="FN58" i="4"/>
  <c r="GD148" i="4"/>
  <c r="GS148" i="4" s="1"/>
  <c r="FW23" i="4"/>
  <c r="FZ218" i="4"/>
  <c r="FM141" i="4"/>
  <c r="FN190" i="4"/>
  <c r="FM193" i="4"/>
  <c r="FM204" i="4"/>
  <c r="FM152" i="4"/>
  <c r="FM118" i="4"/>
  <c r="FM180" i="4"/>
  <c r="FM86" i="4"/>
  <c r="FN128" i="4"/>
  <c r="FN142" i="4"/>
  <c r="FM139" i="4"/>
  <c r="FM69" i="4"/>
  <c r="FM210" i="4"/>
  <c r="FM212" i="4"/>
  <c r="FM197" i="4"/>
  <c r="FM60" i="4"/>
  <c r="FM226" i="4"/>
  <c r="FM62" i="4"/>
  <c r="FN84" i="4"/>
  <c r="FM100" i="4"/>
  <c r="FM186" i="4"/>
  <c r="FN105" i="4"/>
  <c r="FN171" i="4"/>
  <c r="FM202" i="4"/>
  <c r="FN115" i="4"/>
  <c r="FN134" i="4"/>
  <c r="FN125" i="4"/>
  <c r="FN114" i="4"/>
  <c r="FM207" i="4"/>
  <c r="FN161" i="4"/>
  <c r="FP172" i="4"/>
  <c r="GD128" i="4"/>
  <c r="GS128" i="4" s="1"/>
  <c r="GD186" i="4"/>
  <c r="GS186" i="4" s="1"/>
  <c r="GD162" i="4"/>
  <c r="GS162" i="4" s="1"/>
  <c r="GB165" i="4"/>
  <c r="FL256" i="4"/>
  <c r="GA206" i="4"/>
  <c r="FM244" i="4"/>
  <c r="FX32" i="4"/>
  <c r="GC192" i="4"/>
  <c r="FL259" i="4"/>
  <c r="FX242" i="4"/>
  <c r="FN205" i="4"/>
  <c r="FM42" i="4"/>
  <c r="GD112" i="4"/>
  <c r="GS112" i="4" s="1"/>
  <c r="GD104" i="4"/>
  <c r="GS104" i="4" s="1"/>
  <c r="GB197" i="4"/>
  <c r="GD159" i="4"/>
  <c r="GS159" i="4" s="1"/>
  <c r="FW14" i="4"/>
  <c r="FL14" i="4"/>
  <c r="GD187" i="4"/>
  <c r="GS187" i="4" s="1"/>
  <c r="GD95" i="4"/>
  <c r="GS95" i="4" s="1"/>
  <c r="GA71" i="4"/>
  <c r="FY240" i="4"/>
  <c r="GD123" i="4"/>
  <c r="GS123" i="4" s="1"/>
  <c r="GD105" i="4"/>
  <c r="GS105" i="4" s="1"/>
  <c r="FN46" i="4"/>
  <c r="GA69" i="4"/>
  <c r="FX42" i="4"/>
  <c r="GD178" i="4"/>
  <c r="GS178" i="4" s="1"/>
  <c r="GA205" i="4"/>
  <c r="FY39" i="4"/>
  <c r="FY233" i="4"/>
  <c r="FL19" i="4"/>
  <c r="GC88" i="4"/>
  <c r="FW12" i="4"/>
  <c r="FW17" i="4"/>
  <c r="FM247" i="4"/>
  <c r="FX248" i="4"/>
  <c r="FZ220" i="4"/>
  <c r="FM248" i="4"/>
  <c r="FW26" i="4"/>
  <c r="FZ52" i="4"/>
  <c r="GD144" i="4"/>
  <c r="GS144" i="4" s="1"/>
  <c r="FN233" i="4"/>
  <c r="GD154" i="4"/>
  <c r="GS154" i="4" s="1"/>
  <c r="FZ64" i="4"/>
  <c r="EO11" i="4"/>
  <c r="FW261" i="4"/>
  <c r="GC194" i="4"/>
  <c r="FX28" i="4"/>
  <c r="GD151" i="4"/>
  <c r="GS151" i="4" s="1"/>
  <c r="FX243" i="4"/>
  <c r="GD184" i="4"/>
  <c r="GS184" i="4" s="1"/>
  <c r="FY47" i="4"/>
  <c r="FY228" i="4"/>
  <c r="GD174" i="4"/>
  <c r="GS174" i="4" s="1"/>
  <c r="FX219" i="4"/>
  <c r="GA72" i="4"/>
  <c r="FX181" i="4"/>
  <c r="FM74" i="4"/>
  <c r="FN187" i="4"/>
  <c r="FL135" i="4"/>
  <c r="FN95" i="4"/>
  <c r="FN149" i="4"/>
  <c r="FM206" i="4"/>
  <c r="FN91" i="4"/>
  <c r="FN85" i="4"/>
  <c r="FM182" i="4"/>
  <c r="FN168" i="4"/>
  <c r="FM160" i="4"/>
  <c r="FM145" i="4"/>
  <c r="FM191" i="4"/>
  <c r="FM209" i="4"/>
  <c r="FN179" i="4"/>
  <c r="FN120" i="4"/>
  <c r="FM214" i="4"/>
  <c r="FM66" i="4"/>
  <c r="FM67" i="4"/>
  <c r="FM222" i="4"/>
  <c r="FX54" i="4"/>
  <c r="FQ158" i="4"/>
  <c r="GD161" i="4"/>
  <c r="GS161" i="4" s="1"/>
  <c r="FL26" i="4"/>
  <c r="FN47" i="4"/>
  <c r="GB83" i="4"/>
  <c r="GD134" i="4"/>
  <c r="GS134" i="4" s="1"/>
  <c r="FZ61" i="4"/>
  <c r="FN231" i="4"/>
  <c r="FM245" i="4"/>
  <c r="FY236" i="4"/>
  <c r="GD141" i="4"/>
  <c r="GS141" i="4" s="1"/>
  <c r="FL23" i="4"/>
  <c r="FN220" i="4"/>
  <c r="FM235" i="4"/>
  <c r="GD137" i="4"/>
  <c r="GS137" i="4" s="1"/>
  <c r="GA208" i="4"/>
  <c r="FY90" i="4"/>
  <c r="GD120" i="4"/>
  <c r="GS120" i="4" s="1"/>
  <c r="FY239" i="4"/>
  <c r="FX37" i="4"/>
  <c r="FY54" i="4"/>
  <c r="FW256" i="4"/>
  <c r="FZ204" i="4"/>
  <c r="FX25" i="4"/>
  <c r="FN59" i="4"/>
  <c r="GD99" i="4"/>
  <c r="GS99" i="4" s="1"/>
  <c r="GA212" i="4"/>
  <c r="FX31" i="4"/>
  <c r="GD96" i="4"/>
  <c r="GS96" i="4" s="1"/>
  <c r="FZ55" i="4"/>
  <c r="FY50" i="4"/>
  <c r="FZ198" i="4"/>
  <c r="FQ172" i="4"/>
  <c r="GD173" i="4"/>
  <c r="GS173" i="4" s="1"/>
  <c r="FZ225" i="4"/>
  <c r="GD118" i="4"/>
  <c r="GS118" i="4" s="1"/>
  <c r="GD129" i="4"/>
  <c r="GS129" i="4" s="1"/>
  <c r="FM40" i="4"/>
  <c r="GD126" i="4"/>
  <c r="GS126" i="4" s="1"/>
  <c r="GD179" i="4"/>
  <c r="GS179" i="4" s="1"/>
  <c r="FM43" i="4"/>
  <c r="FW91" i="4"/>
  <c r="FL27" i="4"/>
  <c r="GD152" i="4"/>
  <c r="GS152" i="4" s="1"/>
  <c r="FP78" i="4"/>
  <c r="GD135" i="4"/>
  <c r="GS135" i="4" s="1"/>
  <c r="FX246" i="4"/>
  <c r="GA202" i="4"/>
  <c r="FX43" i="4"/>
  <c r="FN44" i="4"/>
  <c r="GD168" i="4"/>
  <c r="GS168" i="4" s="1"/>
  <c r="FM32" i="4"/>
  <c r="GD177" i="4"/>
  <c r="GS177" i="4" s="1"/>
  <c r="FM34" i="4"/>
  <c r="FZ217" i="4"/>
  <c r="GA213" i="4"/>
  <c r="FN222" i="4"/>
  <c r="FL254" i="4"/>
  <c r="FW263" i="4"/>
  <c r="GD155" i="4"/>
  <c r="GS155" i="4" s="1"/>
  <c r="FZ56" i="4"/>
  <c r="GD175" i="4"/>
  <c r="GS175" i="4" s="1"/>
  <c r="FZ221" i="4"/>
  <c r="GD111" i="4"/>
  <c r="GS111" i="4" s="1"/>
  <c r="FW264" i="4"/>
  <c r="GA209" i="4"/>
  <c r="FM239" i="4"/>
  <c r="FW260" i="4"/>
  <c r="FN218" i="4"/>
  <c r="FN227" i="4"/>
  <c r="GB80" i="4"/>
  <c r="GA73" i="4"/>
  <c r="GB203" i="4"/>
  <c r="GD147" i="4"/>
  <c r="GS147" i="4" s="1"/>
  <c r="FW259" i="4"/>
  <c r="GD117" i="4"/>
  <c r="GS117" i="4" s="1"/>
  <c r="FM119" i="4"/>
  <c r="FM148" i="4"/>
  <c r="FM177" i="4"/>
  <c r="FM194" i="4"/>
  <c r="FM88" i="4"/>
  <c r="FN192" i="4"/>
  <c r="FN143" i="4"/>
  <c r="FN155" i="4"/>
  <c r="FM154" i="4"/>
  <c r="FM162" i="4"/>
  <c r="FW211" i="4"/>
  <c r="FM102" i="4"/>
  <c r="FW130" i="4"/>
  <c r="FM50" i="4"/>
  <c r="FM122" i="4"/>
  <c r="FM68" i="4"/>
  <c r="FM49" i="4"/>
  <c r="FM73" i="4"/>
  <c r="FM181" i="4"/>
  <c r="FN116" i="4"/>
  <c r="FM76" i="4"/>
  <c r="FN117" i="4"/>
  <c r="FN140" i="4"/>
  <c r="FN146" i="4"/>
  <c r="FN137" i="4"/>
  <c r="FN90" i="4"/>
  <c r="FN157" i="4"/>
  <c r="FM46" i="4"/>
  <c r="EE189" i="4"/>
  <c r="FM44" i="4"/>
  <c r="GA67" i="4"/>
  <c r="GD139" i="4"/>
  <c r="GS139" i="4" s="1"/>
  <c r="GB76" i="4"/>
  <c r="FM39" i="4"/>
  <c r="FL22" i="4"/>
  <c r="FM37" i="4"/>
  <c r="FL13" i="4"/>
  <c r="GD150" i="4"/>
  <c r="GS150" i="4" s="1"/>
  <c r="GD131" i="4"/>
  <c r="GS131" i="4" s="1"/>
  <c r="GB78" i="4"/>
  <c r="GD119" i="4"/>
  <c r="GS119" i="4" s="1"/>
  <c r="GD169" i="4"/>
  <c r="GS169" i="4" s="1"/>
  <c r="FN60" i="4"/>
  <c r="FP167" i="4"/>
  <c r="FY48" i="4"/>
  <c r="FN217" i="4"/>
  <c r="FN224" i="4"/>
  <c r="FN234" i="4"/>
  <c r="GD106" i="4"/>
  <c r="GS106" i="4" s="1"/>
  <c r="FL260" i="4"/>
  <c r="FZ222" i="4"/>
  <c r="FW254" i="4"/>
  <c r="GD167" i="4"/>
  <c r="GS167" i="4" s="1"/>
  <c r="GC193" i="4"/>
  <c r="FM249" i="4"/>
  <c r="GD170" i="4"/>
  <c r="GS170" i="4" s="1"/>
  <c r="FX33" i="4"/>
  <c r="FM242" i="4"/>
  <c r="FL257" i="4"/>
  <c r="GD132" i="4"/>
  <c r="GS132" i="4" s="1"/>
  <c r="GD160" i="4"/>
  <c r="GS160" i="4" s="1"/>
  <c r="FY46" i="4"/>
  <c r="FM246" i="4"/>
  <c r="FX244" i="4"/>
  <c r="FY38" i="4"/>
  <c r="FY66" i="4"/>
  <c r="GD146" i="4"/>
  <c r="GS146" i="4" s="1"/>
  <c r="FW16" i="4"/>
  <c r="GC87" i="4"/>
  <c r="FM31" i="4"/>
  <c r="FY60" i="4"/>
  <c r="FL25" i="4"/>
  <c r="GD176" i="4"/>
  <c r="GS176" i="4" s="1"/>
  <c r="FZ57" i="4"/>
  <c r="FM57" i="4"/>
  <c r="GD109" i="4"/>
  <c r="GS109" i="4" s="1"/>
  <c r="FX250" i="4"/>
  <c r="FX27" i="4"/>
  <c r="GD185" i="4"/>
  <c r="GS185" i="4" s="1"/>
  <c r="FM33" i="4"/>
  <c r="FX237" i="4"/>
  <c r="FN56" i="4"/>
  <c r="GD164" i="4"/>
  <c r="GS164" i="4" s="1"/>
  <c r="FX241" i="4"/>
  <c r="FL252" i="4"/>
  <c r="FZ142" i="4"/>
  <c r="GD116" i="4"/>
  <c r="GS116" i="4" s="1"/>
  <c r="FN219" i="4"/>
  <c r="FL258" i="4"/>
  <c r="GD94" i="4"/>
  <c r="GS94" i="4" s="1"/>
  <c r="GB77" i="4"/>
  <c r="FY51" i="4"/>
  <c r="FN188" i="4"/>
  <c r="FM215" i="4"/>
  <c r="FM72" i="4"/>
  <c r="FM211" i="4"/>
  <c r="FM176" i="4"/>
  <c r="FM87" i="4"/>
  <c r="FN112" i="4"/>
  <c r="FN92" i="4"/>
  <c r="FM183" i="4"/>
  <c r="FM99" i="4"/>
  <c r="FM184" i="4"/>
  <c r="FM113" i="4"/>
  <c r="FM178" i="4"/>
  <c r="FM83" i="4"/>
  <c r="FL198" i="4"/>
  <c r="FQ121" i="4"/>
  <c r="FL189" i="4"/>
  <c r="FM234" i="4"/>
  <c r="EF142" i="4"/>
  <c r="EE226" i="4"/>
  <c r="EO260" i="4"/>
  <c r="EE197" i="4"/>
  <c r="EF140" i="4"/>
  <c r="EP33" i="4"/>
  <c r="ED263" i="4"/>
  <c r="ED22" i="4"/>
  <c r="EO21" i="4"/>
  <c r="EE214" i="4"/>
  <c r="EV169" i="4"/>
  <c r="EP54" i="4"/>
  <c r="EE99" i="4"/>
  <c r="EE39" i="4"/>
  <c r="EE244" i="4"/>
  <c r="BN131" i="4"/>
  <c r="CU131" i="4" s="1"/>
  <c r="EE160" i="4"/>
  <c r="EO107" i="4"/>
  <c r="EP248" i="4"/>
  <c r="EO263" i="4"/>
  <c r="EV175" i="4"/>
  <c r="EU87" i="4"/>
  <c r="EF128" i="4"/>
  <c r="EE154" i="4"/>
  <c r="EE113" i="4"/>
  <c r="ED189" i="4"/>
  <c r="ED23" i="4"/>
  <c r="EV126" i="4"/>
  <c r="EE180" i="4"/>
  <c r="AI11" i="4"/>
  <c r="EE243" i="4"/>
  <c r="ED198" i="4"/>
  <c r="ER62" i="4"/>
  <c r="EF96" i="4"/>
  <c r="FN96" i="4"/>
  <c r="ED13" i="4"/>
  <c r="EE42" i="4"/>
  <c r="EE32" i="4"/>
  <c r="EV138" i="4"/>
  <c r="ET203" i="4"/>
  <c r="EE148" i="4"/>
  <c r="EP25" i="4"/>
  <c r="ED12" i="4"/>
  <c r="EF46" i="4"/>
  <c r="EO15" i="4"/>
  <c r="EE239" i="4"/>
  <c r="EE152" i="4"/>
  <c r="EE194" i="4"/>
  <c r="ED135" i="4"/>
  <c r="EE72" i="4"/>
  <c r="EE182" i="4"/>
  <c r="EE184" i="4"/>
  <c r="EE100" i="4"/>
  <c r="EE62" i="4"/>
  <c r="EI158" i="4"/>
  <c r="BK96" i="4"/>
  <c r="CR96" i="4" s="1"/>
  <c r="D51" i="2"/>
  <c r="EO266" i="4"/>
  <c r="EO91" i="4"/>
  <c r="EE249" i="4"/>
  <c r="EE41" i="4"/>
  <c r="EV116" i="4"/>
  <c r="EF58" i="4"/>
  <c r="EE118" i="4"/>
  <c r="EE139" i="4"/>
  <c r="EE191" i="4"/>
  <c r="EE222" i="4"/>
  <c r="EE49" i="4"/>
  <c r="EE69" i="4"/>
  <c r="EF143" i="4"/>
  <c r="EE210" i="4"/>
  <c r="EE211" i="4"/>
  <c r="EE68" i="4"/>
  <c r="ER55" i="4"/>
  <c r="EV179" i="4"/>
  <c r="ER222" i="4"/>
  <c r="EF61" i="4"/>
  <c r="EV160" i="4"/>
  <c r="EV185" i="4"/>
  <c r="EF125" i="4"/>
  <c r="ER204" i="4"/>
  <c r="EV183" i="4"/>
  <c r="EI172" i="4"/>
  <c r="EV118" i="4"/>
  <c r="EU193" i="4"/>
  <c r="FC162" i="4"/>
  <c r="EV123" i="4"/>
  <c r="EV152" i="4"/>
  <c r="EV178" i="4"/>
  <c r="EQ39" i="4"/>
  <c r="EV111" i="4"/>
  <c r="ER224" i="4"/>
  <c r="EV184" i="4"/>
  <c r="ET77" i="4"/>
  <c r="EF112" i="4"/>
  <c r="EI121" i="4"/>
  <c r="EF179" i="4"/>
  <c r="EV98" i="4"/>
  <c r="EV99" i="4"/>
  <c r="EV173" i="4"/>
  <c r="EV106" i="4"/>
  <c r="EQ226" i="4"/>
  <c r="EQ38" i="4"/>
  <c r="EU172" i="4"/>
  <c r="EF92" i="4"/>
  <c r="ER220" i="4"/>
  <c r="EQ60" i="4"/>
  <c r="ET196" i="4"/>
  <c r="EP251" i="4"/>
  <c r="EU189" i="4"/>
  <c r="EF188" i="4"/>
  <c r="EE74" i="4"/>
  <c r="EF192" i="4"/>
  <c r="EF90" i="4"/>
  <c r="ED251" i="4"/>
  <c r="ES208" i="4"/>
  <c r="EV139" i="4"/>
  <c r="EE37" i="4"/>
  <c r="EP37" i="4"/>
  <c r="ED24" i="4"/>
  <c r="ET78" i="4"/>
  <c r="ET197" i="4"/>
  <c r="EV187" i="4"/>
  <c r="EO254" i="4"/>
  <c r="ED27" i="4"/>
  <c r="EV170" i="4"/>
  <c r="EV177" i="4"/>
  <c r="EP244" i="4"/>
  <c r="EE247" i="4"/>
  <c r="ER221" i="4"/>
  <c r="EP234" i="4"/>
  <c r="ED25" i="4"/>
  <c r="EF53" i="4"/>
  <c r="EV151" i="4"/>
  <c r="EP250" i="4"/>
  <c r="EF227" i="4"/>
  <c r="EF228" i="4"/>
  <c r="EV174" i="4"/>
  <c r="ED258" i="4"/>
  <c r="EF187" i="4"/>
  <c r="EE212" i="4"/>
  <c r="EE122" i="4"/>
  <c r="EE176" i="4"/>
  <c r="EE145" i="4"/>
  <c r="EF116" i="4"/>
  <c r="EF171" i="4"/>
  <c r="ET165" i="4"/>
  <c r="EP32" i="4"/>
  <c r="EE30" i="4"/>
  <c r="EP242" i="4"/>
  <c r="EV96" i="4"/>
  <c r="ED14" i="4"/>
  <c r="EQ240" i="4"/>
  <c r="EV168" i="4"/>
  <c r="ED257" i="4"/>
  <c r="ER217" i="4"/>
  <c r="EE248" i="4"/>
  <c r="EV113" i="4"/>
  <c r="EO22" i="4"/>
  <c r="EE50" i="4"/>
  <c r="EP230" i="4"/>
  <c r="EF56" i="4"/>
  <c r="ES72" i="4"/>
  <c r="EE193" i="4"/>
  <c r="EE88" i="4"/>
  <c r="EE86" i="4"/>
  <c r="FW13" i="4"/>
  <c r="EO13" i="4"/>
  <c r="FL20" i="4"/>
  <c r="ED20" i="4"/>
  <c r="FM237" i="4"/>
  <c r="EE237" i="4"/>
  <c r="FY235" i="4"/>
  <c r="EQ235" i="4"/>
  <c r="FM36" i="4"/>
  <c r="EE36" i="4"/>
  <c r="FL264" i="4"/>
  <c r="ED264" i="4"/>
  <c r="GC191" i="4"/>
  <c r="EU191" i="4"/>
  <c r="GB82" i="4"/>
  <c r="ET82" i="4"/>
  <c r="FX249" i="4"/>
  <c r="EP249" i="4"/>
  <c r="FZ53" i="4"/>
  <c r="ER53" i="4"/>
  <c r="FW257" i="4"/>
  <c r="EO257" i="4"/>
  <c r="FB96" i="4"/>
  <c r="BJ199" i="4"/>
  <c r="CQ199" i="4" s="1"/>
  <c r="FB168" i="4"/>
  <c r="FB79" i="4"/>
  <c r="FZ216" i="4"/>
  <c r="ER216" i="4"/>
  <c r="GB75" i="4"/>
  <c r="ET75" i="4"/>
  <c r="FN54" i="4"/>
  <c r="EF54" i="4"/>
  <c r="FL16" i="4"/>
  <c r="ED16" i="4"/>
  <c r="GD140" i="4"/>
  <c r="GS140" i="4" s="1"/>
  <c r="EV140" i="4"/>
  <c r="FX44" i="4"/>
  <c r="EP44" i="4"/>
  <c r="GC85" i="4"/>
  <c r="EU85" i="4"/>
  <c r="FY227" i="4"/>
  <c r="EQ227" i="4"/>
  <c r="FW30" i="4"/>
  <c r="EO30" i="4"/>
  <c r="BK190" i="4"/>
  <c r="CR190" i="4" s="1"/>
  <c r="BK165" i="4"/>
  <c r="CR165" i="4" s="1"/>
  <c r="FM111" i="4"/>
  <c r="EE111" i="4"/>
  <c r="FM236" i="4"/>
  <c r="EE236" i="4"/>
  <c r="GD108" i="4"/>
  <c r="GS108" i="4" s="1"/>
  <c r="EV108" i="4"/>
  <c r="GD93" i="4"/>
  <c r="GS93" i="4" s="1"/>
  <c r="EV93" i="4"/>
  <c r="GB201" i="4"/>
  <c r="ET201" i="4"/>
  <c r="FN52" i="4"/>
  <c r="EF52" i="4"/>
  <c r="GD182" i="4"/>
  <c r="GS182" i="4" s="1"/>
  <c r="EV182" i="4"/>
  <c r="GD124" i="4"/>
  <c r="GS124" i="4" s="1"/>
  <c r="EV124" i="4"/>
  <c r="FZ223" i="4"/>
  <c r="ER223" i="4"/>
  <c r="FY49" i="4"/>
  <c r="EQ49" i="4"/>
  <c r="FW20" i="4"/>
  <c r="EO20" i="4"/>
  <c r="GB195" i="4"/>
  <c r="ET195" i="4"/>
  <c r="GD145" i="4"/>
  <c r="GS145" i="4" s="1"/>
  <c r="EV145" i="4"/>
  <c r="FM238" i="4"/>
  <c r="EE238" i="4"/>
  <c r="FZ214" i="4"/>
  <c r="ER214" i="4"/>
  <c r="GD110" i="4"/>
  <c r="GS110" i="4" s="1"/>
  <c r="EV110" i="4"/>
  <c r="GB133" i="4"/>
  <c r="ET133" i="4"/>
  <c r="GD100" i="4"/>
  <c r="GS100" i="4" s="1"/>
  <c r="EV100" i="4"/>
  <c r="FR121" i="4"/>
  <c r="EJ121" i="4"/>
  <c r="GC86" i="4"/>
  <c r="EU86" i="4"/>
  <c r="FN229" i="4"/>
  <c r="EF229" i="4"/>
  <c r="GD171" i="4"/>
  <c r="GS171" i="4" s="1"/>
  <c r="EV171" i="4"/>
  <c r="FM250" i="4"/>
  <c r="EE250" i="4"/>
  <c r="GD180" i="4"/>
  <c r="GS180" i="4" s="1"/>
  <c r="EV180" i="4"/>
  <c r="FY231" i="4"/>
  <c r="EQ231" i="4"/>
  <c r="GD149" i="4"/>
  <c r="GS149" i="4" s="1"/>
  <c r="EV149" i="4"/>
  <c r="FM170" i="4"/>
  <c r="EE170" i="4"/>
  <c r="FB177" i="4"/>
  <c r="BJ204" i="4"/>
  <c r="CQ204" i="4" s="1"/>
  <c r="BJ82" i="4"/>
  <c r="CQ82" i="4" s="1"/>
  <c r="BI195" i="4"/>
  <c r="CP195" i="4" s="1"/>
  <c r="FB115" i="4"/>
  <c r="FB81" i="4"/>
  <c r="FB216" i="4"/>
  <c r="FM89" i="4"/>
  <c r="EE89" i="4"/>
  <c r="BJ88" i="4"/>
  <c r="CQ88" i="4" s="1"/>
  <c r="BK129" i="4"/>
  <c r="CR129" i="4" s="1"/>
  <c r="FM75" i="4"/>
  <c r="EE75" i="4"/>
  <c r="BK107" i="4"/>
  <c r="CR107" i="4" s="1"/>
  <c r="GD114" i="4"/>
  <c r="GS114" i="4" s="1"/>
  <c r="EV114" i="4"/>
  <c r="FW35" i="4"/>
  <c r="EO35" i="4"/>
  <c r="FL253" i="4"/>
  <c r="ED253" i="4"/>
  <c r="FL17" i="4"/>
  <c r="ED17" i="4"/>
  <c r="FR158" i="4"/>
  <c r="EJ158" i="4"/>
  <c r="FM29" i="4"/>
  <c r="EE29" i="4"/>
  <c r="BJ119" i="4"/>
  <c r="CQ119" i="4" s="1"/>
  <c r="FB171" i="4"/>
  <c r="BK159" i="4"/>
  <c r="CR159" i="4" s="1"/>
  <c r="BK103" i="4"/>
  <c r="CR103" i="4" s="1"/>
  <c r="BJ77" i="4"/>
  <c r="CQ77" i="4" s="1"/>
  <c r="FW265" i="4"/>
  <c r="EO265" i="4"/>
  <c r="GD157" i="4"/>
  <c r="GS157" i="4" s="1"/>
  <c r="EV157" i="4"/>
  <c r="GD156" i="4"/>
  <c r="GS156" i="4" s="1"/>
  <c r="EV156" i="4"/>
  <c r="FL261" i="4"/>
  <c r="ED261" i="4"/>
  <c r="FM138" i="4"/>
  <c r="EE138" i="4"/>
  <c r="FN94" i="4"/>
  <c r="EF94" i="4"/>
  <c r="BI98" i="4"/>
  <c r="CP98" i="4" s="1"/>
  <c r="FN185" i="4"/>
  <c r="EF185" i="4"/>
  <c r="BK155" i="4"/>
  <c r="CR155" i="4" s="1"/>
  <c r="FM136" i="4"/>
  <c r="EE136" i="4"/>
  <c r="BJ215" i="4"/>
  <c r="CQ215" i="4" s="1"/>
  <c r="FN48" i="4"/>
  <c r="EF48" i="4"/>
  <c r="FM240" i="4"/>
  <c r="EE240" i="4"/>
  <c r="GC84" i="4"/>
  <c r="EU84" i="4"/>
  <c r="FY40" i="4"/>
  <c r="EQ40" i="4"/>
  <c r="GC115" i="4"/>
  <c r="EU115" i="4"/>
  <c r="FQ173" i="4"/>
  <c r="EI173" i="4"/>
  <c r="FY45" i="4"/>
  <c r="EQ45" i="4"/>
  <c r="GD125" i="4"/>
  <c r="GS125" i="4" s="1"/>
  <c r="EV125" i="4"/>
  <c r="FM241" i="4"/>
  <c r="EE241" i="4"/>
  <c r="FY238" i="4"/>
  <c r="EQ238" i="4"/>
  <c r="FW258" i="4"/>
  <c r="EO258" i="4"/>
  <c r="GD97" i="4"/>
  <c r="GS97" i="4" s="1"/>
  <c r="EV97" i="4"/>
  <c r="FY41" i="4"/>
  <c r="EQ41" i="4"/>
  <c r="FN51" i="4"/>
  <c r="EF51" i="4"/>
  <c r="GD188" i="4"/>
  <c r="GS188" i="4" s="1"/>
  <c r="EV188" i="4"/>
  <c r="GA65" i="4"/>
  <c r="ES65" i="4"/>
  <c r="GC89" i="4"/>
  <c r="EU89" i="4"/>
  <c r="BJ141" i="4"/>
  <c r="CQ141" i="4" s="1"/>
  <c r="FB82" i="4"/>
  <c r="FB173" i="4"/>
  <c r="FM132" i="4"/>
  <c r="EE132" i="4"/>
  <c r="FM108" i="4"/>
  <c r="EE108" i="4"/>
  <c r="FM80" i="4"/>
  <c r="EE80" i="4"/>
  <c r="BJ70" i="4"/>
  <c r="CQ70" i="4" s="1"/>
  <c r="BJ177" i="4"/>
  <c r="CQ177" i="4" s="1"/>
  <c r="BJ64" i="4"/>
  <c r="CQ64" i="4" s="1"/>
  <c r="BJ162" i="4"/>
  <c r="CQ162" i="4" s="1"/>
  <c r="BJ208" i="4"/>
  <c r="CQ208" i="4" s="1"/>
  <c r="FN110" i="4"/>
  <c r="EF110" i="4"/>
  <c r="FM71" i="4"/>
  <c r="EE71" i="4"/>
  <c r="FN175" i="4"/>
  <c r="EF175" i="4"/>
  <c r="FN104" i="4"/>
  <c r="EF104" i="4"/>
  <c r="FN93" i="4"/>
  <c r="EF93" i="4"/>
  <c r="FN151" i="4"/>
  <c r="EF151" i="4"/>
  <c r="BK126" i="4"/>
  <c r="CR126" i="4" s="1"/>
  <c r="BK174" i="4"/>
  <c r="CR174" i="4" s="1"/>
  <c r="BJ102" i="4"/>
  <c r="CQ102" i="4" s="1"/>
  <c r="BT130" i="4"/>
  <c r="DA130" i="4" s="1"/>
  <c r="FB227" i="4"/>
  <c r="FB215" i="4"/>
  <c r="FB219" i="4"/>
  <c r="BK149" i="4"/>
  <c r="CR149" i="4" s="1"/>
  <c r="FM216" i="4"/>
  <c r="EE216" i="4"/>
  <c r="FB200" i="4"/>
  <c r="BK85" i="4"/>
  <c r="CR85" i="4" s="1"/>
  <c r="BJ209" i="4"/>
  <c r="CQ209" i="4" s="1"/>
  <c r="FB87" i="4"/>
  <c r="BK156" i="4"/>
  <c r="CR156" i="4" s="1"/>
  <c r="BK133" i="4"/>
  <c r="CR133" i="4" s="1"/>
  <c r="FB199" i="4"/>
  <c r="BK134" i="4"/>
  <c r="CR134" i="4" s="1"/>
  <c r="FB198" i="4"/>
  <c r="FB121" i="4"/>
  <c r="FN159" i="4"/>
  <c r="EF159" i="4"/>
  <c r="FB107" i="4"/>
  <c r="FB85" i="4"/>
  <c r="FL98" i="4"/>
  <c r="ED98" i="4"/>
  <c r="BJ65" i="4"/>
  <c r="CQ65" i="4" s="1"/>
  <c r="FB209" i="4"/>
  <c r="BK101" i="4"/>
  <c r="CR101" i="4" s="1"/>
  <c r="BK97" i="4"/>
  <c r="CR97" i="4" s="1"/>
  <c r="FL195" i="4"/>
  <c r="ED195" i="4"/>
  <c r="FB83" i="4"/>
  <c r="EE64" i="4"/>
  <c r="FM64" i="4"/>
  <c r="FB129" i="4"/>
  <c r="BK128" i="4"/>
  <c r="CR128" i="4" s="1"/>
  <c r="BJ154" i="4"/>
  <c r="CQ154" i="4" s="1"/>
  <c r="FB67" i="4"/>
  <c r="FB77" i="4"/>
  <c r="FB163" i="4"/>
  <c r="FB169" i="4"/>
  <c r="FN126" i="4"/>
  <c r="EF126" i="4"/>
  <c r="BJ81" i="4"/>
  <c r="CQ81" i="4" s="1"/>
  <c r="BJ75" i="4"/>
  <c r="CQ75" i="4" s="1"/>
  <c r="FB179" i="4"/>
  <c r="BK95" i="4"/>
  <c r="CR95" i="4" s="1"/>
  <c r="EE77" i="4"/>
  <c r="FM77" i="4"/>
  <c r="FB102" i="4"/>
  <c r="BJ176" i="4"/>
  <c r="CQ176" i="4" s="1"/>
  <c r="FB159" i="4"/>
  <c r="BJ182" i="4"/>
  <c r="CQ182" i="4" s="1"/>
  <c r="FB188" i="4"/>
  <c r="BJ184" i="4"/>
  <c r="CQ184" i="4" s="1"/>
  <c r="BK116" i="4"/>
  <c r="CR116" i="4" s="1"/>
  <c r="FN156" i="4"/>
  <c r="EF156" i="4"/>
  <c r="FN133" i="4"/>
  <c r="EF133" i="4"/>
  <c r="BK171" i="4"/>
  <c r="CR171" i="4" s="1"/>
  <c r="BK153" i="4"/>
  <c r="CR153" i="4" s="1"/>
  <c r="FB134" i="4"/>
  <c r="BJ67" i="4"/>
  <c r="CQ67" i="4" s="1"/>
  <c r="BK164" i="4"/>
  <c r="CR164" i="4" s="1"/>
  <c r="BJ207" i="4"/>
  <c r="CQ207" i="4" s="1"/>
  <c r="FB158" i="4"/>
  <c r="FB93" i="4"/>
  <c r="BT122" i="4"/>
  <c r="DA122" i="4" s="1"/>
  <c r="FB91" i="4"/>
  <c r="FB181" i="4"/>
  <c r="FB160" i="4"/>
  <c r="BK123" i="4"/>
  <c r="CR123" i="4" s="1"/>
  <c r="BJ213" i="4"/>
  <c r="CQ213" i="4" s="1"/>
  <c r="FB170" i="4"/>
  <c r="FB214" i="4"/>
  <c r="FB113" i="4"/>
  <c r="BJ193" i="4"/>
  <c r="CQ193" i="4" s="1"/>
  <c r="BK124" i="4"/>
  <c r="CR124" i="4" s="1"/>
  <c r="FB153" i="4"/>
  <c r="EE65" i="4"/>
  <c r="FM65" i="4"/>
  <c r="FN101" i="4"/>
  <c r="EF101" i="4"/>
  <c r="FN130" i="4"/>
  <c r="EF130" i="4"/>
  <c r="FN97" i="4"/>
  <c r="EF97" i="4"/>
  <c r="FB125" i="4"/>
  <c r="FB68" i="4"/>
  <c r="BJ152" i="4"/>
  <c r="CQ152" i="4" s="1"/>
  <c r="BU121" i="4"/>
  <c r="DB121" i="4" s="1"/>
  <c r="FB106" i="4"/>
  <c r="BJ194" i="4"/>
  <c r="CQ194" i="4" s="1"/>
  <c r="FB74" i="4"/>
  <c r="FB206" i="4"/>
  <c r="FB110" i="4"/>
  <c r="FB61" i="4"/>
  <c r="BK192" i="4"/>
  <c r="CR192" i="4" s="1"/>
  <c r="BJ86" i="4"/>
  <c r="CQ86" i="4" s="1"/>
  <c r="FN129" i="4"/>
  <c r="EF129" i="4"/>
  <c r="BK143" i="4"/>
  <c r="CR143" i="4" s="1"/>
  <c r="BK166" i="4"/>
  <c r="CR166" i="4" s="1"/>
  <c r="BJ63" i="4"/>
  <c r="CQ63" i="4" s="1"/>
  <c r="FN106" i="4"/>
  <c r="EF106" i="4"/>
  <c r="FM201" i="4"/>
  <c r="EE201" i="4"/>
  <c r="FB208" i="4"/>
  <c r="FB197" i="4"/>
  <c r="FM81" i="4"/>
  <c r="EE81" i="4"/>
  <c r="FN127" i="4"/>
  <c r="EF127" i="4"/>
  <c r="FB176" i="4"/>
  <c r="FB205" i="4"/>
  <c r="FN103" i="4"/>
  <c r="EF103" i="4"/>
  <c r="BT211" i="4"/>
  <c r="DA211" i="4" s="1"/>
  <c r="BT102" i="4"/>
  <c r="DA102" i="4" s="1"/>
  <c r="BJ197" i="4"/>
  <c r="CQ197" i="4" s="1"/>
  <c r="FM203" i="4"/>
  <c r="EE203" i="4"/>
  <c r="BI135" i="4"/>
  <c r="CP135" i="4" s="1"/>
  <c r="BJ200" i="4"/>
  <c r="CQ200" i="4" s="1"/>
  <c r="FB155" i="4"/>
  <c r="FN150" i="4"/>
  <c r="EF150" i="4"/>
  <c r="BK163" i="4"/>
  <c r="CR163" i="4" s="1"/>
  <c r="FB127" i="4"/>
  <c r="FB175" i="4"/>
  <c r="BJ122" i="4"/>
  <c r="CQ122" i="4" s="1"/>
  <c r="BK147" i="4"/>
  <c r="CR147" i="4" s="1"/>
  <c r="BK92" i="4"/>
  <c r="CR92" i="4" s="1"/>
  <c r="FB218" i="4"/>
  <c r="BJ216" i="4"/>
  <c r="CQ216" i="4" s="1"/>
  <c r="BK91" i="4"/>
  <c r="CR91" i="4" s="1"/>
  <c r="BJ68" i="4"/>
  <c r="CQ68" i="4" s="1"/>
  <c r="BJ160" i="4"/>
  <c r="CQ160" i="4" s="1"/>
  <c r="BJ113" i="4"/>
  <c r="CQ113" i="4" s="1"/>
  <c r="FB126" i="4"/>
  <c r="BJ191" i="4"/>
  <c r="CQ191" i="4" s="1"/>
  <c r="FB108" i="4"/>
  <c r="BJ73" i="4"/>
  <c r="CQ73" i="4" s="1"/>
  <c r="BK179" i="4"/>
  <c r="CR179" i="4" s="1"/>
  <c r="BJ100" i="4"/>
  <c r="CQ100" i="4" s="1"/>
  <c r="BJ76" i="4"/>
  <c r="CQ76" i="4" s="1"/>
  <c r="BK109" i="4"/>
  <c r="CR109" i="4" s="1"/>
  <c r="BK140" i="4"/>
  <c r="CR140" i="4" s="1"/>
  <c r="FB203" i="4"/>
  <c r="FB152" i="4"/>
  <c r="FC86" i="4"/>
  <c r="FN153" i="4"/>
  <c r="EF153" i="4"/>
  <c r="BK125" i="4"/>
  <c r="CR125" i="4" s="1"/>
  <c r="FB66" i="4"/>
  <c r="FN169" i="4"/>
  <c r="EF169" i="4"/>
  <c r="FN164" i="4"/>
  <c r="EF164" i="4"/>
  <c r="EC267" i="4"/>
  <c r="EC4" i="4" s="1"/>
  <c r="O13" i="6" s="1"/>
  <c r="EF161" i="4"/>
  <c r="EE181" i="4"/>
  <c r="EE202" i="4"/>
  <c r="EF115" i="4"/>
  <c r="EF137" i="4"/>
  <c r="EN267" i="4"/>
  <c r="ED4" i="4" s="1"/>
  <c r="P13" i="6" s="1"/>
  <c r="EF226" i="4"/>
  <c r="EQ90" i="4"/>
  <c r="EF47" i="4"/>
  <c r="EV150" i="4"/>
  <c r="EF59" i="4"/>
  <c r="ES68" i="4"/>
  <c r="EV166" i="4"/>
  <c r="EH167" i="4"/>
  <c r="EF224" i="4"/>
  <c r="ET81" i="4"/>
  <c r="EF234" i="4"/>
  <c r="EV159" i="4"/>
  <c r="ES210" i="4"/>
  <c r="EV95" i="4"/>
  <c r="ER58" i="4"/>
  <c r="ES71" i="4"/>
  <c r="EV127" i="4"/>
  <c r="ED265" i="4"/>
  <c r="ED262" i="4"/>
  <c r="ED255" i="4"/>
  <c r="EV132" i="4"/>
  <c r="EZ267" i="4"/>
  <c r="EE5" i="4" s="1"/>
  <c r="Q14" i="6" s="1"/>
  <c r="EE246" i="4"/>
  <c r="EF222" i="4"/>
  <c r="EO26" i="4"/>
  <c r="EE31" i="4"/>
  <c r="BK49" i="4"/>
  <c r="CR49" i="4" s="1"/>
  <c r="EO261" i="4"/>
  <c r="EE57" i="4"/>
  <c r="EV103" i="4"/>
  <c r="EE33" i="4"/>
  <c r="EO259" i="4"/>
  <c r="EV117" i="4"/>
  <c r="EE141" i="4"/>
  <c r="EE119" i="4"/>
  <c r="EE204" i="4"/>
  <c r="EE177" i="4"/>
  <c r="EE162" i="4"/>
  <c r="EE102" i="4"/>
  <c r="EF95" i="4"/>
  <c r="EE87" i="4"/>
  <c r="EE206" i="4"/>
  <c r="EE183" i="4"/>
  <c r="EF168" i="4"/>
  <c r="EE178" i="4"/>
  <c r="EE209" i="4"/>
  <c r="EF120" i="4"/>
  <c r="EE186" i="4"/>
  <c r="EF117" i="4"/>
  <c r="EF146" i="4"/>
  <c r="EF134" i="4"/>
  <c r="EF114" i="4"/>
  <c r="EE207" i="4"/>
  <c r="EF157" i="4"/>
  <c r="FB156" i="4"/>
  <c r="BJ72" i="4"/>
  <c r="CQ72" i="4" s="1"/>
  <c r="FB144" i="4"/>
  <c r="BJ87" i="4"/>
  <c r="CQ87" i="4" s="1"/>
  <c r="FB64" i="4"/>
  <c r="FN144" i="4"/>
  <c r="EF144" i="4"/>
  <c r="BJ183" i="4"/>
  <c r="CQ183" i="4" s="1"/>
  <c r="BJ178" i="4"/>
  <c r="CQ178" i="4" s="1"/>
  <c r="BK120" i="4"/>
  <c r="CR120" i="4" s="1"/>
  <c r="BJ186" i="4"/>
  <c r="CQ186" i="4" s="1"/>
  <c r="BK117" i="4"/>
  <c r="CR117" i="4" s="1"/>
  <c r="FB100" i="4"/>
  <c r="FM79" i="4"/>
  <c r="EE79" i="4"/>
  <c r="FD122" i="4"/>
  <c r="BK114" i="4"/>
  <c r="CR114" i="4" s="1"/>
  <c r="FB202" i="4"/>
  <c r="FM199" i="4"/>
  <c r="EE199" i="4"/>
  <c r="BJ196" i="4"/>
  <c r="CQ196" i="4" s="1"/>
  <c r="FB52" i="4"/>
  <c r="BK94" i="4"/>
  <c r="CR94" i="4" s="1"/>
  <c r="FN165" i="4"/>
  <c r="EF165" i="4"/>
  <c r="FB142" i="4"/>
  <c r="FB147" i="4"/>
  <c r="BK130" i="4"/>
  <c r="CR130" i="4" s="1"/>
  <c r="FM82" i="4"/>
  <c r="EE82" i="4"/>
  <c r="BJ148" i="4"/>
  <c r="CQ148" i="4" s="1"/>
  <c r="BJ118" i="4"/>
  <c r="CQ118" i="4" s="1"/>
  <c r="FB221" i="4"/>
  <c r="BJ180" i="4"/>
  <c r="CQ180" i="4" s="1"/>
  <c r="BK185" i="4"/>
  <c r="CR185" i="4" s="1"/>
  <c r="BK188" i="4"/>
  <c r="CR188" i="4" s="1"/>
  <c r="FC80" i="4"/>
  <c r="BK142" i="4"/>
  <c r="CR142" i="4" s="1"/>
  <c r="FB141" i="4"/>
  <c r="BJ139" i="4"/>
  <c r="CQ139" i="4" s="1"/>
  <c r="BJ69" i="4"/>
  <c r="CQ69" i="4" s="1"/>
  <c r="FB172" i="4"/>
  <c r="FB97" i="4"/>
  <c r="BK106" i="4"/>
  <c r="CR106" i="4" s="1"/>
  <c r="BJ201" i="4"/>
  <c r="CQ201" i="4" s="1"/>
  <c r="FN174" i="4"/>
  <c r="EF174" i="4"/>
  <c r="BK127" i="4"/>
  <c r="CR127" i="4" s="1"/>
  <c r="FN107" i="4"/>
  <c r="EF107" i="4"/>
  <c r="FB223" i="4"/>
  <c r="BJ212" i="4"/>
  <c r="CQ212" i="4" s="1"/>
  <c r="FB148" i="4"/>
  <c r="BK150" i="4"/>
  <c r="CR150" i="4" s="1"/>
  <c r="FL50" i="4"/>
  <c r="ED50" i="4"/>
  <c r="BK112" i="4"/>
  <c r="CR112" i="4" s="1"/>
  <c r="BJ206" i="4"/>
  <c r="CQ206" i="4" s="1"/>
  <c r="BJ99" i="4"/>
  <c r="CQ99" i="4" s="1"/>
  <c r="FB222" i="4"/>
  <c r="FB57" i="4"/>
  <c r="FB154" i="4"/>
  <c r="BJ145" i="4"/>
  <c r="CQ145" i="4" s="1"/>
  <c r="FB224" i="4"/>
  <c r="FB193" i="4"/>
  <c r="FB120" i="4"/>
  <c r="FB95" i="4"/>
  <c r="BJ66" i="4"/>
  <c r="CQ66" i="4" s="1"/>
  <c r="FB92" i="4"/>
  <c r="BK90" i="4"/>
  <c r="CR90" i="4" s="1"/>
  <c r="BK169" i="4"/>
  <c r="CR169" i="4" s="1"/>
  <c r="BJ138" i="4"/>
  <c r="CQ138" i="4" s="1"/>
  <c r="FB59" i="4"/>
  <c r="FW122" i="4"/>
  <c r="EO122" i="4"/>
  <c r="BJ170" i="4"/>
  <c r="CQ170" i="4" s="1"/>
  <c r="FB161" i="4"/>
  <c r="FN123" i="4"/>
  <c r="EF123" i="4"/>
  <c r="EE213" i="4"/>
  <c r="FM213" i="4"/>
  <c r="FM196" i="4"/>
  <c r="EE196" i="4"/>
  <c r="BJ132" i="4"/>
  <c r="CQ132" i="4" s="1"/>
  <c r="BJ74" i="4"/>
  <c r="CQ74" i="4" s="1"/>
  <c r="FB73" i="4"/>
  <c r="FN124" i="4"/>
  <c r="EF124" i="4"/>
  <c r="FB54" i="4"/>
  <c r="BJ108" i="4"/>
  <c r="CQ108" i="4" s="1"/>
  <c r="FB187" i="4"/>
  <c r="FB151" i="4"/>
  <c r="BJ80" i="4"/>
  <c r="CQ80" i="4" s="1"/>
  <c r="FB132" i="4"/>
  <c r="FC117" i="4"/>
  <c r="FB166" i="4"/>
  <c r="FB210" i="4"/>
  <c r="FM70" i="4"/>
  <c r="EE70" i="4"/>
  <c r="FB139" i="4"/>
  <c r="FX121" i="4"/>
  <c r="EP121" i="4"/>
  <c r="BJ111" i="4"/>
  <c r="CQ111" i="4" s="1"/>
  <c r="FB105" i="4"/>
  <c r="BJ89" i="4"/>
  <c r="CQ89" i="4" s="1"/>
  <c r="FB137" i="4"/>
  <c r="FB165" i="4"/>
  <c r="FB63" i="4"/>
  <c r="FB103" i="4"/>
  <c r="FN166" i="4"/>
  <c r="EF166" i="4"/>
  <c r="FB94" i="4"/>
  <c r="FM63" i="4"/>
  <c r="EE63" i="4"/>
  <c r="FB195" i="4"/>
  <c r="FM208" i="4"/>
  <c r="EE208" i="4"/>
  <c r="FB204" i="4"/>
  <c r="BK110" i="4"/>
  <c r="CR110" i="4" s="1"/>
  <c r="BJ71" i="4"/>
  <c r="CQ71" i="4" s="1"/>
  <c r="BK175" i="4"/>
  <c r="CR175" i="4" s="1"/>
  <c r="BK104" i="4"/>
  <c r="CR104" i="4" s="1"/>
  <c r="FB118" i="4"/>
  <c r="BK93" i="4"/>
  <c r="CR93" i="4" s="1"/>
  <c r="BK151" i="4"/>
  <c r="CR151" i="4" s="1"/>
  <c r="BK187" i="4"/>
  <c r="CR187" i="4" s="1"/>
  <c r="BJ210" i="4"/>
  <c r="CQ210" i="4" s="1"/>
  <c r="FB191" i="4"/>
  <c r="FB116" i="4"/>
  <c r="FB194" i="4"/>
  <c r="BJ136" i="4"/>
  <c r="CQ136" i="4" s="1"/>
  <c r="FW102" i="4"/>
  <c r="EO102" i="4"/>
  <c r="BJ203" i="4"/>
  <c r="CQ203" i="4" s="1"/>
  <c r="FB71" i="4"/>
  <c r="FM200" i="4"/>
  <c r="EE200" i="4"/>
  <c r="FB192" i="4"/>
  <c r="FN163" i="4"/>
  <c r="EF163" i="4"/>
  <c r="FB135" i="4"/>
  <c r="FB111" i="4"/>
  <c r="BJ211" i="4"/>
  <c r="CQ211" i="4" s="1"/>
  <c r="FB90" i="4"/>
  <c r="FN147" i="4"/>
  <c r="EF147" i="4"/>
  <c r="BK144" i="4"/>
  <c r="CR144" i="4" s="1"/>
  <c r="FB60" i="4"/>
  <c r="BJ62" i="4"/>
  <c r="CQ62" i="4" s="1"/>
  <c r="FB69" i="4"/>
  <c r="BK168" i="4"/>
  <c r="CR168" i="4" s="1"/>
  <c r="FB76" i="4"/>
  <c r="BJ83" i="4"/>
  <c r="CQ83" i="4" s="1"/>
  <c r="BJ214" i="4"/>
  <c r="CQ214" i="4" s="1"/>
  <c r="BK84" i="4"/>
  <c r="CR84" i="4" s="1"/>
  <c r="BJ181" i="4"/>
  <c r="CQ181" i="4" s="1"/>
  <c r="FB128" i="4"/>
  <c r="FN109" i="4"/>
  <c r="EF109" i="4"/>
  <c r="FB149" i="4"/>
  <c r="FB53" i="4"/>
  <c r="BK105" i="4"/>
  <c r="CR105" i="4" s="1"/>
  <c r="BJ202" i="4"/>
  <c r="CQ202" i="4" s="1"/>
  <c r="BK146" i="4"/>
  <c r="CR146" i="4" s="1"/>
  <c r="BK115" i="4"/>
  <c r="CR115" i="4" s="1"/>
  <c r="BK137" i="4"/>
  <c r="CR137" i="4" s="1"/>
  <c r="FB72" i="4"/>
  <c r="BJ79" i="4"/>
  <c r="CQ79" i="4" s="1"/>
  <c r="FB196" i="4"/>
  <c r="FB99" i="4"/>
  <c r="FB114" i="4"/>
  <c r="FB183" i="4"/>
  <c r="FB56" i="4"/>
  <c r="BK161" i="4"/>
  <c r="CR161" i="4" s="1"/>
  <c r="BK157" i="4"/>
  <c r="CR157" i="4" s="1"/>
  <c r="EF91" i="4"/>
  <c r="EE83" i="4"/>
  <c r="EF84" i="4"/>
  <c r="EF105" i="4"/>
  <c r="ET76" i="4"/>
  <c r="ES206" i="4"/>
  <c r="EQ50" i="4"/>
  <c r="EQ66" i="4"/>
  <c r="BJ49" i="4"/>
  <c r="CQ49" i="4" s="1"/>
  <c r="EQ47" i="4"/>
  <c r="EF155" i="4"/>
  <c r="EF190" i="4"/>
  <c r="EF149" i="4"/>
  <c r="EF85" i="4"/>
  <c r="EE60" i="4"/>
  <c r="EE73" i="4"/>
  <c r="EE76" i="4"/>
  <c r="EE66" i="4"/>
  <c r="EE67" i="4"/>
  <c r="BK226" i="4"/>
  <c r="CR226" i="4" s="1"/>
  <c r="BX208" i="4"/>
  <c r="DE208" i="4" s="1"/>
  <c r="FA21" i="4"/>
  <c r="FC48" i="4"/>
  <c r="BI22" i="4"/>
  <c r="CP22" i="4" s="1"/>
  <c r="FA18" i="4"/>
  <c r="FB104" i="4"/>
  <c r="BW61" i="4"/>
  <c r="DD61" i="4" s="1"/>
  <c r="BX212" i="4"/>
  <c r="DE212" i="4" s="1"/>
  <c r="BV40" i="4"/>
  <c r="DC40" i="4" s="1"/>
  <c r="BV48" i="4"/>
  <c r="DC48" i="4" s="1"/>
  <c r="BJ241" i="4"/>
  <c r="CQ241" i="4" s="1"/>
  <c r="AI172" i="4"/>
  <c r="BN172" i="4"/>
  <c r="CU172" i="4" s="1"/>
  <c r="FZ190" i="4"/>
  <c r="ER190" i="4"/>
  <c r="FA123" i="4"/>
  <c r="BI265" i="4"/>
  <c r="CP265" i="4" s="1"/>
  <c r="FB30" i="4"/>
  <c r="BV233" i="4"/>
  <c r="DC233" i="4" s="1"/>
  <c r="BU244" i="4"/>
  <c r="DB244" i="4" s="1"/>
  <c r="FA17" i="4"/>
  <c r="BJ247" i="4"/>
  <c r="CQ247" i="4" s="1"/>
  <c r="BK222" i="4"/>
  <c r="CR222" i="4" s="1"/>
  <c r="BJ41" i="4"/>
  <c r="CQ41" i="4" s="1"/>
  <c r="FA255" i="4"/>
  <c r="BW56" i="4"/>
  <c r="DD56" i="4" s="1"/>
  <c r="BT26" i="4"/>
  <c r="DA26" i="4" s="1"/>
  <c r="FC42" i="4"/>
  <c r="BU247" i="4"/>
  <c r="DB247" i="4" s="1"/>
  <c r="FA244" i="4"/>
  <c r="FB35" i="4"/>
  <c r="FA207" i="4"/>
  <c r="FA112" i="4"/>
  <c r="FA231" i="4"/>
  <c r="BJ31" i="4"/>
  <c r="CQ31" i="4" s="1"/>
  <c r="BU234" i="4"/>
  <c r="DB234" i="4" s="1"/>
  <c r="BW64" i="4"/>
  <c r="DD64" i="4" s="1"/>
  <c r="BT30" i="4"/>
  <c r="DA30" i="4" s="1"/>
  <c r="BX209" i="4"/>
  <c r="DE209" i="4" s="1"/>
  <c r="BT261" i="4"/>
  <c r="DA261" i="4" s="1"/>
  <c r="BZ194" i="4"/>
  <c r="DG194" i="4" s="1"/>
  <c r="BK53" i="4"/>
  <c r="CR53" i="4" s="1"/>
  <c r="BJ29" i="4"/>
  <c r="CQ29" i="4" s="1"/>
  <c r="BK55" i="4"/>
  <c r="CR55" i="4" s="1"/>
  <c r="BU243" i="4"/>
  <c r="DB243" i="4" s="1"/>
  <c r="BW57" i="4"/>
  <c r="DD57" i="4" s="1"/>
  <c r="BT34" i="4"/>
  <c r="DA34" i="4" s="1"/>
  <c r="BJ250" i="4"/>
  <c r="CQ250" i="4" s="1"/>
  <c r="FB25" i="4"/>
  <c r="BK227" i="4"/>
  <c r="CR227" i="4" s="1"/>
  <c r="BK51" i="4"/>
  <c r="CR51" i="4" s="1"/>
  <c r="BX73" i="4"/>
  <c r="DE73" i="4" s="1"/>
  <c r="BV231" i="4"/>
  <c r="DC231" i="4" s="1"/>
  <c r="BY203" i="4"/>
  <c r="DF203" i="4" s="1"/>
  <c r="BK56" i="4"/>
  <c r="CR56" i="4" s="1"/>
  <c r="FC49" i="4"/>
  <c r="BU219" i="4"/>
  <c r="DB219" i="4" s="1"/>
  <c r="FA19" i="4"/>
  <c r="FA51" i="4"/>
  <c r="FA186" i="4"/>
  <c r="BT24" i="4"/>
  <c r="DA24" i="4" s="1"/>
  <c r="FA16" i="4"/>
  <c r="BU253" i="4"/>
  <c r="DB253" i="4" s="1"/>
  <c r="FA256" i="4"/>
  <c r="BI266" i="4"/>
  <c r="CP266" i="4" s="1"/>
  <c r="BX67" i="4"/>
  <c r="DE67" i="4" s="1"/>
  <c r="BJ235" i="4"/>
  <c r="CQ235" i="4" s="1"/>
  <c r="BU36" i="4"/>
  <c r="DB36" i="4" s="1"/>
  <c r="BT35" i="4"/>
  <c r="DA35" i="4" s="1"/>
  <c r="BK47" i="4"/>
  <c r="CR47" i="4" s="1"/>
  <c r="FA98" i="4"/>
  <c r="FC47" i="4"/>
  <c r="BX74" i="4"/>
  <c r="DE74" i="4" s="1"/>
  <c r="BJ39" i="4"/>
  <c r="CQ39" i="4" s="1"/>
  <c r="FA229" i="4"/>
  <c r="BJ37" i="4"/>
  <c r="CQ37" i="4" s="1"/>
  <c r="FB28" i="4"/>
  <c r="BV49" i="4"/>
  <c r="DC49" i="4" s="1"/>
  <c r="FA22" i="4"/>
  <c r="BJ30" i="4"/>
  <c r="CQ30" i="4" s="1"/>
  <c r="BV54" i="4"/>
  <c r="DC54" i="4" s="1"/>
  <c r="FA190" i="4"/>
  <c r="BY83" i="4"/>
  <c r="DF83" i="4" s="1"/>
  <c r="BK45" i="4"/>
  <c r="CR45" i="4" s="1"/>
  <c r="BJ243" i="4"/>
  <c r="CQ243" i="4" s="1"/>
  <c r="BI24" i="4"/>
  <c r="CP24" i="4" s="1"/>
  <c r="FA84" i="4"/>
  <c r="BJ240" i="4"/>
  <c r="CQ240" i="4" s="1"/>
  <c r="BX207" i="4"/>
  <c r="DE207" i="4" s="1"/>
  <c r="BW214" i="4"/>
  <c r="DD214" i="4" s="1"/>
  <c r="BU31" i="4"/>
  <c r="DB31" i="4" s="1"/>
  <c r="BI20" i="4"/>
  <c r="CP20" i="4" s="1"/>
  <c r="BJ237" i="4"/>
  <c r="CQ237" i="4" s="1"/>
  <c r="BK54" i="4"/>
  <c r="CR54" i="4" s="1"/>
  <c r="FA225" i="4"/>
  <c r="BV235" i="4"/>
  <c r="DC235" i="4" s="1"/>
  <c r="BV45" i="4"/>
  <c r="DC45" i="4" s="1"/>
  <c r="FA157" i="4"/>
  <c r="BY81" i="4"/>
  <c r="DF81" i="4" s="1"/>
  <c r="FB246" i="4"/>
  <c r="FA32" i="4"/>
  <c r="FA136" i="4"/>
  <c r="FB145" i="4"/>
  <c r="BJ38" i="4"/>
  <c r="CQ38" i="4" s="1"/>
  <c r="BT14" i="4"/>
  <c r="DA14" i="4" s="1"/>
  <c r="BK61" i="4"/>
  <c r="CR61" i="4" s="1"/>
  <c r="BW92" i="4"/>
  <c r="DD92" i="4" s="1"/>
  <c r="BI12" i="4"/>
  <c r="CP12" i="4" s="1"/>
  <c r="BW222" i="4"/>
  <c r="DD222" i="4" s="1"/>
  <c r="BV240" i="4"/>
  <c r="DC240" i="4" s="1"/>
  <c r="BV226" i="4"/>
  <c r="DC226" i="4" s="1"/>
  <c r="FA70" i="4"/>
  <c r="FA140" i="4"/>
  <c r="BJ249" i="4"/>
  <c r="CQ249" i="4" s="1"/>
  <c r="BZ85" i="4"/>
  <c r="DG85" i="4" s="1"/>
  <c r="FA20" i="4"/>
  <c r="BU246" i="4"/>
  <c r="DB246" i="4" s="1"/>
  <c r="BK46" i="4"/>
  <c r="CR46" i="4" s="1"/>
  <c r="FA253" i="4"/>
  <c r="BK44" i="4"/>
  <c r="CR44" i="4" s="1"/>
  <c r="FA15" i="4"/>
  <c r="FA55" i="4"/>
  <c r="BV46" i="4"/>
  <c r="DC46" i="4" s="1"/>
  <c r="BJ34" i="4"/>
  <c r="CQ34" i="4" s="1"/>
  <c r="FA130" i="4"/>
  <c r="BX205" i="4"/>
  <c r="DE205" i="4" s="1"/>
  <c r="BU252" i="4"/>
  <c r="DB252" i="4" s="1"/>
  <c r="BY199" i="4"/>
  <c r="DF199" i="4" s="1"/>
  <c r="FB252" i="4"/>
  <c r="BX213" i="4"/>
  <c r="DE213" i="4" s="1"/>
  <c r="BT12" i="4"/>
  <c r="DA12" i="4" s="1"/>
  <c r="FA259" i="4"/>
  <c r="BJ198" i="4"/>
  <c r="CQ198" i="4" s="1"/>
  <c r="BU248" i="4"/>
  <c r="DB248" i="4" s="1"/>
  <c r="BT16" i="4"/>
  <c r="DA16" i="4" s="1"/>
  <c r="FA213" i="4"/>
  <c r="BJ248" i="4"/>
  <c r="CQ248" i="4" s="1"/>
  <c r="BO131" i="4"/>
  <c r="CV131" i="4" s="1"/>
  <c r="BV229" i="4"/>
  <c r="DC229" i="4" s="1"/>
  <c r="BX63" i="4"/>
  <c r="DE63" i="4" s="1"/>
  <c r="BZ87" i="4"/>
  <c r="DG87" i="4" s="1"/>
  <c r="FB243" i="4"/>
  <c r="BI261" i="4"/>
  <c r="CP261" i="4" s="1"/>
  <c r="BW221" i="4"/>
  <c r="DD221" i="4" s="1"/>
  <c r="BT11" i="4"/>
  <c r="DA11" i="4" s="1"/>
  <c r="BT264" i="4"/>
  <c r="DA264" i="4" s="1"/>
  <c r="BT22" i="4"/>
  <c r="DA22" i="4" s="1"/>
  <c r="BT260" i="4"/>
  <c r="DA260" i="4" s="1"/>
  <c r="BU27" i="4"/>
  <c r="DB27" i="4" s="1"/>
  <c r="BK228" i="4"/>
  <c r="CR228" i="4" s="1"/>
  <c r="FA178" i="4"/>
  <c r="BT262" i="4"/>
  <c r="DA262" i="4" s="1"/>
  <c r="BJ33" i="4"/>
  <c r="CQ33" i="4" s="1"/>
  <c r="FB143" i="4"/>
  <c r="BU237" i="4"/>
  <c r="DB237" i="4" s="1"/>
  <c r="FA180" i="4"/>
  <c r="BZ172" i="4"/>
  <c r="DG172" i="4" s="1"/>
  <c r="BU241" i="4"/>
  <c r="DB241" i="4" s="1"/>
  <c r="BX70" i="4"/>
  <c r="DE70" i="4" s="1"/>
  <c r="BX65" i="4"/>
  <c r="DE65" i="4" s="1"/>
  <c r="FB26" i="4"/>
  <c r="FA131" i="4"/>
  <c r="FB249" i="4"/>
  <c r="BT23" i="4"/>
  <c r="DA23" i="4" s="1"/>
  <c r="BW218" i="4"/>
  <c r="DD218" i="4" s="1"/>
  <c r="BI258" i="4"/>
  <c r="CP258" i="4" s="1"/>
  <c r="BV51" i="4"/>
  <c r="DC51" i="4" s="1"/>
  <c r="EF231" i="4"/>
  <c r="EE245" i="4"/>
  <c r="EO19" i="4"/>
  <c r="ED26" i="4"/>
  <c r="EQ236" i="4"/>
  <c r="EV186" i="4"/>
  <c r="EF220" i="4"/>
  <c r="EV137" i="4"/>
  <c r="EV162" i="4"/>
  <c r="EF189" i="4"/>
  <c r="EV120" i="4"/>
  <c r="ED256" i="4"/>
  <c r="EQ239" i="4"/>
  <c r="ED21" i="4"/>
  <c r="EV158" i="4"/>
  <c r="ED18" i="4"/>
  <c r="EU192" i="4"/>
  <c r="EO18" i="4"/>
  <c r="ED259" i="4"/>
  <c r="EO256" i="4"/>
  <c r="EV134" i="4"/>
  <c r="EV131" i="4"/>
  <c r="ES215" i="4"/>
  <c r="EV119" i="4"/>
  <c r="ER61" i="4"/>
  <c r="ES212" i="4"/>
  <c r="EQ232" i="4"/>
  <c r="EO255" i="4"/>
  <c r="EF60" i="4"/>
  <c r="EF205" i="4"/>
  <c r="EP181" i="4"/>
  <c r="EQ48" i="4"/>
  <c r="EP29" i="4"/>
  <c r="EF217" i="4"/>
  <c r="ER59" i="4"/>
  <c r="EV112" i="4"/>
  <c r="EV163" i="4"/>
  <c r="EV104" i="4"/>
  <c r="EF230" i="4"/>
  <c r="ER198" i="4"/>
  <c r="ED15" i="4"/>
  <c r="EE28" i="4"/>
  <c r="ER225" i="4"/>
  <c r="ED260" i="4"/>
  <c r="EV129" i="4"/>
  <c r="EE40" i="4"/>
  <c r="EV167" i="4"/>
  <c r="EE43" i="4"/>
  <c r="EV105" i="4"/>
  <c r="EH78" i="4"/>
  <c r="EV135" i="4"/>
  <c r="ES69" i="4"/>
  <c r="ES202" i="4"/>
  <c r="EP43" i="4"/>
  <c r="EE242" i="4"/>
  <c r="EP42" i="4"/>
  <c r="EQ233" i="4"/>
  <c r="ED19" i="4"/>
  <c r="EU88" i="4"/>
  <c r="EO17" i="4"/>
  <c r="EF223" i="4"/>
  <c r="ED254" i="4"/>
  <c r="EV155" i="4"/>
  <c r="ER56" i="4"/>
  <c r="ER52" i="4"/>
  <c r="EP247" i="4"/>
  <c r="EV144" i="4"/>
  <c r="EP245" i="4"/>
  <c r="EF233" i="4"/>
  <c r="ER64" i="4"/>
  <c r="ET79" i="4"/>
  <c r="ES209" i="4"/>
  <c r="EU194" i="4"/>
  <c r="EP28" i="4"/>
  <c r="EP243" i="4"/>
  <c r="ER57" i="4"/>
  <c r="EO34" i="4"/>
  <c r="EV109" i="4"/>
  <c r="EF218" i="4"/>
  <c r="ET80" i="4"/>
  <c r="ES73" i="4"/>
  <c r="EV164" i="4"/>
  <c r="EQ228" i="4"/>
  <c r="ED252" i="4"/>
  <c r="EV147" i="4"/>
  <c r="ET200" i="4"/>
  <c r="EE35" i="4"/>
  <c r="EP219" i="4"/>
  <c r="EF219" i="4"/>
  <c r="BI251" i="4"/>
  <c r="CP251" i="4" s="1"/>
  <c r="BJ244" i="4"/>
  <c r="CQ244" i="4" s="1"/>
  <c r="FA27" i="4"/>
  <c r="BK225" i="4"/>
  <c r="CR225" i="4" s="1"/>
  <c r="BU37" i="4"/>
  <c r="DB37" i="4" s="1"/>
  <c r="BT266" i="4"/>
  <c r="DA266" i="4" s="1"/>
  <c r="BX215" i="4"/>
  <c r="DE215" i="4" s="1"/>
  <c r="BT255" i="4"/>
  <c r="DA255" i="4" s="1"/>
  <c r="AI173" i="4"/>
  <c r="BN173" i="4"/>
  <c r="CU173" i="4" s="1"/>
  <c r="BK234" i="4"/>
  <c r="CR234" i="4" s="1"/>
  <c r="BT21" i="4"/>
  <c r="DA21" i="4" s="1"/>
  <c r="BO158" i="4"/>
  <c r="CV158" i="4" s="1"/>
  <c r="BX71" i="4"/>
  <c r="DE71" i="4" s="1"/>
  <c r="BO121" i="4"/>
  <c r="CV121" i="4" s="1"/>
  <c r="FB251" i="4"/>
  <c r="BI263" i="4"/>
  <c r="CP263" i="4" s="1"/>
  <c r="BJ236" i="4"/>
  <c r="CQ236" i="4" s="1"/>
  <c r="FA138" i="4"/>
  <c r="BI23" i="4"/>
  <c r="CP23" i="4" s="1"/>
  <c r="FA23" i="4"/>
  <c r="BV90" i="4"/>
  <c r="DC90" i="4" s="1"/>
  <c r="FB36" i="4"/>
  <c r="FC39" i="4"/>
  <c r="FC40" i="4"/>
  <c r="BW223" i="4"/>
  <c r="DD223" i="4" s="1"/>
  <c r="BI253" i="4"/>
  <c r="CP253" i="4" s="1"/>
  <c r="BY195" i="4"/>
  <c r="DF195" i="4" s="1"/>
  <c r="BI13" i="4"/>
  <c r="CP13" i="4" s="1"/>
  <c r="BI17" i="4"/>
  <c r="CP17" i="4" s="1"/>
  <c r="BK52" i="4"/>
  <c r="CR52" i="4" s="1"/>
  <c r="BU101" i="4"/>
  <c r="DB101" i="4" s="1"/>
  <c r="BW204" i="4"/>
  <c r="DD204" i="4" s="1"/>
  <c r="BW216" i="4"/>
  <c r="DD216" i="4" s="1"/>
  <c r="BU242" i="4"/>
  <c r="DB242" i="4" s="1"/>
  <c r="BK48" i="4"/>
  <c r="CR48" i="4" s="1"/>
  <c r="BU25" i="4"/>
  <c r="DB25" i="4" s="1"/>
  <c r="BJ238" i="4"/>
  <c r="CQ238" i="4" s="1"/>
  <c r="BY78" i="4"/>
  <c r="DF78" i="4" s="1"/>
  <c r="BX68" i="4"/>
  <c r="DE68" i="4" s="1"/>
  <c r="FA124" i="4"/>
  <c r="FA248" i="4"/>
  <c r="BI16" i="4"/>
  <c r="CP16" i="4" s="1"/>
  <c r="BM167" i="4"/>
  <c r="CT167" i="4" s="1"/>
  <c r="BJ42" i="4"/>
  <c r="CQ42" i="4" s="1"/>
  <c r="BW59" i="4"/>
  <c r="DD59" i="4" s="1"/>
  <c r="BK224" i="4"/>
  <c r="CR224" i="4" s="1"/>
  <c r="BW55" i="4"/>
  <c r="DD55" i="4" s="1"/>
  <c r="BV50" i="4"/>
  <c r="DC50" i="4" s="1"/>
  <c r="BJ36" i="4"/>
  <c r="CQ36" i="4" s="1"/>
  <c r="BY133" i="4"/>
  <c r="DF133" i="4" s="1"/>
  <c r="FA263" i="4"/>
  <c r="FA258" i="4"/>
  <c r="BX210" i="4"/>
  <c r="DE210" i="4" s="1"/>
  <c r="BI14" i="4"/>
  <c r="CP14" i="4" s="1"/>
  <c r="FZ92" i="4"/>
  <c r="ER92" i="4"/>
  <c r="FC50" i="4"/>
  <c r="FA247" i="4"/>
  <c r="FC41" i="4"/>
  <c r="BT91" i="4"/>
  <c r="DA91" i="4" s="1"/>
  <c r="BU44" i="4"/>
  <c r="DB44" i="4" s="1"/>
  <c r="BI27" i="4"/>
  <c r="CP27" i="4" s="1"/>
  <c r="BI262" i="4"/>
  <c r="CP262" i="4" s="1"/>
  <c r="BZ191" i="4"/>
  <c r="DG191" i="4" s="1"/>
  <c r="BI257" i="4"/>
  <c r="CP257" i="4" s="1"/>
  <c r="BJ32" i="4"/>
  <c r="CQ32" i="4" s="1"/>
  <c r="FA101" i="4"/>
  <c r="BW217" i="4"/>
  <c r="DD217" i="4" s="1"/>
  <c r="BJ246" i="4"/>
  <c r="CQ246" i="4" s="1"/>
  <c r="BV38" i="4"/>
  <c r="DC38" i="4" s="1"/>
  <c r="FA146" i="4"/>
  <c r="FM198" i="4"/>
  <c r="EE198" i="4"/>
  <c r="BT107" i="4"/>
  <c r="DA107" i="4" s="1"/>
  <c r="FA14" i="4"/>
  <c r="BT263" i="4"/>
  <c r="DA263" i="4" s="1"/>
  <c r="BW220" i="4"/>
  <c r="DD220" i="4" s="1"/>
  <c r="BT258" i="4"/>
  <c r="DA258" i="4" s="1"/>
  <c r="BU251" i="4"/>
  <c r="DB251" i="4" s="1"/>
  <c r="FA119" i="4"/>
  <c r="FA265" i="4"/>
  <c r="BV41" i="4"/>
  <c r="DC41" i="4" s="1"/>
  <c r="FA250" i="4"/>
  <c r="FA46" i="4"/>
  <c r="BK229" i="4"/>
  <c r="CR229" i="4" s="1"/>
  <c r="FB29" i="4"/>
  <c r="BV60" i="4"/>
  <c r="DC60" i="4" s="1"/>
  <c r="FA185" i="4"/>
  <c r="FW11" i="4"/>
  <c r="BS267" i="4"/>
  <c r="BT15" i="4"/>
  <c r="DA15" i="4" s="1"/>
  <c r="BI25" i="4"/>
  <c r="CP25" i="4" s="1"/>
  <c r="BW53" i="4"/>
  <c r="DD53" i="4" s="1"/>
  <c r="BW224" i="4"/>
  <c r="DD224" i="4" s="1"/>
  <c r="BJ239" i="4"/>
  <c r="CQ239" i="4" s="1"/>
  <c r="BJ57" i="4"/>
  <c r="CQ57" i="4" s="1"/>
  <c r="BT257" i="4"/>
  <c r="DA257" i="4" s="1"/>
  <c r="FA245" i="4"/>
  <c r="FA261" i="4"/>
  <c r="BV47" i="4"/>
  <c r="DC47" i="4" s="1"/>
  <c r="BU230" i="4"/>
  <c r="DB230" i="4" s="1"/>
  <c r="FA58" i="4"/>
  <c r="FX143" i="4"/>
  <c r="EP143" i="4"/>
  <c r="FA65" i="4"/>
  <c r="BZ89" i="4"/>
  <c r="DG89" i="4" s="1"/>
  <c r="BT259" i="4"/>
  <c r="DA259" i="4" s="1"/>
  <c r="BK58" i="4"/>
  <c r="CR58" i="4" s="1"/>
  <c r="BX72" i="4"/>
  <c r="DE72" i="4" s="1"/>
  <c r="FC232" i="4"/>
  <c r="FC233" i="4"/>
  <c r="BY77" i="4"/>
  <c r="DF77" i="4" s="1"/>
  <c r="ER142" i="4"/>
  <c r="EO24" i="4"/>
  <c r="EP253" i="4"/>
  <c r="ES67" i="4"/>
  <c r="ES74" i="4"/>
  <c r="EQ54" i="4"/>
  <c r="ET83" i="4"/>
  <c r="ES207" i="4"/>
  <c r="EP31" i="4"/>
  <c r="EO14" i="4"/>
  <c r="EP246" i="4"/>
  <c r="EQ46" i="4"/>
  <c r="ES205" i="4"/>
  <c r="ET199" i="4"/>
  <c r="ES213" i="4"/>
  <c r="EO16" i="4"/>
  <c r="EQ229" i="4"/>
  <c r="ES63" i="4"/>
  <c r="EO264" i="4"/>
  <c r="EP27" i="4"/>
  <c r="EO262" i="4"/>
  <c r="EP237" i="4"/>
  <c r="EP241" i="4"/>
  <c r="ES70" i="4"/>
  <c r="EV148" i="4"/>
  <c r="EO23" i="4"/>
  <c r="ER218" i="4"/>
  <c r="EV94" i="4"/>
  <c r="EQ51" i="4"/>
  <c r="BU32" i="4"/>
  <c r="DB32" i="4" s="1"/>
  <c r="BZ192" i="4"/>
  <c r="DG192" i="4" s="1"/>
  <c r="BT256" i="4"/>
  <c r="DA256" i="4" s="1"/>
  <c r="FX153" i="4"/>
  <c r="EP153" i="4"/>
  <c r="BZ115" i="4"/>
  <c r="DG115" i="4" s="1"/>
  <c r="BU29" i="4"/>
  <c r="DB29" i="4" s="1"/>
  <c r="BW198" i="4"/>
  <c r="DD198" i="4" s="1"/>
  <c r="FA62" i="4"/>
  <c r="FA234" i="4"/>
  <c r="BW58" i="4"/>
  <c r="DD58" i="4" s="1"/>
  <c r="BT254" i="4"/>
  <c r="DA254" i="4" s="1"/>
  <c r="FA217" i="4"/>
  <c r="BI264" i="4"/>
  <c r="CP264" i="4" s="1"/>
  <c r="FC235" i="4"/>
  <c r="FA260" i="4"/>
  <c r="BI255" i="4"/>
  <c r="CP255" i="4" s="1"/>
  <c r="FA43" i="4"/>
  <c r="FB31" i="4"/>
  <c r="BK231" i="4"/>
  <c r="CR231" i="4" s="1"/>
  <c r="BJ245" i="4"/>
  <c r="CQ245" i="4" s="1"/>
  <c r="FA264" i="4"/>
  <c r="BT19" i="4"/>
  <c r="DA19" i="4" s="1"/>
  <c r="BI26" i="4"/>
  <c r="CP26" i="4" s="1"/>
  <c r="BV236" i="4"/>
  <c r="DC236" i="4" s="1"/>
  <c r="BT265" i="4"/>
  <c r="DA265" i="4" s="1"/>
  <c r="BY165" i="4"/>
  <c r="DF165" i="4" s="1"/>
  <c r="BK189" i="4"/>
  <c r="CR189" i="4" s="1"/>
  <c r="FC237" i="4"/>
  <c r="BY76" i="4"/>
  <c r="DF76" i="4" s="1"/>
  <c r="BI256" i="4"/>
  <c r="CP256" i="4" s="1"/>
  <c r="BV239" i="4"/>
  <c r="DC239" i="4" s="1"/>
  <c r="BX206" i="4"/>
  <c r="DE206" i="4" s="1"/>
  <c r="BI21" i="4"/>
  <c r="CP21" i="4" s="1"/>
  <c r="FB254" i="4"/>
  <c r="BI18" i="4"/>
  <c r="CP18" i="4" s="1"/>
  <c r="BY201" i="4"/>
  <c r="DF201" i="4" s="1"/>
  <c r="FC230" i="4"/>
  <c r="FA12" i="4"/>
  <c r="BT13" i="4"/>
  <c r="DA13" i="4" s="1"/>
  <c r="BT20" i="4"/>
  <c r="DA20" i="4" s="1"/>
  <c r="FA78" i="4"/>
  <c r="FC44" i="4"/>
  <c r="FC37" i="4"/>
  <c r="BT18" i="4"/>
  <c r="DA18" i="4" s="1"/>
  <c r="BI259" i="4"/>
  <c r="CP259" i="4" s="1"/>
  <c r="FX101" i="4"/>
  <c r="EP101" i="4"/>
  <c r="BY196" i="4"/>
  <c r="DF196" i="4" s="1"/>
  <c r="BJ221" i="4"/>
  <c r="CQ221" i="4" s="1"/>
  <c r="BY75" i="4"/>
  <c r="DF75" i="4" s="1"/>
  <c r="BZ84" i="4"/>
  <c r="DG84" i="4" s="1"/>
  <c r="FA167" i="4"/>
  <c r="BV232" i="4"/>
  <c r="DC232" i="4" s="1"/>
  <c r="BK60" i="4"/>
  <c r="CR60" i="4" s="1"/>
  <c r="FC45" i="4"/>
  <c r="FA240" i="4"/>
  <c r="FA164" i="4"/>
  <c r="FA266" i="4"/>
  <c r="FA184" i="4"/>
  <c r="FA75" i="4"/>
  <c r="FA211" i="4"/>
  <c r="BY197" i="4"/>
  <c r="DF197" i="4" s="1"/>
  <c r="BI15" i="4"/>
  <c r="CP15" i="4" s="1"/>
  <c r="BJ28" i="4"/>
  <c r="CQ28" i="4" s="1"/>
  <c r="BW225" i="4"/>
  <c r="DD225" i="4" s="1"/>
  <c r="BI260" i="4"/>
  <c r="CP260" i="4" s="1"/>
  <c r="BJ40" i="4"/>
  <c r="CQ40" i="4" s="1"/>
  <c r="BW62" i="4"/>
  <c r="DD62" i="4" s="1"/>
  <c r="BJ43" i="4"/>
  <c r="CQ43" i="4" s="1"/>
  <c r="BZ193" i="4"/>
  <c r="DG193" i="4" s="1"/>
  <c r="FA220" i="4"/>
  <c r="FA201" i="4"/>
  <c r="FA88" i="4"/>
  <c r="FA189" i="4"/>
  <c r="BV238" i="4"/>
  <c r="DC238" i="4" s="1"/>
  <c r="BM78" i="4"/>
  <c r="CT78" i="4" s="1"/>
  <c r="FA257" i="4"/>
  <c r="BX69" i="4"/>
  <c r="DE69" i="4" s="1"/>
  <c r="BX202" i="4"/>
  <c r="DE202" i="4" s="1"/>
  <c r="BU43" i="4"/>
  <c r="DB43" i="4" s="1"/>
  <c r="FA109" i="4"/>
  <c r="BU33" i="4"/>
  <c r="DB33" i="4" s="1"/>
  <c r="BV227" i="4"/>
  <c r="DC227" i="4" s="1"/>
  <c r="BJ242" i="4"/>
  <c r="CQ242" i="4" s="1"/>
  <c r="BU42" i="4"/>
  <c r="DB42" i="4" s="1"/>
  <c r="FB174" i="4"/>
  <c r="FA11" i="4"/>
  <c r="FB24" i="4"/>
  <c r="BV39" i="4"/>
  <c r="DC39" i="4" s="1"/>
  <c r="FA212" i="4"/>
  <c r="BI19" i="4"/>
  <c r="CP19" i="4" s="1"/>
  <c r="BZ88" i="4"/>
  <c r="DG88" i="4" s="1"/>
  <c r="BY82" i="4"/>
  <c r="DF82" i="4" s="1"/>
  <c r="BT17" i="4"/>
  <c r="DA17" i="4" s="1"/>
  <c r="BK232" i="4"/>
  <c r="CR232" i="4" s="1"/>
  <c r="BU249" i="4"/>
  <c r="DB249" i="4" s="1"/>
  <c r="BK223" i="4"/>
  <c r="CR223" i="4" s="1"/>
  <c r="BV66" i="4"/>
  <c r="DC66" i="4" s="1"/>
  <c r="BI254" i="4"/>
  <c r="CP254" i="4" s="1"/>
  <c r="BW52" i="4"/>
  <c r="DD52" i="4" s="1"/>
  <c r="BZ86" i="4"/>
  <c r="DG86" i="4" s="1"/>
  <c r="BU245" i="4"/>
  <c r="DB245" i="4" s="1"/>
  <c r="BK233" i="4"/>
  <c r="CR233" i="4" s="1"/>
  <c r="BY79" i="4"/>
  <c r="DF79" i="4" s="1"/>
  <c r="FB34" i="4"/>
  <c r="BU28" i="4"/>
  <c r="DB28" i="4" s="1"/>
  <c r="BU250" i="4"/>
  <c r="DB250" i="4" s="1"/>
  <c r="BK218" i="4"/>
  <c r="CR218" i="4" s="1"/>
  <c r="FA262" i="4"/>
  <c r="BY80" i="4"/>
  <c r="DF80" i="4" s="1"/>
  <c r="FA228" i="4"/>
  <c r="FB89" i="4"/>
  <c r="FA13" i="4"/>
  <c r="FA38" i="4"/>
  <c r="BV228" i="4"/>
  <c r="DC228" i="4" s="1"/>
  <c r="BZ189" i="4"/>
  <c r="DG189" i="4" s="1"/>
  <c r="BI252" i="4"/>
  <c r="CP252" i="4" s="1"/>
  <c r="BW142" i="4"/>
  <c r="DD142" i="4" s="1"/>
  <c r="BY200" i="4"/>
  <c r="DF200" i="4" s="1"/>
  <c r="BJ35" i="4"/>
  <c r="CQ35" i="4" s="1"/>
  <c r="FB33" i="4"/>
  <c r="FA150" i="4"/>
  <c r="FB242" i="4"/>
  <c r="FA133" i="4"/>
  <c r="BU181" i="4"/>
  <c r="DB181" i="4" s="1"/>
  <c r="EV161" i="4"/>
  <c r="EV128" i="4"/>
  <c r="EV141" i="4"/>
  <c r="ED266" i="4"/>
  <c r="EE235" i="4"/>
  <c r="EP36" i="4"/>
  <c r="EF44" i="4"/>
  <c r="EE34" i="4"/>
  <c r="EP252" i="4"/>
  <c r="EO12" i="4"/>
  <c r="EV136" i="4"/>
  <c r="EV146" i="4"/>
  <c r="EV154" i="4"/>
  <c r="EV176" i="4"/>
  <c r="BI11" i="4"/>
  <c r="CP11" i="4" s="1"/>
  <c r="FL11" i="4"/>
  <c r="BH267" i="4"/>
  <c r="Q13" i="6"/>
  <c r="EB38" i="4"/>
  <c r="FM221" i="4" l="1"/>
  <c r="FD241" i="4"/>
  <c r="EE221" i="4"/>
  <c r="BU143" i="4"/>
  <c r="DB143" i="4" s="1"/>
  <c r="FC238" i="4"/>
  <c r="BK230" i="4"/>
  <c r="CR230" i="4" s="1"/>
  <c r="FD226" i="4"/>
  <c r="BL217" i="4"/>
  <c r="CS217" i="4" s="1"/>
  <c r="FN55" i="4"/>
  <c r="FD182" i="4"/>
  <c r="EF45" i="4"/>
  <c r="BK50" i="4"/>
  <c r="CR50" i="4" s="1"/>
  <c r="EF55" i="4"/>
  <c r="EF225" i="4"/>
  <c r="BK220" i="4"/>
  <c r="CR220" i="4" s="1"/>
  <c r="FN45" i="4"/>
  <c r="BW190" i="4"/>
  <c r="DD190" i="4" s="1"/>
  <c r="FN225" i="4"/>
  <c r="BL219" i="4"/>
  <c r="CS219" i="4" s="1"/>
  <c r="FD162" i="4"/>
  <c r="EF232" i="4"/>
  <c r="FN232" i="4"/>
  <c r="BK59" i="4"/>
  <c r="CR59" i="4" s="1"/>
  <c r="EE254" i="4"/>
  <c r="EG134" i="4"/>
  <c r="CP267" i="4"/>
  <c r="FD239" i="4"/>
  <c r="BL205" i="4"/>
  <c r="CS205" i="4" s="1"/>
  <c r="DA267" i="4"/>
  <c r="GC79" i="4"/>
  <c r="FY249" i="4"/>
  <c r="FZ39" i="4"/>
  <c r="GA225" i="4"/>
  <c r="FM256" i="4"/>
  <c r="FY230" i="4"/>
  <c r="FY251" i="4"/>
  <c r="FM262" i="4"/>
  <c r="FQ167" i="4"/>
  <c r="FN238" i="4"/>
  <c r="FM17" i="4"/>
  <c r="FM23" i="4"/>
  <c r="FO234" i="4"/>
  <c r="FY37" i="4"/>
  <c r="FX264" i="4"/>
  <c r="FZ240" i="4"/>
  <c r="FN41" i="4"/>
  <c r="FM265" i="4"/>
  <c r="FO161" i="4"/>
  <c r="FO151" i="4"/>
  <c r="FO175" i="4"/>
  <c r="FN108" i="4"/>
  <c r="FN170" i="4"/>
  <c r="FN145" i="4"/>
  <c r="FO150" i="4"/>
  <c r="FN139" i="4"/>
  <c r="FN118" i="4"/>
  <c r="FO117" i="4"/>
  <c r="FO179" i="4"/>
  <c r="GC200" i="4"/>
  <c r="FM252" i="4"/>
  <c r="FY250" i="4"/>
  <c r="GA52" i="4"/>
  <c r="FM255" i="4"/>
  <c r="EE11" i="4"/>
  <c r="FO233" i="4"/>
  <c r="GD86" i="4"/>
  <c r="GS86" i="4" s="1"/>
  <c r="FM254" i="4"/>
  <c r="FO223" i="4"/>
  <c r="FO232" i="4"/>
  <c r="FY42" i="4"/>
  <c r="FZ227" i="4"/>
  <c r="FM260" i="4"/>
  <c r="FN28" i="4"/>
  <c r="FO60" i="4"/>
  <c r="GC75" i="4"/>
  <c r="GC201" i="4"/>
  <c r="FX254" i="4"/>
  <c r="GA198" i="4"/>
  <c r="GD192" i="4"/>
  <c r="GS192" i="4" s="1"/>
  <c r="FO58" i="4"/>
  <c r="GD89" i="4"/>
  <c r="GS89" i="4" s="1"/>
  <c r="FX257" i="4"/>
  <c r="FX15" i="4"/>
  <c r="FZ41" i="4"/>
  <c r="FX263" i="4"/>
  <c r="FX107" i="4"/>
  <c r="GA217" i="4"/>
  <c r="FN32" i="4"/>
  <c r="GB210" i="4"/>
  <c r="GA55" i="4"/>
  <c r="GA216" i="4"/>
  <c r="GA223" i="4"/>
  <c r="FS158" i="4"/>
  <c r="GQ158" i="4" s="1"/>
  <c r="FX255" i="4"/>
  <c r="FY241" i="4"/>
  <c r="FX262" i="4"/>
  <c r="FX260" i="4"/>
  <c r="FX16" i="4"/>
  <c r="FY252" i="4"/>
  <c r="FY246" i="4"/>
  <c r="FN249" i="4"/>
  <c r="FZ226" i="4"/>
  <c r="GA222" i="4"/>
  <c r="GA92" i="4"/>
  <c r="FZ45" i="4"/>
  <c r="FN237" i="4"/>
  <c r="FY31" i="4"/>
  <c r="GB207" i="4"/>
  <c r="FN243" i="4"/>
  <c r="FN235" i="4"/>
  <c r="FM266" i="4"/>
  <c r="FY253" i="4"/>
  <c r="FX24" i="4"/>
  <c r="FY219" i="4"/>
  <c r="FO56" i="4"/>
  <c r="FO51" i="4"/>
  <c r="FO55" i="4"/>
  <c r="FO53" i="4"/>
  <c r="FX30" i="4"/>
  <c r="FY234" i="4"/>
  <c r="GA56" i="4"/>
  <c r="FY244" i="4"/>
  <c r="FZ40" i="4"/>
  <c r="GA61" i="4"/>
  <c r="FN79" i="4"/>
  <c r="FO105" i="4"/>
  <c r="FN62" i="4"/>
  <c r="FN74" i="4"/>
  <c r="FO112" i="4"/>
  <c r="FN212" i="4"/>
  <c r="FO106" i="4"/>
  <c r="FN183" i="4"/>
  <c r="FO49" i="4"/>
  <c r="FO125" i="4"/>
  <c r="FO109" i="4"/>
  <c r="FN100" i="4"/>
  <c r="FN113" i="4"/>
  <c r="FN216" i="4"/>
  <c r="FN122" i="4"/>
  <c r="FN200" i="4"/>
  <c r="FX102" i="4"/>
  <c r="FO166" i="4"/>
  <c r="FN152" i="4"/>
  <c r="FO124" i="4"/>
  <c r="FO123" i="4"/>
  <c r="FX122" i="4"/>
  <c r="FO171" i="4"/>
  <c r="FN182" i="4"/>
  <c r="FN176" i="4"/>
  <c r="FN81" i="4"/>
  <c r="FN154" i="4"/>
  <c r="FO97" i="4"/>
  <c r="FO174" i="4"/>
  <c r="FN208" i="4"/>
  <c r="FN64" i="4"/>
  <c r="FN70" i="4"/>
  <c r="FN215" i="4"/>
  <c r="FM98" i="4"/>
  <c r="FO107" i="4"/>
  <c r="FM195" i="4"/>
  <c r="FN204" i="4"/>
  <c r="GA142" i="4"/>
  <c r="GC80" i="4"/>
  <c r="FY245" i="4"/>
  <c r="FX17" i="4"/>
  <c r="FZ238" i="4"/>
  <c r="FX20" i="4"/>
  <c r="GB206" i="4"/>
  <c r="FM26" i="4"/>
  <c r="FM264" i="4"/>
  <c r="FX256" i="4"/>
  <c r="FM27" i="4"/>
  <c r="FY101" i="4"/>
  <c r="FN236" i="4"/>
  <c r="FM251" i="4"/>
  <c r="GB65" i="4"/>
  <c r="FN248" i="4"/>
  <c r="FX12" i="4"/>
  <c r="FZ46" i="4"/>
  <c r="GD85" i="4"/>
  <c r="GS85" i="4" s="1"/>
  <c r="GB73" i="4"/>
  <c r="FN247" i="4"/>
  <c r="GB208" i="4"/>
  <c r="FN83" i="4"/>
  <c r="FN210" i="4"/>
  <c r="FN180" i="4"/>
  <c r="FO120" i="4"/>
  <c r="FN86" i="4"/>
  <c r="FO156" i="4"/>
  <c r="FN209" i="4"/>
  <c r="FO149" i="4"/>
  <c r="FX130" i="4"/>
  <c r="FN141" i="4"/>
  <c r="FO155" i="4"/>
  <c r="FO103" i="4"/>
  <c r="FO129" i="4"/>
  <c r="FO190" i="4"/>
  <c r="FN199" i="4"/>
  <c r="FO96" i="4"/>
  <c r="FR131" i="4"/>
  <c r="FY181" i="4"/>
  <c r="GD189" i="4"/>
  <c r="GS189" i="4" s="1"/>
  <c r="FM19" i="4"/>
  <c r="GB202" i="4"/>
  <c r="FN221" i="4"/>
  <c r="FO231" i="4"/>
  <c r="FN239" i="4"/>
  <c r="FZ60" i="4"/>
  <c r="FX91" i="4"/>
  <c r="GA59" i="4"/>
  <c r="GB68" i="4"/>
  <c r="FZ90" i="4"/>
  <c r="FN198" i="4"/>
  <c r="FZ235" i="4"/>
  <c r="GA214" i="4"/>
  <c r="GB67" i="4"/>
  <c r="FY243" i="4"/>
  <c r="FO137" i="4"/>
  <c r="FO168" i="4"/>
  <c r="FN136" i="4"/>
  <c r="FO110" i="4"/>
  <c r="FO169" i="4"/>
  <c r="FN99" i="4"/>
  <c r="FO142" i="4"/>
  <c r="FO188" i="4"/>
  <c r="FO114" i="4"/>
  <c r="FN193" i="4"/>
  <c r="FN67" i="4"/>
  <c r="FO218" i="4"/>
  <c r="FZ66" i="4"/>
  <c r="GD88" i="4"/>
  <c r="GS88" i="4" s="1"/>
  <c r="GB69" i="4"/>
  <c r="FN43" i="4"/>
  <c r="FN40" i="4"/>
  <c r="FM15" i="4"/>
  <c r="FO217" i="4"/>
  <c r="FO205" i="4"/>
  <c r="GD84" i="4"/>
  <c r="GS84" i="4" s="1"/>
  <c r="GC196" i="4"/>
  <c r="FZ239" i="4"/>
  <c r="GC76" i="4"/>
  <c r="GA58" i="4"/>
  <c r="GB72" i="4"/>
  <c r="FX259" i="4"/>
  <c r="FZ47" i="4"/>
  <c r="GA224" i="4"/>
  <c r="FO229" i="4"/>
  <c r="GA220" i="4"/>
  <c r="FN246" i="4"/>
  <c r="FM257" i="4"/>
  <c r="GD191" i="4"/>
  <c r="GS191" i="4" s="1"/>
  <c r="GC133" i="4"/>
  <c r="FY25" i="4"/>
  <c r="GB71" i="4"/>
  <c r="FX21" i="4"/>
  <c r="FM258" i="4"/>
  <c r="FX23" i="4"/>
  <c r="GD172" i="4"/>
  <c r="GS172" i="4" s="1"/>
  <c r="FY237" i="4"/>
  <c r="FY27" i="4"/>
  <c r="FX22" i="4"/>
  <c r="EP11" i="4"/>
  <c r="GB63" i="4"/>
  <c r="FS131" i="4"/>
  <c r="FY248" i="4"/>
  <c r="GB213" i="4"/>
  <c r="GC199" i="4"/>
  <c r="GB205" i="4"/>
  <c r="FM12" i="4"/>
  <c r="FO61" i="4"/>
  <c r="FN38" i="4"/>
  <c r="FO54" i="4"/>
  <c r="FM20" i="4"/>
  <c r="FN240" i="4"/>
  <c r="FM24" i="4"/>
  <c r="FO45" i="4"/>
  <c r="FN30" i="4"/>
  <c r="FN37" i="4"/>
  <c r="FN39" i="4"/>
  <c r="FO47" i="4"/>
  <c r="FY36" i="4"/>
  <c r="FO227" i="4"/>
  <c r="FN250" i="4"/>
  <c r="FN50" i="4"/>
  <c r="FN29" i="4"/>
  <c r="GD194" i="4"/>
  <c r="GS194" i="4" s="1"/>
  <c r="GA64" i="4"/>
  <c r="FY247" i="4"/>
  <c r="FX26" i="4"/>
  <c r="FZ233" i="4"/>
  <c r="FZ48" i="4"/>
  <c r="FO187" i="4"/>
  <c r="FN71" i="4"/>
  <c r="FN206" i="4"/>
  <c r="FN201" i="4"/>
  <c r="FN69" i="4"/>
  <c r="FN196" i="4"/>
  <c r="FN186" i="4"/>
  <c r="FN87" i="4"/>
  <c r="FO140" i="4"/>
  <c r="FN160" i="4"/>
  <c r="FO147" i="4"/>
  <c r="FO163" i="4"/>
  <c r="FN197" i="4"/>
  <c r="FX211" i="4"/>
  <c r="FO143" i="4"/>
  <c r="FN194" i="4"/>
  <c r="FY121" i="4"/>
  <c r="FN213" i="4"/>
  <c r="FO153" i="4"/>
  <c r="FO116" i="4"/>
  <c r="FO128" i="4"/>
  <c r="FO101" i="4"/>
  <c r="FN77" i="4"/>
  <c r="FN88" i="4"/>
  <c r="FO165" i="4"/>
  <c r="FO219" i="4"/>
  <c r="FN35" i="4"/>
  <c r="FY28" i="4"/>
  <c r="FZ232" i="4"/>
  <c r="FX18" i="4"/>
  <c r="GC165" i="4"/>
  <c r="GD115" i="4"/>
  <c r="GS115" i="4" s="1"/>
  <c r="GA53" i="4"/>
  <c r="FN36" i="4"/>
  <c r="FO48" i="4"/>
  <c r="GC195" i="4"/>
  <c r="FO228" i="4"/>
  <c r="GA221" i="4"/>
  <c r="FZ49" i="4"/>
  <c r="GC203" i="4"/>
  <c r="FX261" i="4"/>
  <c r="FN241" i="4"/>
  <c r="FO146" i="4"/>
  <c r="FO144" i="4"/>
  <c r="FN63" i="4"/>
  <c r="FN207" i="4"/>
  <c r="FO95" i="4"/>
  <c r="FY33" i="4"/>
  <c r="FZ228" i="4"/>
  <c r="GC82" i="4"/>
  <c r="FN242" i="4"/>
  <c r="FY43" i="4"/>
  <c r="FQ78" i="4"/>
  <c r="GD193" i="4"/>
  <c r="GS193" i="4" s="1"/>
  <c r="GA62" i="4"/>
  <c r="GC197" i="4"/>
  <c r="FY153" i="4"/>
  <c r="FM259" i="4"/>
  <c r="FX13" i="4"/>
  <c r="FM18" i="4"/>
  <c r="FM21" i="4"/>
  <c r="FO189" i="4"/>
  <c r="FX265" i="4"/>
  <c r="FZ236" i="4"/>
  <c r="FX19" i="4"/>
  <c r="FN245" i="4"/>
  <c r="FY29" i="4"/>
  <c r="FY32" i="4"/>
  <c r="GC77" i="4"/>
  <c r="FN57" i="4"/>
  <c r="FM25" i="4"/>
  <c r="FX258" i="4"/>
  <c r="FZ38" i="4"/>
  <c r="FY44" i="4"/>
  <c r="FM14" i="4"/>
  <c r="FZ50" i="4"/>
  <c r="FO224" i="4"/>
  <c r="FN42" i="4"/>
  <c r="FM16" i="4"/>
  <c r="GC78" i="4"/>
  <c r="FY242" i="4"/>
  <c r="GA204" i="4"/>
  <c r="FO52" i="4"/>
  <c r="FM13" i="4"/>
  <c r="FM253" i="4"/>
  <c r="FM263" i="4"/>
  <c r="FS121" i="4"/>
  <c r="GQ121" i="4" s="1"/>
  <c r="FR173" i="4"/>
  <c r="GB215" i="4"/>
  <c r="FX266" i="4"/>
  <c r="FO225" i="4"/>
  <c r="FN244" i="4"/>
  <c r="FZ51" i="4"/>
  <c r="GA218" i="4"/>
  <c r="GB70" i="4"/>
  <c r="FN33" i="4"/>
  <c r="FM261" i="4"/>
  <c r="GD87" i="4"/>
  <c r="GS87" i="4" s="1"/>
  <c r="FZ229" i="4"/>
  <c r="FN34" i="4"/>
  <c r="FO44" i="4"/>
  <c r="FO46" i="4"/>
  <c r="FX14" i="4"/>
  <c r="GC81" i="4"/>
  <c r="GC83" i="4"/>
  <c r="FZ54" i="4"/>
  <c r="GB74" i="4"/>
  <c r="FX35" i="4"/>
  <c r="FZ231" i="4"/>
  <c r="FX34" i="4"/>
  <c r="GA57" i="4"/>
  <c r="GB209" i="4"/>
  <c r="FN31" i="4"/>
  <c r="FO222" i="4"/>
  <c r="FR172" i="4"/>
  <c r="GB212" i="4"/>
  <c r="FM22" i="4"/>
  <c r="FO226" i="4"/>
  <c r="FO157" i="4"/>
  <c r="FN181" i="4"/>
  <c r="FO93" i="4"/>
  <c r="FO104" i="4"/>
  <c r="FN89" i="4"/>
  <c r="FN111" i="4"/>
  <c r="FN80" i="4"/>
  <c r="FN132" i="4"/>
  <c r="FN138" i="4"/>
  <c r="FN66" i="4"/>
  <c r="FO127" i="4"/>
  <c r="FO185" i="4"/>
  <c r="FN148" i="4"/>
  <c r="FO130" i="4"/>
  <c r="FO94" i="4"/>
  <c r="FN178" i="4"/>
  <c r="FN73" i="4"/>
  <c r="FN191" i="4"/>
  <c r="FN68" i="4"/>
  <c r="FO92" i="4"/>
  <c r="FO164" i="4"/>
  <c r="FN184" i="4"/>
  <c r="FO134" i="4"/>
  <c r="FO133" i="4"/>
  <c r="FN102" i="4"/>
  <c r="FO126" i="4"/>
  <c r="FN162" i="4"/>
  <c r="FN177" i="4"/>
  <c r="FO159" i="4"/>
  <c r="FN119" i="4"/>
  <c r="FN82" i="4"/>
  <c r="EP211" i="4"/>
  <c r="EF64" i="4"/>
  <c r="EJ131" i="4"/>
  <c r="EG205" i="4"/>
  <c r="EE259" i="4"/>
  <c r="EG96" i="4"/>
  <c r="EP260" i="4"/>
  <c r="EP20" i="4"/>
  <c r="EQ101" i="4"/>
  <c r="EU199" i="4"/>
  <c r="EG53" i="4"/>
  <c r="EG112" i="4"/>
  <c r="EF181" i="4"/>
  <c r="EF152" i="4"/>
  <c r="EF242" i="4"/>
  <c r="EU197" i="4"/>
  <c r="EP254" i="4"/>
  <c r="EP256" i="4"/>
  <c r="EP26" i="4"/>
  <c r="EG144" i="4"/>
  <c r="BL96" i="4"/>
  <c r="CS96" i="4" s="1"/>
  <c r="EE255" i="4"/>
  <c r="EE266" i="4"/>
  <c r="EP130" i="4"/>
  <c r="EQ242" i="4"/>
  <c r="EP255" i="4"/>
  <c r="EQ27" i="4"/>
  <c r="ET213" i="4"/>
  <c r="ER38" i="4"/>
  <c r="ES221" i="4"/>
  <c r="EQ249" i="4"/>
  <c r="ER51" i="4"/>
  <c r="EG219" i="4"/>
  <c r="ER227" i="4"/>
  <c r="ER47" i="4"/>
  <c r="ES216" i="4"/>
  <c r="EF66" i="4"/>
  <c r="EF87" i="4"/>
  <c r="EG179" i="4"/>
  <c r="EF191" i="4"/>
  <c r="EF193" i="4"/>
  <c r="EF184" i="4"/>
  <c r="EG174" i="4"/>
  <c r="EF88" i="4"/>
  <c r="EG223" i="4"/>
  <c r="EQ32" i="4"/>
  <c r="EG58" i="4"/>
  <c r="EG227" i="4"/>
  <c r="EF138" i="4"/>
  <c r="EF145" i="4"/>
  <c r="EF148" i="4"/>
  <c r="EG117" i="4"/>
  <c r="EF154" i="4"/>
  <c r="EF210" i="4"/>
  <c r="EF71" i="4"/>
  <c r="EF80" i="4"/>
  <c r="EF74" i="4"/>
  <c r="EG94" i="4"/>
  <c r="EF186" i="4"/>
  <c r="EG109" i="4"/>
  <c r="EF73" i="4"/>
  <c r="EG124" i="4"/>
  <c r="EG116" i="4"/>
  <c r="EF182" i="4"/>
  <c r="EF102" i="4"/>
  <c r="EF208" i="4"/>
  <c r="EF215" i="4"/>
  <c r="ET70" i="4"/>
  <c r="EP262" i="4"/>
  <c r="ER49" i="4"/>
  <c r="EG168" i="4"/>
  <c r="EG187" i="4"/>
  <c r="EF201" i="4"/>
  <c r="EG188" i="4"/>
  <c r="EF68" i="4"/>
  <c r="EF216" i="4"/>
  <c r="EG166" i="4"/>
  <c r="EF209" i="4"/>
  <c r="ED267" i="4"/>
  <c r="EC5" i="4" s="1"/>
  <c r="O14" i="6" s="1"/>
  <c r="EE252" i="4"/>
  <c r="ER228" i="4"/>
  <c r="ES62" i="4"/>
  <c r="EE21" i="4"/>
  <c r="EP91" i="4"/>
  <c r="EG224" i="4"/>
  <c r="EE23" i="4"/>
  <c r="EE20" i="4"/>
  <c r="EF41" i="4"/>
  <c r="EG157" i="4"/>
  <c r="EG106" i="4"/>
  <c r="EG142" i="4"/>
  <c r="EG185" i="4"/>
  <c r="EF100" i="4"/>
  <c r="EG163" i="4"/>
  <c r="EG164" i="4"/>
  <c r="EG153" i="4"/>
  <c r="EG97" i="4"/>
  <c r="EG101" i="4"/>
  <c r="EE98" i="4"/>
  <c r="EF119" i="4"/>
  <c r="EG107" i="4"/>
  <c r="ET69" i="4"/>
  <c r="EQ28" i="4"/>
  <c r="EE19" i="4"/>
  <c r="ES225" i="4"/>
  <c r="EU75" i="4"/>
  <c r="ES58" i="4"/>
  <c r="EP258" i="4"/>
  <c r="EE14" i="4"/>
  <c r="ET68" i="4"/>
  <c r="ES223" i="4"/>
  <c r="EE251" i="4"/>
  <c r="ER240" i="4"/>
  <c r="EF243" i="4"/>
  <c r="EQ36" i="4"/>
  <c r="EQ219" i="4"/>
  <c r="EQ247" i="4"/>
  <c r="ES56" i="4"/>
  <c r="EG105" i="4"/>
  <c r="EF206" i="4"/>
  <c r="EF212" i="4"/>
  <c r="EF196" i="4"/>
  <c r="EF67" i="4"/>
  <c r="EG171" i="4"/>
  <c r="EF77" i="4"/>
  <c r="EF69" i="4"/>
  <c r="FC196" i="4"/>
  <c r="BL115" i="4"/>
  <c r="CS115" i="4" s="1"/>
  <c r="BK214" i="4"/>
  <c r="CR214" i="4" s="1"/>
  <c r="FC135" i="4"/>
  <c r="FC192" i="4"/>
  <c r="BK136" i="4"/>
  <c r="CR136" i="4" s="1"/>
  <c r="BL104" i="4"/>
  <c r="CS104" i="4" s="1"/>
  <c r="BK99" i="4"/>
  <c r="CR99" i="4" s="1"/>
  <c r="BK201" i="4"/>
  <c r="CR201" i="4" s="1"/>
  <c r="BK69" i="4"/>
  <c r="CR69" i="4" s="1"/>
  <c r="BL130" i="4"/>
  <c r="CS130" i="4" s="1"/>
  <c r="FC66" i="4"/>
  <c r="BL140" i="4"/>
  <c r="CS140" i="4" s="1"/>
  <c r="BK76" i="4"/>
  <c r="CR76" i="4" s="1"/>
  <c r="BL147" i="4"/>
  <c r="CS147" i="4" s="1"/>
  <c r="BK197" i="4"/>
  <c r="CR197" i="4" s="1"/>
  <c r="FC197" i="4"/>
  <c r="FC106" i="4"/>
  <c r="FC125" i="4"/>
  <c r="FC91" i="4"/>
  <c r="FC159" i="4"/>
  <c r="BL133" i="4"/>
  <c r="CS133" i="4" s="1"/>
  <c r="FC200" i="4"/>
  <c r="BK64" i="4"/>
  <c r="CR64" i="4" s="1"/>
  <c r="BL129" i="4"/>
  <c r="CS129" i="4" s="1"/>
  <c r="FC216" i="4"/>
  <c r="FC96" i="4"/>
  <c r="FC114" i="4"/>
  <c r="EG115" i="4"/>
  <c r="FO115" i="4"/>
  <c r="FC149" i="4"/>
  <c r="BK181" i="4"/>
  <c r="CR181" i="4" s="1"/>
  <c r="BK83" i="4"/>
  <c r="CR83" i="4" s="1"/>
  <c r="BL151" i="4"/>
  <c r="CS151" i="4" s="1"/>
  <c r="FC195" i="4"/>
  <c r="FC103" i="4"/>
  <c r="FC210" i="4"/>
  <c r="FC73" i="4"/>
  <c r="BL90" i="4"/>
  <c r="CS90" i="4" s="1"/>
  <c r="FC95" i="4"/>
  <c r="BL106" i="4"/>
  <c r="CS106" i="4" s="1"/>
  <c r="FD80" i="4"/>
  <c r="BL188" i="4"/>
  <c r="CS188" i="4" s="1"/>
  <c r="FC147" i="4"/>
  <c r="FC202" i="4"/>
  <c r="BK72" i="4"/>
  <c r="CR72" i="4" s="1"/>
  <c r="BL92" i="4"/>
  <c r="CS92" i="4" s="1"/>
  <c r="BK122" i="4"/>
  <c r="CR122" i="4" s="1"/>
  <c r="BU102" i="4"/>
  <c r="DB102" i="4" s="1"/>
  <c r="BK63" i="4"/>
  <c r="CR63" i="4" s="1"/>
  <c r="BL143" i="4"/>
  <c r="CS143" i="4" s="1"/>
  <c r="FC61" i="4"/>
  <c r="BV121" i="4"/>
  <c r="DC121" i="4" s="1"/>
  <c r="BL124" i="4"/>
  <c r="CS124" i="4" s="1"/>
  <c r="FC170" i="4"/>
  <c r="BU122" i="4"/>
  <c r="DB122" i="4" s="1"/>
  <c r="FC188" i="4"/>
  <c r="FC169" i="4"/>
  <c r="BL101" i="4"/>
  <c r="CS101" i="4" s="1"/>
  <c r="BL134" i="4"/>
  <c r="CS134" i="4" s="1"/>
  <c r="BL156" i="4"/>
  <c r="CS156" i="4" s="1"/>
  <c r="FC219" i="4"/>
  <c r="BL159" i="4"/>
  <c r="CS159" i="4" s="1"/>
  <c r="FC177" i="4"/>
  <c r="BL165" i="4"/>
  <c r="CS165" i="4" s="1"/>
  <c r="FN49" i="4"/>
  <c r="EF49" i="4"/>
  <c r="FC99" i="4"/>
  <c r="FC90" i="4"/>
  <c r="FC194" i="4"/>
  <c r="BL187" i="4"/>
  <c r="CS187" i="4" s="1"/>
  <c r="BL93" i="4"/>
  <c r="CS93" i="4" s="1"/>
  <c r="FC166" i="4"/>
  <c r="BK74" i="4"/>
  <c r="CR74" i="4" s="1"/>
  <c r="BK212" i="4"/>
  <c r="CR212" i="4" s="1"/>
  <c r="BL142" i="4"/>
  <c r="CS142" i="4" s="1"/>
  <c r="BL185" i="4"/>
  <c r="CS185" i="4" s="1"/>
  <c r="BK148" i="4"/>
  <c r="CR148" i="4" s="1"/>
  <c r="FC100" i="4"/>
  <c r="FN72" i="4"/>
  <c r="EF72" i="4"/>
  <c r="BL109" i="4"/>
  <c r="CS109" i="4" s="1"/>
  <c r="FN76" i="4"/>
  <c r="EF76" i="4"/>
  <c r="FC126" i="4"/>
  <c r="FC155" i="4"/>
  <c r="FC205" i="4"/>
  <c r="FC208" i="4"/>
  <c r="BK86" i="4"/>
  <c r="CR86" i="4" s="1"/>
  <c r="BL192" i="4"/>
  <c r="CS192" i="4" s="1"/>
  <c r="BK193" i="4"/>
  <c r="CR193" i="4" s="1"/>
  <c r="BL171" i="4"/>
  <c r="CS171" i="4" s="1"/>
  <c r="BK182" i="4"/>
  <c r="CR182" i="4" s="1"/>
  <c r="FC102" i="4"/>
  <c r="BL95" i="4"/>
  <c r="CS95" i="4" s="1"/>
  <c r="FN75" i="4"/>
  <c r="EF75" i="4"/>
  <c r="FC163" i="4"/>
  <c r="BK154" i="4"/>
  <c r="CR154" i="4" s="1"/>
  <c r="FC209" i="4"/>
  <c r="FC85" i="4"/>
  <c r="BL85" i="4"/>
  <c r="CS85" i="4" s="1"/>
  <c r="FC227" i="4"/>
  <c r="BU130" i="4"/>
  <c r="DB130" i="4" s="1"/>
  <c r="BK102" i="4"/>
  <c r="CR102" i="4" s="1"/>
  <c r="BK70" i="4"/>
  <c r="CR70" i="4" s="1"/>
  <c r="FC173" i="4"/>
  <c r="BK77" i="4"/>
  <c r="CR77" i="4" s="1"/>
  <c r="FC171" i="4"/>
  <c r="BK119" i="4"/>
  <c r="CR119" i="4" s="1"/>
  <c r="FC81" i="4"/>
  <c r="FC79" i="4"/>
  <c r="EU200" i="4"/>
  <c r="EE256" i="4"/>
  <c r="EE26" i="4"/>
  <c r="EE264" i="4"/>
  <c r="EV89" i="4"/>
  <c r="EE262" i="4"/>
  <c r="EQ44" i="4"/>
  <c r="EF236" i="4"/>
  <c r="ET71" i="4"/>
  <c r="EV87" i="4"/>
  <c r="EG46" i="4"/>
  <c r="EF249" i="4"/>
  <c r="ER226" i="4"/>
  <c r="ER45" i="4"/>
  <c r="EF39" i="4"/>
  <c r="EF235" i="4"/>
  <c r="EG55" i="4"/>
  <c r="EF111" i="4"/>
  <c r="EG127" i="4"/>
  <c r="EF180" i="4"/>
  <c r="EG120" i="4"/>
  <c r="EF178" i="4"/>
  <c r="EF86" i="4"/>
  <c r="EF213" i="4"/>
  <c r="EG128" i="4"/>
  <c r="EG149" i="4"/>
  <c r="EF177" i="4"/>
  <c r="EF199" i="4"/>
  <c r="EG233" i="4"/>
  <c r="EQ245" i="4"/>
  <c r="EU196" i="4"/>
  <c r="EQ29" i="4"/>
  <c r="EV192" i="4"/>
  <c r="ER41" i="4"/>
  <c r="EE257" i="4"/>
  <c r="EE258" i="4"/>
  <c r="ES222" i="4"/>
  <c r="EE12" i="4"/>
  <c r="EG61" i="4"/>
  <c r="EU81" i="4"/>
  <c r="EF37" i="4"/>
  <c r="ET209" i="4"/>
  <c r="EF31" i="4"/>
  <c r="EG175" i="4"/>
  <c r="EF170" i="4"/>
  <c r="EF99" i="4"/>
  <c r="EF183" i="4"/>
  <c r="EG147" i="4"/>
  <c r="EG133" i="4"/>
  <c r="EF141" i="4"/>
  <c r="EG129" i="4"/>
  <c r="EF82" i="4"/>
  <c r="EG190" i="4"/>
  <c r="BL168" i="4"/>
  <c r="CS168" i="4" s="1"/>
  <c r="FN211" i="4"/>
  <c r="EF211" i="4"/>
  <c r="FC71" i="4"/>
  <c r="FC191" i="4"/>
  <c r="BL175" i="4"/>
  <c r="CS175" i="4" s="1"/>
  <c r="FC137" i="4"/>
  <c r="FC132" i="4"/>
  <c r="BK80" i="4"/>
  <c r="CR80" i="4" s="1"/>
  <c r="BK132" i="4"/>
  <c r="CR132" i="4" s="1"/>
  <c r="BL169" i="4"/>
  <c r="CS169" i="4" s="1"/>
  <c r="FO90" i="4"/>
  <c r="EG90" i="4"/>
  <c r="FC154" i="4"/>
  <c r="FC222" i="4"/>
  <c r="BK139" i="4"/>
  <c r="CR139" i="4" s="1"/>
  <c r="FC221" i="4"/>
  <c r="FC64" i="4"/>
  <c r="BL179" i="4"/>
  <c r="CS179" i="4" s="1"/>
  <c r="BK160" i="4"/>
  <c r="CR160" i="4" s="1"/>
  <c r="BL91" i="4"/>
  <c r="CS91" i="4" s="1"/>
  <c r="BK216" i="4"/>
  <c r="CR216" i="4" s="1"/>
  <c r="FC110" i="4"/>
  <c r="BK194" i="4"/>
  <c r="CR194" i="4" s="1"/>
  <c r="FC158" i="4"/>
  <c r="BK67" i="4"/>
  <c r="CR67" i="4" s="1"/>
  <c r="BK184" i="4"/>
  <c r="CR184" i="4" s="1"/>
  <c r="FC77" i="4"/>
  <c r="FC129" i="4"/>
  <c r="BK65" i="4"/>
  <c r="CR65" i="4" s="1"/>
  <c r="BK209" i="4"/>
  <c r="CR209" i="4" s="1"/>
  <c r="FC215" i="4"/>
  <c r="BK208" i="4"/>
  <c r="CR208" i="4" s="1"/>
  <c r="FC115" i="4"/>
  <c r="BK82" i="4"/>
  <c r="CR82" i="4" s="1"/>
  <c r="FC56" i="4"/>
  <c r="BL146" i="4"/>
  <c r="CS146" i="4" s="1"/>
  <c r="FC53" i="4"/>
  <c r="FC128" i="4"/>
  <c r="FN214" i="4"/>
  <c r="EF214" i="4"/>
  <c r="BK62" i="4"/>
  <c r="CR62" i="4" s="1"/>
  <c r="FC60" i="4"/>
  <c r="BK211" i="4"/>
  <c r="CR211" i="4" s="1"/>
  <c r="BK203" i="4"/>
  <c r="CR203" i="4" s="1"/>
  <c r="BK210" i="4"/>
  <c r="CR210" i="4" s="1"/>
  <c r="BL110" i="4"/>
  <c r="CS110" i="4" s="1"/>
  <c r="FC94" i="4"/>
  <c r="BK89" i="4"/>
  <c r="CR89" i="4" s="1"/>
  <c r="FC151" i="4"/>
  <c r="FC193" i="4"/>
  <c r="BL150" i="4"/>
  <c r="CS150" i="4" s="1"/>
  <c r="FC97" i="4"/>
  <c r="FC141" i="4"/>
  <c r="BK118" i="4"/>
  <c r="CR118" i="4" s="1"/>
  <c r="BL114" i="4"/>
  <c r="CS114" i="4" s="1"/>
  <c r="BK183" i="4"/>
  <c r="CR183" i="4" s="1"/>
  <c r="FC152" i="4"/>
  <c r="FC127" i="4"/>
  <c r="FM135" i="4"/>
  <c r="EE135" i="4"/>
  <c r="BL166" i="4"/>
  <c r="CS166" i="4" s="1"/>
  <c r="FC206" i="4"/>
  <c r="FC153" i="4"/>
  <c r="FC214" i="4"/>
  <c r="BL123" i="4"/>
  <c r="CS123" i="4" s="1"/>
  <c r="FC134" i="4"/>
  <c r="BK176" i="4"/>
  <c r="CR176" i="4" s="1"/>
  <c r="BK75" i="4"/>
  <c r="CR75" i="4" s="1"/>
  <c r="BK81" i="4"/>
  <c r="CR81" i="4" s="1"/>
  <c r="FC67" i="4"/>
  <c r="BL97" i="4"/>
  <c r="CS97" i="4" s="1"/>
  <c r="FC198" i="4"/>
  <c r="BL103" i="4"/>
  <c r="CS103" i="4" s="1"/>
  <c r="BJ195" i="4"/>
  <c r="CQ195" i="4" s="1"/>
  <c r="BK204" i="4"/>
  <c r="CR204" i="4" s="1"/>
  <c r="BL157" i="4"/>
  <c r="CS157" i="4" s="1"/>
  <c r="BK79" i="4"/>
  <c r="CR79" i="4" s="1"/>
  <c r="EF202" i="4"/>
  <c r="FN202" i="4"/>
  <c r="FO84" i="4"/>
  <c r="EG84" i="4"/>
  <c r="FC69" i="4"/>
  <c r="BL144" i="4"/>
  <c r="CS144" i="4" s="1"/>
  <c r="FC111" i="4"/>
  <c r="FC204" i="4"/>
  <c r="FC105" i="4"/>
  <c r="FC139" i="4"/>
  <c r="FC54" i="4"/>
  <c r="BK138" i="4"/>
  <c r="CR138" i="4" s="1"/>
  <c r="BK145" i="4"/>
  <c r="CR145" i="4" s="1"/>
  <c r="FC57" i="4"/>
  <c r="FC223" i="4"/>
  <c r="FC172" i="4"/>
  <c r="FC142" i="4"/>
  <c r="BL94" i="4"/>
  <c r="CS94" i="4" s="1"/>
  <c r="BL117" i="4"/>
  <c r="CS117" i="4" s="1"/>
  <c r="BK100" i="4"/>
  <c r="CR100" i="4" s="1"/>
  <c r="BK191" i="4"/>
  <c r="CR191" i="4" s="1"/>
  <c r="BL163" i="4"/>
  <c r="CS163" i="4" s="1"/>
  <c r="BJ135" i="4"/>
  <c r="CQ135" i="4" s="1"/>
  <c r="BU211" i="4"/>
  <c r="DB211" i="4" s="1"/>
  <c r="FC176" i="4"/>
  <c r="FC74" i="4"/>
  <c r="BK152" i="4"/>
  <c r="CR152" i="4" s="1"/>
  <c r="FC113" i="4"/>
  <c r="FC160" i="4"/>
  <c r="FC93" i="4"/>
  <c r="BK207" i="4"/>
  <c r="CR207" i="4" s="1"/>
  <c r="BL153" i="4"/>
  <c r="CS153" i="4" s="1"/>
  <c r="BL116" i="4"/>
  <c r="CS116" i="4" s="1"/>
  <c r="BL161" i="4"/>
  <c r="CS161" i="4" s="1"/>
  <c r="FC183" i="4"/>
  <c r="FC72" i="4"/>
  <c r="BL137" i="4"/>
  <c r="CS137" i="4" s="1"/>
  <c r="BK202" i="4"/>
  <c r="CR202" i="4" s="1"/>
  <c r="BL105" i="4"/>
  <c r="CS105" i="4" s="1"/>
  <c r="BL84" i="4"/>
  <c r="CS84" i="4" s="1"/>
  <c r="FC76" i="4"/>
  <c r="FN203" i="4"/>
  <c r="EF203" i="4"/>
  <c r="FC116" i="4"/>
  <c r="FC118" i="4"/>
  <c r="BK71" i="4"/>
  <c r="CR71" i="4" s="1"/>
  <c r="FC63" i="4"/>
  <c r="FC165" i="4"/>
  <c r="BK111" i="4"/>
  <c r="CR111" i="4" s="1"/>
  <c r="FD117" i="4"/>
  <c r="FC187" i="4"/>
  <c r="BK108" i="4"/>
  <c r="CR108" i="4" s="1"/>
  <c r="FC161" i="4"/>
  <c r="BK170" i="4"/>
  <c r="CR170" i="4" s="1"/>
  <c r="FC59" i="4"/>
  <c r="FC92" i="4"/>
  <c r="BK66" i="4"/>
  <c r="CR66" i="4" s="1"/>
  <c r="FC120" i="4"/>
  <c r="FC224" i="4"/>
  <c r="BK206" i="4"/>
  <c r="CR206" i="4" s="1"/>
  <c r="BL112" i="4"/>
  <c r="CS112" i="4" s="1"/>
  <c r="FC148" i="4"/>
  <c r="BL127" i="4"/>
  <c r="CS127" i="4" s="1"/>
  <c r="BK180" i="4"/>
  <c r="CR180" i="4" s="1"/>
  <c r="FC52" i="4"/>
  <c r="BK196" i="4"/>
  <c r="CR196" i="4" s="1"/>
  <c r="FE122" i="4"/>
  <c r="BK186" i="4"/>
  <c r="CR186" i="4" s="1"/>
  <c r="BL120" i="4"/>
  <c r="CS120" i="4" s="1"/>
  <c r="BK178" i="4"/>
  <c r="CR178" i="4" s="1"/>
  <c r="BK87" i="4"/>
  <c r="CR87" i="4" s="1"/>
  <c r="FC144" i="4"/>
  <c r="FC156" i="4"/>
  <c r="BL125" i="4"/>
  <c r="CS125" i="4" s="1"/>
  <c r="FD86" i="4"/>
  <c r="FC203" i="4"/>
  <c r="BK73" i="4"/>
  <c r="CR73" i="4" s="1"/>
  <c r="FC108" i="4"/>
  <c r="BK113" i="4"/>
  <c r="CR113" i="4" s="1"/>
  <c r="BK68" i="4"/>
  <c r="CR68" i="4" s="1"/>
  <c r="FO91" i="4"/>
  <c r="EG91" i="4"/>
  <c r="FC218" i="4"/>
  <c r="FC175" i="4"/>
  <c r="BK200" i="4"/>
  <c r="CR200" i="4" s="1"/>
  <c r="FO192" i="4"/>
  <c r="EG192" i="4"/>
  <c r="FC68" i="4"/>
  <c r="BK213" i="4"/>
  <c r="CR213" i="4" s="1"/>
  <c r="FC181" i="4"/>
  <c r="BL164" i="4"/>
  <c r="CS164" i="4" s="1"/>
  <c r="FC179" i="4"/>
  <c r="BL128" i="4"/>
  <c r="CS128" i="4" s="1"/>
  <c r="FC83" i="4"/>
  <c r="FN65" i="4"/>
  <c r="EF65" i="4"/>
  <c r="FC107" i="4"/>
  <c r="FC121" i="4"/>
  <c r="FC199" i="4"/>
  <c r="FC87" i="4"/>
  <c r="FO85" i="4"/>
  <c r="EG85" i="4"/>
  <c r="BL149" i="4"/>
  <c r="CS149" i="4" s="1"/>
  <c r="BL174" i="4"/>
  <c r="CS174" i="4" s="1"/>
  <c r="BL126" i="4"/>
  <c r="CS126" i="4" s="1"/>
  <c r="BK162" i="4"/>
  <c r="CR162" i="4" s="1"/>
  <c r="BK177" i="4"/>
  <c r="CR177" i="4" s="1"/>
  <c r="FC82" i="4"/>
  <c r="BK141" i="4"/>
  <c r="CR141" i="4" s="1"/>
  <c r="BK215" i="4"/>
  <c r="CR215" i="4" s="1"/>
  <c r="BL155" i="4"/>
  <c r="CS155" i="4" s="1"/>
  <c r="BJ98" i="4"/>
  <c r="CQ98" i="4" s="1"/>
  <c r="BL107" i="4"/>
  <c r="CS107" i="4" s="1"/>
  <c r="BK88" i="4"/>
  <c r="CR88" i="4" s="1"/>
  <c r="BL190" i="4"/>
  <c r="CS190" i="4" s="1"/>
  <c r="FC168" i="4"/>
  <c r="BK199" i="4"/>
  <c r="CR199" i="4" s="1"/>
  <c r="EV86" i="4"/>
  <c r="EV193" i="4"/>
  <c r="ES217" i="4"/>
  <c r="EV191" i="4"/>
  <c r="EI167" i="4"/>
  <c r="EG52" i="4"/>
  <c r="EK121" i="4"/>
  <c r="EQ37" i="4"/>
  <c r="EP23" i="4"/>
  <c r="EG54" i="4"/>
  <c r="EG222" i="4"/>
  <c r="EJ172" i="4"/>
  <c r="EE22" i="4"/>
  <c r="EG161" i="4"/>
  <c r="EG137" i="4"/>
  <c r="EF108" i="4"/>
  <c r="EG125" i="4"/>
  <c r="EF113" i="4"/>
  <c r="EF200" i="4"/>
  <c r="EG126" i="4"/>
  <c r="EF162" i="4"/>
  <c r="EG155" i="4"/>
  <c r="EO267" i="4"/>
  <c r="ED5" i="4" s="1"/>
  <c r="P14" i="6" s="1"/>
  <c r="EV88" i="4"/>
  <c r="EF245" i="4"/>
  <c r="EV115" i="4"/>
  <c r="EP257" i="4"/>
  <c r="ES53" i="4"/>
  <c r="EF246" i="4"/>
  <c r="ER50" i="4"/>
  <c r="EE17" i="4"/>
  <c r="EE13" i="4"/>
  <c r="EE263" i="4"/>
  <c r="EP21" i="4"/>
  <c r="EF244" i="4"/>
  <c r="EQ237" i="4"/>
  <c r="EP12" i="4"/>
  <c r="ER46" i="4"/>
  <c r="EQ246" i="4"/>
  <c r="ER235" i="4"/>
  <c r="ET74" i="4"/>
  <c r="EG47" i="4"/>
  <c r="EU203" i="4"/>
  <c r="EP30" i="4"/>
  <c r="EQ244" i="4"/>
  <c r="EE265" i="4"/>
  <c r="ET208" i="4"/>
  <c r="EF136" i="4"/>
  <c r="EG104" i="4"/>
  <c r="EF139" i="4"/>
  <c r="EG140" i="4"/>
  <c r="EF160" i="4"/>
  <c r="EF197" i="4"/>
  <c r="ES52" i="4"/>
  <c r="EU82" i="4"/>
  <c r="ER39" i="4"/>
  <c r="EQ43" i="4"/>
  <c r="ER238" i="4"/>
  <c r="EF43" i="4"/>
  <c r="EE15" i="4"/>
  <c r="ER232" i="4"/>
  <c r="EF221" i="4"/>
  <c r="EU201" i="4"/>
  <c r="EU165" i="4"/>
  <c r="ET72" i="4"/>
  <c r="EQ230" i="4"/>
  <c r="EF239" i="4"/>
  <c r="EQ251" i="4"/>
  <c r="EP263" i="4"/>
  <c r="EF36" i="4"/>
  <c r="ES55" i="4"/>
  <c r="EF42" i="4"/>
  <c r="EF238" i="4"/>
  <c r="EG48" i="4"/>
  <c r="EU195" i="4"/>
  <c r="ET63" i="4"/>
  <c r="ES92" i="4"/>
  <c r="EP14" i="4"/>
  <c r="EF240" i="4"/>
  <c r="EF30" i="4"/>
  <c r="EP34" i="4"/>
  <c r="ES64" i="4"/>
  <c r="EG226" i="4"/>
  <c r="EG95" i="4"/>
  <c r="EF79" i="4"/>
  <c r="EG146" i="4"/>
  <c r="EF83" i="4"/>
  <c r="EF62" i="4"/>
  <c r="EG151" i="4"/>
  <c r="EG93" i="4"/>
  <c r="EG110" i="4"/>
  <c r="EF89" i="4"/>
  <c r="EF132" i="4"/>
  <c r="EG169" i="4"/>
  <c r="EG150" i="4"/>
  <c r="EF118" i="4"/>
  <c r="EG130" i="4"/>
  <c r="EG114" i="4"/>
  <c r="EG92" i="4"/>
  <c r="EF122" i="4"/>
  <c r="EP102" i="4"/>
  <c r="EF63" i="4"/>
  <c r="EG143" i="4"/>
  <c r="EF194" i="4"/>
  <c r="EQ121" i="4"/>
  <c r="EG123" i="4"/>
  <c r="EP122" i="4"/>
  <c r="EF207" i="4"/>
  <c r="EF176" i="4"/>
  <c r="EF81" i="4"/>
  <c r="EG156" i="4"/>
  <c r="EF70" i="4"/>
  <c r="EG103" i="4"/>
  <c r="EG159" i="4"/>
  <c r="EE195" i="4"/>
  <c r="EF204" i="4"/>
  <c r="EG165" i="4"/>
  <c r="BZ200" i="4"/>
  <c r="DG200" i="4" s="1"/>
  <c r="BZ79" i="4"/>
  <c r="DG79" i="4" s="1"/>
  <c r="BV42" i="4"/>
  <c r="DC42" i="4" s="1"/>
  <c r="BK242" i="4"/>
  <c r="CR242" i="4" s="1"/>
  <c r="BV33" i="4"/>
  <c r="DC33" i="4" s="1"/>
  <c r="FB257" i="4"/>
  <c r="BW238" i="4"/>
  <c r="DD238" i="4" s="1"/>
  <c r="FB167" i="4"/>
  <c r="BU20" i="4"/>
  <c r="DB20" i="4" s="1"/>
  <c r="BZ165" i="4"/>
  <c r="DG165" i="4" s="1"/>
  <c r="BJ26" i="4"/>
  <c r="CQ26" i="4" s="1"/>
  <c r="BK245" i="4"/>
  <c r="CR245" i="4" s="1"/>
  <c r="FB217" i="4"/>
  <c r="FB234" i="4"/>
  <c r="BX198" i="4"/>
  <c r="DE198" i="4" s="1"/>
  <c r="FD232" i="4"/>
  <c r="BX224" i="4"/>
  <c r="DE224" i="4" s="1"/>
  <c r="BX53" i="4"/>
  <c r="DE53" i="4" s="1"/>
  <c r="BW60" i="4"/>
  <c r="DD60" i="4" s="1"/>
  <c r="BX217" i="4"/>
  <c r="DE217" i="4" s="1"/>
  <c r="BV44" i="4"/>
  <c r="DC44" i="4" s="1"/>
  <c r="BZ133" i="4"/>
  <c r="DG133" i="4" s="1"/>
  <c r="BV101" i="4"/>
  <c r="DC101" i="4" s="1"/>
  <c r="FB138" i="4"/>
  <c r="BL59" i="4"/>
  <c r="CS59" i="4" s="1"/>
  <c r="BK244" i="4"/>
  <c r="CR244" i="4" s="1"/>
  <c r="BX218" i="4"/>
  <c r="DE218" i="4" s="1"/>
  <c r="BU23" i="4"/>
  <c r="DB23" i="4" s="1"/>
  <c r="FB131" i="4"/>
  <c r="FB180" i="4"/>
  <c r="FC143" i="4"/>
  <c r="FB178" i="4"/>
  <c r="BU22" i="4"/>
  <c r="DB22" i="4" s="1"/>
  <c r="BY63" i="4"/>
  <c r="DF63" i="4" s="1"/>
  <c r="BW229" i="4"/>
  <c r="DD229" i="4" s="1"/>
  <c r="BU16" i="4"/>
  <c r="DB16" i="4" s="1"/>
  <c r="BU12" i="4"/>
  <c r="DB12" i="4" s="1"/>
  <c r="FC252" i="4"/>
  <c r="BV252" i="4"/>
  <c r="DC252" i="4" s="1"/>
  <c r="BW46" i="4"/>
  <c r="DD46" i="4" s="1"/>
  <c r="FB15" i="4"/>
  <c r="BL46" i="4"/>
  <c r="CS46" i="4" s="1"/>
  <c r="BL61" i="4"/>
  <c r="CS61" i="4" s="1"/>
  <c r="FB136" i="4"/>
  <c r="BW45" i="4"/>
  <c r="DD45" i="4" s="1"/>
  <c r="BL54" i="4"/>
  <c r="CS54" i="4" s="1"/>
  <c r="FB84" i="4"/>
  <c r="FC28" i="4"/>
  <c r="BK37" i="4"/>
  <c r="CR37" i="4" s="1"/>
  <c r="FB98" i="4"/>
  <c r="BY67" i="4"/>
  <c r="DF67" i="4" s="1"/>
  <c r="BJ266" i="4"/>
  <c r="CQ266" i="4" s="1"/>
  <c r="BW231" i="4"/>
  <c r="DD231" i="4" s="1"/>
  <c r="BL227" i="4"/>
  <c r="CS227" i="4" s="1"/>
  <c r="BV243" i="4"/>
  <c r="DC243" i="4" s="1"/>
  <c r="BL55" i="4"/>
  <c r="CS55" i="4" s="1"/>
  <c r="BV234" i="4"/>
  <c r="DC234" i="4" s="1"/>
  <c r="BK31" i="4"/>
  <c r="CR31" i="4" s="1"/>
  <c r="FD42" i="4"/>
  <c r="BW233" i="4"/>
  <c r="DD233" i="4" s="1"/>
  <c r="FC30" i="4"/>
  <c r="BO172" i="4"/>
  <c r="CV172" i="4" s="1"/>
  <c r="BW40" i="4"/>
  <c r="DD40" i="4" s="1"/>
  <c r="BJ22" i="4"/>
  <c r="CQ22" i="4" s="1"/>
  <c r="FD48" i="4"/>
  <c r="BV181" i="4"/>
  <c r="DC181" i="4" s="1"/>
  <c r="FB133" i="4"/>
  <c r="BX142" i="4"/>
  <c r="DE142" i="4" s="1"/>
  <c r="FB13" i="4"/>
  <c r="FB262" i="4"/>
  <c r="BV250" i="4"/>
  <c r="DC250" i="4" s="1"/>
  <c r="FC34" i="4"/>
  <c r="BL233" i="4"/>
  <c r="CS233" i="4" s="1"/>
  <c r="BJ254" i="4"/>
  <c r="CQ254" i="4" s="1"/>
  <c r="BU17" i="4"/>
  <c r="DB17" i="4" s="1"/>
  <c r="FB109" i="4"/>
  <c r="BY202" i="4"/>
  <c r="DF202" i="4" s="1"/>
  <c r="FB220" i="4"/>
  <c r="FB211" i="4"/>
  <c r="FB184" i="4"/>
  <c r="FB164" i="4"/>
  <c r="BL60" i="4"/>
  <c r="CS60" i="4" s="1"/>
  <c r="FD37" i="4"/>
  <c r="FB78" i="4"/>
  <c r="BU13" i="4"/>
  <c r="DB13" i="4" s="1"/>
  <c r="FD230" i="4"/>
  <c r="FC254" i="4"/>
  <c r="BW239" i="4"/>
  <c r="DD239" i="4" s="1"/>
  <c r="BJ256" i="4"/>
  <c r="CQ256" i="4" s="1"/>
  <c r="BZ76" i="4"/>
  <c r="DG76" i="4" s="1"/>
  <c r="BU265" i="4"/>
  <c r="DB265" i="4" s="1"/>
  <c r="BU19" i="4"/>
  <c r="DB19" i="4" s="1"/>
  <c r="BL231" i="4"/>
  <c r="CS231" i="4" s="1"/>
  <c r="FB43" i="4"/>
  <c r="BJ255" i="4"/>
  <c r="CQ255" i="4" s="1"/>
  <c r="FD235" i="4"/>
  <c r="BV29" i="4"/>
  <c r="DC29" i="4" s="1"/>
  <c r="FD233" i="4"/>
  <c r="BY72" i="4"/>
  <c r="DF72" i="4" s="1"/>
  <c r="FB65" i="4"/>
  <c r="FB58" i="4"/>
  <c r="FB261" i="4"/>
  <c r="BJ25" i="4"/>
  <c r="CQ25" i="4" s="1"/>
  <c r="BU15" i="4"/>
  <c r="DB15" i="4" s="1"/>
  <c r="FB185" i="4"/>
  <c r="FB46" i="4"/>
  <c r="FD50" i="4"/>
  <c r="BJ14" i="4"/>
  <c r="CQ14" i="4" s="1"/>
  <c r="BY210" i="4"/>
  <c r="DF210" i="4" s="1"/>
  <c r="FB248" i="4"/>
  <c r="BK238" i="4"/>
  <c r="CR238" i="4" s="1"/>
  <c r="BV242" i="4"/>
  <c r="DC242" i="4" s="1"/>
  <c r="BL52" i="4"/>
  <c r="CS52" i="4" s="1"/>
  <c r="BJ13" i="4"/>
  <c r="CQ13" i="4" s="1"/>
  <c r="BK236" i="4"/>
  <c r="CR236" i="4" s="1"/>
  <c r="FC251" i="4"/>
  <c r="BY71" i="4"/>
  <c r="DF71" i="4" s="1"/>
  <c r="BU266" i="4"/>
  <c r="DB266" i="4" s="1"/>
  <c r="BL225" i="4"/>
  <c r="CS225" i="4" s="1"/>
  <c r="BY65" i="4"/>
  <c r="DF65" i="4" s="1"/>
  <c r="BK33" i="4"/>
  <c r="CR33" i="4" s="1"/>
  <c r="BL228" i="4"/>
  <c r="CS228" i="4" s="1"/>
  <c r="BU264" i="4"/>
  <c r="DB264" i="4" s="1"/>
  <c r="FC243" i="4"/>
  <c r="BV248" i="4"/>
  <c r="DC248" i="4" s="1"/>
  <c r="BK198" i="4"/>
  <c r="CR198" i="4" s="1"/>
  <c r="BY205" i="4"/>
  <c r="DF205" i="4" s="1"/>
  <c r="BL44" i="4"/>
  <c r="CS44" i="4" s="1"/>
  <c r="BW226" i="4"/>
  <c r="DD226" i="4" s="1"/>
  <c r="BJ12" i="4"/>
  <c r="CQ12" i="4" s="1"/>
  <c r="FC246" i="4"/>
  <c r="BK237" i="4"/>
  <c r="CR237" i="4" s="1"/>
  <c r="BX214" i="4"/>
  <c r="DE214" i="4" s="1"/>
  <c r="BY207" i="4"/>
  <c r="DF207" i="4" s="1"/>
  <c r="BJ24" i="4"/>
  <c r="CQ24" i="4" s="1"/>
  <c r="BZ83" i="4"/>
  <c r="DG83" i="4" s="1"/>
  <c r="BW54" i="4"/>
  <c r="DD54" i="4" s="1"/>
  <c r="BK30" i="4"/>
  <c r="CR30" i="4" s="1"/>
  <c r="FB22" i="4"/>
  <c r="BK39" i="4"/>
  <c r="CR39" i="4" s="1"/>
  <c r="BL47" i="4"/>
  <c r="CS47" i="4" s="1"/>
  <c r="BU35" i="4"/>
  <c r="DB35" i="4" s="1"/>
  <c r="BV36" i="4"/>
  <c r="DC36" i="4" s="1"/>
  <c r="FB16" i="4"/>
  <c r="FB186" i="4"/>
  <c r="FB19" i="4"/>
  <c r="FD49" i="4"/>
  <c r="BL56" i="4"/>
  <c r="CS56" i="4" s="1"/>
  <c r="BY73" i="4"/>
  <c r="DF73" i="4" s="1"/>
  <c r="BK250" i="4"/>
  <c r="CR250" i="4" s="1"/>
  <c r="BX57" i="4"/>
  <c r="DE57" i="4" s="1"/>
  <c r="BK29" i="4"/>
  <c r="CR29" i="4" s="1"/>
  <c r="BU261" i="4"/>
  <c r="DB261" i="4" s="1"/>
  <c r="FB112" i="4"/>
  <c r="FB207" i="4"/>
  <c r="FB244" i="4"/>
  <c r="BK41" i="4"/>
  <c r="CR41" i="4" s="1"/>
  <c r="FB17" i="4"/>
  <c r="BJ265" i="4"/>
  <c r="CQ265" i="4" s="1"/>
  <c r="BW48" i="4"/>
  <c r="DD48" i="4" s="1"/>
  <c r="BY212" i="4"/>
  <c r="DF212" i="4" s="1"/>
  <c r="BX61" i="4"/>
  <c r="DE61" i="4" s="1"/>
  <c r="FB18" i="4"/>
  <c r="BY208" i="4"/>
  <c r="DF208" i="4" s="1"/>
  <c r="EF35" i="4"/>
  <c r="EV189" i="4"/>
  <c r="EU80" i="4"/>
  <c r="EG218" i="4"/>
  <c r="EU79" i="4"/>
  <c r="ER66" i="4"/>
  <c r="EG232" i="4"/>
  <c r="FA267" i="4"/>
  <c r="EQ42" i="4"/>
  <c r="EQ33" i="4"/>
  <c r="EI78" i="4"/>
  <c r="EF40" i="4"/>
  <c r="EE260" i="4"/>
  <c r="EF28" i="4"/>
  <c r="EG217" i="4"/>
  <c r="EV84" i="4"/>
  <c r="EQ153" i="4"/>
  <c r="EP18" i="4"/>
  <c r="EE18" i="4"/>
  <c r="ET206" i="4"/>
  <c r="EG189" i="4"/>
  <c r="ER236" i="4"/>
  <c r="ES198" i="4"/>
  <c r="EU77" i="4"/>
  <c r="EP259" i="4"/>
  <c r="EF57" i="4"/>
  <c r="ES224" i="4"/>
  <c r="ER60" i="4"/>
  <c r="EG229" i="4"/>
  <c r="ES220" i="4"/>
  <c r="EP107" i="4"/>
  <c r="EF32" i="4"/>
  <c r="EE27" i="4"/>
  <c r="EU133" i="4"/>
  <c r="ES59" i="4"/>
  <c r="EE16" i="4"/>
  <c r="EU78" i="4"/>
  <c r="EQ25" i="4"/>
  <c r="ES204" i="4"/>
  <c r="EE253" i="4"/>
  <c r="ER90" i="4"/>
  <c r="EK158" i="4"/>
  <c r="EG234" i="4"/>
  <c r="EJ173" i="4"/>
  <c r="ET215" i="4"/>
  <c r="ES218" i="4"/>
  <c r="EQ241" i="4"/>
  <c r="EP22" i="4"/>
  <c r="EE261" i="4"/>
  <c r="ER229" i="4"/>
  <c r="EF248" i="4"/>
  <c r="EP16" i="4"/>
  <c r="EQ252" i="4"/>
  <c r="EF34" i="4"/>
  <c r="EV85" i="4"/>
  <c r="EF38" i="4"/>
  <c r="EQ31" i="4"/>
  <c r="EG45" i="4"/>
  <c r="ET67" i="4"/>
  <c r="EQ253" i="4"/>
  <c r="EP24" i="4"/>
  <c r="ER231" i="4"/>
  <c r="EG51" i="4"/>
  <c r="EF50" i="4"/>
  <c r="EQ243" i="4"/>
  <c r="EV194" i="4"/>
  <c r="EQ234" i="4"/>
  <c r="EF247" i="4"/>
  <c r="ER233" i="4"/>
  <c r="EF241" i="4"/>
  <c r="ER40" i="4"/>
  <c r="FB150" i="4"/>
  <c r="BZ80" i="4"/>
  <c r="DG80" i="4" s="1"/>
  <c r="FB11" i="4"/>
  <c r="BJ15" i="4"/>
  <c r="CQ15" i="4" s="1"/>
  <c r="BK221" i="4"/>
  <c r="CR221" i="4" s="1"/>
  <c r="BV32" i="4"/>
  <c r="DC32" i="4" s="1"/>
  <c r="BZ77" i="4"/>
  <c r="DG77" i="4" s="1"/>
  <c r="BV230" i="4"/>
  <c r="DC230" i="4" s="1"/>
  <c r="FE226" i="4"/>
  <c r="BJ257" i="4"/>
  <c r="CQ257" i="4" s="1"/>
  <c r="FD41" i="4"/>
  <c r="FB263" i="4"/>
  <c r="BY68" i="4"/>
  <c r="DF68" i="4" s="1"/>
  <c r="BL48" i="4"/>
  <c r="CS48" i="4" s="1"/>
  <c r="FD39" i="4"/>
  <c r="BJ23" i="4"/>
  <c r="CQ23" i="4" s="1"/>
  <c r="BV37" i="4"/>
  <c r="DC37" i="4" s="1"/>
  <c r="FC242" i="4"/>
  <c r="FC33" i="4"/>
  <c r="BJ252" i="4"/>
  <c r="CQ252" i="4" s="1"/>
  <c r="BW228" i="4"/>
  <c r="DD228" i="4" s="1"/>
  <c r="FB228" i="4"/>
  <c r="BV245" i="4"/>
  <c r="DC245" i="4" s="1"/>
  <c r="BX52" i="4"/>
  <c r="DE52" i="4" s="1"/>
  <c r="BV249" i="4"/>
  <c r="DC249" i="4" s="1"/>
  <c r="BZ82" i="4"/>
  <c r="DG82" i="4" s="1"/>
  <c r="BJ19" i="4"/>
  <c r="CQ19" i="4" s="1"/>
  <c r="FC24" i="4"/>
  <c r="FC174" i="4"/>
  <c r="BW227" i="4"/>
  <c r="DD227" i="4" s="1"/>
  <c r="BV43" i="4"/>
  <c r="DC43" i="4" s="1"/>
  <c r="FB189" i="4"/>
  <c r="BX62" i="4"/>
  <c r="DE62" i="4" s="1"/>
  <c r="BZ197" i="4"/>
  <c r="DG197" i="4" s="1"/>
  <c r="BL230" i="4"/>
  <c r="CS230" i="4" s="1"/>
  <c r="FB240" i="4"/>
  <c r="BJ259" i="4"/>
  <c r="CQ259" i="4" s="1"/>
  <c r="BJ21" i="4"/>
  <c r="CQ21" i="4" s="1"/>
  <c r="FD237" i="4"/>
  <c r="BL220" i="4"/>
  <c r="CS220" i="4" s="1"/>
  <c r="BJ264" i="4"/>
  <c r="CQ264" i="4" s="1"/>
  <c r="BU254" i="4"/>
  <c r="DB254" i="4" s="1"/>
  <c r="FB62" i="4"/>
  <c r="BU256" i="4"/>
  <c r="DB256" i="4" s="1"/>
  <c r="BL58" i="4"/>
  <c r="CS58" i="4" s="1"/>
  <c r="BW47" i="4"/>
  <c r="DD47" i="4" s="1"/>
  <c r="BK239" i="4"/>
  <c r="CR239" i="4" s="1"/>
  <c r="FC29" i="4"/>
  <c r="BW41" i="4"/>
  <c r="DD41" i="4" s="1"/>
  <c r="FB265" i="4"/>
  <c r="BV251" i="4"/>
  <c r="DC251" i="4" s="1"/>
  <c r="FB14" i="4"/>
  <c r="FB146" i="4"/>
  <c r="BW38" i="4"/>
  <c r="DD38" i="4" s="1"/>
  <c r="BK246" i="4"/>
  <c r="CR246" i="4" s="1"/>
  <c r="FB101" i="4"/>
  <c r="BJ262" i="4"/>
  <c r="CQ262" i="4" s="1"/>
  <c r="BU91" i="4"/>
  <c r="DB91" i="4" s="1"/>
  <c r="FB258" i="4"/>
  <c r="BK36" i="4"/>
  <c r="CR36" i="4" s="1"/>
  <c r="BX55" i="4"/>
  <c r="DE55" i="4" s="1"/>
  <c r="BL224" i="4"/>
  <c r="CS224" i="4" s="1"/>
  <c r="AI167" i="4"/>
  <c r="BN167" i="4"/>
  <c r="CU167" i="4" s="1"/>
  <c r="BJ17" i="4"/>
  <c r="CQ17" i="4" s="1"/>
  <c r="BZ195" i="4"/>
  <c r="DG195" i="4" s="1"/>
  <c r="BX223" i="4"/>
  <c r="DE223" i="4" s="1"/>
  <c r="FC36" i="4"/>
  <c r="BJ263" i="4"/>
  <c r="CQ263" i="4" s="1"/>
  <c r="BU21" i="4"/>
  <c r="DB21" i="4" s="1"/>
  <c r="BJ251" i="4"/>
  <c r="CQ251" i="4" s="1"/>
  <c r="BW51" i="4"/>
  <c r="DD51" i="4" s="1"/>
  <c r="BJ258" i="4"/>
  <c r="CQ258" i="4" s="1"/>
  <c r="FC249" i="4"/>
  <c r="FC26" i="4"/>
  <c r="BY70" i="4"/>
  <c r="DF70" i="4" s="1"/>
  <c r="BV143" i="4"/>
  <c r="DC143" i="4" s="1"/>
  <c r="BV237" i="4"/>
  <c r="DC237" i="4" s="1"/>
  <c r="BV27" i="4"/>
  <c r="DC27" i="4" s="1"/>
  <c r="FX11" i="4"/>
  <c r="BT267" i="4"/>
  <c r="BX221" i="4"/>
  <c r="DE221" i="4" s="1"/>
  <c r="FB213" i="4"/>
  <c r="BZ199" i="4"/>
  <c r="DG199" i="4" s="1"/>
  <c r="FB130" i="4"/>
  <c r="FB55" i="4"/>
  <c r="BV246" i="4"/>
  <c r="DC246" i="4" s="1"/>
  <c r="FB20" i="4"/>
  <c r="BK249" i="4"/>
  <c r="CR249" i="4" s="1"/>
  <c r="FB140" i="4"/>
  <c r="FB70" i="4"/>
  <c r="BW240" i="4"/>
  <c r="DD240" i="4" s="1"/>
  <c r="BX222" i="4"/>
  <c r="DE222" i="4" s="1"/>
  <c r="BX92" i="4"/>
  <c r="DE92" i="4" s="1"/>
  <c r="BU14" i="4"/>
  <c r="DB14" i="4" s="1"/>
  <c r="FC145" i="4"/>
  <c r="FB32" i="4"/>
  <c r="BW235" i="4"/>
  <c r="DD235" i="4" s="1"/>
  <c r="BJ20" i="4"/>
  <c r="CQ20" i="4" s="1"/>
  <c r="BK240" i="4"/>
  <c r="CR240" i="4" s="1"/>
  <c r="BK243" i="4"/>
  <c r="CR243" i="4" s="1"/>
  <c r="FB190" i="4"/>
  <c r="FD47" i="4"/>
  <c r="BK235" i="4"/>
  <c r="CR235" i="4" s="1"/>
  <c r="FB256" i="4"/>
  <c r="BV219" i="4"/>
  <c r="DC219" i="4" s="1"/>
  <c r="FC25" i="4"/>
  <c r="BL53" i="4"/>
  <c r="CS53" i="4" s="1"/>
  <c r="BY209" i="4"/>
  <c r="DF209" i="4" s="1"/>
  <c r="BU30" i="4"/>
  <c r="DB30" i="4" s="1"/>
  <c r="BU26" i="4"/>
  <c r="DB26" i="4" s="1"/>
  <c r="BX56" i="4"/>
  <c r="DE56" i="4" s="1"/>
  <c r="BL222" i="4"/>
  <c r="CS222" i="4" s="1"/>
  <c r="FC104" i="4"/>
  <c r="FB21" i="4"/>
  <c r="BL226" i="4"/>
  <c r="CS226" i="4" s="1"/>
  <c r="EQ250" i="4"/>
  <c r="EP17" i="4"/>
  <c r="ER239" i="4"/>
  <c r="EU76" i="4"/>
  <c r="EP15" i="4"/>
  <c r="ET210" i="4"/>
  <c r="ET65" i="4"/>
  <c r="EQ248" i="4"/>
  <c r="ET205" i="4"/>
  <c r="ES214" i="4"/>
  <c r="EU83" i="4"/>
  <c r="ER54" i="4"/>
  <c r="EP35" i="4"/>
  <c r="ET73" i="4"/>
  <c r="ES57" i="4"/>
  <c r="ER48" i="4"/>
  <c r="ES61" i="4"/>
  <c r="FC89" i="4"/>
  <c r="BL223" i="4"/>
  <c r="CS223" i="4" s="1"/>
  <c r="BW39" i="4"/>
  <c r="DD39" i="4" s="1"/>
  <c r="FB88" i="4"/>
  <c r="BK43" i="4"/>
  <c r="CR43" i="4" s="1"/>
  <c r="P24" i="6"/>
  <c r="AT5" i="4"/>
  <c r="D52" i="2"/>
  <c r="FB119" i="4"/>
  <c r="BU263" i="4"/>
  <c r="DB263" i="4" s="1"/>
  <c r="FD238" i="4"/>
  <c r="BW50" i="4"/>
  <c r="DD50" i="4" s="1"/>
  <c r="BK42" i="4"/>
  <c r="CR42" i="4" s="1"/>
  <c r="BV25" i="4"/>
  <c r="DC25" i="4" s="1"/>
  <c r="BK35" i="4"/>
  <c r="CR35" i="4" s="1"/>
  <c r="FB38" i="4"/>
  <c r="BL218" i="4"/>
  <c r="CS218" i="4" s="1"/>
  <c r="BV28" i="4"/>
  <c r="DC28" i="4" s="1"/>
  <c r="BW66" i="4"/>
  <c r="DD66" i="4" s="1"/>
  <c r="BL232" i="4"/>
  <c r="CS232" i="4" s="1"/>
  <c r="FB212" i="4"/>
  <c r="BY69" i="4"/>
  <c r="DF69" i="4" s="1"/>
  <c r="AI78" i="4"/>
  <c r="BN78" i="4"/>
  <c r="CU78" i="4" s="1"/>
  <c r="FB201" i="4"/>
  <c r="BK40" i="4"/>
  <c r="CR40" i="4" s="1"/>
  <c r="BX190" i="4"/>
  <c r="DE190" i="4" s="1"/>
  <c r="BJ260" i="4"/>
  <c r="CQ260" i="4" s="1"/>
  <c r="BX225" i="4"/>
  <c r="DE225" i="4" s="1"/>
  <c r="BK28" i="4"/>
  <c r="CR28" i="4" s="1"/>
  <c r="FB75" i="4"/>
  <c r="FB266" i="4"/>
  <c r="FD45" i="4"/>
  <c r="BW232" i="4"/>
  <c r="DD232" i="4" s="1"/>
  <c r="BZ75" i="4"/>
  <c r="DG75" i="4" s="1"/>
  <c r="BZ196" i="4"/>
  <c r="DG196" i="4" s="1"/>
  <c r="BU18" i="4"/>
  <c r="DB18" i="4" s="1"/>
  <c r="FD44" i="4"/>
  <c r="FB12" i="4"/>
  <c r="BZ201" i="4"/>
  <c r="DG201" i="4" s="1"/>
  <c r="BJ18" i="4"/>
  <c r="CQ18" i="4" s="1"/>
  <c r="BY206" i="4"/>
  <c r="DF206" i="4" s="1"/>
  <c r="BL189" i="4"/>
  <c r="CS189" i="4" s="1"/>
  <c r="BW236" i="4"/>
  <c r="DD236" i="4" s="1"/>
  <c r="FB264" i="4"/>
  <c r="FC31" i="4"/>
  <c r="FB260" i="4"/>
  <c r="BX58" i="4"/>
  <c r="DE58" i="4" s="1"/>
  <c r="BU259" i="4"/>
  <c r="DB259" i="4" s="1"/>
  <c r="FB245" i="4"/>
  <c r="BU257" i="4"/>
  <c r="DB257" i="4" s="1"/>
  <c r="BK57" i="4"/>
  <c r="CR57" i="4" s="1"/>
  <c r="BL229" i="4"/>
  <c r="CS229" i="4" s="1"/>
  <c r="FB250" i="4"/>
  <c r="BU258" i="4"/>
  <c r="DB258" i="4" s="1"/>
  <c r="BX220" i="4"/>
  <c r="DE220" i="4" s="1"/>
  <c r="BU107" i="4"/>
  <c r="DB107" i="4" s="1"/>
  <c r="BK32" i="4"/>
  <c r="CR32" i="4" s="1"/>
  <c r="BJ27" i="4"/>
  <c r="CQ27" i="4" s="1"/>
  <c r="FB247" i="4"/>
  <c r="BX59" i="4"/>
  <c r="DE59" i="4" s="1"/>
  <c r="BJ16" i="4"/>
  <c r="CQ16" i="4" s="1"/>
  <c r="FB124" i="4"/>
  <c r="BZ78" i="4"/>
  <c r="DG78" i="4" s="1"/>
  <c r="BX216" i="4"/>
  <c r="DE216" i="4" s="1"/>
  <c r="BX204" i="4"/>
  <c r="DE204" i="4" s="1"/>
  <c r="BJ253" i="4"/>
  <c r="CQ253" i="4" s="1"/>
  <c r="FD40" i="4"/>
  <c r="BW90" i="4"/>
  <c r="DD90" i="4" s="1"/>
  <c r="FB23" i="4"/>
  <c r="BL234" i="4"/>
  <c r="CS234" i="4" s="1"/>
  <c r="BO173" i="4"/>
  <c r="CV173" i="4" s="1"/>
  <c r="BU255" i="4"/>
  <c r="DB255" i="4" s="1"/>
  <c r="BY215" i="4"/>
  <c r="DF215" i="4" s="1"/>
  <c r="FB27" i="4"/>
  <c r="BV241" i="4"/>
  <c r="DC241" i="4" s="1"/>
  <c r="BU262" i="4"/>
  <c r="DB262" i="4" s="1"/>
  <c r="BU260" i="4"/>
  <c r="DB260" i="4" s="1"/>
  <c r="BU11" i="4"/>
  <c r="DB11" i="4" s="1"/>
  <c r="BJ261" i="4"/>
  <c r="CQ261" i="4" s="1"/>
  <c r="BK248" i="4"/>
  <c r="CR248" i="4" s="1"/>
  <c r="FB259" i="4"/>
  <c r="BY213" i="4"/>
  <c r="DF213" i="4" s="1"/>
  <c r="BK34" i="4"/>
  <c r="CR34" i="4" s="1"/>
  <c r="FB253" i="4"/>
  <c r="BK38" i="4"/>
  <c r="CR38" i="4" s="1"/>
  <c r="BZ81" i="4"/>
  <c r="DG81" i="4" s="1"/>
  <c r="FB157" i="4"/>
  <c r="FB225" i="4"/>
  <c r="BV31" i="4"/>
  <c r="DC31" i="4" s="1"/>
  <c r="BL45" i="4"/>
  <c r="CS45" i="4" s="1"/>
  <c r="BW49" i="4"/>
  <c r="DD49" i="4" s="1"/>
  <c r="FB229" i="4"/>
  <c r="BY74" i="4"/>
  <c r="DF74" i="4" s="1"/>
  <c r="BV253" i="4"/>
  <c r="DC253" i="4" s="1"/>
  <c r="BU24" i="4"/>
  <c r="DB24" i="4" s="1"/>
  <c r="FB51" i="4"/>
  <c r="BZ203" i="4"/>
  <c r="DG203" i="4" s="1"/>
  <c r="BL51" i="4"/>
  <c r="CS51" i="4" s="1"/>
  <c r="BU34" i="4"/>
  <c r="DB34" i="4" s="1"/>
  <c r="BX64" i="4"/>
  <c r="DE64" i="4" s="1"/>
  <c r="FB231" i="4"/>
  <c r="FC35" i="4"/>
  <c r="BV247" i="4"/>
  <c r="DC247" i="4" s="1"/>
  <c r="FB255" i="4"/>
  <c r="BK247" i="4"/>
  <c r="CR247" i="4" s="1"/>
  <c r="BV244" i="4"/>
  <c r="DC244" i="4" s="1"/>
  <c r="FB123" i="4"/>
  <c r="BK241" i="4"/>
  <c r="CR241" i="4" s="1"/>
  <c r="EQ181" i="4"/>
  <c r="ES142" i="4"/>
  <c r="ET202" i="4"/>
  <c r="EG60" i="4"/>
  <c r="EP13" i="4"/>
  <c r="EP265" i="4"/>
  <c r="EP19" i="4"/>
  <c r="EG231" i="4"/>
  <c r="EE25" i="4"/>
  <c r="EG49" i="4"/>
  <c r="EP266" i="4"/>
  <c r="EG225" i="4"/>
  <c r="EV172" i="4"/>
  <c r="EF33" i="4"/>
  <c r="EG228" i="4"/>
  <c r="EP264" i="4"/>
  <c r="EK131" i="4"/>
  <c r="EF198" i="4"/>
  <c r="EG44" i="4"/>
  <c r="EF237" i="4"/>
  <c r="ET207" i="4"/>
  <c r="EE24" i="4"/>
  <c r="EG56" i="4"/>
  <c r="EF250" i="4"/>
  <c r="EF29" i="4"/>
  <c r="EP261" i="4"/>
  <c r="ET212" i="4"/>
  <c r="AS5" i="4"/>
  <c r="O24" i="6"/>
  <c r="BJ11" i="4"/>
  <c r="CQ11" i="4" s="1"/>
  <c r="FM11" i="4"/>
  <c r="BI267" i="4"/>
  <c r="AS6" i="4" s="1"/>
  <c r="EB39" i="4"/>
  <c r="FE241" i="4" l="1"/>
  <c r="EG230" i="4"/>
  <c r="FO230" i="4"/>
  <c r="EQ143" i="4"/>
  <c r="FY143" i="4"/>
  <c r="BV153" i="4"/>
  <c r="DC153" i="4" s="1"/>
  <c r="FD236" i="4"/>
  <c r="EG220" i="4"/>
  <c r="BM219" i="4"/>
  <c r="CT219" i="4" s="1"/>
  <c r="FO220" i="4"/>
  <c r="FE162" i="4"/>
  <c r="BL50" i="4"/>
  <c r="CS50" i="4" s="1"/>
  <c r="BL49" i="4"/>
  <c r="CS49" i="4" s="1"/>
  <c r="GA190" i="4"/>
  <c r="ES190" i="4"/>
  <c r="FE239" i="4"/>
  <c r="FO59" i="4"/>
  <c r="GQ131" i="4"/>
  <c r="EG59" i="4"/>
  <c r="EG203" i="4"/>
  <c r="EG204" i="4"/>
  <c r="DB267" i="4"/>
  <c r="CQ267" i="4"/>
  <c r="FY34" i="4"/>
  <c r="FP45" i="4"/>
  <c r="FY255" i="4"/>
  <c r="GA232" i="4"/>
  <c r="FP217" i="4"/>
  <c r="EF11" i="4"/>
  <c r="FO50" i="4"/>
  <c r="FP51" i="4"/>
  <c r="FZ253" i="4"/>
  <c r="FO38" i="4"/>
  <c r="FO34" i="4"/>
  <c r="FN261" i="4"/>
  <c r="FZ241" i="4"/>
  <c r="GC215" i="4"/>
  <c r="FS173" i="4"/>
  <c r="GQ173" i="4" s="1"/>
  <c r="FN27" i="4"/>
  <c r="FY107" i="4"/>
  <c r="FP229" i="4"/>
  <c r="FY257" i="4"/>
  <c r="FN18" i="4"/>
  <c r="FY18" i="4"/>
  <c r="GD75" i="4"/>
  <c r="GS75" i="4" s="1"/>
  <c r="FP223" i="4"/>
  <c r="GB92" i="4"/>
  <c r="GA240" i="4"/>
  <c r="FZ237" i="4"/>
  <c r="GC70" i="4"/>
  <c r="GD195" i="4"/>
  <c r="GS195" i="4" s="1"/>
  <c r="GB55" i="4"/>
  <c r="FZ251" i="4"/>
  <c r="GD82" i="4"/>
  <c r="GS82" i="4" s="1"/>
  <c r="GB52" i="4"/>
  <c r="FZ230" i="4"/>
  <c r="FO221" i="4"/>
  <c r="FN15" i="4"/>
  <c r="GD80" i="4"/>
  <c r="GS80" i="4" s="1"/>
  <c r="FN265" i="4"/>
  <c r="FO41" i="4"/>
  <c r="FZ36" i="4"/>
  <c r="GA226" i="4"/>
  <c r="GC210" i="4"/>
  <c r="FZ29" i="4"/>
  <c r="FY265" i="4"/>
  <c r="FP60" i="4"/>
  <c r="FY17" i="4"/>
  <c r="FP233" i="4"/>
  <c r="FZ250" i="4"/>
  <c r="FZ243" i="4"/>
  <c r="GA231" i="4"/>
  <c r="GC67" i="4"/>
  <c r="GA46" i="4"/>
  <c r="FY16" i="4"/>
  <c r="GC63" i="4"/>
  <c r="FZ44" i="4"/>
  <c r="FN26" i="4"/>
  <c r="FZ33" i="4"/>
  <c r="FZ42" i="4"/>
  <c r="FP190" i="4"/>
  <c r="FP128" i="4"/>
  <c r="FO113" i="4"/>
  <c r="FP127" i="4"/>
  <c r="FO66" i="4"/>
  <c r="FP84" i="4"/>
  <c r="FY211" i="4"/>
  <c r="FO204" i="4"/>
  <c r="FP97" i="4"/>
  <c r="FO176" i="4"/>
  <c r="FO203" i="4"/>
  <c r="FO160" i="4"/>
  <c r="FO139" i="4"/>
  <c r="FP169" i="4"/>
  <c r="FO154" i="4"/>
  <c r="FP171" i="4"/>
  <c r="FO148" i="4"/>
  <c r="FP142" i="4"/>
  <c r="FO74" i="4"/>
  <c r="FP159" i="4"/>
  <c r="FP101" i="4"/>
  <c r="FY102" i="4"/>
  <c r="FO76" i="4"/>
  <c r="FO99" i="4"/>
  <c r="FO136" i="4"/>
  <c r="FP115" i="4"/>
  <c r="GA39" i="4"/>
  <c r="FP53" i="4"/>
  <c r="FZ219" i="4"/>
  <c r="FO235" i="4"/>
  <c r="FO240" i="4"/>
  <c r="GA235" i="4"/>
  <c r="GD199" i="4"/>
  <c r="GS199" i="4" s="1"/>
  <c r="GB221" i="4"/>
  <c r="FZ27" i="4"/>
  <c r="GB223" i="4"/>
  <c r="FR167" i="4"/>
  <c r="FN262" i="4"/>
  <c r="FO246" i="4"/>
  <c r="GA41" i="4"/>
  <c r="FO239" i="4"/>
  <c r="FP58" i="4"/>
  <c r="FN264" i="4"/>
  <c r="FN259" i="4"/>
  <c r="FP230" i="4"/>
  <c r="GB62" i="4"/>
  <c r="FZ43" i="4"/>
  <c r="FN252" i="4"/>
  <c r="FN23" i="4"/>
  <c r="FP48" i="4"/>
  <c r="FN257" i="4"/>
  <c r="GC208" i="4"/>
  <c r="GA48" i="4"/>
  <c r="FY35" i="4"/>
  <c r="FN24" i="4"/>
  <c r="GC205" i="4"/>
  <c r="FZ248" i="4"/>
  <c r="FY264" i="4"/>
  <c r="FP225" i="4"/>
  <c r="FO236" i="4"/>
  <c r="FP52" i="4"/>
  <c r="FO238" i="4"/>
  <c r="FN25" i="4"/>
  <c r="FN255" i="4"/>
  <c r="GB142" i="4"/>
  <c r="FZ234" i="4"/>
  <c r="FO37" i="4"/>
  <c r="GA45" i="4"/>
  <c r="FP61" i="4"/>
  <c r="FP46" i="4"/>
  <c r="FO244" i="4"/>
  <c r="GD133" i="4"/>
  <c r="GS133" i="4" s="1"/>
  <c r="GB217" i="4"/>
  <c r="GB53" i="4"/>
  <c r="FY20" i="4"/>
  <c r="GA238" i="4"/>
  <c r="FP219" i="4"/>
  <c r="FO215" i="4"/>
  <c r="FO200" i="4"/>
  <c r="FO68" i="4"/>
  <c r="FO178" i="4"/>
  <c r="FO196" i="4"/>
  <c r="FO180" i="4"/>
  <c r="FO206" i="4"/>
  <c r="FO71" i="4"/>
  <c r="FP137" i="4"/>
  <c r="FO207" i="4"/>
  <c r="FO62" i="4"/>
  <c r="FP146" i="4"/>
  <c r="FO208" i="4"/>
  <c r="FO209" i="4"/>
  <c r="FO184" i="4"/>
  <c r="FP91" i="4"/>
  <c r="FP179" i="4"/>
  <c r="FP175" i="4"/>
  <c r="FP168" i="4"/>
  <c r="FO77" i="4"/>
  <c r="FO70" i="4"/>
  <c r="FY130" i="4"/>
  <c r="FP85" i="4"/>
  <c r="FP95" i="4"/>
  <c r="FO182" i="4"/>
  <c r="FO212" i="4"/>
  <c r="FO63" i="4"/>
  <c r="FO72" i="4"/>
  <c r="FP151" i="4"/>
  <c r="FP129" i="4"/>
  <c r="FP140" i="4"/>
  <c r="FP130" i="4"/>
  <c r="FO201" i="4"/>
  <c r="FP104" i="4"/>
  <c r="FO214" i="4"/>
  <c r="GD81" i="4"/>
  <c r="GS81" i="4" s="1"/>
  <c r="GB204" i="4"/>
  <c r="GD78" i="4"/>
  <c r="GS78" i="4" s="1"/>
  <c r="GB220" i="4"/>
  <c r="GB58" i="4"/>
  <c r="FO28" i="4"/>
  <c r="FO40" i="4"/>
  <c r="FR78" i="4"/>
  <c r="GA66" i="4"/>
  <c r="FP218" i="4"/>
  <c r="FO35" i="4"/>
  <c r="FO42" i="4"/>
  <c r="FO241" i="4"/>
  <c r="FZ244" i="4"/>
  <c r="GD203" i="4"/>
  <c r="GS203" i="4" s="1"/>
  <c r="FY24" i="4"/>
  <c r="FZ31" i="4"/>
  <c r="FO248" i="4"/>
  <c r="GB216" i="4"/>
  <c r="FN16" i="4"/>
  <c r="FO32" i="4"/>
  <c r="GA236" i="4"/>
  <c r="GD201" i="4"/>
  <c r="GS201" i="4" s="1"/>
  <c r="GB225" i="4"/>
  <c r="GC69" i="4"/>
  <c r="FZ28" i="4"/>
  <c r="FZ25" i="4"/>
  <c r="FY263" i="4"/>
  <c r="FO43" i="4"/>
  <c r="GB222" i="4"/>
  <c r="FZ246" i="4"/>
  <c r="FZ143" i="4"/>
  <c r="FN258" i="4"/>
  <c r="FN251" i="4"/>
  <c r="FN263" i="4"/>
  <c r="GA38" i="4"/>
  <c r="FY256" i="4"/>
  <c r="FY254" i="4"/>
  <c r="FZ37" i="4"/>
  <c r="GC68" i="4"/>
  <c r="FP205" i="4"/>
  <c r="FO29" i="4"/>
  <c r="FO250" i="4"/>
  <c r="FP56" i="4"/>
  <c r="FO39" i="4"/>
  <c r="FO30" i="4"/>
  <c r="GD83" i="4"/>
  <c r="GS83" i="4" s="1"/>
  <c r="GC207" i="4"/>
  <c r="GC65" i="4"/>
  <c r="FZ242" i="4"/>
  <c r="FY15" i="4"/>
  <c r="FN256" i="4"/>
  <c r="FY13" i="4"/>
  <c r="FN254" i="4"/>
  <c r="FZ181" i="4"/>
  <c r="FN22" i="4"/>
  <c r="FS172" i="4"/>
  <c r="GQ172" i="4" s="1"/>
  <c r="GA233" i="4"/>
  <c r="FY22" i="4"/>
  <c r="GB218" i="4"/>
  <c r="FO245" i="4"/>
  <c r="GD165" i="4"/>
  <c r="GS165" i="4" s="1"/>
  <c r="GD200" i="4"/>
  <c r="GS200" i="4" s="1"/>
  <c r="FO170" i="4"/>
  <c r="FO108" i="4"/>
  <c r="FP116" i="4"/>
  <c r="FO191" i="4"/>
  <c r="FP117" i="4"/>
  <c r="FO145" i="4"/>
  <c r="FP150" i="4"/>
  <c r="FO132" i="4"/>
  <c r="FO119" i="4"/>
  <c r="FO193" i="4"/>
  <c r="FO86" i="4"/>
  <c r="FP109" i="4"/>
  <c r="FP134" i="4"/>
  <c r="FY122" i="4"/>
  <c r="FP124" i="4"/>
  <c r="FO122" i="4"/>
  <c r="FO181" i="4"/>
  <c r="FP147" i="4"/>
  <c r="FZ247" i="4"/>
  <c r="GC74" i="4"/>
  <c r="GA49" i="4"/>
  <c r="FY260" i="4"/>
  <c r="FP234" i="4"/>
  <c r="GA90" i="4"/>
  <c r="FN253" i="4"/>
  <c r="GB59" i="4"/>
  <c r="FY258" i="4"/>
  <c r="GA50" i="4"/>
  <c r="FP226" i="4"/>
  <c r="FY26" i="4"/>
  <c r="FO243" i="4"/>
  <c r="FN20" i="4"/>
  <c r="FY14" i="4"/>
  <c r="FN17" i="4"/>
  <c r="FP224" i="4"/>
  <c r="FO36" i="4"/>
  <c r="FY91" i="4"/>
  <c r="GA47" i="4"/>
  <c r="FN21" i="4"/>
  <c r="GA227" i="4"/>
  <c r="GA228" i="4"/>
  <c r="GD77" i="4"/>
  <c r="GS77" i="4" s="1"/>
  <c r="GC212" i="4"/>
  <c r="FY261" i="4"/>
  <c r="GB57" i="4"/>
  <c r="GC73" i="4"/>
  <c r="GA54" i="4"/>
  <c r="FO237" i="4"/>
  <c r="FN12" i="4"/>
  <c r="FP44" i="4"/>
  <c r="FO198" i="4"/>
  <c r="FP228" i="4"/>
  <c r="FY266" i="4"/>
  <c r="FN13" i="4"/>
  <c r="FY19" i="4"/>
  <c r="GD76" i="4"/>
  <c r="GS76" i="4" s="1"/>
  <c r="GA239" i="4"/>
  <c r="GC202" i="4"/>
  <c r="GA40" i="4"/>
  <c r="FO31" i="4"/>
  <c r="FP55" i="4"/>
  <c r="FP227" i="4"/>
  <c r="FN266" i="4"/>
  <c r="FZ252" i="4"/>
  <c r="FY12" i="4"/>
  <c r="FP59" i="4"/>
  <c r="FZ101" i="4"/>
  <c r="GB224" i="4"/>
  <c r="GB198" i="4"/>
  <c r="FO242" i="4"/>
  <c r="GD79" i="4"/>
  <c r="GS79" i="4" s="1"/>
  <c r="FO199" i="4"/>
  <c r="FP107" i="4"/>
  <c r="FP155" i="4"/>
  <c r="FP126" i="4"/>
  <c r="FP149" i="4"/>
  <c r="FP164" i="4"/>
  <c r="FO213" i="4"/>
  <c r="FO73" i="4"/>
  <c r="FP120" i="4"/>
  <c r="FP163" i="4"/>
  <c r="FO100" i="4"/>
  <c r="FP103" i="4"/>
  <c r="FO81" i="4"/>
  <c r="FP123" i="4"/>
  <c r="FO183" i="4"/>
  <c r="FP110" i="4"/>
  <c r="FO65" i="4"/>
  <c r="FO67" i="4"/>
  <c r="FO194" i="4"/>
  <c r="FO216" i="4"/>
  <c r="FO80" i="4"/>
  <c r="FO102" i="4"/>
  <c r="FP192" i="4"/>
  <c r="FP165" i="4"/>
  <c r="FP156" i="4"/>
  <c r="FZ121" i="4"/>
  <c r="FP143" i="4"/>
  <c r="FP106" i="4"/>
  <c r="FO83" i="4"/>
  <c r="FO64" i="4"/>
  <c r="FP133" i="4"/>
  <c r="FO197" i="4"/>
  <c r="FP96" i="4"/>
  <c r="EG66" i="4"/>
  <c r="EG71" i="4"/>
  <c r="EH116" i="4"/>
  <c r="EG80" i="4"/>
  <c r="EG209" i="4"/>
  <c r="EG68" i="4"/>
  <c r="EQ211" i="4"/>
  <c r="EH109" i="4"/>
  <c r="EH106" i="4"/>
  <c r="EQ35" i="4"/>
  <c r="EH95" i="4"/>
  <c r="EH192" i="4"/>
  <c r="EG193" i="4"/>
  <c r="EH224" i="4"/>
  <c r="EG102" i="4"/>
  <c r="EG83" i="4"/>
  <c r="BM96" i="4"/>
  <c r="CT96" i="4" s="1"/>
  <c r="EH96" i="4"/>
  <c r="EF258" i="4"/>
  <c r="EG72" i="4"/>
  <c r="ES240" i="4"/>
  <c r="ET57" i="4"/>
  <c r="ET198" i="4"/>
  <c r="ER42" i="4"/>
  <c r="EG215" i="4"/>
  <c r="EH107" i="4"/>
  <c r="EH164" i="4"/>
  <c r="EG212" i="4"/>
  <c r="ER237" i="4"/>
  <c r="EV203" i="4"/>
  <c r="EK173" i="4"/>
  <c r="EF13" i="4"/>
  <c r="EH101" i="4"/>
  <c r="EF261" i="4"/>
  <c r="EQ14" i="4"/>
  <c r="ER242" i="4"/>
  <c r="ET142" i="4"/>
  <c r="ES233" i="4"/>
  <c r="EG244" i="4"/>
  <c r="EG200" i="4"/>
  <c r="EG113" i="4"/>
  <c r="EG196" i="4"/>
  <c r="EG100" i="4"/>
  <c r="EH117" i="4"/>
  <c r="EG145" i="4"/>
  <c r="EG194" i="4"/>
  <c r="EG86" i="4"/>
  <c r="EG63" i="4"/>
  <c r="EH130" i="4"/>
  <c r="EF262" i="4"/>
  <c r="ET225" i="4"/>
  <c r="ET92" i="4"/>
  <c r="ER246" i="4"/>
  <c r="ER43" i="4"/>
  <c r="EU67" i="4"/>
  <c r="EH120" i="4"/>
  <c r="EG180" i="4"/>
  <c r="EG81" i="4"/>
  <c r="EQ102" i="4"/>
  <c r="EG201" i="4"/>
  <c r="ES226" i="4"/>
  <c r="ET217" i="4"/>
  <c r="EH91" i="4"/>
  <c r="EG199" i="4"/>
  <c r="EH190" i="4"/>
  <c r="EG178" i="4"/>
  <c r="EG206" i="4"/>
  <c r="EH163" i="4"/>
  <c r="EH123" i="4"/>
  <c r="EH110" i="4"/>
  <c r="EH179" i="4"/>
  <c r="EH168" i="4"/>
  <c r="EG70" i="4"/>
  <c r="EH165" i="4"/>
  <c r="ES90" i="4"/>
  <c r="ET59" i="4"/>
  <c r="EH226" i="4"/>
  <c r="EV199" i="4"/>
  <c r="EV195" i="4"/>
  <c r="EF264" i="4"/>
  <c r="EH48" i="4"/>
  <c r="EV77" i="4"/>
  <c r="EF15" i="4"/>
  <c r="EH126" i="4"/>
  <c r="EG208" i="4"/>
  <c r="EH124" i="4"/>
  <c r="EG122" i="4"/>
  <c r="EG214" i="4"/>
  <c r="EV81" i="4"/>
  <c r="EQ263" i="4"/>
  <c r="ES235" i="4"/>
  <c r="EF21" i="4"/>
  <c r="ET52" i="4"/>
  <c r="EU68" i="4"/>
  <c r="ER234" i="4"/>
  <c r="EQ12" i="4"/>
  <c r="EH128" i="4"/>
  <c r="EH137" i="4"/>
  <c r="EG62" i="4"/>
  <c r="EG216" i="4"/>
  <c r="EG139" i="4"/>
  <c r="EH175" i="4"/>
  <c r="ER121" i="4"/>
  <c r="EH140" i="4"/>
  <c r="FY30" i="4"/>
  <c r="EQ30" i="4"/>
  <c r="GA51" i="4"/>
  <c r="ES51" i="4"/>
  <c r="GB214" i="4"/>
  <c r="ET214" i="4"/>
  <c r="FO33" i="4"/>
  <c r="EG33" i="4"/>
  <c r="GC72" i="4"/>
  <c r="EU72" i="4"/>
  <c r="FP231" i="4"/>
  <c r="EH231" i="4"/>
  <c r="GA229" i="4"/>
  <c r="ES229" i="4"/>
  <c r="FY23" i="4"/>
  <c r="EQ23" i="4"/>
  <c r="BM107" i="4"/>
  <c r="CT107" i="4" s="1"/>
  <c r="BK98" i="4"/>
  <c r="CR98" i="4" s="1"/>
  <c r="FO162" i="4"/>
  <c r="EG162" i="4"/>
  <c r="FD108" i="4"/>
  <c r="FO111" i="4"/>
  <c r="EG111" i="4"/>
  <c r="FP161" i="4"/>
  <c r="EH161" i="4"/>
  <c r="FO138" i="4"/>
  <c r="EG138" i="4"/>
  <c r="FD105" i="4"/>
  <c r="FP157" i="4"/>
  <c r="EH157" i="4"/>
  <c r="FN195" i="4"/>
  <c r="EF195" i="4"/>
  <c r="BL176" i="4"/>
  <c r="CS176" i="4" s="1"/>
  <c r="FO118" i="4"/>
  <c r="EG118" i="4"/>
  <c r="FO210" i="4"/>
  <c r="EG210" i="4"/>
  <c r="FO211" i="4"/>
  <c r="EG211" i="4"/>
  <c r="BM146" i="4"/>
  <c r="CT146" i="4" s="1"/>
  <c r="FO247" i="4"/>
  <c r="EG247" i="4"/>
  <c r="FY262" i="4"/>
  <c r="EQ262" i="4"/>
  <c r="GC206" i="4"/>
  <c r="EU206" i="4"/>
  <c r="GD196" i="4"/>
  <c r="GS196" i="4" s="1"/>
  <c r="EV196" i="4"/>
  <c r="GC209" i="4"/>
  <c r="EU209" i="4"/>
  <c r="FY21" i="4"/>
  <c r="EQ21" i="4"/>
  <c r="GD197" i="4"/>
  <c r="GS197" i="4" s="1"/>
  <c r="EV197" i="4"/>
  <c r="BM126" i="4"/>
  <c r="CT126" i="4" s="1"/>
  <c r="FO87" i="4"/>
  <c r="EG87" i="4"/>
  <c r="BM120" i="4"/>
  <c r="CT120" i="4" s="1"/>
  <c r="FO186" i="4"/>
  <c r="EG186" i="4"/>
  <c r="FP112" i="4"/>
  <c r="EH112" i="4"/>
  <c r="BL108" i="4"/>
  <c r="CS108" i="4" s="1"/>
  <c r="BM84" i="4"/>
  <c r="CT84" i="4" s="1"/>
  <c r="FO152" i="4"/>
  <c r="EG152" i="4"/>
  <c r="FD198" i="4"/>
  <c r="FD214" i="4"/>
  <c r="FD152" i="4"/>
  <c r="BM150" i="4"/>
  <c r="CT150" i="4" s="1"/>
  <c r="FD151" i="4"/>
  <c r="BL62" i="4"/>
  <c r="CS62" i="4" s="1"/>
  <c r="GB64" i="4"/>
  <c r="ET64" i="4"/>
  <c r="FO57" i="4"/>
  <c r="EG57" i="4"/>
  <c r="FY259" i="4"/>
  <c r="EQ259" i="4"/>
  <c r="FN260" i="4"/>
  <c r="EF260" i="4"/>
  <c r="FP222" i="4"/>
  <c r="EH222" i="4"/>
  <c r="FO249" i="4"/>
  <c r="EG249" i="4"/>
  <c r="FN19" i="4"/>
  <c r="EF19" i="4"/>
  <c r="FZ249" i="4"/>
  <c r="ER249" i="4"/>
  <c r="FZ32" i="4"/>
  <c r="ER32" i="4"/>
  <c r="GB61" i="4"/>
  <c r="ET61" i="4"/>
  <c r="FP47" i="4"/>
  <c r="EH47" i="4"/>
  <c r="FN14" i="4"/>
  <c r="EF14" i="4"/>
  <c r="GA60" i="4"/>
  <c r="ES60" i="4"/>
  <c r="FO141" i="4"/>
  <c r="EG141" i="4"/>
  <c r="FO177" i="4"/>
  <c r="EG177" i="4"/>
  <c r="FP174" i="4"/>
  <c r="EH174" i="4"/>
  <c r="BL68" i="4"/>
  <c r="CS68" i="4" s="1"/>
  <c r="FE86" i="4"/>
  <c r="FP153" i="4"/>
  <c r="EH153" i="4"/>
  <c r="FP144" i="4"/>
  <c r="EH144" i="4"/>
  <c r="FO79" i="4"/>
  <c r="EG79" i="4"/>
  <c r="BM97" i="4"/>
  <c r="CT97" i="4" s="1"/>
  <c r="FO75" i="4"/>
  <c r="EG75" i="4"/>
  <c r="FP114" i="4"/>
  <c r="EH114" i="4"/>
  <c r="BL203" i="4"/>
  <c r="CS203" i="4" s="1"/>
  <c r="FO82" i="4"/>
  <c r="EG82" i="4"/>
  <c r="GC213" i="4"/>
  <c r="EU213" i="4"/>
  <c r="GB190" i="4"/>
  <c r="ET190" i="4"/>
  <c r="FP232" i="4"/>
  <c r="EH232" i="4"/>
  <c r="GB56" i="4"/>
  <c r="ET56" i="4"/>
  <c r="FP220" i="4"/>
  <c r="EH220" i="4"/>
  <c r="FZ245" i="4"/>
  <c r="ER245" i="4"/>
  <c r="GC71" i="4"/>
  <c r="EU71" i="4"/>
  <c r="FP54" i="4"/>
  <c r="EH54" i="4"/>
  <c r="BM190" i="4"/>
  <c r="CT190" i="4" s="1"/>
  <c r="FD199" i="4"/>
  <c r="FD83" i="4"/>
  <c r="BM164" i="4"/>
  <c r="CT164" i="4" s="1"/>
  <c r="BL213" i="4"/>
  <c r="CS213" i="4" s="1"/>
  <c r="FP125" i="4"/>
  <c r="EH125" i="4"/>
  <c r="FD144" i="4"/>
  <c r="BL66" i="4"/>
  <c r="CS66" i="4" s="1"/>
  <c r="FP105" i="4"/>
  <c r="EH105" i="4"/>
  <c r="BM137" i="4"/>
  <c r="CT137" i="4" s="1"/>
  <c r="FD223" i="4"/>
  <c r="FP166" i="4"/>
  <c r="EH166" i="4"/>
  <c r="FO89" i="4"/>
  <c r="EG89" i="4"/>
  <c r="FD128" i="4"/>
  <c r="BL208" i="4"/>
  <c r="CS208" i="4" s="1"/>
  <c r="BL209" i="4"/>
  <c r="CS209" i="4" s="1"/>
  <c r="FD77" i="4"/>
  <c r="FD110" i="4"/>
  <c r="BM179" i="4"/>
  <c r="CT179" i="4" s="1"/>
  <c r="FD64" i="4"/>
  <c r="BM169" i="4"/>
  <c r="CT169" i="4" s="1"/>
  <c r="FD132" i="4"/>
  <c r="BM175" i="4"/>
  <c r="CT175" i="4" s="1"/>
  <c r="FD79" i="4"/>
  <c r="FD81" i="4"/>
  <c r="BL70" i="4"/>
  <c r="CS70" i="4" s="1"/>
  <c r="FD102" i="4"/>
  <c r="FD208" i="4"/>
  <c r="FP185" i="4"/>
  <c r="EH185" i="4"/>
  <c r="BM142" i="4"/>
  <c r="CT142" i="4" s="1"/>
  <c r="FD166" i="4"/>
  <c r="FP187" i="4"/>
  <c r="EH187" i="4"/>
  <c r="FD194" i="4"/>
  <c r="BM165" i="4"/>
  <c r="CT165" i="4" s="1"/>
  <c r="FD177" i="4"/>
  <c r="FD219" i="4"/>
  <c r="FD169" i="4"/>
  <c r="BW121" i="4"/>
  <c r="DD121" i="4" s="1"/>
  <c r="EH92" i="4"/>
  <c r="FP92" i="4"/>
  <c r="FD73" i="4"/>
  <c r="FD195" i="4"/>
  <c r="FD149" i="4"/>
  <c r="FD216" i="4"/>
  <c r="FD200" i="4"/>
  <c r="FD91" i="4"/>
  <c r="FD106" i="4"/>
  <c r="BM140" i="4"/>
  <c r="CT140" i="4" s="1"/>
  <c r="BL69" i="4"/>
  <c r="CS69" i="4" s="1"/>
  <c r="BL99" i="4"/>
  <c r="CS99" i="4" s="1"/>
  <c r="BL136" i="4"/>
  <c r="CS136" i="4" s="1"/>
  <c r="BL214" i="4"/>
  <c r="CS214" i="4" s="1"/>
  <c r="FD196" i="4"/>
  <c r="EG88" i="4"/>
  <c r="FO88" i="4"/>
  <c r="FN98" i="4"/>
  <c r="EF98" i="4"/>
  <c r="FD82" i="4"/>
  <c r="BM174" i="4"/>
  <c r="CT174" i="4" s="1"/>
  <c r="FD87" i="4"/>
  <c r="FD121" i="4"/>
  <c r="BM128" i="4"/>
  <c r="CT128" i="4" s="1"/>
  <c r="FD181" i="4"/>
  <c r="FD68" i="4"/>
  <c r="FD218" i="4"/>
  <c r="BM125" i="4"/>
  <c r="CT125" i="4" s="1"/>
  <c r="BL87" i="4"/>
  <c r="CS87" i="4" s="1"/>
  <c r="BL186" i="4"/>
  <c r="CS186" i="4" s="1"/>
  <c r="FD52" i="4"/>
  <c r="BM127" i="4"/>
  <c r="CT127" i="4" s="1"/>
  <c r="BM112" i="4"/>
  <c r="CT112" i="4" s="1"/>
  <c r="FD59" i="4"/>
  <c r="BL170" i="4"/>
  <c r="CS170" i="4" s="1"/>
  <c r="FD187" i="4"/>
  <c r="FD165" i="4"/>
  <c r="FD118" i="4"/>
  <c r="BM105" i="4"/>
  <c r="CT105" i="4" s="1"/>
  <c r="FD72" i="4"/>
  <c r="BM153" i="4"/>
  <c r="CT153" i="4" s="1"/>
  <c r="FD160" i="4"/>
  <c r="BV211" i="4"/>
  <c r="DC211" i="4" s="1"/>
  <c r="BL191" i="4"/>
  <c r="CS191" i="4" s="1"/>
  <c r="FP94" i="4"/>
  <c r="EH94" i="4"/>
  <c r="FD172" i="4"/>
  <c r="FD57" i="4"/>
  <c r="FD54" i="4"/>
  <c r="BM144" i="4"/>
  <c r="CT144" i="4" s="1"/>
  <c r="FD69" i="4"/>
  <c r="BL79" i="4"/>
  <c r="CS79" i="4" s="1"/>
  <c r="BM157" i="4"/>
  <c r="CT157" i="4" s="1"/>
  <c r="BK195" i="4"/>
  <c r="CR195" i="4" s="1"/>
  <c r="BL75" i="4"/>
  <c r="CS75" i="4" s="1"/>
  <c r="BM123" i="4"/>
  <c r="CT123" i="4" s="1"/>
  <c r="FD206" i="4"/>
  <c r="BM166" i="4"/>
  <c r="CT166" i="4" s="1"/>
  <c r="FD141" i="4"/>
  <c r="BL89" i="4"/>
  <c r="CS89" i="4" s="1"/>
  <c r="FD94" i="4"/>
  <c r="BL210" i="4"/>
  <c r="CS210" i="4" s="1"/>
  <c r="FD60" i="4"/>
  <c r="BL82" i="4"/>
  <c r="CS82" i="4" s="1"/>
  <c r="FD115" i="4"/>
  <c r="BL184" i="4"/>
  <c r="CS184" i="4" s="1"/>
  <c r="BL160" i="4"/>
  <c r="CS160" i="4" s="1"/>
  <c r="FD222" i="4"/>
  <c r="FD154" i="4"/>
  <c r="BL132" i="4"/>
  <c r="CS132" i="4" s="1"/>
  <c r="FD191" i="4"/>
  <c r="BL119" i="4"/>
  <c r="CS119" i="4" s="1"/>
  <c r="BL77" i="4"/>
  <c r="CS77" i="4" s="1"/>
  <c r="BM85" i="4"/>
  <c r="CT85" i="4" s="1"/>
  <c r="FD209" i="4"/>
  <c r="BL154" i="4"/>
  <c r="CS154" i="4" s="1"/>
  <c r="BM171" i="4"/>
  <c r="CT171" i="4" s="1"/>
  <c r="BM109" i="4"/>
  <c r="CT109" i="4" s="1"/>
  <c r="FD100" i="4"/>
  <c r="BL148" i="4"/>
  <c r="CS148" i="4" s="1"/>
  <c r="FD90" i="4"/>
  <c r="BM159" i="4"/>
  <c r="CT159" i="4" s="1"/>
  <c r="BM156" i="4"/>
  <c r="CT156" i="4" s="1"/>
  <c r="BM134" i="4"/>
  <c r="CT134" i="4" s="1"/>
  <c r="FD170" i="4"/>
  <c r="BM92" i="4"/>
  <c r="CT92" i="4" s="1"/>
  <c r="FD147" i="4"/>
  <c r="FE80" i="4"/>
  <c r="EH90" i="4"/>
  <c r="FP90" i="4"/>
  <c r="FD210" i="4"/>
  <c r="FD96" i="4"/>
  <c r="BM129" i="4"/>
  <c r="CT129" i="4" s="1"/>
  <c r="BM147" i="4"/>
  <c r="FD66" i="4"/>
  <c r="FO69" i="4"/>
  <c r="EG69" i="4"/>
  <c r="BM104" i="4"/>
  <c r="CT104" i="4" s="1"/>
  <c r="FD192" i="4"/>
  <c r="BL88" i="4"/>
  <c r="CS88" i="4" s="1"/>
  <c r="BM155" i="4"/>
  <c r="CT155" i="4" s="1"/>
  <c r="FD179" i="4"/>
  <c r="BL113" i="4"/>
  <c r="CS113" i="4" s="1"/>
  <c r="BL73" i="4"/>
  <c r="CS73" i="4" s="1"/>
  <c r="FD203" i="4"/>
  <c r="FD156" i="4"/>
  <c r="FF122" i="4"/>
  <c r="BL180" i="4"/>
  <c r="CS180" i="4" s="1"/>
  <c r="BL206" i="4"/>
  <c r="CS206" i="4" s="1"/>
  <c r="FD92" i="4"/>
  <c r="BL71" i="4"/>
  <c r="CS71" i="4" s="1"/>
  <c r="FD76" i="4"/>
  <c r="FO202" i="4"/>
  <c r="EG202" i="4"/>
  <c r="FD183" i="4"/>
  <c r="FD74" i="4"/>
  <c r="BK135" i="4"/>
  <c r="CR135" i="4" s="1"/>
  <c r="BM94" i="4"/>
  <c r="CT94" i="4" s="1"/>
  <c r="BL145" i="4"/>
  <c r="CS145" i="4" s="1"/>
  <c r="FD139" i="4"/>
  <c r="FD204" i="4"/>
  <c r="BL204" i="4"/>
  <c r="CS204" i="4" s="1"/>
  <c r="BM103" i="4"/>
  <c r="CT103" i="4" s="1"/>
  <c r="FD67" i="4"/>
  <c r="FD134" i="4"/>
  <c r="FD153" i="4"/>
  <c r="BL183" i="4"/>
  <c r="CS183" i="4" s="1"/>
  <c r="BM114" i="4"/>
  <c r="CT114" i="4" s="1"/>
  <c r="FD193" i="4"/>
  <c r="FD215" i="4"/>
  <c r="BL65" i="4"/>
  <c r="CS65" i="4" s="1"/>
  <c r="FD158" i="4"/>
  <c r="BL139" i="4"/>
  <c r="CS139" i="4" s="1"/>
  <c r="FD137" i="4"/>
  <c r="BM168" i="4"/>
  <c r="CT168" i="4" s="1"/>
  <c r="FD173" i="4"/>
  <c r="BL102" i="4"/>
  <c r="CS102" i="4" s="1"/>
  <c r="BV130" i="4"/>
  <c r="DC130" i="4" s="1"/>
  <c r="FD85" i="4"/>
  <c r="BL182" i="4"/>
  <c r="CS182" i="4" s="1"/>
  <c r="BL193" i="4"/>
  <c r="CS193" i="4" s="1"/>
  <c r="BL86" i="4"/>
  <c r="CS86" i="4" s="1"/>
  <c r="FD205" i="4"/>
  <c r="FD155" i="4"/>
  <c r="BM93" i="4"/>
  <c r="CT93" i="4" s="1"/>
  <c r="BM101" i="4"/>
  <c r="CT101" i="4" s="1"/>
  <c r="FD188" i="4"/>
  <c r="BM124" i="4"/>
  <c r="CT124" i="4" s="1"/>
  <c r="FD61" i="4"/>
  <c r="BL63" i="4"/>
  <c r="CS63" i="4" s="1"/>
  <c r="BV102" i="4"/>
  <c r="DC102" i="4" s="1"/>
  <c r="BL122" i="4"/>
  <c r="CS122" i="4" s="1"/>
  <c r="BL72" i="4"/>
  <c r="CS72" i="4" s="1"/>
  <c r="FP188" i="4"/>
  <c r="EH188" i="4"/>
  <c r="BM90" i="4"/>
  <c r="CT90" i="4" s="1"/>
  <c r="FD103" i="4"/>
  <c r="BM151" i="4"/>
  <c r="CT151" i="4" s="1"/>
  <c r="BL64" i="4"/>
  <c r="CS64" i="4" s="1"/>
  <c r="BM133" i="4"/>
  <c r="CT133" i="4" s="1"/>
  <c r="FD159" i="4"/>
  <c r="FD125" i="4"/>
  <c r="FD197" i="4"/>
  <c r="BL197" i="4"/>
  <c r="CS197" i="4" s="1"/>
  <c r="BL201" i="4"/>
  <c r="CS201" i="4" s="1"/>
  <c r="FD135" i="4"/>
  <c r="BL199" i="4"/>
  <c r="CS199" i="4" s="1"/>
  <c r="FD168" i="4"/>
  <c r="BL215" i="4"/>
  <c r="CS215" i="4" s="1"/>
  <c r="BL141" i="4"/>
  <c r="CS141" i="4" s="1"/>
  <c r="BL177" i="4"/>
  <c r="CS177" i="4" s="1"/>
  <c r="BL162" i="4"/>
  <c r="CS162" i="4" s="1"/>
  <c r="BM149" i="4"/>
  <c r="CT149" i="4" s="1"/>
  <c r="FD107" i="4"/>
  <c r="BL200" i="4"/>
  <c r="CS200" i="4" s="1"/>
  <c r="FD175" i="4"/>
  <c r="BL178" i="4"/>
  <c r="CS178" i="4" s="1"/>
  <c r="BL196" i="4"/>
  <c r="CS196" i="4" s="1"/>
  <c r="FD148" i="4"/>
  <c r="FD224" i="4"/>
  <c r="FD120" i="4"/>
  <c r="FD161" i="4"/>
  <c r="FE117" i="4"/>
  <c r="BL111" i="4"/>
  <c r="CS111" i="4" s="1"/>
  <c r="FD63" i="4"/>
  <c r="FD116" i="4"/>
  <c r="BL202" i="4"/>
  <c r="CS202" i="4" s="1"/>
  <c r="BM161" i="4"/>
  <c r="CT161" i="4" s="1"/>
  <c r="BM116" i="4"/>
  <c r="CT116" i="4" s="1"/>
  <c r="BL207" i="4"/>
  <c r="CS207" i="4" s="1"/>
  <c r="FD93" i="4"/>
  <c r="FD113" i="4"/>
  <c r="BL152" i="4"/>
  <c r="CS152" i="4" s="1"/>
  <c r="FD176" i="4"/>
  <c r="FN135" i="4"/>
  <c r="EF135" i="4"/>
  <c r="BM163" i="4"/>
  <c r="CT163" i="4" s="1"/>
  <c r="BL100" i="4"/>
  <c r="CS100" i="4" s="1"/>
  <c r="BM117" i="4"/>
  <c r="CT117" i="4" s="1"/>
  <c r="FD142" i="4"/>
  <c r="BL138" i="4"/>
  <c r="CS138" i="4" s="1"/>
  <c r="FD111" i="4"/>
  <c r="BL81" i="4"/>
  <c r="CS81" i="4" s="1"/>
  <c r="FD127" i="4"/>
  <c r="BL118" i="4"/>
  <c r="CS118" i="4" s="1"/>
  <c r="FD97" i="4"/>
  <c r="BM110" i="4"/>
  <c r="CT110" i="4" s="1"/>
  <c r="BL211" i="4"/>
  <c r="CS211" i="4" s="1"/>
  <c r="FD53" i="4"/>
  <c r="FD56" i="4"/>
  <c r="FD129" i="4"/>
  <c r="BL67" i="4"/>
  <c r="CS67" i="4" s="1"/>
  <c r="BL194" i="4"/>
  <c r="CS194" i="4" s="1"/>
  <c r="BL216" i="4"/>
  <c r="CS216" i="4" s="1"/>
  <c r="BM91" i="4"/>
  <c r="CT91" i="4" s="1"/>
  <c r="FD221" i="4"/>
  <c r="BL80" i="4"/>
  <c r="CS80" i="4" s="1"/>
  <c r="FD71" i="4"/>
  <c r="FD171" i="4"/>
  <c r="FD227" i="4"/>
  <c r="FD163" i="4"/>
  <c r="BM95" i="4"/>
  <c r="CT95" i="4" s="1"/>
  <c r="BM192" i="4"/>
  <c r="CT192" i="4" s="1"/>
  <c r="FD126" i="4"/>
  <c r="BM185" i="4"/>
  <c r="CT185" i="4" s="1"/>
  <c r="BL212" i="4"/>
  <c r="CS212" i="4" s="1"/>
  <c r="BL74" i="4"/>
  <c r="CS74" i="4" s="1"/>
  <c r="FP93" i="4"/>
  <c r="EH93" i="4"/>
  <c r="BM187" i="4"/>
  <c r="CT187" i="4" s="1"/>
  <c r="FD99" i="4"/>
  <c r="BV122" i="4"/>
  <c r="DC122" i="4" s="1"/>
  <c r="BM143" i="4"/>
  <c r="CT143" i="4" s="1"/>
  <c r="FD202" i="4"/>
  <c r="BM188" i="4"/>
  <c r="CT188" i="4" s="1"/>
  <c r="BM106" i="4"/>
  <c r="CT106" i="4" s="1"/>
  <c r="FD95" i="4"/>
  <c r="BL83" i="4"/>
  <c r="CS83" i="4" s="1"/>
  <c r="BL181" i="4"/>
  <c r="CS181" i="4" s="1"/>
  <c r="FD114" i="4"/>
  <c r="BL76" i="4"/>
  <c r="CS76" i="4" s="1"/>
  <c r="BM130" i="4"/>
  <c r="CT130" i="4" s="1"/>
  <c r="BM115" i="4"/>
  <c r="CT115" i="4" s="1"/>
  <c r="EP267" i="4"/>
  <c r="EG76" i="4"/>
  <c r="EG182" i="4"/>
  <c r="EQ122" i="4"/>
  <c r="EG181" i="4"/>
  <c r="EH133" i="4"/>
  <c r="EH115" i="4"/>
  <c r="ER241" i="4"/>
  <c r="EF253" i="4"/>
  <c r="EQ257" i="4"/>
  <c r="EV75" i="4"/>
  <c r="EG42" i="4"/>
  <c r="EG43" i="4"/>
  <c r="ER219" i="4"/>
  <c r="EG235" i="4"/>
  <c r="EG240" i="4"/>
  <c r="EF263" i="4"/>
  <c r="EF17" i="4"/>
  <c r="ES41" i="4"/>
  <c r="EG239" i="4"/>
  <c r="ES47" i="4"/>
  <c r="EF259" i="4"/>
  <c r="EV82" i="4"/>
  <c r="ES228" i="4"/>
  <c r="EF23" i="4"/>
  <c r="EE267" i="4"/>
  <c r="EC6" i="4" s="1"/>
  <c r="O15" i="6" s="1"/>
  <c r="EQ264" i="4"/>
  <c r="EH225" i="4"/>
  <c r="EF254" i="4"/>
  <c r="EH46" i="4"/>
  <c r="EF26" i="4"/>
  <c r="ES238" i="4"/>
  <c r="EH149" i="4"/>
  <c r="EG108" i="4"/>
  <c r="EH97" i="4"/>
  <c r="EG176" i="4"/>
  <c r="EH150" i="4"/>
  <c r="EG67" i="4"/>
  <c r="EH169" i="4"/>
  <c r="EG77" i="4"/>
  <c r="EH85" i="4"/>
  <c r="EH142" i="4"/>
  <c r="EG74" i="4"/>
  <c r="EH156" i="4"/>
  <c r="EH143" i="4"/>
  <c r="EH129" i="4"/>
  <c r="EG99" i="4"/>
  <c r="EG136" i="4"/>
  <c r="EG50" i="4"/>
  <c r="EG248" i="4"/>
  <c r="EQ255" i="4"/>
  <c r="EV78" i="4"/>
  <c r="EF16" i="4"/>
  <c r="EQ107" i="4"/>
  <c r="ES50" i="4"/>
  <c r="EH223" i="4"/>
  <c r="EH53" i="4"/>
  <c r="EF20" i="4"/>
  <c r="EU70" i="4"/>
  <c r="ET223" i="4"/>
  <c r="EJ167" i="4"/>
  <c r="EG36" i="4"/>
  <c r="EH58" i="4"/>
  <c r="EF252" i="4"/>
  <c r="EF257" i="4"/>
  <c r="EH205" i="4"/>
  <c r="EG41" i="4"/>
  <c r="ER36" i="4"/>
  <c r="EG237" i="4"/>
  <c r="EH44" i="4"/>
  <c r="ER248" i="4"/>
  <c r="EF22" i="4"/>
  <c r="ES231" i="4"/>
  <c r="ES46" i="4"/>
  <c r="EQ22" i="4"/>
  <c r="ER101" i="4"/>
  <c r="ET53" i="4"/>
  <c r="EG242" i="4"/>
  <c r="EG207" i="4"/>
  <c r="EG65" i="4"/>
  <c r="EH155" i="4"/>
  <c r="EG213" i="4"/>
  <c r="EG73" i="4"/>
  <c r="EH127" i="4"/>
  <c r="EG170" i="4"/>
  <c r="EH84" i="4"/>
  <c r="EG191" i="4"/>
  <c r="EH103" i="4"/>
  <c r="EG183" i="4"/>
  <c r="EH146" i="4"/>
  <c r="EG184" i="4"/>
  <c r="EG160" i="4"/>
  <c r="EG132" i="4"/>
  <c r="EG119" i="4"/>
  <c r="EQ130" i="4"/>
  <c r="EG154" i="4"/>
  <c r="EH171" i="4"/>
  <c r="EG148" i="4"/>
  <c r="EH159" i="4"/>
  <c r="EH134" i="4"/>
  <c r="EH151" i="4"/>
  <c r="EG64" i="4"/>
  <c r="EG197" i="4"/>
  <c r="EH147" i="4"/>
  <c r="EH104" i="4"/>
  <c r="BZ215" i="4"/>
  <c r="DG215" i="4" s="1"/>
  <c r="BL32" i="4"/>
  <c r="CS32" i="4" s="1"/>
  <c r="BX232" i="4"/>
  <c r="DE232" i="4" s="1"/>
  <c r="BL28" i="4"/>
  <c r="CS28" i="4" s="1"/>
  <c r="FC119" i="4"/>
  <c r="BM223" i="4"/>
  <c r="CT223" i="4" s="1"/>
  <c r="FE47" i="4"/>
  <c r="BK264" i="4"/>
  <c r="CR264" i="4" s="1"/>
  <c r="BK21" i="4"/>
  <c r="CR21" i="4" s="1"/>
  <c r="BW37" i="4"/>
  <c r="DD37" i="4" s="1"/>
  <c r="FC263" i="4"/>
  <c r="BW230" i="4"/>
  <c r="DD230" i="4" s="1"/>
  <c r="BM47" i="4"/>
  <c r="CT47" i="4" s="1"/>
  <c r="BZ210" i="4"/>
  <c r="DG210" i="4" s="1"/>
  <c r="BK14" i="4"/>
  <c r="CR14" i="4" s="1"/>
  <c r="FE230" i="4"/>
  <c r="FE42" i="4"/>
  <c r="BL241" i="4"/>
  <c r="CS241" i="4" s="1"/>
  <c r="FC123" i="4"/>
  <c r="FC255" i="4"/>
  <c r="BX49" i="4"/>
  <c r="DE49" i="4" s="1"/>
  <c r="BM45" i="4"/>
  <c r="CT45" i="4" s="1"/>
  <c r="BL38" i="4"/>
  <c r="CS38" i="4" s="1"/>
  <c r="FC259" i="4"/>
  <c r="BV11" i="4"/>
  <c r="DC11" i="4" s="1"/>
  <c r="BV262" i="4"/>
  <c r="DC262" i="4" s="1"/>
  <c r="FE40" i="4"/>
  <c r="BY204" i="4"/>
  <c r="DF204" i="4" s="1"/>
  <c r="BY59" i="4"/>
  <c r="DF59" i="4" s="1"/>
  <c r="BK27" i="4"/>
  <c r="CR27" i="4" s="1"/>
  <c r="FC250" i="4"/>
  <c r="BV259" i="4"/>
  <c r="DC259" i="4" s="1"/>
  <c r="BX236" i="4"/>
  <c r="DE236" i="4" s="1"/>
  <c r="BK18" i="4"/>
  <c r="CR18" i="4" s="1"/>
  <c r="FC12" i="4"/>
  <c r="FE44" i="4"/>
  <c r="FC75" i="4"/>
  <c r="BO78" i="4"/>
  <c r="CV78" i="4" s="1"/>
  <c r="BX66" i="4"/>
  <c r="DE66" i="4" s="1"/>
  <c r="BL35" i="4"/>
  <c r="CS35" i="4" s="1"/>
  <c r="BV263" i="4"/>
  <c r="DC263" i="4" s="1"/>
  <c r="BY56" i="4"/>
  <c r="DF56" i="4" s="1"/>
  <c r="BV26" i="4"/>
  <c r="DC26" i="4" s="1"/>
  <c r="BL243" i="4"/>
  <c r="CS243" i="4" s="1"/>
  <c r="BY92" i="4"/>
  <c r="DF92" i="4" s="1"/>
  <c r="FC20" i="4"/>
  <c r="FC55" i="4"/>
  <c r="BW143" i="4"/>
  <c r="DD143" i="4" s="1"/>
  <c r="BK251" i="4"/>
  <c r="CR251" i="4" s="1"/>
  <c r="BV21" i="4"/>
  <c r="DC21" i="4" s="1"/>
  <c r="BV91" i="4"/>
  <c r="DC91" i="4" s="1"/>
  <c r="BL246" i="4"/>
  <c r="CS246" i="4" s="1"/>
  <c r="FE237" i="4"/>
  <c r="BM230" i="4"/>
  <c r="CT230" i="4" s="1"/>
  <c r="FC189" i="4"/>
  <c r="BW43" i="4"/>
  <c r="DD43" i="4" s="1"/>
  <c r="BW245" i="4"/>
  <c r="DD245" i="4" s="1"/>
  <c r="FC228" i="4"/>
  <c r="BZ68" i="4"/>
  <c r="DG68" i="4" s="1"/>
  <c r="FE41" i="4"/>
  <c r="BW32" i="4"/>
  <c r="DD32" i="4" s="1"/>
  <c r="BL221" i="4"/>
  <c r="CS221" i="4" s="1"/>
  <c r="FC11" i="4"/>
  <c r="EE6" i="4"/>
  <c r="Q15" i="6" s="1"/>
  <c r="BY61" i="4"/>
  <c r="DF61" i="4" s="1"/>
  <c r="FC17" i="4"/>
  <c r="BY57" i="4"/>
  <c r="DF57" i="4" s="1"/>
  <c r="BL250" i="4"/>
  <c r="CS250" i="4" s="1"/>
  <c r="FE49" i="4"/>
  <c r="FC186" i="4"/>
  <c r="BL30" i="4"/>
  <c r="CS30" i="4" s="1"/>
  <c r="BK24" i="4"/>
  <c r="CR24" i="4" s="1"/>
  <c r="BX226" i="4"/>
  <c r="DE226" i="4" s="1"/>
  <c r="BV266" i="4"/>
  <c r="DC266" i="4" s="1"/>
  <c r="BL236" i="4"/>
  <c r="CS236" i="4" s="1"/>
  <c r="BM52" i="4"/>
  <c r="CT52" i="4" s="1"/>
  <c r="BM49" i="4"/>
  <c r="CT49" i="4" s="1"/>
  <c r="FC58" i="4"/>
  <c r="BZ72" i="4"/>
  <c r="DG72" i="4" s="1"/>
  <c r="BK255" i="4"/>
  <c r="CR255" i="4" s="1"/>
  <c r="BV19" i="4"/>
  <c r="DC19" i="4" s="1"/>
  <c r="BK256" i="4"/>
  <c r="CR256" i="4" s="1"/>
  <c r="FC78" i="4"/>
  <c r="BM60" i="4"/>
  <c r="CT60" i="4" s="1"/>
  <c r="FC164" i="4"/>
  <c r="FC211" i="4"/>
  <c r="FD34" i="4"/>
  <c r="FC262" i="4"/>
  <c r="BY142" i="4"/>
  <c r="DF142" i="4" s="1"/>
  <c r="FE48" i="4"/>
  <c r="BX233" i="4"/>
  <c r="DE233" i="4" s="1"/>
  <c r="BM55" i="4"/>
  <c r="CT55" i="4" s="1"/>
  <c r="BX231" i="4"/>
  <c r="DE231" i="4" s="1"/>
  <c r="BZ67" i="4"/>
  <c r="DG67" i="4" s="1"/>
  <c r="BL37" i="4"/>
  <c r="CS37" i="4" s="1"/>
  <c r="FC84" i="4"/>
  <c r="FC136" i="4"/>
  <c r="BX46" i="4"/>
  <c r="DE46" i="4" s="1"/>
  <c r="BW252" i="4"/>
  <c r="DD252" i="4" s="1"/>
  <c r="BX229" i="4"/>
  <c r="DE229" i="4" s="1"/>
  <c r="BV22" i="4"/>
  <c r="DC22" i="4" s="1"/>
  <c r="BY217" i="4"/>
  <c r="DF217" i="4" s="1"/>
  <c r="BY53" i="4"/>
  <c r="DF53" i="4" s="1"/>
  <c r="BY198" i="4"/>
  <c r="DF198" i="4" s="1"/>
  <c r="FC167" i="4"/>
  <c r="FB267" i="4"/>
  <c r="EE7" i="4" s="1"/>
  <c r="Q16" i="6" s="1"/>
  <c r="EF265" i="4"/>
  <c r="EG29" i="4"/>
  <c r="EH56" i="4"/>
  <c r="EG39" i="4"/>
  <c r="EV83" i="4"/>
  <c r="EF12" i="4"/>
  <c r="EU205" i="4"/>
  <c r="EG198" i="4"/>
  <c r="EH228" i="4"/>
  <c r="EG238" i="4"/>
  <c r="EF25" i="4"/>
  <c r="EV76" i="4"/>
  <c r="EQ13" i="4"/>
  <c r="EQ17" i="4"/>
  <c r="EH233" i="4"/>
  <c r="ER250" i="4"/>
  <c r="ER181" i="4"/>
  <c r="EK172" i="4"/>
  <c r="EG31" i="4"/>
  <c r="EH227" i="4"/>
  <c r="EF266" i="4"/>
  <c r="ES45" i="4"/>
  <c r="EH61" i="4"/>
  <c r="EH59" i="4"/>
  <c r="ER44" i="4"/>
  <c r="EG245" i="4"/>
  <c r="EQ20" i="4"/>
  <c r="EV200" i="4"/>
  <c r="FC231" i="4"/>
  <c r="BV34" i="4"/>
  <c r="DC34" i="4" s="1"/>
  <c r="BM51" i="4"/>
  <c r="CT51" i="4" s="1"/>
  <c r="BV24" i="4"/>
  <c r="DC24" i="4" s="1"/>
  <c r="BZ74" i="4"/>
  <c r="DG74" i="4" s="1"/>
  <c r="BL34" i="4"/>
  <c r="CS34" i="4" s="1"/>
  <c r="FY11" i="4"/>
  <c r="BU267" i="4"/>
  <c r="FC124" i="4"/>
  <c r="BY220" i="4"/>
  <c r="DF220" i="4" s="1"/>
  <c r="BM229" i="4"/>
  <c r="CT229" i="4" s="1"/>
  <c r="BY190" i="4"/>
  <c r="DF190" i="4" s="1"/>
  <c r="BL43" i="4"/>
  <c r="CS43" i="4" s="1"/>
  <c r="BM226" i="4"/>
  <c r="CT226" i="4" s="1"/>
  <c r="FE236" i="4"/>
  <c r="FC256" i="4"/>
  <c r="BL240" i="4"/>
  <c r="CS240" i="4" s="1"/>
  <c r="FC32" i="4"/>
  <c r="BY222" i="4"/>
  <c r="DF222" i="4" s="1"/>
  <c r="FD36" i="4"/>
  <c r="BY55" i="4"/>
  <c r="DF55" i="4" s="1"/>
  <c r="BW251" i="4"/>
  <c r="DD251" i="4" s="1"/>
  <c r="FD29" i="4"/>
  <c r="BV254" i="4"/>
  <c r="DC254" i="4" s="1"/>
  <c r="FD33" i="4"/>
  <c r="BK23" i="4"/>
  <c r="CR23" i="4" s="1"/>
  <c r="BK257" i="4"/>
  <c r="CR257" i="4" s="1"/>
  <c r="BZ208" i="4"/>
  <c r="DG208" i="4" s="1"/>
  <c r="BZ212" i="4"/>
  <c r="DG212" i="4" s="1"/>
  <c r="BL41" i="4"/>
  <c r="CS41" i="4" s="1"/>
  <c r="FD246" i="4"/>
  <c r="BZ65" i="4"/>
  <c r="DG65" i="4" s="1"/>
  <c r="FC46" i="4"/>
  <c r="FE233" i="4"/>
  <c r="FC133" i="4"/>
  <c r="BK22" i="4"/>
  <c r="CR22" i="4" s="1"/>
  <c r="FD30" i="4"/>
  <c r="BM54" i="4"/>
  <c r="CT54" i="4" s="1"/>
  <c r="FC15" i="4"/>
  <c r="BZ63" i="4"/>
  <c r="DG63" i="4" s="1"/>
  <c r="BL244" i="4"/>
  <c r="CS244" i="4" s="1"/>
  <c r="FC234" i="4"/>
  <c r="BW253" i="4"/>
  <c r="DD253" i="4" s="1"/>
  <c r="BW31" i="4"/>
  <c r="DD31" i="4" s="1"/>
  <c r="FC253" i="4"/>
  <c r="BL248" i="4"/>
  <c r="CS248" i="4" s="1"/>
  <c r="BV260" i="4"/>
  <c r="DC260" i="4" s="1"/>
  <c r="FC27" i="4"/>
  <c r="BX90" i="4"/>
  <c r="DE90" i="4" s="1"/>
  <c r="BY216" i="4"/>
  <c r="DF216" i="4" s="1"/>
  <c r="BK16" i="4"/>
  <c r="CR16" i="4" s="1"/>
  <c r="FC247" i="4"/>
  <c r="BV258" i="4"/>
  <c r="DC258" i="4" s="1"/>
  <c r="BL57" i="4"/>
  <c r="CS57" i="4" s="1"/>
  <c r="BY58" i="4"/>
  <c r="DF58" i="4" s="1"/>
  <c r="BM189" i="4"/>
  <c r="CT189" i="4" s="1"/>
  <c r="BV18" i="4"/>
  <c r="DC18" i="4" s="1"/>
  <c r="BW153" i="4"/>
  <c r="DD153" i="4" s="1"/>
  <c r="FC266" i="4"/>
  <c r="BZ69" i="4"/>
  <c r="DG69" i="4" s="1"/>
  <c r="BW25" i="4"/>
  <c r="DD25" i="4" s="1"/>
  <c r="BL42" i="4"/>
  <c r="CS42" i="4" s="1"/>
  <c r="FE238" i="4"/>
  <c r="BM222" i="4"/>
  <c r="CT222" i="4" s="1"/>
  <c r="BW219" i="4"/>
  <c r="DD219" i="4" s="1"/>
  <c r="BL235" i="4"/>
  <c r="CS235" i="4" s="1"/>
  <c r="BK20" i="4"/>
  <c r="CR20" i="4" s="1"/>
  <c r="BV14" i="4"/>
  <c r="DC14" i="4" s="1"/>
  <c r="BL249" i="4"/>
  <c r="CS249" i="4" s="1"/>
  <c r="FC130" i="4"/>
  <c r="BW27" i="4"/>
  <c r="DD27" i="4" s="1"/>
  <c r="BK258" i="4"/>
  <c r="CR258" i="4" s="1"/>
  <c r="BO167" i="4"/>
  <c r="CV167" i="4" s="1"/>
  <c r="BX38" i="4"/>
  <c r="DE38" i="4" s="1"/>
  <c r="FC265" i="4"/>
  <c r="BX47" i="4"/>
  <c r="DE47" i="4" s="1"/>
  <c r="BV256" i="4"/>
  <c r="DC256" i="4" s="1"/>
  <c r="BM220" i="4"/>
  <c r="CT220" i="4" s="1"/>
  <c r="BY62" i="4"/>
  <c r="DF62" i="4" s="1"/>
  <c r="BX227" i="4"/>
  <c r="DE227" i="4" s="1"/>
  <c r="BK19" i="4"/>
  <c r="CR19" i="4" s="1"/>
  <c r="BW249" i="4"/>
  <c r="DD249" i="4" s="1"/>
  <c r="BX228" i="4"/>
  <c r="DE228" i="4" s="1"/>
  <c r="BM48" i="4"/>
  <c r="CT48" i="4" s="1"/>
  <c r="BK15" i="4"/>
  <c r="CR15" i="4" s="1"/>
  <c r="FC18" i="4"/>
  <c r="BX48" i="4"/>
  <c r="DE48" i="4" s="1"/>
  <c r="BK265" i="4"/>
  <c r="CR265" i="4" s="1"/>
  <c r="BV261" i="4"/>
  <c r="DC261" i="4" s="1"/>
  <c r="BL29" i="4"/>
  <c r="CS29" i="4" s="1"/>
  <c r="BZ73" i="4"/>
  <c r="DG73" i="4" s="1"/>
  <c r="BM56" i="4"/>
  <c r="CT56" i="4" s="1"/>
  <c r="FC19" i="4"/>
  <c r="FC16" i="4"/>
  <c r="BL39" i="4"/>
  <c r="CS39" i="4" s="1"/>
  <c r="BX54" i="4"/>
  <c r="DE54" i="4" s="1"/>
  <c r="BZ207" i="4"/>
  <c r="DG207" i="4" s="1"/>
  <c r="BK12" i="4"/>
  <c r="CR12" i="4" s="1"/>
  <c r="BZ205" i="4"/>
  <c r="DG205" i="4" s="1"/>
  <c r="BL198" i="4"/>
  <c r="CS198" i="4" s="1"/>
  <c r="BM228" i="4"/>
  <c r="CT228" i="4" s="1"/>
  <c r="BL238" i="4"/>
  <c r="CS238" i="4" s="1"/>
  <c r="FC248" i="4"/>
  <c r="BV15" i="4"/>
  <c r="DC15" i="4" s="1"/>
  <c r="BK25" i="4"/>
  <c r="CR25" i="4" s="1"/>
  <c r="FC261" i="4"/>
  <c r="FC65" i="4"/>
  <c r="BW29" i="4"/>
  <c r="DD29" i="4" s="1"/>
  <c r="FC43" i="4"/>
  <c r="BV265" i="4"/>
  <c r="DC265" i="4" s="1"/>
  <c r="BX239" i="4"/>
  <c r="DE239" i="4" s="1"/>
  <c r="BV13" i="4"/>
  <c r="DC13" i="4" s="1"/>
  <c r="FE37" i="4"/>
  <c r="FC184" i="4"/>
  <c r="FC220" i="4"/>
  <c r="BZ202" i="4"/>
  <c r="DG202" i="4" s="1"/>
  <c r="BV17" i="4"/>
  <c r="DC17" i="4" s="1"/>
  <c r="BM233" i="4"/>
  <c r="CT233" i="4" s="1"/>
  <c r="BW250" i="4"/>
  <c r="DD250" i="4" s="1"/>
  <c r="FC13" i="4"/>
  <c r="BW181" i="4"/>
  <c r="DD181" i="4" s="1"/>
  <c r="BX40" i="4"/>
  <c r="DE40" i="4" s="1"/>
  <c r="BL31" i="4"/>
  <c r="CS31" i="4" s="1"/>
  <c r="BW243" i="4"/>
  <c r="DD243" i="4" s="1"/>
  <c r="BM227" i="4"/>
  <c r="CT227" i="4" s="1"/>
  <c r="BK266" i="4"/>
  <c r="CR266" i="4" s="1"/>
  <c r="FD28" i="4"/>
  <c r="BX45" i="4"/>
  <c r="DE45" i="4" s="1"/>
  <c r="BM61" i="4"/>
  <c r="CT61" i="4" s="1"/>
  <c r="FD252" i="4"/>
  <c r="FC131" i="4"/>
  <c r="BM59" i="4"/>
  <c r="CT59" i="4" s="1"/>
  <c r="FC138" i="4"/>
  <c r="BW44" i="4"/>
  <c r="DD44" i="4" s="1"/>
  <c r="FE232" i="4"/>
  <c r="BL245" i="4"/>
  <c r="CS245" i="4" s="1"/>
  <c r="BV20" i="4"/>
  <c r="DC20" i="4" s="1"/>
  <c r="EQ34" i="4"/>
  <c r="EQ24" i="4"/>
  <c r="ES49" i="4"/>
  <c r="EH45" i="4"/>
  <c r="EG38" i="4"/>
  <c r="EQ11" i="4"/>
  <c r="ET204" i="4"/>
  <c r="EF27" i="4"/>
  <c r="ET220" i="4"/>
  <c r="ES236" i="4"/>
  <c r="EF18" i="4"/>
  <c r="EH217" i="4"/>
  <c r="EJ78" i="4"/>
  <c r="ES66" i="4"/>
  <c r="ER28" i="4"/>
  <c r="EG35" i="4"/>
  <c r="ES39" i="4"/>
  <c r="EQ26" i="4"/>
  <c r="EG243" i="4"/>
  <c r="ET222" i="4"/>
  <c r="ET221" i="4"/>
  <c r="ER143" i="4"/>
  <c r="EF251" i="4"/>
  <c r="ET55" i="4"/>
  <c r="EQ91" i="4"/>
  <c r="EG246" i="4"/>
  <c r="ER251" i="4"/>
  <c r="EQ254" i="4"/>
  <c r="EH230" i="4"/>
  <c r="ER37" i="4"/>
  <c r="ER230" i="4"/>
  <c r="EG221" i="4"/>
  <c r="EV80" i="4"/>
  <c r="EU208" i="4"/>
  <c r="EU212" i="4"/>
  <c r="EG250" i="4"/>
  <c r="EG30" i="4"/>
  <c r="EF24" i="4"/>
  <c r="EU65" i="4"/>
  <c r="EQ266" i="4"/>
  <c r="EG236" i="4"/>
  <c r="EH52" i="4"/>
  <c r="EU210" i="4"/>
  <c r="EF255" i="4"/>
  <c r="EQ19" i="4"/>
  <c r="EF256" i="4"/>
  <c r="EH60" i="4"/>
  <c r="EH55" i="4"/>
  <c r="EG37" i="4"/>
  <c r="ER252" i="4"/>
  <c r="EQ16" i="4"/>
  <c r="EU63" i="4"/>
  <c r="ET218" i="4"/>
  <c r="EV133" i="4"/>
  <c r="ET224" i="4"/>
  <c r="EV165" i="4"/>
  <c r="ER33" i="4"/>
  <c r="EV79" i="4"/>
  <c r="EH219" i="4"/>
  <c r="BW244" i="4"/>
  <c r="DD244" i="4" s="1"/>
  <c r="FC157" i="4"/>
  <c r="BM234" i="4"/>
  <c r="CT234" i="4" s="1"/>
  <c r="FC23" i="4"/>
  <c r="FC245" i="4"/>
  <c r="FD31" i="4"/>
  <c r="BL40" i="4"/>
  <c r="CS40" i="4" s="1"/>
  <c r="BW28" i="4"/>
  <c r="DD28" i="4" s="1"/>
  <c r="BM218" i="4"/>
  <c r="CT218" i="4" s="1"/>
  <c r="BX39" i="4"/>
  <c r="DE39" i="4" s="1"/>
  <c r="BV30" i="4"/>
  <c r="DC30" i="4" s="1"/>
  <c r="FD25" i="4"/>
  <c r="FC140" i="4"/>
  <c r="FC213" i="4"/>
  <c r="BY221" i="4"/>
  <c r="DF221" i="4" s="1"/>
  <c r="BZ70" i="4"/>
  <c r="DG70" i="4" s="1"/>
  <c r="FD249" i="4"/>
  <c r="BK263" i="4"/>
  <c r="CR263" i="4" s="1"/>
  <c r="BK17" i="4"/>
  <c r="CR17" i="4" s="1"/>
  <c r="BL36" i="4"/>
  <c r="CS36" i="4" s="1"/>
  <c r="BK262" i="4"/>
  <c r="CR262" i="4" s="1"/>
  <c r="FD24" i="4"/>
  <c r="FC207" i="4"/>
  <c r="BV35" i="4"/>
  <c r="DC35" i="4" s="1"/>
  <c r="BM44" i="4"/>
  <c r="CT44" i="4" s="1"/>
  <c r="BV264" i="4"/>
  <c r="DC264" i="4" s="1"/>
  <c r="BZ71" i="4"/>
  <c r="DG71" i="4" s="1"/>
  <c r="FC98" i="4"/>
  <c r="BV16" i="4"/>
  <c r="DC16" i="4" s="1"/>
  <c r="FD143" i="4"/>
  <c r="BY218" i="4"/>
  <c r="DF218" i="4" s="1"/>
  <c r="BY224" i="4"/>
  <c r="DF224" i="4" s="1"/>
  <c r="BX238" i="4"/>
  <c r="DE238" i="4" s="1"/>
  <c r="BW33" i="4"/>
  <c r="DD33" i="4" s="1"/>
  <c r="BL242" i="4"/>
  <c r="CS242" i="4" s="1"/>
  <c r="BL247" i="4"/>
  <c r="CS247" i="4" s="1"/>
  <c r="BW247" i="4"/>
  <c r="DD247" i="4" s="1"/>
  <c r="FD35" i="4"/>
  <c r="BY64" i="4"/>
  <c r="DF64" i="4" s="1"/>
  <c r="FC51" i="4"/>
  <c r="FC229" i="4"/>
  <c r="FC225" i="4"/>
  <c r="BZ213" i="4"/>
  <c r="DG213" i="4" s="1"/>
  <c r="BK261" i="4"/>
  <c r="CR261" i="4" s="1"/>
  <c r="BW241" i="4"/>
  <c r="DD241" i="4" s="1"/>
  <c r="BV255" i="4"/>
  <c r="DC255" i="4" s="1"/>
  <c r="BK253" i="4"/>
  <c r="CR253" i="4" s="1"/>
  <c r="BV107" i="4"/>
  <c r="DC107" i="4" s="1"/>
  <c r="BV257" i="4"/>
  <c r="DC257" i="4" s="1"/>
  <c r="FC260" i="4"/>
  <c r="FC264" i="4"/>
  <c r="EH189" i="4"/>
  <c r="FP189" i="4"/>
  <c r="BZ206" i="4"/>
  <c r="DG206" i="4" s="1"/>
  <c r="FE45" i="4"/>
  <c r="BY225" i="4"/>
  <c r="DF225" i="4" s="1"/>
  <c r="BK260" i="4"/>
  <c r="CR260" i="4" s="1"/>
  <c r="FC201" i="4"/>
  <c r="FC212" i="4"/>
  <c r="BM232" i="4"/>
  <c r="CT232" i="4" s="1"/>
  <c r="FC38" i="4"/>
  <c r="BX50" i="4"/>
  <c r="DE50" i="4" s="1"/>
  <c r="FC88" i="4"/>
  <c r="FD89" i="4"/>
  <c r="FC21" i="4"/>
  <c r="FD104" i="4"/>
  <c r="BZ209" i="4"/>
  <c r="DG209" i="4" s="1"/>
  <c r="BM53" i="4"/>
  <c r="CT53" i="4" s="1"/>
  <c r="FC190" i="4"/>
  <c r="BX235" i="4"/>
  <c r="DE235" i="4" s="1"/>
  <c r="FD145" i="4"/>
  <c r="BX240" i="4"/>
  <c r="DE240" i="4" s="1"/>
  <c r="FC70" i="4"/>
  <c r="BW246" i="4"/>
  <c r="DD246" i="4" s="1"/>
  <c r="P25" i="6"/>
  <c r="AT6" i="4"/>
  <c r="D53" i="2"/>
  <c r="BW237" i="4"/>
  <c r="DD237" i="4" s="1"/>
  <c r="FD26" i="4"/>
  <c r="BX51" i="4"/>
  <c r="DE51" i="4" s="1"/>
  <c r="BY223" i="4"/>
  <c r="DF223" i="4" s="1"/>
  <c r="BM224" i="4"/>
  <c r="CT224" i="4" s="1"/>
  <c r="FC258" i="4"/>
  <c r="FC101" i="4"/>
  <c r="FC146" i="4"/>
  <c r="FC14" i="4"/>
  <c r="BX41" i="4"/>
  <c r="DE41" i="4" s="1"/>
  <c r="BL239" i="4"/>
  <c r="CS239" i="4" s="1"/>
  <c r="BM58" i="4"/>
  <c r="CT58" i="4" s="1"/>
  <c r="FC62" i="4"/>
  <c r="BK259" i="4"/>
  <c r="CR259" i="4" s="1"/>
  <c r="FC240" i="4"/>
  <c r="FD174" i="4"/>
  <c r="BY52" i="4"/>
  <c r="DF52" i="4" s="1"/>
  <c r="BK252" i="4"/>
  <c r="CR252" i="4" s="1"/>
  <c r="FD242" i="4"/>
  <c r="FE39" i="4"/>
  <c r="FF226" i="4"/>
  <c r="FC150" i="4"/>
  <c r="FC244" i="4"/>
  <c r="FC112" i="4"/>
  <c r="BW36" i="4"/>
  <c r="DD36" i="4" s="1"/>
  <c r="FC22" i="4"/>
  <c r="BY214" i="4"/>
  <c r="DF214" i="4" s="1"/>
  <c r="BL237" i="4"/>
  <c r="CS237" i="4" s="1"/>
  <c r="BW248" i="4"/>
  <c r="DD248" i="4" s="1"/>
  <c r="FD243" i="4"/>
  <c r="BL33" i="4"/>
  <c r="CS33" i="4" s="1"/>
  <c r="BM225" i="4"/>
  <c r="CT225" i="4" s="1"/>
  <c r="FD251" i="4"/>
  <c r="BK13" i="4"/>
  <c r="CR13" i="4" s="1"/>
  <c r="BW242" i="4"/>
  <c r="DD242" i="4" s="1"/>
  <c r="FE50" i="4"/>
  <c r="FC185" i="4"/>
  <c r="FE235" i="4"/>
  <c r="BM231" i="4"/>
  <c r="CT231" i="4" s="1"/>
  <c r="FD254" i="4"/>
  <c r="FC109" i="4"/>
  <c r="BK254" i="4"/>
  <c r="CR254" i="4" s="1"/>
  <c r="BW234" i="4"/>
  <c r="DD234" i="4" s="1"/>
  <c r="BM46" i="4"/>
  <c r="CT46" i="4" s="1"/>
  <c r="BV12" i="4"/>
  <c r="DC12" i="4" s="1"/>
  <c r="FC178" i="4"/>
  <c r="FC180" i="4"/>
  <c r="BV23" i="4"/>
  <c r="DC23" i="4" s="1"/>
  <c r="BW101" i="4"/>
  <c r="DD101" i="4" s="1"/>
  <c r="BX60" i="4"/>
  <c r="DE60" i="4" s="1"/>
  <c r="FC217" i="4"/>
  <c r="BK26" i="4"/>
  <c r="CR26" i="4" s="1"/>
  <c r="FC257" i="4"/>
  <c r="BW42" i="4"/>
  <c r="DD42" i="4" s="1"/>
  <c r="EG241" i="4"/>
  <c r="ER244" i="4"/>
  <c r="ER247" i="4"/>
  <c r="EH51" i="4"/>
  <c r="ER253" i="4"/>
  <c r="EU74" i="4"/>
  <c r="ER31" i="4"/>
  <c r="EG34" i="4"/>
  <c r="EQ260" i="4"/>
  <c r="EU215" i="4"/>
  <c r="EH234" i="4"/>
  <c r="ET216" i="4"/>
  <c r="EG32" i="4"/>
  <c r="EQ258" i="4"/>
  <c r="EH229" i="4"/>
  <c r="ET58" i="4"/>
  <c r="EV201" i="4"/>
  <c r="EQ18" i="4"/>
  <c r="ES232" i="4"/>
  <c r="EG28" i="4"/>
  <c r="EG40" i="4"/>
  <c r="EU69" i="4"/>
  <c r="EH218" i="4"/>
  <c r="ER25" i="4"/>
  <c r="ER27" i="4"/>
  <c r="ES38" i="4"/>
  <c r="EQ256" i="4"/>
  <c r="ET62" i="4"/>
  <c r="ES227" i="4"/>
  <c r="ES48" i="4"/>
  <c r="EQ261" i="4"/>
  <c r="EU73" i="4"/>
  <c r="ES54" i="4"/>
  <c r="EU207" i="4"/>
  <c r="EQ15" i="4"/>
  <c r="ER29" i="4"/>
  <c r="EQ265" i="4"/>
  <c r="ES239" i="4"/>
  <c r="EU202" i="4"/>
  <c r="ES40" i="4"/>
  <c r="ER243" i="4"/>
  <c r="O25" i="6"/>
  <c r="FN11" i="4"/>
  <c r="BJ267" i="4"/>
  <c r="AS7" i="4" s="1"/>
  <c r="BK11" i="4"/>
  <c r="CR11" i="4" s="1"/>
  <c r="EB40" i="4"/>
  <c r="ED6" i="4" l="1"/>
  <c r="P15" i="6" s="1"/>
  <c r="FF241" i="4"/>
  <c r="BN219" i="4"/>
  <c r="CU219" i="4" s="1"/>
  <c r="BM50" i="4"/>
  <c r="CT50" i="4" s="1"/>
  <c r="FZ153" i="4"/>
  <c r="ER153" i="4"/>
  <c r="FE182" i="4"/>
  <c r="BM205" i="4"/>
  <c r="CT205" i="4" s="1"/>
  <c r="BM217" i="4"/>
  <c r="CT217" i="4" s="1"/>
  <c r="FF162" i="4"/>
  <c r="EH49" i="4"/>
  <c r="FP49" i="4"/>
  <c r="DC267" i="4"/>
  <c r="EH184" i="4"/>
  <c r="EI147" i="4"/>
  <c r="CT147" i="4"/>
  <c r="CR267" i="4"/>
  <c r="EG11" i="4"/>
  <c r="GC223" i="4"/>
  <c r="GD209" i="4"/>
  <c r="GS209" i="4" s="1"/>
  <c r="FO253" i="4"/>
  <c r="GA101" i="4"/>
  <c r="FZ12" i="4"/>
  <c r="GA234" i="4"/>
  <c r="FQ231" i="4"/>
  <c r="FO13" i="4"/>
  <c r="FQ225" i="4"/>
  <c r="FP237" i="4"/>
  <c r="FO252" i="4"/>
  <c r="FO259" i="4"/>
  <c r="FQ58" i="4"/>
  <c r="GB41" i="4"/>
  <c r="GA246" i="4"/>
  <c r="FO260" i="4"/>
  <c r="FZ255" i="4"/>
  <c r="FP50" i="4"/>
  <c r="FP247" i="4"/>
  <c r="FZ264" i="4"/>
  <c r="FZ35" i="4"/>
  <c r="FZ20" i="4"/>
  <c r="GB45" i="4"/>
  <c r="FO266" i="4"/>
  <c r="GB40" i="4"/>
  <c r="FQ233" i="4"/>
  <c r="GD202" i="4"/>
  <c r="GS202" i="4" s="1"/>
  <c r="GB239" i="4"/>
  <c r="FO12" i="4"/>
  <c r="FZ261" i="4"/>
  <c r="FO15" i="4"/>
  <c r="FO19" i="4"/>
  <c r="FS167" i="4"/>
  <c r="GQ167" i="4" s="1"/>
  <c r="GA219" i="4"/>
  <c r="GA25" i="4"/>
  <c r="GA153" i="4"/>
  <c r="FQ189" i="4"/>
  <c r="FP57" i="4"/>
  <c r="FP248" i="4"/>
  <c r="GD63" i="4"/>
  <c r="GS63" i="4" s="1"/>
  <c r="GD212" i="4"/>
  <c r="GS212" i="4" s="1"/>
  <c r="FO23" i="4"/>
  <c r="FZ254" i="4"/>
  <c r="GA251" i="4"/>
  <c r="FQ226" i="4"/>
  <c r="GC220" i="4"/>
  <c r="GD74" i="4"/>
  <c r="GS74" i="4" s="1"/>
  <c r="GC53" i="4"/>
  <c r="FZ22" i="4"/>
  <c r="GA252" i="4"/>
  <c r="FP37" i="4"/>
  <c r="GB231" i="4"/>
  <c r="GC142" i="4"/>
  <c r="FZ19" i="4"/>
  <c r="FQ52" i="4"/>
  <c r="FO24" i="4"/>
  <c r="FP250" i="4"/>
  <c r="FZ91" i="4"/>
  <c r="FO251" i="4"/>
  <c r="GC92" i="4"/>
  <c r="FP35" i="4"/>
  <c r="FS78" i="4"/>
  <c r="GQ78" i="4" s="1"/>
  <c r="GB236" i="4"/>
  <c r="GC59" i="4"/>
  <c r="ER11" i="4"/>
  <c r="GB49" i="4"/>
  <c r="GA37" i="4"/>
  <c r="FO264" i="4"/>
  <c r="FQ223" i="4"/>
  <c r="FP28" i="4"/>
  <c r="FP32" i="4"/>
  <c r="FQ115" i="4"/>
  <c r="FQ188" i="4"/>
  <c r="FP216" i="4"/>
  <c r="FP67" i="4"/>
  <c r="FP202" i="4"/>
  <c r="FP200" i="4"/>
  <c r="FP199" i="4"/>
  <c r="FP201" i="4"/>
  <c r="FP122" i="4"/>
  <c r="FQ124" i="4"/>
  <c r="FZ130" i="4"/>
  <c r="FQ114" i="4"/>
  <c r="FP204" i="4"/>
  <c r="FP71" i="4"/>
  <c r="FP206" i="4"/>
  <c r="FP113" i="4"/>
  <c r="FQ129" i="4"/>
  <c r="FQ134" i="4"/>
  <c r="FP148" i="4"/>
  <c r="FQ109" i="4"/>
  <c r="FP132" i="4"/>
  <c r="FP82" i="4"/>
  <c r="FP210" i="4"/>
  <c r="FQ166" i="4"/>
  <c r="FQ123" i="4"/>
  <c r="FO195" i="4"/>
  <c r="FQ144" i="4"/>
  <c r="FZ211" i="4"/>
  <c r="FQ153" i="4"/>
  <c r="FQ105" i="4"/>
  <c r="FP87" i="4"/>
  <c r="FQ142" i="4"/>
  <c r="FP70" i="4"/>
  <c r="FP66" i="4"/>
  <c r="FP62" i="4"/>
  <c r="FQ150" i="4"/>
  <c r="FP108" i="4"/>
  <c r="GA42" i="4"/>
  <c r="GB60" i="4"/>
  <c r="GA248" i="4"/>
  <c r="GA36" i="4"/>
  <c r="GB51" i="4"/>
  <c r="GA237" i="4"/>
  <c r="GB240" i="4"/>
  <c r="GB235" i="4"/>
  <c r="FQ53" i="4"/>
  <c r="GB50" i="4"/>
  <c r="GC225" i="4"/>
  <c r="FZ107" i="4"/>
  <c r="FO261" i="4"/>
  <c r="GC64" i="4"/>
  <c r="GA247" i="4"/>
  <c r="GB238" i="4"/>
  <c r="GC218" i="4"/>
  <c r="FZ16" i="4"/>
  <c r="FO262" i="4"/>
  <c r="FO17" i="4"/>
  <c r="GC221" i="4"/>
  <c r="FZ30" i="4"/>
  <c r="GA44" i="4"/>
  <c r="FZ17" i="4"/>
  <c r="FO25" i="4"/>
  <c r="FQ228" i="4"/>
  <c r="GD205" i="4"/>
  <c r="GS205" i="4" s="1"/>
  <c r="GB54" i="4"/>
  <c r="FQ56" i="4"/>
  <c r="GA249" i="4"/>
  <c r="GB227" i="4"/>
  <c r="GB38" i="4"/>
  <c r="GA27" i="4"/>
  <c r="FP249" i="4"/>
  <c r="FO20" i="4"/>
  <c r="FZ18" i="4"/>
  <c r="GC58" i="4"/>
  <c r="FZ258" i="4"/>
  <c r="GB90" i="4"/>
  <c r="FQ54" i="4"/>
  <c r="FO22" i="4"/>
  <c r="GD65" i="4"/>
  <c r="GS65" i="4" s="1"/>
  <c r="GC55" i="4"/>
  <c r="GC222" i="4"/>
  <c r="FQ51" i="4"/>
  <c r="GC198" i="4"/>
  <c r="GB229" i="4"/>
  <c r="GB46" i="4"/>
  <c r="GB233" i="4"/>
  <c r="GD72" i="4"/>
  <c r="GS72" i="4" s="1"/>
  <c r="GB226" i="4"/>
  <c r="GC57" i="4"/>
  <c r="GC61" i="4"/>
  <c r="FP221" i="4"/>
  <c r="GA43" i="4"/>
  <c r="FZ21" i="4"/>
  <c r="GC56" i="4"/>
  <c r="GB66" i="4"/>
  <c r="FP38" i="4"/>
  <c r="FO14" i="4"/>
  <c r="FP83" i="4"/>
  <c r="FQ106" i="4"/>
  <c r="FP74" i="4"/>
  <c r="FP80" i="4"/>
  <c r="FQ91" i="4"/>
  <c r="FP194" i="4"/>
  <c r="FQ110" i="4"/>
  <c r="FQ163" i="4"/>
  <c r="FQ161" i="4"/>
  <c r="FP111" i="4"/>
  <c r="FP196" i="4"/>
  <c r="FP162" i="4"/>
  <c r="FP141" i="4"/>
  <c r="FQ133" i="4"/>
  <c r="FQ151" i="4"/>
  <c r="FP72" i="4"/>
  <c r="FZ102" i="4"/>
  <c r="FQ93" i="4"/>
  <c r="FP193" i="4"/>
  <c r="FQ168" i="4"/>
  <c r="FP183" i="4"/>
  <c r="FP180" i="4"/>
  <c r="FP88" i="4"/>
  <c r="FQ92" i="4"/>
  <c r="FQ159" i="4"/>
  <c r="FP154" i="4"/>
  <c r="FP119" i="4"/>
  <c r="FQ127" i="4"/>
  <c r="FQ125" i="4"/>
  <c r="FP214" i="4"/>
  <c r="FQ140" i="4"/>
  <c r="FP213" i="4"/>
  <c r="FQ190" i="4"/>
  <c r="FP203" i="4"/>
  <c r="FP68" i="4"/>
  <c r="FQ84" i="4"/>
  <c r="FQ120" i="4"/>
  <c r="FQ146" i="4"/>
  <c r="FO26" i="4"/>
  <c r="FZ23" i="4"/>
  <c r="FQ46" i="4"/>
  <c r="FO254" i="4"/>
  <c r="GA242" i="4"/>
  <c r="FP33" i="4"/>
  <c r="GC214" i="4"/>
  <c r="GC52" i="4"/>
  <c r="FP239" i="4"/>
  <c r="FQ224" i="4"/>
  <c r="FQ232" i="4"/>
  <c r="GD206" i="4"/>
  <c r="GS206" i="4" s="1"/>
  <c r="FZ257" i="4"/>
  <c r="GA241" i="4"/>
  <c r="FP242" i="4"/>
  <c r="GD71" i="4"/>
  <c r="GS71" i="4" s="1"/>
  <c r="FQ218" i="4"/>
  <c r="FP40" i="4"/>
  <c r="FQ234" i="4"/>
  <c r="GA244" i="4"/>
  <c r="FP245" i="4"/>
  <c r="FQ59" i="4"/>
  <c r="FQ61" i="4"/>
  <c r="FQ227" i="4"/>
  <c r="FP31" i="4"/>
  <c r="GA181" i="4"/>
  <c r="GA250" i="4"/>
  <c r="FZ13" i="4"/>
  <c r="FZ265" i="4"/>
  <c r="FZ15" i="4"/>
  <c r="GD207" i="4"/>
  <c r="GS207" i="4" s="1"/>
  <c r="FP29" i="4"/>
  <c r="FO265" i="4"/>
  <c r="FQ48" i="4"/>
  <c r="FQ220" i="4"/>
  <c r="GB47" i="4"/>
  <c r="FO16" i="4"/>
  <c r="FZ260" i="4"/>
  <c r="GA253" i="4"/>
  <c r="FP244" i="4"/>
  <c r="FP41" i="4"/>
  <c r="FO257" i="4"/>
  <c r="FP240" i="4"/>
  <c r="FP43" i="4"/>
  <c r="FQ229" i="4"/>
  <c r="FP34" i="4"/>
  <c r="FZ34" i="4"/>
  <c r="FQ219" i="4"/>
  <c r="GC217" i="4"/>
  <c r="GD67" i="4"/>
  <c r="GS67" i="4" s="1"/>
  <c r="FQ49" i="4"/>
  <c r="FP236" i="4"/>
  <c r="FP30" i="4"/>
  <c r="GA32" i="4"/>
  <c r="FQ230" i="4"/>
  <c r="FP246" i="4"/>
  <c r="GA143" i="4"/>
  <c r="FP243" i="4"/>
  <c r="FZ263" i="4"/>
  <c r="FZ259" i="4"/>
  <c r="GC204" i="4"/>
  <c r="FZ262" i="4"/>
  <c r="FQ47" i="4"/>
  <c r="FO21" i="4"/>
  <c r="GB232" i="4"/>
  <c r="GD215" i="4"/>
  <c r="GS215" i="4" s="1"/>
  <c r="FQ130" i="4"/>
  <c r="FZ122" i="4"/>
  <c r="FQ185" i="4"/>
  <c r="FP118" i="4"/>
  <c r="FP81" i="4"/>
  <c r="FP138" i="4"/>
  <c r="FQ117" i="4"/>
  <c r="FP197" i="4"/>
  <c r="FP102" i="4"/>
  <c r="FP139" i="4"/>
  <c r="FQ103" i="4"/>
  <c r="FP145" i="4"/>
  <c r="FQ104" i="4"/>
  <c r="FQ171" i="4"/>
  <c r="FP77" i="4"/>
  <c r="FP75" i="4"/>
  <c r="FQ157" i="4"/>
  <c r="FP191" i="4"/>
  <c r="FP186" i="4"/>
  <c r="FQ128" i="4"/>
  <c r="FP99" i="4"/>
  <c r="FQ175" i="4"/>
  <c r="FQ169" i="4"/>
  <c r="FQ179" i="4"/>
  <c r="FP208" i="4"/>
  <c r="FQ126" i="4"/>
  <c r="FP176" i="4"/>
  <c r="FQ107" i="4"/>
  <c r="GD213" i="4"/>
  <c r="GS213" i="4" s="1"/>
  <c r="GA33" i="4"/>
  <c r="GC224" i="4"/>
  <c r="FQ44" i="4"/>
  <c r="FP36" i="4"/>
  <c r="FO263" i="4"/>
  <c r="GD70" i="4"/>
  <c r="GS70" i="4" s="1"/>
  <c r="GB39" i="4"/>
  <c r="GA28" i="4"/>
  <c r="GA243" i="4"/>
  <c r="GA29" i="4"/>
  <c r="FP238" i="4"/>
  <c r="FP198" i="4"/>
  <c r="FP39" i="4"/>
  <c r="GD73" i="4"/>
  <c r="GS73" i="4" s="1"/>
  <c r="GB48" i="4"/>
  <c r="GB228" i="4"/>
  <c r="GC62" i="4"/>
  <c r="FZ256" i="4"/>
  <c r="FO258" i="4"/>
  <c r="FZ14" i="4"/>
  <c r="FP235" i="4"/>
  <c r="FQ222" i="4"/>
  <c r="FP42" i="4"/>
  <c r="GD69" i="4"/>
  <c r="GS69" i="4" s="1"/>
  <c r="GC216" i="4"/>
  <c r="GA31" i="4"/>
  <c r="GD208" i="4"/>
  <c r="GS208" i="4" s="1"/>
  <c r="GC190" i="4"/>
  <c r="FZ24" i="4"/>
  <c r="FQ55" i="4"/>
  <c r="FQ60" i="4"/>
  <c r="FO256" i="4"/>
  <c r="FO255" i="4"/>
  <c r="FZ266" i="4"/>
  <c r="GD68" i="4"/>
  <c r="GS68" i="4" s="1"/>
  <c r="GA245" i="4"/>
  <c r="FZ26" i="4"/>
  <c r="FO18" i="4"/>
  <c r="FO27" i="4"/>
  <c r="FQ45" i="4"/>
  <c r="FP241" i="4"/>
  <c r="GD210" i="4"/>
  <c r="GS210" i="4" s="1"/>
  <c r="GA230" i="4"/>
  <c r="FP76" i="4"/>
  <c r="FP181" i="4"/>
  <c r="FQ143" i="4"/>
  <c r="FP212" i="4"/>
  <c r="FP211" i="4"/>
  <c r="FP100" i="4"/>
  <c r="FP152" i="4"/>
  <c r="FQ116" i="4"/>
  <c r="FP178" i="4"/>
  <c r="FQ149" i="4"/>
  <c r="FP177" i="4"/>
  <c r="FP63" i="4"/>
  <c r="FQ101" i="4"/>
  <c r="FP86" i="4"/>
  <c r="FP182" i="4"/>
  <c r="FQ155" i="4"/>
  <c r="FQ147" i="4"/>
  <c r="FQ156" i="4"/>
  <c r="FP160" i="4"/>
  <c r="FP184" i="4"/>
  <c r="FP89" i="4"/>
  <c r="FP79" i="4"/>
  <c r="FP170" i="4"/>
  <c r="FQ112" i="4"/>
  <c r="FQ174" i="4"/>
  <c r="FP136" i="4"/>
  <c r="FP69" i="4"/>
  <c r="GA121" i="4"/>
  <c r="FQ165" i="4"/>
  <c r="FP209" i="4"/>
  <c r="FQ137" i="4"/>
  <c r="FQ164" i="4"/>
  <c r="FQ97" i="4"/>
  <c r="FO98" i="4"/>
  <c r="EH74" i="4"/>
  <c r="EH76" i="4"/>
  <c r="EI116" i="4"/>
  <c r="EH202" i="4"/>
  <c r="EI133" i="4"/>
  <c r="FQ96" i="4"/>
  <c r="EI96" i="4"/>
  <c r="BN96" i="4"/>
  <c r="CU96" i="4" s="1"/>
  <c r="ET39" i="4"/>
  <c r="ET227" i="4"/>
  <c r="ET233" i="4"/>
  <c r="EH62" i="4"/>
  <c r="EI58" i="4"/>
  <c r="EU62" i="4"/>
  <c r="EH139" i="4"/>
  <c r="EH208" i="4"/>
  <c r="EH204" i="4"/>
  <c r="EH88" i="4"/>
  <c r="EH191" i="4"/>
  <c r="EH136" i="4"/>
  <c r="EH213" i="4"/>
  <c r="EG266" i="4"/>
  <c r="EG23" i="4"/>
  <c r="EH240" i="4"/>
  <c r="EH81" i="4"/>
  <c r="EH200" i="4"/>
  <c r="EH170" i="4"/>
  <c r="EV70" i="4"/>
  <c r="ES253" i="4"/>
  <c r="ES42" i="4"/>
  <c r="EH247" i="4"/>
  <c r="ES181" i="4"/>
  <c r="EH198" i="4"/>
  <c r="EG15" i="4"/>
  <c r="EU222" i="4"/>
  <c r="EG14" i="4"/>
  <c r="EH63" i="4"/>
  <c r="EI143" i="4"/>
  <c r="EH211" i="4"/>
  <c r="EH178" i="4"/>
  <c r="EH162" i="4"/>
  <c r="EI114" i="4"/>
  <c r="EH183" i="4"/>
  <c r="EI123" i="4"/>
  <c r="EI125" i="4"/>
  <c r="EI142" i="4"/>
  <c r="EI175" i="4"/>
  <c r="ES246" i="4"/>
  <c r="ER256" i="4"/>
  <c r="ES31" i="4"/>
  <c r="ER24" i="4"/>
  <c r="EU142" i="4"/>
  <c r="EH71" i="4"/>
  <c r="EI130" i="4"/>
  <c r="EH181" i="4"/>
  <c r="EH152" i="4"/>
  <c r="EI149" i="4"/>
  <c r="EH141" i="4"/>
  <c r="EH197" i="4"/>
  <c r="EI124" i="4"/>
  <c r="EI101" i="4"/>
  <c r="EI168" i="4"/>
  <c r="EH75" i="4"/>
  <c r="ER211" i="4"/>
  <c r="EI128" i="4"/>
  <c r="EI140" i="4"/>
  <c r="EI164" i="4"/>
  <c r="EI146" i="4"/>
  <c r="EG98" i="4"/>
  <c r="EG263" i="4"/>
  <c r="EI234" i="4"/>
  <c r="EI233" i="4"/>
  <c r="EI51" i="4"/>
  <c r="ER22" i="4"/>
  <c r="EI52" i="4"/>
  <c r="EV68" i="4"/>
  <c r="EG251" i="4"/>
  <c r="EH212" i="4"/>
  <c r="EH138" i="4"/>
  <c r="EI179" i="4"/>
  <c r="EI97" i="4"/>
  <c r="EV71" i="4"/>
  <c r="EH33" i="4"/>
  <c r="ET240" i="4"/>
  <c r="ES44" i="4"/>
  <c r="EI220" i="4"/>
  <c r="ES219" i="4"/>
  <c r="ET90" i="4"/>
  <c r="EI54" i="4"/>
  <c r="ER34" i="4"/>
  <c r="EU53" i="4"/>
  <c r="ET46" i="4"/>
  <c r="EU61" i="4"/>
  <c r="ES32" i="4"/>
  <c r="EU56" i="4"/>
  <c r="EI92" i="4"/>
  <c r="EI188" i="4"/>
  <c r="EI91" i="4"/>
  <c r="EI163" i="4"/>
  <c r="EH111" i="4"/>
  <c r="EH182" i="4"/>
  <c r="EI134" i="4"/>
  <c r="EI159" i="4"/>
  <c r="EI109" i="4"/>
  <c r="EH82" i="4"/>
  <c r="EI190" i="4"/>
  <c r="EH176" i="4"/>
  <c r="AI115" i="4"/>
  <c r="BN115" i="4"/>
  <c r="CU115" i="4" s="1"/>
  <c r="BN143" i="4"/>
  <c r="CU143" i="4" s="1"/>
  <c r="AI143" i="4"/>
  <c r="BW122" i="4"/>
  <c r="DD122" i="4" s="1"/>
  <c r="FQ187" i="4"/>
  <c r="EI187" i="4"/>
  <c r="BM212" i="4"/>
  <c r="CT212" i="4" s="1"/>
  <c r="BN185" i="4"/>
  <c r="CU185" i="4" s="1"/>
  <c r="BN192" i="4"/>
  <c r="CU192" i="4" s="1"/>
  <c r="AI192" i="4"/>
  <c r="FE227" i="4"/>
  <c r="BN91" i="4"/>
  <c r="CU91" i="4" s="1"/>
  <c r="BM216" i="4"/>
  <c r="CT216" i="4" s="1"/>
  <c r="FE129" i="4"/>
  <c r="FE111" i="4"/>
  <c r="FE93" i="4"/>
  <c r="BN116" i="4"/>
  <c r="CU116" i="4" s="1"/>
  <c r="FE116" i="4"/>
  <c r="FF117" i="4"/>
  <c r="FG117" i="4"/>
  <c r="FE161" i="4"/>
  <c r="FE148" i="4"/>
  <c r="BM199" i="4"/>
  <c r="CT199" i="4" s="1"/>
  <c r="BN133" i="4"/>
  <c r="CU133" i="4" s="1"/>
  <c r="FP64" i="4"/>
  <c r="EH64" i="4"/>
  <c r="FQ90" i="4"/>
  <c r="EI90" i="4"/>
  <c r="BM122" i="4"/>
  <c r="CT122" i="4" s="1"/>
  <c r="BM63" i="4"/>
  <c r="CT63" i="4" s="1"/>
  <c r="FE61" i="4"/>
  <c r="BW130" i="4"/>
  <c r="DD130" i="4" s="1"/>
  <c r="BM102" i="4"/>
  <c r="CT102" i="4" s="1"/>
  <c r="FE137" i="4"/>
  <c r="FE215" i="4"/>
  <c r="FE134" i="4"/>
  <c r="BO94" i="4"/>
  <c r="CV94" i="4" s="1"/>
  <c r="BN94" i="4"/>
  <c r="CU94" i="4" s="1"/>
  <c r="FO135" i="4"/>
  <c r="EG135" i="4"/>
  <c r="FE76" i="4"/>
  <c r="FE92" i="4"/>
  <c r="BM206" i="4"/>
  <c r="CT206" i="4" s="1"/>
  <c r="FE156" i="4"/>
  <c r="BM113" i="4"/>
  <c r="CT113" i="4" s="1"/>
  <c r="BM88" i="4"/>
  <c r="CT88" i="4" s="1"/>
  <c r="FE192" i="4"/>
  <c r="BN147" i="4"/>
  <c r="CU147" i="4" s="1"/>
  <c r="FE147" i="4"/>
  <c r="FE170" i="4"/>
  <c r="BN171" i="4"/>
  <c r="CU171" i="4" s="1"/>
  <c r="FE209" i="4"/>
  <c r="FQ85" i="4"/>
  <c r="EI85" i="4"/>
  <c r="FE191" i="4"/>
  <c r="FE115" i="4"/>
  <c r="FE60" i="4"/>
  <c r="FE172" i="4"/>
  <c r="BW211" i="4"/>
  <c r="DD211" i="4" s="1"/>
  <c r="FE165" i="4"/>
  <c r="FE59" i="4"/>
  <c r="FE218" i="4"/>
  <c r="FE87" i="4"/>
  <c r="FE196" i="4"/>
  <c r="BX121" i="4"/>
  <c r="DE121" i="4" s="1"/>
  <c r="FE169" i="4"/>
  <c r="FE177" i="4"/>
  <c r="FE194" i="4"/>
  <c r="BM70" i="4"/>
  <c r="CT70" i="4" s="1"/>
  <c r="FE64" i="4"/>
  <c r="BM209" i="4"/>
  <c r="CT209" i="4" s="1"/>
  <c r="BM208" i="4"/>
  <c r="CT208" i="4" s="1"/>
  <c r="BM66" i="4"/>
  <c r="CT66" i="4" s="1"/>
  <c r="FE152" i="4"/>
  <c r="BM108" i="4"/>
  <c r="CT108" i="4" s="1"/>
  <c r="BN146" i="4"/>
  <c r="CU146" i="4" s="1"/>
  <c r="FE108" i="4"/>
  <c r="AI130" i="4"/>
  <c r="BN130" i="4"/>
  <c r="CU130" i="4" s="1"/>
  <c r="BN106" i="4"/>
  <c r="CU106" i="4" s="1"/>
  <c r="BN188" i="4"/>
  <c r="CU188" i="4" s="1"/>
  <c r="FE99" i="4"/>
  <c r="FE126" i="4"/>
  <c r="FQ95" i="4"/>
  <c r="EI95" i="4"/>
  <c r="FE171" i="4"/>
  <c r="BM80" i="4"/>
  <c r="CT80" i="4" s="1"/>
  <c r="FE127" i="4"/>
  <c r="BM138" i="4"/>
  <c r="CT138" i="4" s="1"/>
  <c r="FE142" i="4"/>
  <c r="BN117" i="4"/>
  <c r="CU117" i="4" s="1"/>
  <c r="FE176" i="4"/>
  <c r="BN161" i="4"/>
  <c r="CU161" i="4" s="1"/>
  <c r="BM200" i="4"/>
  <c r="CT200" i="4" s="1"/>
  <c r="FE107" i="4"/>
  <c r="FE135" i="4"/>
  <c r="FE197" i="4"/>
  <c r="FE159" i="4"/>
  <c r="BM64" i="4"/>
  <c r="CT64" i="4" s="1"/>
  <c r="AI151" i="4"/>
  <c r="BN151" i="4"/>
  <c r="CU151" i="4" s="1"/>
  <c r="BN90" i="4"/>
  <c r="CU90" i="4" s="1"/>
  <c r="AI90" i="4"/>
  <c r="BM72" i="4"/>
  <c r="CT72" i="4" s="1"/>
  <c r="BN124" i="4"/>
  <c r="CU124" i="4" s="1"/>
  <c r="AI124" i="4"/>
  <c r="BN93" i="4"/>
  <c r="CU93" i="4" s="1"/>
  <c r="BO93" i="4"/>
  <c r="CV93" i="4" s="1"/>
  <c r="FE155" i="4"/>
  <c r="BM86" i="4"/>
  <c r="CT86" i="4" s="1"/>
  <c r="FE173" i="4"/>
  <c r="BM65" i="4"/>
  <c r="CT65" i="4" s="1"/>
  <c r="FE193" i="4"/>
  <c r="BN114" i="4"/>
  <c r="CU114" i="4" s="1"/>
  <c r="FE204" i="4"/>
  <c r="FE139" i="4"/>
  <c r="BM145" i="4"/>
  <c r="CT145" i="4" s="1"/>
  <c r="BL135" i="4"/>
  <c r="CS135" i="4" s="1"/>
  <c r="BM71" i="4"/>
  <c r="CT71" i="4" s="1"/>
  <c r="BM180" i="4"/>
  <c r="CT180" i="4" s="1"/>
  <c r="FP73" i="4"/>
  <c r="EH73" i="4"/>
  <c r="FE179" i="4"/>
  <c r="BN104" i="4"/>
  <c r="CU104" i="4" s="1"/>
  <c r="BN129" i="4"/>
  <c r="CU129" i="4" s="1"/>
  <c r="FE96" i="4"/>
  <c r="BN156" i="4"/>
  <c r="CU156" i="4" s="1"/>
  <c r="BN159" i="4"/>
  <c r="CU159" i="4" s="1"/>
  <c r="BM148" i="4"/>
  <c r="CT148" i="4" s="1"/>
  <c r="FE100" i="4"/>
  <c r="BN85" i="4"/>
  <c r="CU85" i="4" s="1"/>
  <c r="BM119" i="4"/>
  <c r="CT119" i="4" s="1"/>
  <c r="BM132" i="4"/>
  <c r="CT132" i="4" s="1"/>
  <c r="FE222" i="4"/>
  <c r="BM160" i="4"/>
  <c r="CT160" i="4" s="1"/>
  <c r="BM210" i="4"/>
  <c r="CT210" i="4" s="1"/>
  <c r="BM89" i="4"/>
  <c r="CT89" i="4" s="1"/>
  <c r="FE206" i="4"/>
  <c r="BN123" i="4"/>
  <c r="CU123" i="4" s="1"/>
  <c r="BM75" i="4"/>
  <c r="CT75" i="4" s="1"/>
  <c r="BM79" i="4"/>
  <c r="CT79" i="4" s="1"/>
  <c r="FE160" i="4"/>
  <c r="BN153" i="4"/>
  <c r="CU153" i="4" s="1"/>
  <c r="BN127" i="4"/>
  <c r="CU127" i="4" s="1"/>
  <c r="FE52" i="4"/>
  <c r="BM186" i="4"/>
  <c r="CT186" i="4" s="1"/>
  <c r="BM214" i="4"/>
  <c r="CT214" i="4" s="1"/>
  <c r="BM69" i="4"/>
  <c r="CT69" i="4" s="1"/>
  <c r="FE91" i="4"/>
  <c r="FE195" i="4"/>
  <c r="FE132" i="4"/>
  <c r="BN179" i="4"/>
  <c r="CU179" i="4" s="1"/>
  <c r="FE223" i="4"/>
  <c r="FF86" i="4"/>
  <c r="BN84" i="4"/>
  <c r="CU84" i="4" s="1"/>
  <c r="BO84" i="4"/>
  <c r="CV84" i="4" s="1"/>
  <c r="BN120" i="4"/>
  <c r="CU120" i="4" s="1"/>
  <c r="BM176" i="4"/>
  <c r="CT176" i="4" s="1"/>
  <c r="FE105" i="4"/>
  <c r="BL98" i="4"/>
  <c r="CS98" i="4" s="1"/>
  <c r="FG226" i="4"/>
  <c r="BE226" i="4"/>
  <c r="BM181" i="4"/>
  <c r="CT181" i="4" s="1"/>
  <c r="BM83" i="4"/>
  <c r="CT83" i="4" s="1"/>
  <c r="BN95" i="4"/>
  <c r="CU95" i="4" s="1"/>
  <c r="FE163" i="4"/>
  <c r="BM211" i="4"/>
  <c r="CT211" i="4" s="1"/>
  <c r="BN110" i="4"/>
  <c r="CU110" i="4" s="1"/>
  <c r="FE97" i="4"/>
  <c r="BM81" i="4"/>
  <c r="CT81" i="4" s="1"/>
  <c r="BM100" i="4"/>
  <c r="CT100" i="4" s="1"/>
  <c r="FP207" i="4"/>
  <c r="EH207" i="4"/>
  <c r="FE63" i="4"/>
  <c r="FE120" i="4"/>
  <c r="BM196" i="4"/>
  <c r="CT196" i="4" s="1"/>
  <c r="BM177" i="4"/>
  <c r="CT177" i="4" s="1"/>
  <c r="FP215" i="4"/>
  <c r="EH215" i="4"/>
  <c r="BM201" i="4"/>
  <c r="CT201" i="4" s="1"/>
  <c r="FE103" i="4"/>
  <c r="BW102" i="4"/>
  <c r="DD102" i="4" s="1"/>
  <c r="FE188" i="4"/>
  <c r="BM193" i="4"/>
  <c r="CT193" i="4" s="1"/>
  <c r="BM139" i="4"/>
  <c r="CT139" i="4" s="1"/>
  <c r="FP65" i="4"/>
  <c r="EH65" i="4"/>
  <c r="BN103" i="4"/>
  <c r="CU103" i="4" s="1"/>
  <c r="FQ94" i="4"/>
  <c r="EI94" i="4"/>
  <c r="FE74" i="4"/>
  <c r="BN155" i="4"/>
  <c r="CU155" i="4" s="1"/>
  <c r="FE66" i="4"/>
  <c r="BN92" i="4"/>
  <c r="CU92" i="4" s="1"/>
  <c r="BM154" i="4"/>
  <c r="CT154" i="4" s="1"/>
  <c r="FE154" i="4"/>
  <c r="BM82" i="4"/>
  <c r="CT82" i="4" s="1"/>
  <c r="FE141" i="4"/>
  <c r="BL195" i="4"/>
  <c r="CS195" i="4" s="1"/>
  <c r="FE69" i="4"/>
  <c r="FE54" i="4"/>
  <c r="BN105" i="4"/>
  <c r="CU105" i="4" s="1"/>
  <c r="FE187" i="4"/>
  <c r="BN112" i="4"/>
  <c r="CU112" i="4" s="1"/>
  <c r="BM87" i="4"/>
  <c r="CT87" i="4" s="1"/>
  <c r="FE68" i="4"/>
  <c r="FE181" i="4"/>
  <c r="BN128" i="4"/>
  <c r="CU128" i="4" s="1"/>
  <c r="BN174" i="4"/>
  <c r="CU174" i="4" s="1"/>
  <c r="FE82" i="4"/>
  <c r="FE216" i="4"/>
  <c r="FE219" i="4"/>
  <c r="BN165" i="4"/>
  <c r="CU165" i="4" s="1"/>
  <c r="FE166" i="4"/>
  <c r="BN142" i="4"/>
  <c r="CU142" i="4" s="1"/>
  <c r="FE81" i="4"/>
  <c r="FE79" i="4"/>
  <c r="BN169" i="4"/>
  <c r="CU169" i="4" s="1"/>
  <c r="FE77" i="4"/>
  <c r="FE128" i="4"/>
  <c r="BN137" i="4"/>
  <c r="CU137" i="4" s="1"/>
  <c r="FE144" i="4"/>
  <c r="BN164" i="4"/>
  <c r="CU164" i="4" s="1"/>
  <c r="FE83" i="4"/>
  <c r="BM203" i="4"/>
  <c r="CT203" i="4" s="1"/>
  <c r="BM68" i="4"/>
  <c r="CT68" i="4" s="1"/>
  <c r="BM62" i="4"/>
  <c r="CT62" i="4" s="1"/>
  <c r="FE214" i="4"/>
  <c r="FE198" i="4"/>
  <c r="BN126" i="4"/>
  <c r="CU126" i="4" s="1"/>
  <c r="BN107" i="4"/>
  <c r="BM76" i="4"/>
  <c r="CT76" i="4" s="1"/>
  <c r="FE114" i="4"/>
  <c r="FE95" i="4"/>
  <c r="FE202" i="4"/>
  <c r="BN187" i="4"/>
  <c r="CU187" i="4" s="1"/>
  <c r="BM74" i="4"/>
  <c r="CT74" i="4" s="1"/>
  <c r="FQ192" i="4"/>
  <c r="EI192" i="4"/>
  <c r="FE71" i="4"/>
  <c r="FE221" i="4"/>
  <c r="BM194" i="4"/>
  <c r="CT194" i="4" s="1"/>
  <c r="BM67" i="4"/>
  <c r="CT67" i="4" s="1"/>
  <c r="FE56" i="4"/>
  <c r="FE53" i="4"/>
  <c r="BM118" i="4"/>
  <c r="CT118" i="4" s="1"/>
  <c r="BN163" i="4"/>
  <c r="CU163" i="4" s="1"/>
  <c r="BM152" i="4"/>
  <c r="CT152" i="4" s="1"/>
  <c r="FE113" i="4"/>
  <c r="BM207" i="4"/>
  <c r="CT207" i="4" s="1"/>
  <c r="BM202" i="4"/>
  <c r="CT202" i="4" s="1"/>
  <c r="BM111" i="4"/>
  <c r="CT111" i="4" s="1"/>
  <c r="FE224" i="4"/>
  <c r="BM178" i="4"/>
  <c r="CT178" i="4" s="1"/>
  <c r="FE175" i="4"/>
  <c r="BN149" i="4"/>
  <c r="CU149" i="4" s="1"/>
  <c r="BM162" i="4"/>
  <c r="CT162" i="4" s="1"/>
  <c r="BM141" i="4"/>
  <c r="CT141" i="4" s="1"/>
  <c r="BM215" i="4"/>
  <c r="CT215" i="4" s="1"/>
  <c r="FE168" i="4"/>
  <c r="BM197" i="4"/>
  <c r="CT197" i="4" s="1"/>
  <c r="FE125" i="4"/>
  <c r="BN101" i="4"/>
  <c r="CU101" i="4" s="1"/>
  <c r="FE205" i="4"/>
  <c r="BM182" i="4"/>
  <c r="CT182" i="4" s="1"/>
  <c r="FE85" i="4"/>
  <c r="BN168" i="4"/>
  <c r="CU168" i="4" s="1"/>
  <c r="FE158" i="4"/>
  <c r="BM183" i="4"/>
  <c r="CT183" i="4" s="1"/>
  <c r="FE153" i="4"/>
  <c r="FE67" i="4"/>
  <c r="BM204" i="4"/>
  <c r="CT204" i="4" s="1"/>
  <c r="FE183" i="4"/>
  <c r="FG122" i="4"/>
  <c r="BE122" i="4"/>
  <c r="FE203" i="4"/>
  <c r="BM73" i="4"/>
  <c r="CT73" i="4" s="1"/>
  <c r="FE210" i="4"/>
  <c r="FF80" i="4"/>
  <c r="BN134" i="4"/>
  <c r="CU134" i="4" s="1"/>
  <c r="FE90" i="4"/>
  <c r="BN109" i="4"/>
  <c r="CU109" i="4" s="1"/>
  <c r="BM77" i="4"/>
  <c r="CT77" i="4" s="1"/>
  <c r="BM184" i="4"/>
  <c r="CT184" i="4" s="1"/>
  <c r="FE94" i="4"/>
  <c r="BN166" i="4"/>
  <c r="CU166" i="4" s="1"/>
  <c r="BN157" i="4"/>
  <c r="CU157" i="4" s="1"/>
  <c r="BN144" i="4"/>
  <c r="CU144" i="4" s="1"/>
  <c r="FE57" i="4"/>
  <c r="BM191" i="4"/>
  <c r="CT191" i="4" s="1"/>
  <c r="FE72" i="4"/>
  <c r="FE118" i="4"/>
  <c r="BM170" i="4"/>
  <c r="CT170" i="4" s="1"/>
  <c r="BN125" i="4"/>
  <c r="CU125" i="4" s="1"/>
  <c r="FE121" i="4"/>
  <c r="BM136" i="4"/>
  <c r="CT136" i="4" s="1"/>
  <c r="BM99" i="4"/>
  <c r="CT99" i="4" s="1"/>
  <c r="BN140" i="4"/>
  <c r="CU140" i="4" s="1"/>
  <c r="FE106" i="4"/>
  <c r="FE200" i="4"/>
  <c r="FE149" i="4"/>
  <c r="FE73" i="4"/>
  <c r="FE208" i="4"/>
  <c r="FE102" i="4"/>
  <c r="AI175" i="4"/>
  <c r="BN175" i="4"/>
  <c r="CU175" i="4" s="1"/>
  <c r="FE110" i="4"/>
  <c r="BM213" i="4"/>
  <c r="CT213" i="4" s="1"/>
  <c r="FE199" i="4"/>
  <c r="BN190" i="4"/>
  <c r="CU190" i="4" s="1"/>
  <c r="BN97" i="4"/>
  <c r="CU97" i="4" s="1"/>
  <c r="FE151" i="4"/>
  <c r="BN150" i="4"/>
  <c r="CU150" i="4" s="1"/>
  <c r="EF267" i="4"/>
  <c r="EC7" i="4" s="1"/>
  <c r="O16" i="6" s="1"/>
  <c r="EI46" i="4"/>
  <c r="EG260" i="4"/>
  <c r="EV206" i="4"/>
  <c r="EG261" i="4"/>
  <c r="EH242" i="4"/>
  <c r="ES244" i="4"/>
  <c r="EG25" i="4"/>
  <c r="EV205" i="4"/>
  <c r="EH39" i="4"/>
  <c r="EH29" i="4"/>
  <c r="EI48" i="4"/>
  <c r="EG20" i="4"/>
  <c r="EH42" i="4"/>
  <c r="EH57" i="4"/>
  <c r="EH248" i="4"/>
  <c r="EV63" i="4"/>
  <c r="EH41" i="4"/>
  <c r="ER254" i="4"/>
  <c r="EH34" i="4"/>
  <c r="EV74" i="4"/>
  <c r="EI60" i="4"/>
  <c r="EV72" i="4"/>
  <c r="EI230" i="4"/>
  <c r="ER91" i="4"/>
  <c r="EG21" i="4"/>
  <c r="EV215" i="4"/>
  <c r="EI110" i="4"/>
  <c r="EH118" i="4"/>
  <c r="EI166" i="4"/>
  <c r="EI157" i="4"/>
  <c r="EI144" i="4"/>
  <c r="EI112" i="4"/>
  <c r="EI174" i="4"/>
  <c r="EI150" i="4"/>
  <c r="ER23" i="4"/>
  <c r="EH237" i="4"/>
  <c r="EI53" i="4"/>
  <c r="EU225" i="4"/>
  <c r="ER255" i="4"/>
  <c r="EV213" i="4"/>
  <c r="EH50" i="4"/>
  <c r="EU224" i="4"/>
  <c r="ER35" i="4"/>
  <c r="EU221" i="4"/>
  <c r="ET239" i="4"/>
  <c r="ES29" i="4"/>
  <c r="ER15" i="4"/>
  <c r="EI56" i="4"/>
  <c r="ER261" i="4"/>
  <c r="ET47" i="4"/>
  <c r="EK167" i="4"/>
  <c r="EH249" i="4"/>
  <c r="EU58" i="4"/>
  <c r="EG16" i="4"/>
  <c r="EU55" i="4"/>
  <c r="EI229" i="4"/>
  <c r="EV67" i="4"/>
  <c r="ER19" i="4"/>
  <c r="EG24" i="4"/>
  <c r="ES245" i="4"/>
  <c r="ES43" i="4"/>
  <c r="EH35" i="4"/>
  <c r="EI223" i="4"/>
  <c r="EH69" i="4"/>
  <c r="ER122" i="4"/>
  <c r="EH80" i="4"/>
  <c r="EH216" i="4"/>
  <c r="EH194" i="4"/>
  <c r="EH67" i="4"/>
  <c r="EI151" i="4"/>
  <c r="EH122" i="4"/>
  <c r="EH86" i="4"/>
  <c r="ER130" i="4"/>
  <c r="EH102" i="4"/>
  <c r="EH180" i="4"/>
  <c r="EH113" i="4"/>
  <c r="EH148" i="4"/>
  <c r="EH77" i="4"/>
  <c r="EH132" i="4"/>
  <c r="EH89" i="4"/>
  <c r="EH79" i="4"/>
  <c r="EI127" i="4"/>
  <c r="EH214" i="4"/>
  <c r="EH99" i="4"/>
  <c r="EH209" i="4"/>
  <c r="EH66" i="4"/>
  <c r="EH108" i="4"/>
  <c r="EI120" i="4"/>
  <c r="EG254" i="4"/>
  <c r="EG13" i="4"/>
  <c r="ES248" i="4"/>
  <c r="EU52" i="4"/>
  <c r="ET41" i="4"/>
  <c r="EU64" i="4"/>
  <c r="EU218" i="4"/>
  <c r="EH36" i="4"/>
  <c r="ER20" i="4"/>
  <c r="EI59" i="4"/>
  <c r="EI61" i="4"/>
  <c r="ES243" i="4"/>
  <c r="ET40" i="4"/>
  <c r="ES250" i="4"/>
  <c r="ER265" i="4"/>
  <c r="EI228" i="4"/>
  <c r="EG12" i="4"/>
  <c r="EV73" i="4"/>
  <c r="EG265" i="4"/>
  <c r="EU216" i="4"/>
  <c r="EV65" i="4"/>
  <c r="EH43" i="4"/>
  <c r="EI219" i="4"/>
  <c r="ES252" i="4"/>
  <c r="EI49" i="4"/>
  <c r="EU57" i="4"/>
  <c r="EU92" i="4"/>
  <c r="ER263" i="4"/>
  <c r="EK78" i="4"/>
  <c r="EG27" i="4"/>
  <c r="EH38" i="4"/>
  <c r="ET232" i="4"/>
  <c r="EH210" i="4"/>
  <c r="EI115" i="4"/>
  <c r="EH83" i="4"/>
  <c r="EI106" i="4"/>
  <c r="EI185" i="4"/>
  <c r="EI117" i="4"/>
  <c r="EH100" i="4"/>
  <c r="EI161" i="4"/>
  <c r="EH196" i="4"/>
  <c r="EH177" i="4"/>
  <c r="EH199" i="4"/>
  <c r="EH201" i="4"/>
  <c r="EH72" i="4"/>
  <c r="ER102" i="4"/>
  <c r="EI93" i="4"/>
  <c r="EH193" i="4"/>
  <c r="EI103" i="4"/>
  <c r="EH145" i="4"/>
  <c r="EH206" i="4"/>
  <c r="EI155" i="4"/>
  <c r="EI104" i="4"/>
  <c r="EI129" i="4"/>
  <c r="EI156" i="4"/>
  <c r="EI171" i="4"/>
  <c r="EH154" i="4"/>
  <c r="EH119" i="4"/>
  <c r="EH160" i="4"/>
  <c r="EG195" i="4"/>
  <c r="EI153" i="4"/>
  <c r="EI105" i="4"/>
  <c r="EH186" i="4"/>
  <c r="EH87" i="4"/>
  <c r="ES121" i="4"/>
  <c r="EI165" i="4"/>
  <c r="EH70" i="4"/>
  <c r="EI169" i="4"/>
  <c r="EI137" i="4"/>
  <c r="EH203" i="4"/>
  <c r="EH68" i="4"/>
  <c r="EI84" i="4"/>
  <c r="EI126" i="4"/>
  <c r="EI107" i="4"/>
  <c r="FD257" i="4"/>
  <c r="BW23" i="4"/>
  <c r="DD23" i="4" s="1"/>
  <c r="FD109" i="4"/>
  <c r="FE254" i="4"/>
  <c r="FE251" i="4"/>
  <c r="FE243" i="4"/>
  <c r="FD244" i="4"/>
  <c r="FE242" i="4"/>
  <c r="FD146" i="4"/>
  <c r="FD258" i="4"/>
  <c r="BZ223" i="4"/>
  <c r="DG223" i="4" s="1"/>
  <c r="BY240" i="4"/>
  <c r="DF240" i="4" s="1"/>
  <c r="AI53" i="4"/>
  <c r="BN53" i="4"/>
  <c r="CU53" i="4" s="1"/>
  <c r="BY50" i="4"/>
  <c r="DF50" i="4" s="1"/>
  <c r="BX33" i="4"/>
  <c r="DE33" i="4" s="1"/>
  <c r="BW30" i="4"/>
  <c r="DD30" i="4" s="1"/>
  <c r="BL266" i="4"/>
  <c r="CS266" i="4" s="1"/>
  <c r="FD13" i="4"/>
  <c r="BW17" i="4"/>
  <c r="DD17" i="4" s="1"/>
  <c r="FD43" i="4"/>
  <c r="BL25" i="4"/>
  <c r="CS25" i="4" s="1"/>
  <c r="AI228" i="4"/>
  <c r="BN228" i="4"/>
  <c r="CU228" i="4" s="1"/>
  <c r="BL12" i="4"/>
  <c r="CS12" i="4" s="1"/>
  <c r="BM39" i="4"/>
  <c r="CT39" i="4" s="1"/>
  <c r="FD19" i="4"/>
  <c r="BM29" i="4"/>
  <c r="CT29" i="4" s="1"/>
  <c r="BY48" i="4"/>
  <c r="DF48" i="4" s="1"/>
  <c r="BY228" i="4"/>
  <c r="DF228" i="4" s="1"/>
  <c r="AI220" i="4"/>
  <c r="BN220" i="4"/>
  <c r="CU220" i="4" s="1"/>
  <c r="BY38" i="4"/>
  <c r="DF38" i="4" s="1"/>
  <c r="BL20" i="4"/>
  <c r="CS20" i="4" s="1"/>
  <c r="BX25" i="4"/>
  <c r="DE25" i="4" s="1"/>
  <c r="FD266" i="4"/>
  <c r="BM57" i="4"/>
  <c r="CT57" i="4" s="1"/>
  <c r="BW258" i="4"/>
  <c r="DD258" i="4" s="1"/>
  <c r="BL16" i="4"/>
  <c r="CS16" i="4" s="1"/>
  <c r="FD27" i="4"/>
  <c r="FD253" i="4"/>
  <c r="BX253" i="4"/>
  <c r="DE253" i="4" s="1"/>
  <c r="FD15" i="4"/>
  <c r="FE30" i="4"/>
  <c r="FE33" i="4"/>
  <c r="FE29" i="4"/>
  <c r="FE36" i="4"/>
  <c r="BM240" i="4"/>
  <c r="CT240" i="4" s="1"/>
  <c r="FF236" i="4"/>
  <c r="BZ190" i="4"/>
  <c r="DG190" i="4" s="1"/>
  <c r="AI229" i="4"/>
  <c r="BN229" i="4"/>
  <c r="CU229" i="4" s="1"/>
  <c r="AI51" i="4"/>
  <c r="BN51" i="4"/>
  <c r="CU51" i="4" s="1"/>
  <c r="BZ198" i="4"/>
  <c r="DG198" i="4" s="1"/>
  <c r="BZ53" i="4"/>
  <c r="DG53" i="4" s="1"/>
  <c r="BY229" i="4"/>
  <c r="DF229" i="4" s="1"/>
  <c r="BX252" i="4"/>
  <c r="DE252" i="4" s="1"/>
  <c r="FD84" i="4"/>
  <c r="FD78" i="4"/>
  <c r="BY226" i="4"/>
  <c r="DF226" i="4" s="1"/>
  <c r="BL24" i="4"/>
  <c r="CS24" i="4" s="1"/>
  <c r="FF49" i="4"/>
  <c r="AI230" i="4"/>
  <c r="BN230" i="4"/>
  <c r="CU230" i="4" s="1"/>
  <c r="BW21" i="4"/>
  <c r="DD21" i="4" s="1"/>
  <c r="BL251" i="4"/>
  <c r="CS251" i="4" s="1"/>
  <c r="BW263" i="4"/>
  <c r="DD263" i="4" s="1"/>
  <c r="BY66" i="4"/>
  <c r="DF66" i="4" s="1"/>
  <c r="FF44" i="4"/>
  <c r="BW259" i="4"/>
  <c r="DD259" i="4" s="1"/>
  <c r="FD123" i="4"/>
  <c r="BL14" i="4"/>
  <c r="CS14" i="4" s="1"/>
  <c r="BL21" i="4"/>
  <c r="CS21" i="4" s="1"/>
  <c r="AI223" i="4"/>
  <c r="BN223" i="4"/>
  <c r="CU223" i="4" s="1"/>
  <c r="BY232" i="4"/>
  <c r="DF232" i="4" s="1"/>
  <c r="BL26" i="4"/>
  <c r="CS26" i="4" s="1"/>
  <c r="BY60" i="4"/>
  <c r="DF60" i="4" s="1"/>
  <c r="BW12" i="4"/>
  <c r="DD12" i="4" s="1"/>
  <c r="BX234" i="4"/>
  <c r="DE234" i="4" s="1"/>
  <c r="AI231" i="4"/>
  <c r="BN231" i="4"/>
  <c r="CU231" i="4" s="1"/>
  <c r="FD185" i="4"/>
  <c r="BX242" i="4"/>
  <c r="DE242" i="4" s="1"/>
  <c r="AI225" i="4"/>
  <c r="BN225" i="4"/>
  <c r="CU225" i="4" s="1"/>
  <c r="BZ214" i="4"/>
  <c r="DG214" i="4" s="1"/>
  <c r="BX36" i="4"/>
  <c r="DE36" i="4" s="1"/>
  <c r="BL252" i="4"/>
  <c r="CS252" i="4" s="1"/>
  <c r="FD62" i="4"/>
  <c r="AI224" i="4"/>
  <c r="BN224" i="4"/>
  <c r="CU224" i="4" s="1"/>
  <c r="BY51" i="4"/>
  <c r="DF51" i="4" s="1"/>
  <c r="FD190" i="4"/>
  <c r="FD38" i="4"/>
  <c r="FD212" i="4"/>
  <c r="FD264" i="4"/>
  <c r="BW257" i="4"/>
  <c r="DD257" i="4" s="1"/>
  <c r="BW107" i="4"/>
  <c r="DD107" i="4" s="1"/>
  <c r="FD225" i="4"/>
  <c r="FD229" i="4"/>
  <c r="BX247" i="4"/>
  <c r="DE247" i="4" s="1"/>
  <c r="BM247" i="4"/>
  <c r="CT247" i="4" s="1"/>
  <c r="BY238" i="4"/>
  <c r="DF238" i="4" s="1"/>
  <c r="BW264" i="4"/>
  <c r="DD264" i="4" s="1"/>
  <c r="AI44" i="4"/>
  <c r="BN44" i="4"/>
  <c r="CU44" i="4" s="1"/>
  <c r="BL262" i="4"/>
  <c r="CS262" i="4" s="1"/>
  <c r="BL17" i="4"/>
  <c r="CS17" i="4" s="1"/>
  <c r="BX28" i="4"/>
  <c r="DE28" i="4" s="1"/>
  <c r="FE31" i="4"/>
  <c r="FD23" i="4"/>
  <c r="FD157" i="4"/>
  <c r="FF232" i="4"/>
  <c r="AI59" i="4"/>
  <c r="BN59" i="4"/>
  <c r="CU59" i="4" s="1"/>
  <c r="BY45" i="4"/>
  <c r="DF45" i="4" s="1"/>
  <c r="AI227" i="4"/>
  <c r="BN227" i="4"/>
  <c r="CU227" i="4" s="1"/>
  <c r="BY40" i="4"/>
  <c r="DF40" i="4" s="1"/>
  <c r="BX250" i="4"/>
  <c r="DE250" i="4" s="1"/>
  <c r="FF182" i="4"/>
  <c r="BW13" i="4"/>
  <c r="DD13" i="4" s="1"/>
  <c r="BX29" i="4"/>
  <c r="DE29" i="4" s="1"/>
  <c r="FD65" i="4"/>
  <c r="BM198" i="4"/>
  <c r="CT198" i="4" s="1"/>
  <c r="AI56" i="4"/>
  <c r="BN56" i="4"/>
  <c r="CU56" i="4" s="1"/>
  <c r="BW261" i="4"/>
  <c r="DD261" i="4" s="1"/>
  <c r="FD18" i="4"/>
  <c r="BX249" i="4"/>
  <c r="DE249" i="4" s="1"/>
  <c r="BL19" i="4"/>
  <c r="CS19" i="4" s="1"/>
  <c r="BL258" i="4"/>
  <c r="CS258" i="4" s="1"/>
  <c r="FD130" i="4"/>
  <c r="BM235" i="4"/>
  <c r="CT235" i="4" s="1"/>
  <c r="FF238" i="4"/>
  <c r="BX153" i="4"/>
  <c r="DE153" i="4" s="1"/>
  <c r="BW18" i="4"/>
  <c r="DD18" i="4" s="1"/>
  <c r="AI189" i="4"/>
  <c r="BN189" i="4"/>
  <c r="CU189" i="4" s="1"/>
  <c r="BW260" i="4"/>
  <c r="DD260" i="4" s="1"/>
  <c r="BL22" i="4"/>
  <c r="CS22" i="4" s="1"/>
  <c r="FF233" i="4"/>
  <c r="BL257" i="4"/>
  <c r="CS257" i="4" s="1"/>
  <c r="BX251" i="4"/>
  <c r="DE251" i="4" s="1"/>
  <c r="AI226" i="4"/>
  <c r="BN226" i="4"/>
  <c r="CU226" i="4" s="1"/>
  <c r="BZ220" i="4"/>
  <c r="DG220" i="4" s="1"/>
  <c r="BM37" i="4"/>
  <c r="CT37" i="4" s="1"/>
  <c r="BY231" i="4"/>
  <c r="DF231" i="4" s="1"/>
  <c r="AI55" i="4"/>
  <c r="BN55" i="4"/>
  <c r="CU55" i="4" s="1"/>
  <c r="FE34" i="4"/>
  <c r="FD164" i="4"/>
  <c r="BL256" i="4"/>
  <c r="CS256" i="4" s="1"/>
  <c r="BW266" i="4"/>
  <c r="DD266" i="4" s="1"/>
  <c r="BM30" i="4"/>
  <c r="CT30" i="4" s="1"/>
  <c r="BM250" i="4"/>
  <c r="CT250" i="4" s="1"/>
  <c r="FD17" i="4"/>
  <c r="BM246" i="4"/>
  <c r="CT246" i="4" s="1"/>
  <c r="BX143" i="4"/>
  <c r="DE143" i="4" s="1"/>
  <c r="FD20" i="4"/>
  <c r="BW26" i="4"/>
  <c r="DD26" i="4" s="1"/>
  <c r="FD75" i="4"/>
  <c r="BY236" i="4"/>
  <c r="DF236" i="4" s="1"/>
  <c r="FD250" i="4"/>
  <c r="BZ59" i="4"/>
  <c r="DG59" i="4" s="1"/>
  <c r="BW262" i="4"/>
  <c r="DD262" i="4" s="1"/>
  <c r="FZ11" i="4"/>
  <c r="BV267" i="4"/>
  <c r="BY49" i="4"/>
  <c r="DF49" i="4" s="1"/>
  <c r="BM241" i="4"/>
  <c r="CT241" i="4" s="1"/>
  <c r="BX230" i="4"/>
  <c r="DE230" i="4" s="1"/>
  <c r="BL264" i="4"/>
  <c r="CS264" i="4" s="1"/>
  <c r="EQ267" i="4"/>
  <c r="ES101" i="4"/>
  <c r="EG259" i="4"/>
  <c r="EH239" i="4"/>
  <c r="EU223" i="4"/>
  <c r="ES237" i="4"/>
  <c r="ET235" i="4"/>
  <c r="ET50" i="4"/>
  <c r="EI232" i="4"/>
  <c r="EG253" i="4"/>
  <c r="ES241" i="4"/>
  <c r="ES33" i="4"/>
  <c r="ER16" i="4"/>
  <c r="ER30" i="4"/>
  <c r="EI218" i="4"/>
  <c r="EH40" i="4"/>
  <c r="EH245" i="4"/>
  <c r="EH31" i="4"/>
  <c r="ER17" i="4"/>
  <c r="EV202" i="4"/>
  <c r="EH238" i="4"/>
  <c r="ET54" i="4"/>
  <c r="ET48" i="4"/>
  <c r="ET228" i="4"/>
  <c r="ET38" i="4"/>
  <c r="ES27" i="4"/>
  <c r="ER14" i="4"/>
  <c r="EI222" i="4"/>
  <c r="ES25" i="4"/>
  <c r="ER258" i="4"/>
  <c r="EH244" i="4"/>
  <c r="EV208" i="4"/>
  <c r="EU190" i="4"/>
  <c r="EU198" i="4"/>
  <c r="EU217" i="4"/>
  <c r="ET229" i="4"/>
  <c r="EG255" i="4"/>
  <c r="EH236" i="4"/>
  <c r="ET226" i="4"/>
  <c r="EH221" i="4"/>
  <c r="ER21" i="4"/>
  <c r="EH243" i="4"/>
  <c r="ET66" i="4"/>
  <c r="EG18" i="4"/>
  <c r="ER259" i="4"/>
  <c r="EU204" i="4"/>
  <c r="EI45" i="4"/>
  <c r="EI47" i="4"/>
  <c r="ES37" i="4"/>
  <c r="EH28" i="4"/>
  <c r="EH32" i="4"/>
  <c r="FE104" i="4"/>
  <c r="BX241" i="4"/>
  <c r="DE241" i="4" s="1"/>
  <c r="FE143" i="4"/>
  <c r="FD207" i="4"/>
  <c r="FE24" i="4"/>
  <c r="FD213" i="4"/>
  <c r="FD180" i="4"/>
  <c r="AI46" i="4"/>
  <c r="BN46" i="4"/>
  <c r="CU46" i="4" s="1"/>
  <c r="BL254" i="4"/>
  <c r="CS254" i="4" s="1"/>
  <c r="FF50" i="4"/>
  <c r="BL13" i="4"/>
  <c r="CS13" i="4" s="1"/>
  <c r="BM33" i="4"/>
  <c r="CT33" i="4" s="1"/>
  <c r="BX248" i="4"/>
  <c r="DE248" i="4" s="1"/>
  <c r="FD112" i="4"/>
  <c r="FD150" i="4"/>
  <c r="FF39" i="4"/>
  <c r="BZ52" i="4"/>
  <c r="DG52" i="4" s="1"/>
  <c r="FD240" i="4"/>
  <c r="AI58" i="4"/>
  <c r="BN58" i="4"/>
  <c r="CU58" i="4" s="1"/>
  <c r="FD14" i="4"/>
  <c r="FD101" i="4"/>
  <c r="FE26" i="4"/>
  <c r="BX246" i="4"/>
  <c r="DE246" i="4" s="1"/>
  <c r="FE145" i="4"/>
  <c r="FD21" i="4"/>
  <c r="FD88" i="4"/>
  <c r="BZ225" i="4"/>
  <c r="DG225" i="4" s="1"/>
  <c r="BZ64" i="4"/>
  <c r="DG64" i="4" s="1"/>
  <c r="BM242" i="4"/>
  <c r="CT242" i="4" s="1"/>
  <c r="BZ224" i="4"/>
  <c r="DG224" i="4" s="1"/>
  <c r="AI205" i="4"/>
  <c r="BN205" i="4"/>
  <c r="CU205" i="4" s="1"/>
  <c r="BM36" i="4"/>
  <c r="CT36" i="4" s="1"/>
  <c r="BL263" i="4"/>
  <c r="CS263" i="4" s="1"/>
  <c r="FE25" i="4"/>
  <c r="AI234" i="4"/>
  <c r="BN234" i="4"/>
  <c r="CU234" i="4" s="1"/>
  <c r="BX244" i="4"/>
  <c r="DE244" i="4" s="1"/>
  <c r="BW20" i="4"/>
  <c r="DD20" i="4" s="1"/>
  <c r="FE252" i="4"/>
  <c r="BX181" i="4"/>
  <c r="DE181" i="4" s="1"/>
  <c r="AI233" i="4"/>
  <c r="BN233" i="4"/>
  <c r="CU233" i="4" s="1"/>
  <c r="BY239" i="4"/>
  <c r="DF239" i="4" s="1"/>
  <c r="BW15" i="4"/>
  <c r="DD15" i="4" s="1"/>
  <c r="FD248" i="4"/>
  <c r="FD16" i="4"/>
  <c r="BL265" i="4"/>
  <c r="CS265" i="4" s="1"/>
  <c r="BL15" i="4"/>
  <c r="CS15" i="4" s="1"/>
  <c r="AI48" i="4"/>
  <c r="BN48" i="4"/>
  <c r="CU48" i="4" s="1"/>
  <c r="BW256" i="4"/>
  <c r="DD256" i="4" s="1"/>
  <c r="BY47" i="4"/>
  <c r="DF47" i="4" s="1"/>
  <c r="FD265" i="4"/>
  <c r="BM249" i="4"/>
  <c r="CT249" i="4" s="1"/>
  <c r="BM42" i="4"/>
  <c r="CT42" i="4" s="1"/>
  <c r="BZ216" i="4"/>
  <c r="DG216" i="4" s="1"/>
  <c r="BM248" i="4"/>
  <c r="CT248" i="4" s="1"/>
  <c r="BX31" i="4"/>
  <c r="DE31" i="4" s="1"/>
  <c r="FD234" i="4"/>
  <c r="AI54" i="4"/>
  <c r="BN54" i="4"/>
  <c r="CU54" i="4" s="1"/>
  <c r="BM41" i="4"/>
  <c r="CT41" i="4" s="1"/>
  <c r="BL23" i="4"/>
  <c r="CS23" i="4" s="1"/>
  <c r="BW254" i="4"/>
  <c r="DD254" i="4" s="1"/>
  <c r="BZ222" i="4"/>
  <c r="DG222" i="4" s="1"/>
  <c r="FD256" i="4"/>
  <c r="BM43" i="4"/>
  <c r="CT43" i="4" s="1"/>
  <c r="P26" i="6"/>
  <c r="D54" i="2"/>
  <c r="AT7" i="4"/>
  <c r="BM34" i="4"/>
  <c r="CT34" i="4" s="1"/>
  <c r="BW34" i="4"/>
  <c r="DD34" i="4" s="1"/>
  <c r="FD167" i="4"/>
  <c r="BW22" i="4"/>
  <c r="DD22" i="4" s="1"/>
  <c r="BY46" i="4"/>
  <c r="DF46" i="4" s="1"/>
  <c r="FD136" i="4"/>
  <c r="BY233" i="4"/>
  <c r="DF233" i="4" s="1"/>
  <c r="FF48" i="4"/>
  <c r="BZ142" i="4"/>
  <c r="DG142" i="4" s="1"/>
  <c r="AI60" i="4"/>
  <c r="BN60" i="4"/>
  <c r="CU60" i="4" s="1"/>
  <c r="AI49" i="4"/>
  <c r="BN49" i="4"/>
  <c r="CU49" i="4" s="1"/>
  <c r="AI52" i="4"/>
  <c r="BN52" i="4"/>
  <c r="CU52" i="4" s="1"/>
  <c r="FD186" i="4"/>
  <c r="FD11" i="4"/>
  <c r="BX32" i="4"/>
  <c r="DE32" i="4" s="1"/>
  <c r="BX43" i="4"/>
  <c r="DE43" i="4" s="1"/>
  <c r="FF237" i="4"/>
  <c r="BW91" i="4"/>
  <c r="DD91" i="4" s="1"/>
  <c r="BZ92" i="4"/>
  <c r="DG92" i="4" s="1"/>
  <c r="BZ56" i="4"/>
  <c r="DG56" i="4" s="1"/>
  <c r="BM35" i="4"/>
  <c r="CT35" i="4" s="1"/>
  <c r="AI217" i="4"/>
  <c r="BN217" i="4"/>
  <c r="CU217" i="4" s="1"/>
  <c r="FD12" i="4"/>
  <c r="BL27" i="4"/>
  <c r="CS27" i="4" s="1"/>
  <c r="BW11" i="4"/>
  <c r="DD11" i="4" s="1"/>
  <c r="BM38" i="4"/>
  <c r="CT38" i="4" s="1"/>
  <c r="FD255" i="4"/>
  <c r="FD263" i="4"/>
  <c r="FD119" i="4"/>
  <c r="ET60" i="4"/>
  <c r="ES36" i="4"/>
  <c r="ET51" i="4"/>
  <c r="ER257" i="4"/>
  <c r="ES247" i="4"/>
  <c r="ET238" i="4"/>
  <c r="ER264" i="4"/>
  <c r="ES28" i="4"/>
  <c r="ER13" i="4"/>
  <c r="ES249" i="4"/>
  <c r="ER18" i="4"/>
  <c r="ER260" i="4"/>
  <c r="ET231" i="4"/>
  <c r="ER266" i="4"/>
  <c r="ER26" i="4"/>
  <c r="ET236" i="4"/>
  <c r="EU59" i="4"/>
  <c r="ER262" i="4"/>
  <c r="ET49" i="4"/>
  <c r="ES230" i="4"/>
  <c r="FD178" i="4"/>
  <c r="BM237" i="4"/>
  <c r="CT237" i="4" s="1"/>
  <c r="FE174" i="4"/>
  <c r="BY41" i="4"/>
  <c r="DF41" i="4" s="1"/>
  <c r="BX237" i="4"/>
  <c r="DE237" i="4" s="1"/>
  <c r="FE89" i="4"/>
  <c r="BL260" i="4"/>
  <c r="CS260" i="4" s="1"/>
  <c r="BL261" i="4"/>
  <c r="CS261" i="4" s="1"/>
  <c r="FD140" i="4"/>
  <c r="FD138" i="4"/>
  <c r="AI61" i="4"/>
  <c r="BN61" i="4"/>
  <c r="CU61" i="4" s="1"/>
  <c r="BX42" i="4"/>
  <c r="DE42" i="4" s="1"/>
  <c r="FD217" i="4"/>
  <c r="BX101" i="4"/>
  <c r="DE101" i="4" s="1"/>
  <c r="FF235" i="4"/>
  <c r="FD22" i="4"/>
  <c r="BL259" i="4"/>
  <c r="CS259" i="4" s="1"/>
  <c r="BM239" i="4"/>
  <c r="CT239" i="4" s="1"/>
  <c r="FD70" i="4"/>
  <c r="BY235" i="4"/>
  <c r="DF235" i="4" s="1"/>
  <c r="AI232" i="4"/>
  <c r="BN232" i="4"/>
  <c r="CU232" i="4" s="1"/>
  <c r="FD201" i="4"/>
  <c r="FF45" i="4"/>
  <c r="FD260" i="4"/>
  <c r="BL253" i="4"/>
  <c r="CS253" i="4" s="1"/>
  <c r="BW255" i="4"/>
  <c r="DD255" i="4" s="1"/>
  <c r="FD51" i="4"/>
  <c r="FE35" i="4"/>
  <c r="BZ218" i="4"/>
  <c r="DG218" i="4" s="1"/>
  <c r="BW16" i="4"/>
  <c r="DD16" i="4" s="1"/>
  <c r="FD98" i="4"/>
  <c r="BW35" i="4"/>
  <c r="DD35" i="4" s="1"/>
  <c r="FE249" i="4"/>
  <c r="BZ221" i="4"/>
  <c r="DG221" i="4" s="1"/>
  <c r="BY39" i="4"/>
  <c r="DF39" i="4" s="1"/>
  <c r="AI218" i="4"/>
  <c r="BN218" i="4"/>
  <c r="CU218" i="4" s="1"/>
  <c r="BM40" i="4"/>
  <c r="CT40" i="4" s="1"/>
  <c r="FD245" i="4"/>
  <c r="BM245" i="4"/>
  <c r="CT245" i="4" s="1"/>
  <c r="BX44" i="4"/>
  <c r="DE44" i="4" s="1"/>
  <c r="FD131" i="4"/>
  <c r="FE28" i="4"/>
  <c r="BX243" i="4"/>
  <c r="DE243" i="4" s="1"/>
  <c r="BM31" i="4"/>
  <c r="CT31" i="4" s="1"/>
  <c r="FD220" i="4"/>
  <c r="FD184" i="4"/>
  <c r="FF37" i="4"/>
  <c r="BW265" i="4"/>
  <c r="DD265" i="4" s="1"/>
  <c r="FD261" i="4"/>
  <c r="BM238" i="4"/>
  <c r="CT238" i="4" s="1"/>
  <c r="BY54" i="4"/>
  <c r="DF54" i="4" s="1"/>
  <c r="BY227" i="4"/>
  <c r="DF227" i="4" s="1"/>
  <c r="BZ62" i="4"/>
  <c r="DG62" i="4" s="1"/>
  <c r="BX27" i="4"/>
  <c r="DE27" i="4" s="1"/>
  <c r="BW14" i="4"/>
  <c r="DD14" i="4" s="1"/>
  <c r="BX219" i="4"/>
  <c r="DE219" i="4" s="1"/>
  <c r="AI222" i="4"/>
  <c r="BN222" i="4"/>
  <c r="CU222" i="4" s="1"/>
  <c r="BZ58" i="4"/>
  <c r="DG58" i="4" s="1"/>
  <c r="FD247" i="4"/>
  <c r="BY90" i="4"/>
  <c r="DF90" i="4" s="1"/>
  <c r="BM244" i="4"/>
  <c r="CT244" i="4" s="1"/>
  <c r="FD133" i="4"/>
  <c r="FD46" i="4"/>
  <c r="FE246" i="4"/>
  <c r="BZ55" i="4"/>
  <c r="DG55" i="4" s="1"/>
  <c r="FD32" i="4"/>
  <c r="FD124" i="4"/>
  <c r="BW24" i="4"/>
  <c r="DD24" i="4" s="1"/>
  <c r="FD231" i="4"/>
  <c r="BZ217" i="4"/>
  <c r="DG217" i="4" s="1"/>
  <c r="FD262" i="4"/>
  <c r="FD211" i="4"/>
  <c r="BW19" i="4"/>
  <c r="DD19" i="4" s="1"/>
  <c r="BL255" i="4"/>
  <c r="CS255" i="4" s="1"/>
  <c r="FD58" i="4"/>
  <c r="BM236" i="4"/>
  <c r="CT236" i="4" s="1"/>
  <c r="BZ57" i="4"/>
  <c r="DG57" i="4" s="1"/>
  <c r="BZ61" i="4"/>
  <c r="DG61" i="4" s="1"/>
  <c r="BM221" i="4"/>
  <c r="CT221" i="4" s="1"/>
  <c r="FF41" i="4"/>
  <c r="FD228" i="4"/>
  <c r="BX245" i="4"/>
  <c r="DE245" i="4" s="1"/>
  <c r="FD189" i="4"/>
  <c r="FD55" i="4"/>
  <c r="BM243" i="4"/>
  <c r="CT243" i="4" s="1"/>
  <c r="BL18" i="4"/>
  <c r="CS18" i="4" s="1"/>
  <c r="BZ204" i="4"/>
  <c r="DG204" i="4" s="1"/>
  <c r="FF40" i="4"/>
  <c r="FD259" i="4"/>
  <c r="AI45" i="4"/>
  <c r="BN45" i="4"/>
  <c r="CU45" i="4" s="1"/>
  <c r="FF42" i="4"/>
  <c r="FF230" i="4"/>
  <c r="AI47" i="4"/>
  <c r="BN47" i="4"/>
  <c r="CU47" i="4" s="1"/>
  <c r="BX37" i="4"/>
  <c r="DE37" i="4" s="1"/>
  <c r="FF47" i="4"/>
  <c r="BM28" i="4"/>
  <c r="CT28" i="4" s="1"/>
  <c r="BM32" i="4"/>
  <c r="CT32" i="4" s="1"/>
  <c r="EG26" i="4"/>
  <c r="ER12" i="4"/>
  <c r="ES234" i="4"/>
  <c r="EI231" i="4"/>
  <c r="ES242" i="4"/>
  <c r="EI225" i="4"/>
  <c r="EU214" i="4"/>
  <c r="EG252" i="4"/>
  <c r="EI224" i="4"/>
  <c r="EV209" i="4"/>
  <c r="ER107" i="4"/>
  <c r="EI44" i="4"/>
  <c r="EG262" i="4"/>
  <c r="EG17" i="4"/>
  <c r="ET45" i="4"/>
  <c r="EI227" i="4"/>
  <c r="EV207" i="4"/>
  <c r="EG19" i="4"/>
  <c r="EG258" i="4"/>
  <c r="EH235" i="4"/>
  <c r="EV69" i="4"/>
  <c r="ES153" i="4"/>
  <c r="EI189" i="4"/>
  <c r="EG22" i="4"/>
  <c r="EV212" i="4"/>
  <c r="EG257" i="4"/>
  <c r="ES251" i="4"/>
  <c r="EI226" i="4"/>
  <c r="EU220" i="4"/>
  <c r="EH37" i="4"/>
  <c r="EI55" i="4"/>
  <c r="EG256" i="4"/>
  <c r="EH30" i="4"/>
  <c r="EH250" i="4"/>
  <c r="FC267" i="4"/>
  <c r="EI3" i="4" s="1"/>
  <c r="Q17" i="6" s="1"/>
  <c r="EH246" i="4"/>
  <c r="ES143" i="4"/>
  <c r="EH241" i="4"/>
  <c r="EV210" i="4"/>
  <c r="EG264" i="4"/>
  <c r="O26" i="6"/>
  <c r="BL11" i="4"/>
  <c r="CS11" i="4" s="1"/>
  <c r="FO11" i="4"/>
  <c r="BK267" i="4"/>
  <c r="AW3" i="4" s="1"/>
  <c r="EB41" i="4"/>
  <c r="EJ94" i="4" l="1"/>
  <c r="BN50" i="4"/>
  <c r="CU50" i="4" s="1"/>
  <c r="AI219" i="4"/>
  <c r="BE162" i="4"/>
  <c r="EI212" i="4"/>
  <c r="AI84" i="4"/>
  <c r="EI205" i="4"/>
  <c r="FQ205" i="4"/>
  <c r="EI217" i="4"/>
  <c r="FQ217" i="4"/>
  <c r="FF239" i="4"/>
  <c r="CS267" i="4"/>
  <c r="BE117" i="4"/>
  <c r="EJ107" i="4"/>
  <c r="CU107" i="4"/>
  <c r="DD267" i="4"/>
  <c r="FQ28" i="4"/>
  <c r="FR45" i="4"/>
  <c r="GD55" i="4"/>
  <c r="GS55" i="4" s="1"/>
  <c r="GA265" i="4"/>
  <c r="GC39" i="4"/>
  <c r="GB101" i="4"/>
  <c r="GB42" i="4"/>
  <c r="GC41" i="4"/>
  <c r="ES11" i="4"/>
  <c r="GB43" i="4"/>
  <c r="GC233" i="4"/>
  <c r="GC46" i="4"/>
  <c r="FQ34" i="4"/>
  <c r="FP23" i="4"/>
  <c r="FR54" i="4"/>
  <c r="GB31" i="4"/>
  <c r="GD216" i="4"/>
  <c r="GS216" i="4" s="1"/>
  <c r="GC47" i="4"/>
  <c r="GC239" i="4"/>
  <c r="GB181" i="4"/>
  <c r="GD64" i="4"/>
  <c r="GS64" i="4" s="1"/>
  <c r="FR58" i="4"/>
  <c r="GD52" i="4"/>
  <c r="GS52" i="4" s="1"/>
  <c r="FP264" i="4"/>
  <c r="FQ241" i="4"/>
  <c r="GD59" i="4"/>
  <c r="GS59" i="4" s="1"/>
  <c r="GB143" i="4"/>
  <c r="FR226" i="4"/>
  <c r="FP257" i="4"/>
  <c r="FP22" i="4"/>
  <c r="FR189" i="4"/>
  <c r="FQ235" i="4"/>
  <c r="FP258" i="4"/>
  <c r="FQ198" i="4"/>
  <c r="GC45" i="4"/>
  <c r="GB28" i="4"/>
  <c r="FP262" i="4"/>
  <c r="GA264" i="4"/>
  <c r="FQ247" i="4"/>
  <c r="GA107" i="4"/>
  <c r="GC51" i="4"/>
  <c r="GB234" i="4"/>
  <c r="GC60" i="4"/>
  <c r="GC232" i="4"/>
  <c r="GA263" i="4"/>
  <c r="GC226" i="4"/>
  <c r="FQ240" i="4"/>
  <c r="GB253" i="4"/>
  <c r="FP20" i="4"/>
  <c r="FR220" i="4"/>
  <c r="FP12" i="4"/>
  <c r="FP25" i="4"/>
  <c r="FP266" i="4"/>
  <c r="GC50" i="4"/>
  <c r="GC240" i="4"/>
  <c r="FR97" i="4"/>
  <c r="FR166" i="4"/>
  <c r="FQ184" i="4"/>
  <c r="FR134" i="4"/>
  <c r="FQ183" i="4"/>
  <c r="FR168" i="4"/>
  <c r="FQ62" i="4"/>
  <c r="FR164" i="4"/>
  <c r="FR137" i="4"/>
  <c r="FR142" i="4"/>
  <c r="FR165" i="4"/>
  <c r="FR174" i="4"/>
  <c r="FQ87" i="4"/>
  <c r="FP195" i="4"/>
  <c r="FQ82" i="4"/>
  <c r="FQ154" i="4"/>
  <c r="FQ139" i="4"/>
  <c r="FQ211" i="4"/>
  <c r="FR95" i="4"/>
  <c r="FQ181" i="4"/>
  <c r="FP98" i="4"/>
  <c r="FQ176" i="4"/>
  <c r="FR84" i="4"/>
  <c r="FR153" i="4"/>
  <c r="FQ79" i="4"/>
  <c r="FQ89" i="4"/>
  <c r="FQ160" i="4"/>
  <c r="FQ132" i="4"/>
  <c r="FR85" i="4"/>
  <c r="FR114" i="4"/>
  <c r="FQ65" i="4"/>
  <c r="FQ86" i="4"/>
  <c r="FR93" i="4"/>
  <c r="FQ72" i="4"/>
  <c r="FQ200" i="4"/>
  <c r="FR188" i="4"/>
  <c r="FR146" i="4"/>
  <c r="FQ208" i="4"/>
  <c r="FR171" i="4"/>
  <c r="FQ113" i="4"/>
  <c r="FQ206" i="4"/>
  <c r="FS94" i="4"/>
  <c r="FQ122" i="4"/>
  <c r="FR91" i="4"/>
  <c r="FQ212" i="4"/>
  <c r="GC227" i="4"/>
  <c r="FP18" i="4"/>
  <c r="FQ243" i="4"/>
  <c r="FQ221" i="4"/>
  <c r="FQ236" i="4"/>
  <c r="FP255" i="4"/>
  <c r="GD217" i="4"/>
  <c r="GS217" i="4" s="1"/>
  <c r="FQ244" i="4"/>
  <c r="GA14" i="4"/>
  <c r="FQ238" i="4"/>
  <c r="FQ31" i="4"/>
  <c r="FQ245" i="4"/>
  <c r="FQ40" i="4"/>
  <c r="GA255" i="4"/>
  <c r="GC235" i="4"/>
  <c r="FQ239" i="4"/>
  <c r="FP261" i="4"/>
  <c r="FQ237" i="4"/>
  <c r="FQ35" i="4"/>
  <c r="GA91" i="4"/>
  <c r="FR52" i="4"/>
  <c r="FR60" i="4"/>
  <c r="GA34" i="4"/>
  <c r="FQ249" i="4"/>
  <c r="FR48" i="4"/>
  <c r="FP265" i="4"/>
  <c r="GA20" i="4"/>
  <c r="FR234" i="4"/>
  <c r="FP263" i="4"/>
  <c r="FR205" i="4"/>
  <c r="GB248" i="4"/>
  <c r="FP13" i="4"/>
  <c r="FP254" i="4"/>
  <c r="GC236" i="4"/>
  <c r="GA26" i="4"/>
  <c r="FQ30" i="4"/>
  <c r="FP256" i="4"/>
  <c r="GC231" i="4"/>
  <c r="GD220" i="4"/>
  <c r="GS220" i="4" s="1"/>
  <c r="GA260" i="4"/>
  <c r="GA18" i="4"/>
  <c r="GB250" i="4"/>
  <c r="GC238" i="4"/>
  <c r="GB247" i="4"/>
  <c r="GA257" i="4"/>
  <c r="FR225" i="4"/>
  <c r="FP21" i="4"/>
  <c r="GA21" i="4"/>
  <c r="GC229" i="4"/>
  <c r="FR219" i="4"/>
  <c r="FR229" i="4"/>
  <c r="GB25" i="4"/>
  <c r="GC38" i="4"/>
  <c r="GC228" i="4"/>
  <c r="GA30" i="4"/>
  <c r="FR190" i="4"/>
  <c r="FQ213" i="4"/>
  <c r="FR157" i="4"/>
  <c r="FQ77" i="4"/>
  <c r="FQ141" i="4"/>
  <c r="FR149" i="4"/>
  <c r="FQ178" i="4"/>
  <c r="FR107" i="4"/>
  <c r="FR103" i="4"/>
  <c r="FQ196" i="4"/>
  <c r="FQ100" i="4"/>
  <c r="FS84" i="4"/>
  <c r="FR123" i="4"/>
  <c r="FQ148" i="4"/>
  <c r="FR156" i="4"/>
  <c r="FR129" i="4"/>
  <c r="FQ180" i="4"/>
  <c r="FS93" i="4"/>
  <c r="FR151" i="4"/>
  <c r="FR130" i="4"/>
  <c r="FR94" i="4"/>
  <c r="FQ102" i="4"/>
  <c r="FQ199" i="4"/>
  <c r="GA122" i="4"/>
  <c r="FR115" i="4"/>
  <c r="FQ32" i="4"/>
  <c r="FR47" i="4"/>
  <c r="GD204" i="4"/>
  <c r="GS204" i="4" s="1"/>
  <c r="GB245" i="4"/>
  <c r="GD57" i="4"/>
  <c r="GS57" i="4" s="1"/>
  <c r="GA24" i="4"/>
  <c r="GC90" i="4"/>
  <c r="FR222" i="4"/>
  <c r="GD62" i="4"/>
  <c r="GS62" i="4" s="1"/>
  <c r="GC54" i="4"/>
  <c r="GB243" i="4"/>
  <c r="GB44" i="4"/>
  <c r="GD218" i="4"/>
  <c r="GS218" i="4" s="1"/>
  <c r="GB237" i="4"/>
  <c r="GD92" i="4"/>
  <c r="GS92" i="4" s="1"/>
  <c r="GA22" i="4"/>
  <c r="GA254" i="4"/>
  <c r="FQ41" i="4"/>
  <c r="FQ248" i="4"/>
  <c r="GA256" i="4"/>
  <c r="GA15" i="4"/>
  <c r="FQ242" i="4"/>
  <c r="GB241" i="4"/>
  <c r="GB230" i="4"/>
  <c r="GC49" i="4"/>
  <c r="GA262" i="4"/>
  <c r="GB251" i="4"/>
  <c r="FP19" i="4"/>
  <c r="FR56" i="4"/>
  <c r="GA13" i="4"/>
  <c r="FR227" i="4"/>
  <c r="FR59" i="4"/>
  <c r="FP17" i="4"/>
  <c r="FR44" i="4"/>
  <c r="FR224" i="4"/>
  <c r="FP252" i="4"/>
  <c r="GD214" i="4"/>
  <c r="GS214" i="4" s="1"/>
  <c r="GC66" i="4"/>
  <c r="GB252" i="4"/>
  <c r="GD198" i="4"/>
  <c r="GS198" i="4" s="1"/>
  <c r="FP16" i="4"/>
  <c r="FQ57" i="4"/>
  <c r="FQ29" i="4"/>
  <c r="FQ39" i="4"/>
  <c r="FR228" i="4"/>
  <c r="FQ50" i="4"/>
  <c r="FR53" i="4"/>
  <c r="GD223" i="4"/>
  <c r="GS223" i="4" s="1"/>
  <c r="FR175" i="4"/>
  <c r="FQ99" i="4"/>
  <c r="FQ170" i="4"/>
  <c r="FQ204" i="4"/>
  <c r="FQ111" i="4"/>
  <c r="FQ152" i="4"/>
  <c r="FQ118" i="4"/>
  <c r="FQ194" i="4"/>
  <c r="FR126" i="4"/>
  <c r="FQ68" i="4"/>
  <c r="FR128" i="4"/>
  <c r="FR155" i="4"/>
  <c r="FQ193" i="4"/>
  <c r="GA102" i="4"/>
  <c r="FQ201" i="4"/>
  <c r="FQ81" i="4"/>
  <c r="FR120" i="4"/>
  <c r="FQ69" i="4"/>
  <c r="FQ186" i="4"/>
  <c r="FR127" i="4"/>
  <c r="FR159" i="4"/>
  <c r="FQ71" i="4"/>
  <c r="FR124" i="4"/>
  <c r="FR90" i="4"/>
  <c r="FQ64" i="4"/>
  <c r="FR161" i="4"/>
  <c r="FR117" i="4"/>
  <c r="FQ66" i="4"/>
  <c r="GB121" i="4"/>
  <c r="FR147" i="4"/>
  <c r="FQ88" i="4"/>
  <c r="GA130" i="4"/>
  <c r="FR133" i="4"/>
  <c r="FR116" i="4"/>
  <c r="FQ216" i="4"/>
  <c r="FR185" i="4"/>
  <c r="FR143" i="4"/>
  <c r="GB37" i="4"/>
  <c r="GD61" i="4"/>
  <c r="GS61" i="4" s="1"/>
  <c r="GA19" i="4"/>
  <c r="GD58" i="4"/>
  <c r="GS58" i="4" s="1"/>
  <c r="GB219" i="4"/>
  <c r="GB27" i="4"/>
  <c r="FR218" i="4"/>
  <c r="GD221" i="4"/>
  <c r="GS221" i="4" s="1"/>
  <c r="GA35" i="4"/>
  <c r="GA16" i="4"/>
  <c r="FP253" i="4"/>
  <c r="FR232" i="4"/>
  <c r="FP259" i="4"/>
  <c r="FR61" i="4"/>
  <c r="FP260" i="4"/>
  <c r="FQ38" i="4"/>
  <c r="FP27" i="4"/>
  <c r="FR217" i="4"/>
  <c r="GD56" i="4"/>
  <c r="GS56" i="4" s="1"/>
  <c r="GB32" i="4"/>
  <c r="FR49" i="4"/>
  <c r="GD142" i="4"/>
  <c r="GS142" i="4" s="1"/>
  <c r="FQ43" i="4"/>
  <c r="GD222" i="4"/>
  <c r="GS222" i="4" s="1"/>
  <c r="FQ42" i="4"/>
  <c r="FP15" i="4"/>
  <c r="FR233" i="4"/>
  <c r="GB244" i="4"/>
  <c r="FQ36" i="4"/>
  <c r="GD224" i="4"/>
  <c r="GS224" i="4" s="1"/>
  <c r="GD225" i="4"/>
  <c r="GS225" i="4" s="1"/>
  <c r="GB246" i="4"/>
  <c r="FQ33" i="4"/>
  <c r="FR46" i="4"/>
  <c r="FQ246" i="4"/>
  <c r="FQ250" i="4"/>
  <c r="GA266" i="4"/>
  <c r="FR55" i="4"/>
  <c r="FQ37" i="4"/>
  <c r="GB153" i="4"/>
  <c r="GB249" i="4"/>
  <c r="GA261" i="4"/>
  <c r="GB29" i="4"/>
  <c r="GC40" i="4"/>
  <c r="GB36" i="4"/>
  <c r="GB242" i="4"/>
  <c r="FR231" i="4"/>
  <c r="GA12" i="4"/>
  <c r="FP26" i="4"/>
  <c r="FR223" i="4"/>
  <c r="FP14" i="4"/>
  <c r="GA259" i="4"/>
  <c r="FP251" i="4"/>
  <c r="FR230" i="4"/>
  <c r="FP24" i="4"/>
  <c r="GD53" i="4"/>
  <c r="GS53" i="4" s="1"/>
  <c r="FR51" i="4"/>
  <c r="GD190" i="4"/>
  <c r="GS190" i="4" s="1"/>
  <c r="GA258" i="4"/>
  <c r="GC48" i="4"/>
  <c r="GA17" i="4"/>
  <c r="GB33" i="4"/>
  <c r="GA23" i="4"/>
  <c r="FR150" i="4"/>
  <c r="FR140" i="4"/>
  <c r="FQ136" i="4"/>
  <c r="FR125" i="4"/>
  <c r="FQ191" i="4"/>
  <c r="FR144" i="4"/>
  <c r="FR109" i="4"/>
  <c r="FQ182" i="4"/>
  <c r="FR101" i="4"/>
  <c r="FQ197" i="4"/>
  <c r="FQ215" i="4"/>
  <c r="FQ162" i="4"/>
  <c r="FQ202" i="4"/>
  <c r="FR163" i="4"/>
  <c r="FQ76" i="4"/>
  <c r="FR169" i="4"/>
  <c r="FR112" i="4"/>
  <c r="FR105" i="4"/>
  <c r="FQ177" i="4"/>
  <c r="FR110" i="4"/>
  <c r="FQ83" i="4"/>
  <c r="FR179" i="4"/>
  <c r="FQ75" i="4"/>
  <c r="FQ210" i="4"/>
  <c r="FQ119" i="4"/>
  <c r="FR104" i="4"/>
  <c r="FQ145" i="4"/>
  <c r="FQ138" i="4"/>
  <c r="FQ80" i="4"/>
  <c r="FR106" i="4"/>
  <c r="FQ108" i="4"/>
  <c r="FQ209" i="4"/>
  <c r="FQ70" i="4"/>
  <c r="GA211" i="4"/>
  <c r="FQ63" i="4"/>
  <c r="EJ190" i="4"/>
  <c r="EI99" i="4"/>
  <c r="EI136" i="4"/>
  <c r="EJ56" i="4"/>
  <c r="EI162" i="4"/>
  <c r="EV225" i="4"/>
  <c r="EJ105" i="4"/>
  <c r="EH195" i="4"/>
  <c r="EJ151" i="4"/>
  <c r="EI200" i="4"/>
  <c r="AI96" i="4"/>
  <c r="BO96" i="4"/>
  <c r="CV96" i="4" s="1"/>
  <c r="EH27" i="4"/>
  <c r="EJ60" i="4"/>
  <c r="EJ93" i="4"/>
  <c r="EJ117" i="4"/>
  <c r="EJ96" i="4"/>
  <c r="FR96" i="4"/>
  <c r="EJ106" i="4"/>
  <c r="ET43" i="4"/>
  <c r="EI197" i="4"/>
  <c r="EI152" i="4"/>
  <c r="EJ126" i="4"/>
  <c r="EI113" i="4"/>
  <c r="EJ129" i="4"/>
  <c r="EI86" i="4"/>
  <c r="ES122" i="4"/>
  <c r="EJ169" i="4"/>
  <c r="EJ161" i="4"/>
  <c r="EI40" i="4"/>
  <c r="EJ48" i="4"/>
  <c r="EI241" i="4"/>
  <c r="EU228" i="4"/>
  <c r="EI204" i="4"/>
  <c r="EJ156" i="4"/>
  <c r="EI145" i="4"/>
  <c r="EI28" i="4"/>
  <c r="EI243" i="4"/>
  <c r="EI246" i="4"/>
  <c r="EH263" i="4"/>
  <c r="EI33" i="4"/>
  <c r="EV59" i="4"/>
  <c r="ET250" i="4"/>
  <c r="EH266" i="4"/>
  <c r="EJ134" i="4"/>
  <c r="EI139" i="4"/>
  <c r="EJ133" i="4"/>
  <c r="EJ116" i="4"/>
  <c r="EK93" i="4"/>
  <c r="EI199" i="4"/>
  <c r="ET101" i="4"/>
  <c r="ES102" i="4"/>
  <c r="EI196" i="4"/>
  <c r="EI186" i="4"/>
  <c r="EI75" i="4"/>
  <c r="EJ85" i="4"/>
  <c r="AI93" i="4"/>
  <c r="EV61" i="4"/>
  <c r="EV55" i="4"/>
  <c r="EI244" i="4"/>
  <c r="EV216" i="4"/>
  <c r="EU47" i="4"/>
  <c r="EV64" i="4"/>
  <c r="EU231" i="4"/>
  <c r="ES18" i="4"/>
  <c r="ES12" i="4"/>
  <c r="EV198" i="4"/>
  <c r="EU48" i="4"/>
  <c r="ES30" i="4"/>
  <c r="AI94" i="4"/>
  <c r="EJ150" i="4"/>
  <c r="EJ125" i="4"/>
  <c r="EJ157" i="4"/>
  <c r="EJ109" i="4"/>
  <c r="EI183" i="4"/>
  <c r="EI182" i="4"/>
  <c r="EI215" i="4"/>
  <c r="EJ149" i="4"/>
  <c r="EI111" i="4"/>
  <c r="EI202" i="4"/>
  <c r="EJ165" i="4"/>
  <c r="EJ128" i="4"/>
  <c r="EI211" i="4"/>
  <c r="EI176" i="4"/>
  <c r="EJ84" i="4"/>
  <c r="EI69" i="4"/>
  <c r="EI132" i="4"/>
  <c r="EI148" i="4"/>
  <c r="EJ104" i="4"/>
  <c r="EJ124" i="4"/>
  <c r="EJ188" i="4"/>
  <c r="EU41" i="4"/>
  <c r="EI206" i="4"/>
  <c r="EI191" i="4"/>
  <c r="EI118" i="4"/>
  <c r="EJ174" i="4"/>
  <c r="EI87" i="4"/>
  <c r="EJ103" i="4"/>
  <c r="EI81" i="4"/>
  <c r="EH98" i="4"/>
  <c r="EJ120" i="4"/>
  <c r="EI72" i="4"/>
  <c r="EJ90" i="4"/>
  <c r="EI208" i="4"/>
  <c r="EI209" i="4"/>
  <c r="EJ147" i="4"/>
  <c r="EI63" i="4"/>
  <c r="EJ143" i="4"/>
  <c r="ES26" i="4"/>
  <c r="EI213" i="4"/>
  <c r="EJ166" i="4"/>
  <c r="EI184" i="4"/>
  <c r="EI77" i="4"/>
  <c r="EI82" i="4"/>
  <c r="EJ179" i="4"/>
  <c r="EI210" i="4"/>
  <c r="EI180" i="4"/>
  <c r="EI65" i="4"/>
  <c r="EI88" i="4"/>
  <c r="EJ91" i="4"/>
  <c r="EJ185" i="4"/>
  <c r="FG47" i="4"/>
  <c r="BE47" i="4"/>
  <c r="FG40" i="4"/>
  <c r="BE40" i="4"/>
  <c r="FG41" i="4"/>
  <c r="BE41" i="4"/>
  <c r="FG236" i="4"/>
  <c r="BE236" i="4"/>
  <c r="FG241" i="4"/>
  <c r="BE241" i="4"/>
  <c r="BO190" i="4"/>
  <c r="CV190" i="4" s="1"/>
  <c r="AI190" i="4"/>
  <c r="FF110" i="4"/>
  <c r="FF208" i="4"/>
  <c r="BN136" i="4"/>
  <c r="CU136" i="4" s="1"/>
  <c r="FF121" i="4"/>
  <c r="BO157" i="4"/>
  <c r="CV157" i="4" s="1"/>
  <c r="AI157" i="4"/>
  <c r="BO109" i="4"/>
  <c r="CV109" i="4" s="1"/>
  <c r="BN73" i="4"/>
  <c r="CU73" i="4" s="1"/>
  <c r="BN204" i="4"/>
  <c r="CU204" i="4" s="1"/>
  <c r="FF153" i="4"/>
  <c r="BO168" i="4"/>
  <c r="CV168" i="4" s="1"/>
  <c r="AI168" i="4"/>
  <c r="BN182" i="4"/>
  <c r="CU182" i="4" s="1"/>
  <c r="FF125" i="4"/>
  <c r="BN197" i="4"/>
  <c r="CU197" i="4" s="1"/>
  <c r="BN215" i="4"/>
  <c r="CU215" i="4" s="1"/>
  <c r="AI202" i="4"/>
  <c r="BN202" i="4"/>
  <c r="CU202" i="4" s="1"/>
  <c r="BO163" i="4"/>
  <c r="CV163" i="4" s="1"/>
  <c r="FF56" i="4"/>
  <c r="BN67" i="4"/>
  <c r="CU67" i="4" s="1"/>
  <c r="BN194" i="4"/>
  <c r="CU194" i="4" s="1"/>
  <c r="FF71" i="4"/>
  <c r="FQ74" i="4"/>
  <c r="EI74" i="4"/>
  <c r="BO187" i="4"/>
  <c r="CV187" i="4" s="1"/>
  <c r="FF81" i="4"/>
  <c r="FF216" i="4"/>
  <c r="BO174" i="4"/>
  <c r="CV174" i="4" s="1"/>
  <c r="FF68" i="4"/>
  <c r="BM195" i="4"/>
  <c r="CT195" i="4" s="1"/>
  <c r="FF66" i="4"/>
  <c r="BN139" i="4"/>
  <c r="CU139" i="4" s="1"/>
  <c r="BN177" i="4"/>
  <c r="CU177" i="4" s="1"/>
  <c r="AI177" i="4"/>
  <c r="BN196" i="4"/>
  <c r="CU196" i="4" s="1"/>
  <c r="FF63" i="4"/>
  <c r="FF97" i="4"/>
  <c r="BN211" i="4"/>
  <c r="CU211" i="4" s="1"/>
  <c r="BN83" i="4"/>
  <c r="CU83" i="4" s="1"/>
  <c r="BM98" i="4"/>
  <c r="CT98" i="4" s="1"/>
  <c r="BO120" i="4"/>
  <c r="CV120" i="4" s="1"/>
  <c r="AI120" i="4"/>
  <c r="FF223" i="4"/>
  <c r="BO179" i="4"/>
  <c r="CV179" i="4" s="1"/>
  <c r="AI179" i="4"/>
  <c r="FF195" i="4"/>
  <c r="BN69" i="4"/>
  <c r="CU69" i="4" s="1"/>
  <c r="FQ214" i="4"/>
  <c r="EI214" i="4"/>
  <c r="FF52" i="4"/>
  <c r="FF206" i="4"/>
  <c r="BN132" i="4"/>
  <c r="CU132" i="4" s="1"/>
  <c r="BN119" i="4"/>
  <c r="CU119" i="4" s="1"/>
  <c r="FF100" i="4"/>
  <c r="FF96" i="4"/>
  <c r="FF179" i="4"/>
  <c r="BN65" i="4"/>
  <c r="CU65" i="4" s="1"/>
  <c r="BN86" i="4"/>
  <c r="CU86" i="4" s="1"/>
  <c r="FF155" i="4"/>
  <c r="BN72" i="4"/>
  <c r="CU72" i="4" s="1"/>
  <c r="BN200" i="4"/>
  <c r="CU200" i="4" s="1"/>
  <c r="FF126" i="4"/>
  <c r="FF108" i="4"/>
  <c r="FF152" i="4"/>
  <c r="FF194" i="4"/>
  <c r="FF60" i="4"/>
  <c r="BO147" i="4"/>
  <c r="CV147" i="4" s="1"/>
  <c r="BN88" i="4"/>
  <c r="CU88" i="4" s="1"/>
  <c r="BN113" i="4"/>
  <c r="CU113" i="4" s="1"/>
  <c r="FF134" i="4"/>
  <c r="FF137" i="4"/>
  <c r="BN102" i="4"/>
  <c r="CU102" i="4" s="1"/>
  <c r="FF61" i="4"/>
  <c r="BN63" i="4"/>
  <c r="CU63" i="4" s="1"/>
  <c r="FF148" i="4"/>
  <c r="BO116" i="4"/>
  <c r="CV116" i="4" s="1"/>
  <c r="FF129" i="4"/>
  <c r="BO91" i="4"/>
  <c r="CV91" i="4" s="1"/>
  <c r="FF227" i="4"/>
  <c r="FR192" i="4"/>
  <c r="EJ192" i="4"/>
  <c r="BN212" i="4"/>
  <c r="CU212" i="4" s="1"/>
  <c r="FG230" i="4"/>
  <c r="BE230" i="4"/>
  <c r="FG239" i="4"/>
  <c r="BE239" i="4"/>
  <c r="FG45" i="4"/>
  <c r="BE45" i="4"/>
  <c r="FG235" i="4"/>
  <c r="BE235" i="4"/>
  <c r="FG237" i="4"/>
  <c r="BE237" i="4"/>
  <c r="FG182" i="4"/>
  <c r="BE182" i="4"/>
  <c r="FG232" i="4"/>
  <c r="BE232" i="4"/>
  <c r="FF151" i="4"/>
  <c r="BO97" i="4"/>
  <c r="CV97" i="4" s="1"/>
  <c r="AI97" i="4"/>
  <c r="FF199" i="4"/>
  <c r="FF73" i="4"/>
  <c r="BN99" i="4"/>
  <c r="CU99" i="4" s="1"/>
  <c r="FF118" i="4"/>
  <c r="FF57" i="4"/>
  <c r="BN77" i="4"/>
  <c r="CU77" i="4" s="1"/>
  <c r="FG90" i="4"/>
  <c r="FF90" i="4"/>
  <c r="FG80" i="4"/>
  <c r="BE80" i="4"/>
  <c r="FF203" i="4"/>
  <c r="BN183" i="4"/>
  <c r="CU183" i="4" s="1"/>
  <c r="FF205" i="4"/>
  <c r="FG168" i="4"/>
  <c r="FF168" i="4"/>
  <c r="BN141" i="4"/>
  <c r="CU141" i="4" s="1"/>
  <c r="AI141" i="4"/>
  <c r="BN178" i="4"/>
  <c r="CU178" i="4" s="1"/>
  <c r="AI178" i="4"/>
  <c r="FF224" i="4"/>
  <c r="FG224" i="4"/>
  <c r="BN111" i="4"/>
  <c r="CU111" i="4" s="1"/>
  <c r="FQ207" i="4"/>
  <c r="EI207" i="4"/>
  <c r="FG113" i="4"/>
  <c r="FF113" i="4"/>
  <c r="FF53" i="4"/>
  <c r="FG53" i="4"/>
  <c r="FQ67" i="4"/>
  <c r="EI67" i="4"/>
  <c r="FF202" i="4"/>
  <c r="BN76" i="4"/>
  <c r="CU76" i="4" s="1"/>
  <c r="FF198" i="4"/>
  <c r="BN62" i="4"/>
  <c r="CU62" i="4" s="1"/>
  <c r="BN68" i="4"/>
  <c r="CU68" i="4" s="1"/>
  <c r="FQ203" i="4"/>
  <c r="EI203" i="4"/>
  <c r="BO164" i="4"/>
  <c r="CV164" i="4" s="1"/>
  <c r="AI164" i="4"/>
  <c r="AI137" i="4"/>
  <c r="BO137" i="4"/>
  <c r="CV137" i="4" s="1"/>
  <c r="FF128" i="4"/>
  <c r="AI169" i="4"/>
  <c r="BO169" i="4"/>
  <c r="CV169" i="4" s="1"/>
  <c r="FF187" i="4"/>
  <c r="FF141" i="4"/>
  <c r="BN154" i="4"/>
  <c r="CU154" i="4" s="1"/>
  <c r="BO155" i="4"/>
  <c r="CV155" i="4" s="1"/>
  <c r="AI155" i="4"/>
  <c r="BN193" i="4"/>
  <c r="CU193" i="4" s="1"/>
  <c r="FF188" i="4"/>
  <c r="BN201" i="4"/>
  <c r="CU201" i="4" s="1"/>
  <c r="FF120" i="4"/>
  <c r="BO110" i="4"/>
  <c r="CV110" i="4" s="1"/>
  <c r="BO95" i="4"/>
  <c r="CV95" i="4" s="1"/>
  <c r="BN181" i="4"/>
  <c r="CU181" i="4" s="1"/>
  <c r="FF132" i="4"/>
  <c r="BN214" i="4"/>
  <c r="CU214" i="4" s="1"/>
  <c r="BO127" i="4"/>
  <c r="CV127" i="4" s="1"/>
  <c r="BN79" i="4"/>
  <c r="CU79" i="4" s="1"/>
  <c r="BN75" i="4"/>
  <c r="CU75" i="4" s="1"/>
  <c r="BO75" i="4"/>
  <c r="CV75" i="4" s="1"/>
  <c r="BN89" i="4"/>
  <c r="CU89" i="4" s="1"/>
  <c r="BN210" i="4"/>
  <c r="CU210" i="4" s="1"/>
  <c r="BN148" i="4"/>
  <c r="CU148" i="4" s="1"/>
  <c r="BO129" i="4"/>
  <c r="CV129" i="4" s="1"/>
  <c r="BO104" i="4"/>
  <c r="CV104" i="4" s="1"/>
  <c r="AI104" i="4"/>
  <c r="BN71" i="4"/>
  <c r="CU71" i="4" s="1"/>
  <c r="FP135" i="4"/>
  <c r="EH135" i="4"/>
  <c r="FF139" i="4"/>
  <c r="BO114" i="4"/>
  <c r="CV114" i="4" s="1"/>
  <c r="AI114" i="4"/>
  <c r="BO90" i="4"/>
  <c r="CV90" i="4" s="1"/>
  <c r="BN64" i="4"/>
  <c r="CU64" i="4" s="1"/>
  <c r="FF197" i="4"/>
  <c r="FG135" i="4"/>
  <c r="FF135" i="4"/>
  <c r="BO161" i="4"/>
  <c r="CV161" i="4" s="1"/>
  <c r="FF142" i="4"/>
  <c r="BN138" i="4"/>
  <c r="CU138" i="4" s="1"/>
  <c r="FF171" i="4"/>
  <c r="FF169" i="4"/>
  <c r="FF59" i="4"/>
  <c r="FF115" i="4"/>
  <c r="BO171" i="4"/>
  <c r="CV171" i="4" s="1"/>
  <c r="FF192" i="4"/>
  <c r="FF156" i="4"/>
  <c r="FF92" i="4"/>
  <c r="BN122" i="4"/>
  <c r="CU122" i="4" s="1"/>
  <c r="FF93" i="4"/>
  <c r="FG37" i="4"/>
  <c r="BE37" i="4"/>
  <c r="FG50" i="4"/>
  <c r="BE50" i="4"/>
  <c r="FG233" i="4"/>
  <c r="BE233" i="4"/>
  <c r="FG44" i="4"/>
  <c r="BE44" i="4"/>
  <c r="FF102" i="4"/>
  <c r="FG102" i="4"/>
  <c r="FF200" i="4"/>
  <c r="BO140" i="4"/>
  <c r="CV140" i="4" s="1"/>
  <c r="AI140" i="4"/>
  <c r="BO144" i="4"/>
  <c r="CV144" i="4" s="1"/>
  <c r="AI144" i="4"/>
  <c r="FF94" i="4"/>
  <c r="FG94" i="4"/>
  <c r="BN184" i="4"/>
  <c r="CU184" i="4" s="1"/>
  <c r="BO134" i="4"/>
  <c r="CV134" i="4" s="1"/>
  <c r="AI134" i="4"/>
  <c r="FF210" i="4"/>
  <c r="FF85" i="4"/>
  <c r="FG85" i="4"/>
  <c r="BO101" i="4"/>
  <c r="CV101" i="4" s="1"/>
  <c r="AI101" i="4"/>
  <c r="BN162" i="4"/>
  <c r="CU162" i="4" s="1"/>
  <c r="BN152" i="4"/>
  <c r="CU152" i="4" s="1"/>
  <c r="BN203" i="4"/>
  <c r="CU203" i="4" s="1"/>
  <c r="FF144" i="4"/>
  <c r="BO142" i="4"/>
  <c r="CV142" i="4" s="1"/>
  <c r="AI142" i="4"/>
  <c r="BO165" i="4"/>
  <c r="CV165" i="4" s="1"/>
  <c r="AI165" i="4"/>
  <c r="FF82" i="4"/>
  <c r="BO128" i="4"/>
  <c r="CV128" i="4" s="1"/>
  <c r="AI128" i="4"/>
  <c r="FF181" i="4"/>
  <c r="FG181" i="4"/>
  <c r="AI112" i="4"/>
  <c r="BO112" i="4"/>
  <c r="CV112" i="4" s="1"/>
  <c r="BO105" i="4"/>
  <c r="CV105" i="4" s="1"/>
  <c r="AI105" i="4"/>
  <c r="FF69" i="4"/>
  <c r="FR92" i="4"/>
  <c r="EJ92" i="4"/>
  <c r="FF74" i="4"/>
  <c r="BO103" i="4"/>
  <c r="CV103" i="4" s="1"/>
  <c r="AI103" i="4"/>
  <c r="BN100" i="4"/>
  <c r="CU100" i="4" s="1"/>
  <c r="FF105" i="4"/>
  <c r="FF91" i="4"/>
  <c r="BN160" i="4"/>
  <c r="CU160" i="4" s="1"/>
  <c r="BO159" i="4"/>
  <c r="CV159" i="4" s="1"/>
  <c r="AI159" i="4"/>
  <c r="BO156" i="4"/>
  <c r="CV156" i="4" s="1"/>
  <c r="AI156" i="4"/>
  <c r="BN180" i="4"/>
  <c r="CU180" i="4" s="1"/>
  <c r="BN145" i="4"/>
  <c r="CU145" i="4" s="1"/>
  <c r="FF204" i="4"/>
  <c r="FF193" i="4"/>
  <c r="FF159" i="4"/>
  <c r="FF176" i="4"/>
  <c r="FF127" i="4"/>
  <c r="FF99" i="4"/>
  <c r="BO188" i="4"/>
  <c r="CV188" i="4" s="1"/>
  <c r="BO106" i="4"/>
  <c r="CV106" i="4" s="1"/>
  <c r="AI106" i="4"/>
  <c r="BO130" i="4"/>
  <c r="CV130" i="4" s="1"/>
  <c r="BO146" i="4"/>
  <c r="CV146" i="4" s="1"/>
  <c r="AI146" i="4"/>
  <c r="BN66" i="4"/>
  <c r="CU66" i="4" s="1"/>
  <c r="FF64" i="4"/>
  <c r="BN70" i="4"/>
  <c r="CU70" i="4" s="1"/>
  <c r="FF87" i="4"/>
  <c r="FF172" i="4"/>
  <c r="FF76" i="4"/>
  <c r="FF215" i="4"/>
  <c r="BX130" i="4"/>
  <c r="DE130" i="4" s="1"/>
  <c r="BN199" i="4"/>
  <c r="CU199" i="4" s="1"/>
  <c r="BN216" i="4"/>
  <c r="CU216" i="4" s="1"/>
  <c r="AI216" i="4"/>
  <c r="BO192" i="4"/>
  <c r="CV192" i="4" s="1"/>
  <c r="BX122" i="4"/>
  <c r="DE122" i="4" s="1"/>
  <c r="BO115" i="4"/>
  <c r="CV115" i="4" s="1"/>
  <c r="FG42" i="4"/>
  <c r="BE42" i="4"/>
  <c r="FG48" i="4"/>
  <c r="BE48" i="4"/>
  <c r="FG39" i="4"/>
  <c r="BE39" i="4"/>
  <c r="FG238" i="4"/>
  <c r="BE238" i="4"/>
  <c r="FG49" i="4"/>
  <c r="BE49" i="4"/>
  <c r="BO150" i="4"/>
  <c r="CV150" i="4" s="1"/>
  <c r="AI150" i="4"/>
  <c r="BN213" i="4"/>
  <c r="CU213" i="4" s="1"/>
  <c r="BO175" i="4"/>
  <c r="CV175" i="4" s="1"/>
  <c r="FF149" i="4"/>
  <c r="FF106" i="4"/>
  <c r="BO125" i="4"/>
  <c r="CV125" i="4" s="1"/>
  <c r="AI125" i="4"/>
  <c r="BN170" i="4"/>
  <c r="CU170" i="4" s="1"/>
  <c r="FF72" i="4"/>
  <c r="FG72" i="4"/>
  <c r="BN191" i="4"/>
  <c r="CU191" i="4" s="1"/>
  <c r="BO166" i="4"/>
  <c r="CV166" i="4" s="1"/>
  <c r="AI166" i="4"/>
  <c r="FQ73" i="4"/>
  <c r="EI73" i="4"/>
  <c r="FF183" i="4"/>
  <c r="FF67" i="4"/>
  <c r="FF158" i="4"/>
  <c r="BO149" i="4"/>
  <c r="CV149" i="4" s="1"/>
  <c r="AI149" i="4"/>
  <c r="FF175" i="4"/>
  <c r="BN207" i="4"/>
  <c r="CU207" i="4" s="1"/>
  <c r="BN118" i="4"/>
  <c r="CU118" i="4" s="1"/>
  <c r="FF221" i="4"/>
  <c r="BN74" i="4"/>
  <c r="CU74" i="4" s="1"/>
  <c r="FR187" i="4"/>
  <c r="EJ187" i="4"/>
  <c r="FF95" i="4"/>
  <c r="FF114" i="4"/>
  <c r="BO107" i="4"/>
  <c r="CV107" i="4" s="1"/>
  <c r="AI107" i="4"/>
  <c r="BO126" i="4"/>
  <c r="CV126" i="4" s="1"/>
  <c r="AI126" i="4"/>
  <c r="FF214" i="4"/>
  <c r="FF83" i="4"/>
  <c r="FF77" i="4"/>
  <c r="FF79" i="4"/>
  <c r="FG79" i="4"/>
  <c r="FF166" i="4"/>
  <c r="FG166" i="4"/>
  <c r="FF219" i="4"/>
  <c r="BN87" i="4"/>
  <c r="CU87" i="4" s="1"/>
  <c r="FF54" i="4"/>
  <c r="BN82" i="4"/>
  <c r="CU82" i="4" s="1"/>
  <c r="FF154" i="4"/>
  <c r="BO92" i="4"/>
  <c r="CV92" i="4" s="1"/>
  <c r="AI92" i="4"/>
  <c r="BX102" i="4"/>
  <c r="DE102" i="4" s="1"/>
  <c r="FF103" i="4"/>
  <c r="BN81" i="4"/>
  <c r="CU81" i="4" s="1"/>
  <c r="FF163" i="4"/>
  <c r="BN176" i="4"/>
  <c r="CU176" i="4" s="1"/>
  <c r="FG86" i="4"/>
  <c r="BE86" i="4"/>
  <c r="BN186" i="4"/>
  <c r="CU186" i="4" s="1"/>
  <c r="BO153" i="4"/>
  <c r="CV153" i="4" s="1"/>
  <c r="AI153" i="4"/>
  <c r="FF160" i="4"/>
  <c r="BO123" i="4"/>
  <c r="CV123" i="4" s="1"/>
  <c r="AI123" i="4"/>
  <c r="FF222" i="4"/>
  <c r="BO85" i="4"/>
  <c r="CV85" i="4" s="1"/>
  <c r="AI85" i="4"/>
  <c r="BM135" i="4"/>
  <c r="CT135" i="4" s="1"/>
  <c r="FF173" i="4"/>
  <c r="BO124" i="4"/>
  <c r="CV124" i="4" s="1"/>
  <c r="BO151" i="4"/>
  <c r="CV151" i="4" s="1"/>
  <c r="FF107" i="4"/>
  <c r="BO117" i="4"/>
  <c r="CV117" i="4" s="1"/>
  <c r="AI117" i="4"/>
  <c r="BN80" i="4"/>
  <c r="CU80" i="4" s="1"/>
  <c r="BN108" i="4"/>
  <c r="CU108" i="4" s="1"/>
  <c r="BN208" i="4"/>
  <c r="CU208" i="4" s="1"/>
  <c r="BN209" i="4"/>
  <c r="CU209" i="4" s="1"/>
  <c r="FF177" i="4"/>
  <c r="BY121" i="4"/>
  <c r="DF121" i="4" s="1"/>
  <c r="FF196" i="4"/>
  <c r="FF218" i="4"/>
  <c r="FF165" i="4"/>
  <c r="BX211" i="4"/>
  <c r="DE211" i="4" s="1"/>
  <c r="FF191" i="4"/>
  <c r="FF209" i="4"/>
  <c r="FF170" i="4"/>
  <c r="FF147" i="4"/>
  <c r="BN206" i="4"/>
  <c r="CU206" i="4" s="1"/>
  <c r="BO133" i="4"/>
  <c r="CV133" i="4" s="1"/>
  <c r="AI133" i="4"/>
  <c r="FF161" i="4"/>
  <c r="FF116" i="4"/>
  <c r="FF111" i="4"/>
  <c r="AI185" i="4"/>
  <c r="BO185" i="4"/>
  <c r="CV185" i="4" s="1"/>
  <c r="BO143" i="4"/>
  <c r="CV143" i="4" s="1"/>
  <c r="EG267" i="4"/>
  <c r="EG3" i="4" s="1"/>
  <c r="O17" i="6" s="1"/>
  <c r="EJ47" i="4"/>
  <c r="EV57" i="4"/>
  <c r="EJ222" i="4"/>
  <c r="EV62" i="4"/>
  <c r="EI31" i="4"/>
  <c r="EH261" i="4"/>
  <c r="EI35" i="4"/>
  <c r="EJ52" i="4"/>
  <c r="EV222" i="4"/>
  <c r="ET31" i="4"/>
  <c r="ES262" i="4"/>
  <c r="EH256" i="4"/>
  <c r="EJ226" i="4"/>
  <c r="EJ59" i="4"/>
  <c r="EJ224" i="4"/>
  <c r="EJ229" i="4"/>
  <c r="EI29" i="4"/>
  <c r="EH25" i="4"/>
  <c r="EU240" i="4"/>
  <c r="EI71" i="4"/>
  <c r="EI64" i="4"/>
  <c r="EJ175" i="4"/>
  <c r="EJ140" i="4"/>
  <c r="AI163" i="4"/>
  <c r="AI187" i="4"/>
  <c r="ES211" i="4"/>
  <c r="EJ45" i="4"/>
  <c r="ES19" i="4"/>
  <c r="ET27" i="4"/>
  <c r="EI238" i="4"/>
  <c r="ES35" i="4"/>
  <c r="EU235" i="4"/>
  <c r="EI38" i="4"/>
  <c r="EI41" i="4"/>
  <c r="EI42" i="4"/>
  <c r="ET181" i="4"/>
  <c r="EJ58" i="4"/>
  <c r="EH264" i="4"/>
  <c r="EH257" i="4"/>
  <c r="EI235" i="4"/>
  <c r="EH17" i="4"/>
  <c r="ET247" i="4"/>
  <c r="ET36" i="4"/>
  <c r="ET234" i="4"/>
  <c r="EH21" i="4"/>
  <c r="ES259" i="4"/>
  <c r="EH24" i="4"/>
  <c r="EV53" i="4"/>
  <c r="EJ219" i="4"/>
  <c r="EH12" i="4"/>
  <c r="EU50" i="4"/>
  <c r="AI174" i="4"/>
  <c r="AI127" i="4"/>
  <c r="AI171" i="4"/>
  <c r="EI170" i="4"/>
  <c r="AI109" i="4"/>
  <c r="EJ168" i="4"/>
  <c r="EI194" i="4"/>
  <c r="EI76" i="4"/>
  <c r="EI68" i="4"/>
  <c r="EJ164" i="4"/>
  <c r="EI154" i="4"/>
  <c r="EJ155" i="4"/>
  <c r="EI201" i="4"/>
  <c r="EJ95" i="4"/>
  <c r="EI83" i="4"/>
  <c r="EI181" i="4"/>
  <c r="EJ127" i="4"/>
  <c r="EJ153" i="4"/>
  <c r="EI79" i="4"/>
  <c r="EJ123" i="4"/>
  <c r="EI89" i="4"/>
  <c r="EI119" i="4"/>
  <c r="AI161" i="4"/>
  <c r="EI80" i="4"/>
  <c r="EI108" i="4"/>
  <c r="ET121" i="4"/>
  <c r="EJ171" i="4"/>
  <c r="AI147" i="4"/>
  <c r="EI102" i="4"/>
  <c r="EI122" i="4"/>
  <c r="EK94" i="4"/>
  <c r="ER267" i="4"/>
  <c r="EH3" i="4" s="1"/>
  <c r="P17" i="6" s="1"/>
  <c r="EI32" i="4"/>
  <c r="EI221" i="4"/>
  <c r="EV217" i="4"/>
  <c r="ES24" i="4"/>
  <c r="EV58" i="4"/>
  <c r="EU227" i="4"/>
  <c r="EH253" i="4"/>
  <c r="EH259" i="4"/>
  <c r="EI237" i="4"/>
  <c r="ES254" i="4"/>
  <c r="EH265" i="4"/>
  <c r="ET244" i="4"/>
  <c r="EJ205" i="4"/>
  <c r="EV224" i="4"/>
  <c r="EH254" i="4"/>
  <c r="EK84" i="4"/>
  <c r="ET143" i="4"/>
  <c r="EI30" i="4"/>
  <c r="EV220" i="4"/>
  <c r="ET29" i="4"/>
  <c r="EJ227" i="4"/>
  <c r="EU45" i="4"/>
  <c r="EJ44" i="4"/>
  <c r="ES21" i="4"/>
  <c r="EU226" i="4"/>
  <c r="ES258" i="4"/>
  <c r="AI110" i="4"/>
  <c r="EI216" i="4"/>
  <c r="AI116" i="4"/>
  <c r="EJ97" i="4"/>
  <c r="EJ144" i="4"/>
  <c r="EJ101" i="4"/>
  <c r="EI141" i="4"/>
  <c r="EI178" i="4"/>
  <c r="EJ163" i="4"/>
  <c r="EI62" i="4"/>
  <c r="EJ137" i="4"/>
  <c r="EJ142" i="4"/>
  <c r="EJ112" i="4"/>
  <c r="EI193" i="4"/>
  <c r="EI177" i="4"/>
  <c r="EI100" i="4"/>
  <c r="EJ110" i="4"/>
  <c r="AI95" i="4"/>
  <c r="EI160" i="4"/>
  <c r="EJ159" i="4"/>
  <c r="AI129" i="4"/>
  <c r="EJ114" i="4"/>
  <c r="EI138" i="4"/>
  <c r="AI188" i="4"/>
  <c r="EJ130" i="4"/>
  <c r="EJ146" i="4"/>
  <c r="EI66" i="4"/>
  <c r="EI70" i="4"/>
  <c r="ES130" i="4"/>
  <c r="AI91" i="4"/>
  <c r="EJ115" i="4"/>
  <c r="FE55" i="4"/>
  <c r="BY245" i="4"/>
  <c r="DF245" i="4" s="1"/>
  <c r="AI221" i="4"/>
  <c r="BN221" i="4"/>
  <c r="CU221" i="4" s="1"/>
  <c r="FF249" i="4"/>
  <c r="FE260" i="4"/>
  <c r="BZ235" i="4"/>
  <c r="DG235" i="4" s="1"/>
  <c r="BM261" i="4"/>
  <c r="CT261" i="4" s="1"/>
  <c r="P27" i="6"/>
  <c r="AX3" i="4"/>
  <c r="D55" i="2"/>
  <c r="FE20" i="4"/>
  <c r="FE17" i="4"/>
  <c r="AI30" i="4"/>
  <c r="BN30" i="4"/>
  <c r="CU30" i="4" s="1"/>
  <c r="BM256" i="4"/>
  <c r="CT256" i="4" s="1"/>
  <c r="BO227" i="4"/>
  <c r="CV227" i="4" s="1"/>
  <c r="BM18" i="4"/>
  <c r="CT18" i="4" s="1"/>
  <c r="AI236" i="4"/>
  <c r="BN236" i="4"/>
  <c r="CU236" i="4" s="1"/>
  <c r="BM255" i="4"/>
  <c r="CT255" i="4" s="1"/>
  <c r="FE124" i="4"/>
  <c r="FE46" i="4"/>
  <c r="BZ227" i="4"/>
  <c r="DG227" i="4" s="1"/>
  <c r="FE184" i="4"/>
  <c r="FE131" i="4"/>
  <c r="BO218" i="4"/>
  <c r="CV218" i="4" s="1"/>
  <c r="FE98" i="4"/>
  <c r="AI239" i="4"/>
  <c r="BN239" i="4"/>
  <c r="CU239" i="4" s="1"/>
  <c r="FE217" i="4"/>
  <c r="FE140" i="4"/>
  <c r="FF89" i="4"/>
  <c r="FF174" i="4"/>
  <c r="FE119" i="4"/>
  <c r="FE255" i="4"/>
  <c r="BX91" i="4"/>
  <c r="DE91" i="4" s="1"/>
  <c r="BY43" i="4"/>
  <c r="DF43" i="4" s="1"/>
  <c r="BY32" i="4"/>
  <c r="DF32" i="4" s="1"/>
  <c r="FE186" i="4"/>
  <c r="BO49" i="4"/>
  <c r="CV49" i="4" s="1"/>
  <c r="FE136" i="4"/>
  <c r="FE167" i="4"/>
  <c r="AI43" i="4"/>
  <c r="BN43" i="4"/>
  <c r="CU43" i="4" s="1"/>
  <c r="BO54" i="4"/>
  <c r="CV54" i="4" s="1"/>
  <c r="FE234" i="4"/>
  <c r="BZ47" i="4"/>
  <c r="DG47" i="4" s="1"/>
  <c r="BY181" i="4"/>
  <c r="DF181" i="4" s="1"/>
  <c r="BO234" i="4"/>
  <c r="CV234" i="4" s="1"/>
  <c r="AI36" i="4"/>
  <c r="BN36" i="4"/>
  <c r="CU36" i="4" s="1"/>
  <c r="AI242" i="4"/>
  <c r="BN242" i="4"/>
  <c r="CU242" i="4" s="1"/>
  <c r="FE21" i="4"/>
  <c r="FF145" i="4"/>
  <c r="FE14" i="4"/>
  <c r="BY248" i="4"/>
  <c r="DF248" i="4" s="1"/>
  <c r="BO46" i="4"/>
  <c r="CV46" i="4" s="1"/>
  <c r="FF24" i="4"/>
  <c r="FF143" i="4"/>
  <c r="ED7" i="4"/>
  <c r="P16" i="6" s="1"/>
  <c r="BY230" i="4"/>
  <c r="DF230" i="4" s="1"/>
  <c r="FE75" i="4"/>
  <c r="BX266" i="4"/>
  <c r="DE266" i="4" s="1"/>
  <c r="AI37" i="4"/>
  <c r="BN37" i="4"/>
  <c r="CU37" i="4" s="1"/>
  <c r="BY251" i="4"/>
  <c r="DF251" i="4" s="1"/>
  <c r="BX18" i="4"/>
  <c r="DE18" i="4" s="1"/>
  <c r="BM19" i="4"/>
  <c r="CT19" i="4" s="1"/>
  <c r="BY29" i="4"/>
  <c r="DF29" i="4" s="1"/>
  <c r="BX13" i="4"/>
  <c r="DE13" i="4" s="1"/>
  <c r="BY250" i="4"/>
  <c r="DF250" i="4" s="1"/>
  <c r="BY28" i="4"/>
  <c r="DF28" i="4" s="1"/>
  <c r="BM262" i="4"/>
  <c r="CT262" i="4" s="1"/>
  <c r="BX264" i="4"/>
  <c r="DE264" i="4" s="1"/>
  <c r="BY247" i="4"/>
  <c r="DF247" i="4" s="1"/>
  <c r="BX107" i="4"/>
  <c r="DE107" i="4" s="1"/>
  <c r="BY36" i="4"/>
  <c r="DF36" i="4" s="1"/>
  <c r="BY234" i="4"/>
  <c r="DF234" i="4" s="1"/>
  <c r="FE123" i="4"/>
  <c r="BO230" i="4"/>
  <c r="CV230" i="4" s="1"/>
  <c r="FE78" i="4"/>
  <c r="BO51" i="4"/>
  <c r="CV51" i="4" s="1"/>
  <c r="FF36" i="4"/>
  <c r="FF33" i="4"/>
  <c r="FE15" i="4"/>
  <c r="BX258" i="4"/>
  <c r="DE258" i="4" s="1"/>
  <c r="AI57" i="4"/>
  <c r="BN57" i="4"/>
  <c r="CU57" i="4" s="1"/>
  <c r="BZ228" i="4"/>
  <c r="DG228" i="4" s="1"/>
  <c r="BO228" i="4"/>
  <c r="CV228" i="4" s="1"/>
  <c r="BO53" i="4"/>
  <c r="CV53" i="4" s="1"/>
  <c r="FE257" i="4"/>
  <c r="EI245" i="4"/>
  <c r="EV221" i="4"/>
  <c r="EV218" i="4"/>
  <c r="ES255" i="4"/>
  <c r="EJ232" i="4"/>
  <c r="EJ61" i="4"/>
  <c r="EH260" i="4"/>
  <c r="EJ217" i="4"/>
  <c r="EV92" i="4"/>
  <c r="EV142" i="4"/>
  <c r="EU233" i="4"/>
  <c r="ES22" i="4"/>
  <c r="EI34" i="4"/>
  <c r="EH23" i="4"/>
  <c r="EI248" i="4"/>
  <c r="EI249" i="4"/>
  <c r="EH15" i="4"/>
  <c r="EJ233" i="4"/>
  <c r="ES20" i="4"/>
  <c r="EH13" i="4"/>
  <c r="EU49" i="4"/>
  <c r="EU236" i="4"/>
  <c r="EI250" i="4"/>
  <c r="EJ55" i="4"/>
  <c r="EH22" i="4"/>
  <c r="EJ189" i="4"/>
  <c r="EH258" i="4"/>
  <c r="EI198" i="4"/>
  <c r="EI247" i="4"/>
  <c r="EU51" i="4"/>
  <c r="EH252" i="4"/>
  <c r="EJ225" i="4"/>
  <c r="ET242" i="4"/>
  <c r="EJ231" i="4"/>
  <c r="EH26" i="4"/>
  <c r="EJ223" i="4"/>
  <c r="EH14" i="4"/>
  <c r="EU66" i="4"/>
  <c r="EH251" i="4"/>
  <c r="EU229" i="4"/>
  <c r="EV190" i="4"/>
  <c r="EI240" i="4"/>
  <c r="EH16" i="4"/>
  <c r="EH20" i="4"/>
  <c r="EJ220" i="4"/>
  <c r="EI39" i="4"/>
  <c r="EI50" i="4"/>
  <c r="EV223" i="4"/>
  <c r="ES23" i="4"/>
  <c r="AI32" i="4"/>
  <c r="BN32" i="4"/>
  <c r="CU32" i="4" s="1"/>
  <c r="FE231" i="4"/>
  <c r="BZ90" i="4"/>
  <c r="DG90" i="4" s="1"/>
  <c r="AI238" i="4"/>
  <c r="BN238" i="4"/>
  <c r="CU238" i="4" s="1"/>
  <c r="FE201" i="4"/>
  <c r="BZ46" i="4"/>
  <c r="DG46" i="4" s="1"/>
  <c r="AI42" i="4"/>
  <c r="BN42" i="4"/>
  <c r="CU42" i="4" s="1"/>
  <c r="BO48" i="4"/>
  <c r="CV48" i="4" s="1"/>
  <c r="FF252" i="4"/>
  <c r="BO58" i="4"/>
  <c r="CV58" i="4" s="1"/>
  <c r="FE130" i="4"/>
  <c r="FE212" i="4"/>
  <c r="BM24" i="4"/>
  <c r="CT24" i="4" s="1"/>
  <c r="BO229" i="4"/>
  <c r="CV229" i="4" s="1"/>
  <c r="FE27" i="4"/>
  <c r="BX17" i="4"/>
  <c r="DE17" i="4" s="1"/>
  <c r="BX30" i="4"/>
  <c r="DE30" i="4" s="1"/>
  <c r="FE258" i="4"/>
  <c r="FF243" i="4"/>
  <c r="FE109" i="4"/>
  <c r="AI28" i="4"/>
  <c r="BN28" i="4"/>
  <c r="CU28" i="4" s="1"/>
  <c r="BY37" i="4"/>
  <c r="DF37" i="4" s="1"/>
  <c r="BO47" i="4"/>
  <c r="CV47" i="4" s="1"/>
  <c r="FE228" i="4"/>
  <c r="BX24" i="4"/>
  <c r="DE24" i="4" s="1"/>
  <c r="FE32" i="4"/>
  <c r="FF246" i="4"/>
  <c r="FE133" i="4"/>
  <c r="FE247" i="4"/>
  <c r="BX14" i="4"/>
  <c r="DE14" i="4" s="1"/>
  <c r="FE220" i="4"/>
  <c r="FF28" i="4"/>
  <c r="BY44" i="4"/>
  <c r="DF44" i="4" s="1"/>
  <c r="AI245" i="4"/>
  <c r="BN245" i="4"/>
  <c r="CU245" i="4" s="1"/>
  <c r="FE245" i="4"/>
  <c r="BZ39" i="4"/>
  <c r="DG39" i="4" s="1"/>
  <c r="BX16" i="4"/>
  <c r="DE16" i="4" s="1"/>
  <c r="BX255" i="4"/>
  <c r="DE255" i="4" s="1"/>
  <c r="BO232" i="4"/>
  <c r="CV232" i="4" s="1"/>
  <c r="BY42" i="4"/>
  <c r="DF42" i="4" s="1"/>
  <c r="BO61" i="4"/>
  <c r="CV61" i="4" s="1"/>
  <c r="FE138" i="4"/>
  <c r="BM260" i="4"/>
  <c r="CT260" i="4" s="1"/>
  <c r="BY237" i="4"/>
  <c r="DF237" i="4" s="1"/>
  <c r="FE263" i="4"/>
  <c r="GA11" i="4"/>
  <c r="BW267" i="4"/>
  <c r="BO217" i="4"/>
  <c r="CV217" i="4" s="1"/>
  <c r="FE11" i="4"/>
  <c r="BZ233" i="4"/>
  <c r="DG233" i="4" s="1"/>
  <c r="BX22" i="4"/>
  <c r="DE22" i="4" s="1"/>
  <c r="BX34" i="4"/>
  <c r="DE34" i="4" s="1"/>
  <c r="AI34" i="4"/>
  <c r="BN34" i="4"/>
  <c r="CU34" i="4" s="1"/>
  <c r="FE256" i="4"/>
  <c r="BM23" i="4"/>
  <c r="CT23" i="4" s="1"/>
  <c r="AI248" i="4"/>
  <c r="BN248" i="4"/>
  <c r="CU248" i="4" s="1"/>
  <c r="AI249" i="4"/>
  <c r="BN249" i="4"/>
  <c r="CU249" i="4" s="1"/>
  <c r="FE265" i="4"/>
  <c r="BM15" i="4"/>
  <c r="CT15" i="4" s="1"/>
  <c r="BZ239" i="4"/>
  <c r="DG239" i="4" s="1"/>
  <c r="BO233" i="4"/>
  <c r="CV233" i="4" s="1"/>
  <c r="BX20" i="4"/>
  <c r="DE20" i="4" s="1"/>
  <c r="FF25" i="4"/>
  <c r="FE88" i="4"/>
  <c r="BY246" i="4"/>
  <c r="DF246" i="4" s="1"/>
  <c r="FE101" i="4"/>
  <c r="BM13" i="4"/>
  <c r="CT13" i="4" s="1"/>
  <c r="FE180" i="4"/>
  <c r="FE213" i="4"/>
  <c r="FE207" i="4"/>
  <c r="BY241" i="4"/>
  <c r="DF241" i="4" s="1"/>
  <c r="BZ49" i="4"/>
  <c r="DG49" i="4" s="1"/>
  <c r="BZ236" i="4"/>
  <c r="DG236" i="4" s="1"/>
  <c r="AI250" i="4"/>
  <c r="BN250" i="4"/>
  <c r="CU250" i="4" s="1"/>
  <c r="BO55" i="4"/>
  <c r="CV55" i="4" s="1"/>
  <c r="BM22" i="4"/>
  <c r="CT22" i="4" s="1"/>
  <c r="BX260" i="4"/>
  <c r="DE260" i="4" s="1"/>
  <c r="BO189" i="4"/>
  <c r="CV189" i="4" s="1"/>
  <c r="BM258" i="4"/>
  <c r="CT258" i="4" s="1"/>
  <c r="BY249" i="4"/>
  <c r="DF249" i="4" s="1"/>
  <c r="AI198" i="4"/>
  <c r="BN198" i="4"/>
  <c r="CU198" i="4" s="1"/>
  <c r="FE65" i="4"/>
  <c r="BZ45" i="4"/>
  <c r="DG45" i="4" s="1"/>
  <c r="BZ238" i="4"/>
  <c r="DG238" i="4" s="1"/>
  <c r="AI247" i="4"/>
  <c r="BN247" i="4"/>
  <c r="CU247" i="4" s="1"/>
  <c r="BX257" i="4"/>
  <c r="DE257" i="4" s="1"/>
  <c r="BZ51" i="4"/>
  <c r="DG51" i="4" s="1"/>
  <c r="BM252" i="4"/>
  <c r="CT252" i="4" s="1"/>
  <c r="BO225" i="4"/>
  <c r="CV225" i="4" s="1"/>
  <c r="BO231" i="4"/>
  <c r="CV231" i="4" s="1"/>
  <c r="BZ60" i="4"/>
  <c r="DG60" i="4" s="1"/>
  <c r="BM26" i="4"/>
  <c r="CT26" i="4" s="1"/>
  <c r="BZ232" i="4"/>
  <c r="DG232" i="4" s="1"/>
  <c r="BO223" i="4"/>
  <c r="CV223" i="4" s="1"/>
  <c r="BM14" i="4"/>
  <c r="CT14" i="4" s="1"/>
  <c r="BZ66" i="4"/>
  <c r="DG66" i="4" s="1"/>
  <c r="BX263" i="4"/>
  <c r="DE263" i="4" s="1"/>
  <c r="BM251" i="4"/>
  <c r="CT251" i="4" s="1"/>
  <c r="FE84" i="4"/>
  <c r="BY252" i="4"/>
  <c r="DF252" i="4" s="1"/>
  <c r="BZ229" i="4"/>
  <c r="DG229" i="4" s="1"/>
  <c r="AI240" i="4"/>
  <c r="BN240" i="4"/>
  <c r="CU240" i="4" s="1"/>
  <c r="FF29" i="4"/>
  <c r="FF30" i="4"/>
  <c r="BM16" i="4"/>
  <c r="CT16" i="4" s="1"/>
  <c r="FE266" i="4"/>
  <c r="BY25" i="4"/>
  <c r="DF25" i="4" s="1"/>
  <c r="BM20" i="4"/>
  <c r="CT20" i="4" s="1"/>
  <c r="BZ38" i="4"/>
  <c r="DG38" i="4" s="1"/>
  <c r="BO220" i="4"/>
  <c r="CV220" i="4" s="1"/>
  <c r="AI39" i="4"/>
  <c r="BN39" i="4"/>
  <c r="CU39" i="4" s="1"/>
  <c r="FE13" i="4"/>
  <c r="BY33" i="4"/>
  <c r="DF33" i="4" s="1"/>
  <c r="BX23" i="4"/>
  <c r="DE23" i="4" s="1"/>
  <c r="EV204" i="4"/>
  <c r="EH18" i="4"/>
  <c r="ET245" i="4"/>
  <c r="EI236" i="4"/>
  <c r="EH255" i="4"/>
  <c r="EU90" i="4"/>
  <c r="ET219" i="4"/>
  <c r="EU54" i="4"/>
  <c r="ES265" i="4"/>
  <c r="ET243" i="4"/>
  <c r="EJ218" i="4"/>
  <c r="EI239" i="4"/>
  <c r="EV56" i="4"/>
  <c r="ES91" i="4"/>
  <c r="ET32" i="4"/>
  <c r="EJ49" i="4"/>
  <c r="EU46" i="4"/>
  <c r="EI43" i="4"/>
  <c r="EJ54" i="4"/>
  <c r="ES256" i="4"/>
  <c r="ES15" i="4"/>
  <c r="EJ234" i="4"/>
  <c r="EI36" i="4"/>
  <c r="EI242" i="4"/>
  <c r="EV52" i="4"/>
  <c r="ET248" i="4"/>
  <c r="EJ46" i="4"/>
  <c r="ET230" i="4"/>
  <c r="ES266" i="4"/>
  <c r="EI37" i="4"/>
  <c r="ET251" i="4"/>
  <c r="ET153" i="4"/>
  <c r="EH19" i="4"/>
  <c r="ES261" i="4"/>
  <c r="ES13" i="4"/>
  <c r="EU40" i="4"/>
  <c r="ET28" i="4"/>
  <c r="EH262" i="4"/>
  <c r="ES264" i="4"/>
  <c r="ES107" i="4"/>
  <c r="EV214" i="4"/>
  <c r="EJ230" i="4"/>
  <c r="EJ51" i="4"/>
  <c r="ET253" i="4"/>
  <c r="EI57" i="4"/>
  <c r="EJ228" i="4"/>
  <c r="ES17" i="4"/>
  <c r="EJ53" i="4"/>
  <c r="FE259" i="4"/>
  <c r="BX19" i="4"/>
  <c r="DE19" i="4" s="1"/>
  <c r="FE262" i="4"/>
  <c r="BY219" i="4"/>
  <c r="DF219" i="4" s="1"/>
  <c r="BZ54" i="4"/>
  <c r="DG54" i="4" s="1"/>
  <c r="BX265" i="4"/>
  <c r="DE265" i="4" s="1"/>
  <c r="BY243" i="4"/>
  <c r="DF243" i="4" s="1"/>
  <c r="FF35" i="4"/>
  <c r="BM259" i="4"/>
  <c r="CT259" i="4" s="1"/>
  <c r="AI237" i="4"/>
  <c r="BN237" i="4"/>
  <c r="CU237" i="4" s="1"/>
  <c r="AI38" i="4"/>
  <c r="BN38" i="4"/>
  <c r="CU38" i="4" s="1"/>
  <c r="FE12" i="4"/>
  <c r="BO60" i="4"/>
  <c r="CV60" i="4" s="1"/>
  <c r="BX254" i="4"/>
  <c r="DE254" i="4" s="1"/>
  <c r="BY31" i="4"/>
  <c r="DF31" i="4" s="1"/>
  <c r="BX256" i="4"/>
  <c r="DE256" i="4" s="1"/>
  <c r="FE16" i="4"/>
  <c r="BX15" i="4"/>
  <c r="DE15" i="4" s="1"/>
  <c r="BO205" i="4"/>
  <c r="CV205" i="4" s="1"/>
  <c r="FE150" i="4"/>
  <c r="AI33" i="4"/>
  <c r="BN33" i="4"/>
  <c r="CU33" i="4" s="1"/>
  <c r="BM264" i="4"/>
  <c r="CT264" i="4" s="1"/>
  <c r="AI241" i="4"/>
  <c r="BN241" i="4"/>
  <c r="CU241" i="4" s="1"/>
  <c r="BX262" i="4"/>
  <c r="DE262" i="4" s="1"/>
  <c r="FE250" i="4"/>
  <c r="FF34" i="4"/>
  <c r="BY153" i="4"/>
  <c r="DF153" i="4" s="1"/>
  <c r="BX261" i="4"/>
  <c r="DE261" i="4" s="1"/>
  <c r="BO56" i="4"/>
  <c r="CV56" i="4" s="1"/>
  <c r="BZ40" i="4"/>
  <c r="DG40" i="4" s="1"/>
  <c r="FE23" i="4"/>
  <c r="FE229" i="4"/>
  <c r="FE190" i="4"/>
  <c r="FE62" i="4"/>
  <c r="FE185" i="4"/>
  <c r="BX12" i="4"/>
  <c r="DE12" i="4" s="1"/>
  <c r="BX259" i="4"/>
  <c r="DE259" i="4" s="1"/>
  <c r="BY253" i="4"/>
  <c r="DF253" i="4" s="1"/>
  <c r="FE19" i="4"/>
  <c r="BM25" i="4"/>
  <c r="CT25" i="4" s="1"/>
  <c r="BZ240" i="4"/>
  <c r="DG240" i="4" s="1"/>
  <c r="FF242" i="4"/>
  <c r="BO45" i="4"/>
  <c r="CV45" i="4" s="1"/>
  <c r="AI243" i="4"/>
  <c r="BN243" i="4"/>
  <c r="CU243" i="4" s="1"/>
  <c r="FE189" i="4"/>
  <c r="FE58" i="4"/>
  <c r="FE211" i="4"/>
  <c r="AI244" i="4"/>
  <c r="BN244" i="4"/>
  <c r="CU244" i="4" s="1"/>
  <c r="BO222" i="4"/>
  <c r="CV222" i="4" s="1"/>
  <c r="BY27" i="4"/>
  <c r="DF27" i="4" s="1"/>
  <c r="FE261" i="4"/>
  <c r="AI31" i="4"/>
  <c r="BN31" i="4"/>
  <c r="CU31" i="4" s="1"/>
  <c r="AI40" i="4"/>
  <c r="BN40" i="4"/>
  <c r="CU40" i="4" s="1"/>
  <c r="BX35" i="4"/>
  <c r="DE35" i="4" s="1"/>
  <c r="FE51" i="4"/>
  <c r="BM253" i="4"/>
  <c r="CT253" i="4" s="1"/>
  <c r="FE70" i="4"/>
  <c r="FE22" i="4"/>
  <c r="BY101" i="4"/>
  <c r="DF101" i="4" s="1"/>
  <c r="BZ41" i="4"/>
  <c r="DG41" i="4" s="1"/>
  <c r="FE178" i="4"/>
  <c r="BX11" i="4"/>
  <c r="DE11" i="4" s="1"/>
  <c r="BM27" i="4"/>
  <c r="CT27" i="4" s="1"/>
  <c r="AI35" i="4"/>
  <c r="BN35" i="4"/>
  <c r="CU35" i="4" s="1"/>
  <c r="BO52" i="4"/>
  <c r="CV52" i="4" s="1"/>
  <c r="AI41" i="4"/>
  <c r="BN41" i="4"/>
  <c r="CU41" i="4" s="1"/>
  <c r="BM265" i="4"/>
  <c r="CT265" i="4" s="1"/>
  <c r="FE248" i="4"/>
  <c r="BY244" i="4"/>
  <c r="DF244" i="4" s="1"/>
  <c r="BM263" i="4"/>
  <c r="CT263" i="4" s="1"/>
  <c r="FF26" i="4"/>
  <c r="FE240" i="4"/>
  <c r="FE112" i="4"/>
  <c r="BM254" i="4"/>
  <c r="CT254" i="4" s="1"/>
  <c r="FF104" i="4"/>
  <c r="BX26" i="4"/>
  <c r="DE26" i="4" s="1"/>
  <c r="BY143" i="4"/>
  <c r="DF143" i="4" s="1"/>
  <c r="AI246" i="4"/>
  <c r="BN246" i="4"/>
  <c r="CU246" i="4" s="1"/>
  <c r="FE164" i="4"/>
  <c r="BZ231" i="4"/>
  <c r="DG231" i="4" s="1"/>
  <c r="BO226" i="4"/>
  <c r="CV226" i="4" s="1"/>
  <c r="BM257" i="4"/>
  <c r="CT257" i="4" s="1"/>
  <c r="AI235" i="4"/>
  <c r="BN235" i="4"/>
  <c r="CU235" i="4" s="1"/>
  <c r="FE18" i="4"/>
  <c r="BO59" i="4"/>
  <c r="CV59" i="4" s="1"/>
  <c r="FE157" i="4"/>
  <c r="FF31" i="4"/>
  <c r="BM17" i="4"/>
  <c r="CT17" i="4" s="1"/>
  <c r="BO44" i="4"/>
  <c r="CV44" i="4" s="1"/>
  <c r="FE225" i="4"/>
  <c r="FE264" i="4"/>
  <c r="FE38" i="4"/>
  <c r="BO224" i="4"/>
  <c r="CV224" i="4" s="1"/>
  <c r="BY242" i="4"/>
  <c r="DF242" i="4" s="1"/>
  <c r="BM21" i="4"/>
  <c r="CT21" i="4" s="1"/>
  <c r="BX21" i="4"/>
  <c r="DE21" i="4" s="1"/>
  <c r="BZ226" i="4"/>
  <c r="DG226" i="4" s="1"/>
  <c r="FE253" i="4"/>
  <c r="BZ48" i="4"/>
  <c r="DG48" i="4" s="1"/>
  <c r="AI29" i="4"/>
  <c r="BN29" i="4"/>
  <c r="CU29" i="4" s="1"/>
  <c r="BM12" i="4"/>
  <c r="CT12" i="4" s="1"/>
  <c r="FE43" i="4"/>
  <c r="BM266" i="4"/>
  <c r="CT266" i="4" s="1"/>
  <c r="BZ50" i="4"/>
  <c r="DG50" i="4" s="1"/>
  <c r="FE146" i="4"/>
  <c r="FE244" i="4"/>
  <c r="FF251" i="4"/>
  <c r="FF254" i="4"/>
  <c r="ET37" i="4"/>
  <c r="ES14" i="4"/>
  <c r="ET44" i="4"/>
  <c r="EU39" i="4"/>
  <c r="ES16" i="4"/>
  <c r="ET42" i="4"/>
  <c r="ET237" i="4"/>
  <c r="FD267" i="4"/>
  <c r="EI4" i="4" s="1"/>
  <c r="Q18" i="6" s="1"/>
  <c r="ES34" i="4"/>
  <c r="EU239" i="4"/>
  <c r="ET246" i="4"/>
  <c r="ET241" i="4"/>
  <c r="ES260" i="4"/>
  <c r="ET249" i="4"/>
  <c r="EU238" i="4"/>
  <c r="ES257" i="4"/>
  <c r="EU60" i="4"/>
  <c r="EU232" i="4"/>
  <c r="ES263" i="4"/>
  <c r="ET252" i="4"/>
  <c r="ET25" i="4"/>
  <c r="EU38" i="4"/>
  <c r="ET33" i="4"/>
  <c r="BM11" i="4"/>
  <c r="CT11" i="4" s="1"/>
  <c r="FP11" i="4"/>
  <c r="BL267" i="4"/>
  <c r="AW4" i="4" s="1"/>
  <c r="O27" i="6"/>
  <c r="EH11" i="4"/>
  <c r="EB42" i="4"/>
  <c r="AI50" i="4" l="1"/>
  <c r="EJ204" i="4"/>
  <c r="BO219" i="4"/>
  <c r="CV219" i="4" s="1"/>
  <c r="FG162" i="4"/>
  <c r="GQ84" i="4"/>
  <c r="GQ94" i="4"/>
  <c r="GQ93" i="4"/>
  <c r="DE267" i="4"/>
  <c r="CT267" i="4"/>
  <c r="GD50" i="4"/>
  <c r="GS50" i="4" s="1"/>
  <c r="FQ21" i="4"/>
  <c r="FS224" i="4"/>
  <c r="GQ224" i="4" s="1"/>
  <c r="FQ17" i="4"/>
  <c r="FR35" i="4"/>
  <c r="GD41" i="4"/>
  <c r="GS41" i="4" s="1"/>
  <c r="GC27" i="4"/>
  <c r="FS45" i="4"/>
  <c r="GQ45" i="4" s="1"/>
  <c r="FQ25" i="4"/>
  <c r="GC253" i="4"/>
  <c r="GB12" i="4"/>
  <c r="GD40" i="4"/>
  <c r="GS40" i="4" s="1"/>
  <c r="FR241" i="4"/>
  <c r="FR33" i="4"/>
  <c r="FS205" i="4"/>
  <c r="GQ205" i="4" s="1"/>
  <c r="GC31" i="4"/>
  <c r="FR237" i="4"/>
  <c r="GC219" i="4"/>
  <c r="GB19" i="4"/>
  <c r="GB23" i="4"/>
  <c r="GC33" i="4"/>
  <c r="FQ252" i="4"/>
  <c r="GD45" i="4"/>
  <c r="GS45" i="4" s="1"/>
  <c r="FQ22" i="4"/>
  <c r="GC246" i="4"/>
  <c r="GD239" i="4"/>
  <c r="GS239" i="4" s="1"/>
  <c r="GC237" i="4"/>
  <c r="FS232" i="4"/>
  <c r="GQ232" i="4" s="1"/>
  <c r="FR245" i="4"/>
  <c r="GB14" i="4"/>
  <c r="GC37" i="4"/>
  <c r="GB17" i="4"/>
  <c r="FQ24" i="4"/>
  <c r="GD46" i="4"/>
  <c r="GS46" i="4" s="1"/>
  <c r="FR32" i="4"/>
  <c r="FR57" i="4"/>
  <c r="GC234" i="4"/>
  <c r="GB264" i="4"/>
  <c r="GC28" i="4"/>
  <c r="GB13" i="4"/>
  <c r="FQ19" i="4"/>
  <c r="GC251" i="4"/>
  <c r="GB266" i="4"/>
  <c r="FR242" i="4"/>
  <c r="FS234" i="4"/>
  <c r="GQ234" i="4" s="1"/>
  <c r="FQ255" i="4"/>
  <c r="FQ18" i="4"/>
  <c r="GD235" i="4"/>
  <c r="GS235" i="4" s="1"/>
  <c r="FS192" i="4"/>
  <c r="GQ192" i="4" s="1"/>
  <c r="FR199" i="4"/>
  <c r="FR70" i="4"/>
  <c r="FR145" i="4"/>
  <c r="FS156" i="4"/>
  <c r="GQ156" i="4" s="1"/>
  <c r="FS103" i="4"/>
  <c r="GQ103" i="4" s="1"/>
  <c r="FS105" i="4"/>
  <c r="GQ105" i="4" s="1"/>
  <c r="FS142" i="4"/>
  <c r="GQ142" i="4" s="1"/>
  <c r="FR203" i="4"/>
  <c r="FR162" i="4"/>
  <c r="FS134" i="4"/>
  <c r="GQ134" i="4" s="1"/>
  <c r="FS140" i="4"/>
  <c r="GQ140" i="4" s="1"/>
  <c r="FR138" i="4"/>
  <c r="FS161" i="4"/>
  <c r="GQ161" i="4" s="1"/>
  <c r="FR148" i="4"/>
  <c r="FR89" i="4"/>
  <c r="FS95" i="4"/>
  <c r="GQ95" i="4" s="1"/>
  <c r="FR201" i="4"/>
  <c r="FR154" i="4"/>
  <c r="FS91" i="4"/>
  <c r="GQ91" i="4" s="1"/>
  <c r="FS147" i="4"/>
  <c r="GQ147" i="4" s="1"/>
  <c r="FR65" i="4"/>
  <c r="FQ98" i="4"/>
  <c r="FR211" i="4"/>
  <c r="FR177" i="4"/>
  <c r="FR215" i="4"/>
  <c r="FS109" i="4"/>
  <c r="GQ109" i="4" s="1"/>
  <c r="FS190" i="4"/>
  <c r="GQ190" i="4" s="1"/>
  <c r="FR29" i="4"/>
  <c r="GC242" i="4"/>
  <c r="FS44" i="4"/>
  <c r="GQ44" i="4" s="1"/>
  <c r="FQ257" i="4"/>
  <c r="GC143" i="4"/>
  <c r="GC244" i="4"/>
  <c r="FQ265" i="4"/>
  <c r="FS52" i="4"/>
  <c r="GQ52" i="4" s="1"/>
  <c r="FQ253" i="4"/>
  <c r="GB35" i="4"/>
  <c r="FR31" i="4"/>
  <c r="GD240" i="4"/>
  <c r="GS240" i="4" s="1"/>
  <c r="GB259" i="4"/>
  <c r="GB261" i="4"/>
  <c r="FS60" i="4"/>
  <c r="GQ60" i="4" s="1"/>
  <c r="FR39" i="4"/>
  <c r="FQ20" i="4"/>
  <c r="FR240" i="4"/>
  <c r="GC252" i="4"/>
  <c r="FQ14" i="4"/>
  <c r="FQ26" i="4"/>
  <c r="FS225" i="4"/>
  <c r="GQ225" i="4" s="1"/>
  <c r="GB257" i="4"/>
  <c r="GD238" i="4"/>
  <c r="GS238" i="4" s="1"/>
  <c r="FR198" i="4"/>
  <c r="FQ258" i="4"/>
  <c r="GB260" i="4"/>
  <c r="FR250" i="4"/>
  <c r="GC241" i="4"/>
  <c r="FQ13" i="4"/>
  <c r="FS233" i="4"/>
  <c r="GQ233" i="4" s="1"/>
  <c r="FR248" i="4"/>
  <c r="GB34" i="4"/>
  <c r="GD233" i="4"/>
  <c r="GS233" i="4" s="1"/>
  <c r="GB16" i="4"/>
  <c r="GC44" i="4"/>
  <c r="FS229" i="4"/>
  <c r="GQ229" i="4" s="1"/>
  <c r="FR238" i="4"/>
  <c r="GD228" i="4"/>
  <c r="GS228" i="4" s="1"/>
  <c r="GC36" i="4"/>
  <c r="GB18" i="4"/>
  <c r="FS46" i="4"/>
  <c r="GQ46" i="4" s="1"/>
  <c r="GD47" i="4"/>
  <c r="GS47" i="4" s="1"/>
  <c r="FR43" i="4"/>
  <c r="GD227" i="4"/>
  <c r="GS227" i="4" s="1"/>
  <c r="FQ256" i="4"/>
  <c r="GC245" i="4"/>
  <c r="FS133" i="4"/>
  <c r="GQ133" i="4" s="1"/>
  <c r="GC121" i="4"/>
  <c r="FS117" i="4"/>
  <c r="GQ117" i="4" s="1"/>
  <c r="FS124" i="4"/>
  <c r="GQ124" i="4" s="1"/>
  <c r="FR186" i="4"/>
  <c r="FR81" i="4"/>
  <c r="FS126" i="4"/>
  <c r="GQ126" i="4" s="1"/>
  <c r="FS149" i="4"/>
  <c r="GQ149" i="4" s="1"/>
  <c r="FR191" i="4"/>
  <c r="FR170" i="4"/>
  <c r="FR213" i="4"/>
  <c r="FR66" i="4"/>
  <c r="FS130" i="4"/>
  <c r="GQ130" i="4" s="1"/>
  <c r="FR160" i="4"/>
  <c r="FR122" i="4"/>
  <c r="FS171" i="4"/>
  <c r="GQ171" i="4" s="1"/>
  <c r="FS90" i="4"/>
  <c r="GQ90" i="4" s="1"/>
  <c r="FR71" i="4"/>
  <c r="FR79" i="4"/>
  <c r="FR214" i="4"/>
  <c r="FR181" i="4"/>
  <c r="FS155" i="4"/>
  <c r="GQ155" i="4" s="1"/>
  <c r="FR62" i="4"/>
  <c r="FR178" i="4"/>
  <c r="FR183" i="4"/>
  <c r="FS97" i="4"/>
  <c r="GQ97" i="4" s="1"/>
  <c r="FR212" i="4"/>
  <c r="FS116" i="4"/>
  <c r="GQ116" i="4" s="1"/>
  <c r="FR102" i="4"/>
  <c r="FR88" i="4"/>
  <c r="FR200" i="4"/>
  <c r="FR119" i="4"/>
  <c r="FR194" i="4"/>
  <c r="FR197" i="4"/>
  <c r="FR182" i="4"/>
  <c r="GB21" i="4"/>
  <c r="FS59" i="4"/>
  <c r="GQ59" i="4" s="1"/>
  <c r="GD231" i="4"/>
  <c r="GS231" i="4" s="1"/>
  <c r="FQ27" i="4"/>
  <c r="GC101" i="4"/>
  <c r="FR244" i="4"/>
  <c r="FR243" i="4"/>
  <c r="GB262" i="4"/>
  <c r="FQ264" i="4"/>
  <c r="GB254" i="4"/>
  <c r="FR38" i="4"/>
  <c r="FQ259" i="4"/>
  <c r="GC243" i="4"/>
  <c r="GD54" i="4"/>
  <c r="GS54" i="4" s="1"/>
  <c r="GD38" i="4"/>
  <c r="GS38" i="4" s="1"/>
  <c r="GC25" i="4"/>
  <c r="FQ251" i="4"/>
  <c r="GD66" i="4"/>
  <c r="GS66" i="4" s="1"/>
  <c r="GD232" i="4"/>
  <c r="GS232" i="4" s="1"/>
  <c r="FS231" i="4"/>
  <c r="GQ231" i="4" s="1"/>
  <c r="GD51" i="4"/>
  <c r="GS51" i="4" s="1"/>
  <c r="FS55" i="4"/>
  <c r="GQ55" i="4" s="1"/>
  <c r="GD49" i="4"/>
  <c r="GS49" i="4" s="1"/>
  <c r="GB20" i="4"/>
  <c r="GB22" i="4"/>
  <c r="FS217" i="4"/>
  <c r="GQ217" i="4" s="1"/>
  <c r="GC42" i="4"/>
  <c r="GB255" i="4"/>
  <c r="GB24" i="4"/>
  <c r="FS47" i="4"/>
  <c r="GQ47" i="4" s="1"/>
  <c r="GB30" i="4"/>
  <c r="FS58" i="4"/>
  <c r="GQ58" i="4" s="1"/>
  <c r="FR42" i="4"/>
  <c r="FS228" i="4"/>
  <c r="GQ228" i="4" s="1"/>
  <c r="GB258" i="4"/>
  <c r="FS51" i="4"/>
  <c r="GQ51" i="4" s="1"/>
  <c r="GC247" i="4"/>
  <c r="FQ262" i="4"/>
  <c r="GC250" i="4"/>
  <c r="GC29" i="4"/>
  <c r="FR37" i="4"/>
  <c r="FR36" i="4"/>
  <c r="GC181" i="4"/>
  <c r="FS54" i="4"/>
  <c r="GQ54" i="4" s="1"/>
  <c r="GC43" i="4"/>
  <c r="FR239" i="4"/>
  <c r="FS218" i="4"/>
  <c r="GQ218" i="4" s="1"/>
  <c r="FR236" i="4"/>
  <c r="FS227" i="4"/>
  <c r="GQ227" i="4" s="1"/>
  <c r="FQ261" i="4"/>
  <c r="GB211" i="4"/>
  <c r="FR108" i="4"/>
  <c r="FS151" i="4"/>
  <c r="GQ151" i="4" s="1"/>
  <c r="FR176" i="4"/>
  <c r="GB102" i="4"/>
  <c r="FS175" i="4"/>
  <c r="GQ175" i="4" s="1"/>
  <c r="FS150" i="4"/>
  <c r="GQ150" i="4" s="1"/>
  <c r="GB122" i="4"/>
  <c r="FR216" i="4"/>
  <c r="FS146" i="4"/>
  <c r="GQ146" i="4" s="1"/>
  <c r="FS188" i="4"/>
  <c r="GQ188" i="4" s="1"/>
  <c r="FR180" i="4"/>
  <c r="FS159" i="4"/>
  <c r="GQ159" i="4" s="1"/>
  <c r="FR100" i="4"/>
  <c r="FS128" i="4"/>
  <c r="GQ128" i="4" s="1"/>
  <c r="FS165" i="4"/>
  <c r="GQ165" i="4" s="1"/>
  <c r="FR152" i="4"/>
  <c r="FS101" i="4"/>
  <c r="GQ101" i="4" s="1"/>
  <c r="FR184" i="4"/>
  <c r="FS144" i="4"/>
  <c r="GQ144" i="4" s="1"/>
  <c r="FS129" i="4"/>
  <c r="GQ129" i="4" s="1"/>
  <c r="FR75" i="4"/>
  <c r="FS169" i="4"/>
  <c r="GQ169" i="4" s="1"/>
  <c r="FS137" i="4"/>
  <c r="GQ137" i="4" s="1"/>
  <c r="FR111" i="4"/>
  <c r="FR77" i="4"/>
  <c r="FR86" i="4"/>
  <c r="FR69" i="4"/>
  <c r="FS179" i="4"/>
  <c r="GQ179" i="4" s="1"/>
  <c r="FS120" i="4"/>
  <c r="GQ120" i="4" s="1"/>
  <c r="FR83" i="4"/>
  <c r="FR196" i="4"/>
  <c r="FR139" i="4"/>
  <c r="FS187" i="4"/>
  <c r="GQ187" i="4" s="1"/>
  <c r="FR202" i="4"/>
  <c r="FS157" i="4"/>
  <c r="GQ157" i="4" s="1"/>
  <c r="FQ266" i="4"/>
  <c r="FQ12" i="4"/>
  <c r="GD48" i="4"/>
  <c r="GS48" i="4" s="1"/>
  <c r="GD226" i="4"/>
  <c r="GS226" i="4" s="1"/>
  <c r="FR235" i="4"/>
  <c r="FS226" i="4"/>
  <c r="GQ226" i="4" s="1"/>
  <c r="FR246" i="4"/>
  <c r="GB26" i="4"/>
  <c r="FQ254" i="4"/>
  <c r="FQ263" i="4"/>
  <c r="FR41" i="4"/>
  <c r="ET11" i="4"/>
  <c r="FR40" i="4"/>
  <c r="FS222" i="4"/>
  <c r="GQ222" i="4" s="1"/>
  <c r="FS56" i="4"/>
  <c r="GQ56" i="4" s="1"/>
  <c r="GC153" i="4"/>
  <c r="GB15" i="4"/>
  <c r="GB256" i="4"/>
  <c r="GB265" i="4"/>
  <c r="FR50" i="4"/>
  <c r="FS220" i="4"/>
  <c r="GQ220" i="4" s="1"/>
  <c r="FQ16" i="4"/>
  <c r="GD229" i="4"/>
  <c r="GS229" i="4" s="1"/>
  <c r="GB263" i="4"/>
  <c r="FS223" i="4"/>
  <c r="GQ223" i="4" s="1"/>
  <c r="GD60" i="4"/>
  <c r="GS60" i="4" s="1"/>
  <c r="FR247" i="4"/>
  <c r="GC249" i="4"/>
  <c r="FS189" i="4"/>
  <c r="GQ189" i="4" s="1"/>
  <c r="GD236" i="4"/>
  <c r="GS236" i="4" s="1"/>
  <c r="FQ15" i="4"/>
  <c r="FR249" i="4"/>
  <c r="FQ23" i="4"/>
  <c r="FR34" i="4"/>
  <c r="FQ260" i="4"/>
  <c r="FS61" i="4"/>
  <c r="GQ61" i="4" s="1"/>
  <c r="GD39" i="4"/>
  <c r="GS39" i="4" s="1"/>
  <c r="FR28" i="4"/>
  <c r="FS48" i="4"/>
  <c r="GQ48" i="4" s="1"/>
  <c r="GD90" i="4"/>
  <c r="GS90" i="4" s="1"/>
  <c r="FS53" i="4"/>
  <c r="GQ53" i="4" s="1"/>
  <c r="FS230" i="4"/>
  <c r="GQ230" i="4" s="1"/>
  <c r="GB107" i="4"/>
  <c r="GC230" i="4"/>
  <c r="GC248" i="4"/>
  <c r="FS49" i="4"/>
  <c r="GQ49" i="4" s="1"/>
  <c r="GC32" i="4"/>
  <c r="GB91" i="4"/>
  <c r="FR30" i="4"/>
  <c r="FR221" i="4"/>
  <c r="FS143" i="4"/>
  <c r="GQ143" i="4" s="1"/>
  <c r="FR80" i="4"/>
  <c r="FS85" i="4"/>
  <c r="GQ85" i="4" s="1"/>
  <c r="FS123" i="4"/>
  <c r="GQ123" i="4" s="1"/>
  <c r="FS153" i="4"/>
  <c r="GQ153" i="4" s="1"/>
  <c r="FR82" i="4"/>
  <c r="FR87" i="4"/>
  <c r="FS107" i="4"/>
  <c r="GQ107" i="4" s="1"/>
  <c r="FR74" i="4"/>
  <c r="FR118" i="4"/>
  <c r="FS166" i="4"/>
  <c r="GQ166" i="4" s="1"/>
  <c r="FS125" i="4"/>
  <c r="GQ125" i="4" s="1"/>
  <c r="FS115" i="4"/>
  <c r="GQ115" i="4" s="1"/>
  <c r="GB130" i="4"/>
  <c r="FS106" i="4"/>
  <c r="GQ106" i="4" s="1"/>
  <c r="FS112" i="4"/>
  <c r="GQ112" i="4" s="1"/>
  <c r="FR64" i="4"/>
  <c r="FS114" i="4"/>
  <c r="GQ114" i="4" s="1"/>
  <c r="FS104" i="4"/>
  <c r="GQ104" i="4" s="1"/>
  <c r="FR210" i="4"/>
  <c r="FS75" i="4"/>
  <c r="FS127" i="4"/>
  <c r="GQ127" i="4" s="1"/>
  <c r="FS110" i="4"/>
  <c r="GQ110" i="4" s="1"/>
  <c r="FR193" i="4"/>
  <c r="FS164" i="4"/>
  <c r="GQ164" i="4" s="1"/>
  <c r="FR141" i="4"/>
  <c r="FR99" i="4"/>
  <c r="FR113" i="4"/>
  <c r="FR72" i="4"/>
  <c r="FR132" i="4"/>
  <c r="FS174" i="4"/>
  <c r="GQ174" i="4" s="1"/>
  <c r="FR67" i="4"/>
  <c r="FS163" i="4"/>
  <c r="GQ163" i="4" s="1"/>
  <c r="FS168" i="4"/>
  <c r="GQ168" i="4" s="1"/>
  <c r="FR204" i="4"/>
  <c r="FR136" i="4"/>
  <c r="EJ82" i="4"/>
  <c r="EK106" i="4"/>
  <c r="EJ80" i="4"/>
  <c r="EJ74" i="4"/>
  <c r="EJ178" i="4"/>
  <c r="EK163" i="4"/>
  <c r="EJ132" i="4"/>
  <c r="EJ139" i="4"/>
  <c r="EK129" i="4"/>
  <c r="EK187" i="4"/>
  <c r="FS96" i="4"/>
  <c r="GQ96" i="4" s="1"/>
  <c r="EK96" i="4"/>
  <c r="EK165" i="4"/>
  <c r="EJ75" i="4"/>
  <c r="EJ113" i="4"/>
  <c r="EK174" i="4"/>
  <c r="EJ194" i="4"/>
  <c r="EK168" i="4"/>
  <c r="EK75" i="4"/>
  <c r="EU248" i="4"/>
  <c r="EK169" i="4"/>
  <c r="EJ69" i="4"/>
  <c r="EV50" i="4"/>
  <c r="EJ184" i="4"/>
  <c r="EJ181" i="4"/>
  <c r="EJ212" i="4"/>
  <c r="EK120" i="4"/>
  <c r="EJ64" i="4"/>
  <c r="EJ72" i="4"/>
  <c r="EK149" i="4"/>
  <c r="EK95" i="4"/>
  <c r="EV226" i="4"/>
  <c r="EK224" i="4"/>
  <c r="EK44" i="4"/>
  <c r="EK59" i="4"/>
  <c r="ET17" i="4"/>
  <c r="EJ65" i="4"/>
  <c r="EU230" i="4"/>
  <c r="EJ118" i="4"/>
  <c r="BE181" i="4"/>
  <c r="EK128" i="4"/>
  <c r="EJ193" i="4"/>
  <c r="EK155" i="4"/>
  <c r="EJ83" i="4"/>
  <c r="EI15" i="4"/>
  <c r="EJ37" i="4"/>
  <c r="ET256" i="4"/>
  <c r="EU44" i="4"/>
  <c r="BE135" i="4"/>
  <c r="EJ62" i="4"/>
  <c r="EK190" i="4"/>
  <c r="EU121" i="4"/>
  <c r="EJ186" i="4"/>
  <c r="EJ176" i="4"/>
  <c r="EJ81" i="4"/>
  <c r="EK192" i="4"/>
  <c r="EK188" i="4"/>
  <c r="BE85" i="4"/>
  <c r="EK140" i="4"/>
  <c r="EJ148" i="4"/>
  <c r="EJ111" i="4"/>
  <c r="EK157" i="4"/>
  <c r="EK123" i="4"/>
  <c r="EK166" i="4"/>
  <c r="EJ213" i="4"/>
  <c r="EJ70" i="4"/>
  <c r="EK156" i="4"/>
  <c r="EJ203" i="4"/>
  <c r="EK134" i="4"/>
  <c r="EK144" i="4"/>
  <c r="EJ210" i="4"/>
  <c r="EJ183" i="4"/>
  <c r="EJ99" i="4"/>
  <c r="EJ102" i="4"/>
  <c r="EK179" i="4"/>
  <c r="EJ211" i="4"/>
  <c r="ET35" i="4"/>
  <c r="EJ66" i="4"/>
  <c r="EJ71" i="4"/>
  <c r="EK143" i="4"/>
  <c r="EK151" i="4"/>
  <c r="EK115" i="4"/>
  <c r="EK146" i="4"/>
  <c r="EJ162" i="4"/>
  <c r="EK127" i="4"/>
  <c r="EJ154" i="4"/>
  <c r="EJ200" i="4"/>
  <c r="EI98" i="4"/>
  <c r="EJ177" i="4"/>
  <c r="EJ202" i="4"/>
  <c r="EJ215" i="4"/>
  <c r="EJ197" i="4"/>
  <c r="EK56" i="4"/>
  <c r="EU33" i="4"/>
  <c r="EU252" i="4"/>
  <c r="EK223" i="4"/>
  <c r="EI22" i="4"/>
  <c r="EU241" i="4"/>
  <c r="ET91" i="4"/>
  <c r="EK85" i="4"/>
  <c r="EJ191" i="4"/>
  <c r="EJ152" i="4"/>
  <c r="EJ138" i="4"/>
  <c r="BE168" i="4"/>
  <c r="BE90" i="4"/>
  <c r="EJ119" i="4"/>
  <c r="FG254" i="4"/>
  <c r="BE254" i="4"/>
  <c r="FG242" i="4"/>
  <c r="BE242" i="4"/>
  <c r="FG29" i="4"/>
  <c r="BE29" i="4"/>
  <c r="FG28" i="4"/>
  <c r="BE28" i="4"/>
  <c r="FG143" i="4"/>
  <c r="BE143" i="4"/>
  <c r="FG145" i="4"/>
  <c r="BE145" i="4"/>
  <c r="FG174" i="4"/>
  <c r="BE174" i="4"/>
  <c r="FG249" i="4"/>
  <c r="BE249" i="4"/>
  <c r="FG111" i="4"/>
  <c r="BE111" i="4"/>
  <c r="FG161" i="4"/>
  <c r="BE161" i="4"/>
  <c r="FG147" i="4"/>
  <c r="BE147" i="4"/>
  <c r="FG218" i="4"/>
  <c r="BE218" i="4"/>
  <c r="FR208" i="4"/>
  <c r="EJ208" i="4"/>
  <c r="FG173" i="4"/>
  <c r="BE173" i="4"/>
  <c r="FG54" i="4"/>
  <c r="BE54" i="4"/>
  <c r="FG219" i="4"/>
  <c r="BE219" i="4"/>
  <c r="FG114" i="4"/>
  <c r="BE114" i="4"/>
  <c r="BO118" i="4"/>
  <c r="CV118" i="4" s="1"/>
  <c r="AI118" i="4"/>
  <c r="FG175" i="4"/>
  <c r="BE175" i="4"/>
  <c r="BY122" i="4"/>
  <c r="DF122" i="4" s="1"/>
  <c r="FG215" i="4"/>
  <c r="BE215" i="4"/>
  <c r="AI70" i="4"/>
  <c r="BO70" i="4"/>
  <c r="CV70" i="4" s="1"/>
  <c r="FG159" i="4"/>
  <c r="BE159" i="4"/>
  <c r="BO160" i="4"/>
  <c r="CV160" i="4" s="1"/>
  <c r="AI160" i="4"/>
  <c r="FG74" i="4"/>
  <c r="BE74" i="4"/>
  <c r="AI203" i="4"/>
  <c r="BO203" i="4"/>
  <c r="CV203" i="4" s="1"/>
  <c r="BO152" i="4"/>
  <c r="CV152" i="4" s="1"/>
  <c r="AI152" i="4"/>
  <c r="AI184" i="4"/>
  <c r="BO184" i="4"/>
  <c r="CV184" i="4" s="1"/>
  <c r="FG200" i="4"/>
  <c r="BE200" i="4"/>
  <c r="FG59" i="4"/>
  <c r="BE59" i="4"/>
  <c r="FG139" i="4"/>
  <c r="BE139" i="4"/>
  <c r="AI71" i="4"/>
  <c r="BO71" i="4"/>
  <c r="CV71" i="4" s="1"/>
  <c r="BO148" i="4"/>
  <c r="CV148" i="4" s="1"/>
  <c r="AI148" i="4"/>
  <c r="AI210" i="4"/>
  <c r="BO210" i="4"/>
  <c r="CV210" i="4" s="1"/>
  <c r="BO154" i="4"/>
  <c r="CV154" i="4" s="1"/>
  <c r="AI154" i="4"/>
  <c r="FG187" i="4"/>
  <c r="BE187" i="4"/>
  <c r="AI62" i="4"/>
  <c r="BO62" i="4"/>
  <c r="CV62" i="4" s="1"/>
  <c r="AI76" i="4"/>
  <c r="BO76" i="4"/>
  <c r="CV76" i="4" s="1"/>
  <c r="FG203" i="4"/>
  <c r="BE203" i="4"/>
  <c r="FG199" i="4"/>
  <c r="BE199" i="4"/>
  <c r="FG129" i="4"/>
  <c r="BE129" i="4"/>
  <c r="FG137" i="4"/>
  <c r="BE137" i="4"/>
  <c r="BO113" i="4"/>
  <c r="CV113" i="4" s="1"/>
  <c r="AI113" i="4"/>
  <c r="FG60" i="4"/>
  <c r="BE60" i="4"/>
  <c r="FG152" i="4"/>
  <c r="BE152" i="4"/>
  <c r="FG126" i="4"/>
  <c r="BE126" i="4"/>
  <c r="BO200" i="4"/>
  <c r="CV200" i="4" s="1"/>
  <c r="AI200" i="4"/>
  <c r="FG155" i="4"/>
  <c r="BE155" i="4"/>
  <c r="FG206" i="4"/>
  <c r="BE206" i="4"/>
  <c r="AI83" i="4"/>
  <c r="BO83" i="4"/>
  <c r="CV83" i="4" s="1"/>
  <c r="FG63" i="4"/>
  <c r="BE63" i="4"/>
  <c r="FG68" i="4"/>
  <c r="BE68" i="4"/>
  <c r="AI215" i="4"/>
  <c r="BO215" i="4"/>
  <c r="CV215" i="4" s="1"/>
  <c r="FG125" i="4"/>
  <c r="BE125" i="4"/>
  <c r="FG153" i="4"/>
  <c r="BE153" i="4"/>
  <c r="FR73" i="4"/>
  <c r="EJ73" i="4"/>
  <c r="FG121" i="4"/>
  <c r="BE121" i="4"/>
  <c r="BO136" i="4"/>
  <c r="CV136" i="4" s="1"/>
  <c r="AI136" i="4"/>
  <c r="FG104" i="4"/>
  <c r="BE104" i="4"/>
  <c r="FG26" i="4"/>
  <c r="BE26" i="4"/>
  <c r="FG34" i="4"/>
  <c r="BE34" i="4"/>
  <c r="FG35" i="4"/>
  <c r="BE35" i="4"/>
  <c r="FG252" i="4"/>
  <c r="BE252" i="4"/>
  <c r="FG36" i="4"/>
  <c r="BE36" i="4"/>
  <c r="FG116" i="4"/>
  <c r="BE116" i="4"/>
  <c r="FG209" i="4"/>
  <c r="BE209" i="4"/>
  <c r="FG177" i="4"/>
  <c r="BE177" i="4"/>
  <c r="AI208" i="4"/>
  <c r="BO208" i="4"/>
  <c r="CV208" i="4" s="1"/>
  <c r="BO108" i="4"/>
  <c r="CV108" i="4" s="1"/>
  <c r="AI108" i="4"/>
  <c r="BO135" i="4"/>
  <c r="CV135" i="4" s="1"/>
  <c r="BN135" i="4"/>
  <c r="CU135" i="4" s="1"/>
  <c r="FG222" i="4"/>
  <c r="BE222" i="4"/>
  <c r="FG163" i="4"/>
  <c r="BE163" i="4"/>
  <c r="FG103" i="4"/>
  <c r="BE103" i="4"/>
  <c r="BY102" i="4"/>
  <c r="DF102" i="4" s="1"/>
  <c r="FR207" i="4"/>
  <c r="EJ207" i="4"/>
  <c r="FG67" i="4"/>
  <c r="BE67" i="4"/>
  <c r="BO170" i="4"/>
  <c r="CV170" i="4" s="1"/>
  <c r="FG149" i="4"/>
  <c r="BE149" i="4"/>
  <c r="BO216" i="4"/>
  <c r="CV216" i="4" s="1"/>
  <c r="BO199" i="4"/>
  <c r="CV199" i="4" s="1"/>
  <c r="AI199" i="4"/>
  <c r="BY130" i="4"/>
  <c r="DF130" i="4" s="1"/>
  <c r="FG64" i="4"/>
  <c r="BE64" i="4"/>
  <c r="FG127" i="4"/>
  <c r="BE127" i="4"/>
  <c r="FG204" i="4"/>
  <c r="BE204" i="4"/>
  <c r="BO145" i="4"/>
  <c r="CV145" i="4" s="1"/>
  <c r="FG105" i="4"/>
  <c r="BE105" i="4"/>
  <c r="FG144" i="4"/>
  <c r="BE144" i="4"/>
  <c r="FG210" i="4"/>
  <c r="BE210" i="4"/>
  <c r="FG115" i="4"/>
  <c r="BE115" i="4"/>
  <c r="BO138" i="4"/>
  <c r="CV138" i="4" s="1"/>
  <c r="AI138" i="4"/>
  <c r="FG197" i="4"/>
  <c r="BE197" i="4"/>
  <c r="FG188" i="4"/>
  <c r="BE188" i="4"/>
  <c r="AI68" i="4"/>
  <c r="BO68" i="4"/>
  <c r="CV68" i="4" s="1"/>
  <c r="BO111" i="4"/>
  <c r="CV111" i="4" s="1"/>
  <c r="AI111" i="4"/>
  <c r="FG205" i="4"/>
  <c r="BE205" i="4"/>
  <c r="FG57" i="4"/>
  <c r="BE57" i="4"/>
  <c r="FG227" i="4"/>
  <c r="BE227" i="4"/>
  <c r="FG148" i="4"/>
  <c r="BE148" i="4"/>
  <c r="FG61" i="4"/>
  <c r="BE61" i="4"/>
  <c r="AI88" i="4"/>
  <c r="BO88" i="4"/>
  <c r="CV88" i="4" s="1"/>
  <c r="FG179" i="4"/>
  <c r="BE179" i="4"/>
  <c r="FG100" i="4"/>
  <c r="BE100" i="4"/>
  <c r="BO119" i="4"/>
  <c r="CV119" i="4" s="1"/>
  <c r="BO132" i="4"/>
  <c r="CV132" i="4" s="1"/>
  <c r="AI132" i="4"/>
  <c r="FG52" i="4"/>
  <c r="BE52" i="4"/>
  <c r="BN98" i="4"/>
  <c r="CU98" i="4" s="1"/>
  <c r="FG66" i="4"/>
  <c r="BE66" i="4"/>
  <c r="FG216" i="4"/>
  <c r="BE216" i="4"/>
  <c r="FG71" i="4"/>
  <c r="BE71" i="4"/>
  <c r="BO194" i="4"/>
  <c r="CV194" i="4" s="1"/>
  <c r="AI194" i="4"/>
  <c r="FG56" i="4"/>
  <c r="BE56" i="4"/>
  <c r="BO182" i="4"/>
  <c r="CV182" i="4" s="1"/>
  <c r="AI182" i="4"/>
  <c r="FG110" i="4"/>
  <c r="BE110" i="4"/>
  <c r="FG251" i="4"/>
  <c r="BE251" i="4"/>
  <c r="FG30" i="4"/>
  <c r="BE30" i="4"/>
  <c r="FG25" i="4"/>
  <c r="BE25" i="4"/>
  <c r="FG246" i="4"/>
  <c r="BE246" i="4"/>
  <c r="FG243" i="4"/>
  <c r="BE243" i="4"/>
  <c r="FG24" i="4"/>
  <c r="BE24" i="4"/>
  <c r="FG89" i="4"/>
  <c r="BE89" i="4"/>
  <c r="FS185" i="4"/>
  <c r="GQ185" i="4" s="1"/>
  <c r="EK185" i="4"/>
  <c r="FR206" i="4"/>
  <c r="EJ206" i="4"/>
  <c r="FG191" i="4"/>
  <c r="BE191" i="4"/>
  <c r="FG165" i="4"/>
  <c r="BE165" i="4"/>
  <c r="FG196" i="4"/>
  <c r="BE196" i="4"/>
  <c r="FR209" i="4"/>
  <c r="EJ209" i="4"/>
  <c r="FG107" i="4"/>
  <c r="BE107" i="4"/>
  <c r="FQ135" i="4"/>
  <c r="EI135" i="4"/>
  <c r="BO186" i="4"/>
  <c r="CV186" i="4" s="1"/>
  <c r="FG154" i="4"/>
  <c r="BE154" i="4"/>
  <c r="AI87" i="4"/>
  <c r="BO87" i="4"/>
  <c r="CV87" i="4" s="1"/>
  <c r="FG83" i="4"/>
  <c r="BE83" i="4"/>
  <c r="FG95" i="4"/>
  <c r="BE95" i="4"/>
  <c r="AI74" i="4"/>
  <c r="BO74" i="4"/>
  <c r="CV74" i="4" s="1"/>
  <c r="FG221" i="4"/>
  <c r="BE221" i="4"/>
  <c r="AI207" i="4"/>
  <c r="BO207" i="4"/>
  <c r="CV207" i="4" s="1"/>
  <c r="FG183" i="4"/>
  <c r="BE183" i="4"/>
  <c r="FG106" i="4"/>
  <c r="BE106" i="4"/>
  <c r="BO213" i="4"/>
  <c r="CV213" i="4" s="1"/>
  <c r="FG76" i="4"/>
  <c r="BE76" i="4"/>
  <c r="FG87" i="4"/>
  <c r="BE87" i="4"/>
  <c r="AI66" i="4"/>
  <c r="BO66" i="4"/>
  <c r="CV66" i="4" s="1"/>
  <c r="BO180" i="4"/>
  <c r="CV180" i="4" s="1"/>
  <c r="AI180" i="4"/>
  <c r="FG91" i="4"/>
  <c r="BE91" i="4"/>
  <c r="BO100" i="4"/>
  <c r="CV100" i="4" s="1"/>
  <c r="FG82" i="4"/>
  <c r="BE82" i="4"/>
  <c r="BO162" i="4"/>
  <c r="CV162" i="4" s="1"/>
  <c r="AI162" i="4"/>
  <c r="FG92" i="4"/>
  <c r="BE92" i="4"/>
  <c r="FG192" i="4"/>
  <c r="BE192" i="4"/>
  <c r="FG169" i="4"/>
  <c r="BE169" i="4"/>
  <c r="AI64" i="4"/>
  <c r="BO64" i="4"/>
  <c r="CV64" i="4" s="1"/>
  <c r="AI89" i="4"/>
  <c r="BO89" i="4"/>
  <c r="CV89" i="4" s="1"/>
  <c r="AI79" i="4"/>
  <c r="BO79" i="4"/>
  <c r="CV79" i="4" s="1"/>
  <c r="AI214" i="4"/>
  <c r="BO214" i="4"/>
  <c r="CV214" i="4" s="1"/>
  <c r="BO181" i="4"/>
  <c r="CV181" i="4" s="1"/>
  <c r="AI181" i="4"/>
  <c r="FG141" i="4"/>
  <c r="BE141" i="4"/>
  <c r="FR68" i="4"/>
  <c r="EJ68" i="4"/>
  <c r="FG198" i="4"/>
  <c r="BE198" i="4"/>
  <c r="FG202" i="4"/>
  <c r="BE202" i="4"/>
  <c r="BO141" i="4"/>
  <c r="CV141" i="4" s="1"/>
  <c r="BO99" i="4"/>
  <c r="CV99" i="4" s="1"/>
  <c r="AI99" i="4"/>
  <c r="AI212" i="4"/>
  <c r="BO212" i="4"/>
  <c r="CV212" i="4" s="1"/>
  <c r="FR63" i="4"/>
  <c r="EJ63" i="4"/>
  <c r="FG134" i="4"/>
  <c r="BE134" i="4"/>
  <c r="FG194" i="4"/>
  <c r="BE194" i="4"/>
  <c r="FG108" i="4"/>
  <c r="BE108" i="4"/>
  <c r="AI72" i="4"/>
  <c r="BO72" i="4"/>
  <c r="CV72" i="4" s="1"/>
  <c r="BO86" i="4"/>
  <c r="CV86" i="4" s="1"/>
  <c r="AI86" i="4"/>
  <c r="FG96" i="4"/>
  <c r="BE96" i="4"/>
  <c r="AI69" i="4"/>
  <c r="BO69" i="4"/>
  <c r="CV69" i="4" s="1"/>
  <c r="FG195" i="4"/>
  <c r="BE195" i="4"/>
  <c r="FG223" i="4"/>
  <c r="BE223" i="4"/>
  <c r="AI211" i="4"/>
  <c r="BO211" i="4"/>
  <c r="CV211" i="4" s="1"/>
  <c r="AI196" i="4"/>
  <c r="BO196" i="4"/>
  <c r="CV196" i="4" s="1"/>
  <c r="FQ195" i="4"/>
  <c r="EI195" i="4"/>
  <c r="FG81" i="4"/>
  <c r="BE81" i="4"/>
  <c r="AI204" i="4"/>
  <c r="BO204" i="4"/>
  <c r="CV204" i="4" s="1"/>
  <c r="BO73" i="4"/>
  <c r="CV73" i="4" s="1"/>
  <c r="FG31" i="4"/>
  <c r="BE31" i="4"/>
  <c r="FG33" i="4"/>
  <c r="BE33" i="4"/>
  <c r="BO206" i="4"/>
  <c r="CV206" i="4" s="1"/>
  <c r="AI206" i="4"/>
  <c r="FG170" i="4"/>
  <c r="BE170" i="4"/>
  <c r="BY211" i="4"/>
  <c r="DF211" i="4" s="1"/>
  <c r="BZ121" i="4"/>
  <c r="DG121" i="4" s="1"/>
  <c r="AI209" i="4"/>
  <c r="BO209" i="4"/>
  <c r="CV209" i="4" s="1"/>
  <c r="BO80" i="4"/>
  <c r="CV80" i="4" s="1"/>
  <c r="AI80" i="4"/>
  <c r="FG160" i="4"/>
  <c r="BE160" i="4"/>
  <c r="BO176" i="4"/>
  <c r="CV176" i="4" s="1"/>
  <c r="AI176" i="4"/>
  <c r="BO81" i="4"/>
  <c r="CV81" i="4" s="1"/>
  <c r="AI81" i="4"/>
  <c r="FS92" i="4"/>
  <c r="GQ92" i="4" s="1"/>
  <c r="EK92" i="4"/>
  <c r="BO82" i="4"/>
  <c r="CV82" i="4" s="1"/>
  <c r="AI82" i="4"/>
  <c r="FG77" i="4"/>
  <c r="BE77" i="4"/>
  <c r="FG214" i="4"/>
  <c r="BE214" i="4"/>
  <c r="FG158" i="4"/>
  <c r="BE158" i="4"/>
  <c r="BO191" i="4"/>
  <c r="CV191" i="4" s="1"/>
  <c r="AI191" i="4"/>
  <c r="FG172" i="4"/>
  <c r="BE172" i="4"/>
  <c r="FG99" i="4"/>
  <c r="BE99" i="4"/>
  <c r="FG176" i="4"/>
  <c r="BE176" i="4"/>
  <c r="FG193" i="4"/>
  <c r="BE193" i="4"/>
  <c r="FG69" i="4"/>
  <c r="BE69" i="4"/>
  <c r="FG93" i="4"/>
  <c r="BE93" i="4"/>
  <c r="BO122" i="4"/>
  <c r="CV122" i="4" s="1"/>
  <c r="AI122" i="4"/>
  <c r="FG156" i="4"/>
  <c r="BE156" i="4"/>
  <c r="FG171" i="4"/>
  <c r="BE171" i="4"/>
  <c r="FG142" i="4"/>
  <c r="BE142" i="4"/>
  <c r="FG132" i="4"/>
  <c r="BE132" i="4"/>
  <c r="FG120" i="4"/>
  <c r="BE120" i="4"/>
  <c r="AI201" i="4"/>
  <c r="BO201" i="4"/>
  <c r="CV201" i="4" s="1"/>
  <c r="BO193" i="4"/>
  <c r="CV193" i="4" s="1"/>
  <c r="AI193" i="4"/>
  <c r="FG128" i="4"/>
  <c r="BE128" i="4"/>
  <c r="FR76" i="4"/>
  <c r="EJ76" i="4"/>
  <c r="BO178" i="4"/>
  <c r="CV178" i="4" s="1"/>
  <c r="BO183" i="4"/>
  <c r="CV183" i="4" s="1"/>
  <c r="AI183" i="4"/>
  <c r="AI77" i="4"/>
  <c r="BO77" i="4"/>
  <c r="CV77" i="4" s="1"/>
  <c r="FG118" i="4"/>
  <c r="BE118" i="4"/>
  <c r="FG73" i="4"/>
  <c r="BE73" i="4"/>
  <c r="FG151" i="4"/>
  <c r="BE151" i="4"/>
  <c r="AI63" i="4"/>
  <c r="BO63" i="4"/>
  <c r="CV63" i="4" s="1"/>
  <c r="BO102" i="4"/>
  <c r="CV102" i="4" s="1"/>
  <c r="AI102" i="4"/>
  <c r="BO65" i="4"/>
  <c r="CV65" i="4" s="1"/>
  <c r="AI65" i="4"/>
  <c r="FG97" i="4"/>
  <c r="BE97" i="4"/>
  <c r="BO177" i="4"/>
  <c r="CV177" i="4" s="1"/>
  <c r="BO139" i="4"/>
  <c r="CV139" i="4" s="1"/>
  <c r="AI139" i="4"/>
  <c r="BN195" i="4"/>
  <c r="CU195" i="4" s="1"/>
  <c r="AI67" i="4"/>
  <c r="BO67" i="4"/>
  <c r="CV67" i="4" s="1"/>
  <c r="BO202" i="4"/>
  <c r="CV202" i="4" s="1"/>
  <c r="BO197" i="4"/>
  <c r="CV197" i="4" s="1"/>
  <c r="AI197" i="4"/>
  <c r="FG208" i="4"/>
  <c r="BE208" i="4"/>
  <c r="EI259" i="4"/>
  <c r="ES267" i="4"/>
  <c r="EH4" i="4" s="1"/>
  <c r="P18" i="6" s="1"/>
  <c r="EK220" i="4"/>
  <c r="EI26" i="4"/>
  <c r="EV51" i="4"/>
  <c r="EJ248" i="4"/>
  <c r="EK232" i="4"/>
  <c r="ET258" i="4"/>
  <c r="EU29" i="4"/>
  <c r="EK234" i="4"/>
  <c r="EK218" i="4"/>
  <c r="EU245" i="4"/>
  <c r="EJ67" i="4"/>
  <c r="EK133" i="4"/>
  <c r="ET211" i="4"/>
  <c r="EK153" i="4"/>
  <c r="EK126" i="4"/>
  <c r="BE72" i="4"/>
  <c r="EK125" i="4"/>
  <c r="EJ100" i="4"/>
  <c r="EK105" i="4"/>
  <c r="BE94" i="4"/>
  <c r="EJ122" i="4"/>
  <c r="EK161" i="4"/>
  <c r="EK90" i="4"/>
  <c r="EK104" i="4"/>
  <c r="EK110" i="4"/>
  <c r="EJ201" i="4"/>
  <c r="EJ77" i="4"/>
  <c r="EK109" i="4"/>
  <c r="EI12" i="4"/>
  <c r="EK226" i="4"/>
  <c r="EK52" i="4"/>
  <c r="EJ243" i="4"/>
  <c r="ET262" i="4"/>
  <c r="ET15" i="4"/>
  <c r="EU31" i="4"/>
  <c r="ET265" i="4"/>
  <c r="EI20" i="4"/>
  <c r="EI16" i="4"/>
  <c r="EI258" i="4"/>
  <c r="EJ34" i="4"/>
  <c r="EU37" i="4"/>
  <c r="ET107" i="4"/>
  <c r="EI255" i="4"/>
  <c r="EK124" i="4"/>
  <c r="BE166" i="4"/>
  <c r="EK107" i="4"/>
  <c r="AI170" i="4"/>
  <c r="ET122" i="4"/>
  <c r="EJ199" i="4"/>
  <c r="EK130" i="4"/>
  <c r="EJ145" i="4"/>
  <c r="EJ160" i="4"/>
  <c r="EK103" i="4"/>
  <c r="EK101" i="4"/>
  <c r="BE102" i="4"/>
  <c r="EK114" i="4"/>
  <c r="EK137" i="4"/>
  <c r="EK164" i="4"/>
  <c r="BE53" i="4"/>
  <c r="EK97" i="4"/>
  <c r="EK147" i="4"/>
  <c r="EJ182" i="4"/>
  <c r="EJ136" i="4"/>
  <c r="EI266" i="4"/>
  <c r="EJ29" i="4"/>
  <c r="ET26" i="4"/>
  <c r="EU101" i="4"/>
  <c r="EU27" i="4"/>
  <c r="EJ244" i="4"/>
  <c r="EK45" i="4"/>
  <c r="EV240" i="4"/>
  <c r="ET254" i="4"/>
  <c r="EU25" i="4"/>
  <c r="EV238" i="4"/>
  <c r="EK233" i="4"/>
  <c r="EU237" i="4"/>
  <c r="EV39" i="4"/>
  <c r="EJ245" i="4"/>
  <c r="ET30" i="4"/>
  <c r="EK229" i="4"/>
  <c r="EI262" i="4"/>
  <c r="ET13" i="4"/>
  <c r="EI261" i="4"/>
  <c r="EJ108" i="4"/>
  <c r="EK117" i="4"/>
  <c r="AI186" i="4"/>
  <c r="ET102" i="4"/>
  <c r="EJ87" i="4"/>
  <c r="BE79" i="4"/>
  <c r="EJ170" i="4"/>
  <c r="EK175" i="4"/>
  <c r="AI213" i="4"/>
  <c r="EK150" i="4"/>
  <c r="EJ216" i="4"/>
  <c r="ET130" i="4"/>
  <c r="AI145" i="4"/>
  <c r="EJ180" i="4"/>
  <c r="EK159" i="4"/>
  <c r="AI100" i="4"/>
  <c r="EK112" i="4"/>
  <c r="EK142" i="4"/>
  <c r="EK171" i="4"/>
  <c r="EJ89" i="4"/>
  <c r="AI75" i="4"/>
  <c r="EJ79" i="4"/>
  <c r="EJ214" i="4"/>
  <c r="BE113" i="4"/>
  <c r="BE224" i="4"/>
  <c r="EJ141" i="4"/>
  <c r="EK91" i="4"/>
  <c r="EK116" i="4"/>
  <c r="EJ88" i="4"/>
  <c r="EJ86" i="4"/>
  <c r="AI119" i="4"/>
  <c r="EJ196" i="4"/>
  <c r="AI73" i="4"/>
  <c r="FF157" i="4"/>
  <c r="AI257" i="4"/>
  <c r="BN257" i="4"/>
  <c r="CU257" i="4" s="1"/>
  <c r="FF22" i="4"/>
  <c r="BO31" i="4"/>
  <c r="CV31" i="4" s="1"/>
  <c r="FF189" i="4"/>
  <c r="FF16" i="4"/>
  <c r="BZ25" i="4"/>
  <c r="DG25" i="4" s="1"/>
  <c r="BY257" i="4"/>
  <c r="DF257" i="4" s="1"/>
  <c r="BY14" i="4"/>
  <c r="DF14" i="4" s="1"/>
  <c r="BY17" i="4"/>
  <c r="DF17" i="4" s="1"/>
  <c r="BO238" i="4"/>
  <c r="CV238" i="4" s="1"/>
  <c r="FF123" i="4"/>
  <c r="BY107" i="4"/>
  <c r="DF107" i="4" s="1"/>
  <c r="BZ250" i="4"/>
  <c r="DG250" i="4" s="1"/>
  <c r="BZ248" i="4"/>
  <c r="DG248" i="4" s="1"/>
  <c r="BO242" i="4"/>
  <c r="CV242" i="4" s="1"/>
  <c r="AI18" i="4"/>
  <c r="BN18" i="4"/>
  <c r="CU18" i="4" s="1"/>
  <c r="FF146" i="4"/>
  <c r="BY21" i="4"/>
  <c r="DF21" i="4" s="1"/>
  <c r="FF264" i="4"/>
  <c r="BO235" i="4"/>
  <c r="CV235" i="4" s="1"/>
  <c r="BO246" i="4"/>
  <c r="CV246" i="4" s="1"/>
  <c r="AI263" i="4"/>
  <c r="BN263" i="4"/>
  <c r="CU263" i="4" s="1"/>
  <c r="AI265" i="4"/>
  <c r="BN265" i="4"/>
  <c r="CU265" i="4" s="1"/>
  <c r="BO35" i="4"/>
  <c r="CV35" i="4" s="1"/>
  <c r="FF178" i="4"/>
  <c r="BZ101" i="4"/>
  <c r="DG101" i="4" s="1"/>
  <c r="AI253" i="4"/>
  <c r="BN253" i="4"/>
  <c r="CU253" i="4" s="1"/>
  <c r="BO40" i="4"/>
  <c r="CV40" i="4" s="1"/>
  <c r="BZ253" i="4"/>
  <c r="DG253" i="4" s="1"/>
  <c r="FF185" i="4"/>
  <c r="FF190" i="4"/>
  <c r="FF23" i="4"/>
  <c r="BO241" i="4"/>
  <c r="CV241" i="4" s="1"/>
  <c r="FF150" i="4"/>
  <c r="BZ31" i="4"/>
  <c r="DG31" i="4" s="1"/>
  <c r="FF12" i="4"/>
  <c r="BY265" i="4"/>
  <c r="DF265" i="4" s="1"/>
  <c r="FF262" i="4"/>
  <c r="BZ33" i="4"/>
  <c r="DG33" i="4" s="1"/>
  <c r="BO240" i="4"/>
  <c r="CV240" i="4" s="1"/>
  <c r="BZ252" i="4"/>
  <c r="DG252" i="4" s="1"/>
  <c r="FF65" i="4"/>
  <c r="FF101" i="4"/>
  <c r="AI23" i="4"/>
  <c r="BN23" i="4"/>
  <c r="CU23" i="4" s="1"/>
  <c r="BY34" i="4"/>
  <c r="DF34" i="4" s="1"/>
  <c r="FF220" i="4"/>
  <c r="FF228" i="4"/>
  <c r="BZ37" i="4"/>
  <c r="DG37" i="4" s="1"/>
  <c r="BO28" i="4"/>
  <c r="CV28" i="4" s="1"/>
  <c r="BY30" i="4"/>
  <c r="DF30" i="4" s="1"/>
  <c r="BO42" i="4"/>
  <c r="CV42" i="4" s="1"/>
  <c r="FF201" i="4"/>
  <c r="BZ28" i="4"/>
  <c r="DG28" i="4" s="1"/>
  <c r="AI19" i="4"/>
  <c r="BN19" i="4"/>
  <c r="CU19" i="4" s="1"/>
  <c r="BY266" i="4"/>
  <c r="DF266" i="4" s="1"/>
  <c r="BZ230" i="4"/>
  <c r="DG230" i="4" s="1"/>
  <c r="FF21" i="4"/>
  <c r="BO43" i="4"/>
  <c r="CV43" i="4" s="1"/>
  <c r="FF136" i="4"/>
  <c r="FF186" i="4"/>
  <c r="BY91" i="4"/>
  <c r="DF91" i="4" s="1"/>
  <c r="BO239" i="4"/>
  <c r="CV239" i="4" s="1"/>
  <c r="FF184" i="4"/>
  <c r="FF46" i="4"/>
  <c r="BO236" i="4"/>
  <c r="CV236" i="4" s="1"/>
  <c r="AI256" i="4"/>
  <c r="BN256" i="4"/>
  <c r="CU256" i="4" s="1"/>
  <c r="EH267" i="4"/>
  <c r="EG4" i="4" s="1"/>
  <c r="O18" i="6" s="1"/>
  <c r="EU242" i="4"/>
  <c r="ET12" i="4"/>
  <c r="EU153" i="4"/>
  <c r="EJ33" i="4"/>
  <c r="EJ237" i="4"/>
  <c r="EU243" i="4"/>
  <c r="EU219" i="4"/>
  <c r="EJ50" i="4"/>
  <c r="EJ39" i="4"/>
  <c r="EI251" i="4"/>
  <c r="ET263" i="4"/>
  <c r="EI14" i="4"/>
  <c r="EK231" i="4"/>
  <c r="EI252" i="4"/>
  <c r="EJ247" i="4"/>
  <c r="EU249" i="4"/>
  <c r="ET260" i="4"/>
  <c r="EJ250" i="4"/>
  <c r="EV236" i="4"/>
  <c r="EI13" i="4"/>
  <c r="ET20" i="4"/>
  <c r="EJ249" i="4"/>
  <c r="EV233" i="4"/>
  <c r="EK217" i="4"/>
  <c r="EU42" i="4"/>
  <c r="ET16" i="4"/>
  <c r="ET24" i="4"/>
  <c r="EK58" i="4"/>
  <c r="EK48" i="4"/>
  <c r="EV90" i="4"/>
  <c r="EJ32" i="4"/>
  <c r="EK228" i="4"/>
  <c r="EJ57" i="4"/>
  <c r="EK51" i="4"/>
  <c r="EK230" i="4"/>
  <c r="EU234" i="4"/>
  <c r="EU36" i="4"/>
  <c r="ET264" i="4"/>
  <c r="EU251" i="4"/>
  <c r="EK46" i="4"/>
  <c r="EJ36" i="4"/>
  <c r="EV47" i="4"/>
  <c r="EK54" i="4"/>
  <c r="EU43" i="4"/>
  <c r="EK227" i="4"/>
  <c r="EJ221" i="4"/>
  <c r="BO41" i="4"/>
  <c r="CV41" i="4" s="1"/>
  <c r="AI27" i="4"/>
  <c r="BN27" i="4"/>
  <c r="CU27" i="4" s="1"/>
  <c r="FF259" i="4"/>
  <c r="FF13" i="4"/>
  <c r="BY263" i="4"/>
  <c r="DF263" i="4" s="1"/>
  <c r="BO198" i="4"/>
  <c r="CV198" i="4" s="1"/>
  <c r="FF180" i="4"/>
  <c r="FF265" i="4"/>
  <c r="FF11" i="4"/>
  <c r="BZ237" i="4"/>
  <c r="DG237" i="4" s="1"/>
  <c r="BZ44" i="4"/>
  <c r="DG44" i="4" s="1"/>
  <c r="AI24" i="4"/>
  <c r="BN24" i="4"/>
  <c r="CU24" i="4" s="1"/>
  <c r="FF231" i="4"/>
  <c r="FF15" i="4"/>
  <c r="FF78" i="4"/>
  <c r="BZ36" i="4"/>
  <c r="DG36" i="4" s="1"/>
  <c r="BZ247" i="4"/>
  <c r="DG247" i="4" s="1"/>
  <c r="FF234" i="4"/>
  <c r="FF255" i="4"/>
  <c r="FF140" i="4"/>
  <c r="BO30" i="4"/>
  <c r="CV30" i="4" s="1"/>
  <c r="FF20" i="4"/>
  <c r="FF55" i="4"/>
  <c r="GB11" i="4"/>
  <c r="BX267" i="4"/>
  <c r="FF51" i="4"/>
  <c r="BO243" i="4"/>
  <c r="CV243" i="4" s="1"/>
  <c r="BY259" i="4"/>
  <c r="DF259" i="4" s="1"/>
  <c r="BY12" i="4"/>
  <c r="DF12" i="4" s="1"/>
  <c r="FF62" i="4"/>
  <c r="FF229" i="4"/>
  <c r="BY261" i="4"/>
  <c r="DF261" i="4" s="1"/>
  <c r="FF250" i="4"/>
  <c r="BO33" i="4"/>
  <c r="CV33" i="4" s="1"/>
  <c r="BY256" i="4"/>
  <c r="DF256" i="4" s="1"/>
  <c r="BO237" i="4"/>
  <c r="CV237" i="4" s="1"/>
  <c r="BZ243" i="4"/>
  <c r="DG243" i="4" s="1"/>
  <c r="BY19" i="4"/>
  <c r="DF19" i="4" s="1"/>
  <c r="BY23" i="4"/>
  <c r="DF23" i="4" s="1"/>
  <c r="BO39" i="4"/>
  <c r="CV39" i="4" s="1"/>
  <c r="FF266" i="4"/>
  <c r="AI251" i="4"/>
  <c r="BN251" i="4"/>
  <c r="CU251" i="4" s="1"/>
  <c r="AI14" i="4"/>
  <c r="BN14" i="4"/>
  <c r="CU14" i="4" s="1"/>
  <c r="AI252" i="4"/>
  <c r="BN252" i="4"/>
  <c r="CU252" i="4" s="1"/>
  <c r="BO247" i="4"/>
  <c r="CV247" i="4" s="1"/>
  <c r="BZ249" i="4"/>
  <c r="DG249" i="4" s="1"/>
  <c r="BO250" i="4"/>
  <c r="CV250" i="4" s="1"/>
  <c r="AI13" i="4"/>
  <c r="BN13" i="4"/>
  <c r="CU13" i="4" s="1"/>
  <c r="BZ246" i="4"/>
  <c r="DG246" i="4" s="1"/>
  <c r="BO249" i="4"/>
  <c r="CV249" i="4" s="1"/>
  <c r="FF256" i="4"/>
  <c r="BY22" i="4"/>
  <c r="DF22" i="4" s="1"/>
  <c r="P28" i="6"/>
  <c r="D56" i="2"/>
  <c r="AX4" i="4"/>
  <c r="BZ42" i="4"/>
  <c r="DG42" i="4" s="1"/>
  <c r="BY255" i="4"/>
  <c r="DF255" i="4" s="1"/>
  <c r="BY16" i="4"/>
  <c r="DF16" i="4" s="1"/>
  <c r="FF245" i="4"/>
  <c r="BY24" i="4"/>
  <c r="DF24" i="4" s="1"/>
  <c r="FF109" i="4"/>
  <c r="FF258" i="4"/>
  <c r="FF27" i="4"/>
  <c r="BO32" i="4"/>
  <c r="CV32" i="4" s="1"/>
  <c r="BO57" i="4"/>
  <c r="CV57" i="4" s="1"/>
  <c r="BZ234" i="4"/>
  <c r="DG234" i="4" s="1"/>
  <c r="BY264" i="4"/>
  <c r="DF264" i="4" s="1"/>
  <c r="BY13" i="4"/>
  <c r="DF13" i="4" s="1"/>
  <c r="BY18" i="4"/>
  <c r="DF18" i="4" s="1"/>
  <c r="BZ251" i="4"/>
  <c r="DG251" i="4" s="1"/>
  <c r="FF75" i="4"/>
  <c r="FF14" i="4"/>
  <c r="BO36" i="4"/>
  <c r="CV36" i="4" s="1"/>
  <c r="BZ181" i="4"/>
  <c r="DG181" i="4" s="1"/>
  <c r="FF167" i="4"/>
  <c r="BZ32" i="4"/>
  <c r="DG32" i="4" s="1"/>
  <c r="BZ43" i="4"/>
  <c r="DG43" i="4" s="1"/>
  <c r="FF98" i="4"/>
  <c r="FF131" i="4"/>
  <c r="FF124" i="4"/>
  <c r="BO221" i="4"/>
  <c r="CV221" i="4" s="1"/>
  <c r="ET21" i="4"/>
  <c r="EJ235" i="4"/>
  <c r="EJ246" i="4"/>
  <c r="EI265" i="4"/>
  <c r="EI253" i="4"/>
  <c r="EU253" i="4"/>
  <c r="EJ241" i="4"/>
  <c r="EV54" i="4"/>
  <c r="EJ240" i="4"/>
  <c r="EV66" i="4"/>
  <c r="EV60" i="4"/>
  <c r="EK225" i="4"/>
  <c r="EK189" i="4"/>
  <c r="EK55" i="4"/>
  <c r="EI23" i="4"/>
  <c r="ET34" i="4"/>
  <c r="FE267" i="4"/>
  <c r="EK61" i="4"/>
  <c r="EJ28" i="4"/>
  <c r="EJ42" i="4"/>
  <c r="EK53" i="4"/>
  <c r="EV228" i="4"/>
  <c r="EU28" i="4"/>
  <c r="EI19" i="4"/>
  <c r="ET266" i="4"/>
  <c r="EJ43" i="4"/>
  <c r="EJ239" i="4"/>
  <c r="EJ236" i="4"/>
  <c r="EI256" i="4"/>
  <c r="EV235" i="4"/>
  <c r="FF43" i="4"/>
  <c r="AI21" i="4"/>
  <c r="BN21" i="4"/>
  <c r="CU21" i="4" s="1"/>
  <c r="AI17" i="4"/>
  <c r="BN17" i="4"/>
  <c r="CU17" i="4" s="1"/>
  <c r="FF18" i="4"/>
  <c r="BZ143" i="4"/>
  <c r="DG143" i="4" s="1"/>
  <c r="AI254" i="4"/>
  <c r="BN254" i="4"/>
  <c r="CU254" i="4" s="1"/>
  <c r="FF240" i="4"/>
  <c r="BZ244" i="4"/>
  <c r="DG244" i="4" s="1"/>
  <c r="BZ27" i="4"/>
  <c r="DG27" i="4" s="1"/>
  <c r="FF211" i="4"/>
  <c r="AI25" i="4"/>
  <c r="BN25" i="4"/>
  <c r="CU25" i="4" s="1"/>
  <c r="AI264" i="4"/>
  <c r="BN264" i="4"/>
  <c r="CU264" i="4" s="1"/>
  <c r="BY254" i="4"/>
  <c r="DF254" i="4" s="1"/>
  <c r="BO38" i="4"/>
  <c r="CV38" i="4" s="1"/>
  <c r="FF84" i="4"/>
  <c r="FF207" i="4"/>
  <c r="AI260" i="4"/>
  <c r="BN260" i="4"/>
  <c r="CU260" i="4" s="1"/>
  <c r="FF133" i="4"/>
  <c r="FF32" i="4"/>
  <c r="FF130" i="4"/>
  <c r="FF244" i="4"/>
  <c r="AI12" i="4"/>
  <c r="BN12" i="4"/>
  <c r="CU12" i="4" s="1"/>
  <c r="FF38" i="4"/>
  <c r="FF225" i="4"/>
  <c r="AI266" i="4"/>
  <c r="BN266" i="4"/>
  <c r="CU266" i="4" s="1"/>
  <c r="BO29" i="4"/>
  <c r="CV29" i="4" s="1"/>
  <c r="FF253" i="4"/>
  <c r="BZ242" i="4"/>
  <c r="DG242" i="4" s="1"/>
  <c r="FF164" i="4"/>
  <c r="BY26" i="4"/>
  <c r="DF26" i="4" s="1"/>
  <c r="FF112" i="4"/>
  <c r="FF248" i="4"/>
  <c r="BZ11" i="4"/>
  <c r="DG11" i="4" s="1"/>
  <c r="BY11" i="4"/>
  <c r="DF11" i="4" s="1"/>
  <c r="FF70" i="4"/>
  <c r="BY35" i="4"/>
  <c r="DF35" i="4" s="1"/>
  <c r="FF261" i="4"/>
  <c r="BO244" i="4"/>
  <c r="CV244" i="4" s="1"/>
  <c r="FF58" i="4"/>
  <c r="FF19" i="4"/>
  <c r="BZ153" i="4"/>
  <c r="DG153" i="4" s="1"/>
  <c r="BY262" i="4"/>
  <c r="DF262" i="4" s="1"/>
  <c r="BY15" i="4"/>
  <c r="DF15" i="4" s="1"/>
  <c r="AI259" i="4"/>
  <c r="BN259" i="4"/>
  <c r="CU259" i="4" s="1"/>
  <c r="BZ219" i="4"/>
  <c r="DG219" i="4" s="1"/>
  <c r="AI20" i="4"/>
  <c r="BN20" i="4"/>
  <c r="CU20" i="4" s="1"/>
  <c r="AI16" i="4"/>
  <c r="BN16" i="4"/>
  <c r="CU16" i="4" s="1"/>
  <c r="AI26" i="4"/>
  <c r="BN26" i="4"/>
  <c r="CU26" i="4" s="1"/>
  <c r="AI258" i="4"/>
  <c r="BN258" i="4"/>
  <c r="CU258" i="4" s="1"/>
  <c r="BY260" i="4"/>
  <c r="DF260" i="4" s="1"/>
  <c r="AI22" i="4"/>
  <c r="BN22" i="4"/>
  <c r="CU22" i="4" s="1"/>
  <c r="BZ241" i="4"/>
  <c r="DG241" i="4" s="1"/>
  <c r="FF213" i="4"/>
  <c r="FF88" i="4"/>
  <c r="BY20" i="4"/>
  <c r="DF20" i="4" s="1"/>
  <c r="AI15" i="4"/>
  <c r="BN15" i="4"/>
  <c r="CU15" i="4" s="1"/>
  <c r="BO248" i="4"/>
  <c r="CV248" i="4" s="1"/>
  <c r="BO34" i="4"/>
  <c r="CV34" i="4" s="1"/>
  <c r="FF263" i="4"/>
  <c r="FF138" i="4"/>
  <c r="BO245" i="4"/>
  <c r="CV245" i="4" s="1"/>
  <c r="FF247" i="4"/>
  <c r="FF212" i="4"/>
  <c r="FF257" i="4"/>
  <c r="BY258" i="4"/>
  <c r="DF258" i="4" s="1"/>
  <c r="AI262" i="4"/>
  <c r="BN262" i="4"/>
  <c r="CU262" i="4" s="1"/>
  <c r="BZ29" i="4"/>
  <c r="DG29" i="4" s="1"/>
  <c r="BO37" i="4"/>
  <c r="CV37" i="4" s="1"/>
  <c r="FF119" i="4"/>
  <c r="FF217" i="4"/>
  <c r="AI255" i="4"/>
  <c r="BN255" i="4"/>
  <c r="CU255" i="4" s="1"/>
  <c r="FF17" i="4"/>
  <c r="AI261" i="4"/>
  <c r="BN261" i="4"/>
  <c r="CU261" i="4" s="1"/>
  <c r="FF260" i="4"/>
  <c r="BZ245" i="4"/>
  <c r="DG245" i="4" s="1"/>
  <c r="EV48" i="4"/>
  <c r="EV231" i="4"/>
  <c r="EI263" i="4"/>
  <c r="EJ35" i="4"/>
  <c r="EJ40" i="4"/>
  <c r="EI21" i="4"/>
  <c r="EI17" i="4"/>
  <c r="EI257" i="4"/>
  <c r="EU143" i="4"/>
  <c r="EI254" i="4"/>
  <c r="EU244" i="4"/>
  <c r="EJ41" i="4"/>
  <c r="EI27" i="4"/>
  <c r="EV41" i="4"/>
  <c r="EJ31" i="4"/>
  <c r="EK222" i="4"/>
  <c r="EI25" i="4"/>
  <c r="ET259" i="4"/>
  <c r="EV40" i="4"/>
  <c r="ET261" i="4"/>
  <c r="EI264" i="4"/>
  <c r="EK205" i="4"/>
  <c r="EK60" i="4"/>
  <c r="EJ38" i="4"/>
  <c r="ET19" i="4"/>
  <c r="ET23" i="4"/>
  <c r="EV38" i="4"/>
  <c r="EV229" i="4"/>
  <c r="EV232" i="4"/>
  <c r="ET257" i="4"/>
  <c r="EV45" i="4"/>
  <c r="EJ198" i="4"/>
  <c r="EV49" i="4"/>
  <c r="EU246" i="4"/>
  <c r="EV239" i="4"/>
  <c r="ET22" i="4"/>
  <c r="EI260" i="4"/>
  <c r="ET255" i="4"/>
  <c r="ET14" i="4"/>
  <c r="EK47" i="4"/>
  <c r="EI24" i="4"/>
  <c r="EV46" i="4"/>
  <c r="EJ238" i="4"/>
  <c r="EU247" i="4"/>
  <c r="EU250" i="4"/>
  <c r="ET18" i="4"/>
  <c r="EJ242" i="4"/>
  <c r="EU181" i="4"/>
  <c r="EK49" i="4"/>
  <c r="EU32" i="4"/>
  <c r="EV227" i="4"/>
  <c r="EI18" i="4"/>
  <c r="EJ30" i="4"/>
  <c r="BM267" i="4"/>
  <c r="AW5" i="4" s="1"/>
  <c r="FQ11" i="4"/>
  <c r="O28" i="6"/>
  <c r="EI11" i="4"/>
  <c r="BN11" i="4"/>
  <c r="CU11" i="4" s="1"/>
  <c r="EB43" i="4"/>
  <c r="BO50" i="4" l="1"/>
  <c r="CV50" i="4" s="1"/>
  <c r="FS219" i="4"/>
  <c r="GQ219" i="4" s="1"/>
  <c r="EK219" i="4"/>
  <c r="GQ75" i="4"/>
  <c r="CU267" i="4"/>
  <c r="DF267" i="4"/>
  <c r="GD245" i="4"/>
  <c r="GS245" i="4" s="1"/>
  <c r="FR15" i="4"/>
  <c r="GD241" i="4"/>
  <c r="GS241" i="4" s="1"/>
  <c r="GC260" i="4"/>
  <c r="GD153" i="4"/>
  <c r="GS153" i="4" s="1"/>
  <c r="GC35" i="4"/>
  <c r="EU11" i="4"/>
  <c r="FR12" i="4"/>
  <c r="FS38" i="4"/>
  <c r="GQ38" i="4" s="1"/>
  <c r="FR21" i="4"/>
  <c r="GC264" i="4"/>
  <c r="FS32" i="4"/>
  <c r="GQ32" i="4" s="1"/>
  <c r="GC24" i="4"/>
  <c r="GD246" i="4"/>
  <c r="GS246" i="4" s="1"/>
  <c r="GD249" i="4"/>
  <c r="GS249" i="4" s="1"/>
  <c r="FR14" i="4"/>
  <c r="GC23" i="4"/>
  <c r="GD243" i="4"/>
  <c r="GS243" i="4" s="1"/>
  <c r="FS33" i="4"/>
  <c r="GQ33" i="4" s="1"/>
  <c r="GD237" i="4"/>
  <c r="GS237" i="4" s="1"/>
  <c r="GC263" i="4"/>
  <c r="FS41" i="4"/>
  <c r="GQ41" i="4" s="1"/>
  <c r="FR256" i="4"/>
  <c r="GC91" i="4"/>
  <c r="FR19" i="4"/>
  <c r="FS28" i="4"/>
  <c r="GQ28" i="4" s="1"/>
  <c r="FR23" i="4"/>
  <c r="GD33" i="4"/>
  <c r="GS33" i="4" s="1"/>
  <c r="GC265" i="4"/>
  <c r="FS35" i="4"/>
  <c r="GQ35" i="4" s="1"/>
  <c r="GD248" i="4"/>
  <c r="GS248" i="4" s="1"/>
  <c r="GC17" i="4"/>
  <c r="GC257" i="4"/>
  <c r="FS139" i="4"/>
  <c r="GQ139" i="4" s="1"/>
  <c r="FS63" i="4"/>
  <c r="GQ63" i="4" s="1"/>
  <c r="FS77" i="4"/>
  <c r="GQ77" i="4" s="1"/>
  <c r="FS178" i="4"/>
  <c r="GQ178" i="4" s="1"/>
  <c r="FS122" i="4"/>
  <c r="GQ122" i="4" s="1"/>
  <c r="FS176" i="4"/>
  <c r="GQ176" i="4" s="1"/>
  <c r="FS80" i="4"/>
  <c r="GQ80" i="4" s="1"/>
  <c r="GC211" i="4"/>
  <c r="FS99" i="4"/>
  <c r="GQ99" i="4" s="1"/>
  <c r="FS214" i="4"/>
  <c r="GQ214" i="4" s="1"/>
  <c r="FS89" i="4"/>
  <c r="GQ89" i="4" s="1"/>
  <c r="FS87" i="4"/>
  <c r="GQ87" i="4" s="1"/>
  <c r="FS186" i="4"/>
  <c r="GQ186" i="4" s="1"/>
  <c r="FS88" i="4"/>
  <c r="GQ88" i="4" s="1"/>
  <c r="FS199" i="4"/>
  <c r="GQ199" i="4" s="1"/>
  <c r="FS170" i="4"/>
  <c r="GQ170" i="4" s="1"/>
  <c r="FS108" i="4"/>
  <c r="GQ108" i="4" s="1"/>
  <c r="FS200" i="4"/>
  <c r="GQ200" i="4" s="1"/>
  <c r="FS113" i="4"/>
  <c r="GQ113" i="4" s="1"/>
  <c r="FS154" i="4"/>
  <c r="GQ154" i="4" s="1"/>
  <c r="FS148" i="4"/>
  <c r="GQ148" i="4" s="1"/>
  <c r="FS152" i="4"/>
  <c r="GQ152" i="4" s="1"/>
  <c r="FR261" i="4"/>
  <c r="FR255" i="4"/>
  <c r="FR262" i="4"/>
  <c r="FS248" i="4"/>
  <c r="GQ248" i="4" s="1"/>
  <c r="GC20" i="4"/>
  <c r="FR26" i="4"/>
  <c r="FR20" i="4"/>
  <c r="GC262" i="4"/>
  <c r="GC26" i="4"/>
  <c r="FR264" i="4"/>
  <c r="GD143" i="4"/>
  <c r="GS143" i="4" s="1"/>
  <c r="GD251" i="4"/>
  <c r="GS251" i="4" s="1"/>
  <c r="GC13" i="4"/>
  <c r="FS57" i="4"/>
  <c r="GQ57" i="4" s="1"/>
  <c r="GC16" i="4"/>
  <c r="GD42" i="4"/>
  <c r="GS42" i="4" s="1"/>
  <c r="GC22" i="4"/>
  <c r="FS249" i="4"/>
  <c r="GQ249" i="4" s="1"/>
  <c r="FS250" i="4"/>
  <c r="GQ250" i="4" s="1"/>
  <c r="FS50" i="4"/>
  <c r="GQ50" i="4" s="1"/>
  <c r="GC19" i="4"/>
  <c r="GC256" i="4"/>
  <c r="GC261" i="4"/>
  <c r="GC259" i="4"/>
  <c r="GD44" i="4"/>
  <c r="GS44" i="4" s="1"/>
  <c r="FS198" i="4"/>
  <c r="GQ198" i="4" s="1"/>
  <c r="FS239" i="4"/>
  <c r="GQ239" i="4" s="1"/>
  <c r="GC266" i="4"/>
  <c r="GC30" i="4"/>
  <c r="GC34" i="4"/>
  <c r="FS240" i="4"/>
  <c r="GQ240" i="4" s="1"/>
  <c r="GD31" i="4"/>
  <c r="GS31" i="4" s="1"/>
  <c r="FR253" i="4"/>
  <c r="FR263" i="4"/>
  <c r="FS242" i="4"/>
  <c r="GQ242" i="4" s="1"/>
  <c r="FS67" i="4"/>
  <c r="GQ67" i="4" s="1"/>
  <c r="FS102" i="4"/>
  <c r="GQ102" i="4" s="1"/>
  <c r="FS183" i="4"/>
  <c r="GQ183" i="4" s="1"/>
  <c r="FS201" i="4"/>
  <c r="GQ201" i="4" s="1"/>
  <c r="GD121" i="4"/>
  <c r="GS121" i="4" s="1"/>
  <c r="FS204" i="4"/>
  <c r="GQ204" i="4" s="1"/>
  <c r="FS211" i="4"/>
  <c r="GQ211" i="4" s="1"/>
  <c r="FS72" i="4"/>
  <c r="GQ72" i="4" s="1"/>
  <c r="FS181" i="4"/>
  <c r="GQ181" i="4" s="1"/>
  <c r="FS162" i="4"/>
  <c r="GQ162" i="4" s="1"/>
  <c r="FS66" i="4"/>
  <c r="GQ66" i="4" s="1"/>
  <c r="FS119" i="4"/>
  <c r="GQ119" i="4" s="1"/>
  <c r="FS215" i="4"/>
  <c r="GQ215" i="4" s="1"/>
  <c r="FS62" i="4"/>
  <c r="GQ62" i="4" s="1"/>
  <c r="GD29" i="4"/>
  <c r="GS29" i="4" s="1"/>
  <c r="GC258" i="4"/>
  <c r="FS34" i="4"/>
  <c r="GQ34" i="4" s="1"/>
  <c r="FR259" i="4"/>
  <c r="GD242" i="4"/>
  <c r="GS242" i="4" s="1"/>
  <c r="FR266" i="4"/>
  <c r="FR260" i="4"/>
  <c r="GD244" i="4"/>
  <c r="GS244" i="4" s="1"/>
  <c r="FR17" i="4"/>
  <c r="FS221" i="4"/>
  <c r="GQ221" i="4" s="1"/>
  <c r="GD32" i="4"/>
  <c r="GS32" i="4" s="1"/>
  <c r="FS36" i="4"/>
  <c r="GQ36" i="4" s="1"/>
  <c r="GD234" i="4"/>
  <c r="GS234" i="4" s="1"/>
  <c r="GC255" i="4"/>
  <c r="FR252" i="4"/>
  <c r="FR251" i="4"/>
  <c r="FS39" i="4"/>
  <c r="GQ39" i="4" s="1"/>
  <c r="GC12" i="4"/>
  <c r="FS30" i="4"/>
  <c r="GQ30" i="4" s="1"/>
  <c r="GD36" i="4"/>
  <c r="GS36" i="4" s="1"/>
  <c r="FR27" i="4"/>
  <c r="FS236" i="4"/>
  <c r="GQ236" i="4" s="1"/>
  <c r="FS43" i="4"/>
  <c r="GQ43" i="4" s="1"/>
  <c r="GD28" i="4"/>
  <c r="GS28" i="4" s="1"/>
  <c r="GD252" i="4"/>
  <c r="GS252" i="4" s="1"/>
  <c r="FS241" i="4"/>
  <c r="GQ241" i="4" s="1"/>
  <c r="FS40" i="4"/>
  <c r="GQ40" i="4" s="1"/>
  <c r="FS235" i="4"/>
  <c r="GQ235" i="4" s="1"/>
  <c r="GC21" i="4"/>
  <c r="GC107" i="4"/>
  <c r="FS238" i="4"/>
  <c r="GQ238" i="4" s="1"/>
  <c r="GC14" i="4"/>
  <c r="FS31" i="4"/>
  <c r="GQ31" i="4" s="1"/>
  <c r="FS202" i="4"/>
  <c r="GQ202" i="4" s="1"/>
  <c r="FR195" i="4"/>
  <c r="FS193" i="4"/>
  <c r="GQ193" i="4" s="1"/>
  <c r="FS191" i="4"/>
  <c r="GQ191" i="4" s="1"/>
  <c r="FS82" i="4"/>
  <c r="GQ82" i="4" s="1"/>
  <c r="FS81" i="4"/>
  <c r="GQ81" i="4" s="1"/>
  <c r="FS73" i="4"/>
  <c r="GQ73" i="4" s="1"/>
  <c r="FS86" i="4"/>
  <c r="GQ86" i="4" s="1"/>
  <c r="FS79" i="4"/>
  <c r="GQ79" i="4" s="1"/>
  <c r="FS100" i="4"/>
  <c r="GQ100" i="4" s="1"/>
  <c r="FS180" i="4"/>
  <c r="GQ180" i="4" s="1"/>
  <c r="FS74" i="4"/>
  <c r="GQ74" i="4" s="1"/>
  <c r="FS182" i="4"/>
  <c r="GQ182" i="4" s="1"/>
  <c r="FS194" i="4"/>
  <c r="GQ194" i="4" s="1"/>
  <c r="FS132" i="4"/>
  <c r="GQ132" i="4" s="1"/>
  <c r="FS68" i="4"/>
  <c r="GQ68" i="4" s="1"/>
  <c r="FS145" i="4"/>
  <c r="GQ145" i="4" s="1"/>
  <c r="FS135" i="4"/>
  <c r="FS136" i="4"/>
  <c r="GQ136" i="4" s="1"/>
  <c r="FS160" i="4"/>
  <c r="GQ160" i="4" s="1"/>
  <c r="FS118" i="4"/>
  <c r="GQ118" i="4" s="1"/>
  <c r="FS37" i="4"/>
  <c r="GQ37" i="4" s="1"/>
  <c r="FS245" i="4"/>
  <c r="GQ245" i="4" s="1"/>
  <c r="FR22" i="4"/>
  <c r="FR258" i="4"/>
  <c r="FR16" i="4"/>
  <c r="GD219" i="4"/>
  <c r="GS219" i="4" s="1"/>
  <c r="GC15" i="4"/>
  <c r="FS244" i="4"/>
  <c r="GQ244" i="4" s="1"/>
  <c r="FS29" i="4"/>
  <c r="GQ29" i="4" s="1"/>
  <c r="GC254" i="4"/>
  <c r="FR25" i="4"/>
  <c r="GD27" i="4"/>
  <c r="GS27" i="4" s="1"/>
  <c r="FR254" i="4"/>
  <c r="GD43" i="4"/>
  <c r="GS43" i="4" s="1"/>
  <c r="GD181" i="4"/>
  <c r="GS181" i="4" s="1"/>
  <c r="GC18" i="4"/>
  <c r="FR13" i="4"/>
  <c r="FS247" i="4"/>
  <c r="GQ247" i="4" s="1"/>
  <c r="FS237" i="4"/>
  <c r="GQ237" i="4" s="1"/>
  <c r="FS243" i="4"/>
  <c r="GQ243" i="4" s="1"/>
  <c r="GD247" i="4"/>
  <c r="GS247" i="4" s="1"/>
  <c r="FR24" i="4"/>
  <c r="GD230" i="4"/>
  <c r="GS230" i="4" s="1"/>
  <c r="FS42" i="4"/>
  <c r="GQ42" i="4" s="1"/>
  <c r="GD37" i="4"/>
  <c r="GS37" i="4" s="1"/>
  <c r="GD253" i="4"/>
  <c r="GS253" i="4" s="1"/>
  <c r="GD101" i="4"/>
  <c r="GS101" i="4" s="1"/>
  <c r="FR265" i="4"/>
  <c r="FS246" i="4"/>
  <c r="GQ246" i="4" s="1"/>
  <c r="FR18" i="4"/>
  <c r="GD250" i="4"/>
  <c r="GS250" i="4" s="1"/>
  <c r="GD25" i="4"/>
  <c r="GS25" i="4" s="1"/>
  <c r="FR257" i="4"/>
  <c r="FS197" i="4"/>
  <c r="GQ197" i="4" s="1"/>
  <c r="FS177" i="4"/>
  <c r="GQ177" i="4" s="1"/>
  <c r="FS65" i="4"/>
  <c r="GQ65" i="4" s="1"/>
  <c r="FS209" i="4"/>
  <c r="GQ209" i="4" s="1"/>
  <c r="FS206" i="4"/>
  <c r="GQ206" i="4" s="1"/>
  <c r="FS196" i="4"/>
  <c r="GQ196" i="4" s="1"/>
  <c r="FS69" i="4"/>
  <c r="GQ69" i="4" s="1"/>
  <c r="FS212" i="4"/>
  <c r="GQ212" i="4" s="1"/>
  <c r="FS141" i="4"/>
  <c r="GQ141" i="4" s="1"/>
  <c r="FS213" i="4"/>
  <c r="GQ213" i="4" s="1"/>
  <c r="FS111" i="4"/>
  <c r="GQ111" i="4" s="1"/>
  <c r="FS138" i="4"/>
  <c r="GQ138" i="4" s="1"/>
  <c r="GC130" i="4"/>
  <c r="FS216" i="4"/>
  <c r="GQ216" i="4" s="1"/>
  <c r="GC102" i="4"/>
  <c r="FR135" i="4"/>
  <c r="GQ135" i="4" s="1"/>
  <c r="FS208" i="4"/>
  <c r="GQ208" i="4" s="1"/>
  <c r="FS83" i="4"/>
  <c r="GQ83" i="4" s="1"/>
  <c r="FS76" i="4"/>
  <c r="GQ76" i="4" s="1"/>
  <c r="FS210" i="4"/>
  <c r="GQ210" i="4" s="1"/>
  <c r="FS71" i="4"/>
  <c r="GQ71" i="4" s="1"/>
  <c r="FS184" i="4"/>
  <c r="GQ184" i="4" s="1"/>
  <c r="FS203" i="4"/>
  <c r="GQ203" i="4" s="1"/>
  <c r="FS70" i="4"/>
  <c r="GQ70" i="4" s="1"/>
  <c r="GC122" i="4"/>
  <c r="EU18" i="4"/>
  <c r="EU24" i="4"/>
  <c r="EK206" i="4"/>
  <c r="EK102" i="4"/>
  <c r="EU102" i="4"/>
  <c r="EK67" i="4"/>
  <c r="EJ195" i="4"/>
  <c r="EJ26" i="4"/>
  <c r="EK28" i="4"/>
  <c r="EJ18" i="4"/>
  <c r="EK178" i="4"/>
  <c r="EK88" i="4"/>
  <c r="EU34" i="4"/>
  <c r="EU21" i="4"/>
  <c r="EK194" i="4"/>
  <c r="EJ135" i="4"/>
  <c r="EK108" i="4"/>
  <c r="EK66" i="4"/>
  <c r="EK118" i="4"/>
  <c r="EK247" i="4"/>
  <c r="EU255" i="4"/>
  <c r="EK39" i="4"/>
  <c r="EK65" i="4"/>
  <c r="EK80" i="4"/>
  <c r="EK213" i="4"/>
  <c r="EK182" i="4"/>
  <c r="EJ14" i="4"/>
  <c r="EK76" i="4"/>
  <c r="EK63" i="4"/>
  <c r="EK203" i="4"/>
  <c r="EU26" i="4"/>
  <c r="EU16" i="4"/>
  <c r="EU256" i="4"/>
  <c r="EK139" i="4"/>
  <c r="EK201" i="4"/>
  <c r="EK81" i="4"/>
  <c r="EK73" i="4"/>
  <c r="EK196" i="4"/>
  <c r="EK99" i="4"/>
  <c r="EK89" i="4"/>
  <c r="EK74" i="4"/>
  <c r="EK145" i="4"/>
  <c r="EU130" i="4"/>
  <c r="EK208" i="4"/>
  <c r="EK148" i="4"/>
  <c r="EK70" i="4"/>
  <c r="EU122" i="4"/>
  <c r="EK197" i="4"/>
  <c r="EK122" i="4"/>
  <c r="EK204" i="4"/>
  <c r="EK69" i="4"/>
  <c r="EK132" i="4"/>
  <c r="EK111" i="4"/>
  <c r="EK34" i="4"/>
  <c r="EV153" i="4"/>
  <c r="EJ260" i="4"/>
  <c r="EU254" i="4"/>
  <c r="EJ21" i="4"/>
  <c r="EV234" i="4"/>
  <c r="EU266" i="4"/>
  <c r="EU14" i="4"/>
  <c r="FG119" i="4"/>
  <c r="BE119" i="4"/>
  <c r="FG212" i="4"/>
  <c r="BE212" i="4"/>
  <c r="FG261" i="4"/>
  <c r="BE261" i="4"/>
  <c r="FG70" i="4"/>
  <c r="BE70" i="4"/>
  <c r="FG164" i="4"/>
  <c r="BE164" i="4"/>
  <c r="FG253" i="4"/>
  <c r="BE253" i="4"/>
  <c r="FG38" i="4"/>
  <c r="BE38" i="4"/>
  <c r="FG207" i="4"/>
  <c r="BE207" i="4"/>
  <c r="FG18" i="4"/>
  <c r="BE18" i="4"/>
  <c r="FG43" i="4"/>
  <c r="BE43" i="4"/>
  <c r="FG258" i="4"/>
  <c r="BE258" i="4"/>
  <c r="FG15" i="4"/>
  <c r="BE15" i="4"/>
  <c r="FG201" i="4"/>
  <c r="BE201" i="4"/>
  <c r="FG228" i="4"/>
  <c r="BE228" i="4"/>
  <c r="FG150" i="4"/>
  <c r="BE150" i="4"/>
  <c r="FG263" i="4"/>
  <c r="BE263" i="4"/>
  <c r="FG213" i="4"/>
  <c r="BE213" i="4"/>
  <c r="FG19" i="4"/>
  <c r="BE19" i="4"/>
  <c r="FG112" i="4"/>
  <c r="BE112" i="4"/>
  <c r="FG130" i="4"/>
  <c r="BE130" i="4"/>
  <c r="FG133" i="4"/>
  <c r="BE133" i="4"/>
  <c r="FG131" i="4"/>
  <c r="BE131" i="4"/>
  <c r="FG14" i="4"/>
  <c r="BE14" i="4"/>
  <c r="FG245" i="4"/>
  <c r="BE245" i="4"/>
  <c r="FG266" i="4"/>
  <c r="BE266" i="4"/>
  <c r="FG62" i="4"/>
  <c r="BE62" i="4"/>
  <c r="FG51" i="4"/>
  <c r="BE51" i="4"/>
  <c r="FG55" i="4"/>
  <c r="BE55" i="4"/>
  <c r="FG255" i="4"/>
  <c r="BE255" i="4"/>
  <c r="FG265" i="4"/>
  <c r="BE265" i="4"/>
  <c r="FG13" i="4"/>
  <c r="BE13" i="4"/>
  <c r="FG184" i="4"/>
  <c r="BE184" i="4"/>
  <c r="FG136" i="4"/>
  <c r="BE136" i="4"/>
  <c r="FG65" i="4"/>
  <c r="BE65" i="4"/>
  <c r="FG23" i="4"/>
  <c r="BE23" i="4"/>
  <c r="FG185" i="4"/>
  <c r="BE185" i="4"/>
  <c r="FG178" i="4"/>
  <c r="BE178" i="4"/>
  <c r="FG146" i="4"/>
  <c r="BE146" i="4"/>
  <c r="FG123" i="4"/>
  <c r="BE123" i="4"/>
  <c r="FG16" i="4"/>
  <c r="BE16" i="4"/>
  <c r="FG260" i="4"/>
  <c r="BE260" i="4"/>
  <c r="FG17" i="4"/>
  <c r="BE17" i="4"/>
  <c r="FG217" i="4"/>
  <c r="BE217" i="4"/>
  <c r="FG257" i="4"/>
  <c r="BE257" i="4"/>
  <c r="FG247" i="4"/>
  <c r="BE247" i="4"/>
  <c r="FG225" i="4"/>
  <c r="BE225" i="4"/>
  <c r="FG84" i="4"/>
  <c r="BE84" i="4"/>
  <c r="FG240" i="4"/>
  <c r="BE240" i="4"/>
  <c r="FG167" i="4"/>
  <c r="BE167" i="4"/>
  <c r="FG27" i="4"/>
  <c r="BE27" i="4"/>
  <c r="FG109" i="4"/>
  <c r="BE109" i="4"/>
  <c r="FG256" i="4"/>
  <c r="BE256" i="4"/>
  <c r="FG78" i="4"/>
  <c r="BE78" i="4"/>
  <c r="FG231" i="4"/>
  <c r="BE231" i="4"/>
  <c r="FG21" i="4"/>
  <c r="BE21" i="4"/>
  <c r="FG220" i="4"/>
  <c r="BE220" i="4"/>
  <c r="FG264" i="4"/>
  <c r="BE264" i="4"/>
  <c r="FG157" i="4"/>
  <c r="BE157" i="4"/>
  <c r="BO98" i="4"/>
  <c r="CV98" i="4" s="1"/>
  <c r="AI98" i="4"/>
  <c r="BZ130" i="4"/>
  <c r="DG130" i="4" s="1"/>
  <c r="BZ102" i="4"/>
  <c r="DG102" i="4" s="1"/>
  <c r="BZ122" i="4"/>
  <c r="DG122" i="4" s="1"/>
  <c r="FG138" i="4"/>
  <c r="BE138" i="4"/>
  <c r="FG88" i="4"/>
  <c r="BE88" i="4"/>
  <c r="FG58" i="4"/>
  <c r="BE58" i="4"/>
  <c r="FG248" i="4"/>
  <c r="BE248" i="4"/>
  <c r="FG244" i="4"/>
  <c r="BE244" i="4"/>
  <c r="FG32" i="4"/>
  <c r="BE32" i="4"/>
  <c r="FG211" i="4"/>
  <c r="BE211" i="4"/>
  <c r="FG124" i="4"/>
  <c r="BE124" i="4"/>
  <c r="FG98" i="4"/>
  <c r="BE98" i="4"/>
  <c r="FG75" i="4"/>
  <c r="BE75" i="4"/>
  <c r="FG250" i="4"/>
  <c r="BE250" i="4"/>
  <c r="FG229" i="4"/>
  <c r="BE229" i="4"/>
  <c r="FG20" i="4"/>
  <c r="BE20" i="4"/>
  <c r="FG140" i="4"/>
  <c r="BE140" i="4"/>
  <c r="FG234" i="4"/>
  <c r="BE234" i="4"/>
  <c r="FG11" i="4"/>
  <c r="BE11" i="4"/>
  <c r="FG180" i="4"/>
  <c r="BE180" i="4"/>
  <c r="FG259" i="4"/>
  <c r="BE259" i="4"/>
  <c r="FG46" i="4"/>
  <c r="BE46" i="4"/>
  <c r="FG186" i="4"/>
  <c r="BE186" i="4"/>
  <c r="FG101" i="4"/>
  <c r="BE101" i="4"/>
  <c r="FG262" i="4"/>
  <c r="BE262" i="4"/>
  <c r="FG12" i="4"/>
  <c r="BE12" i="4"/>
  <c r="FG190" i="4"/>
  <c r="BE190" i="4"/>
  <c r="FG189" i="4"/>
  <c r="BE189" i="4"/>
  <c r="FG22" i="4"/>
  <c r="BE22" i="4"/>
  <c r="AI195" i="4"/>
  <c r="BO195" i="4"/>
  <c r="CV195" i="4" s="1"/>
  <c r="BZ211" i="4"/>
  <c r="DG211" i="4" s="1"/>
  <c r="FS64" i="4"/>
  <c r="GQ64" i="4" s="1"/>
  <c r="EK64" i="4"/>
  <c r="FS207" i="4"/>
  <c r="GQ207" i="4" s="1"/>
  <c r="EK207" i="4"/>
  <c r="FR98" i="4"/>
  <c r="EJ98" i="4"/>
  <c r="ET267" i="4"/>
  <c r="EH5" i="4" s="1"/>
  <c r="P19" i="6" s="1"/>
  <c r="EJ15" i="4"/>
  <c r="EJ16" i="4"/>
  <c r="EJ264" i="4"/>
  <c r="EV32" i="4"/>
  <c r="EV181" i="4"/>
  <c r="EK32" i="4"/>
  <c r="EK249" i="4"/>
  <c r="EJ251" i="4"/>
  <c r="EU23" i="4"/>
  <c r="EJ256" i="4"/>
  <c r="EJ19" i="4"/>
  <c r="EK235" i="4"/>
  <c r="EK242" i="4"/>
  <c r="EK177" i="4"/>
  <c r="EK176" i="4"/>
  <c r="EU211" i="4"/>
  <c r="EK211" i="4"/>
  <c r="EK141" i="4"/>
  <c r="EK79" i="4"/>
  <c r="EK180" i="4"/>
  <c r="AI135" i="4"/>
  <c r="EK83" i="4"/>
  <c r="EK200" i="4"/>
  <c r="EK160" i="4"/>
  <c r="EV29" i="4"/>
  <c r="EU258" i="4"/>
  <c r="EV27" i="4"/>
  <c r="EV251" i="4"/>
  <c r="EU22" i="4"/>
  <c r="EJ13" i="4"/>
  <c r="EU19" i="4"/>
  <c r="EK237" i="4"/>
  <c r="EU259" i="4"/>
  <c r="EK30" i="4"/>
  <c r="EV247" i="4"/>
  <c r="EV237" i="4"/>
  <c r="EK198" i="4"/>
  <c r="EJ27" i="4"/>
  <c r="EK135" i="4"/>
  <c r="EK236" i="4"/>
  <c r="EV250" i="4"/>
  <c r="EK31" i="4"/>
  <c r="EJ257" i="4"/>
  <c r="EK77" i="4"/>
  <c r="EK193" i="4"/>
  <c r="EK191" i="4"/>
  <c r="EK82" i="4"/>
  <c r="EK209" i="4"/>
  <c r="EK72" i="4"/>
  <c r="EK181" i="4"/>
  <c r="EK162" i="4"/>
  <c r="EK100" i="4"/>
  <c r="EK68" i="4"/>
  <c r="EK138" i="4"/>
  <c r="EK216" i="4"/>
  <c r="EK170" i="4"/>
  <c r="EK136" i="4"/>
  <c r="EK154" i="4"/>
  <c r="EK71" i="4"/>
  <c r="EK152" i="4"/>
  <c r="EJ22" i="4"/>
  <c r="EJ259" i="4"/>
  <c r="EV242" i="4"/>
  <c r="EK29" i="4"/>
  <c r="EJ12" i="4"/>
  <c r="EV143" i="4"/>
  <c r="EJ17" i="4"/>
  <c r="EU264" i="4"/>
  <c r="EK250" i="4"/>
  <c r="EK41" i="4"/>
  <c r="EU91" i="4"/>
  <c r="EK240" i="4"/>
  <c r="EK40" i="4"/>
  <c r="EJ265" i="4"/>
  <c r="EU17" i="4"/>
  <c r="EK202" i="4"/>
  <c r="EK183" i="4"/>
  <c r="EV121" i="4"/>
  <c r="EK86" i="4"/>
  <c r="EK212" i="4"/>
  <c r="EK214" i="4"/>
  <c r="EK87" i="4"/>
  <c r="EK186" i="4"/>
  <c r="EK119" i="4"/>
  <c r="EK199" i="4"/>
  <c r="EK215" i="4"/>
  <c r="EK113" i="4"/>
  <c r="EK62" i="4"/>
  <c r="EK210" i="4"/>
  <c r="EK184" i="4"/>
  <c r="BO261" i="4"/>
  <c r="CV261" i="4" s="1"/>
  <c r="BO254" i="4"/>
  <c r="CV254" i="4" s="1"/>
  <c r="BZ18" i="4"/>
  <c r="DG18" i="4" s="1"/>
  <c r="BZ263" i="4"/>
  <c r="DG263" i="4" s="1"/>
  <c r="BO255" i="4"/>
  <c r="CV255" i="4" s="1"/>
  <c r="BO20" i="4"/>
  <c r="CV20" i="4" s="1"/>
  <c r="BZ35" i="4"/>
  <c r="DG35" i="4" s="1"/>
  <c r="GC11" i="4"/>
  <c r="BY267" i="4"/>
  <c r="BO25" i="4"/>
  <c r="CV25" i="4" s="1"/>
  <c r="BZ24" i="4"/>
  <c r="DG24" i="4" s="1"/>
  <c r="BZ255" i="4"/>
  <c r="DG255" i="4" s="1"/>
  <c r="BZ19" i="4"/>
  <c r="DG19" i="4" s="1"/>
  <c r="BO24" i="4"/>
  <c r="CV24" i="4" s="1"/>
  <c r="BZ34" i="4"/>
  <c r="DG34" i="4" s="1"/>
  <c r="BO23" i="4"/>
  <c r="CV23" i="4" s="1"/>
  <c r="BO253" i="4"/>
  <c r="CV253" i="4" s="1"/>
  <c r="BO263" i="4"/>
  <c r="CV263" i="4" s="1"/>
  <c r="BZ21" i="4"/>
  <c r="DG21" i="4" s="1"/>
  <c r="BZ14" i="4"/>
  <c r="DG14" i="4" s="1"/>
  <c r="EU20" i="4"/>
  <c r="EU12" i="4"/>
  <c r="EU30" i="4"/>
  <c r="EU257" i="4"/>
  <c r="BO262" i="4"/>
  <c r="EI5" i="4"/>
  <c r="Q19" i="6" s="1"/>
  <c r="BO252" i="4"/>
  <c r="CV252" i="4" s="1"/>
  <c r="BZ262" i="4"/>
  <c r="DG262" i="4" s="1"/>
  <c r="BO13" i="4"/>
  <c r="CV13" i="4" s="1"/>
  <c r="BO14" i="4"/>
  <c r="CV14" i="4" s="1"/>
  <c r="BZ23" i="4"/>
  <c r="DG23" i="4" s="1"/>
  <c r="D57" i="2"/>
  <c r="AX5" i="4"/>
  <c r="BO27" i="4"/>
  <c r="CV27" i="4" s="1"/>
  <c r="BO256" i="4"/>
  <c r="CV256" i="4" s="1"/>
  <c r="BZ265" i="4"/>
  <c r="DG265" i="4" s="1"/>
  <c r="BO18" i="4"/>
  <c r="CV18" i="4" s="1"/>
  <c r="BZ257" i="4"/>
  <c r="DG257" i="4" s="1"/>
  <c r="EU260" i="4"/>
  <c r="EJ20" i="4"/>
  <c r="EV246" i="4"/>
  <c r="EV243" i="4"/>
  <c r="EK243" i="4"/>
  <c r="EV36" i="4"/>
  <c r="EJ24" i="4"/>
  <c r="EK43" i="4"/>
  <c r="EV230" i="4"/>
  <c r="EV28" i="4"/>
  <c r="EK42" i="4"/>
  <c r="EJ23" i="4"/>
  <c r="EV31" i="4"/>
  <c r="EK241" i="4"/>
  <c r="EV253" i="4"/>
  <c r="EJ253" i="4"/>
  <c r="EJ263" i="4"/>
  <c r="EK238" i="4"/>
  <c r="BZ260" i="4"/>
  <c r="DG260" i="4" s="1"/>
  <c r="BO258" i="4"/>
  <c r="CV258" i="4" s="1"/>
  <c r="BZ15" i="4"/>
  <c r="DG15" i="4" s="1"/>
  <c r="BZ26" i="4"/>
  <c r="DG26" i="4" s="1"/>
  <c r="BO266" i="4"/>
  <c r="CV266" i="4" s="1"/>
  <c r="BZ256" i="4"/>
  <c r="DG256" i="4" s="1"/>
  <c r="BZ261" i="4"/>
  <c r="DG261" i="4" s="1"/>
  <c r="BZ107" i="4"/>
  <c r="DG107" i="4" s="1"/>
  <c r="BZ20" i="4"/>
  <c r="DG20" i="4" s="1"/>
  <c r="BO26" i="4"/>
  <c r="CV26" i="4" s="1"/>
  <c r="BO12" i="4"/>
  <c r="CV12" i="4" s="1"/>
  <c r="BZ254" i="4"/>
  <c r="DG254" i="4" s="1"/>
  <c r="BO17" i="4"/>
  <c r="CV17" i="4" s="1"/>
  <c r="BZ13" i="4"/>
  <c r="DG13" i="4" s="1"/>
  <c r="BZ264" i="4"/>
  <c r="DG264" i="4" s="1"/>
  <c r="BZ16" i="4"/>
  <c r="DG16" i="4" s="1"/>
  <c r="BZ258" i="4"/>
  <c r="DG258" i="4" s="1"/>
  <c r="BO15" i="4"/>
  <c r="CV15" i="4" s="1"/>
  <c r="BO22" i="4"/>
  <c r="CV22" i="4" s="1"/>
  <c r="BO16" i="4"/>
  <c r="CV16" i="4" s="1"/>
  <c r="BO259" i="4"/>
  <c r="CV259" i="4" s="1"/>
  <c r="EV11" i="4"/>
  <c r="GD11" i="4"/>
  <c r="BO260" i="4"/>
  <c r="CV260" i="4" s="1"/>
  <c r="BO264" i="4"/>
  <c r="CV264" i="4" s="1"/>
  <c r="BO21" i="4"/>
  <c r="CV21" i="4" s="1"/>
  <c r="BZ22" i="4"/>
  <c r="DG22" i="4" s="1"/>
  <c r="BO251" i="4"/>
  <c r="CV251" i="4" s="1"/>
  <c r="BZ12" i="4"/>
  <c r="DG12" i="4" s="1"/>
  <c r="BZ259" i="4"/>
  <c r="DG259" i="4" s="1"/>
  <c r="BZ91" i="4"/>
  <c r="DG91" i="4" s="1"/>
  <c r="BZ266" i="4"/>
  <c r="DG266" i="4" s="1"/>
  <c r="BO19" i="4"/>
  <c r="CV19" i="4" s="1"/>
  <c r="BZ30" i="4"/>
  <c r="DG30" i="4" s="1"/>
  <c r="BO265" i="4"/>
  <c r="CV265" i="4" s="1"/>
  <c r="BZ17" i="4"/>
  <c r="DG17" i="4" s="1"/>
  <c r="BO257" i="4"/>
  <c r="CV257" i="4" s="1"/>
  <c r="EJ255" i="4"/>
  <c r="EU15" i="4"/>
  <c r="EK244" i="4"/>
  <c r="EU35" i="4"/>
  <c r="EK38" i="4"/>
  <c r="EJ25" i="4"/>
  <c r="EK221" i="4"/>
  <c r="EV43" i="4"/>
  <c r="EK36" i="4"/>
  <c r="EV42" i="4"/>
  <c r="EI267" i="4"/>
  <c r="EG5" i="4" s="1"/>
  <c r="O19" i="6" s="1"/>
  <c r="EV245" i="4"/>
  <c r="EJ261" i="4"/>
  <c r="EK37" i="4"/>
  <c r="EJ262" i="4"/>
  <c r="EK245" i="4"/>
  <c r="EK248" i="4"/>
  <c r="EV241" i="4"/>
  <c r="EJ258" i="4"/>
  <c r="EV219" i="4"/>
  <c r="EU262" i="4"/>
  <c r="EJ266" i="4"/>
  <c r="EV244" i="4"/>
  <c r="EJ254" i="4"/>
  <c r="EU13" i="4"/>
  <c r="EK57" i="4"/>
  <c r="EV249" i="4"/>
  <c r="EJ252" i="4"/>
  <c r="EK33" i="4"/>
  <c r="EU261" i="4"/>
  <c r="EV44" i="4"/>
  <c r="FF267" i="4"/>
  <c r="EI6" i="4" s="1"/>
  <c r="Q20" i="6" s="1"/>
  <c r="EU263" i="4"/>
  <c r="EK239" i="4"/>
  <c r="EV37" i="4"/>
  <c r="EV252" i="4"/>
  <c r="EV33" i="4"/>
  <c r="EU265" i="4"/>
  <c r="EV101" i="4"/>
  <c r="EK35" i="4"/>
  <c r="EK246" i="4"/>
  <c r="EV248" i="4"/>
  <c r="EU107" i="4"/>
  <c r="EV25" i="4"/>
  <c r="BN267" i="4"/>
  <c r="AW6" i="4" s="1"/>
  <c r="FR11" i="4"/>
  <c r="BO11" i="4"/>
  <c r="CV11" i="4" s="1"/>
  <c r="EJ11" i="4"/>
  <c r="EB44" i="4"/>
  <c r="EK50" i="4" l="1"/>
  <c r="DG267" i="4"/>
  <c r="EK262" i="4"/>
  <c r="CV262" i="4"/>
  <c r="CV267" i="4" s="1"/>
  <c r="GD17" i="4"/>
  <c r="GS17" i="4" s="1"/>
  <c r="GD266" i="4"/>
  <c r="GS266" i="4" s="1"/>
  <c r="FS251" i="4"/>
  <c r="GQ251" i="4" s="1"/>
  <c r="FS260" i="4"/>
  <c r="GQ260" i="4" s="1"/>
  <c r="FS16" i="4"/>
  <c r="GQ16" i="4" s="1"/>
  <c r="GD16" i="4"/>
  <c r="GS16" i="4" s="1"/>
  <c r="GD254" i="4"/>
  <c r="GS254" i="4" s="1"/>
  <c r="GD107" i="4"/>
  <c r="GS107" i="4" s="1"/>
  <c r="GD26" i="4"/>
  <c r="GS26" i="4" s="1"/>
  <c r="FS18" i="4"/>
  <c r="GQ18" i="4" s="1"/>
  <c r="FS13" i="4"/>
  <c r="GQ13" i="4" s="1"/>
  <c r="FS263" i="4"/>
  <c r="GQ263" i="4" s="1"/>
  <c r="FS24" i="4"/>
  <c r="GQ24" i="4" s="1"/>
  <c r="FS25" i="4"/>
  <c r="GQ25" i="4" s="1"/>
  <c r="FS20" i="4"/>
  <c r="GQ20" i="4" s="1"/>
  <c r="FS254" i="4"/>
  <c r="GQ254" i="4" s="1"/>
  <c r="GD122" i="4"/>
  <c r="GS122" i="4" s="1"/>
  <c r="FS98" i="4"/>
  <c r="FS257" i="4"/>
  <c r="GQ257" i="4" s="1"/>
  <c r="FS19" i="4"/>
  <c r="GQ19" i="4" s="1"/>
  <c r="GD12" i="4"/>
  <c r="GS12" i="4" s="1"/>
  <c r="FS264" i="4"/>
  <c r="GQ264" i="4" s="1"/>
  <c r="FS259" i="4"/>
  <c r="GQ259" i="4" s="1"/>
  <c r="GD258" i="4"/>
  <c r="GS258" i="4" s="1"/>
  <c r="FS17" i="4"/>
  <c r="GQ17" i="4" s="1"/>
  <c r="GD20" i="4"/>
  <c r="GS20" i="4" s="1"/>
  <c r="FS266" i="4"/>
  <c r="GQ266" i="4" s="1"/>
  <c r="GD260" i="4"/>
  <c r="GS260" i="4" s="1"/>
  <c r="GD257" i="4"/>
  <c r="GS257" i="4" s="1"/>
  <c r="FS27" i="4"/>
  <c r="GQ27" i="4" s="1"/>
  <c r="FS14" i="4"/>
  <c r="GQ14" i="4" s="1"/>
  <c r="GD21" i="4"/>
  <c r="GS21" i="4" s="1"/>
  <c r="GD34" i="4"/>
  <c r="GS34" i="4" s="1"/>
  <c r="GD24" i="4"/>
  <c r="GS24" i="4" s="1"/>
  <c r="GD35" i="4"/>
  <c r="GS35" i="4" s="1"/>
  <c r="GD18" i="4"/>
  <c r="GS18" i="4" s="1"/>
  <c r="GD30" i="4"/>
  <c r="GS30" i="4" s="1"/>
  <c r="GD259" i="4"/>
  <c r="GS259" i="4" s="1"/>
  <c r="FS21" i="4"/>
  <c r="GQ21" i="4" s="1"/>
  <c r="FS15" i="4"/>
  <c r="GQ15" i="4" s="1"/>
  <c r="GD13" i="4"/>
  <c r="GS13" i="4" s="1"/>
  <c r="FS26" i="4"/>
  <c r="GQ26" i="4" s="1"/>
  <c r="GD256" i="4"/>
  <c r="GS256" i="4" s="1"/>
  <c r="FS258" i="4"/>
  <c r="GQ258" i="4" s="1"/>
  <c r="FS256" i="4"/>
  <c r="GQ256" i="4" s="1"/>
  <c r="GD23" i="4"/>
  <c r="GS23" i="4" s="1"/>
  <c r="FS252" i="4"/>
  <c r="GQ252" i="4" s="1"/>
  <c r="GD14" i="4"/>
  <c r="GS14" i="4" s="1"/>
  <c r="FS23" i="4"/>
  <c r="GQ23" i="4" s="1"/>
  <c r="GD255" i="4"/>
  <c r="GS255" i="4" s="1"/>
  <c r="GD263" i="4"/>
  <c r="GS263" i="4" s="1"/>
  <c r="FS195" i="4"/>
  <c r="GQ195" i="4" s="1"/>
  <c r="GD130" i="4"/>
  <c r="GS130" i="4" s="1"/>
  <c r="FS265" i="4"/>
  <c r="GQ265" i="4" s="1"/>
  <c r="GD91" i="4"/>
  <c r="GS91" i="4" s="1"/>
  <c r="GD22" i="4"/>
  <c r="GS22" i="4" s="1"/>
  <c r="FS22" i="4"/>
  <c r="GQ22" i="4" s="1"/>
  <c r="GD264" i="4"/>
  <c r="GS264" i="4" s="1"/>
  <c r="FS12" i="4"/>
  <c r="GQ12" i="4" s="1"/>
  <c r="GD261" i="4"/>
  <c r="GS261" i="4" s="1"/>
  <c r="GD15" i="4"/>
  <c r="GS15" i="4" s="1"/>
  <c r="GD265" i="4"/>
  <c r="GS265" i="4" s="1"/>
  <c r="GD262" i="4"/>
  <c r="GS262" i="4" s="1"/>
  <c r="FS262" i="4"/>
  <c r="GQ262" i="4" s="1"/>
  <c r="FS253" i="4"/>
  <c r="GQ253" i="4" s="1"/>
  <c r="GD19" i="4"/>
  <c r="GS19" i="4" s="1"/>
  <c r="FS255" i="4"/>
  <c r="GQ255" i="4" s="1"/>
  <c r="FS261" i="4"/>
  <c r="GQ261" i="4" s="1"/>
  <c r="GD211" i="4"/>
  <c r="GS211" i="4" s="1"/>
  <c r="GD102" i="4"/>
  <c r="GS102" i="4" s="1"/>
  <c r="EV263" i="4"/>
  <c r="GS11" i="4"/>
  <c r="FG267" i="4"/>
  <c r="EV258" i="4"/>
  <c r="EV102" i="4"/>
  <c r="EV91" i="4"/>
  <c r="EV19" i="4"/>
  <c r="EV22" i="4"/>
  <c r="EK265" i="4"/>
  <c r="EK253" i="4"/>
  <c r="EV211" i="4"/>
  <c r="GQ98" i="4"/>
  <c r="BZ267" i="4"/>
  <c r="AX7" i="4" s="1"/>
  <c r="EK257" i="4"/>
  <c r="EV12" i="4"/>
  <c r="EV34" i="4"/>
  <c r="EK20" i="4"/>
  <c r="EV122" i="4"/>
  <c r="EV130" i="4"/>
  <c r="EK98" i="4"/>
  <c r="EK19" i="4"/>
  <c r="EK264" i="4"/>
  <c r="EV21" i="4"/>
  <c r="EV24" i="4"/>
  <c r="EK254" i="4"/>
  <c r="EU267" i="4"/>
  <c r="EK18" i="4"/>
  <c r="EK256" i="4"/>
  <c r="EK14" i="4"/>
  <c r="EV262" i="4"/>
  <c r="EV17" i="4"/>
  <c r="EV30" i="4"/>
  <c r="EV266" i="4"/>
  <c r="EV259" i="4"/>
  <c r="EK251" i="4"/>
  <c r="EK21" i="4"/>
  <c r="EK260" i="4"/>
  <c r="EV14" i="4"/>
  <c r="EK263" i="4"/>
  <c r="EK23" i="4"/>
  <c r="EK24" i="4"/>
  <c r="EV255" i="4"/>
  <c r="EK25" i="4"/>
  <c r="EV35" i="4"/>
  <c r="EK255" i="4"/>
  <c r="EV18" i="4"/>
  <c r="EK261" i="4"/>
  <c r="EV257" i="4"/>
  <c r="EV265" i="4"/>
  <c r="EK27" i="4"/>
  <c r="EV23" i="4"/>
  <c r="EK13" i="4"/>
  <c r="EK252" i="4"/>
  <c r="EK195" i="4"/>
  <c r="EK16" i="4"/>
  <c r="EK15" i="4"/>
  <c r="EV16" i="4"/>
  <c r="EV13" i="4"/>
  <c r="EV254" i="4"/>
  <c r="EK26" i="4"/>
  <c r="EV107" i="4"/>
  <c r="EV256" i="4"/>
  <c r="EV26" i="4"/>
  <c r="EK258" i="4"/>
  <c r="AX6" i="4"/>
  <c r="D58" i="2"/>
  <c r="EK259" i="4"/>
  <c r="EK22" i="4"/>
  <c r="EV264" i="4"/>
  <c r="EK17" i="4"/>
  <c r="EK12" i="4"/>
  <c r="EV20" i="4"/>
  <c r="EV261" i="4"/>
  <c r="EK266" i="4"/>
  <c r="EV15" i="4"/>
  <c r="EV260" i="4"/>
  <c r="EJ267" i="4"/>
  <c r="EG6" i="4" s="1"/>
  <c r="O20" i="6" s="1"/>
  <c r="BO267" i="4"/>
  <c r="AW7" i="4" s="1"/>
  <c r="FS11" i="4"/>
  <c r="GQ11" i="4" s="1"/>
  <c r="EK11" i="4"/>
  <c r="EB45" i="4"/>
  <c r="EI7" i="4" l="1"/>
  <c r="Q21" i="6" s="1"/>
  <c r="Q6" i="6"/>
  <c r="Q8" i="6" s="1"/>
  <c r="GS3" i="4"/>
  <c r="GT12" i="4" s="1"/>
  <c r="D59" i="2"/>
  <c r="GS5" i="4"/>
  <c r="GS267" i="4"/>
  <c r="P7" i="6" s="1"/>
  <c r="P9" i="6" s="1"/>
  <c r="EV267" i="4"/>
  <c r="P6" i="6" s="1"/>
  <c r="P8" i="6" s="1"/>
  <c r="EK267" i="4"/>
  <c r="EG7" i="4" s="1"/>
  <c r="O21" i="6" s="1"/>
  <c r="GR3" i="4"/>
  <c r="GQ267" i="4"/>
  <c r="O7" i="6" s="1"/>
  <c r="O9" i="6" s="1"/>
  <c r="GR5" i="4"/>
  <c r="EB46" i="4"/>
  <c r="GT69" i="4" l="1"/>
  <c r="GT153" i="4"/>
  <c r="GT32" i="4"/>
  <c r="GT225" i="4"/>
  <c r="GT51" i="4"/>
  <c r="GT118" i="4"/>
  <c r="GT21" i="4"/>
  <c r="GT236" i="4"/>
  <c r="GT122" i="4"/>
  <c r="GT257" i="4"/>
  <c r="GT245" i="4"/>
  <c r="GT42" i="4"/>
  <c r="GT227" i="4"/>
  <c r="GT220" i="4"/>
  <c r="GT213" i="4"/>
  <c r="GT189" i="4"/>
  <c r="GT175" i="4"/>
  <c r="GT26" i="4"/>
  <c r="GT36" i="4"/>
  <c r="GT29" i="4"/>
  <c r="GT240" i="4"/>
  <c r="GT130" i="4"/>
  <c r="GT206" i="4"/>
  <c r="GT75" i="4"/>
  <c r="GT171" i="4"/>
  <c r="GT19" i="4"/>
  <c r="GT258" i="4"/>
  <c r="GT25" i="4"/>
  <c r="GT248" i="4"/>
  <c r="GT60" i="4"/>
  <c r="GT54" i="4"/>
  <c r="GT92" i="4"/>
  <c r="GT80" i="4"/>
  <c r="GT140" i="4"/>
  <c r="GT103" i="4"/>
  <c r="GT145" i="4"/>
  <c r="GT93" i="4"/>
  <c r="GT260" i="4"/>
  <c r="GT253" i="4"/>
  <c r="GT28" i="4"/>
  <c r="GT226" i="4"/>
  <c r="GT65" i="4"/>
  <c r="GT259" i="4"/>
  <c r="GT22" i="4"/>
  <c r="GT266" i="4"/>
  <c r="GT13" i="4"/>
  <c r="GT230" i="4"/>
  <c r="GT246" i="4"/>
  <c r="GT249" i="4"/>
  <c r="GT247" i="4"/>
  <c r="GT251" i="4"/>
  <c r="GT43" i="4"/>
  <c r="GT237" i="4"/>
  <c r="GT31" i="4"/>
  <c r="GT50" i="4"/>
  <c r="GT40" i="4"/>
  <c r="GT228" i="4"/>
  <c r="GT233" i="4"/>
  <c r="GT41" i="4"/>
  <c r="GT232" i="4"/>
  <c r="GT142" i="4"/>
  <c r="GT56" i="4"/>
  <c r="GT64" i="4"/>
  <c r="GT217" i="4"/>
  <c r="GT102" i="4"/>
  <c r="GT212" i="4"/>
  <c r="GT207" i="4"/>
  <c r="GT199" i="4"/>
  <c r="GT195" i="4"/>
  <c r="GT81" i="4"/>
  <c r="GT115" i="4"/>
  <c r="GT136" i="4"/>
  <c r="GT149" i="4"/>
  <c r="GT177" i="4"/>
  <c r="GT159" i="4"/>
  <c r="GT160" i="4"/>
  <c r="GT141" i="4"/>
  <c r="GT112" i="4"/>
  <c r="GT18" i="4"/>
  <c r="GT34" i="4"/>
  <c r="GT254" i="4"/>
  <c r="GT15" i="4"/>
  <c r="GT181" i="4"/>
  <c r="GT37" i="4"/>
  <c r="GT234" i="4"/>
  <c r="GT243" i="4"/>
  <c r="GT44" i="4"/>
  <c r="GT241" i="4"/>
  <c r="GT27" i="4"/>
  <c r="GT231" i="4"/>
  <c r="GT47" i="4"/>
  <c r="GT229" i="4"/>
  <c r="GT45" i="4"/>
  <c r="GT238" i="4"/>
  <c r="GT57" i="4"/>
  <c r="GT211" i="4"/>
  <c r="GT224" i="4"/>
  <c r="GT214" i="4"/>
  <c r="GT73" i="4"/>
  <c r="GT67" i="4"/>
  <c r="GT83" i="4"/>
  <c r="GT203" i="4"/>
  <c r="GT192" i="4"/>
  <c r="GT94" i="4"/>
  <c r="GT183" i="4"/>
  <c r="GT154" i="4"/>
  <c r="GT131" i="4"/>
  <c r="GT150" i="4"/>
  <c r="GT148" i="4"/>
  <c r="GT161" i="4"/>
  <c r="GT262" i="4"/>
  <c r="GT256" i="4"/>
  <c r="GT11" i="4"/>
  <c r="GT255" i="4"/>
  <c r="GT263" i="4"/>
  <c r="GT14" i="4"/>
  <c r="GT219" i="4"/>
  <c r="GT101" i="4"/>
  <c r="GT250" i="4"/>
  <c r="GT242" i="4"/>
  <c r="GT244" i="4"/>
  <c r="GT252" i="4"/>
  <c r="GT143" i="4"/>
  <c r="GT33" i="4"/>
  <c r="GT49" i="4"/>
  <c r="GT90" i="4"/>
  <c r="GT66" i="4"/>
  <c r="GT46" i="4"/>
  <c r="GT239" i="4"/>
  <c r="GT39" i="4"/>
  <c r="GT198" i="4"/>
  <c r="GT53" i="4"/>
  <c r="GT52" i="4"/>
  <c r="GT218" i="4"/>
  <c r="GT209" i="4"/>
  <c r="GT210" i="4"/>
  <c r="GT72" i="4"/>
  <c r="GT197" i="4"/>
  <c r="GT196" i="4"/>
  <c r="GT87" i="4"/>
  <c r="GT163" i="4"/>
  <c r="GT162" i="4"/>
  <c r="GT111" i="4"/>
  <c r="GT116" i="4"/>
  <c r="GT158" i="4"/>
  <c r="GT182" i="4"/>
  <c r="GT185" i="4"/>
  <c r="GT125" i="4"/>
  <c r="GT264" i="4"/>
  <c r="GT166" i="4"/>
  <c r="GT157" i="4"/>
  <c r="GT194" i="4"/>
  <c r="GT156" i="4"/>
  <c r="GT114" i="4"/>
  <c r="GT170" i="4"/>
  <c r="GT105" i="4"/>
  <c r="GT24" i="4"/>
  <c r="GT265" i="4"/>
  <c r="GT48" i="4"/>
  <c r="GT38" i="4"/>
  <c r="GT235" i="4"/>
  <c r="GT216" i="4"/>
  <c r="GT204" i="4"/>
  <c r="GT55" i="4"/>
  <c r="GT222" i="4"/>
  <c r="GT59" i="4"/>
  <c r="GT121" i="4"/>
  <c r="GT71" i="4"/>
  <c r="GT205" i="4"/>
  <c r="GT215" i="4"/>
  <c r="GT78" i="4"/>
  <c r="GT201" i="4"/>
  <c r="GT82" i="4"/>
  <c r="GT89" i="4"/>
  <c r="GT193" i="4"/>
  <c r="GT187" i="4"/>
  <c r="GT113" i="4"/>
  <c r="GT86" i="4"/>
  <c r="GT188" i="4"/>
  <c r="GT96" i="4"/>
  <c r="GT128" i="4"/>
  <c r="GT119" i="4"/>
  <c r="GT124" i="4"/>
  <c r="GT178" i="4"/>
  <c r="GT151" i="4"/>
  <c r="GT135" i="4"/>
  <c r="GT63" i="4"/>
  <c r="GT16" i="4"/>
  <c r="GT107" i="4"/>
  <c r="GT190" i="4"/>
  <c r="GT58" i="4"/>
  <c r="GT223" i="4"/>
  <c r="GT62" i="4"/>
  <c r="GT221" i="4"/>
  <c r="GT61" i="4"/>
  <c r="GT208" i="4"/>
  <c r="GT70" i="4"/>
  <c r="GT68" i="4"/>
  <c r="GT74" i="4"/>
  <c r="GT202" i="4"/>
  <c r="GT79" i="4"/>
  <c r="GT133" i="4"/>
  <c r="GT200" i="4"/>
  <c r="GT165" i="4"/>
  <c r="GT76" i="4"/>
  <c r="GT85" i="4"/>
  <c r="GT191" i="4"/>
  <c r="GT167" i="4"/>
  <c r="GT169" i="4"/>
  <c r="GT180" i="4"/>
  <c r="GT179" i="4"/>
  <c r="GT108" i="4"/>
  <c r="GT147" i="4"/>
  <c r="GT174" i="4"/>
  <c r="GT117" i="4"/>
  <c r="GT120" i="4"/>
  <c r="GT144" i="4"/>
  <c r="GT97" i="4"/>
  <c r="GT95" i="4"/>
  <c r="GT100" i="4"/>
  <c r="GT110" i="4"/>
  <c r="GT186" i="4"/>
  <c r="GT172" i="4"/>
  <c r="GT30" i="4"/>
  <c r="GT17" i="4"/>
  <c r="GT23" i="4"/>
  <c r="GT77" i="4"/>
  <c r="GT84" i="4"/>
  <c r="GT88" i="4"/>
  <c r="GT168" i="4"/>
  <c r="GT104" i="4"/>
  <c r="GT132" i="4"/>
  <c r="GT109" i="4"/>
  <c r="GT173" i="4"/>
  <c r="GT152" i="4"/>
  <c r="GT98" i="4"/>
  <c r="GT138" i="4"/>
  <c r="GT129" i="4"/>
  <c r="GT146" i="4"/>
  <c r="GT106" i="4"/>
  <c r="GT134" i="4"/>
  <c r="GT155" i="4"/>
  <c r="GT126" i="4"/>
  <c r="GT123" i="4"/>
  <c r="GT139" i="4"/>
  <c r="GT127" i="4"/>
  <c r="GT176" i="4"/>
  <c r="GT137" i="4"/>
  <c r="GT99" i="4"/>
  <c r="GT164" i="4"/>
  <c r="GT184" i="4"/>
  <c r="GT20" i="4"/>
  <c r="GT91" i="4"/>
  <c r="GT35" i="4"/>
  <c r="GT261" i="4"/>
  <c r="GR227" i="4"/>
  <c r="GR24" i="4"/>
  <c r="GR259" i="4"/>
  <c r="GR45" i="4"/>
  <c r="GR213" i="4"/>
  <c r="GR52" i="4"/>
  <c r="GR176" i="4"/>
  <c r="GR220" i="4"/>
  <c r="GR107" i="4"/>
  <c r="GR167" i="4"/>
  <c r="GR141" i="4"/>
  <c r="GR210" i="4"/>
  <c r="GR95" i="4"/>
  <c r="GR162" i="4"/>
  <c r="GR46" i="4"/>
  <c r="GR32" i="4"/>
  <c r="GR230" i="4"/>
  <c r="GR97" i="4"/>
  <c r="GR73" i="4"/>
  <c r="GR247" i="4"/>
  <c r="GR253" i="4"/>
  <c r="GR187" i="4"/>
  <c r="GR216" i="4"/>
  <c r="GR39" i="4"/>
  <c r="GR17" i="4"/>
  <c r="GR223" i="4"/>
  <c r="GR109" i="4"/>
  <c r="GR155" i="4"/>
  <c r="GR196" i="4"/>
  <c r="GR244" i="4"/>
  <c r="GR14" i="4"/>
  <c r="GR249" i="4"/>
  <c r="GR94" i="4"/>
  <c r="GR27" i="4"/>
  <c r="GR112" i="4"/>
  <c r="GR41" i="4"/>
  <c r="GR103" i="4"/>
  <c r="GR129" i="4"/>
  <c r="GR136" i="4"/>
  <c r="GR152" i="4"/>
  <c r="GR20" i="4"/>
  <c r="GR50" i="4"/>
  <c r="GR208" i="4"/>
  <c r="GR262" i="4"/>
  <c r="GR122" i="4"/>
  <c r="GR171" i="4"/>
  <c r="GR190" i="4"/>
  <c r="GR163" i="4"/>
  <c r="GR58" i="4"/>
  <c r="GR74" i="4"/>
  <c r="GR130" i="4"/>
  <c r="GR142" i="4"/>
  <c r="GR56" i="4"/>
  <c r="GR218" i="4"/>
  <c r="GR140" i="4"/>
  <c r="GR61" i="4"/>
  <c r="GR22" i="4"/>
  <c r="GR18" i="4"/>
  <c r="GR31" i="4"/>
  <c r="GR65" i="4"/>
  <c r="GR145" i="4"/>
  <c r="GR248" i="4"/>
  <c r="GR99" i="4"/>
  <c r="GR147" i="4"/>
  <c r="GR83" i="4"/>
  <c r="GR193" i="4"/>
  <c r="GR101" i="4"/>
  <c r="GR40" i="4"/>
  <c r="GR166" i="4"/>
  <c r="GR55" i="4"/>
  <c r="GR75" i="4"/>
  <c r="GR232" i="4"/>
  <c r="GR143" i="4"/>
  <c r="GR80" i="4"/>
  <c r="GR177" i="4"/>
  <c r="GR189" i="4"/>
  <c r="GR28" i="4"/>
  <c r="GR254" i="4"/>
  <c r="GR19" i="4"/>
  <c r="GR29" i="4"/>
  <c r="GR118" i="4"/>
  <c r="GR38" i="4"/>
  <c r="GR215" i="4"/>
  <c r="GR164" i="4"/>
  <c r="GR212" i="4"/>
  <c r="GR158" i="4"/>
  <c r="GR195" i="4"/>
  <c r="GR245" i="4"/>
  <c r="GR246" i="4"/>
  <c r="GR89" i="4"/>
  <c r="GR211" i="4"/>
  <c r="GR239" i="4"/>
  <c r="GR157" i="4"/>
  <c r="GR159" i="4"/>
  <c r="GR106" i="4"/>
  <c r="GR160" i="4"/>
  <c r="GR54" i="4"/>
  <c r="GR228" i="4"/>
  <c r="GR261" i="4"/>
  <c r="GR264" i="4"/>
  <c r="GR82" i="4"/>
  <c r="GR133" i="4"/>
  <c r="GR186" i="4"/>
  <c r="GR149" i="4"/>
  <c r="GR127" i="4"/>
  <c r="GR156" i="4"/>
  <c r="GR135" i="4"/>
  <c r="GR66" i="4"/>
  <c r="GR57" i="4"/>
  <c r="GR105" i="4"/>
  <c r="GR63" i="4"/>
  <c r="GR243" i="4"/>
  <c r="GR224" i="4"/>
  <c r="GR13" i="4"/>
  <c r="GR263" i="4"/>
  <c r="GR146" i="4"/>
  <c r="GR47" i="4"/>
  <c r="GR113" i="4"/>
  <c r="GR194" i="4"/>
  <c r="GR53" i="4"/>
  <c r="GR60" i="4"/>
  <c r="GR34" i="4"/>
  <c r="GR100" i="4"/>
  <c r="GR185" i="4"/>
  <c r="GR175" i="4"/>
  <c r="GR64" i="4"/>
  <c r="GR240" i="4"/>
  <c r="GR170" i="4"/>
  <c r="GR203" i="4"/>
  <c r="GR78" i="4"/>
  <c r="GR174" i="4"/>
  <c r="GR173" i="4"/>
  <c r="GR260" i="4"/>
  <c r="GR148" i="4"/>
  <c r="GR35" i="4"/>
  <c r="GR207" i="4"/>
  <c r="GR125" i="4"/>
  <c r="GR77" i="4"/>
  <c r="GR258" i="4"/>
  <c r="GR257" i="4"/>
  <c r="GR179" i="4"/>
  <c r="GR183" i="4"/>
  <c r="GR236" i="4"/>
  <c r="GR201" i="4"/>
  <c r="GR114" i="4"/>
  <c r="GR150" i="4"/>
  <c r="GR111" i="4"/>
  <c r="GR241" i="4"/>
  <c r="GR79" i="4"/>
  <c r="GR151" i="4"/>
  <c r="GR98" i="4"/>
  <c r="GR43" i="4"/>
  <c r="GR115" i="4"/>
  <c r="GR229" i="4"/>
  <c r="GR68" i="4"/>
  <c r="GR91" i="4"/>
  <c r="GR102" i="4"/>
  <c r="GR256" i="4"/>
  <c r="GR265" i="4"/>
  <c r="GR132" i="4"/>
  <c r="GR71" i="4"/>
  <c r="GR42" i="4"/>
  <c r="GR172" i="4"/>
  <c r="GR221" i="4"/>
  <c r="GR200" i="4"/>
  <c r="GR154" i="4"/>
  <c r="GR119" i="4"/>
  <c r="GR202" i="4"/>
  <c r="GR36" i="4"/>
  <c r="GR226" i="4"/>
  <c r="GR48" i="4"/>
  <c r="GR251" i="4"/>
  <c r="GR231" i="4"/>
  <c r="GR209" i="4"/>
  <c r="GR86" i="4"/>
  <c r="GR204" i="4"/>
  <c r="GR199" i="4"/>
  <c r="GR250" i="4"/>
  <c r="GR70" i="4"/>
  <c r="GR87" i="4"/>
  <c r="GR44" i="4"/>
  <c r="GR21" i="4"/>
  <c r="GR30" i="4"/>
  <c r="GR121" i="4"/>
  <c r="GR90" i="4"/>
  <c r="GR120" i="4"/>
  <c r="GR237" i="4"/>
  <c r="GR252" i="4"/>
  <c r="GR214" i="4"/>
  <c r="GR62" i="4"/>
  <c r="GR144" i="4"/>
  <c r="GR59" i="4"/>
  <c r="GR266" i="4"/>
  <c r="GR12" i="4"/>
  <c r="GR191" i="4"/>
  <c r="GR110" i="4"/>
  <c r="GR180" i="4"/>
  <c r="GR205" i="4"/>
  <c r="GR134" i="4"/>
  <c r="GR153" i="4"/>
  <c r="GR184" i="4"/>
  <c r="GR198" i="4"/>
  <c r="GR69" i="4"/>
  <c r="GR169" i="4"/>
  <c r="GR168" i="4"/>
  <c r="GR165" i="4"/>
  <c r="GR219" i="4"/>
  <c r="GR255" i="4"/>
  <c r="GR49" i="4"/>
  <c r="GR72" i="4"/>
  <c r="GR85" i="4"/>
  <c r="GR92" i="4"/>
  <c r="GR51" i="4"/>
  <c r="GR23" i="4"/>
  <c r="GR25" i="4"/>
  <c r="GR88" i="4"/>
  <c r="GR192" i="4"/>
  <c r="GR225" i="4"/>
  <c r="GR139" i="4"/>
  <c r="GR67" i="4"/>
  <c r="GR188" i="4"/>
  <c r="GR181" i="4"/>
  <c r="GR104" i="4"/>
  <c r="GR238" i="4"/>
  <c r="GR123" i="4"/>
  <c r="GR178" i="4"/>
  <c r="GR182" i="4"/>
  <c r="GR242" i="4"/>
  <c r="GR128" i="4"/>
  <c r="GR217" i="4"/>
  <c r="GR161" i="4"/>
  <c r="GR131" i="4"/>
  <c r="GR222" i="4"/>
  <c r="GR26" i="4"/>
  <c r="GR16" i="4"/>
  <c r="GR33" i="4"/>
  <c r="GR108" i="4"/>
  <c r="GR235" i="4"/>
  <c r="GR124" i="4"/>
  <c r="GR117" i="4"/>
  <c r="GR234" i="4"/>
  <c r="GR126" i="4"/>
  <c r="GR197" i="4"/>
  <c r="GR116" i="4"/>
  <c r="GR206" i="4"/>
  <c r="GR76" i="4"/>
  <c r="GR81" i="4"/>
  <c r="GR138" i="4"/>
  <c r="GR96" i="4"/>
  <c r="GR15" i="4"/>
  <c r="GR137" i="4"/>
  <c r="GR84" i="4"/>
  <c r="GR93" i="4"/>
  <c r="GR233" i="4"/>
  <c r="GR37" i="4"/>
  <c r="GR11" i="4"/>
  <c r="EB47" i="4"/>
  <c r="GT267" i="4" l="1"/>
  <c r="GS4" i="4"/>
  <c r="P32" i="6" s="1"/>
  <c r="GR267" i="4"/>
  <c r="GR4" i="4"/>
  <c r="O32" i="6" s="1"/>
  <c r="EB48" i="4"/>
  <c r="EB49" i="4" l="1"/>
  <c r="EB50" i="4" l="1"/>
  <c r="EB51" i="4" l="1"/>
  <c r="EB52" i="4" l="1"/>
  <c r="EB53" i="4" l="1"/>
  <c r="EB54" i="4" l="1"/>
  <c r="EB55" i="4" l="1"/>
  <c r="EB56" i="4" l="1"/>
  <c r="EB57" i="4" l="1"/>
  <c r="EB58" i="4" l="1"/>
  <c r="EB59" i="4" l="1"/>
  <c r="EB60" i="4" l="1"/>
  <c r="EB61" i="4" l="1"/>
  <c r="EB62" i="4" l="1"/>
  <c r="EB63" i="4" l="1"/>
  <c r="EB64" i="4" l="1"/>
  <c r="EB65" i="4" l="1"/>
  <c r="EB66" i="4" l="1"/>
  <c r="EB67" i="4" l="1"/>
  <c r="EB68" i="4" l="1"/>
  <c r="EB69" i="4" l="1"/>
  <c r="EB70" i="4" l="1"/>
  <c r="EB71" i="4" l="1"/>
  <c r="EB72" i="4" l="1"/>
  <c r="EB73" i="4" l="1"/>
  <c r="EB74" i="4" l="1"/>
  <c r="EB75" i="4" l="1"/>
  <c r="EB76" i="4" l="1"/>
  <c r="EB77" i="4" l="1"/>
  <c r="EB78" i="4" l="1"/>
  <c r="EB79" i="4" l="1"/>
  <c r="EB80" i="4" l="1"/>
  <c r="EB81" i="4" l="1"/>
  <c r="EB82" i="4" l="1"/>
  <c r="EB83" i="4" l="1"/>
  <c r="EB84" i="4" l="1"/>
  <c r="EB85" i="4" l="1"/>
  <c r="EB86" i="4" l="1"/>
  <c r="EB87" i="4" l="1"/>
  <c r="EB88" i="4" l="1"/>
  <c r="EB89" i="4" l="1"/>
  <c r="EB90" i="4" l="1"/>
  <c r="EB91" i="4" l="1"/>
  <c r="EB92" i="4" l="1"/>
  <c r="EB93" i="4" l="1"/>
  <c r="EB94" i="4" l="1"/>
  <c r="EB95" i="4" l="1"/>
  <c r="EB96" i="4" l="1"/>
  <c r="EB97" i="4" l="1"/>
  <c r="EB98" i="4" l="1"/>
  <c r="EB99" i="4" l="1"/>
  <c r="EB100" i="4" l="1"/>
  <c r="EB101" i="4" l="1"/>
  <c r="EB102" i="4" l="1"/>
  <c r="EB103" i="4" l="1"/>
  <c r="EB104" i="4" l="1"/>
  <c r="EB105" i="4" l="1"/>
  <c r="EB106" i="4" l="1"/>
  <c r="EB107" i="4" l="1"/>
  <c r="EB108" i="4" l="1"/>
  <c r="EB109" i="4" l="1"/>
  <c r="EB110" i="4" l="1"/>
  <c r="EB111" i="4" l="1"/>
  <c r="EB112" i="4" l="1"/>
  <c r="EB113" i="4" l="1"/>
  <c r="EB114" i="4" l="1"/>
  <c r="EB115" i="4" l="1"/>
  <c r="EB116" i="4" l="1"/>
  <c r="EB117" i="4" l="1"/>
  <c r="EB118" i="4" l="1"/>
  <c r="EB119" i="4" l="1"/>
  <c r="EB120" i="4" l="1"/>
  <c r="EB121" i="4" l="1"/>
  <c r="EB122" i="4" l="1"/>
  <c r="EB123" i="4" l="1"/>
  <c r="EB124" i="4" l="1"/>
  <c r="EB125" i="4" l="1"/>
  <c r="EB126" i="4" l="1"/>
  <c r="EB127" i="4" l="1"/>
  <c r="EB128" i="4" l="1"/>
  <c r="EB129" i="4" l="1"/>
  <c r="EB130" i="4" l="1"/>
  <c r="EB131" i="4" l="1"/>
  <c r="EB132" i="4" l="1"/>
  <c r="EB133" i="4" l="1"/>
  <c r="EB134" i="4" l="1"/>
  <c r="EB135" i="4" l="1"/>
  <c r="EB136" i="4" l="1"/>
  <c r="EB137" i="4" l="1"/>
  <c r="EB138" i="4" l="1"/>
  <c r="EB139" i="4" l="1"/>
  <c r="EB140" i="4" l="1"/>
  <c r="EB141" i="4" l="1"/>
  <c r="EB142" i="4" l="1"/>
  <c r="EB143" i="4" l="1"/>
  <c r="EB144" i="4" l="1"/>
  <c r="EB145" i="4" l="1"/>
  <c r="EB146" i="4" l="1"/>
  <c r="EB147" i="4" l="1"/>
  <c r="EB148" i="4" l="1"/>
  <c r="EB149" i="4" l="1"/>
  <c r="EB150" i="4" l="1"/>
  <c r="EB151" i="4" l="1"/>
  <c r="EB152" i="4" l="1"/>
  <c r="EB153" i="4" l="1"/>
  <c r="EB154" i="4" l="1"/>
  <c r="EB155" i="4" l="1"/>
  <c r="EB156" i="4" l="1"/>
  <c r="EB157" i="4" l="1"/>
  <c r="EB158" i="4" l="1"/>
  <c r="EB159" i="4" l="1"/>
  <c r="EB160" i="4" l="1"/>
  <c r="EB161" i="4" l="1"/>
  <c r="EB162" i="4" l="1"/>
  <c r="EB163" i="4" l="1"/>
  <c r="EB164" i="4" l="1"/>
  <c r="EB165" i="4" l="1"/>
  <c r="EB166" i="4" l="1"/>
  <c r="EB167" i="4" l="1"/>
  <c r="EB168" i="4" l="1"/>
  <c r="EB169" i="4" l="1"/>
  <c r="EB170" i="4" l="1"/>
  <c r="EB171" i="4" l="1"/>
  <c r="EB172" i="4" l="1"/>
  <c r="EB173" i="4" l="1"/>
  <c r="EB174" i="4" l="1"/>
  <c r="EB175" i="4" l="1"/>
  <c r="EB176" i="4" l="1"/>
  <c r="EB177" i="4" l="1"/>
  <c r="EB178" i="4" l="1"/>
  <c r="EB179" i="4" l="1"/>
  <c r="EB180" i="4" l="1"/>
  <c r="EB181" i="4" l="1"/>
  <c r="EB182" i="4" l="1"/>
  <c r="EB183" i="4" l="1"/>
  <c r="EB184" i="4" l="1"/>
  <c r="EB185" i="4" l="1"/>
  <c r="EB186" i="4" l="1"/>
  <c r="EB187" i="4" l="1"/>
  <c r="EB188" i="4" l="1"/>
  <c r="EB189" i="4" l="1"/>
  <c r="EB190" i="4" l="1"/>
  <c r="EB191" i="4" l="1"/>
  <c r="EB192" i="4" l="1"/>
  <c r="EB193" i="4" l="1"/>
  <c r="EB194" i="4" l="1"/>
  <c r="EB195" i="4" l="1"/>
  <c r="EB196" i="4" l="1"/>
  <c r="EB197" i="4" l="1"/>
  <c r="EB198" i="4" l="1"/>
  <c r="EB199" i="4" l="1"/>
  <c r="EB200" i="4" l="1"/>
  <c r="EB201" i="4" l="1"/>
  <c r="EB202" i="4" l="1"/>
  <c r="EB203" i="4" l="1"/>
  <c r="EB204" i="4" l="1"/>
  <c r="EB205" i="4" l="1"/>
  <c r="EB206" i="4" l="1"/>
  <c r="EB207" i="4" l="1"/>
  <c r="EB208" i="4" l="1"/>
  <c r="EB209" i="4" l="1"/>
  <c r="EB210" i="4" l="1"/>
  <c r="EB211" i="4" l="1"/>
  <c r="EB212" i="4" l="1"/>
  <c r="EB213" i="4" l="1"/>
  <c r="EB214" i="4" l="1"/>
  <c r="EB215" i="4" l="1"/>
  <c r="EB216" i="4" l="1"/>
  <c r="EB217" i="4" l="1"/>
  <c r="EB218" i="4" l="1"/>
  <c r="EB219" i="4" l="1"/>
  <c r="EB220" i="4" l="1"/>
  <c r="EB221" i="4" l="1"/>
  <c r="EB222" i="4" l="1"/>
  <c r="EB223" i="4" l="1"/>
  <c r="EB224" i="4" l="1"/>
  <c r="EB225" i="4" l="1"/>
  <c r="EB226" i="4" l="1"/>
  <c r="EB227" i="4" l="1"/>
  <c r="EB228" i="4" l="1"/>
  <c r="EB229" i="4" l="1"/>
  <c r="EB230" i="4" l="1"/>
  <c r="EB231" i="4" l="1"/>
  <c r="EB232" i="4" l="1"/>
  <c r="EB233" i="4" l="1"/>
  <c r="EB234" i="4" l="1"/>
  <c r="EB235" i="4" l="1"/>
  <c r="EB236" i="4" l="1"/>
  <c r="EB237" i="4" l="1"/>
  <c r="EB238" i="4" l="1"/>
  <c r="EB239" i="4" l="1"/>
  <c r="EB240" i="4" l="1"/>
  <c r="EB241" i="4" l="1"/>
  <c r="EB242" i="4" l="1"/>
  <c r="EB243" i="4" l="1"/>
  <c r="EB244" i="4" l="1"/>
  <c r="EB245" i="4" l="1"/>
  <c r="EB246" i="4" l="1"/>
  <c r="EB247" i="4" l="1"/>
  <c r="EB248" i="4" l="1"/>
  <c r="EB249" i="4" l="1"/>
  <c r="EB250" i="4" l="1"/>
  <c r="EB251" i="4" l="1"/>
  <c r="EB252" i="4" l="1"/>
  <c r="EB253" i="4" l="1"/>
  <c r="EB254" i="4" l="1"/>
  <c r="EB255" i="4" l="1"/>
  <c r="EB256" i="4" l="1"/>
  <c r="EB257" i="4" l="1"/>
  <c r="EB258" i="4" l="1"/>
  <c r="EB259" i="4" l="1"/>
  <c r="EB260" i="4" l="1"/>
  <c r="EB261" i="4" l="1"/>
  <c r="EB262" i="4" l="1"/>
  <c r="EB263" i="4" l="1"/>
  <c r="EB264" i="4" l="1"/>
  <c r="EB265" i="4" l="1"/>
  <c r="EB266" i="4" l="1"/>
  <c r="EB267" i="4" s="1"/>
  <c r="O6" i="6" s="1"/>
  <c r="O8" i="6" s="1"/>
  <c r="EC3" i="4" l="1"/>
  <c r="O12" i="6" s="1"/>
</calcChain>
</file>

<file path=xl/sharedStrings.xml><?xml version="1.0" encoding="utf-8"?>
<sst xmlns="http://schemas.openxmlformats.org/spreadsheetml/2006/main" count="702" uniqueCount="433">
  <si>
    <t>W</t>
  </si>
  <si>
    <t>Hz</t>
  </si>
  <si>
    <t>System spec</t>
  </si>
  <si>
    <t>V</t>
  </si>
  <si>
    <t>mA</t>
  </si>
  <si>
    <t>Lm</t>
  </si>
  <si>
    <t>Parameter</t>
  </si>
  <si>
    <t>Number</t>
  </si>
  <si>
    <t>Unit</t>
  </si>
  <si>
    <t>Note</t>
  </si>
  <si>
    <t>RMS input current</t>
  </si>
  <si>
    <t>pieces</t>
  </si>
  <si>
    <t>Ω</t>
  </si>
  <si>
    <t>Current sensing</t>
  </si>
  <si>
    <t>General Crest Factor</t>
  </si>
  <si>
    <t>Rough VF3</t>
  </si>
  <si>
    <t>Rough VF4</t>
  </si>
  <si>
    <t>Rough VF2</t>
  </si>
  <si>
    <t>Rough VF1</t>
  </si>
  <si>
    <t>Message</t>
  </si>
  <si>
    <t>Vin.peak</t>
  </si>
  <si>
    <t>ms</t>
  </si>
  <si>
    <t>Rough ILED1.avg</t>
  </si>
  <si>
    <t>Rough ILED2.avg</t>
  </si>
  <si>
    <t>Rough ILED3.avg</t>
  </si>
  <si>
    <t>Rough ILED4.avg</t>
  </si>
  <si>
    <t>Recommended P1</t>
  </si>
  <si>
    <t>Recommended P2</t>
  </si>
  <si>
    <t>Recommended P3</t>
  </si>
  <si>
    <t>Total LED quantity</t>
  </si>
  <si>
    <t>IF(mA)</t>
  </si>
  <si>
    <t>VF(V)</t>
  </si>
  <si>
    <t>Flux (Lm)</t>
  </si>
  <si>
    <t>a0</t>
  </si>
  <si>
    <t>a3</t>
  </si>
  <si>
    <t>a2</t>
  </si>
  <si>
    <t>a1</t>
  </si>
  <si>
    <t>b3</t>
  </si>
  <si>
    <t>b2</t>
  </si>
  <si>
    <t>b1</t>
  </si>
  <si>
    <t>b0</t>
  </si>
  <si>
    <t>points</t>
  </si>
  <si>
    <t>Time (sec)</t>
  </si>
  <si>
    <t>IF1 (mA)</t>
  </si>
  <si>
    <t>IF2 (mA)</t>
  </si>
  <si>
    <t>IF3 (mA)</t>
  </si>
  <si>
    <t>IF4 (mA)</t>
  </si>
  <si>
    <t>S1</t>
  </si>
  <si>
    <t>S2</t>
  </si>
  <si>
    <t>S3</t>
  </si>
  <si>
    <t>S4</t>
  </si>
  <si>
    <t>P1</t>
  </si>
  <si>
    <t>P2</t>
  </si>
  <si>
    <t>P3</t>
  </si>
  <si>
    <t>P4</t>
  </si>
  <si>
    <t>fAC</t>
  </si>
  <si>
    <t>P_F2 (W)</t>
  </si>
  <si>
    <t>P_F1 (W)</t>
  </si>
  <si>
    <t>P_F3 (W)</t>
  </si>
  <si>
    <t>P_F4 (W)</t>
  </si>
  <si>
    <t>E_F1 (mJ)</t>
  </si>
  <si>
    <t>E_F2 (mJ)</t>
  </si>
  <si>
    <t>E_F3 (mJ)</t>
  </si>
  <si>
    <t>E_F4 (mJ)</t>
  </si>
  <si>
    <t>Flux_F1 (Lm)</t>
  </si>
  <si>
    <t>Flux_F4 (Lm)</t>
  </si>
  <si>
    <t>Flux_F3 (Lm)</t>
  </si>
  <si>
    <t>Flux_F2 (Lm)</t>
  </si>
  <si>
    <t>Total Flux (Lm)</t>
  </si>
  <si>
    <t>LOP (Lm)</t>
  </si>
  <si>
    <t>Efficiency</t>
  </si>
  <si>
    <t>%</t>
  </si>
  <si>
    <t>Efficacy</t>
  </si>
  <si>
    <t>Lm/W</t>
  </si>
  <si>
    <t>Cosine integration</t>
  </si>
  <si>
    <t>Sine integration</t>
  </si>
  <si>
    <t>Iin.rms (mA)</t>
  </si>
  <si>
    <t>Iin.1st (mA)</t>
  </si>
  <si>
    <t>Iin.1st.square integration</t>
  </si>
  <si>
    <t>Iin.square integration</t>
  </si>
  <si>
    <t>Iin.1st.rms (mA)</t>
  </si>
  <si>
    <t>PF</t>
  </si>
  <si>
    <t>THD</t>
  </si>
  <si>
    <t>THD (%)</t>
  </si>
  <si>
    <t>unitless</t>
  </si>
  <si>
    <t>System Spec</t>
  </si>
  <si>
    <t>Design Process</t>
  </si>
  <si>
    <t>RESULT</t>
  </si>
  <si>
    <t>Design Result</t>
  </si>
  <si>
    <t>Vin.rms.max</t>
  </si>
  <si>
    <t>Vin.rms.typ</t>
  </si>
  <si>
    <t>Vin.rms.min</t>
  </si>
  <si>
    <t>Vbridge</t>
  </si>
  <si>
    <t>Vin.typ (V)</t>
  </si>
  <si>
    <t>Vin.min (V)</t>
  </si>
  <si>
    <t>Input voltages</t>
  </si>
  <si>
    <t>Vin.max (V)</t>
  </si>
  <si>
    <t>Iin.typ (mA)</t>
  </si>
  <si>
    <t>Iin.max (mA)</t>
  </si>
  <si>
    <t>Iin.min (mA)</t>
  </si>
  <si>
    <t>Input current</t>
  </si>
  <si>
    <t>Ein.min (mJ)</t>
  </si>
  <si>
    <t>Ein.typ (mJ)</t>
  </si>
  <si>
    <t>Ein.max (mJ)</t>
  </si>
  <si>
    <t>Bridge power dissipation</t>
  </si>
  <si>
    <t>Ebridge.typ (mJ)</t>
  </si>
  <si>
    <t>Ebridge.min (mJ)</t>
  </si>
  <si>
    <t>Ebridge.max (mJ)</t>
  </si>
  <si>
    <t>min</t>
  </si>
  <si>
    <t>typ</t>
  </si>
  <si>
    <t>max</t>
  </si>
  <si>
    <t>Flux (min)</t>
  </si>
  <si>
    <t>Total Flux (min)</t>
  </si>
  <si>
    <t>Total Flux (typ)</t>
  </si>
  <si>
    <t>Total Flux (max)</t>
  </si>
  <si>
    <t>Input current (mA)</t>
  </si>
  <si>
    <t>Power on each LED in gourp 1</t>
  </si>
  <si>
    <t>Power on each LED in gourp 2</t>
  </si>
  <si>
    <t>Power on each LED in gourp 3</t>
  </si>
  <si>
    <t>Power on each LED in gourp 4</t>
  </si>
  <si>
    <t>Driver IC</t>
  </si>
  <si>
    <t>Step 1: Calculate IC Number Rcs value</t>
  </si>
  <si>
    <t>Pin/Vin.rms</t>
  </si>
  <si>
    <t>IC Parm</t>
  </si>
  <si>
    <t>Experienced Value</t>
  </si>
  <si>
    <t>Step 2: Evaluate required S1~S4 and P1~P4</t>
  </si>
  <si>
    <t>1.2*Vin.rms/VF.typ</t>
  </si>
  <si>
    <t>Based on actually chosen S1~S4</t>
  </si>
  <si>
    <t>S4 need to be zero when applying FL77905</t>
  </si>
  <si>
    <t>Forward voltage of first group is recommended to be higher than 20V</t>
  </si>
  <si>
    <t>Some LEDs may not be turned on</t>
  </si>
  <si>
    <t>Peak and average current are both exceed rating</t>
  </si>
  <si>
    <t>OK</t>
  </si>
  <si>
    <t>Flux above average</t>
  </si>
  <si>
    <t>F.I.</t>
  </si>
  <si>
    <t>percent flicker</t>
  </si>
  <si>
    <t>Flicker index</t>
  </si>
  <si>
    <t>Input in "Design" tab</t>
  </si>
  <si>
    <t>Calculate coefficients</t>
  </si>
  <si>
    <t>Draw Trendline from calculated coefficients</t>
  </si>
  <si>
    <r>
      <t xml:space="preserve">Please specify thermal impedance from junction to ambient </t>
    </r>
    <r>
      <rPr>
        <sz val="11"/>
        <color theme="1"/>
        <rFont val="Calibri"/>
        <family val="2"/>
      </rPr>
      <t>→</t>
    </r>
  </si>
  <si>
    <t>OTP will be triggered</t>
  </si>
  <si>
    <t>1.2*Vin.rms</t>
  </si>
  <si>
    <t>Recommended total VF</t>
  </si>
  <si>
    <t>N/A</t>
  </si>
  <si>
    <t>This raw is added to make Lm(IF=0)=0</t>
  </si>
  <si>
    <t>From user input</t>
  </si>
  <si>
    <t>AC-Input Frequency</t>
  </si>
  <si>
    <t>Device Spec</t>
  </si>
  <si>
    <t>Input: Enter values by user</t>
  </si>
  <si>
    <t>Select: Select through drop-down list</t>
  </si>
  <si>
    <t>Recommend: Recommended value for guiding a design</t>
  </si>
  <si>
    <t>Basic LED Spec</t>
  </si>
  <si>
    <r>
      <t>Rated V</t>
    </r>
    <r>
      <rPr>
        <vertAlign val="subscript"/>
        <sz val="11"/>
        <color theme="1"/>
        <rFont val="Calibri"/>
        <family val="2"/>
        <scheme val="minor"/>
      </rPr>
      <t>F</t>
    </r>
  </si>
  <si>
    <r>
      <t>Min. V</t>
    </r>
    <r>
      <rPr>
        <vertAlign val="subscript"/>
        <sz val="11"/>
        <color theme="1"/>
        <rFont val="Calibri"/>
        <family val="2"/>
        <scheme val="minor"/>
      </rPr>
      <t>IN</t>
    </r>
  </si>
  <si>
    <r>
      <t>Rated V</t>
    </r>
    <r>
      <rPr>
        <vertAlign val="subscript"/>
        <sz val="11"/>
        <color theme="1"/>
        <rFont val="Calibri"/>
        <family val="2"/>
        <scheme val="minor"/>
      </rPr>
      <t>IN</t>
    </r>
  </si>
  <si>
    <r>
      <t>Max. V</t>
    </r>
    <r>
      <rPr>
        <vertAlign val="subscript"/>
        <sz val="11"/>
        <color theme="1"/>
        <rFont val="Calibri"/>
        <family val="2"/>
        <scheme val="minor"/>
      </rPr>
      <t>IN</t>
    </r>
  </si>
  <si>
    <r>
      <t>Rated P</t>
    </r>
    <r>
      <rPr>
        <vertAlign val="subscript"/>
        <sz val="11"/>
        <color theme="1"/>
        <rFont val="Calibri"/>
        <family val="2"/>
        <scheme val="minor"/>
      </rPr>
      <t>IN</t>
    </r>
  </si>
  <si>
    <t>Time &gt; 5ms, duty &gt; 50%</t>
  </si>
  <si>
    <t>Output: Calculation result</t>
  </si>
  <si>
    <t>Detailed LED Model</t>
  </si>
  <si>
    <r>
      <t>Max. I</t>
    </r>
    <r>
      <rPr>
        <vertAlign val="subscript"/>
        <sz val="11"/>
        <color theme="1"/>
        <rFont val="Calibri"/>
        <family val="2"/>
        <scheme val="minor"/>
      </rPr>
      <t>F</t>
    </r>
  </si>
  <si>
    <t>Lm degradation due to temperature rise or cover transparency.</t>
  </si>
  <si>
    <r>
      <t>V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charset val="136"/>
        <scheme val="minor"/>
      </rPr>
      <t xml:space="preserve"> @ 25% of Max. I</t>
    </r>
    <r>
      <rPr>
        <vertAlign val="subscript"/>
        <sz val="11"/>
        <color theme="1"/>
        <rFont val="Calibri"/>
        <family val="2"/>
        <scheme val="minor"/>
      </rPr>
      <t>F</t>
    </r>
  </si>
  <si>
    <r>
      <t>V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charset val="136"/>
        <scheme val="minor"/>
      </rPr>
      <t xml:space="preserve"> @ 50% of Max. I</t>
    </r>
    <r>
      <rPr>
        <vertAlign val="subscript"/>
        <sz val="11"/>
        <color theme="1"/>
        <rFont val="Calibri"/>
        <family val="2"/>
        <scheme val="minor"/>
      </rPr>
      <t>F</t>
    </r>
  </si>
  <si>
    <r>
      <t>V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charset val="136"/>
        <scheme val="minor"/>
      </rPr>
      <t xml:space="preserve"> @ 75% of Max. I</t>
    </r>
    <r>
      <rPr>
        <vertAlign val="subscript"/>
        <sz val="11"/>
        <color theme="1"/>
        <rFont val="Calibri"/>
        <family val="2"/>
        <scheme val="minor"/>
      </rPr>
      <t>F</t>
    </r>
  </si>
  <si>
    <r>
      <t>V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charset val="136"/>
        <scheme val="minor"/>
      </rPr>
      <t xml:space="preserve"> @ Max. I</t>
    </r>
    <r>
      <rPr>
        <vertAlign val="subscript"/>
        <sz val="11"/>
        <color theme="1"/>
        <rFont val="Calibri"/>
        <family val="2"/>
        <scheme val="minor"/>
      </rPr>
      <t>F</t>
    </r>
  </si>
  <si>
    <r>
      <t>V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charset val="136"/>
        <scheme val="minor"/>
      </rPr>
      <t xml:space="preserve"> @ Max. pulsed I</t>
    </r>
    <r>
      <rPr>
        <vertAlign val="subscript"/>
        <sz val="11"/>
        <color theme="1"/>
        <rFont val="Calibri"/>
        <family val="2"/>
        <scheme val="minor"/>
      </rPr>
      <t>F</t>
    </r>
  </si>
  <si>
    <r>
      <t>Max. pulsed I</t>
    </r>
    <r>
      <rPr>
        <vertAlign val="subscript"/>
        <sz val="11"/>
        <color theme="1"/>
        <rFont val="Calibri"/>
        <family val="2"/>
        <scheme val="minor"/>
      </rPr>
      <t>F</t>
    </r>
  </si>
  <si>
    <r>
      <t>Lm @ 25% of Max. I</t>
    </r>
    <r>
      <rPr>
        <vertAlign val="subscript"/>
        <sz val="11"/>
        <color theme="1"/>
        <rFont val="Calibri"/>
        <family val="2"/>
        <scheme val="minor"/>
      </rPr>
      <t>F</t>
    </r>
  </si>
  <si>
    <r>
      <t>Lm @ 50% of Max. I</t>
    </r>
    <r>
      <rPr>
        <vertAlign val="subscript"/>
        <sz val="11"/>
        <color theme="1"/>
        <rFont val="Calibri"/>
        <family val="2"/>
        <scheme val="minor"/>
      </rPr>
      <t>F</t>
    </r>
  </si>
  <si>
    <r>
      <t>Lm @ 75% of Max. I</t>
    </r>
    <r>
      <rPr>
        <vertAlign val="subscript"/>
        <sz val="11"/>
        <color theme="1"/>
        <rFont val="Calibri"/>
        <family val="2"/>
        <scheme val="minor"/>
      </rPr>
      <t>F</t>
    </r>
  </si>
  <si>
    <r>
      <t>Lm @ Max. I</t>
    </r>
    <r>
      <rPr>
        <vertAlign val="subscript"/>
        <sz val="11"/>
        <color theme="1"/>
        <rFont val="Calibri"/>
        <family val="2"/>
        <scheme val="minor"/>
      </rPr>
      <t>F</t>
    </r>
  </si>
  <si>
    <r>
      <t>Lm @ Max. pulsed I</t>
    </r>
    <r>
      <rPr>
        <vertAlign val="subscript"/>
        <sz val="11"/>
        <color theme="1"/>
        <rFont val="Calibri"/>
        <family val="2"/>
        <scheme val="minor"/>
      </rPr>
      <t>F</t>
    </r>
  </si>
  <si>
    <t>Lm Degradation</t>
  </si>
  <si>
    <r>
      <t>V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charset val="136"/>
        <scheme val="minor"/>
      </rPr>
      <t xml:space="preserve"> of input rectifier</t>
    </r>
  </si>
  <si>
    <t>Two diodes</t>
  </si>
  <si>
    <r>
      <t>Recommended R</t>
    </r>
    <r>
      <rPr>
        <vertAlign val="subscript"/>
        <sz val="11"/>
        <color theme="1"/>
        <rFont val="Calibri"/>
        <family val="2"/>
        <scheme val="minor"/>
      </rPr>
      <t>CS</t>
    </r>
  </si>
  <si>
    <t>Driver part</t>
  </si>
  <si>
    <r>
      <t>Recommended total V</t>
    </r>
    <r>
      <rPr>
        <vertAlign val="subscript"/>
        <sz val="11"/>
        <color theme="1"/>
        <rFont val="Calibri"/>
        <family val="2"/>
        <scheme val="minor"/>
      </rPr>
      <t>F</t>
    </r>
  </si>
  <si>
    <t>Stack LEDs to be comparable with input voltage. Stacks more LEDs for better efficiency.</t>
  </si>
  <si>
    <r>
      <rPr>
        <sz val="11"/>
        <color theme="1"/>
        <rFont val="Calibri"/>
        <family val="2"/>
      </rPr>
      <t>→</t>
    </r>
    <r>
      <rPr>
        <sz val="11"/>
        <color theme="1"/>
        <rFont val="Calibri"/>
        <family val="2"/>
        <charset val="136"/>
        <scheme val="minor"/>
      </rPr>
      <t>Your Choice</t>
    </r>
  </si>
  <si>
    <r>
      <rPr>
        <sz val="11"/>
        <color theme="1"/>
        <rFont val="Calibri"/>
        <family val="2"/>
      </rPr>
      <t>→</t>
    </r>
    <r>
      <rPr>
        <sz val="11"/>
        <color theme="1"/>
        <rFont val="Calibri"/>
        <family val="2"/>
        <charset val="136"/>
        <scheme val="minor"/>
      </rPr>
      <t>Your Choice of P1</t>
    </r>
  </si>
  <si>
    <r>
      <rPr>
        <sz val="11"/>
        <color theme="1"/>
        <rFont val="Calibri"/>
        <family val="2"/>
      </rPr>
      <t>→</t>
    </r>
    <r>
      <rPr>
        <sz val="11"/>
        <color theme="1"/>
        <rFont val="Calibri"/>
        <family val="2"/>
        <charset val="136"/>
        <scheme val="minor"/>
      </rPr>
      <t>Your Choice of P2</t>
    </r>
  </si>
  <si>
    <r>
      <rPr>
        <sz val="11"/>
        <color theme="1"/>
        <rFont val="Calibri"/>
        <family val="2"/>
      </rPr>
      <t>→</t>
    </r>
    <r>
      <rPr>
        <sz val="11"/>
        <color theme="1"/>
        <rFont val="Calibri"/>
        <family val="2"/>
        <charset val="136"/>
        <scheme val="minor"/>
      </rPr>
      <t>Your Choice of P3</t>
    </r>
  </si>
  <si>
    <r>
      <t>P</t>
    </r>
    <r>
      <rPr>
        <vertAlign val="subscript"/>
        <sz val="11"/>
        <color theme="1"/>
        <rFont val="Calibri"/>
        <family val="2"/>
        <scheme val="minor"/>
      </rPr>
      <t>IN</t>
    </r>
  </si>
  <si>
    <t>Power on LEDs</t>
  </si>
  <si>
    <t>Total Luminous Flux</t>
  </si>
  <si>
    <t>Check if junction temperature and current of LEDs exceeds its maximum rating. If it is exceeded, please increase P1, P2, P3, and/or P4.</t>
  </si>
  <si>
    <t>Note Area</t>
  </si>
  <si>
    <r>
      <t>V</t>
    </r>
    <r>
      <rPr>
        <vertAlign val="subscript"/>
        <sz val="11"/>
        <color theme="1"/>
        <rFont val="Calibri"/>
        <family val="2"/>
        <scheme val="minor"/>
      </rPr>
      <t>RMS</t>
    </r>
  </si>
  <si>
    <t>Have a nice day~</t>
  </si>
  <si>
    <t>Exceeded recommended temperature</t>
  </si>
  <si>
    <t>Same equation in DS</t>
  </si>
  <si>
    <t>sqrt(2)*Vin</t>
  </si>
  <si>
    <t>Calculation of this part is based on rated value. It is a rough calculation for deciding S1-S4 and P1-P4. Formulas are same as equations on application note AN-5088.</t>
  </si>
  <si>
    <t>INPUT</t>
  </si>
  <si>
    <t>Calculation</t>
  </si>
  <si>
    <t>S1~S4</t>
  </si>
  <si>
    <t>P1~P4</t>
  </si>
  <si>
    <t>Lm=b3*IF^3+b2*IF^2+b1*IF^1+b0</t>
  </si>
  <si>
    <t>VF=a3*IF^3+a2*IF^2+a1*IF^1+a0</t>
  </si>
  <si>
    <t>Ratio to Max. pulsed IF</t>
  </si>
  <si>
    <t>Integration of Vin(t)*Iin(t)</t>
  </si>
  <si>
    <t>Integration of Vbridge*Iin(t)</t>
  </si>
  <si>
    <t>Lm(IF) of each LED group</t>
  </si>
  <si>
    <t>Summation of Lm of each LED group</t>
  </si>
  <si>
    <t>→Your Choice of S5</t>
    <phoneticPr fontId="15" type="noConversion"/>
  </si>
  <si>
    <t>→Your Choice of S6</t>
    <phoneticPr fontId="15" type="noConversion"/>
  </si>
  <si>
    <t>→Your Choice of S7</t>
    <phoneticPr fontId="15" type="noConversion"/>
  </si>
  <si>
    <t>→Your Choice of S8</t>
    <phoneticPr fontId="15" type="noConversion"/>
  </si>
  <si>
    <t>→Your Choice of S9</t>
    <phoneticPr fontId="15" type="noConversion"/>
  </si>
  <si>
    <t>→Your Choice of S10</t>
    <phoneticPr fontId="15" type="noConversion"/>
  </si>
  <si>
    <t>Recommended total S01+S02+…</t>
    <phoneticPr fontId="15" type="noConversion"/>
  </si>
  <si>
    <t>→Your Choice of S1</t>
    <phoneticPr fontId="15" type="noConversion"/>
  </si>
  <si>
    <t>→Your Choice of S2</t>
    <phoneticPr fontId="15" type="noConversion"/>
  </si>
  <si>
    <t>→Your Choice of S3</t>
    <phoneticPr fontId="15" type="noConversion"/>
  </si>
  <si>
    <t>→Your Choice of S4</t>
    <phoneticPr fontId="15" type="noConversion"/>
  </si>
  <si>
    <t>LED series numbers (S1, S2, S3, S4, S5, S6, S7, S8, S9, S10)</t>
    <phoneticPr fontId="15" type="noConversion"/>
  </si>
  <si>
    <r>
      <rPr>
        <sz val="11"/>
        <color theme="1"/>
        <rFont val="돋움"/>
        <family val="3"/>
        <charset val="129"/>
      </rPr>
      <t>→</t>
    </r>
    <r>
      <rPr>
        <sz val="11"/>
        <color theme="1"/>
        <rFont val="Calibri"/>
        <family val="2"/>
        <charset val="136"/>
        <scheme val="minor"/>
      </rPr>
      <t>Your Choice of P4</t>
    </r>
    <phoneticPr fontId="15" type="noConversion"/>
  </si>
  <si>
    <r>
      <rPr>
        <sz val="11"/>
        <color theme="1"/>
        <rFont val="돋움"/>
        <family val="3"/>
        <charset val="129"/>
      </rPr>
      <t>→</t>
    </r>
    <r>
      <rPr>
        <sz val="11"/>
        <color theme="1"/>
        <rFont val="Calibri"/>
        <family val="2"/>
        <charset val="136"/>
        <scheme val="minor"/>
      </rPr>
      <t>Your Choice of P5</t>
    </r>
    <phoneticPr fontId="15" type="noConversion"/>
  </si>
  <si>
    <r>
      <rPr>
        <sz val="11"/>
        <color theme="1"/>
        <rFont val="돋움"/>
        <family val="3"/>
        <charset val="129"/>
      </rPr>
      <t>→</t>
    </r>
    <r>
      <rPr>
        <sz val="11"/>
        <color theme="1"/>
        <rFont val="Calibri"/>
        <family val="2"/>
        <charset val="136"/>
        <scheme val="minor"/>
      </rPr>
      <t>Your Choice of P6</t>
    </r>
    <phoneticPr fontId="15" type="noConversion"/>
  </si>
  <si>
    <t>Recommended P4</t>
    <phoneticPr fontId="15" type="noConversion"/>
  </si>
  <si>
    <t>Recommended P5</t>
    <phoneticPr fontId="15" type="noConversion"/>
  </si>
  <si>
    <t>Recommended P6</t>
    <phoneticPr fontId="15" type="noConversion"/>
  </si>
  <si>
    <t>Recommended P7</t>
    <phoneticPr fontId="15" type="noConversion"/>
  </si>
  <si>
    <r>
      <rPr>
        <sz val="11"/>
        <color theme="1"/>
        <rFont val="돋움"/>
        <family val="3"/>
        <charset val="129"/>
      </rPr>
      <t>→</t>
    </r>
    <r>
      <rPr>
        <sz val="11"/>
        <color theme="1"/>
        <rFont val="Calibri"/>
        <family val="2"/>
        <charset val="136"/>
        <scheme val="minor"/>
      </rPr>
      <t>Your Choice of P7</t>
    </r>
    <phoneticPr fontId="15" type="noConversion"/>
  </si>
  <si>
    <t>Recommended P8</t>
    <phoneticPr fontId="15" type="noConversion"/>
  </si>
  <si>
    <r>
      <rPr>
        <sz val="11"/>
        <color theme="1"/>
        <rFont val="돋움"/>
        <family val="3"/>
        <charset val="129"/>
      </rPr>
      <t>→</t>
    </r>
    <r>
      <rPr>
        <sz val="11"/>
        <color theme="1"/>
        <rFont val="Calibri"/>
        <family val="2"/>
        <charset val="136"/>
        <scheme val="minor"/>
      </rPr>
      <t>Your Choice of P8</t>
    </r>
    <phoneticPr fontId="15" type="noConversion"/>
  </si>
  <si>
    <t>Recommended P9</t>
    <phoneticPr fontId="15" type="noConversion"/>
  </si>
  <si>
    <r>
      <rPr>
        <sz val="11"/>
        <color theme="1"/>
        <rFont val="돋움"/>
        <family val="3"/>
        <charset val="129"/>
      </rPr>
      <t>→</t>
    </r>
    <r>
      <rPr>
        <sz val="11"/>
        <color theme="1"/>
        <rFont val="Calibri"/>
        <family val="2"/>
        <charset val="136"/>
        <scheme val="minor"/>
      </rPr>
      <t>Your Choice of P9</t>
    </r>
    <phoneticPr fontId="15" type="noConversion"/>
  </si>
  <si>
    <t>Recommended P10</t>
    <phoneticPr fontId="15" type="noConversion"/>
  </si>
  <si>
    <r>
      <rPr>
        <sz val="11"/>
        <color theme="1"/>
        <rFont val="돋움"/>
        <family val="3"/>
        <charset val="129"/>
      </rPr>
      <t>→</t>
    </r>
    <r>
      <rPr>
        <sz val="11"/>
        <color theme="1"/>
        <rFont val="Calibri"/>
        <family val="2"/>
        <charset val="136"/>
        <scheme val="minor"/>
      </rPr>
      <t>Your Choice of P10</t>
    </r>
    <phoneticPr fontId="15" type="noConversion"/>
  </si>
  <si>
    <t>Recommended S1+S2+ … +S10</t>
    <phoneticPr fontId="15" type="noConversion"/>
  </si>
  <si>
    <t>Rough VF5</t>
    <phoneticPr fontId="15" type="noConversion"/>
  </si>
  <si>
    <t>Rough VF6</t>
    <phoneticPr fontId="15" type="noConversion"/>
  </si>
  <si>
    <t>Rough VF7</t>
    <phoneticPr fontId="15" type="noConversion"/>
  </si>
  <si>
    <t>Rough VF8</t>
    <phoneticPr fontId="15" type="noConversion"/>
  </si>
  <si>
    <t>Rough VF9</t>
    <phoneticPr fontId="15" type="noConversion"/>
  </si>
  <si>
    <t>Rough VF10</t>
    <phoneticPr fontId="15" type="noConversion"/>
  </si>
  <si>
    <t>VIN Resistor.high</t>
    <phoneticPr fontId="15" type="noConversion"/>
  </si>
  <si>
    <t>kΩ</t>
    <phoneticPr fontId="15" type="noConversion"/>
  </si>
  <si>
    <t>VIN Resistor.low</t>
    <phoneticPr fontId="15" type="noConversion"/>
  </si>
  <si>
    <t>Selected Rcs</t>
    <phoneticPr fontId="15" type="noConversion"/>
  </si>
  <si>
    <t>Prak input current</t>
    <phoneticPr fontId="15" type="noConversion"/>
  </si>
  <si>
    <t>mA</t>
    <phoneticPr fontId="15" type="noConversion"/>
  </si>
  <si>
    <t>LED parallel numbers (P1, P2, P3, P4, P5, P6, P7, P8, P9, P10)</t>
    <phoneticPr fontId="15" type="noConversion"/>
  </si>
  <si>
    <t>R1</t>
    <phoneticPr fontId="15" type="noConversion"/>
  </si>
  <si>
    <t>R2</t>
    <phoneticPr fontId="15" type="noConversion"/>
  </si>
  <si>
    <t>IF5 (mA)</t>
    <phoneticPr fontId="15" type="noConversion"/>
  </si>
  <si>
    <t>IF6 (mA)</t>
    <phoneticPr fontId="15" type="noConversion"/>
  </si>
  <si>
    <t>IF7 (mA)</t>
    <phoneticPr fontId="15" type="noConversion"/>
  </si>
  <si>
    <t>IF8 (mA)</t>
    <phoneticPr fontId="15" type="noConversion"/>
  </si>
  <si>
    <t>IF9 (mA)</t>
    <phoneticPr fontId="15" type="noConversion"/>
  </si>
  <si>
    <t>IF10 (mA)</t>
    <phoneticPr fontId="15" type="noConversion"/>
  </si>
  <si>
    <t>S5</t>
    <phoneticPr fontId="15" type="noConversion"/>
  </si>
  <si>
    <t>S6</t>
    <phoneticPr fontId="15" type="noConversion"/>
  </si>
  <si>
    <t>S7</t>
    <phoneticPr fontId="15" type="noConversion"/>
  </si>
  <si>
    <t>S8</t>
    <phoneticPr fontId="15" type="noConversion"/>
  </si>
  <si>
    <t>S9</t>
    <phoneticPr fontId="15" type="noConversion"/>
  </si>
  <si>
    <t>S10</t>
    <phoneticPr fontId="15" type="noConversion"/>
  </si>
  <si>
    <t>Rough T1_start</t>
    <phoneticPr fontId="15" type="noConversion"/>
  </si>
  <si>
    <t>Rough T2_start</t>
    <phoneticPr fontId="15" type="noConversion"/>
  </si>
  <si>
    <t>Rough T3_start</t>
    <phoneticPr fontId="15" type="noConversion"/>
  </si>
  <si>
    <t>Rough T4_start</t>
    <phoneticPr fontId="15" type="noConversion"/>
  </si>
  <si>
    <t>Rough T5_start</t>
    <phoneticPr fontId="15" type="noConversion"/>
  </si>
  <si>
    <t>Rough T6_start</t>
    <phoneticPr fontId="15" type="noConversion"/>
  </si>
  <si>
    <t>Rough T7_start</t>
    <phoneticPr fontId="15" type="noConversion"/>
  </si>
  <si>
    <t>Rough T8_start</t>
    <phoneticPr fontId="15" type="noConversion"/>
  </si>
  <si>
    <t>Rough T9_start</t>
    <phoneticPr fontId="15" type="noConversion"/>
  </si>
  <si>
    <t>Rough T10_start</t>
    <phoneticPr fontId="15" type="noConversion"/>
  </si>
  <si>
    <t>Rough T1_end</t>
    <phoneticPr fontId="15" type="noConversion"/>
  </si>
  <si>
    <t>Rough T2_end</t>
    <phoneticPr fontId="15" type="noConversion"/>
  </si>
  <si>
    <t>Rough T3_end</t>
    <phoneticPr fontId="15" type="noConversion"/>
  </si>
  <si>
    <t>Rough T4_end</t>
    <phoneticPr fontId="15" type="noConversion"/>
  </si>
  <si>
    <t>Rough T5_end</t>
    <phoneticPr fontId="15" type="noConversion"/>
  </si>
  <si>
    <t>Rough T6_end</t>
    <phoneticPr fontId="15" type="noConversion"/>
  </si>
  <si>
    <t>Rough T7_end</t>
    <phoneticPr fontId="15" type="noConversion"/>
  </si>
  <si>
    <t>Rough T8_end</t>
    <phoneticPr fontId="15" type="noConversion"/>
  </si>
  <si>
    <t>Rough T9_end</t>
    <phoneticPr fontId="15" type="noConversion"/>
  </si>
  <si>
    <t>Rough T10_end</t>
    <phoneticPr fontId="15" type="noConversion"/>
  </si>
  <si>
    <t>t1_start</t>
    <phoneticPr fontId="15" type="noConversion"/>
  </si>
  <si>
    <t>t2_start</t>
  </si>
  <si>
    <t>t3_start</t>
  </si>
  <si>
    <t>t4_start</t>
  </si>
  <si>
    <t>t5_start</t>
  </si>
  <si>
    <t>t6_start</t>
    <phoneticPr fontId="15" type="noConversion"/>
  </si>
  <si>
    <t>t7_start</t>
  </si>
  <si>
    <t>t8_start</t>
  </si>
  <si>
    <t>t9_start</t>
  </si>
  <si>
    <t>t10_start</t>
  </si>
  <si>
    <t>t1_end</t>
    <phoneticPr fontId="15" type="noConversion"/>
  </si>
  <si>
    <t>t2_end</t>
  </si>
  <si>
    <t>t3_end</t>
  </si>
  <si>
    <t>t4_end</t>
  </si>
  <si>
    <t>t5_end</t>
  </si>
  <si>
    <t>t6_end</t>
    <phoneticPr fontId="15" type="noConversion"/>
  </si>
  <si>
    <t>t7_end</t>
  </si>
  <si>
    <t>t8_end</t>
  </si>
  <si>
    <t>t9_end</t>
  </si>
  <si>
    <t>t10_end</t>
  </si>
  <si>
    <t>VCS-SHA-min (V)</t>
    <phoneticPr fontId="15" type="noConversion"/>
  </si>
  <si>
    <t>VCS-SHA-typ (V)</t>
    <phoneticPr fontId="15" type="noConversion"/>
  </si>
  <si>
    <t>VCS-SHA-max (V)</t>
    <phoneticPr fontId="15" type="noConversion"/>
  </si>
  <si>
    <t>VF1 (V)</t>
    <phoneticPr fontId="15" type="noConversion"/>
  </si>
  <si>
    <t>VF2 (V)</t>
    <phoneticPr fontId="15" type="noConversion"/>
  </si>
  <si>
    <t>VF3 (V)</t>
    <phoneticPr fontId="15" type="noConversion"/>
  </si>
  <si>
    <t>VF4 (V)</t>
    <phoneticPr fontId="15" type="noConversion"/>
  </si>
  <si>
    <t>VF5 (V)</t>
    <phoneticPr fontId="15" type="noConversion"/>
  </si>
  <si>
    <t>VF6 (V)</t>
    <phoneticPr fontId="15" type="noConversion"/>
  </si>
  <si>
    <t>VF7 (V)</t>
    <phoneticPr fontId="15" type="noConversion"/>
  </si>
  <si>
    <t>VF8 (V)</t>
    <phoneticPr fontId="15" type="noConversion"/>
  </si>
  <si>
    <t>VF9 (V)</t>
    <phoneticPr fontId="15" type="noConversion"/>
  </si>
  <si>
    <t>VF10 (V)</t>
    <phoneticPr fontId="15" type="noConversion"/>
  </si>
  <si>
    <t>VF2 (V)</t>
    <phoneticPr fontId="15" type="noConversion"/>
  </si>
  <si>
    <t>VF3 (V)</t>
    <phoneticPr fontId="15" type="noConversion"/>
  </si>
  <si>
    <t>VF4 (V)</t>
    <phoneticPr fontId="15" type="noConversion"/>
  </si>
  <si>
    <t>VF5 (V)</t>
    <phoneticPr fontId="15" type="noConversion"/>
  </si>
  <si>
    <t>VF6 (V)</t>
    <phoneticPr fontId="15" type="noConversion"/>
  </si>
  <si>
    <t>VF7 (V)</t>
    <phoneticPr fontId="15" type="noConversion"/>
  </si>
  <si>
    <t>VF8 (V)</t>
    <phoneticPr fontId="15" type="noConversion"/>
  </si>
  <si>
    <t>VF9 (V)</t>
    <phoneticPr fontId="15" type="noConversion"/>
  </si>
  <si>
    <t>VF10 (V)</t>
    <phoneticPr fontId="15" type="noConversion"/>
  </si>
  <si>
    <t>E_F5 (mJ)</t>
    <phoneticPr fontId="15" type="noConversion"/>
  </si>
  <si>
    <t>E_F6 (mJ)</t>
    <phoneticPr fontId="15" type="noConversion"/>
  </si>
  <si>
    <t>E_F7 (mJ)</t>
    <phoneticPr fontId="15" type="noConversion"/>
  </si>
  <si>
    <t>E_F8 (mJ)</t>
    <phoneticPr fontId="15" type="noConversion"/>
  </si>
  <si>
    <t>E_F9 (mJ)</t>
    <phoneticPr fontId="15" type="noConversion"/>
  </si>
  <si>
    <t>E_F10 (mJ)</t>
    <phoneticPr fontId="15" type="noConversion"/>
  </si>
  <si>
    <t>Flux_F5 (Lm)</t>
    <phoneticPr fontId="15" type="noConversion"/>
  </si>
  <si>
    <t>Flux_F6 (Lm)</t>
    <phoneticPr fontId="15" type="noConversion"/>
  </si>
  <si>
    <t>Flux_F7 (Lm)</t>
    <phoneticPr fontId="15" type="noConversion"/>
  </si>
  <si>
    <t>Flux_F8 (Lm)</t>
    <phoneticPr fontId="15" type="noConversion"/>
  </si>
  <si>
    <t>Flux_F9 (Lm)</t>
    <phoneticPr fontId="15" type="noConversion"/>
  </si>
  <si>
    <t>Flux_F10 (Lm)</t>
    <phoneticPr fontId="15" type="noConversion"/>
  </si>
  <si>
    <t>P_F6 (W)</t>
    <phoneticPr fontId="15" type="noConversion"/>
  </si>
  <si>
    <t>P_F7 (W)</t>
    <phoneticPr fontId="15" type="noConversion"/>
  </si>
  <si>
    <t>P_F8 (W)</t>
    <phoneticPr fontId="15" type="noConversion"/>
  </si>
  <si>
    <t>P_F9 (W)</t>
    <phoneticPr fontId="15" type="noConversion"/>
  </si>
  <si>
    <t>P_F10 (W)</t>
    <phoneticPr fontId="15" type="noConversion"/>
  </si>
  <si>
    <t>Vin Reference</t>
    <phoneticPr fontId="15" type="noConversion"/>
  </si>
  <si>
    <t>LED group voltage (min)</t>
    <phoneticPr fontId="15" type="noConversion"/>
  </si>
  <si>
    <t>LED group voltage (typ)</t>
    <phoneticPr fontId="15" type="noConversion"/>
  </si>
  <si>
    <t>LED group voltage (max)</t>
    <phoneticPr fontId="15" type="noConversion"/>
  </si>
  <si>
    <t>LED group current (min)</t>
    <phoneticPr fontId="15" type="noConversion"/>
  </si>
  <si>
    <t>LED group current (typ)</t>
    <phoneticPr fontId="15" type="noConversion"/>
  </si>
  <si>
    <t>LED group current (max)</t>
    <phoneticPr fontId="15" type="noConversion"/>
  </si>
  <si>
    <t>Flux (typ)</t>
    <phoneticPr fontId="15" type="noConversion"/>
  </si>
  <si>
    <t>Flux (max)</t>
    <phoneticPr fontId="15" type="noConversion"/>
  </si>
  <si>
    <t>Rough ILED5.avg</t>
    <phoneticPr fontId="15" type="noConversion"/>
  </si>
  <si>
    <t>Rough ILED6.avg</t>
    <phoneticPr fontId="15" type="noConversion"/>
  </si>
  <si>
    <t>Rough ILED7.avg</t>
    <phoneticPr fontId="15" type="noConversion"/>
  </si>
  <si>
    <t>Rough ILED8.avg</t>
    <phoneticPr fontId="15" type="noConversion"/>
  </si>
  <si>
    <t>Rough ILED9.avg</t>
    <phoneticPr fontId="15" type="noConversion"/>
  </si>
  <si>
    <t>Rough ILED10.avg</t>
    <phoneticPr fontId="15" type="noConversion"/>
  </si>
  <si>
    <t>LED Direct-AC Driver Design Tool for NCL30170</t>
    <phoneticPr fontId="15" type="noConversion"/>
  </si>
  <si>
    <t>P_F5 (W)</t>
    <phoneticPr fontId="15" type="noConversion"/>
  </si>
  <si>
    <t>VIN_div-min (v)</t>
    <phoneticPr fontId="15" type="noConversion"/>
  </si>
  <si>
    <t>VIN_div-typ (v)</t>
    <phoneticPr fontId="15" type="noConversion"/>
  </si>
  <si>
    <t>VIN_div-max (v)</t>
    <phoneticPr fontId="15" type="noConversion"/>
  </si>
  <si>
    <t>VIN_eff_min (V)</t>
    <phoneticPr fontId="15" type="noConversion"/>
  </si>
  <si>
    <t>VIN_eff_typ (V)</t>
    <phoneticPr fontId="15" type="noConversion"/>
  </si>
  <si>
    <t>VIN_eff_max (V)</t>
    <phoneticPr fontId="15" type="noConversion"/>
  </si>
  <si>
    <t>VIN_div_pk_min</t>
    <phoneticPr fontId="15" type="noConversion"/>
  </si>
  <si>
    <t>integ VIN_eff_min</t>
    <phoneticPr fontId="15" type="noConversion"/>
  </si>
  <si>
    <t>VCS_AVG-REF_min</t>
    <phoneticPr fontId="15" type="noConversion"/>
  </si>
  <si>
    <t>Voff_min</t>
    <phoneticPr fontId="15" type="noConversion"/>
  </si>
  <si>
    <t>integ_VCS-SHA-REF_min</t>
    <phoneticPr fontId="15" type="noConversion"/>
  </si>
  <si>
    <t>VIN_div_pk_typ</t>
    <phoneticPr fontId="15" type="noConversion"/>
  </si>
  <si>
    <t>integ VIN_eff_typ</t>
    <phoneticPr fontId="15" type="noConversion"/>
  </si>
  <si>
    <t>VCS_AVG-REF_typ</t>
    <phoneticPr fontId="15" type="noConversion"/>
  </si>
  <si>
    <t>Voff_typ</t>
    <phoneticPr fontId="15" type="noConversion"/>
  </si>
  <si>
    <t>integ_VCS-SHA-REF_typ</t>
    <phoneticPr fontId="15" type="noConversion"/>
  </si>
  <si>
    <t>VIN_div_pk_max</t>
    <phoneticPr fontId="15" type="noConversion"/>
  </si>
  <si>
    <t>integ VIN_eff_max</t>
    <phoneticPr fontId="15" type="noConversion"/>
  </si>
  <si>
    <t>VCS_AVG-REF_max</t>
    <phoneticPr fontId="15" type="noConversion"/>
  </si>
  <si>
    <t>Voff_max</t>
    <phoneticPr fontId="15" type="noConversion"/>
  </si>
  <si>
    <t>integ_VCS-SHA-REF_max</t>
    <phoneticPr fontId="15" type="noConversion"/>
  </si>
  <si>
    <t>t1_start_typ</t>
    <phoneticPr fontId="15" type="noConversion"/>
  </si>
  <si>
    <t>t1_start_min</t>
    <phoneticPr fontId="15" type="noConversion"/>
  </si>
  <si>
    <t>t1_end_min</t>
    <phoneticPr fontId="15" type="noConversion"/>
  </si>
  <si>
    <t>t1_end_typ</t>
    <phoneticPr fontId="15" type="noConversion"/>
  </si>
  <si>
    <t>t1_end_max</t>
    <phoneticPr fontId="15" type="noConversion"/>
  </si>
  <si>
    <t>t1_start_max</t>
    <phoneticPr fontId="15" type="noConversion"/>
  </si>
  <si>
    <t>ILED1_avr</t>
    <phoneticPr fontId="15" type="noConversion"/>
  </si>
  <si>
    <t>ILED2_avr</t>
  </si>
  <si>
    <t>ILED3_avr</t>
  </si>
  <si>
    <t>ILED4_avr</t>
  </si>
  <si>
    <t>ILED5_avr</t>
  </si>
  <si>
    <t>ILED6_avr</t>
    <phoneticPr fontId="15" type="noConversion"/>
  </si>
  <si>
    <t>ILED7_avr</t>
  </si>
  <si>
    <t>ILED8_avr</t>
  </si>
  <si>
    <t>ILED9_avr</t>
  </si>
  <si>
    <t>ILED10_avr</t>
  </si>
  <si>
    <r>
      <t xml:space="preserve"> I</t>
    </r>
    <r>
      <rPr>
        <vertAlign val="subscript"/>
        <sz val="11"/>
        <color theme="1"/>
        <rFont val="Calibri"/>
        <family val="2"/>
        <scheme val="minor"/>
      </rPr>
      <t>IN</t>
    </r>
    <r>
      <rPr>
        <sz val="11"/>
        <color theme="1"/>
        <rFont val="Calibri"/>
        <family val="2"/>
        <scheme val="minor"/>
      </rPr>
      <t xml:space="preserve"> (peak/avg)</t>
    </r>
    <phoneticPr fontId="15" type="noConversion"/>
  </si>
  <si>
    <t>LED group power (min)</t>
    <phoneticPr fontId="15" type="noConversion"/>
  </si>
  <si>
    <t>LED group power (typ)</t>
    <phoneticPr fontId="15" type="noConversion"/>
  </si>
  <si>
    <t>LED group power (max)</t>
    <phoneticPr fontId="15" type="noConversion"/>
  </si>
  <si>
    <t>Input power</t>
    <phoneticPr fontId="15" type="noConversion"/>
  </si>
  <si>
    <r>
      <t>V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charset val="136"/>
        <scheme val="minor"/>
      </rPr>
      <t xml:space="preserve"> of commutation diode</t>
    </r>
    <phoneticPr fontId="15" type="noConversion"/>
  </si>
  <si>
    <r>
      <rPr>
        <sz val="11"/>
        <color theme="1"/>
        <rFont val="Calibri"/>
        <family val="2"/>
        <scheme val="minor"/>
      </rPr>
      <t>Peak</t>
    </r>
    <r>
      <rPr>
        <sz val="11"/>
        <color theme="1"/>
        <rFont val="Calibri"/>
        <family val="2"/>
        <charset val="136"/>
        <scheme val="minor"/>
      </rPr>
      <t xml:space="preserve"> V</t>
    </r>
    <r>
      <rPr>
        <vertAlign val="subscript"/>
        <sz val="11"/>
        <color theme="1"/>
        <rFont val="Calibri"/>
        <family val="2"/>
        <scheme val="minor"/>
      </rPr>
      <t>IN</t>
    </r>
    <phoneticPr fontId="15" type="noConversion"/>
  </si>
  <si>
    <r>
      <rPr>
        <sz val="11"/>
        <color theme="1"/>
        <rFont val="Calibri"/>
        <family val="2"/>
        <scheme val="minor"/>
      </rPr>
      <t>Peak</t>
    </r>
    <r>
      <rPr>
        <sz val="11"/>
        <color theme="1"/>
        <rFont val="Calibri"/>
        <family val="2"/>
        <charset val="136"/>
        <scheme val="minor"/>
      </rPr>
      <t xml:space="preserve"> V</t>
    </r>
    <r>
      <rPr>
        <vertAlign val="subscript"/>
        <sz val="11"/>
        <color theme="1"/>
        <rFont val="Calibri"/>
        <family val="2"/>
        <scheme val="minor"/>
      </rPr>
      <t>IN</t>
    </r>
    <r>
      <rPr>
        <sz val="11"/>
        <color theme="1"/>
        <rFont val="Calibri"/>
        <family val="2"/>
        <scheme val="minor"/>
      </rPr>
      <t xml:space="preserve"> / V</t>
    </r>
    <r>
      <rPr>
        <vertAlign val="subscript"/>
        <sz val="11"/>
        <color theme="1"/>
        <rFont val="Calibri"/>
        <family val="2"/>
        <scheme val="minor"/>
      </rPr>
      <t>F(LED)</t>
    </r>
    <phoneticPr fontId="15" type="noConversion"/>
  </si>
  <si>
    <t>Power on each LED in gourp 5</t>
    <phoneticPr fontId="15" type="noConversion"/>
  </si>
  <si>
    <t>Power on each LED in gourp 6</t>
    <phoneticPr fontId="15" type="noConversion"/>
  </si>
  <si>
    <t>Power on each LED in gourp 7</t>
    <phoneticPr fontId="15" type="noConversion"/>
  </si>
  <si>
    <t>Power on each LED in gourp 8</t>
    <phoneticPr fontId="15" type="noConversion"/>
  </si>
  <si>
    <t>Power on each LED in gourp 9</t>
    <phoneticPr fontId="15" type="noConversion"/>
  </si>
  <si>
    <t>Power on each LED in gourp 10</t>
    <phoneticPr fontId="15" type="noConversion"/>
  </si>
  <si>
    <r>
      <t>I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charset val="136"/>
        <scheme val="minor"/>
      </rPr>
      <t xml:space="preserve"> on each LED in group 1 (peak/avg)</t>
    </r>
    <phoneticPr fontId="15" type="noConversion"/>
  </si>
  <si>
    <r>
      <t>I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charset val="136"/>
        <scheme val="minor"/>
      </rPr>
      <t xml:space="preserve"> on each LED in group 2 (peak/avg)</t>
    </r>
    <phoneticPr fontId="15" type="noConversion"/>
  </si>
  <si>
    <r>
      <t>I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charset val="136"/>
        <scheme val="minor"/>
      </rPr>
      <t xml:space="preserve"> on each LED in group 3 (peak/avg)</t>
    </r>
    <phoneticPr fontId="15" type="noConversion"/>
  </si>
  <si>
    <r>
      <t>I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charset val="136"/>
        <scheme val="minor"/>
      </rPr>
      <t xml:space="preserve"> on each LED in group 4 (peak/avg)</t>
    </r>
    <phoneticPr fontId="15" type="noConversion"/>
  </si>
  <si>
    <r>
      <t>I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charset val="136"/>
        <scheme val="minor"/>
      </rPr>
      <t xml:space="preserve"> on each LED in group 5 (peak/avg)</t>
    </r>
    <phoneticPr fontId="15" type="noConversion"/>
  </si>
  <si>
    <r>
      <t>I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charset val="136"/>
        <scheme val="minor"/>
      </rPr>
      <t xml:space="preserve"> on each LED in group 6 (peak/avg)</t>
    </r>
    <phoneticPr fontId="15" type="noConversion"/>
  </si>
  <si>
    <r>
      <t>I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charset val="136"/>
        <scheme val="minor"/>
      </rPr>
      <t xml:space="preserve"> on each LED in group 7 (peak/avg)</t>
    </r>
    <phoneticPr fontId="15" type="noConversion"/>
  </si>
  <si>
    <r>
      <t>I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charset val="136"/>
        <scheme val="minor"/>
      </rPr>
      <t xml:space="preserve"> on each LED in group 8 (peak/avg)</t>
    </r>
    <phoneticPr fontId="15" type="noConversion"/>
  </si>
  <si>
    <r>
      <t>I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charset val="136"/>
        <scheme val="minor"/>
      </rPr>
      <t xml:space="preserve"> on each LED in group 9 (peak/avg)</t>
    </r>
    <phoneticPr fontId="15" type="noConversion"/>
  </si>
  <si>
    <r>
      <t>I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charset val="136"/>
        <scheme val="minor"/>
      </rPr>
      <t xml:space="preserve"> on each LED in group 10 (peak/avg)</t>
    </r>
    <phoneticPr fontId="15" type="noConversion"/>
  </si>
  <si>
    <t>Input current.ref</t>
    <phoneticPr fontId="15" type="noConversion"/>
  </si>
  <si>
    <t>P6</t>
    <phoneticPr fontId="15" type="noConversion"/>
  </si>
  <si>
    <t>P7</t>
    <phoneticPr fontId="15" type="noConversion"/>
  </si>
  <si>
    <t>P8</t>
    <phoneticPr fontId="15" type="noConversion"/>
  </si>
  <si>
    <t>P9</t>
    <phoneticPr fontId="15" type="noConversion"/>
  </si>
  <si>
    <t>P5</t>
    <phoneticPr fontId="15" type="noConversion"/>
  </si>
  <si>
    <t>P10</t>
    <phoneticPr fontId="15" type="noConversion"/>
  </si>
  <si>
    <t>SUM</t>
    <phoneticPr fontId="15" type="noConversion"/>
  </si>
  <si>
    <t>SUM</t>
    <phoneticPr fontId="15" type="noConversion"/>
  </si>
  <si>
    <t>One LED current (min)</t>
    <phoneticPr fontId="15" type="noConversion"/>
  </si>
  <si>
    <t>One LED current (typ)</t>
    <phoneticPr fontId="15" type="noConversion"/>
  </si>
  <si>
    <t>one LED current (max)</t>
    <phoneticPr fontId="15" type="noConversion"/>
  </si>
  <si>
    <t>Channel</t>
    <phoneticPr fontId="15" type="noConversion"/>
  </si>
  <si>
    <t>Updated: Sep 12, 2018.</t>
    <phoneticPr fontId="15" type="noConversion"/>
  </si>
  <si>
    <t>NCL30170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</si>
</sst>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_ "/>
    <numFmt numFmtId="165" formatCode="0_);[Red]\(0\)"/>
    <numFmt numFmtId="166" formatCode="0.000_ "/>
    <numFmt numFmtId="167" formatCode="0_ "/>
  </numFmts>
  <fonts count="24">
    <font>
      <sz val="11"/>
      <color theme="1"/>
      <name val="Calibri"/>
      <family val="2"/>
      <charset val="136"/>
      <scheme val="minor"/>
    </font>
    <font>
      <sz val="11"/>
      <color rgb="FFFF0000"/>
      <name val="Calibri"/>
      <family val="2"/>
      <charset val="136"/>
      <scheme val="minor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charset val="136"/>
      <scheme val="minor"/>
    </font>
    <font>
      <vertAlign val="sub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9" tint="0.3999755851924192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11"/>
      <color theme="0" tint="-0.499984740745262"/>
      <name val="Calibri"/>
      <family val="2"/>
      <charset val="136"/>
      <scheme val="minor"/>
    </font>
    <font>
      <sz val="8"/>
      <name val="Calibri"/>
      <family val="3"/>
      <charset val="129"/>
      <scheme val="minor"/>
    </font>
    <font>
      <sz val="11"/>
      <color theme="1"/>
      <name val="돋움"/>
      <family val="3"/>
      <charset val="129"/>
    </font>
    <font>
      <b/>
      <sz val="11"/>
      <color theme="1"/>
      <name val="Calibri"/>
      <family val="3"/>
      <charset val="129"/>
      <scheme val="minor"/>
    </font>
    <font>
      <sz val="14"/>
      <color theme="1"/>
      <name val="Calibri"/>
      <family val="2"/>
      <charset val="136"/>
      <scheme val="minor"/>
    </font>
    <font>
      <b/>
      <sz val="14"/>
      <color theme="1"/>
      <name val="Calibri"/>
      <family val="2"/>
      <charset val="136"/>
      <scheme val="minor"/>
    </font>
    <font>
      <b/>
      <sz val="14"/>
      <color theme="1"/>
      <name val="Calibri"/>
      <family val="3"/>
      <charset val="129"/>
      <scheme val="minor"/>
    </font>
    <font>
      <sz val="14"/>
      <color theme="1"/>
      <name val="Calibri"/>
      <family val="3"/>
      <charset val="129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맑은 고딕"/>
      <family val="2"/>
      <charset val="136"/>
    </font>
  </fonts>
  <fills count="31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EAF1DD"/>
        <bgColor rgb="FF000000"/>
      </patternFill>
    </fill>
  </fills>
  <borders count="62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 style="thin">
        <color theme="9"/>
      </right>
      <top style="thin">
        <color theme="9"/>
      </top>
      <bottom/>
      <diagonal/>
    </border>
    <border>
      <left style="thin">
        <color theme="9"/>
      </left>
      <right style="thin">
        <color theme="9"/>
      </right>
      <top/>
      <bottom/>
      <diagonal/>
    </border>
    <border>
      <left style="thin">
        <color theme="9"/>
      </left>
      <right style="thin">
        <color theme="9"/>
      </right>
      <top/>
      <bottom style="thin">
        <color theme="9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/>
      <diagonal/>
    </border>
    <border>
      <left style="thin">
        <color theme="8" tint="-0.499984740745262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thin">
        <color theme="7" tint="-0.499984740745262"/>
      </left>
      <right style="thin">
        <color theme="7" tint="-0.499984740745262"/>
      </right>
      <top style="thin">
        <color theme="7" tint="-0.499984740745262"/>
      </top>
      <bottom style="thin">
        <color theme="7" tint="-0.499984740745262"/>
      </bottom>
      <diagonal/>
    </border>
    <border>
      <left style="thin">
        <color theme="7" tint="-0.499984740745262"/>
      </left>
      <right style="thin">
        <color theme="7" tint="-0.499984740745262"/>
      </right>
      <top style="thin">
        <color theme="7" tint="-0.499984740745262"/>
      </top>
      <bottom/>
      <diagonal/>
    </border>
    <border>
      <left style="thin">
        <color theme="7" tint="-0.499984740745262"/>
      </left>
      <right style="thin">
        <color theme="7" tint="-0.499984740745262"/>
      </right>
      <top/>
      <bottom/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2" tint="-0.89996032593768116"/>
      </left>
      <right style="thin">
        <color theme="2" tint="-0.89996032593768116"/>
      </right>
      <top style="thin">
        <color theme="2" tint="-0.89996032593768116"/>
      </top>
      <bottom style="thin">
        <color theme="2" tint="-0.89996032593768116"/>
      </bottom>
      <diagonal/>
    </border>
    <border>
      <left style="thin">
        <color theme="2" tint="-0.89996032593768116"/>
      </left>
      <right style="thin">
        <color theme="2" tint="-0.89996032593768116"/>
      </right>
      <top style="thin">
        <color theme="2" tint="-0.89996032593768116"/>
      </top>
      <bottom/>
      <diagonal/>
    </border>
    <border>
      <left style="thin">
        <color theme="2" tint="-0.749961851863155"/>
      </left>
      <right style="thin">
        <color theme="2" tint="-0.749961851863155"/>
      </right>
      <top style="thin">
        <color theme="2" tint="-0.749961851863155"/>
      </top>
      <bottom/>
      <diagonal/>
    </border>
    <border>
      <left style="thin">
        <color theme="2" tint="-0.749961851863155"/>
      </left>
      <right style="thin">
        <color theme="2" tint="-0.749961851863155"/>
      </right>
      <top/>
      <bottom/>
      <diagonal/>
    </border>
    <border>
      <left style="thin">
        <color theme="2" tint="-0.749961851863155"/>
      </left>
      <right style="thin">
        <color theme="2" tint="-0.749961851863155"/>
      </right>
      <top/>
      <bottom style="thin">
        <color theme="2" tint="-0.749961851863155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9" tint="-0.499984740745262"/>
      </right>
      <top/>
      <bottom/>
      <diagonal/>
    </border>
    <border>
      <left/>
      <right/>
      <top/>
      <bottom style="thin">
        <color theme="8" tint="-0.499984740745262"/>
      </bottom>
      <diagonal/>
    </border>
    <border>
      <left/>
      <right style="thin">
        <color theme="8" tint="-0.499984740745262"/>
      </right>
      <top/>
      <bottom style="thin">
        <color theme="8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7" tint="-0.499984740745262"/>
      </left>
      <right style="thin">
        <color theme="7" tint="-0.499984740745262"/>
      </right>
      <top/>
      <bottom style="thin">
        <color theme="7" tint="-0.499984740745262"/>
      </bottom>
      <diagonal/>
    </border>
    <border>
      <left style="thin">
        <color rgb="FF4F6228"/>
      </left>
      <right style="thin">
        <color rgb="FF4F6228"/>
      </right>
      <top/>
      <bottom/>
      <diagonal/>
    </border>
  </borders>
  <cellStyleXfs count="1">
    <xf numFmtId="0" fontId="0" fillId="0" borderId="0"/>
  </cellStyleXfs>
  <cellXfs count="209">
    <xf numFmtId="0" fontId="0" fillId="0" borderId="0" xfId="0"/>
    <xf numFmtId="0" fontId="0" fillId="0" borderId="0" xfId="0" quotePrefix="1"/>
    <xf numFmtId="0" fontId="0" fillId="4" borderId="0" xfId="0" applyFill="1"/>
    <xf numFmtId="0" fontId="0" fillId="18" borderId="0" xfId="0" applyFill="1"/>
    <xf numFmtId="0" fontId="7" fillId="0" borderId="0" xfId="0" applyFont="1"/>
    <xf numFmtId="0" fontId="0" fillId="16" borderId="0" xfId="0" applyFill="1"/>
    <xf numFmtId="0" fontId="0" fillId="0" borderId="0" xfId="0" applyBorder="1" applyAlignment="1" applyProtection="1">
      <alignment horizontal="center" vertical="center"/>
    </xf>
    <xf numFmtId="0" fontId="0" fillId="0" borderId="0" xfId="0" applyFill="1" applyBorder="1" applyAlignment="1" applyProtection="1">
      <alignment vertical="center" wrapText="1"/>
    </xf>
    <xf numFmtId="0" fontId="0" fillId="24" borderId="4" xfId="0" applyFill="1" applyBorder="1" applyAlignment="1" applyProtection="1">
      <alignment vertical="center" wrapText="1"/>
    </xf>
    <xf numFmtId="0" fontId="12" fillId="24" borderId="2" xfId="0" applyFont="1" applyFill="1" applyBorder="1" applyAlignment="1" applyProtection="1">
      <alignment horizontal="center" vertical="center"/>
    </xf>
    <xf numFmtId="0" fontId="2" fillId="15" borderId="8" xfId="0" applyFont="1" applyFill="1" applyBorder="1" applyAlignment="1" applyProtection="1">
      <alignment horizontal="center" vertical="center"/>
    </xf>
    <xf numFmtId="0" fontId="2" fillId="21" borderId="1" xfId="0" applyFont="1" applyFill="1" applyBorder="1" applyAlignment="1" applyProtection="1">
      <alignment horizontal="center" vertical="center"/>
    </xf>
    <xf numFmtId="0" fontId="9" fillId="17" borderId="6" xfId="0" applyFont="1" applyFill="1" applyBorder="1" applyAlignment="1" applyProtection="1">
      <alignment horizontal="center" vertical="center"/>
      <protection locked="0"/>
    </xf>
    <xf numFmtId="0" fontId="0" fillId="21" borderId="6" xfId="0" applyFill="1" applyBorder="1" applyAlignment="1" applyProtection="1">
      <alignment horizontal="center" vertical="center"/>
    </xf>
    <xf numFmtId="0" fontId="0" fillId="5" borderId="4" xfId="0" applyFill="1" applyBorder="1" applyAlignment="1" applyProtection="1">
      <alignment horizontal="center" vertical="center"/>
    </xf>
    <xf numFmtId="0" fontId="9" fillId="3" borderId="8" xfId="0" applyFont="1" applyFill="1" applyBorder="1" applyAlignment="1" applyProtection="1">
      <alignment horizontal="center" vertical="center"/>
    </xf>
    <xf numFmtId="0" fontId="9" fillId="17" borderId="0" xfId="0" applyFont="1" applyFill="1" applyBorder="1" applyAlignment="1" applyProtection="1">
      <alignment horizontal="center" vertical="center"/>
      <protection locked="0"/>
    </xf>
    <xf numFmtId="0" fontId="9" fillId="17" borderId="1" xfId="0" applyFont="1" applyFill="1" applyBorder="1" applyAlignment="1" applyProtection="1">
      <alignment horizontal="center" vertical="center"/>
      <protection locked="0"/>
    </xf>
    <xf numFmtId="0" fontId="0" fillId="0" borderId="24" xfId="0" applyBorder="1"/>
    <xf numFmtId="0" fontId="0" fillId="4" borderId="24" xfId="0" applyFill="1" applyBorder="1"/>
    <xf numFmtId="0" fontId="0" fillId="18" borderId="24" xfId="0" applyFill="1" applyBorder="1"/>
    <xf numFmtId="0" fontId="2" fillId="0" borderId="24" xfId="0" applyFont="1" applyBorder="1" applyAlignment="1"/>
    <xf numFmtId="0" fontId="0" fillId="5" borderId="0" xfId="0" applyFill="1"/>
    <xf numFmtId="0" fontId="0" fillId="12" borderId="0" xfId="0" applyFill="1"/>
    <xf numFmtId="0" fontId="0" fillId="12" borderId="24" xfId="0" applyFill="1" applyBorder="1"/>
    <xf numFmtId="0" fontId="0" fillId="5" borderId="24" xfId="0" applyFill="1" applyBorder="1"/>
    <xf numFmtId="0" fontId="0" fillId="19" borderId="24" xfId="0" applyFill="1" applyBorder="1"/>
    <xf numFmtId="0" fontId="0" fillId="16" borderId="24" xfId="0" applyFill="1" applyBorder="1"/>
    <xf numFmtId="0" fontId="0" fillId="15" borderId="8" xfId="0" applyFill="1" applyBorder="1" applyAlignment="1" applyProtection="1">
      <alignment horizontal="center" vertical="center"/>
    </xf>
    <xf numFmtId="0" fontId="3" fillId="21" borderId="2" xfId="0" applyFont="1" applyFill="1" applyBorder="1" applyAlignment="1" applyProtection="1">
      <alignment horizontal="right" vertical="center"/>
    </xf>
    <xf numFmtId="0" fontId="9" fillId="17" borderId="2" xfId="0" applyFont="1" applyFill="1" applyBorder="1" applyAlignment="1" applyProtection="1">
      <alignment horizontal="center" vertical="center"/>
      <protection locked="0"/>
    </xf>
    <xf numFmtId="0" fontId="0" fillId="21" borderId="2" xfId="0" applyFill="1" applyBorder="1" applyAlignment="1" applyProtection="1">
      <alignment horizontal="center" vertical="center"/>
    </xf>
    <xf numFmtId="0" fontId="0" fillId="0" borderId="24" xfId="0" applyBorder="1" applyAlignment="1">
      <alignment vertical="center"/>
    </xf>
    <xf numFmtId="164" fontId="9" fillId="3" borderId="8" xfId="0" applyNumberFormat="1" applyFont="1" applyFill="1" applyBorder="1" applyAlignment="1" applyProtection="1">
      <alignment horizontal="center" vertical="center"/>
    </xf>
    <xf numFmtId="0" fontId="6" fillId="11" borderId="6" xfId="0" applyFont="1" applyFill="1" applyBorder="1" applyAlignment="1" applyProtection="1">
      <alignment horizontal="center" vertical="center"/>
    </xf>
    <xf numFmtId="0" fontId="6" fillId="17" borderId="6" xfId="0" applyFont="1" applyFill="1" applyBorder="1" applyAlignment="1" applyProtection="1">
      <alignment horizontal="center" vertical="center"/>
      <protection locked="0"/>
    </xf>
    <xf numFmtId="0" fontId="4" fillId="24" borderId="9" xfId="0" applyFont="1" applyFill="1" applyBorder="1" applyAlignment="1" applyProtection="1">
      <alignment horizontal="left" vertical="center" wrapText="1"/>
    </xf>
    <xf numFmtId="0" fontId="4" fillId="24" borderId="11" xfId="0" applyFont="1" applyFill="1" applyBorder="1" applyAlignment="1" applyProtection="1">
      <alignment horizontal="left" vertical="center" wrapText="1"/>
    </xf>
    <xf numFmtId="0" fontId="0" fillId="24" borderId="9" xfId="0" applyFill="1" applyBorder="1" applyAlignment="1" applyProtection="1">
      <alignment horizontal="left" vertical="center" wrapText="1"/>
    </xf>
    <xf numFmtId="0" fontId="0" fillId="24" borderId="13" xfId="0" applyFill="1" applyBorder="1" applyAlignment="1" applyProtection="1">
      <alignment horizontal="left" vertical="center" wrapText="1"/>
    </xf>
    <xf numFmtId="0" fontId="0" fillId="24" borderId="11" xfId="0" applyFill="1" applyBorder="1" applyAlignment="1" applyProtection="1">
      <alignment horizontal="left" vertical="center" wrapText="1"/>
    </xf>
    <xf numFmtId="0" fontId="0" fillId="21" borderId="7" xfId="0" applyFill="1" applyBorder="1" applyAlignment="1" applyProtection="1">
      <alignment horizontal="center" vertical="center"/>
    </xf>
    <xf numFmtId="0" fontId="6" fillId="17" borderId="8" xfId="0" applyFont="1" applyFill="1" applyBorder="1" applyAlignment="1" applyProtection="1">
      <alignment horizontal="center" vertical="center"/>
      <protection locked="0"/>
    </xf>
    <xf numFmtId="0" fontId="0" fillId="21" borderId="8" xfId="0" applyFill="1" applyBorder="1" applyAlignment="1" applyProtection="1">
      <alignment horizontal="center" vertical="center"/>
    </xf>
    <xf numFmtId="0" fontId="0" fillId="21" borderId="0" xfId="0" applyFill="1" applyBorder="1" applyAlignment="1" applyProtection="1">
      <alignment horizontal="center" vertical="center"/>
    </xf>
    <xf numFmtId="0" fontId="0" fillId="21" borderId="1" xfId="0" applyFill="1" applyBorder="1" applyAlignment="1" applyProtection="1">
      <alignment horizontal="center" vertical="center"/>
    </xf>
    <xf numFmtId="0" fontId="0" fillId="0" borderId="24" xfId="0" applyBorder="1" applyAlignment="1">
      <alignment horizontal="center"/>
    </xf>
    <xf numFmtId="0" fontId="0" fillId="0" borderId="0" xfId="0" applyAlignment="1">
      <alignment horizontal="center"/>
    </xf>
    <xf numFmtId="0" fontId="0" fillId="5" borderId="2" xfId="0" applyFill="1" applyBorder="1" applyAlignment="1" applyProtection="1">
      <alignment horizontal="center" vertical="center"/>
    </xf>
    <xf numFmtId="0" fontId="6" fillId="11" borderId="2" xfId="0" applyFont="1" applyFill="1" applyBorder="1" applyAlignment="1" applyProtection="1">
      <alignment horizontal="center" vertical="center"/>
    </xf>
    <xf numFmtId="0" fontId="0" fillId="7" borderId="29" xfId="0" applyFill="1" applyBorder="1"/>
    <xf numFmtId="0" fontId="0" fillId="14" borderId="31" xfId="0" applyFill="1" applyBorder="1"/>
    <xf numFmtId="0" fontId="0" fillId="14" borderId="32" xfId="0" applyFill="1" applyBorder="1"/>
    <xf numFmtId="0" fontId="0" fillId="14" borderId="33" xfId="0" applyFill="1" applyBorder="1"/>
    <xf numFmtId="0" fontId="0" fillId="13" borderId="35" xfId="0" applyFill="1" applyBorder="1"/>
    <xf numFmtId="0" fontId="0" fillId="13" borderId="36" xfId="0" applyFill="1" applyBorder="1"/>
    <xf numFmtId="0" fontId="0" fillId="8" borderId="39" xfId="0" applyFill="1" applyBorder="1"/>
    <xf numFmtId="0" fontId="0" fillId="8" borderId="40" xfId="0" applyFill="1" applyBorder="1"/>
    <xf numFmtId="0" fontId="0" fillId="10" borderId="42" xfId="0" applyFill="1" applyBorder="1"/>
    <xf numFmtId="0" fontId="0" fillId="10" borderId="43" xfId="0" applyFill="1" applyBorder="1"/>
    <xf numFmtId="0" fontId="0" fillId="20" borderId="45" xfId="0" applyFill="1" applyBorder="1"/>
    <xf numFmtId="0" fontId="0" fillId="0" borderId="45" xfId="0" applyBorder="1"/>
    <xf numFmtId="0" fontId="0" fillId="20" borderId="46" xfId="0" applyFill="1" applyBorder="1"/>
    <xf numFmtId="0" fontId="0" fillId="17" borderId="42" xfId="0" applyFill="1" applyBorder="1"/>
    <xf numFmtId="0" fontId="0" fillId="17" borderId="43" xfId="0" applyFill="1" applyBorder="1"/>
    <xf numFmtId="0" fontId="0" fillId="17" borderId="44" xfId="0" applyFill="1" applyBorder="1"/>
    <xf numFmtId="0" fontId="0" fillId="6" borderId="49" xfId="0" applyFill="1" applyBorder="1"/>
    <xf numFmtId="0" fontId="0" fillId="6" borderId="50" xfId="0" applyFill="1" applyBorder="1"/>
    <xf numFmtId="0" fontId="0" fillId="6" borderId="51" xfId="0" applyFill="1" applyBorder="1"/>
    <xf numFmtId="0" fontId="0" fillId="25" borderId="53" xfId="0" applyFill="1" applyBorder="1"/>
    <xf numFmtId="0" fontId="0" fillId="25" borderId="54" xfId="0" applyFill="1" applyBorder="1"/>
    <xf numFmtId="0" fontId="0" fillId="25" borderId="55" xfId="0" applyFill="1" applyBorder="1"/>
    <xf numFmtId="0" fontId="18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17" fillId="26" borderId="28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23" borderId="30" xfId="0" applyFont="1" applyFill="1" applyBorder="1" applyAlignment="1">
      <alignment horizontal="center" vertical="center"/>
    </xf>
    <xf numFmtId="0" fontId="17" fillId="15" borderId="34" xfId="0" applyFont="1" applyFill="1" applyBorder="1" applyAlignment="1">
      <alignment horizontal="center" vertical="center"/>
    </xf>
    <xf numFmtId="0" fontId="17" fillId="5" borderId="37" xfId="0" applyFont="1" applyFill="1" applyBorder="1" applyAlignment="1">
      <alignment horizontal="center" vertical="center"/>
    </xf>
    <xf numFmtId="0" fontId="17" fillId="9" borderId="38" xfId="0" applyFont="1" applyFill="1" applyBorder="1" applyAlignment="1">
      <alignment horizontal="center" vertical="center"/>
    </xf>
    <xf numFmtId="0" fontId="17" fillId="27" borderId="41" xfId="0" applyFont="1" applyFill="1" applyBorder="1" applyAlignment="1">
      <alignment horizontal="center" vertical="center"/>
    </xf>
    <xf numFmtId="0" fontId="0" fillId="28" borderId="41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29" borderId="48" xfId="0" applyFill="1" applyBorder="1" applyAlignment="1">
      <alignment horizontal="center" vertical="center"/>
    </xf>
    <xf numFmtId="0" fontId="0" fillId="24" borderId="52" xfId="0" applyFill="1" applyBorder="1" applyAlignment="1">
      <alignment horizontal="center" vertical="center"/>
    </xf>
    <xf numFmtId="0" fontId="0" fillId="0" borderId="24" xfId="0" applyBorder="1" applyAlignment="1">
      <alignment horizontal="right"/>
    </xf>
    <xf numFmtId="0" fontId="22" fillId="11" borderId="2" xfId="0" applyFont="1" applyFill="1" applyBorder="1" applyAlignment="1" applyProtection="1">
      <alignment horizontal="center" vertical="center"/>
    </xf>
    <xf numFmtId="164" fontId="6" fillId="11" borderId="2" xfId="0" applyNumberFormat="1" applyFont="1" applyFill="1" applyBorder="1" applyAlignment="1" applyProtection="1">
      <alignment horizontal="center" vertical="center"/>
    </xf>
    <xf numFmtId="164" fontId="22" fillId="11" borderId="2" xfId="0" applyNumberFormat="1" applyFont="1" applyFill="1" applyBorder="1" applyAlignment="1" applyProtection="1">
      <alignment horizontal="center" vertical="center"/>
    </xf>
    <xf numFmtId="0" fontId="0" fillId="8" borderId="59" xfId="0" applyFill="1" applyBorder="1"/>
    <xf numFmtId="0" fontId="0" fillId="10" borderId="44" xfId="0" applyFill="1" applyBorder="1"/>
    <xf numFmtId="0" fontId="4" fillId="24" borderId="9" xfId="0" applyFont="1" applyFill="1" applyBorder="1" applyAlignment="1" applyProtection="1">
      <alignment vertical="center" wrapText="1"/>
    </xf>
    <xf numFmtId="165" fontId="5" fillId="3" borderId="8" xfId="0" applyNumberFormat="1" applyFont="1" applyFill="1" applyBorder="1" applyAlignment="1" applyProtection="1">
      <alignment horizontal="center" vertical="center"/>
    </xf>
    <xf numFmtId="165" fontId="6" fillId="17" borderId="1" xfId="0" applyNumberFormat="1" applyFont="1" applyFill="1" applyBorder="1" applyAlignment="1" applyProtection="1">
      <alignment horizontal="center" vertical="center"/>
      <protection locked="0"/>
    </xf>
    <xf numFmtId="166" fontId="6" fillId="11" borderId="2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13" borderId="60" xfId="0" applyFill="1" applyBorder="1"/>
    <xf numFmtId="0" fontId="23" fillId="30" borderId="61" xfId="0" applyFont="1" applyFill="1" applyBorder="1"/>
    <xf numFmtId="167" fontId="0" fillId="0" borderId="24" xfId="0" applyNumberFormat="1" applyBorder="1"/>
    <xf numFmtId="165" fontId="0" fillId="0" borderId="24" xfId="0" applyNumberFormat="1" applyBorder="1"/>
    <xf numFmtId="0" fontId="0" fillId="6" borderId="49" xfId="0" applyFill="1" applyBorder="1" applyAlignment="1"/>
    <xf numFmtId="0" fontId="0" fillId="6" borderId="50" xfId="0" applyFill="1" applyBorder="1" applyAlignment="1"/>
    <xf numFmtId="0" fontId="0" fillId="6" borderId="51" xfId="0" applyFill="1" applyBorder="1" applyAlignment="1"/>
    <xf numFmtId="0" fontId="0" fillId="0" borderId="0" xfId="0" applyBorder="1" applyAlignment="1" applyProtection="1">
      <alignment vertical="center"/>
    </xf>
    <xf numFmtId="0" fontId="10" fillId="22" borderId="10" xfId="0" applyFont="1" applyFill="1" applyBorder="1" applyAlignment="1" applyProtection="1">
      <alignment horizontal="center" vertical="center"/>
    </xf>
    <xf numFmtId="0" fontId="10" fillId="22" borderId="0" xfId="0" applyFont="1" applyFill="1" applyBorder="1" applyAlignment="1" applyProtection="1">
      <alignment horizontal="center" vertical="center"/>
    </xf>
    <xf numFmtId="0" fontId="10" fillId="22" borderId="11" xfId="0" applyFont="1" applyFill="1" applyBorder="1" applyAlignment="1" applyProtection="1">
      <alignment horizontal="center" vertical="center"/>
    </xf>
    <xf numFmtId="0" fontId="0" fillId="24" borderId="10" xfId="0" applyFill="1" applyBorder="1" applyAlignment="1" applyProtection="1">
      <alignment vertical="center"/>
    </xf>
    <xf numFmtId="0" fontId="0" fillId="24" borderId="2" xfId="0" applyFill="1" applyBorder="1" applyAlignment="1" applyProtection="1">
      <alignment vertical="center"/>
    </xf>
    <xf numFmtId="0" fontId="0" fillId="24" borderId="11" xfId="0" applyFill="1" applyBorder="1" applyAlignment="1" applyProtection="1">
      <alignment vertical="center"/>
    </xf>
    <xf numFmtId="0" fontId="14" fillId="0" borderId="0" xfId="0" applyFont="1" applyBorder="1" applyAlignment="1" applyProtection="1">
      <alignment vertical="center"/>
    </xf>
    <xf numFmtId="0" fontId="0" fillId="21" borderId="3" xfId="0" applyFill="1" applyBorder="1" applyAlignment="1" applyProtection="1">
      <alignment horizontal="center" vertical="center"/>
    </xf>
    <xf numFmtId="0" fontId="0" fillId="21" borderId="4" xfId="0" applyFill="1" applyBorder="1" applyAlignment="1" applyProtection="1">
      <alignment horizontal="center" vertical="center"/>
    </xf>
    <xf numFmtId="0" fontId="0" fillId="23" borderId="3" xfId="0" applyFill="1" applyBorder="1" applyAlignment="1" applyProtection="1">
      <alignment horizontal="center" vertical="center"/>
    </xf>
    <xf numFmtId="0" fontId="0" fillId="5" borderId="10" xfId="0" applyFill="1" applyBorder="1" applyAlignment="1" applyProtection="1">
      <alignment horizontal="center" vertical="center"/>
    </xf>
    <xf numFmtId="0" fontId="0" fillId="24" borderId="4" xfId="0" applyFill="1" applyBorder="1" applyAlignment="1" applyProtection="1">
      <alignment vertical="center"/>
    </xf>
    <xf numFmtId="0" fontId="0" fillId="15" borderId="7" xfId="0" applyFill="1" applyBorder="1" applyAlignment="1" applyProtection="1">
      <alignment vertical="center"/>
    </xf>
    <xf numFmtId="0" fontId="4" fillId="21" borderId="12" xfId="0" applyFont="1" applyFill="1" applyBorder="1" applyAlignment="1" applyProtection="1">
      <alignment horizontal="right" vertical="center"/>
    </xf>
    <xf numFmtId="0" fontId="4" fillId="21" borderId="10" xfId="0" applyFont="1" applyFill="1" applyBorder="1" applyAlignment="1" applyProtection="1">
      <alignment horizontal="right" vertical="center"/>
    </xf>
    <xf numFmtId="0" fontId="4" fillId="21" borderId="3" xfId="0" applyFont="1" applyFill="1" applyBorder="1" applyAlignment="1" applyProtection="1">
      <alignment horizontal="right" vertical="center"/>
    </xf>
    <xf numFmtId="0" fontId="0" fillId="21" borderId="3" xfId="0" applyFill="1" applyBorder="1" applyAlignment="1" applyProtection="1">
      <alignment horizontal="right" vertical="center"/>
    </xf>
    <xf numFmtId="0" fontId="0" fillId="5" borderId="3" xfId="0" applyFill="1" applyBorder="1" applyAlignment="1" applyProtection="1">
      <alignment vertical="center"/>
    </xf>
    <xf numFmtId="0" fontId="1" fillId="24" borderId="11" xfId="0" applyFont="1" applyFill="1" applyBorder="1" applyAlignment="1" applyProtection="1">
      <alignment vertical="center" wrapText="1"/>
    </xf>
    <xf numFmtId="0" fontId="5" fillId="24" borderId="9" xfId="0" applyFont="1" applyFill="1" applyBorder="1" applyAlignment="1" applyProtection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10" fillId="22" borderId="3" xfId="0" applyFont="1" applyFill="1" applyBorder="1" applyAlignment="1" applyProtection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0" fillId="22" borderId="6" xfId="0" applyFont="1" applyFill="1" applyBorder="1" applyAlignment="1" applyProtection="1">
      <alignment horizontal="center" vertical="center"/>
    </xf>
    <xf numFmtId="0" fontId="10" fillId="22" borderId="4" xfId="0" applyFont="1" applyFill="1" applyBorder="1" applyAlignment="1" applyProtection="1">
      <alignment horizontal="center" vertical="center"/>
    </xf>
    <xf numFmtId="0" fontId="0" fillId="0" borderId="11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24" borderId="3" xfId="0" applyFill="1" applyBorder="1" applyAlignment="1" applyProtection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11" fillId="24" borderId="3" xfId="0" applyFont="1" applyFill="1" applyBorder="1" applyAlignment="1" applyProtection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24" borderId="5" xfId="0" applyFill="1" applyBorder="1" applyAlignment="1" applyProtection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17" fillId="23" borderId="3" xfId="0" applyFont="1" applyFill="1" applyBorder="1" applyAlignment="1" applyProtection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0" fillId="22" borderId="2" xfId="0" applyFont="1" applyFill="1" applyBorder="1" applyAlignment="1" applyProtection="1">
      <alignment horizontal="center" vertical="center"/>
    </xf>
    <xf numFmtId="0" fontId="0" fillId="24" borderId="5" xfId="0" applyFill="1" applyBorder="1" applyAlignment="1" applyProtection="1">
      <alignment vertical="center"/>
    </xf>
    <xf numFmtId="0" fontId="0" fillId="24" borderId="14" xfId="0" applyFill="1" applyBorder="1" applyAlignment="1" applyProtection="1">
      <alignment vertical="center"/>
    </xf>
    <xf numFmtId="0" fontId="13" fillId="0" borderId="16" xfId="0" applyFont="1" applyBorder="1" applyAlignment="1" applyProtection="1">
      <alignment horizontal="center" vertical="center" wrapText="1"/>
    </xf>
    <xf numFmtId="0" fontId="13" fillId="0" borderId="17" xfId="0" applyFont="1" applyBorder="1" applyAlignment="1" applyProtection="1">
      <alignment horizontal="center" vertical="center" wrapText="1"/>
    </xf>
    <xf numFmtId="0" fontId="13" fillId="0" borderId="18" xfId="0" applyFont="1" applyBorder="1" applyAlignment="1" applyProtection="1">
      <alignment horizontal="center" vertical="center" wrapText="1"/>
    </xf>
    <xf numFmtId="0" fontId="13" fillId="0" borderId="19" xfId="0" applyFont="1" applyBorder="1" applyAlignment="1" applyProtection="1">
      <alignment horizontal="center" vertical="center" wrapText="1"/>
    </xf>
    <xf numFmtId="0" fontId="13" fillId="0" borderId="20" xfId="0" applyFont="1" applyBorder="1" applyAlignment="1" applyProtection="1">
      <alignment horizontal="center" vertical="center" wrapText="1"/>
    </xf>
    <xf numFmtId="0" fontId="13" fillId="0" borderId="21" xfId="0" applyFont="1" applyBorder="1" applyAlignment="1" applyProtection="1">
      <alignment horizontal="center" vertical="center" wrapText="1"/>
    </xf>
    <xf numFmtId="0" fontId="0" fillId="19" borderId="16" xfId="0" applyFill="1" applyBorder="1" applyAlignment="1" applyProtection="1">
      <alignment horizontal="center" vertical="center"/>
    </xf>
    <xf numFmtId="0" fontId="0" fillId="19" borderId="17" xfId="0" applyFill="1" applyBorder="1" applyAlignment="1" applyProtection="1">
      <alignment horizontal="center" vertical="center"/>
    </xf>
    <xf numFmtId="0" fontId="0" fillId="19" borderId="18" xfId="0" applyFill="1" applyBorder="1" applyAlignment="1" applyProtection="1">
      <alignment horizontal="center" vertical="center"/>
    </xf>
    <xf numFmtId="0" fontId="0" fillId="25" borderId="16" xfId="0" applyFill="1" applyBorder="1" applyAlignment="1" applyProtection="1">
      <alignment horizontal="left" vertical="center"/>
      <protection locked="0"/>
    </xf>
    <xf numFmtId="0" fontId="0" fillId="25" borderId="17" xfId="0" applyFill="1" applyBorder="1" applyAlignment="1" applyProtection="1">
      <alignment horizontal="left" vertical="center"/>
      <protection locked="0"/>
    </xf>
    <xf numFmtId="0" fontId="0" fillId="25" borderId="18" xfId="0" applyFill="1" applyBorder="1" applyAlignment="1" applyProtection="1">
      <alignment horizontal="left" vertical="center"/>
      <protection locked="0"/>
    </xf>
    <xf numFmtId="0" fontId="0" fillId="25" borderId="22" xfId="0" applyFill="1" applyBorder="1" applyAlignment="1" applyProtection="1">
      <alignment horizontal="left" vertical="center"/>
      <protection locked="0"/>
    </xf>
    <xf numFmtId="0" fontId="0" fillId="25" borderId="0" xfId="0" applyFill="1" applyBorder="1" applyAlignment="1" applyProtection="1">
      <alignment horizontal="left" vertical="center"/>
      <protection locked="0"/>
    </xf>
    <xf numFmtId="0" fontId="0" fillId="25" borderId="23" xfId="0" applyFill="1" applyBorder="1" applyAlignment="1" applyProtection="1">
      <alignment horizontal="left" vertical="center"/>
      <protection locked="0"/>
    </xf>
    <xf numFmtId="0" fontId="0" fillId="25" borderId="19" xfId="0" applyFill="1" applyBorder="1" applyAlignment="1" applyProtection="1">
      <alignment horizontal="left" vertical="center"/>
      <protection locked="0"/>
    </xf>
    <xf numFmtId="0" fontId="0" fillId="25" borderId="20" xfId="0" applyFill="1" applyBorder="1" applyAlignment="1" applyProtection="1">
      <alignment horizontal="left" vertical="center"/>
      <protection locked="0"/>
    </xf>
    <xf numFmtId="0" fontId="0" fillId="25" borderId="21" xfId="0" applyFill="1" applyBorder="1" applyAlignment="1" applyProtection="1">
      <alignment horizontal="left" vertical="center"/>
      <protection locked="0"/>
    </xf>
    <xf numFmtId="0" fontId="4" fillId="23" borderId="2" xfId="0" applyFont="1" applyFill="1" applyBorder="1" applyAlignment="1" applyProtection="1">
      <alignment horizontal="left" vertical="center"/>
    </xf>
    <xf numFmtId="0" fontId="4" fillId="23" borderId="3" xfId="0" applyFont="1" applyFill="1" applyBorder="1" applyAlignment="1" applyProtection="1">
      <alignment horizontal="left" vertical="center"/>
    </xf>
    <xf numFmtId="0" fontId="4" fillId="21" borderId="15" xfId="0" applyFont="1" applyFill="1" applyBorder="1" applyAlignment="1" applyProtection="1">
      <alignment horizontal="left" vertical="center"/>
    </xf>
    <xf numFmtId="0" fontId="4" fillId="21" borderId="12" xfId="0" applyFont="1" applyFill="1" applyBorder="1" applyAlignment="1" applyProtection="1">
      <alignment horizontal="left" vertical="center"/>
    </xf>
    <xf numFmtId="0" fontId="4" fillId="5" borderId="5" xfId="0" applyFont="1" applyFill="1" applyBorder="1" applyAlignment="1" applyProtection="1">
      <alignment horizontal="left" vertical="center"/>
    </xf>
    <xf numFmtId="0" fontId="4" fillId="5" borderId="7" xfId="0" applyFont="1" applyFill="1" applyBorder="1" applyAlignment="1" applyProtection="1">
      <alignment horizontal="left" vertical="center"/>
    </xf>
    <xf numFmtId="0" fontId="4" fillId="15" borderId="2" xfId="0" applyFont="1" applyFill="1" applyBorder="1" applyAlignment="1" applyProtection="1">
      <alignment horizontal="left" vertical="center"/>
    </xf>
    <xf numFmtId="0" fontId="4" fillId="15" borderId="3" xfId="0" applyFont="1" applyFill="1" applyBorder="1" applyAlignment="1" applyProtection="1">
      <alignment horizontal="left" vertical="center"/>
    </xf>
    <xf numFmtId="0" fontId="0" fillId="0" borderId="24" xfId="0" applyBorder="1" applyAlignment="1">
      <alignment horizontal="center" vertical="center" wrapText="1"/>
    </xf>
    <xf numFmtId="0" fontId="0" fillId="17" borderId="0" xfId="0" applyFill="1" applyAlignment="1">
      <alignment horizont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6" fillId="7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1" fillId="29" borderId="47" xfId="0" applyFont="1" applyFill="1" applyBorder="1" applyAlignment="1">
      <alignment horizontal="center" vertical="center"/>
    </xf>
    <xf numFmtId="0" fontId="21" fillId="13" borderId="0" xfId="0" applyFont="1" applyFill="1" applyAlignment="1">
      <alignment horizontal="center" vertical="center"/>
    </xf>
    <xf numFmtId="0" fontId="21" fillId="14" borderId="0" xfId="0" applyFont="1" applyFill="1" applyAlignment="1">
      <alignment horizontal="center" vertical="center"/>
    </xf>
    <xf numFmtId="0" fontId="21" fillId="24" borderId="52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9" borderId="0" xfId="0" applyFont="1" applyFill="1" applyAlignment="1">
      <alignment horizontal="center" vertical="center"/>
    </xf>
    <xf numFmtId="0" fontId="21" fillId="28" borderId="41" xfId="0" applyFon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0" borderId="56" xfId="0" applyFont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20" fillId="23" borderId="57" xfId="0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19" fillId="26" borderId="28" xfId="0" applyFont="1" applyFill="1" applyBorder="1" applyAlignment="1">
      <alignment horizontal="center" vertical="center"/>
    </xf>
    <xf numFmtId="0" fontId="20" fillId="15" borderId="34" xfId="0" applyFont="1" applyFill="1" applyBorder="1" applyAlignment="1">
      <alignment horizontal="center" vertical="center"/>
    </xf>
    <xf numFmtId="0" fontId="20" fillId="5" borderId="37" xfId="0" applyFont="1" applyFill="1" applyBorder="1" applyAlignment="1">
      <alignment horizontal="center" vertical="center"/>
    </xf>
    <xf numFmtId="0" fontId="20" fillId="9" borderId="38" xfId="0" applyFont="1" applyFill="1" applyBorder="1" applyAlignment="1">
      <alignment horizontal="center" vertical="center"/>
    </xf>
    <xf numFmtId="0" fontId="20" fillId="27" borderId="41" xfId="0" applyFont="1" applyFill="1" applyBorder="1" applyAlignment="1">
      <alignment horizontal="center" vertical="center"/>
    </xf>
    <xf numFmtId="0" fontId="0" fillId="12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14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0" fillId="8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LED</a:t>
            </a:r>
            <a:r>
              <a:rPr lang="en-US" sz="1400" baseline="0"/>
              <a:t> V</a:t>
            </a:r>
            <a:r>
              <a:rPr lang="en-US" sz="1400" baseline="-25000"/>
              <a:t>F</a:t>
            </a:r>
            <a:r>
              <a:rPr lang="en-US" sz="1400" baseline="0"/>
              <a:t> to I</a:t>
            </a:r>
            <a:r>
              <a:rPr lang="en-US" sz="1400" baseline="-25000"/>
              <a:t>F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7819958616300971"/>
          <c:y val="0.20769832066450886"/>
          <c:w val="0.75177968145495955"/>
          <c:h val="0.57815057526798252"/>
        </c:manualLayout>
      </c:layout>
      <c:scatterChart>
        <c:scatterStyle val="lineMarker"/>
        <c:varyColors val="0"/>
        <c:ser>
          <c:idx val="0"/>
          <c:order val="0"/>
          <c:tx>
            <c:v>Input data</c:v>
          </c:tx>
          <c:spPr>
            <a:ln w="28575">
              <a:noFill/>
            </a:ln>
          </c:spPr>
          <c:xVal>
            <c:numRef>
              <c:f>'LED Curve'!$C$7:$C$11</c:f>
              <c:numCache>
                <c:formatCode>General</c:formatCode>
                <c:ptCount val="5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</c:numCache>
            </c:numRef>
          </c:xVal>
          <c:yVal>
            <c:numRef>
              <c:f>'LED Curve'!$D$7:$D$11</c:f>
              <c:numCache>
                <c:formatCode>General</c:formatCode>
                <c:ptCount val="5"/>
                <c:pt idx="0">
                  <c:v>5.75</c:v>
                </c:pt>
                <c:pt idx="1">
                  <c:v>6.05</c:v>
                </c:pt>
                <c:pt idx="2">
                  <c:v>6.4</c:v>
                </c:pt>
                <c:pt idx="3">
                  <c:v>6.6</c:v>
                </c:pt>
                <c:pt idx="4">
                  <c:v>6.7</c:v>
                </c:pt>
              </c:numCache>
            </c:numRef>
          </c:yVal>
          <c:smooth val="0"/>
        </c:ser>
        <c:ser>
          <c:idx val="1"/>
          <c:order val="1"/>
          <c:tx>
            <c:v>Trendline</c:v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'LED Curve'!$D$25:$D$55</c:f>
              <c:numCache>
                <c:formatCode>General</c:formatCode>
                <c:ptCount val="31"/>
                <c:pt idx="0">
                  <c:v>0</c:v>
                </c:pt>
                <c:pt idx="1">
                  <c:v>12</c:v>
                </c:pt>
                <c:pt idx="2">
                  <c:v>24</c:v>
                </c:pt>
                <c:pt idx="3">
                  <c:v>36</c:v>
                </c:pt>
                <c:pt idx="4">
                  <c:v>48</c:v>
                </c:pt>
                <c:pt idx="5">
                  <c:v>60</c:v>
                </c:pt>
                <c:pt idx="6">
                  <c:v>72</c:v>
                </c:pt>
                <c:pt idx="7">
                  <c:v>84.000000000000014</c:v>
                </c:pt>
                <c:pt idx="8">
                  <c:v>96</c:v>
                </c:pt>
                <c:pt idx="9">
                  <c:v>108</c:v>
                </c:pt>
                <c:pt idx="10">
                  <c:v>120</c:v>
                </c:pt>
                <c:pt idx="11">
                  <c:v>132</c:v>
                </c:pt>
                <c:pt idx="12">
                  <c:v>144</c:v>
                </c:pt>
                <c:pt idx="13">
                  <c:v>156</c:v>
                </c:pt>
                <c:pt idx="14">
                  <c:v>168.00000000000003</c:v>
                </c:pt>
                <c:pt idx="15">
                  <c:v>180</c:v>
                </c:pt>
                <c:pt idx="16">
                  <c:v>192</c:v>
                </c:pt>
                <c:pt idx="17">
                  <c:v>204.00000000000003</c:v>
                </c:pt>
                <c:pt idx="18">
                  <c:v>216</c:v>
                </c:pt>
                <c:pt idx="19">
                  <c:v>228</c:v>
                </c:pt>
                <c:pt idx="20">
                  <c:v>240</c:v>
                </c:pt>
                <c:pt idx="21">
                  <c:v>252</c:v>
                </c:pt>
                <c:pt idx="22">
                  <c:v>264</c:v>
                </c:pt>
                <c:pt idx="23">
                  <c:v>276</c:v>
                </c:pt>
                <c:pt idx="24">
                  <c:v>288</c:v>
                </c:pt>
                <c:pt idx="25">
                  <c:v>300</c:v>
                </c:pt>
                <c:pt idx="26">
                  <c:v>312</c:v>
                </c:pt>
                <c:pt idx="27">
                  <c:v>324</c:v>
                </c:pt>
                <c:pt idx="28">
                  <c:v>336.00000000000006</c:v>
                </c:pt>
                <c:pt idx="29">
                  <c:v>348</c:v>
                </c:pt>
                <c:pt idx="30">
                  <c:v>360</c:v>
                </c:pt>
              </c:numCache>
            </c:numRef>
          </c:xVal>
          <c:yVal>
            <c:numRef>
              <c:f>'LED Curve'!$E$25:$E$55</c:f>
              <c:numCache>
                <c:formatCode>General</c:formatCode>
                <c:ptCount val="31"/>
                <c:pt idx="0">
                  <c:v>5.4490566037735864</c:v>
                </c:pt>
                <c:pt idx="1">
                  <c:v>5.5149053283018885</c:v>
                </c:pt>
                <c:pt idx="2">
                  <c:v>5.5844814404312686</c:v>
                </c:pt>
                <c:pt idx="3">
                  <c:v>5.6571263439353121</c:v>
                </c:pt>
                <c:pt idx="4">
                  <c:v>5.7321814425876028</c:v>
                </c:pt>
                <c:pt idx="5">
                  <c:v>5.8089881401617269</c:v>
                </c:pt>
                <c:pt idx="6">
                  <c:v>5.8868878404312683</c:v>
                </c:pt>
                <c:pt idx="7">
                  <c:v>5.9652219471698134</c:v>
                </c:pt>
                <c:pt idx="8">
                  <c:v>6.0433318641509448</c:v>
                </c:pt>
                <c:pt idx="9">
                  <c:v>6.12055899514825</c:v>
                </c:pt>
                <c:pt idx="10">
                  <c:v>6.1962447439353117</c:v>
                </c:pt>
                <c:pt idx="11">
                  <c:v>6.2697305142857163</c:v>
                </c:pt>
                <c:pt idx="12">
                  <c:v>6.3403577099730475</c:v>
                </c:pt>
                <c:pt idx="13">
                  <c:v>6.4074677347708908</c:v>
                </c:pt>
                <c:pt idx="14">
                  <c:v>6.4704019924528318</c:v>
                </c:pt>
                <c:pt idx="15">
                  <c:v>6.5285018867924549</c:v>
                </c:pt>
                <c:pt idx="16">
                  <c:v>6.581108821563344</c:v>
                </c:pt>
                <c:pt idx="17">
                  <c:v>6.6275642005390853</c:v>
                </c:pt>
                <c:pt idx="18">
                  <c:v>6.6672094274932636</c:v>
                </c:pt>
                <c:pt idx="19">
                  <c:v>6.6993859061994625</c:v>
                </c:pt>
                <c:pt idx="20">
                  <c:v>6.7234350404312684</c:v>
                </c:pt>
                <c:pt idx="21">
                  <c:v>6.7386982339622659</c:v>
                </c:pt>
                <c:pt idx="22">
                  <c:v>6.7445168905660395</c:v>
                </c:pt>
                <c:pt idx="23">
                  <c:v>6.7402324140161749</c:v>
                </c:pt>
                <c:pt idx="24">
                  <c:v>6.7251862080862557</c:v>
                </c:pt>
                <c:pt idx="25">
                  <c:v>6.6987196765498673</c:v>
                </c:pt>
                <c:pt idx="26">
                  <c:v>6.6601742231805954</c:v>
                </c:pt>
                <c:pt idx="27">
                  <c:v>6.6088912517520235</c:v>
                </c:pt>
                <c:pt idx="28">
                  <c:v>6.5442121660377381</c:v>
                </c:pt>
                <c:pt idx="29">
                  <c:v>6.4654783698113238</c:v>
                </c:pt>
                <c:pt idx="30">
                  <c:v>6.3720312668463643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811816"/>
        <c:axId val="458812208"/>
      </c:scatterChart>
      <c:valAx>
        <c:axId val="458811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</a:t>
                </a:r>
                <a:r>
                  <a:rPr lang="en-US" baseline="-25000"/>
                  <a:t>F</a:t>
                </a:r>
                <a:r>
                  <a:rPr lang="en-US"/>
                  <a:t> (mA)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58812208"/>
        <c:crosses val="autoZero"/>
        <c:crossBetween val="midCat"/>
      </c:valAx>
      <c:valAx>
        <c:axId val="458812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</a:t>
                </a:r>
                <a:r>
                  <a:rPr lang="en-US" baseline="-25000"/>
                  <a:t>F</a:t>
                </a:r>
                <a:r>
                  <a:rPr lang="en-US"/>
                  <a:t> (V)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588118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5289959487750062"/>
          <c:y val="0.60797617920922542"/>
          <c:w val="0.416508893847371"/>
          <c:h val="0.1674343832021039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944" l="0.70000000000000062" r="0.70000000000000062" t="0.750000000000009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9129483814524"/>
          <c:y val="5.1400554097404488E-2"/>
          <c:w val="0.8186990376203177"/>
          <c:h val="0.73444808982210552"/>
        </c:manualLayout>
      </c:layout>
      <c:scatterChart>
        <c:scatterStyle val="lineMarker"/>
        <c:varyColors val="0"/>
        <c:ser>
          <c:idx val="0"/>
          <c:order val="0"/>
          <c:tx>
            <c:v>Input data</c:v>
          </c:tx>
          <c:spPr>
            <a:ln w="28575">
              <a:noFill/>
            </a:ln>
          </c:spPr>
          <c:xVal>
            <c:numRef>
              <c:f>'LED Curve'!$C$7:$C$11</c:f>
              <c:numCache>
                <c:formatCode>General</c:formatCode>
                <c:ptCount val="5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</c:numCache>
            </c:numRef>
          </c:xVal>
          <c:yVal>
            <c:numRef>
              <c:f>'LED Curve'!$D$7:$D$11</c:f>
              <c:numCache>
                <c:formatCode>General</c:formatCode>
                <c:ptCount val="5"/>
                <c:pt idx="0">
                  <c:v>5.75</c:v>
                </c:pt>
                <c:pt idx="1">
                  <c:v>6.05</c:v>
                </c:pt>
                <c:pt idx="2">
                  <c:v>6.4</c:v>
                </c:pt>
                <c:pt idx="3">
                  <c:v>6.6</c:v>
                </c:pt>
                <c:pt idx="4">
                  <c:v>6.7</c:v>
                </c:pt>
              </c:numCache>
            </c:numRef>
          </c:yVal>
          <c:smooth val="0"/>
        </c:ser>
        <c:ser>
          <c:idx val="1"/>
          <c:order val="1"/>
          <c:tx>
            <c:v>Trendline</c:v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'LED Curve'!$D$25:$D$55</c:f>
              <c:numCache>
                <c:formatCode>General</c:formatCode>
                <c:ptCount val="31"/>
                <c:pt idx="0">
                  <c:v>0</c:v>
                </c:pt>
                <c:pt idx="1">
                  <c:v>12</c:v>
                </c:pt>
                <c:pt idx="2">
                  <c:v>24</c:v>
                </c:pt>
                <c:pt idx="3">
                  <c:v>36</c:v>
                </c:pt>
                <c:pt idx="4">
                  <c:v>48</c:v>
                </c:pt>
                <c:pt idx="5">
                  <c:v>60</c:v>
                </c:pt>
                <c:pt idx="6">
                  <c:v>72</c:v>
                </c:pt>
                <c:pt idx="7">
                  <c:v>84.000000000000014</c:v>
                </c:pt>
                <c:pt idx="8">
                  <c:v>96</c:v>
                </c:pt>
                <c:pt idx="9">
                  <c:v>108</c:v>
                </c:pt>
                <c:pt idx="10">
                  <c:v>120</c:v>
                </c:pt>
                <c:pt idx="11">
                  <c:v>132</c:v>
                </c:pt>
                <c:pt idx="12">
                  <c:v>144</c:v>
                </c:pt>
                <c:pt idx="13">
                  <c:v>156</c:v>
                </c:pt>
                <c:pt idx="14">
                  <c:v>168.00000000000003</c:v>
                </c:pt>
                <c:pt idx="15">
                  <c:v>180</c:v>
                </c:pt>
                <c:pt idx="16">
                  <c:v>192</c:v>
                </c:pt>
                <c:pt idx="17">
                  <c:v>204.00000000000003</c:v>
                </c:pt>
                <c:pt idx="18">
                  <c:v>216</c:v>
                </c:pt>
                <c:pt idx="19">
                  <c:v>228</c:v>
                </c:pt>
                <c:pt idx="20">
                  <c:v>240</c:v>
                </c:pt>
                <c:pt idx="21">
                  <c:v>252</c:v>
                </c:pt>
                <c:pt idx="22">
                  <c:v>264</c:v>
                </c:pt>
                <c:pt idx="23">
                  <c:v>276</c:v>
                </c:pt>
                <c:pt idx="24">
                  <c:v>288</c:v>
                </c:pt>
                <c:pt idx="25">
                  <c:v>300</c:v>
                </c:pt>
                <c:pt idx="26">
                  <c:v>312</c:v>
                </c:pt>
                <c:pt idx="27">
                  <c:v>324</c:v>
                </c:pt>
                <c:pt idx="28">
                  <c:v>336.00000000000006</c:v>
                </c:pt>
                <c:pt idx="29">
                  <c:v>348</c:v>
                </c:pt>
                <c:pt idx="30">
                  <c:v>360</c:v>
                </c:pt>
              </c:numCache>
            </c:numRef>
          </c:xVal>
          <c:yVal>
            <c:numRef>
              <c:f>'LED Curve'!$E$25:$E$55</c:f>
              <c:numCache>
                <c:formatCode>General</c:formatCode>
                <c:ptCount val="31"/>
                <c:pt idx="0">
                  <c:v>5.4490566037735864</c:v>
                </c:pt>
                <c:pt idx="1">
                  <c:v>5.5149053283018885</c:v>
                </c:pt>
                <c:pt idx="2">
                  <c:v>5.5844814404312686</c:v>
                </c:pt>
                <c:pt idx="3">
                  <c:v>5.6571263439353121</c:v>
                </c:pt>
                <c:pt idx="4">
                  <c:v>5.7321814425876028</c:v>
                </c:pt>
                <c:pt idx="5">
                  <c:v>5.8089881401617269</c:v>
                </c:pt>
                <c:pt idx="6">
                  <c:v>5.8868878404312683</c:v>
                </c:pt>
                <c:pt idx="7">
                  <c:v>5.9652219471698134</c:v>
                </c:pt>
                <c:pt idx="8">
                  <c:v>6.0433318641509448</c:v>
                </c:pt>
                <c:pt idx="9">
                  <c:v>6.12055899514825</c:v>
                </c:pt>
                <c:pt idx="10">
                  <c:v>6.1962447439353117</c:v>
                </c:pt>
                <c:pt idx="11">
                  <c:v>6.2697305142857163</c:v>
                </c:pt>
                <c:pt idx="12">
                  <c:v>6.3403577099730475</c:v>
                </c:pt>
                <c:pt idx="13">
                  <c:v>6.4074677347708908</c:v>
                </c:pt>
                <c:pt idx="14">
                  <c:v>6.4704019924528318</c:v>
                </c:pt>
                <c:pt idx="15">
                  <c:v>6.5285018867924549</c:v>
                </c:pt>
                <c:pt idx="16">
                  <c:v>6.581108821563344</c:v>
                </c:pt>
                <c:pt idx="17">
                  <c:v>6.6275642005390853</c:v>
                </c:pt>
                <c:pt idx="18">
                  <c:v>6.6672094274932636</c:v>
                </c:pt>
                <c:pt idx="19">
                  <c:v>6.6993859061994625</c:v>
                </c:pt>
                <c:pt idx="20">
                  <c:v>6.7234350404312684</c:v>
                </c:pt>
                <c:pt idx="21">
                  <c:v>6.7386982339622659</c:v>
                </c:pt>
                <c:pt idx="22">
                  <c:v>6.7445168905660395</c:v>
                </c:pt>
                <c:pt idx="23">
                  <c:v>6.7402324140161749</c:v>
                </c:pt>
                <c:pt idx="24">
                  <c:v>6.7251862080862557</c:v>
                </c:pt>
                <c:pt idx="25">
                  <c:v>6.6987196765498673</c:v>
                </c:pt>
                <c:pt idx="26">
                  <c:v>6.6601742231805954</c:v>
                </c:pt>
                <c:pt idx="27">
                  <c:v>6.6088912517520235</c:v>
                </c:pt>
                <c:pt idx="28">
                  <c:v>6.5442121660377381</c:v>
                </c:pt>
                <c:pt idx="29">
                  <c:v>6.4654783698113238</c:v>
                </c:pt>
                <c:pt idx="30">
                  <c:v>6.3720312668463643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591688"/>
        <c:axId val="805911680"/>
      </c:scatterChart>
      <c:valAx>
        <c:axId val="458591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IF (mA)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05911680"/>
        <c:crosses val="autoZero"/>
        <c:crossBetween val="midCat"/>
      </c:valAx>
      <c:valAx>
        <c:axId val="805911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VF (V)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585916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6644444444445592"/>
          <c:y val="0.4301716972878516"/>
          <c:w val="0.22870208464027791"/>
          <c:h val="0.1674343832021037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97462817147871"/>
          <c:y val="5.1400554097404488E-2"/>
          <c:w val="0.79906014873139752"/>
          <c:h val="0.73444808982210552"/>
        </c:manualLayout>
      </c:layout>
      <c:scatterChart>
        <c:scatterStyle val="lineMarker"/>
        <c:varyColors val="0"/>
        <c:ser>
          <c:idx val="0"/>
          <c:order val="0"/>
          <c:tx>
            <c:v>Input data</c:v>
          </c:tx>
          <c:spPr>
            <a:ln w="28575">
              <a:noFill/>
            </a:ln>
          </c:spPr>
          <c:xVal>
            <c:numRef>
              <c:f>'LED Curve'!$C$7:$C$11</c:f>
              <c:numCache>
                <c:formatCode>General</c:formatCode>
                <c:ptCount val="5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</c:numCache>
            </c:numRef>
          </c:xVal>
          <c:yVal>
            <c:numRef>
              <c:f>'LED Curve'!$E$7:$E$11</c:f>
              <c:numCache>
                <c:formatCode>General</c:formatCode>
                <c:ptCount val="5"/>
                <c:pt idx="0">
                  <c:v>51.72</c:v>
                </c:pt>
                <c:pt idx="1">
                  <c:v>98.6</c:v>
                </c:pt>
                <c:pt idx="2">
                  <c:v>147.9</c:v>
                </c:pt>
                <c:pt idx="3">
                  <c:v>178.7</c:v>
                </c:pt>
                <c:pt idx="4">
                  <c:v>230</c:v>
                </c:pt>
              </c:numCache>
            </c:numRef>
          </c:yVal>
          <c:smooth val="0"/>
        </c:ser>
        <c:ser>
          <c:idx val="1"/>
          <c:order val="1"/>
          <c:tx>
            <c:v>Trendline</c:v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'LED Curve'!$D$25:$D$55</c:f>
              <c:numCache>
                <c:formatCode>General</c:formatCode>
                <c:ptCount val="31"/>
                <c:pt idx="0">
                  <c:v>0</c:v>
                </c:pt>
                <c:pt idx="1">
                  <c:v>12</c:v>
                </c:pt>
                <c:pt idx="2">
                  <c:v>24</c:v>
                </c:pt>
                <c:pt idx="3">
                  <c:v>36</c:v>
                </c:pt>
                <c:pt idx="4">
                  <c:v>48</c:v>
                </c:pt>
                <c:pt idx="5">
                  <c:v>60</c:v>
                </c:pt>
                <c:pt idx="6">
                  <c:v>72</c:v>
                </c:pt>
                <c:pt idx="7">
                  <c:v>84.000000000000014</c:v>
                </c:pt>
                <c:pt idx="8">
                  <c:v>96</c:v>
                </c:pt>
                <c:pt idx="9">
                  <c:v>108</c:v>
                </c:pt>
                <c:pt idx="10">
                  <c:v>120</c:v>
                </c:pt>
                <c:pt idx="11">
                  <c:v>132</c:v>
                </c:pt>
                <c:pt idx="12">
                  <c:v>144</c:v>
                </c:pt>
                <c:pt idx="13">
                  <c:v>156</c:v>
                </c:pt>
                <c:pt idx="14">
                  <c:v>168.00000000000003</c:v>
                </c:pt>
                <c:pt idx="15">
                  <c:v>180</c:v>
                </c:pt>
                <c:pt idx="16">
                  <c:v>192</c:v>
                </c:pt>
                <c:pt idx="17">
                  <c:v>204.00000000000003</c:v>
                </c:pt>
                <c:pt idx="18">
                  <c:v>216</c:v>
                </c:pt>
                <c:pt idx="19">
                  <c:v>228</c:v>
                </c:pt>
                <c:pt idx="20">
                  <c:v>240</c:v>
                </c:pt>
                <c:pt idx="21">
                  <c:v>252</c:v>
                </c:pt>
                <c:pt idx="22">
                  <c:v>264</c:v>
                </c:pt>
                <c:pt idx="23">
                  <c:v>276</c:v>
                </c:pt>
                <c:pt idx="24">
                  <c:v>288</c:v>
                </c:pt>
                <c:pt idx="25">
                  <c:v>300</c:v>
                </c:pt>
                <c:pt idx="26">
                  <c:v>312</c:v>
                </c:pt>
                <c:pt idx="27">
                  <c:v>324</c:v>
                </c:pt>
                <c:pt idx="28">
                  <c:v>336.00000000000006</c:v>
                </c:pt>
                <c:pt idx="29">
                  <c:v>348</c:v>
                </c:pt>
                <c:pt idx="30">
                  <c:v>360</c:v>
                </c:pt>
              </c:numCache>
            </c:numRef>
          </c:xVal>
          <c:yVal>
            <c:numRef>
              <c:f>'LED Curve'!$F$25:$F$55</c:f>
              <c:numCache>
                <c:formatCode>General</c:formatCode>
                <c:ptCount val="31"/>
                <c:pt idx="0">
                  <c:v>-0.32171842650100757</c:v>
                </c:pt>
                <c:pt idx="1">
                  <c:v>12.492948684058002</c:v>
                </c:pt>
                <c:pt idx="2">
                  <c:v>25.154750880331296</c:v>
                </c:pt>
                <c:pt idx="3">
                  <c:v>37.64436461449278</c:v>
                </c:pt>
                <c:pt idx="4">
                  <c:v>49.942466338716386</c:v>
                </c:pt>
                <c:pt idx="5">
                  <c:v>62.029732505176</c:v>
                </c:pt>
                <c:pt idx="6">
                  <c:v>73.886839566045566</c:v>
                </c:pt>
                <c:pt idx="7">
                  <c:v>85.494463973498995</c:v>
                </c:pt>
                <c:pt idx="8">
                  <c:v>96.833282179710167</c:v>
                </c:pt>
                <c:pt idx="9">
                  <c:v>107.88397063685301</c:v>
                </c:pt>
                <c:pt idx="10">
                  <c:v>118.62720579710144</c:v>
                </c:pt>
                <c:pt idx="11">
                  <c:v>129.04366411262939</c:v>
                </c:pt>
                <c:pt idx="12">
                  <c:v>139.11402203561076</c:v>
                </c:pt>
                <c:pt idx="13">
                  <c:v>148.81895601821944</c:v>
                </c:pt>
                <c:pt idx="14">
                  <c:v>158.13914251262941</c:v>
                </c:pt>
                <c:pt idx="15">
                  <c:v>167.05525797101447</c:v>
                </c:pt>
                <c:pt idx="16">
                  <c:v>175.54797884554864</c:v>
                </c:pt>
                <c:pt idx="17">
                  <c:v>183.59798158840579</c:v>
                </c:pt>
                <c:pt idx="18">
                  <c:v>191.1859426517598</c:v>
                </c:pt>
                <c:pt idx="19">
                  <c:v>198.29253848778464</c:v>
                </c:pt>
                <c:pt idx="20">
                  <c:v>204.89844554865417</c:v>
                </c:pt>
                <c:pt idx="21">
                  <c:v>210.98434028654239</c:v>
                </c:pt>
                <c:pt idx="22">
                  <c:v>216.53089915362315</c:v>
                </c:pt>
                <c:pt idx="23">
                  <c:v>221.51879860207035</c:v>
                </c:pt>
                <c:pt idx="24">
                  <c:v>225.92871508405793</c:v>
                </c:pt>
                <c:pt idx="25">
                  <c:v>229.74132505175982</c:v>
                </c:pt>
                <c:pt idx="26">
                  <c:v>232.93730495734985</c:v>
                </c:pt>
                <c:pt idx="27">
                  <c:v>235.49733125300205</c:v>
                </c:pt>
                <c:pt idx="28">
                  <c:v>237.40208039089029</c:v>
                </c:pt>
                <c:pt idx="29">
                  <c:v>238.6322288231884</c:v>
                </c:pt>
                <c:pt idx="30">
                  <c:v>239.16845300207044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5912856"/>
        <c:axId val="805910112"/>
      </c:scatterChart>
      <c:valAx>
        <c:axId val="805912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IF (mA)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05910112"/>
        <c:crosses val="autoZero"/>
        <c:crossBetween val="midCat"/>
      </c:valAx>
      <c:valAx>
        <c:axId val="805910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Luminous</a:t>
                </a:r>
                <a:r>
                  <a:rPr lang="en-US" baseline="0"/>
                  <a:t> Flux (Lm)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059128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THD!$D$6</c:f>
              <c:strCache>
                <c:ptCount val="1"/>
                <c:pt idx="0">
                  <c:v>typ</c:v>
                </c:pt>
              </c:strCache>
            </c:strRef>
          </c:tx>
          <c:marker>
            <c:symbol val="none"/>
          </c:marker>
          <c:xVal>
            <c:numRef>
              <c:f>THD!$B$7:$B$519</c:f>
              <c:numCache>
                <c:formatCode>General</c:formatCode>
                <c:ptCount val="513"/>
                <c:pt idx="0">
                  <c:v>-8.3333333333333332E-3</c:v>
                </c:pt>
                <c:pt idx="1">
                  <c:v>-8.30078125E-3</c:v>
                </c:pt>
                <c:pt idx="2">
                  <c:v>-8.2682291666666668E-3</c:v>
                </c:pt>
                <c:pt idx="3">
                  <c:v>-8.2356770833333336E-3</c:v>
                </c:pt>
                <c:pt idx="4">
                  <c:v>-8.2031250000000003E-3</c:v>
                </c:pt>
                <c:pt idx="5">
                  <c:v>-8.1705729166666671E-3</c:v>
                </c:pt>
                <c:pt idx="6">
                  <c:v>-8.1380208333333339E-3</c:v>
                </c:pt>
                <c:pt idx="7">
                  <c:v>-8.1054687500000007E-3</c:v>
                </c:pt>
                <c:pt idx="8">
                  <c:v>-8.0729166666666675E-3</c:v>
                </c:pt>
                <c:pt idx="9">
                  <c:v>-8.0403645833333325E-3</c:v>
                </c:pt>
                <c:pt idx="10">
                  <c:v>-8.0078124999999993E-3</c:v>
                </c:pt>
                <c:pt idx="11">
                  <c:v>-7.9752604166666661E-3</c:v>
                </c:pt>
                <c:pt idx="12">
                  <c:v>-7.9427083333333329E-3</c:v>
                </c:pt>
                <c:pt idx="13">
                  <c:v>-7.9101562499999997E-3</c:v>
                </c:pt>
                <c:pt idx="14">
                  <c:v>-7.8776041666666664E-3</c:v>
                </c:pt>
                <c:pt idx="15">
                  <c:v>-7.8450520833333332E-3</c:v>
                </c:pt>
                <c:pt idx="16">
                  <c:v>-7.8125E-3</c:v>
                </c:pt>
                <c:pt idx="17">
                  <c:v>-7.7799479166666668E-3</c:v>
                </c:pt>
                <c:pt idx="18">
                  <c:v>-7.7473958333333336E-3</c:v>
                </c:pt>
                <c:pt idx="19">
                  <c:v>-7.7148437500000003E-3</c:v>
                </c:pt>
                <c:pt idx="20">
                  <c:v>-7.6822916666666663E-3</c:v>
                </c:pt>
                <c:pt idx="21">
                  <c:v>-7.649739583333333E-3</c:v>
                </c:pt>
                <c:pt idx="22">
                  <c:v>-7.6171874999999998E-3</c:v>
                </c:pt>
                <c:pt idx="23">
                  <c:v>-7.5846354166666666E-3</c:v>
                </c:pt>
                <c:pt idx="24">
                  <c:v>-7.5520833333333334E-3</c:v>
                </c:pt>
                <c:pt idx="25">
                  <c:v>-7.5195312500000002E-3</c:v>
                </c:pt>
                <c:pt idx="26">
                  <c:v>-7.486979166666667E-3</c:v>
                </c:pt>
                <c:pt idx="27">
                  <c:v>-7.4544270833333337E-3</c:v>
                </c:pt>
                <c:pt idx="28">
                  <c:v>-7.4218749999999997E-3</c:v>
                </c:pt>
                <c:pt idx="29">
                  <c:v>-7.3893229166666664E-3</c:v>
                </c:pt>
                <c:pt idx="30">
                  <c:v>-7.3567708333333332E-3</c:v>
                </c:pt>
                <c:pt idx="31">
                  <c:v>-7.32421875E-3</c:v>
                </c:pt>
                <c:pt idx="32">
                  <c:v>-7.2916666666666668E-3</c:v>
                </c:pt>
                <c:pt idx="33">
                  <c:v>-7.2591145833333336E-3</c:v>
                </c:pt>
                <c:pt idx="34">
                  <c:v>-7.2265625000000003E-3</c:v>
                </c:pt>
                <c:pt idx="35">
                  <c:v>-7.1940104166666663E-3</c:v>
                </c:pt>
                <c:pt idx="36">
                  <c:v>-7.161458333333333E-3</c:v>
                </c:pt>
                <c:pt idx="37">
                  <c:v>-7.1289062499999998E-3</c:v>
                </c:pt>
                <c:pt idx="38">
                  <c:v>-7.0963541666666666E-3</c:v>
                </c:pt>
                <c:pt idx="39">
                  <c:v>-7.0638020833333334E-3</c:v>
                </c:pt>
                <c:pt idx="40">
                  <c:v>-7.0312500000000002E-3</c:v>
                </c:pt>
                <c:pt idx="41">
                  <c:v>-6.998697916666667E-3</c:v>
                </c:pt>
                <c:pt idx="42">
                  <c:v>-6.9661458333333337E-3</c:v>
                </c:pt>
                <c:pt idx="43">
                  <c:v>-6.9335937499999997E-3</c:v>
                </c:pt>
                <c:pt idx="44">
                  <c:v>-6.9010416666666664E-3</c:v>
                </c:pt>
                <c:pt idx="45">
                  <c:v>-6.8684895833333332E-3</c:v>
                </c:pt>
                <c:pt idx="46">
                  <c:v>-6.8359375E-3</c:v>
                </c:pt>
                <c:pt idx="47">
                  <c:v>-6.8033854166666668E-3</c:v>
                </c:pt>
                <c:pt idx="48">
                  <c:v>-6.7708333333333336E-3</c:v>
                </c:pt>
                <c:pt idx="49">
                  <c:v>-6.7382812500000003E-3</c:v>
                </c:pt>
                <c:pt idx="50">
                  <c:v>-6.7057291666666663E-3</c:v>
                </c:pt>
                <c:pt idx="51">
                  <c:v>-6.673177083333333E-3</c:v>
                </c:pt>
                <c:pt idx="52">
                  <c:v>-6.6406249999999998E-3</c:v>
                </c:pt>
                <c:pt idx="53">
                  <c:v>-6.6080729166666666E-3</c:v>
                </c:pt>
                <c:pt idx="54">
                  <c:v>-6.5755208333333334E-3</c:v>
                </c:pt>
                <c:pt idx="55">
                  <c:v>-6.5429687500000002E-3</c:v>
                </c:pt>
                <c:pt idx="56">
                  <c:v>-6.510416666666667E-3</c:v>
                </c:pt>
                <c:pt idx="57">
                  <c:v>-6.4778645833333337E-3</c:v>
                </c:pt>
                <c:pt idx="58">
                  <c:v>-6.4453124999999997E-3</c:v>
                </c:pt>
                <c:pt idx="59">
                  <c:v>-6.4127604166666664E-3</c:v>
                </c:pt>
                <c:pt idx="60">
                  <c:v>-6.3802083333333332E-3</c:v>
                </c:pt>
                <c:pt idx="61">
                  <c:v>-6.34765625E-3</c:v>
                </c:pt>
                <c:pt idx="62">
                  <c:v>-6.3151041666666668E-3</c:v>
                </c:pt>
                <c:pt idx="63">
                  <c:v>-6.2825520833333336E-3</c:v>
                </c:pt>
                <c:pt idx="64">
                  <c:v>-6.2500000000000003E-3</c:v>
                </c:pt>
                <c:pt idx="65">
                  <c:v>-6.2174479166666663E-3</c:v>
                </c:pt>
                <c:pt idx="66">
                  <c:v>-6.184895833333333E-3</c:v>
                </c:pt>
                <c:pt idx="67">
                  <c:v>-6.1523437499999998E-3</c:v>
                </c:pt>
                <c:pt idx="68">
                  <c:v>-6.1197916666666666E-3</c:v>
                </c:pt>
                <c:pt idx="69">
                  <c:v>-6.0872395833333334E-3</c:v>
                </c:pt>
                <c:pt idx="70">
                  <c:v>-6.0546875000000002E-3</c:v>
                </c:pt>
                <c:pt idx="71">
                  <c:v>-6.022135416666667E-3</c:v>
                </c:pt>
                <c:pt idx="72">
                  <c:v>-5.9895833333333337E-3</c:v>
                </c:pt>
                <c:pt idx="73">
                  <c:v>-5.9570312499999997E-3</c:v>
                </c:pt>
                <c:pt idx="74">
                  <c:v>-5.9244791666666664E-3</c:v>
                </c:pt>
                <c:pt idx="75">
                  <c:v>-5.8919270833333332E-3</c:v>
                </c:pt>
                <c:pt idx="76">
                  <c:v>-5.859375E-3</c:v>
                </c:pt>
                <c:pt idx="77">
                  <c:v>-5.8268229166666668E-3</c:v>
                </c:pt>
                <c:pt idx="78">
                  <c:v>-5.7942708333333336E-3</c:v>
                </c:pt>
                <c:pt idx="79">
                  <c:v>-5.7617187500000003E-3</c:v>
                </c:pt>
                <c:pt idx="80">
                  <c:v>-5.7291666666666663E-3</c:v>
                </c:pt>
                <c:pt idx="81">
                  <c:v>-5.696614583333333E-3</c:v>
                </c:pt>
                <c:pt idx="82">
                  <c:v>-5.6640624999999998E-3</c:v>
                </c:pt>
                <c:pt idx="83">
                  <c:v>-5.6315104166666666E-3</c:v>
                </c:pt>
                <c:pt idx="84">
                  <c:v>-5.5989583333333334E-3</c:v>
                </c:pt>
                <c:pt idx="85">
                  <c:v>-5.5664062500000002E-3</c:v>
                </c:pt>
                <c:pt idx="86">
                  <c:v>-5.533854166666667E-3</c:v>
                </c:pt>
                <c:pt idx="87">
                  <c:v>-5.5013020833333337E-3</c:v>
                </c:pt>
                <c:pt idx="88">
                  <c:v>-5.4687499999999997E-3</c:v>
                </c:pt>
                <c:pt idx="89">
                  <c:v>-5.4361979166666664E-3</c:v>
                </c:pt>
                <c:pt idx="90">
                  <c:v>-5.4036458333333332E-3</c:v>
                </c:pt>
                <c:pt idx="91">
                  <c:v>-5.37109375E-3</c:v>
                </c:pt>
                <c:pt idx="92">
                  <c:v>-5.3385416666666668E-3</c:v>
                </c:pt>
                <c:pt idx="93">
                  <c:v>-5.3059895833333336E-3</c:v>
                </c:pt>
                <c:pt idx="94">
                  <c:v>-5.2734375000000003E-3</c:v>
                </c:pt>
                <c:pt idx="95">
                  <c:v>-5.2408854166666663E-3</c:v>
                </c:pt>
                <c:pt idx="96">
                  <c:v>-5.208333333333333E-3</c:v>
                </c:pt>
                <c:pt idx="97">
                  <c:v>-5.1757812499999998E-3</c:v>
                </c:pt>
                <c:pt idx="98">
                  <c:v>-5.1432291666666666E-3</c:v>
                </c:pt>
                <c:pt idx="99">
                  <c:v>-5.1106770833333334E-3</c:v>
                </c:pt>
                <c:pt idx="100">
                  <c:v>-5.0781250000000002E-3</c:v>
                </c:pt>
                <c:pt idx="101">
                  <c:v>-5.045572916666667E-3</c:v>
                </c:pt>
                <c:pt idx="102">
                  <c:v>-5.0130208333333337E-3</c:v>
                </c:pt>
                <c:pt idx="103">
                  <c:v>-4.9804687499999997E-3</c:v>
                </c:pt>
                <c:pt idx="104">
                  <c:v>-4.9479166666666664E-3</c:v>
                </c:pt>
                <c:pt idx="105">
                  <c:v>-4.9153645833333332E-3</c:v>
                </c:pt>
                <c:pt idx="106">
                  <c:v>-4.8828125E-3</c:v>
                </c:pt>
                <c:pt idx="107">
                  <c:v>-4.8502604166666668E-3</c:v>
                </c:pt>
                <c:pt idx="108">
                  <c:v>-4.8177083333333336E-3</c:v>
                </c:pt>
                <c:pt idx="109">
                  <c:v>-4.7851562500000003E-3</c:v>
                </c:pt>
                <c:pt idx="110">
                  <c:v>-4.7526041666666663E-3</c:v>
                </c:pt>
                <c:pt idx="111">
                  <c:v>-4.720052083333333E-3</c:v>
                </c:pt>
                <c:pt idx="112">
                  <c:v>-4.6874999999999998E-3</c:v>
                </c:pt>
                <c:pt idx="113">
                  <c:v>-4.6549479166666666E-3</c:v>
                </c:pt>
                <c:pt idx="114">
                  <c:v>-4.6223958333333334E-3</c:v>
                </c:pt>
                <c:pt idx="115">
                  <c:v>-4.5898437500000002E-3</c:v>
                </c:pt>
                <c:pt idx="116">
                  <c:v>-4.557291666666667E-3</c:v>
                </c:pt>
                <c:pt idx="117">
                  <c:v>-4.5247395833333337E-3</c:v>
                </c:pt>
                <c:pt idx="118">
                  <c:v>-4.4921874999999997E-3</c:v>
                </c:pt>
                <c:pt idx="119">
                  <c:v>-4.4596354166666664E-3</c:v>
                </c:pt>
                <c:pt idx="120">
                  <c:v>-4.4270833333333332E-3</c:v>
                </c:pt>
                <c:pt idx="121">
                  <c:v>-4.39453125E-3</c:v>
                </c:pt>
                <c:pt idx="122">
                  <c:v>-4.3619791666666668E-3</c:v>
                </c:pt>
                <c:pt idx="123">
                  <c:v>-4.3294270833333336E-3</c:v>
                </c:pt>
                <c:pt idx="124">
                  <c:v>-4.2968750000000003E-3</c:v>
                </c:pt>
                <c:pt idx="125">
                  <c:v>-4.2643229166666663E-3</c:v>
                </c:pt>
                <c:pt idx="126">
                  <c:v>-4.231770833333333E-3</c:v>
                </c:pt>
                <c:pt idx="127">
                  <c:v>-4.1992187499999998E-3</c:v>
                </c:pt>
                <c:pt idx="128">
                  <c:v>-4.1666666666666666E-3</c:v>
                </c:pt>
                <c:pt idx="129">
                  <c:v>-4.1341145833333334E-3</c:v>
                </c:pt>
                <c:pt idx="130">
                  <c:v>-4.1015625000000002E-3</c:v>
                </c:pt>
                <c:pt idx="131">
                  <c:v>-4.069010416666667E-3</c:v>
                </c:pt>
                <c:pt idx="132">
                  <c:v>-4.0364583333333337E-3</c:v>
                </c:pt>
                <c:pt idx="133">
                  <c:v>-4.0039062499999997E-3</c:v>
                </c:pt>
                <c:pt idx="134">
                  <c:v>-3.9713541666666664E-3</c:v>
                </c:pt>
                <c:pt idx="135">
                  <c:v>-3.9388020833333332E-3</c:v>
                </c:pt>
                <c:pt idx="136">
                  <c:v>-3.90625E-3</c:v>
                </c:pt>
                <c:pt idx="137">
                  <c:v>-3.8736979166666668E-3</c:v>
                </c:pt>
                <c:pt idx="138">
                  <c:v>-3.8411458333333331E-3</c:v>
                </c:pt>
                <c:pt idx="139">
                  <c:v>-3.8085937499999999E-3</c:v>
                </c:pt>
                <c:pt idx="140">
                  <c:v>-3.7760416666666667E-3</c:v>
                </c:pt>
                <c:pt idx="141">
                  <c:v>-3.7434895833333335E-3</c:v>
                </c:pt>
                <c:pt idx="142">
                  <c:v>-3.7109374999999998E-3</c:v>
                </c:pt>
                <c:pt idx="143">
                  <c:v>-3.6783854166666666E-3</c:v>
                </c:pt>
                <c:pt idx="144">
                  <c:v>-3.6458333333333334E-3</c:v>
                </c:pt>
                <c:pt idx="145">
                  <c:v>-3.6132812500000002E-3</c:v>
                </c:pt>
                <c:pt idx="146">
                  <c:v>-3.5807291666666665E-3</c:v>
                </c:pt>
                <c:pt idx="147">
                  <c:v>-3.5481770833333333E-3</c:v>
                </c:pt>
                <c:pt idx="148">
                  <c:v>-3.5156250000000001E-3</c:v>
                </c:pt>
                <c:pt idx="149">
                  <c:v>-3.4830729166666669E-3</c:v>
                </c:pt>
                <c:pt idx="150">
                  <c:v>-3.4505208333333332E-3</c:v>
                </c:pt>
                <c:pt idx="151">
                  <c:v>-3.41796875E-3</c:v>
                </c:pt>
                <c:pt idx="152">
                  <c:v>-3.3854166666666668E-3</c:v>
                </c:pt>
                <c:pt idx="153">
                  <c:v>-3.3528645833333331E-3</c:v>
                </c:pt>
                <c:pt idx="154">
                  <c:v>-3.3203124999999999E-3</c:v>
                </c:pt>
                <c:pt idx="155">
                  <c:v>-3.2877604166666667E-3</c:v>
                </c:pt>
                <c:pt idx="156">
                  <c:v>-3.2552083333333335E-3</c:v>
                </c:pt>
                <c:pt idx="157">
                  <c:v>-3.2226562499999998E-3</c:v>
                </c:pt>
                <c:pt idx="158">
                  <c:v>-3.1901041666666666E-3</c:v>
                </c:pt>
                <c:pt idx="159">
                  <c:v>-3.1575520833333334E-3</c:v>
                </c:pt>
                <c:pt idx="160">
                  <c:v>-3.1250000000000002E-3</c:v>
                </c:pt>
                <c:pt idx="161">
                  <c:v>-3.0924479166666665E-3</c:v>
                </c:pt>
                <c:pt idx="162">
                  <c:v>-3.0598958333333333E-3</c:v>
                </c:pt>
                <c:pt idx="163">
                  <c:v>-3.0273437500000001E-3</c:v>
                </c:pt>
                <c:pt idx="164">
                  <c:v>-2.9947916666666669E-3</c:v>
                </c:pt>
                <c:pt idx="165">
                  <c:v>-2.9622395833333332E-3</c:v>
                </c:pt>
                <c:pt idx="166">
                  <c:v>-2.9296875E-3</c:v>
                </c:pt>
                <c:pt idx="167">
                  <c:v>-2.8971354166666668E-3</c:v>
                </c:pt>
                <c:pt idx="168">
                  <c:v>-2.8645833333333331E-3</c:v>
                </c:pt>
                <c:pt idx="169">
                  <c:v>-2.8320312499999999E-3</c:v>
                </c:pt>
                <c:pt idx="170">
                  <c:v>-2.7994791666666667E-3</c:v>
                </c:pt>
                <c:pt idx="171">
                  <c:v>-2.7669270833333335E-3</c:v>
                </c:pt>
                <c:pt idx="172">
                  <c:v>-2.7343749999999998E-3</c:v>
                </c:pt>
                <c:pt idx="173">
                  <c:v>-2.7018229166666666E-3</c:v>
                </c:pt>
                <c:pt idx="174">
                  <c:v>-2.6692708333333334E-3</c:v>
                </c:pt>
                <c:pt idx="175">
                  <c:v>-2.6367187500000002E-3</c:v>
                </c:pt>
                <c:pt idx="176">
                  <c:v>-2.6041666666666665E-3</c:v>
                </c:pt>
                <c:pt idx="177">
                  <c:v>-2.5716145833333333E-3</c:v>
                </c:pt>
                <c:pt idx="178">
                  <c:v>-2.5390625000000001E-3</c:v>
                </c:pt>
                <c:pt idx="179">
                  <c:v>-2.5065104166666669E-3</c:v>
                </c:pt>
                <c:pt idx="180">
                  <c:v>-2.4739583333333332E-3</c:v>
                </c:pt>
                <c:pt idx="181">
                  <c:v>-2.44140625E-3</c:v>
                </c:pt>
                <c:pt idx="182">
                  <c:v>-2.4088541666666668E-3</c:v>
                </c:pt>
                <c:pt idx="183">
                  <c:v>-2.3763020833333331E-3</c:v>
                </c:pt>
                <c:pt idx="184">
                  <c:v>-2.3437499999999999E-3</c:v>
                </c:pt>
                <c:pt idx="185">
                  <c:v>-2.3111979166666667E-3</c:v>
                </c:pt>
                <c:pt idx="186">
                  <c:v>-2.2786458333333335E-3</c:v>
                </c:pt>
                <c:pt idx="187">
                  <c:v>-2.2460937499999998E-3</c:v>
                </c:pt>
                <c:pt idx="188">
                  <c:v>-2.2135416666666666E-3</c:v>
                </c:pt>
                <c:pt idx="189">
                  <c:v>-2.1809895833333334E-3</c:v>
                </c:pt>
                <c:pt idx="190">
                  <c:v>-2.1484375000000002E-3</c:v>
                </c:pt>
                <c:pt idx="191">
                  <c:v>-2.1158854166666665E-3</c:v>
                </c:pt>
                <c:pt idx="192">
                  <c:v>-2.0833333333333333E-3</c:v>
                </c:pt>
                <c:pt idx="193">
                  <c:v>-2.0507812500000001E-3</c:v>
                </c:pt>
                <c:pt idx="194">
                  <c:v>-2.0182291666666669E-3</c:v>
                </c:pt>
                <c:pt idx="195">
                  <c:v>-1.9856770833333332E-3</c:v>
                </c:pt>
                <c:pt idx="196">
                  <c:v>-1.953125E-3</c:v>
                </c:pt>
                <c:pt idx="197">
                  <c:v>-1.9205729166666666E-3</c:v>
                </c:pt>
                <c:pt idx="198">
                  <c:v>-1.8880208333333333E-3</c:v>
                </c:pt>
                <c:pt idx="199">
                  <c:v>-1.8554687499999999E-3</c:v>
                </c:pt>
                <c:pt idx="200">
                  <c:v>-1.8229166666666667E-3</c:v>
                </c:pt>
                <c:pt idx="201">
                  <c:v>-1.7903645833333333E-3</c:v>
                </c:pt>
                <c:pt idx="202">
                  <c:v>-1.7578125E-3</c:v>
                </c:pt>
                <c:pt idx="203">
                  <c:v>-1.7252604166666666E-3</c:v>
                </c:pt>
                <c:pt idx="204">
                  <c:v>-1.6927083333333334E-3</c:v>
                </c:pt>
                <c:pt idx="205">
                  <c:v>-1.66015625E-3</c:v>
                </c:pt>
                <c:pt idx="206">
                  <c:v>-1.6276041666666667E-3</c:v>
                </c:pt>
                <c:pt idx="207">
                  <c:v>-1.5950520833333333E-3</c:v>
                </c:pt>
                <c:pt idx="208">
                  <c:v>-1.5625000000000001E-3</c:v>
                </c:pt>
                <c:pt idx="209">
                  <c:v>-1.5299479166666667E-3</c:v>
                </c:pt>
                <c:pt idx="210">
                  <c:v>-1.4973958333333334E-3</c:v>
                </c:pt>
                <c:pt idx="211">
                  <c:v>-1.46484375E-3</c:v>
                </c:pt>
                <c:pt idx="212">
                  <c:v>-1.4322916666666666E-3</c:v>
                </c:pt>
                <c:pt idx="213">
                  <c:v>-1.3997395833333333E-3</c:v>
                </c:pt>
                <c:pt idx="214">
                  <c:v>-1.3671874999999999E-3</c:v>
                </c:pt>
                <c:pt idx="215">
                  <c:v>-1.3346354166666667E-3</c:v>
                </c:pt>
                <c:pt idx="216">
                  <c:v>-1.3020833333333333E-3</c:v>
                </c:pt>
                <c:pt idx="217">
                  <c:v>-1.26953125E-3</c:v>
                </c:pt>
                <c:pt idx="218">
                  <c:v>-1.2369791666666666E-3</c:v>
                </c:pt>
                <c:pt idx="219">
                  <c:v>-1.2044270833333334E-3</c:v>
                </c:pt>
                <c:pt idx="220">
                  <c:v>-1.171875E-3</c:v>
                </c:pt>
                <c:pt idx="221">
                  <c:v>-1.1393229166666667E-3</c:v>
                </c:pt>
                <c:pt idx="222">
                  <c:v>-1.1067708333333333E-3</c:v>
                </c:pt>
                <c:pt idx="223">
                  <c:v>-1.0742187500000001E-3</c:v>
                </c:pt>
                <c:pt idx="224">
                  <c:v>-1.0416666666666667E-3</c:v>
                </c:pt>
                <c:pt idx="225">
                  <c:v>-1.0091145833333334E-3</c:v>
                </c:pt>
                <c:pt idx="226">
                  <c:v>-9.765625E-4</c:v>
                </c:pt>
                <c:pt idx="227">
                  <c:v>-9.4401041666666667E-4</c:v>
                </c:pt>
                <c:pt idx="228">
                  <c:v>-9.1145833333333335E-4</c:v>
                </c:pt>
                <c:pt idx="229">
                  <c:v>-8.7890625000000002E-4</c:v>
                </c:pt>
                <c:pt idx="230">
                  <c:v>-8.463541666666667E-4</c:v>
                </c:pt>
                <c:pt idx="231">
                  <c:v>-8.1380208333333337E-4</c:v>
                </c:pt>
                <c:pt idx="232">
                  <c:v>-7.8125000000000004E-4</c:v>
                </c:pt>
                <c:pt idx="233">
                  <c:v>-7.4869791666666672E-4</c:v>
                </c:pt>
                <c:pt idx="234">
                  <c:v>-7.1614583333333328E-4</c:v>
                </c:pt>
                <c:pt idx="235">
                  <c:v>-6.8359374999999996E-4</c:v>
                </c:pt>
                <c:pt idx="236">
                  <c:v>-6.5104166666666663E-4</c:v>
                </c:pt>
                <c:pt idx="237">
                  <c:v>-6.184895833333333E-4</c:v>
                </c:pt>
                <c:pt idx="238">
                  <c:v>-5.8593749999999998E-4</c:v>
                </c:pt>
                <c:pt idx="239">
                  <c:v>-5.5338541666666665E-4</c:v>
                </c:pt>
                <c:pt idx="240">
                  <c:v>-5.2083333333333333E-4</c:v>
                </c:pt>
                <c:pt idx="241">
                  <c:v>-4.8828125E-4</c:v>
                </c:pt>
                <c:pt idx="242">
                  <c:v>-4.5572916666666667E-4</c:v>
                </c:pt>
                <c:pt idx="243">
                  <c:v>-4.2317708333333335E-4</c:v>
                </c:pt>
                <c:pt idx="244">
                  <c:v>-3.9062500000000002E-4</c:v>
                </c:pt>
                <c:pt idx="245">
                  <c:v>-3.5807291666666664E-4</c:v>
                </c:pt>
                <c:pt idx="246">
                  <c:v>-3.2552083333333332E-4</c:v>
                </c:pt>
                <c:pt idx="247">
                  <c:v>-2.9296874999999999E-4</c:v>
                </c:pt>
                <c:pt idx="248">
                  <c:v>-2.6041666666666666E-4</c:v>
                </c:pt>
                <c:pt idx="249">
                  <c:v>-2.2786458333333334E-4</c:v>
                </c:pt>
                <c:pt idx="250">
                  <c:v>-1.9531250000000001E-4</c:v>
                </c:pt>
                <c:pt idx="251">
                  <c:v>-1.6276041666666666E-4</c:v>
                </c:pt>
                <c:pt idx="252">
                  <c:v>-1.3020833333333333E-4</c:v>
                </c:pt>
                <c:pt idx="253">
                  <c:v>-9.7656250000000005E-5</c:v>
                </c:pt>
                <c:pt idx="254">
                  <c:v>-6.5104166666666666E-5</c:v>
                </c:pt>
                <c:pt idx="255">
                  <c:v>-3.2552083333333333E-5</c:v>
                </c:pt>
                <c:pt idx="256">
                  <c:v>0</c:v>
                </c:pt>
                <c:pt idx="257">
                  <c:v>3.2552083333333333E-5</c:v>
                </c:pt>
                <c:pt idx="258">
                  <c:v>6.5104166666666666E-5</c:v>
                </c:pt>
                <c:pt idx="259">
                  <c:v>9.7656250000000005E-5</c:v>
                </c:pt>
                <c:pt idx="260">
                  <c:v>1.3020833333333333E-4</c:v>
                </c:pt>
                <c:pt idx="261">
                  <c:v>1.6276041666666666E-4</c:v>
                </c:pt>
                <c:pt idx="262">
                  <c:v>1.9531250000000001E-4</c:v>
                </c:pt>
                <c:pt idx="263">
                  <c:v>2.2786458333333334E-4</c:v>
                </c:pt>
                <c:pt idx="264">
                  <c:v>2.6041666666666666E-4</c:v>
                </c:pt>
                <c:pt idx="265">
                  <c:v>2.9296874999999999E-4</c:v>
                </c:pt>
                <c:pt idx="266">
                  <c:v>3.2552083333333332E-4</c:v>
                </c:pt>
                <c:pt idx="267">
                  <c:v>3.5807291666666664E-4</c:v>
                </c:pt>
                <c:pt idx="268">
                  <c:v>3.9062500000000002E-4</c:v>
                </c:pt>
                <c:pt idx="269">
                  <c:v>4.2317708333333335E-4</c:v>
                </c:pt>
                <c:pt idx="270">
                  <c:v>4.5572916666666667E-4</c:v>
                </c:pt>
                <c:pt idx="271">
                  <c:v>4.8828125E-4</c:v>
                </c:pt>
                <c:pt idx="272">
                  <c:v>5.2083333333333333E-4</c:v>
                </c:pt>
                <c:pt idx="273">
                  <c:v>5.5338541666666665E-4</c:v>
                </c:pt>
                <c:pt idx="274">
                  <c:v>5.8593749999999998E-4</c:v>
                </c:pt>
                <c:pt idx="275">
                  <c:v>6.184895833333333E-4</c:v>
                </c:pt>
                <c:pt idx="276">
                  <c:v>6.5104166666666663E-4</c:v>
                </c:pt>
                <c:pt idx="277">
                  <c:v>6.8359374999999996E-4</c:v>
                </c:pt>
                <c:pt idx="278">
                  <c:v>7.1614583333333328E-4</c:v>
                </c:pt>
                <c:pt idx="279">
                  <c:v>7.4869791666666672E-4</c:v>
                </c:pt>
                <c:pt idx="280">
                  <c:v>7.8125000000000004E-4</c:v>
                </c:pt>
                <c:pt idx="281">
                  <c:v>8.1380208333333337E-4</c:v>
                </c:pt>
                <c:pt idx="282">
                  <c:v>8.463541666666667E-4</c:v>
                </c:pt>
                <c:pt idx="283">
                  <c:v>8.7890625000000002E-4</c:v>
                </c:pt>
                <c:pt idx="284">
                  <c:v>9.1145833333333335E-4</c:v>
                </c:pt>
                <c:pt idx="285">
                  <c:v>9.4401041666666667E-4</c:v>
                </c:pt>
                <c:pt idx="286">
                  <c:v>9.765625E-4</c:v>
                </c:pt>
                <c:pt idx="287">
                  <c:v>1.0091145833333334E-3</c:v>
                </c:pt>
                <c:pt idx="288">
                  <c:v>1.0416666666666667E-3</c:v>
                </c:pt>
                <c:pt idx="289">
                  <c:v>1.0742187500000001E-3</c:v>
                </c:pt>
                <c:pt idx="290">
                  <c:v>1.1067708333333333E-3</c:v>
                </c:pt>
                <c:pt idx="291">
                  <c:v>1.1393229166666667E-3</c:v>
                </c:pt>
                <c:pt idx="292">
                  <c:v>1.171875E-3</c:v>
                </c:pt>
                <c:pt idx="293">
                  <c:v>1.2044270833333334E-3</c:v>
                </c:pt>
                <c:pt idx="294">
                  <c:v>1.2369791666666666E-3</c:v>
                </c:pt>
                <c:pt idx="295">
                  <c:v>1.26953125E-3</c:v>
                </c:pt>
                <c:pt idx="296">
                  <c:v>1.3020833333333333E-3</c:v>
                </c:pt>
                <c:pt idx="297">
                  <c:v>1.3346354166666667E-3</c:v>
                </c:pt>
                <c:pt idx="298">
                  <c:v>1.3671874999999999E-3</c:v>
                </c:pt>
                <c:pt idx="299">
                  <c:v>1.3997395833333333E-3</c:v>
                </c:pt>
                <c:pt idx="300">
                  <c:v>1.4322916666666666E-3</c:v>
                </c:pt>
                <c:pt idx="301">
                  <c:v>1.46484375E-3</c:v>
                </c:pt>
                <c:pt idx="302">
                  <c:v>1.4973958333333334E-3</c:v>
                </c:pt>
                <c:pt idx="303">
                  <c:v>1.5299479166666667E-3</c:v>
                </c:pt>
                <c:pt idx="304">
                  <c:v>1.5625000000000001E-3</c:v>
                </c:pt>
                <c:pt idx="305">
                  <c:v>1.5950520833333333E-3</c:v>
                </c:pt>
                <c:pt idx="306">
                  <c:v>1.6276041666666667E-3</c:v>
                </c:pt>
                <c:pt idx="307">
                  <c:v>1.66015625E-3</c:v>
                </c:pt>
                <c:pt idx="308">
                  <c:v>1.6927083333333334E-3</c:v>
                </c:pt>
                <c:pt idx="309">
                  <c:v>1.7252604166666666E-3</c:v>
                </c:pt>
                <c:pt idx="310">
                  <c:v>1.7578125E-3</c:v>
                </c:pt>
                <c:pt idx="311">
                  <c:v>1.7903645833333333E-3</c:v>
                </c:pt>
                <c:pt idx="312">
                  <c:v>1.8229166666666667E-3</c:v>
                </c:pt>
                <c:pt idx="313">
                  <c:v>1.8554687499999999E-3</c:v>
                </c:pt>
                <c:pt idx="314">
                  <c:v>1.8880208333333333E-3</c:v>
                </c:pt>
                <c:pt idx="315">
                  <c:v>1.9205729166666666E-3</c:v>
                </c:pt>
                <c:pt idx="316">
                  <c:v>1.953125E-3</c:v>
                </c:pt>
                <c:pt idx="317">
                  <c:v>1.9856770833333332E-3</c:v>
                </c:pt>
                <c:pt idx="318">
                  <c:v>2.0182291666666669E-3</c:v>
                </c:pt>
                <c:pt idx="319">
                  <c:v>2.0507812500000001E-3</c:v>
                </c:pt>
                <c:pt idx="320">
                  <c:v>2.0833333333333333E-3</c:v>
                </c:pt>
                <c:pt idx="321">
                  <c:v>2.1158854166666665E-3</c:v>
                </c:pt>
                <c:pt idx="322">
                  <c:v>2.1484375000000002E-3</c:v>
                </c:pt>
                <c:pt idx="323">
                  <c:v>2.1809895833333334E-3</c:v>
                </c:pt>
                <c:pt idx="324">
                  <c:v>2.2135416666666666E-3</c:v>
                </c:pt>
                <c:pt idx="325">
                  <c:v>2.2460937499999998E-3</c:v>
                </c:pt>
                <c:pt idx="326">
                  <c:v>2.2786458333333335E-3</c:v>
                </c:pt>
                <c:pt idx="327">
                  <c:v>2.3111979166666667E-3</c:v>
                </c:pt>
                <c:pt idx="328">
                  <c:v>2.3437499999999999E-3</c:v>
                </c:pt>
                <c:pt idx="329">
                  <c:v>2.3763020833333331E-3</c:v>
                </c:pt>
                <c:pt idx="330">
                  <c:v>2.4088541666666668E-3</c:v>
                </c:pt>
                <c:pt idx="331">
                  <c:v>2.44140625E-3</c:v>
                </c:pt>
                <c:pt idx="332">
                  <c:v>2.4739583333333332E-3</c:v>
                </c:pt>
                <c:pt idx="333">
                  <c:v>2.5065104166666669E-3</c:v>
                </c:pt>
                <c:pt idx="334">
                  <c:v>2.5390625000000001E-3</c:v>
                </c:pt>
                <c:pt idx="335">
                  <c:v>2.5716145833333333E-3</c:v>
                </c:pt>
                <c:pt idx="336">
                  <c:v>2.6041666666666665E-3</c:v>
                </c:pt>
                <c:pt idx="337">
                  <c:v>2.6367187500000002E-3</c:v>
                </c:pt>
                <c:pt idx="338">
                  <c:v>2.6692708333333334E-3</c:v>
                </c:pt>
                <c:pt idx="339">
                  <c:v>2.7018229166666666E-3</c:v>
                </c:pt>
                <c:pt idx="340">
                  <c:v>2.7343749999999998E-3</c:v>
                </c:pt>
                <c:pt idx="341">
                  <c:v>2.7669270833333335E-3</c:v>
                </c:pt>
                <c:pt idx="342">
                  <c:v>2.7994791666666667E-3</c:v>
                </c:pt>
                <c:pt idx="343">
                  <c:v>2.8320312499999999E-3</c:v>
                </c:pt>
                <c:pt idx="344">
                  <c:v>2.8645833333333331E-3</c:v>
                </c:pt>
                <c:pt idx="345">
                  <c:v>2.8971354166666668E-3</c:v>
                </c:pt>
                <c:pt idx="346">
                  <c:v>2.9296875E-3</c:v>
                </c:pt>
                <c:pt idx="347">
                  <c:v>2.9622395833333332E-3</c:v>
                </c:pt>
                <c:pt idx="348">
                  <c:v>2.9947916666666669E-3</c:v>
                </c:pt>
                <c:pt idx="349">
                  <c:v>3.0273437500000001E-3</c:v>
                </c:pt>
                <c:pt idx="350">
                  <c:v>3.0598958333333333E-3</c:v>
                </c:pt>
                <c:pt idx="351">
                  <c:v>3.0924479166666665E-3</c:v>
                </c:pt>
                <c:pt idx="352">
                  <c:v>3.1250000000000002E-3</c:v>
                </c:pt>
                <c:pt idx="353">
                  <c:v>3.1575520833333334E-3</c:v>
                </c:pt>
                <c:pt idx="354">
                  <c:v>3.1901041666666666E-3</c:v>
                </c:pt>
                <c:pt idx="355">
                  <c:v>3.2226562499999998E-3</c:v>
                </c:pt>
                <c:pt idx="356">
                  <c:v>3.2552083333333335E-3</c:v>
                </c:pt>
                <c:pt idx="357">
                  <c:v>3.2877604166666667E-3</c:v>
                </c:pt>
                <c:pt idx="358">
                  <c:v>3.3203124999999999E-3</c:v>
                </c:pt>
                <c:pt idx="359">
                  <c:v>3.3528645833333331E-3</c:v>
                </c:pt>
                <c:pt idx="360">
                  <c:v>3.3854166666666668E-3</c:v>
                </c:pt>
                <c:pt idx="361">
                  <c:v>3.41796875E-3</c:v>
                </c:pt>
                <c:pt idx="362">
                  <c:v>3.4505208333333332E-3</c:v>
                </c:pt>
                <c:pt idx="363">
                  <c:v>3.4830729166666669E-3</c:v>
                </c:pt>
                <c:pt idx="364">
                  <c:v>3.5156250000000001E-3</c:v>
                </c:pt>
                <c:pt idx="365">
                  <c:v>3.5481770833333333E-3</c:v>
                </c:pt>
                <c:pt idx="366">
                  <c:v>3.5807291666666665E-3</c:v>
                </c:pt>
                <c:pt idx="367">
                  <c:v>3.6132812500000002E-3</c:v>
                </c:pt>
                <c:pt idx="368">
                  <c:v>3.6458333333333334E-3</c:v>
                </c:pt>
                <c:pt idx="369">
                  <c:v>3.6783854166666666E-3</c:v>
                </c:pt>
                <c:pt idx="370">
                  <c:v>3.7109374999999998E-3</c:v>
                </c:pt>
                <c:pt idx="371">
                  <c:v>3.7434895833333335E-3</c:v>
                </c:pt>
                <c:pt idx="372">
                  <c:v>3.7760416666666667E-3</c:v>
                </c:pt>
                <c:pt idx="373">
                  <c:v>3.8085937499999999E-3</c:v>
                </c:pt>
                <c:pt idx="374">
                  <c:v>3.8411458333333331E-3</c:v>
                </c:pt>
                <c:pt idx="375">
                  <c:v>3.8736979166666668E-3</c:v>
                </c:pt>
                <c:pt idx="376">
                  <c:v>3.90625E-3</c:v>
                </c:pt>
                <c:pt idx="377">
                  <c:v>3.9388020833333332E-3</c:v>
                </c:pt>
                <c:pt idx="378">
                  <c:v>3.9713541666666664E-3</c:v>
                </c:pt>
                <c:pt idx="379">
                  <c:v>4.0039062499999997E-3</c:v>
                </c:pt>
                <c:pt idx="380">
                  <c:v>4.0364583333333337E-3</c:v>
                </c:pt>
                <c:pt idx="381">
                  <c:v>4.069010416666667E-3</c:v>
                </c:pt>
                <c:pt idx="382">
                  <c:v>4.1015625000000002E-3</c:v>
                </c:pt>
                <c:pt idx="383">
                  <c:v>4.1341145833333334E-3</c:v>
                </c:pt>
                <c:pt idx="384">
                  <c:v>4.1666666666666666E-3</c:v>
                </c:pt>
                <c:pt idx="385">
                  <c:v>4.1992187499999998E-3</c:v>
                </c:pt>
                <c:pt idx="386">
                  <c:v>4.231770833333333E-3</c:v>
                </c:pt>
                <c:pt idx="387">
                  <c:v>4.2643229166666663E-3</c:v>
                </c:pt>
                <c:pt idx="388">
                  <c:v>4.2968750000000003E-3</c:v>
                </c:pt>
                <c:pt idx="389">
                  <c:v>4.3294270833333336E-3</c:v>
                </c:pt>
                <c:pt idx="390">
                  <c:v>4.3619791666666668E-3</c:v>
                </c:pt>
                <c:pt idx="391">
                  <c:v>4.39453125E-3</c:v>
                </c:pt>
                <c:pt idx="392">
                  <c:v>4.4270833333333332E-3</c:v>
                </c:pt>
                <c:pt idx="393">
                  <c:v>4.4596354166666664E-3</c:v>
                </c:pt>
                <c:pt idx="394">
                  <c:v>4.4921874999999997E-3</c:v>
                </c:pt>
                <c:pt idx="395">
                  <c:v>4.5247395833333337E-3</c:v>
                </c:pt>
                <c:pt idx="396">
                  <c:v>4.557291666666667E-3</c:v>
                </c:pt>
                <c:pt idx="397">
                  <c:v>4.5898437500000002E-3</c:v>
                </c:pt>
                <c:pt idx="398">
                  <c:v>4.6223958333333334E-3</c:v>
                </c:pt>
                <c:pt idx="399">
                  <c:v>4.6549479166666666E-3</c:v>
                </c:pt>
                <c:pt idx="400">
                  <c:v>4.6874999999999998E-3</c:v>
                </c:pt>
                <c:pt idx="401">
                  <c:v>4.720052083333333E-3</c:v>
                </c:pt>
                <c:pt idx="402">
                  <c:v>4.7526041666666663E-3</c:v>
                </c:pt>
                <c:pt idx="403">
                  <c:v>4.7851562500000003E-3</c:v>
                </c:pt>
                <c:pt idx="404">
                  <c:v>4.8177083333333336E-3</c:v>
                </c:pt>
                <c:pt idx="405">
                  <c:v>4.8502604166666668E-3</c:v>
                </c:pt>
                <c:pt idx="406">
                  <c:v>4.8828125E-3</c:v>
                </c:pt>
                <c:pt idx="407">
                  <c:v>4.9153645833333332E-3</c:v>
                </c:pt>
                <c:pt idx="408">
                  <c:v>4.9479166666666664E-3</c:v>
                </c:pt>
                <c:pt idx="409">
                  <c:v>4.9804687499999997E-3</c:v>
                </c:pt>
                <c:pt idx="410">
                  <c:v>5.0130208333333337E-3</c:v>
                </c:pt>
                <c:pt idx="411">
                  <c:v>5.045572916666667E-3</c:v>
                </c:pt>
                <c:pt idx="412">
                  <c:v>5.0781250000000002E-3</c:v>
                </c:pt>
                <c:pt idx="413">
                  <c:v>5.1106770833333334E-3</c:v>
                </c:pt>
                <c:pt idx="414">
                  <c:v>5.1432291666666666E-3</c:v>
                </c:pt>
                <c:pt idx="415">
                  <c:v>5.1757812499999998E-3</c:v>
                </c:pt>
                <c:pt idx="416">
                  <c:v>5.208333333333333E-3</c:v>
                </c:pt>
                <c:pt idx="417">
                  <c:v>5.2408854166666663E-3</c:v>
                </c:pt>
                <c:pt idx="418">
                  <c:v>5.2734375000000003E-3</c:v>
                </c:pt>
                <c:pt idx="419">
                  <c:v>5.3059895833333336E-3</c:v>
                </c:pt>
                <c:pt idx="420">
                  <c:v>5.3385416666666668E-3</c:v>
                </c:pt>
                <c:pt idx="421">
                  <c:v>5.37109375E-3</c:v>
                </c:pt>
                <c:pt idx="422">
                  <c:v>5.4036458333333332E-3</c:v>
                </c:pt>
                <c:pt idx="423">
                  <c:v>5.4361979166666664E-3</c:v>
                </c:pt>
                <c:pt idx="424">
                  <c:v>5.4687499999999997E-3</c:v>
                </c:pt>
                <c:pt idx="425">
                  <c:v>5.5013020833333337E-3</c:v>
                </c:pt>
                <c:pt idx="426">
                  <c:v>5.533854166666667E-3</c:v>
                </c:pt>
                <c:pt idx="427">
                  <c:v>5.5664062500000002E-3</c:v>
                </c:pt>
                <c:pt idx="428">
                  <c:v>5.5989583333333334E-3</c:v>
                </c:pt>
                <c:pt idx="429">
                  <c:v>5.6315104166666666E-3</c:v>
                </c:pt>
                <c:pt idx="430">
                  <c:v>5.6640624999999998E-3</c:v>
                </c:pt>
                <c:pt idx="431">
                  <c:v>5.696614583333333E-3</c:v>
                </c:pt>
                <c:pt idx="432">
                  <c:v>5.7291666666666663E-3</c:v>
                </c:pt>
                <c:pt idx="433">
                  <c:v>5.7617187500000003E-3</c:v>
                </c:pt>
                <c:pt idx="434">
                  <c:v>5.7942708333333336E-3</c:v>
                </c:pt>
                <c:pt idx="435">
                  <c:v>5.8268229166666668E-3</c:v>
                </c:pt>
                <c:pt idx="436">
                  <c:v>5.859375E-3</c:v>
                </c:pt>
                <c:pt idx="437">
                  <c:v>5.8919270833333332E-3</c:v>
                </c:pt>
                <c:pt idx="438">
                  <c:v>5.9244791666666664E-3</c:v>
                </c:pt>
                <c:pt idx="439">
                  <c:v>5.9570312499999997E-3</c:v>
                </c:pt>
                <c:pt idx="440">
                  <c:v>5.9895833333333337E-3</c:v>
                </c:pt>
                <c:pt idx="441">
                  <c:v>6.022135416666667E-3</c:v>
                </c:pt>
                <c:pt idx="442">
                  <c:v>6.0546875000000002E-3</c:v>
                </c:pt>
                <c:pt idx="443">
                  <c:v>6.0872395833333334E-3</c:v>
                </c:pt>
                <c:pt idx="444">
                  <c:v>6.1197916666666666E-3</c:v>
                </c:pt>
                <c:pt idx="445">
                  <c:v>6.1523437499999998E-3</c:v>
                </c:pt>
                <c:pt idx="446">
                  <c:v>6.184895833333333E-3</c:v>
                </c:pt>
                <c:pt idx="447">
                  <c:v>6.2174479166666663E-3</c:v>
                </c:pt>
                <c:pt idx="448">
                  <c:v>6.2500000000000003E-3</c:v>
                </c:pt>
                <c:pt idx="449">
                  <c:v>6.2825520833333336E-3</c:v>
                </c:pt>
                <c:pt idx="450">
                  <c:v>6.3151041666666668E-3</c:v>
                </c:pt>
                <c:pt idx="451">
                  <c:v>6.34765625E-3</c:v>
                </c:pt>
                <c:pt idx="452">
                  <c:v>6.3802083333333332E-3</c:v>
                </c:pt>
                <c:pt idx="453">
                  <c:v>6.4127604166666664E-3</c:v>
                </c:pt>
                <c:pt idx="454">
                  <c:v>6.4453124999999997E-3</c:v>
                </c:pt>
                <c:pt idx="455">
                  <c:v>6.4778645833333337E-3</c:v>
                </c:pt>
                <c:pt idx="456">
                  <c:v>6.510416666666667E-3</c:v>
                </c:pt>
                <c:pt idx="457">
                  <c:v>6.5429687500000002E-3</c:v>
                </c:pt>
                <c:pt idx="458">
                  <c:v>6.5755208333333334E-3</c:v>
                </c:pt>
                <c:pt idx="459">
                  <c:v>6.6080729166666666E-3</c:v>
                </c:pt>
                <c:pt idx="460">
                  <c:v>6.6406249999999998E-3</c:v>
                </c:pt>
                <c:pt idx="461">
                  <c:v>6.673177083333333E-3</c:v>
                </c:pt>
                <c:pt idx="462">
                  <c:v>6.7057291666666663E-3</c:v>
                </c:pt>
                <c:pt idx="463">
                  <c:v>6.7382812500000003E-3</c:v>
                </c:pt>
                <c:pt idx="464">
                  <c:v>6.7708333333333336E-3</c:v>
                </c:pt>
                <c:pt idx="465">
                  <c:v>6.8033854166666668E-3</c:v>
                </c:pt>
                <c:pt idx="466">
                  <c:v>6.8359375E-3</c:v>
                </c:pt>
                <c:pt idx="467">
                  <c:v>6.8684895833333332E-3</c:v>
                </c:pt>
                <c:pt idx="468">
                  <c:v>6.9010416666666664E-3</c:v>
                </c:pt>
                <c:pt idx="469">
                  <c:v>6.9335937499999997E-3</c:v>
                </c:pt>
                <c:pt idx="470">
                  <c:v>6.9661458333333337E-3</c:v>
                </c:pt>
                <c:pt idx="471">
                  <c:v>6.998697916666667E-3</c:v>
                </c:pt>
                <c:pt idx="472">
                  <c:v>7.0312500000000002E-3</c:v>
                </c:pt>
                <c:pt idx="473">
                  <c:v>7.0638020833333334E-3</c:v>
                </c:pt>
                <c:pt idx="474">
                  <c:v>7.0963541666666666E-3</c:v>
                </c:pt>
                <c:pt idx="475">
                  <c:v>7.1289062499999998E-3</c:v>
                </c:pt>
                <c:pt idx="476">
                  <c:v>7.161458333333333E-3</c:v>
                </c:pt>
                <c:pt idx="477">
                  <c:v>7.1940104166666663E-3</c:v>
                </c:pt>
                <c:pt idx="478">
                  <c:v>7.2265625000000003E-3</c:v>
                </c:pt>
                <c:pt idx="479">
                  <c:v>7.2591145833333336E-3</c:v>
                </c:pt>
                <c:pt idx="480">
                  <c:v>7.2916666666666668E-3</c:v>
                </c:pt>
                <c:pt idx="481">
                  <c:v>7.32421875E-3</c:v>
                </c:pt>
                <c:pt idx="482">
                  <c:v>7.3567708333333332E-3</c:v>
                </c:pt>
                <c:pt idx="483">
                  <c:v>7.3893229166666664E-3</c:v>
                </c:pt>
                <c:pt idx="484">
                  <c:v>7.4218749999999997E-3</c:v>
                </c:pt>
                <c:pt idx="485">
                  <c:v>7.4544270833333337E-3</c:v>
                </c:pt>
                <c:pt idx="486">
                  <c:v>7.486979166666667E-3</c:v>
                </c:pt>
                <c:pt idx="487">
                  <c:v>7.5195312500000002E-3</c:v>
                </c:pt>
                <c:pt idx="488">
                  <c:v>7.5520833333333334E-3</c:v>
                </c:pt>
                <c:pt idx="489">
                  <c:v>7.5846354166666666E-3</c:v>
                </c:pt>
                <c:pt idx="490">
                  <c:v>7.6171874999999998E-3</c:v>
                </c:pt>
                <c:pt idx="491">
                  <c:v>7.649739583333333E-3</c:v>
                </c:pt>
                <c:pt idx="492">
                  <c:v>7.6822916666666663E-3</c:v>
                </c:pt>
                <c:pt idx="493">
                  <c:v>7.7148437500000003E-3</c:v>
                </c:pt>
                <c:pt idx="494">
                  <c:v>7.7473958333333336E-3</c:v>
                </c:pt>
                <c:pt idx="495">
                  <c:v>7.7799479166666668E-3</c:v>
                </c:pt>
                <c:pt idx="496">
                  <c:v>7.8125E-3</c:v>
                </c:pt>
                <c:pt idx="497">
                  <c:v>7.8450520833333332E-3</c:v>
                </c:pt>
                <c:pt idx="498">
                  <c:v>7.8776041666666664E-3</c:v>
                </c:pt>
                <c:pt idx="499">
                  <c:v>7.9101562499999997E-3</c:v>
                </c:pt>
                <c:pt idx="500">
                  <c:v>7.9427083333333329E-3</c:v>
                </c:pt>
                <c:pt idx="501">
                  <c:v>7.9752604166666661E-3</c:v>
                </c:pt>
                <c:pt idx="502">
                  <c:v>8.0078124999999993E-3</c:v>
                </c:pt>
                <c:pt idx="503">
                  <c:v>8.0403645833333325E-3</c:v>
                </c:pt>
                <c:pt idx="504">
                  <c:v>8.0729166666666675E-3</c:v>
                </c:pt>
                <c:pt idx="505">
                  <c:v>8.1054687500000007E-3</c:v>
                </c:pt>
                <c:pt idx="506">
                  <c:v>8.1380208333333339E-3</c:v>
                </c:pt>
                <c:pt idx="507">
                  <c:v>8.1705729166666671E-3</c:v>
                </c:pt>
                <c:pt idx="508">
                  <c:v>8.2031250000000003E-3</c:v>
                </c:pt>
                <c:pt idx="509">
                  <c:v>8.2356770833333336E-3</c:v>
                </c:pt>
                <c:pt idx="510">
                  <c:v>8.2682291666666668E-3</c:v>
                </c:pt>
                <c:pt idx="511">
                  <c:v>8.30078125E-3</c:v>
                </c:pt>
                <c:pt idx="512">
                  <c:v>8.3333333333333332E-3</c:v>
                </c:pt>
              </c:numCache>
            </c:numRef>
          </c:xVal>
          <c:yVal>
            <c:numRef>
              <c:f>THD!$D$7:$D$519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-25.330768826608903</c:v>
                </c:pt>
                <c:pt idx="14">
                  <c:v>-28.953473786943821</c:v>
                </c:pt>
                <c:pt idx="15">
                  <c:v>-32.568472785393276</c:v>
                </c:pt>
                <c:pt idx="16">
                  <c:v>-36.175221416405101</c:v>
                </c:pt>
                <c:pt idx="17">
                  <c:v>-39.773176516902176</c:v>
                </c:pt>
                <c:pt idx="18">
                  <c:v>-43.361796248080637</c:v>
                </c:pt>
                <c:pt idx="19">
                  <c:v>-46.940540177008963</c:v>
                </c:pt>
                <c:pt idx="20">
                  <c:v>-50.508869358015126</c:v>
                </c:pt>
                <c:pt idx="21">
                  <c:v>-54.06624641384979</c:v>
                </c:pt>
                <c:pt idx="22">
                  <c:v>-57.612135616613443</c:v>
                </c:pt>
                <c:pt idx="23">
                  <c:v>-61.1460029684349</c:v>
                </c:pt>
                <c:pt idx="24">
                  <c:v>-64.667316281889626</c:v>
                </c:pt>
                <c:pt idx="25">
                  <c:v>-68.175545260145</c:v>
                </c:pt>
                <c:pt idx="26">
                  <c:v>-71.67016157682113</c:v>
                </c:pt>
                <c:pt idx="27">
                  <c:v>-75.150638955554982</c:v>
                </c:pt>
                <c:pt idx="28">
                  <c:v>-78.616453249255542</c:v>
                </c:pt>
                <c:pt idx="29">
                  <c:v>-82.067082519038351</c:v>
                </c:pt>
                <c:pt idx="30">
                  <c:v>-85.502007112827926</c:v>
                </c:pt>
                <c:pt idx="31">
                  <c:v>-88.920709743614978</c:v>
                </c:pt>
                <c:pt idx="32">
                  <c:v>-92.322675567358317</c:v>
                </c:pt>
                <c:pt idx="33">
                  <c:v>-95.707392260518333</c:v>
                </c:pt>
                <c:pt idx="34">
                  <c:v>-99.074350097210953</c:v>
                </c:pt>
                <c:pt idx="35">
                  <c:v>-102.42304202597069</c:v>
                </c:pt>
                <c:pt idx="36">
                  <c:v>-105.75296374611041</c:v>
                </c:pt>
                <c:pt idx="37">
                  <c:v>-109.06361378366763</c:v>
                </c:pt>
                <c:pt idx="38">
                  <c:v>-112.35449356692406</c:v>
                </c:pt>
                <c:pt idx="39">
                  <c:v>-115.62510750148928</c:v>
                </c:pt>
                <c:pt idx="40">
                  <c:v>-118.87496304493493</c:v>
                </c:pt>
                <c:pt idx="41">
                  <c:v>-122.10357078097012</c:v>
                </c:pt>
                <c:pt idx="42">
                  <c:v>-125.3104444931455</c:v>
                </c:pt>
                <c:pt idx="43">
                  <c:v>-128.49510123807593</c:v>
                </c:pt>
                <c:pt idx="44">
                  <c:v>-131.65706141816955</c:v>
                </c:pt>
                <c:pt idx="45">
                  <c:v>-134.79584885385398</c:v>
                </c:pt>
                <c:pt idx="46">
                  <c:v>-137.91099085528674</c:v>
                </c:pt>
                <c:pt idx="47">
                  <c:v>-141.00201829354074</c:v>
                </c:pt>
                <c:pt idx="48">
                  <c:v>-144.06846567125359</c:v>
                </c:pt>
                <c:pt idx="49">
                  <c:v>-147.1098711927294</c:v>
                </c:pt>
                <c:pt idx="50">
                  <c:v>-150.12577683348385</c:v>
                </c:pt>
                <c:pt idx="51">
                  <c:v>-153.11572840922074</c:v>
                </c:pt>
                <c:pt idx="52">
                  <c:v>-156.07927564423073</c:v>
                </c:pt>
                <c:pt idx="53">
                  <c:v>-159.01597223920103</c:v>
                </c:pt>
                <c:pt idx="54">
                  <c:v>-161.92537593842644</c:v>
                </c:pt>
                <c:pt idx="55">
                  <c:v>-164.80704859641142</c:v>
                </c:pt>
                <c:pt idx="56">
                  <c:v>-167.66055624385342</c:v>
                </c:pt>
                <c:pt idx="57">
                  <c:v>-170.48546915299664</c:v>
                </c:pt>
                <c:pt idx="58">
                  <c:v>-173.2813619023479</c:v>
                </c:pt>
                <c:pt idx="59">
                  <c:v>-176.0478134407432</c:v>
                </c:pt>
                <c:pt idx="60">
                  <c:v>-178.78440715075669</c:v>
                </c:pt>
                <c:pt idx="61">
                  <c:v>-181.49073091144163</c:v>
                </c:pt>
                <c:pt idx="62">
                  <c:v>-184.16637716039426</c:v>
                </c:pt>
                <c:pt idx="63">
                  <c:v>-186.81094295513134</c:v>
                </c:pt>
                <c:pt idx="64">
                  <c:v>-189.42403003377166</c:v>
                </c:pt>
                <c:pt idx="65">
                  <c:v>-192.00524487501278</c:v>
                </c:pt>
                <c:pt idx="66">
                  <c:v>-194.55419875739418</c:v>
                </c:pt>
                <c:pt idx="67">
                  <c:v>-197.07050781783693</c:v>
                </c:pt>
                <c:pt idx="68">
                  <c:v>-199.55379310945216</c:v>
                </c:pt>
                <c:pt idx="69">
                  <c:v>-202.00368065860928</c:v>
                </c:pt>
                <c:pt idx="70">
                  <c:v>-204.41980152125475</c:v>
                </c:pt>
                <c:pt idx="71">
                  <c:v>-206.80179183847383</c:v>
                </c:pt>
                <c:pt idx="72">
                  <c:v>-209.14929289128645</c:v>
                </c:pt>
                <c:pt idx="73">
                  <c:v>-211.46195115466881</c:v>
                </c:pt>
                <c:pt idx="74">
                  <c:v>-213.7394183507931</c:v>
                </c:pt>
                <c:pt idx="75">
                  <c:v>-215.98135150147667</c:v>
                </c:pt>
                <c:pt idx="76">
                  <c:v>-218.18741297983362</c:v>
                </c:pt>
                <c:pt idx="77">
                  <c:v>-220.35727056111975</c:v>
                </c:pt>
                <c:pt idx="78">
                  <c:v>-222.49059747276482</c:v>
                </c:pt>
                <c:pt idx="79">
                  <c:v>-224.58707244358271</c:v>
                </c:pt>
                <c:pt idx="80">
                  <c:v>-226.64637975215444</c:v>
                </c:pt>
                <c:pt idx="81">
                  <c:v>-228.66820927437402</c:v>
                </c:pt>
                <c:pt idx="82">
                  <c:v>-230.65225653015224</c:v>
                </c:pt>
                <c:pt idx="83">
                  <c:v>-232.59822272927033</c:v>
                </c:pt>
                <c:pt idx="84">
                  <c:v>-234.5058148163765</c:v>
                </c:pt>
                <c:pt idx="85">
                  <c:v>-236.37474551511912</c:v>
                </c:pt>
                <c:pt idx="86">
                  <c:v>-238.20473337140942</c:v>
                </c:pt>
                <c:pt idx="87">
                  <c:v>-239.99550279580748</c:v>
                </c:pt>
                <c:pt idx="88">
                  <c:v>-241.7467841050248</c:v>
                </c:pt>
                <c:pt idx="89">
                  <c:v>-243.45831356253822</c:v>
                </c:pt>
                <c:pt idx="90">
                  <c:v>-245.12983341830673</c:v>
                </c:pt>
                <c:pt idx="91">
                  <c:v>-246.76109194758845</c:v>
                </c:pt>
                <c:pt idx="92">
                  <c:v>-248.35184348884911</c:v>
                </c:pt>
                <c:pt idx="93">
                  <c:v>-249.90184848075776</c:v>
                </c:pt>
                <c:pt idx="94">
                  <c:v>-251.41087349826412</c:v>
                </c:pt>
                <c:pt idx="95">
                  <c:v>-252.8786912877512</c:v>
                </c:pt>
                <c:pt idx="96">
                  <c:v>-254.30508080125881</c:v>
                </c:pt>
                <c:pt idx="97">
                  <c:v>-255.6898272297729</c:v>
                </c:pt>
                <c:pt idx="98">
                  <c:v>-257.03272203557498</c:v>
                </c:pt>
                <c:pt idx="99">
                  <c:v>-258.33356298364669</c:v>
                </c:pt>
                <c:pt idx="100">
                  <c:v>-259.5921541721263</c:v>
                </c:pt>
                <c:pt idx="101">
                  <c:v>-260.80830606181013</c:v>
                </c:pt>
                <c:pt idx="102">
                  <c:v>-261.98183550469696</c:v>
                </c:pt>
                <c:pt idx="103">
                  <c:v>-263.11256577156939</c:v>
                </c:pt>
                <c:pt idx="104">
                  <c:v>-264.20032657860821</c:v>
                </c:pt>
                <c:pt idx="105">
                  <c:v>-265.24495411303718</c:v>
                </c:pt>
                <c:pt idx="106">
                  <c:v>-266.24629105779189</c:v>
                </c:pt>
                <c:pt idx="107">
                  <c:v>-267.20418661521171</c:v>
                </c:pt>
                <c:pt idx="108">
                  <c:v>-268.11849652974922</c:v>
                </c:pt>
                <c:pt idx="109">
                  <c:v>-268.98908310969421</c:v>
                </c:pt>
                <c:pt idx="110">
                  <c:v>-269.81581524791017</c:v>
                </c:pt>
                <c:pt idx="111">
                  <c:v>-270.59856844157792</c:v>
                </c:pt>
                <c:pt idx="112">
                  <c:v>-271.33722481094577</c:v>
                </c:pt>
                <c:pt idx="113">
                  <c:v>-272.03167311708143</c:v>
                </c:pt>
                <c:pt idx="114">
                  <c:v>-272.68180877862437</c:v>
                </c:pt>
                <c:pt idx="115">
                  <c:v>-273.2875338875354</c:v>
                </c:pt>
                <c:pt idx="116">
                  <c:v>-273.84875722384118</c:v>
                </c:pt>
                <c:pt idx="117">
                  <c:v>-274.36539426937151</c:v>
                </c:pt>
                <c:pt idx="118">
                  <c:v>-274.83736722048769</c:v>
                </c:pt>
                <c:pt idx="119">
                  <c:v>-275.26460499979936</c:v>
                </c:pt>
                <c:pt idx="120">
                  <c:v>-275.64704326686854</c:v>
                </c:pt>
                <c:pt idx="121">
                  <c:v>-275.98462442789872</c:v>
                </c:pt>
                <c:pt idx="122">
                  <c:v>-276.27729764440903</c:v>
                </c:pt>
                <c:pt idx="123">
                  <c:v>-276.5250188408894</c:v>
                </c:pt>
                <c:pt idx="124">
                  <c:v>-276.72775071143889</c:v>
                </c:pt>
                <c:pt idx="125">
                  <c:v>-276.88546272538355</c:v>
                </c:pt>
                <c:pt idx="126">
                  <c:v>-276.99813113187412</c:v>
                </c:pt>
                <c:pt idx="127">
                  <c:v>-277.06573896346299</c:v>
                </c:pt>
                <c:pt idx="128">
                  <c:v>-277.08827603865956</c:v>
                </c:pt>
                <c:pt idx="129">
                  <c:v>-277.06573896346299</c:v>
                </c:pt>
                <c:pt idx="130">
                  <c:v>-276.99813113187412</c:v>
                </c:pt>
                <c:pt idx="131">
                  <c:v>-276.88546272538355</c:v>
                </c:pt>
                <c:pt idx="132">
                  <c:v>-276.72775071143889</c:v>
                </c:pt>
                <c:pt idx="133">
                  <c:v>-276.5250188408894</c:v>
                </c:pt>
                <c:pt idx="134">
                  <c:v>-276.27729764440903</c:v>
                </c:pt>
                <c:pt idx="135">
                  <c:v>-275.98462442789872</c:v>
                </c:pt>
                <c:pt idx="136">
                  <c:v>-275.64704326686854</c:v>
                </c:pt>
                <c:pt idx="137">
                  <c:v>-275.26460499979936</c:v>
                </c:pt>
                <c:pt idx="138">
                  <c:v>-274.83736722048775</c:v>
                </c:pt>
                <c:pt idx="139">
                  <c:v>-274.36539426937151</c:v>
                </c:pt>
                <c:pt idx="140">
                  <c:v>-273.84875722384123</c:v>
                </c:pt>
                <c:pt idx="141">
                  <c:v>-273.28753388753546</c:v>
                </c:pt>
                <c:pt idx="142">
                  <c:v>-272.68180877862443</c:v>
                </c:pt>
                <c:pt idx="143">
                  <c:v>-272.03167311708148</c:v>
                </c:pt>
                <c:pt idx="144">
                  <c:v>-271.33722481094583</c:v>
                </c:pt>
                <c:pt idx="145">
                  <c:v>-270.59856844157792</c:v>
                </c:pt>
                <c:pt idx="146">
                  <c:v>-269.81581524791022</c:v>
                </c:pt>
                <c:pt idx="147">
                  <c:v>-268.98908310969426</c:v>
                </c:pt>
                <c:pt idx="148">
                  <c:v>-268.11849652974922</c:v>
                </c:pt>
                <c:pt idx="149">
                  <c:v>-267.20418661521171</c:v>
                </c:pt>
                <c:pt idx="150">
                  <c:v>-266.24629105779189</c:v>
                </c:pt>
                <c:pt idx="151">
                  <c:v>-265.24495411303724</c:v>
                </c:pt>
                <c:pt idx="152">
                  <c:v>-264.20032657860827</c:v>
                </c:pt>
                <c:pt idx="153">
                  <c:v>-263.11256577156939</c:v>
                </c:pt>
                <c:pt idx="154">
                  <c:v>-261.98183550469696</c:v>
                </c:pt>
                <c:pt idx="155">
                  <c:v>-260.80830606181019</c:v>
                </c:pt>
                <c:pt idx="156">
                  <c:v>-259.5921541721263</c:v>
                </c:pt>
                <c:pt idx="157">
                  <c:v>-258.33356298364674</c:v>
                </c:pt>
                <c:pt idx="158">
                  <c:v>-257.03272203557498</c:v>
                </c:pt>
                <c:pt idx="159">
                  <c:v>-255.68982722977296</c:v>
                </c:pt>
                <c:pt idx="160">
                  <c:v>-254.30508080125881</c:v>
                </c:pt>
                <c:pt idx="161">
                  <c:v>-252.8786912877512</c:v>
                </c:pt>
                <c:pt idx="162">
                  <c:v>-251.41087349826418</c:v>
                </c:pt>
                <c:pt idx="163">
                  <c:v>-249.90184848075788</c:v>
                </c:pt>
                <c:pt idx="164">
                  <c:v>-248.35184348884917</c:v>
                </c:pt>
                <c:pt idx="165">
                  <c:v>-246.76109194758848</c:v>
                </c:pt>
                <c:pt idx="166">
                  <c:v>-245.12983341830679</c:v>
                </c:pt>
                <c:pt idx="167">
                  <c:v>-243.45831356253831</c:v>
                </c:pt>
                <c:pt idx="168">
                  <c:v>-241.74678410502491</c:v>
                </c:pt>
                <c:pt idx="169">
                  <c:v>-239.99550279580748</c:v>
                </c:pt>
                <c:pt idx="170">
                  <c:v>-238.20473337140942</c:v>
                </c:pt>
                <c:pt idx="171">
                  <c:v>-236.37474551511917</c:v>
                </c:pt>
                <c:pt idx="172">
                  <c:v>-234.50581481637656</c:v>
                </c:pt>
                <c:pt idx="173">
                  <c:v>-232.59822272927039</c:v>
                </c:pt>
                <c:pt idx="174">
                  <c:v>-230.65225653015236</c:v>
                </c:pt>
                <c:pt idx="175">
                  <c:v>-228.66820927437408</c:v>
                </c:pt>
                <c:pt idx="176">
                  <c:v>-226.64637975215453</c:v>
                </c:pt>
                <c:pt idx="177">
                  <c:v>-224.58707244358271</c:v>
                </c:pt>
                <c:pt idx="178">
                  <c:v>-222.49059747276482</c:v>
                </c:pt>
                <c:pt idx="179">
                  <c:v>-220.35727056111975</c:v>
                </c:pt>
                <c:pt idx="180">
                  <c:v>-218.18741297983371</c:v>
                </c:pt>
                <c:pt idx="181">
                  <c:v>-215.98135150147678</c:v>
                </c:pt>
                <c:pt idx="182">
                  <c:v>-213.73941835079319</c:v>
                </c:pt>
                <c:pt idx="183">
                  <c:v>-211.46195115466892</c:v>
                </c:pt>
                <c:pt idx="184">
                  <c:v>-209.14929289128654</c:v>
                </c:pt>
                <c:pt idx="185">
                  <c:v>-206.80179183847395</c:v>
                </c:pt>
                <c:pt idx="186">
                  <c:v>-204.41980152125481</c:v>
                </c:pt>
                <c:pt idx="187">
                  <c:v>-202.00368065860937</c:v>
                </c:pt>
                <c:pt idx="188">
                  <c:v>-199.55379310945227</c:v>
                </c:pt>
                <c:pt idx="189">
                  <c:v>-197.07050781783704</c:v>
                </c:pt>
                <c:pt idx="190">
                  <c:v>-194.55419875739432</c:v>
                </c:pt>
                <c:pt idx="191">
                  <c:v>-192.00524487501295</c:v>
                </c:pt>
                <c:pt idx="192">
                  <c:v>-189.42403003377169</c:v>
                </c:pt>
                <c:pt idx="193">
                  <c:v>-186.8109429551314</c:v>
                </c:pt>
                <c:pt idx="194">
                  <c:v>-184.16637716039435</c:v>
                </c:pt>
                <c:pt idx="195">
                  <c:v>-181.49073091144172</c:v>
                </c:pt>
                <c:pt idx="196">
                  <c:v>-178.78440715075678</c:v>
                </c:pt>
                <c:pt idx="197">
                  <c:v>-176.04781344074331</c:v>
                </c:pt>
                <c:pt idx="198">
                  <c:v>-173.28136190234801</c:v>
                </c:pt>
                <c:pt idx="199">
                  <c:v>-170.48546915299664</c:v>
                </c:pt>
                <c:pt idx="200">
                  <c:v>-167.66055624385342</c:v>
                </c:pt>
                <c:pt idx="201">
                  <c:v>-164.80704859641142</c:v>
                </c:pt>
                <c:pt idx="202">
                  <c:v>-161.92537593842647</c:v>
                </c:pt>
                <c:pt idx="203">
                  <c:v>-159.01597223920112</c:v>
                </c:pt>
                <c:pt idx="204">
                  <c:v>-156.07927564423079</c:v>
                </c:pt>
                <c:pt idx="205">
                  <c:v>-153.11572840922076</c:v>
                </c:pt>
                <c:pt idx="206">
                  <c:v>-150.12577683348388</c:v>
                </c:pt>
                <c:pt idx="207">
                  <c:v>-147.10987119272951</c:v>
                </c:pt>
                <c:pt idx="208">
                  <c:v>-144.0684656712537</c:v>
                </c:pt>
                <c:pt idx="209">
                  <c:v>-141.00201829354086</c:v>
                </c:pt>
                <c:pt idx="210">
                  <c:v>-137.91099085528685</c:v>
                </c:pt>
                <c:pt idx="211">
                  <c:v>-134.79584885385412</c:v>
                </c:pt>
                <c:pt idx="212">
                  <c:v>-131.65706141816969</c:v>
                </c:pt>
                <c:pt idx="213">
                  <c:v>-128.49510123807605</c:v>
                </c:pt>
                <c:pt idx="214">
                  <c:v>-125.31044449314554</c:v>
                </c:pt>
                <c:pt idx="215">
                  <c:v>-122.10357078097017</c:v>
                </c:pt>
                <c:pt idx="216">
                  <c:v>-118.874963044935</c:v>
                </c:pt>
                <c:pt idx="217">
                  <c:v>-115.62510750148935</c:v>
                </c:pt>
                <c:pt idx="218">
                  <c:v>-112.35449356692416</c:v>
                </c:pt>
                <c:pt idx="219">
                  <c:v>-109.06361378366771</c:v>
                </c:pt>
                <c:pt idx="220">
                  <c:v>-105.75296374611054</c:v>
                </c:pt>
                <c:pt idx="221">
                  <c:v>-102.4230420259708</c:v>
                </c:pt>
                <c:pt idx="222">
                  <c:v>-99.074350097210981</c:v>
                </c:pt>
                <c:pt idx="223">
                  <c:v>-95.707392260518347</c:v>
                </c:pt>
                <c:pt idx="224">
                  <c:v>-92.32267556735836</c:v>
                </c:pt>
                <c:pt idx="225">
                  <c:v>-88.920709743615035</c:v>
                </c:pt>
                <c:pt idx="226">
                  <c:v>-85.502007112827968</c:v>
                </c:pt>
                <c:pt idx="227">
                  <c:v>-82.067082519038451</c:v>
                </c:pt>
                <c:pt idx="228">
                  <c:v>-78.616453249255628</c:v>
                </c:pt>
                <c:pt idx="229">
                  <c:v>-75.150638955555081</c:v>
                </c:pt>
                <c:pt idx="230">
                  <c:v>-71.670161576821229</c:v>
                </c:pt>
                <c:pt idx="231">
                  <c:v>-68.1755452601451</c:v>
                </c:pt>
                <c:pt idx="232">
                  <c:v>-64.667316281889768</c:v>
                </c:pt>
                <c:pt idx="233">
                  <c:v>-61.146002968435049</c:v>
                </c:pt>
                <c:pt idx="234">
                  <c:v>-57.612135616613614</c:v>
                </c:pt>
                <c:pt idx="235">
                  <c:v>-54.066246413849967</c:v>
                </c:pt>
                <c:pt idx="236">
                  <c:v>-50.508869358015311</c:v>
                </c:pt>
                <c:pt idx="237">
                  <c:v>-46.940540177009034</c:v>
                </c:pt>
                <c:pt idx="238">
                  <c:v>-43.361796248080715</c:v>
                </c:pt>
                <c:pt idx="239">
                  <c:v>-39.773176516902261</c:v>
                </c:pt>
                <c:pt idx="240">
                  <c:v>-36.175221416405222</c:v>
                </c:pt>
                <c:pt idx="241">
                  <c:v>-32.568472785393389</c:v>
                </c:pt>
                <c:pt idx="242">
                  <c:v>-28.953473786943945</c:v>
                </c:pt>
                <c:pt idx="243">
                  <c:v>-25.330768826609045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25.330768826608903</c:v>
                </c:pt>
                <c:pt idx="270">
                  <c:v>28.953473786943821</c:v>
                </c:pt>
                <c:pt idx="271">
                  <c:v>32.568472785393276</c:v>
                </c:pt>
                <c:pt idx="272">
                  <c:v>36.175221416405101</c:v>
                </c:pt>
                <c:pt idx="273">
                  <c:v>39.773176516902176</c:v>
                </c:pt>
                <c:pt idx="274">
                  <c:v>43.361796248080637</c:v>
                </c:pt>
                <c:pt idx="275">
                  <c:v>46.940540177008963</c:v>
                </c:pt>
                <c:pt idx="276">
                  <c:v>50.508869358015126</c:v>
                </c:pt>
                <c:pt idx="277">
                  <c:v>54.06624641384979</c:v>
                </c:pt>
                <c:pt idx="278">
                  <c:v>57.612135616613443</c:v>
                </c:pt>
                <c:pt idx="279">
                  <c:v>61.1460029684349</c:v>
                </c:pt>
                <c:pt idx="280">
                  <c:v>64.667316281889626</c:v>
                </c:pt>
                <c:pt idx="281">
                  <c:v>68.175545260145</c:v>
                </c:pt>
                <c:pt idx="282">
                  <c:v>71.67016157682113</c:v>
                </c:pt>
                <c:pt idx="283">
                  <c:v>75.150638955554982</c:v>
                </c:pt>
                <c:pt idx="284">
                  <c:v>78.616453249255542</c:v>
                </c:pt>
                <c:pt idx="285">
                  <c:v>82.067082519038351</c:v>
                </c:pt>
                <c:pt idx="286">
                  <c:v>85.502007112827926</c:v>
                </c:pt>
                <c:pt idx="287">
                  <c:v>88.920709743614978</c:v>
                </c:pt>
                <c:pt idx="288">
                  <c:v>92.322675567358317</c:v>
                </c:pt>
                <c:pt idx="289">
                  <c:v>95.707392260518333</c:v>
                </c:pt>
                <c:pt idx="290">
                  <c:v>99.074350097210953</c:v>
                </c:pt>
                <c:pt idx="291">
                  <c:v>102.42304202597069</c:v>
                </c:pt>
                <c:pt idx="292">
                  <c:v>105.75296374611041</c:v>
                </c:pt>
                <c:pt idx="293">
                  <c:v>109.06361378366763</c:v>
                </c:pt>
                <c:pt idx="294">
                  <c:v>112.35449356692406</c:v>
                </c:pt>
                <c:pt idx="295">
                  <c:v>115.62510750148928</c:v>
                </c:pt>
                <c:pt idx="296">
                  <c:v>118.87496304493493</c:v>
                </c:pt>
                <c:pt idx="297">
                  <c:v>122.10357078097012</c:v>
                </c:pt>
                <c:pt idx="298">
                  <c:v>125.3104444931455</c:v>
                </c:pt>
                <c:pt idx="299">
                  <c:v>128.49510123807593</c:v>
                </c:pt>
                <c:pt idx="300">
                  <c:v>131.65706141816955</c:v>
                </c:pt>
                <c:pt idx="301">
                  <c:v>134.79584885385398</c:v>
                </c:pt>
                <c:pt idx="302">
                  <c:v>137.91099085528674</c:v>
                </c:pt>
                <c:pt idx="303">
                  <c:v>141.00201829354074</c:v>
                </c:pt>
                <c:pt idx="304">
                  <c:v>144.06846567125359</c:v>
                </c:pt>
                <c:pt idx="305">
                  <c:v>147.1098711927294</c:v>
                </c:pt>
                <c:pt idx="306">
                  <c:v>150.12577683348385</c:v>
                </c:pt>
                <c:pt idx="307">
                  <c:v>153.11572840922074</c:v>
                </c:pt>
                <c:pt idx="308">
                  <c:v>156.07927564423073</c:v>
                </c:pt>
                <c:pt idx="309">
                  <c:v>159.01597223920103</c:v>
                </c:pt>
                <c:pt idx="310">
                  <c:v>161.92537593842644</c:v>
                </c:pt>
                <c:pt idx="311">
                  <c:v>164.80704859641142</c:v>
                </c:pt>
                <c:pt idx="312">
                  <c:v>167.66055624385342</c:v>
                </c:pt>
                <c:pt idx="313">
                  <c:v>170.48546915299664</c:v>
                </c:pt>
                <c:pt idx="314">
                  <c:v>173.2813619023479</c:v>
                </c:pt>
                <c:pt idx="315">
                  <c:v>176.0478134407432</c:v>
                </c:pt>
                <c:pt idx="316">
                  <c:v>178.78440715075669</c:v>
                </c:pt>
                <c:pt idx="317">
                  <c:v>181.49073091144163</c:v>
                </c:pt>
                <c:pt idx="318">
                  <c:v>184.16637716039426</c:v>
                </c:pt>
                <c:pt idx="319">
                  <c:v>186.81094295513134</c:v>
                </c:pt>
                <c:pt idx="320">
                  <c:v>189.42403003377166</c:v>
                </c:pt>
                <c:pt idx="321">
                  <c:v>192.00524487501278</c:v>
                </c:pt>
                <c:pt idx="322">
                  <c:v>194.55419875739418</c:v>
                </c:pt>
                <c:pt idx="323">
                  <c:v>197.07050781783693</c:v>
                </c:pt>
                <c:pt idx="324">
                  <c:v>199.55379310945216</c:v>
                </c:pt>
                <c:pt idx="325">
                  <c:v>202.00368065860928</c:v>
                </c:pt>
                <c:pt idx="326">
                  <c:v>204.41980152125475</c:v>
                </c:pt>
                <c:pt idx="327">
                  <c:v>206.80179183847383</c:v>
                </c:pt>
                <c:pt idx="328">
                  <c:v>209.14929289128645</c:v>
                </c:pt>
                <c:pt idx="329">
                  <c:v>211.46195115466881</c:v>
                </c:pt>
                <c:pt idx="330">
                  <c:v>213.7394183507931</c:v>
                </c:pt>
                <c:pt idx="331">
                  <c:v>215.98135150147667</c:v>
                </c:pt>
                <c:pt idx="332">
                  <c:v>218.18741297983362</c:v>
                </c:pt>
                <c:pt idx="333">
                  <c:v>220.35727056111975</c:v>
                </c:pt>
                <c:pt idx="334">
                  <c:v>222.49059747276482</c:v>
                </c:pt>
                <c:pt idx="335">
                  <c:v>224.58707244358271</c:v>
                </c:pt>
                <c:pt idx="336">
                  <c:v>226.64637975215444</c:v>
                </c:pt>
                <c:pt idx="337">
                  <c:v>228.66820927437402</c:v>
                </c:pt>
                <c:pt idx="338">
                  <c:v>230.65225653015224</c:v>
                </c:pt>
                <c:pt idx="339">
                  <c:v>232.59822272927033</c:v>
                </c:pt>
                <c:pt idx="340">
                  <c:v>234.5058148163765</c:v>
                </c:pt>
                <c:pt idx="341">
                  <c:v>236.37474551511912</c:v>
                </c:pt>
                <c:pt idx="342">
                  <c:v>238.20473337140942</c:v>
                </c:pt>
                <c:pt idx="343">
                  <c:v>239.99550279580748</c:v>
                </c:pt>
                <c:pt idx="344">
                  <c:v>241.7467841050248</c:v>
                </c:pt>
                <c:pt idx="345">
                  <c:v>243.45831356253822</c:v>
                </c:pt>
                <c:pt idx="346">
                  <c:v>245.12983341830673</c:v>
                </c:pt>
                <c:pt idx="347">
                  <c:v>246.76109194758845</c:v>
                </c:pt>
                <c:pt idx="348">
                  <c:v>248.35184348884911</c:v>
                </c:pt>
                <c:pt idx="349">
                  <c:v>249.90184848075776</c:v>
                </c:pt>
                <c:pt idx="350">
                  <c:v>251.41087349826412</c:v>
                </c:pt>
                <c:pt idx="351">
                  <c:v>252.8786912877512</c:v>
                </c:pt>
                <c:pt idx="352">
                  <c:v>254.30508080125881</c:v>
                </c:pt>
                <c:pt idx="353">
                  <c:v>255.6898272297729</c:v>
                </c:pt>
                <c:pt idx="354">
                  <c:v>257.03272203557498</c:v>
                </c:pt>
                <c:pt idx="355">
                  <c:v>258.33356298364669</c:v>
                </c:pt>
                <c:pt idx="356">
                  <c:v>259.5921541721263</c:v>
                </c:pt>
                <c:pt idx="357">
                  <c:v>260.80830606181013</c:v>
                </c:pt>
                <c:pt idx="358">
                  <c:v>261.98183550469696</c:v>
                </c:pt>
                <c:pt idx="359">
                  <c:v>263.11256577156939</c:v>
                </c:pt>
                <c:pt idx="360">
                  <c:v>264.20032657860821</c:v>
                </c:pt>
                <c:pt idx="361">
                  <c:v>265.24495411303718</c:v>
                </c:pt>
                <c:pt idx="362">
                  <c:v>266.24629105779189</c:v>
                </c:pt>
                <c:pt idx="363">
                  <c:v>267.20418661521171</c:v>
                </c:pt>
                <c:pt idx="364">
                  <c:v>268.11849652974922</c:v>
                </c:pt>
                <c:pt idx="365">
                  <c:v>268.98908310969421</c:v>
                </c:pt>
                <c:pt idx="366">
                  <c:v>269.81581524791017</c:v>
                </c:pt>
                <c:pt idx="367">
                  <c:v>270.59856844157792</c:v>
                </c:pt>
                <c:pt idx="368">
                  <c:v>271.33722481094577</c:v>
                </c:pt>
                <c:pt idx="369">
                  <c:v>272.03167311708143</c:v>
                </c:pt>
                <c:pt idx="370">
                  <c:v>272.68180877862437</c:v>
                </c:pt>
                <c:pt idx="371">
                  <c:v>273.2875338875354</c:v>
                </c:pt>
                <c:pt idx="372">
                  <c:v>273.84875722384118</c:v>
                </c:pt>
                <c:pt idx="373">
                  <c:v>274.36539426937151</c:v>
                </c:pt>
                <c:pt idx="374">
                  <c:v>274.83736722048769</c:v>
                </c:pt>
                <c:pt idx="375">
                  <c:v>275.26460499979936</c:v>
                </c:pt>
                <c:pt idx="376">
                  <c:v>275.64704326686854</c:v>
                </c:pt>
                <c:pt idx="377">
                  <c:v>275.98462442789872</c:v>
                </c:pt>
                <c:pt idx="378">
                  <c:v>276.27729764440903</c:v>
                </c:pt>
                <c:pt idx="379">
                  <c:v>276.5250188408894</c:v>
                </c:pt>
                <c:pt idx="380">
                  <c:v>276.72775071143889</c:v>
                </c:pt>
                <c:pt idx="381">
                  <c:v>276.88546272538355</c:v>
                </c:pt>
                <c:pt idx="382">
                  <c:v>276.99813113187412</c:v>
                </c:pt>
                <c:pt idx="383">
                  <c:v>277.06573896346299</c:v>
                </c:pt>
                <c:pt idx="384">
                  <c:v>277.08827603865956</c:v>
                </c:pt>
                <c:pt idx="385">
                  <c:v>277.06573896346299</c:v>
                </c:pt>
                <c:pt idx="386">
                  <c:v>276.99813113187412</c:v>
                </c:pt>
                <c:pt idx="387">
                  <c:v>276.88546272538355</c:v>
                </c:pt>
                <c:pt idx="388">
                  <c:v>276.72775071143889</c:v>
                </c:pt>
                <c:pt idx="389">
                  <c:v>276.5250188408894</c:v>
                </c:pt>
                <c:pt idx="390">
                  <c:v>276.27729764440903</c:v>
                </c:pt>
                <c:pt idx="391">
                  <c:v>275.98462442789872</c:v>
                </c:pt>
                <c:pt idx="392">
                  <c:v>275.64704326686854</c:v>
                </c:pt>
                <c:pt idx="393">
                  <c:v>275.26460499979936</c:v>
                </c:pt>
                <c:pt idx="394">
                  <c:v>274.83736722048775</c:v>
                </c:pt>
                <c:pt idx="395">
                  <c:v>274.36539426937151</c:v>
                </c:pt>
                <c:pt idx="396">
                  <c:v>273.84875722384123</c:v>
                </c:pt>
                <c:pt idx="397">
                  <c:v>273.28753388753546</c:v>
                </c:pt>
                <c:pt idx="398">
                  <c:v>272.68180877862443</c:v>
                </c:pt>
                <c:pt idx="399">
                  <c:v>272.03167311708148</c:v>
                </c:pt>
                <c:pt idx="400">
                  <c:v>271.33722481094583</c:v>
                </c:pt>
                <c:pt idx="401">
                  <c:v>270.59856844157792</c:v>
                </c:pt>
                <c:pt idx="402">
                  <c:v>269.81581524791022</c:v>
                </c:pt>
                <c:pt idx="403">
                  <c:v>268.98908310969426</c:v>
                </c:pt>
                <c:pt idx="404">
                  <c:v>268.11849652974922</c:v>
                </c:pt>
                <c:pt idx="405">
                  <c:v>267.20418661521171</c:v>
                </c:pt>
                <c:pt idx="406">
                  <c:v>266.24629105779189</c:v>
                </c:pt>
                <c:pt idx="407">
                  <c:v>265.24495411303724</c:v>
                </c:pt>
                <c:pt idx="408">
                  <c:v>264.20032657860827</c:v>
                </c:pt>
                <c:pt idx="409">
                  <c:v>263.11256577156939</c:v>
                </c:pt>
                <c:pt idx="410">
                  <c:v>261.98183550469696</c:v>
                </c:pt>
                <c:pt idx="411">
                  <c:v>260.80830606181019</c:v>
                </c:pt>
                <c:pt idx="412">
                  <c:v>259.5921541721263</c:v>
                </c:pt>
                <c:pt idx="413">
                  <c:v>258.33356298364674</c:v>
                </c:pt>
                <c:pt idx="414">
                  <c:v>257.03272203557498</c:v>
                </c:pt>
                <c:pt idx="415">
                  <c:v>255.68982722977296</c:v>
                </c:pt>
                <c:pt idx="416">
                  <c:v>254.30508080125881</c:v>
                </c:pt>
                <c:pt idx="417">
                  <c:v>252.8786912877512</c:v>
                </c:pt>
                <c:pt idx="418">
                  <c:v>251.41087349826418</c:v>
                </c:pt>
                <c:pt idx="419">
                  <c:v>249.90184848075788</c:v>
                </c:pt>
                <c:pt idx="420">
                  <c:v>248.35184348884917</c:v>
                </c:pt>
                <c:pt idx="421">
                  <c:v>246.76109194758848</c:v>
                </c:pt>
                <c:pt idx="422">
                  <c:v>245.12983341830679</c:v>
                </c:pt>
                <c:pt idx="423">
                  <c:v>243.45831356253831</c:v>
                </c:pt>
                <c:pt idx="424">
                  <c:v>241.74678410502491</c:v>
                </c:pt>
                <c:pt idx="425">
                  <c:v>239.99550279580748</c:v>
                </c:pt>
                <c:pt idx="426">
                  <c:v>238.20473337140942</c:v>
                </c:pt>
                <c:pt idx="427">
                  <c:v>236.37474551511917</c:v>
                </c:pt>
                <c:pt idx="428">
                  <c:v>234.50581481637656</c:v>
                </c:pt>
                <c:pt idx="429">
                  <c:v>232.59822272927039</c:v>
                </c:pt>
                <c:pt idx="430">
                  <c:v>230.65225653015236</c:v>
                </c:pt>
                <c:pt idx="431">
                  <c:v>228.66820927437408</c:v>
                </c:pt>
                <c:pt idx="432">
                  <c:v>226.64637975215453</c:v>
                </c:pt>
                <c:pt idx="433">
                  <c:v>224.58707244358271</c:v>
                </c:pt>
                <c:pt idx="434">
                  <c:v>222.49059747276482</c:v>
                </c:pt>
                <c:pt idx="435">
                  <c:v>220.35727056111975</c:v>
                </c:pt>
                <c:pt idx="436">
                  <c:v>218.18741297983371</c:v>
                </c:pt>
                <c:pt idx="437">
                  <c:v>215.98135150147678</c:v>
                </c:pt>
                <c:pt idx="438">
                  <c:v>213.73941835079319</c:v>
                </c:pt>
                <c:pt idx="439">
                  <c:v>211.46195115466892</c:v>
                </c:pt>
                <c:pt idx="440">
                  <c:v>209.14929289128654</c:v>
                </c:pt>
                <c:pt idx="441">
                  <c:v>206.80179183847395</c:v>
                </c:pt>
                <c:pt idx="442">
                  <c:v>204.41980152125481</c:v>
                </c:pt>
                <c:pt idx="443">
                  <c:v>202.00368065860937</c:v>
                </c:pt>
                <c:pt idx="444">
                  <c:v>199.55379310945227</c:v>
                </c:pt>
                <c:pt idx="445">
                  <c:v>197.07050781783704</c:v>
                </c:pt>
                <c:pt idx="446">
                  <c:v>194.55419875739432</c:v>
                </c:pt>
                <c:pt idx="447">
                  <c:v>192.00524487501295</c:v>
                </c:pt>
                <c:pt idx="448">
                  <c:v>189.42403003377169</c:v>
                </c:pt>
                <c:pt idx="449">
                  <c:v>186.8109429551314</c:v>
                </c:pt>
                <c:pt idx="450">
                  <c:v>184.16637716039435</c:v>
                </c:pt>
                <c:pt idx="451">
                  <c:v>181.49073091144172</c:v>
                </c:pt>
                <c:pt idx="452">
                  <c:v>178.78440715075678</c:v>
                </c:pt>
                <c:pt idx="453">
                  <c:v>176.04781344074331</c:v>
                </c:pt>
                <c:pt idx="454">
                  <c:v>173.28136190234801</c:v>
                </c:pt>
                <c:pt idx="455">
                  <c:v>170.48546915299664</c:v>
                </c:pt>
                <c:pt idx="456">
                  <c:v>167.66055624385342</c:v>
                </c:pt>
                <c:pt idx="457">
                  <c:v>164.80704859641142</c:v>
                </c:pt>
                <c:pt idx="458">
                  <c:v>161.92537593842647</c:v>
                </c:pt>
                <c:pt idx="459">
                  <c:v>159.01597223920112</c:v>
                </c:pt>
                <c:pt idx="460">
                  <c:v>156.07927564423079</c:v>
                </c:pt>
                <c:pt idx="461">
                  <c:v>153.11572840922076</c:v>
                </c:pt>
                <c:pt idx="462">
                  <c:v>150.12577683348388</c:v>
                </c:pt>
                <c:pt idx="463">
                  <c:v>147.10987119272951</c:v>
                </c:pt>
                <c:pt idx="464">
                  <c:v>144.0684656712537</c:v>
                </c:pt>
                <c:pt idx="465">
                  <c:v>141.00201829354086</c:v>
                </c:pt>
                <c:pt idx="466">
                  <c:v>137.91099085528685</c:v>
                </c:pt>
                <c:pt idx="467">
                  <c:v>134.79584885385412</c:v>
                </c:pt>
                <c:pt idx="468">
                  <c:v>131.65706141816969</c:v>
                </c:pt>
                <c:pt idx="469">
                  <c:v>128.49510123807605</c:v>
                </c:pt>
                <c:pt idx="470">
                  <c:v>125.31044449314554</c:v>
                </c:pt>
                <c:pt idx="471">
                  <c:v>122.10357078097017</c:v>
                </c:pt>
                <c:pt idx="472">
                  <c:v>118.874963044935</c:v>
                </c:pt>
                <c:pt idx="473">
                  <c:v>115.62510750148935</c:v>
                </c:pt>
                <c:pt idx="474">
                  <c:v>112.35449356692416</c:v>
                </c:pt>
                <c:pt idx="475">
                  <c:v>109.06361378366771</c:v>
                </c:pt>
                <c:pt idx="476">
                  <c:v>105.75296374611054</c:v>
                </c:pt>
                <c:pt idx="477">
                  <c:v>102.4230420259708</c:v>
                </c:pt>
                <c:pt idx="478">
                  <c:v>99.074350097210981</c:v>
                </c:pt>
                <c:pt idx="479">
                  <c:v>95.707392260518347</c:v>
                </c:pt>
                <c:pt idx="480">
                  <c:v>92.32267556735836</c:v>
                </c:pt>
                <c:pt idx="481">
                  <c:v>88.920709743615035</c:v>
                </c:pt>
                <c:pt idx="482">
                  <c:v>85.502007112827968</c:v>
                </c:pt>
                <c:pt idx="483">
                  <c:v>82.067082519038451</c:v>
                </c:pt>
                <c:pt idx="484">
                  <c:v>78.616453249255628</c:v>
                </c:pt>
                <c:pt idx="485">
                  <c:v>75.150638955555081</c:v>
                </c:pt>
                <c:pt idx="486">
                  <c:v>71.670161576821229</c:v>
                </c:pt>
                <c:pt idx="487">
                  <c:v>68.1755452601451</c:v>
                </c:pt>
                <c:pt idx="488">
                  <c:v>64.667316281889768</c:v>
                </c:pt>
                <c:pt idx="489">
                  <c:v>61.146002968435049</c:v>
                </c:pt>
                <c:pt idx="490">
                  <c:v>57.612135616613614</c:v>
                </c:pt>
                <c:pt idx="491">
                  <c:v>54.066246413849967</c:v>
                </c:pt>
                <c:pt idx="492">
                  <c:v>50.508869358015311</c:v>
                </c:pt>
                <c:pt idx="493">
                  <c:v>46.940540177009034</c:v>
                </c:pt>
                <c:pt idx="494">
                  <c:v>43.361796248080715</c:v>
                </c:pt>
                <c:pt idx="495">
                  <c:v>39.773176516902261</c:v>
                </c:pt>
                <c:pt idx="496">
                  <c:v>36.175221416405222</c:v>
                </c:pt>
                <c:pt idx="497">
                  <c:v>32.568472785393389</c:v>
                </c:pt>
                <c:pt idx="498">
                  <c:v>28.953473786943945</c:v>
                </c:pt>
                <c:pt idx="499">
                  <c:v>25.330768826609045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THD!$L$5</c:f>
              <c:strCache>
                <c:ptCount val="1"/>
                <c:pt idx="0">
                  <c:v>Iin.1st (mA)</c:v>
                </c:pt>
              </c:strCache>
            </c:strRef>
          </c:tx>
          <c:marker>
            <c:symbol val="none"/>
          </c:marker>
          <c:xVal>
            <c:numRef>
              <c:f>THD!$B$7:$B$519</c:f>
              <c:numCache>
                <c:formatCode>General</c:formatCode>
                <c:ptCount val="513"/>
                <c:pt idx="0">
                  <c:v>-8.3333333333333332E-3</c:v>
                </c:pt>
                <c:pt idx="1">
                  <c:v>-8.30078125E-3</c:v>
                </c:pt>
                <c:pt idx="2">
                  <c:v>-8.2682291666666668E-3</c:v>
                </c:pt>
                <c:pt idx="3">
                  <c:v>-8.2356770833333336E-3</c:v>
                </c:pt>
                <c:pt idx="4">
                  <c:v>-8.2031250000000003E-3</c:v>
                </c:pt>
                <c:pt idx="5">
                  <c:v>-8.1705729166666671E-3</c:v>
                </c:pt>
                <c:pt idx="6">
                  <c:v>-8.1380208333333339E-3</c:v>
                </c:pt>
                <c:pt idx="7">
                  <c:v>-8.1054687500000007E-3</c:v>
                </c:pt>
                <c:pt idx="8">
                  <c:v>-8.0729166666666675E-3</c:v>
                </c:pt>
                <c:pt idx="9">
                  <c:v>-8.0403645833333325E-3</c:v>
                </c:pt>
                <c:pt idx="10">
                  <c:v>-8.0078124999999993E-3</c:v>
                </c:pt>
                <c:pt idx="11">
                  <c:v>-7.9752604166666661E-3</c:v>
                </c:pt>
                <c:pt idx="12">
                  <c:v>-7.9427083333333329E-3</c:v>
                </c:pt>
                <c:pt idx="13">
                  <c:v>-7.9101562499999997E-3</c:v>
                </c:pt>
                <c:pt idx="14">
                  <c:v>-7.8776041666666664E-3</c:v>
                </c:pt>
                <c:pt idx="15">
                  <c:v>-7.8450520833333332E-3</c:v>
                </c:pt>
                <c:pt idx="16">
                  <c:v>-7.8125E-3</c:v>
                </c:pt>
                <c:pt idx="17">
                  <c:v>-7.7799479166666668E-3</c:v>
                </c:pt>
                <c:pt idx="18">
                  <c:v>-7.7473958333333336E-3</c:v>
                </c:pt>
                <c:pt idx="19">
                  <c:v>-7.7148437500000003E-3</c:v>
                </c:pt>
                <c:pt idx="20">
                  <c:v>-7.6822916666666663E-3</c:v>
                </c:pt>
                <c:pt idx="21">
                  <c:v>-7.649739583333333E-3</c:v>
                </c:pt>
                <c:pt idx="22">
                  <c:v>-7.6171874999999998E-3</c:v>
                </c:pt>
                <c:pt idx="23">
                  <c:v>-7.5846354166666666E-3</c:v>
                </c:pt>
                <c:pt idx="24">
                  <c:v>-7.5520833333333334E-3</c:v>
                </c:pt>
                <c:pt idx="25">
                  <c:v>-7.5195312500000002E-3</c:v>
                </c:pt>
                <c:pt idx="26">
                  <c:v>-7.486979166666667E-3</c:v>
                </c:pt>
                <c:pt idx="27">
                  <c:v>-7.4544270833333337E-3</c:v>
                </c:pt>
                <c:pt idx="28">
                  <c:v>-7.4218749999999997E-3</c:v>
                </c:pt>
                <c:pt idx="29">
                  <c:v>-7.3893229166666664E-3</c:v>
                </c:pt>
                <c:pt idx="30">
                  <c:v>-7.3567708333333332E-3</c:v>
                </c:pt>
                <c:pt idx="31">
                  <c:v>-7.32421875E-3</c:v>
                </c:pt>
                <c:pt idx="32">
                  <c:v>-7.2916666666666668E-3</c:v>
                </c:pt>
                <c:pt idx="33">
                  <c:v>-7.2591145833333336E-3</c:v>
                </c:pt>
                <c:pt idx="34">
                  <c:v>-7.2265625000000003E-3</c:v>
                </c:pt>
                <c:pt idx="35">
                  <c:v>-7.1940104166666663E-3</c:v>
                </c:pt>
                <c:pt idx="36">
                  <c:v>-7.161458333333333E-3</c:v>
                </c:pt>
                <c:pt idx="37">
                  <c:v>-7.1289062499999998E-3</c:v>
                </c:pt>
                <c:pt idx="38">
                  <c:v>-7.0963541666666666E-3</c:v>
                </c:pt>
                <c:pt idx="39">
                  <c:v>-7.0638020833333334E-3</c:v>
                </c:pt>
                <c:pt idx="40">
                  <c:v>-7.0312500000000002E-3</c:v>
                </c:pt>
                <c:pt idx="41">
                  <c:v>-6.998697916666667E-3</c:v>
                </c:pt>
                <c:pt idx="42">
                  <c:v>-6.9661458333333337E-3</c:v>
                </c:pt>
                <c:pt idx="43">
                  <c:v>-6.9335937499999997E-3</c:v>
                </c:pt>
                <c:pt idx="44">
                  <c:v>-6.9010416666666664E-3</c:v>
                </c:pt>
                <c:pt idx="45">
                  <c:v>-6.8684895833333332E-3</c:v>
                </c:pt>
                <c:pt idx="46">
                  <c:v>-6.8359375E-3</c:v>
                </c:pt>
                <c:pt idx="47">
                  <c:v>-6.8033854166666668E-3</c:v>
                </c:pt>
                <c:pt idx="48">
                  <c:v>-6.7708333333333336E-3</c:v>
                </c:pt>
                <c:pt idx="49">
                  <c:v>-6.7382812500000003E-3</c:v>
                </c:pt>
                <c:pt idx="50">
                  <c:v>-6.7057291666666663E-3</c:v>
                </c:pt>
                <c:pt idx="51">
                  <c:v>-6.673177083333333E-3</c:v>
                </c:pt>
                <c:pt idx="52">
                  <c:v>-6.6406249999999998E-3</c:v>
                </c:pt>
                <c:pt idx="53">
                  <c:v>-6.6080729166666666E-3</c:v>
                </c:pt>
                <c:pt idx="54">
                  <c:v>-6.5755208333333334E-3</c:v>
                </c:pt>
                <c:pt idx="55">
                  <c:v>-6.5429687500000002E-3</c:v>
                </c:pt>
                <c:pt idx="56">
                  <c:v>-6.510416666666667E-3</c:v>
                </c:pt>
                <c:pt idx="57">
                  <c:v>-6.4778645833333337E-3</c:v>
                </c:pt>
                <c:pt idx="58">
                  <c:v>-6.4453124999999997E-3</c:v>
                </c:pt>
                <c:pt idx="59">
                  <c:v>-6.4127604166666664E-3</c:v>
                </c:pt>
                <c:pt idx="60">
                  <c:v>-6.3802083333333332E-3</c:v>
                </c:pt>
                <c:pt idx="61">
                  <c:v>-6.34765625E-3</c:v>
                </c:pt>
                <c:pt idx="62">
                  <c:v>-6.3151041666666668E-3</c:v>
                </c:pt>
                <c:pt idx="63">
                  <c:v>-6.2825520833333336E-3</c:v>
                </c:pt>
                <c:pt idx="64">
                  <c:v>-6.2500000000000003E-3</c:v>
                </c:pt>
                <c:pt idx="65">
                  <c:v>-6.2174479166666663E-3</c:v>
                </c:pt>
                <c:pt idx="66">
                  <c:v>-6.184895833333333E-3</c:v>
                </c:pt>
                <c:pt idx="67">
                  <c:v>-6.1523437499999998E-3</c:v>
                </c:pt>
                <c:pt idx="68">
                  <c:v>-6.1197916666666666E-3</c:v>
                </c:pt>
                <c:pt idx="69">
                  <c:v>-6.0872395833333334E-3</c:v>
                </c:pt>
                <c:pt idx="70">
                  <c:v>-6.0546875000000002E-3</c:v>
                </c:pt>
                <c:pt idx="71">
                  <c:v>-6.022135416666667E-3</c:v>
                </c:pt>
                <c:pt idx="72">
                  <c:v>-5.9895833333333337E-3</c:v>
                </c:pt>
                <c:pt idx="73">
                  <c:v>-5.9570312499999997E-3</c:v>
                </c:pt>
                <c:pt idx="74">
                  <c:v>-5.9244791666666664E-3</c:v>
                </c:pt>
                <c:pt idx="75">
                  <c:v>-5.8919270833333332E-3</c:v>
                </c:pt>
                <c:pt idx="76">
                  <c:v>-5.859375E-3</c:v>
                </c:pt>
                <c:pt idx="77">
                  <c:v>-5.8268229166666668E-3</c:v>
                </c:pt>
                <c:pt idx="78">
                  <c:v>-5.7942708333333336E-3</c:v>
                </c:pt>
                <c:pt idx="79">
                  <c:v>-5.7617187500000003E-3</c:v>
                </c:pt>
                <c:pt idx="80">
                  <c:v>-5.7291666666666663E-3</c:v>
                </c:pt>
                <c:pt idx="81">
                  <c:v>-5.696614583333333E-3</c:v>
                </c:pt>
                <c:pt idx="82">
                  <c:v>-5.6640624999999998E-3</c:v>
                </c:pt>
                <c:pt idx="83">
                  <c:v>-5.6315104166666666E-3</c:v>
                </c:pt>
                <c:pt idx="84">
                  <c:v>-5.5989583333333334E-3</c:v>
                </c:pt>
                <c:pt idx="85">
                  <c:v>-5.5664062500000002E-3</c:v>
                </c:pt>
                <c:pt idx="86">
                  <c:v>-5.533854166666667E-3</c:v>
                </c:pt>
                <c:pt idx="87">
                  <c:v>-5.5013020833333337E-3</c:v>
                </c:pt>
                <c:pt idx="88">
                  <c:v>-5.4687499999999997E-3</c:v>
                </c:pt>
                <c:pt idx="89">
                  <c:v>-5.4361979166666664E-3</c:v>
                </c:pt>
                <c:pt idx="90">
                  <c:v>-5.4036458333333332E-3</c:v>
                </c:pt>
                <c:pt idx="91">
                  <c:v>-5.37109375E-3</c:v>
                </c:pt>
                <c:pt idx="92">
                  <c:v>-5.3385416666666668E-3</c:v>
                </c:pt>
                <c:pt idx="93">
                  <c:v>-5.3059895833333336E-3</c:v>
                </c:pt>
                <c:pt idx="94">
                  <c:v>-5.2734375000000003E-3</c:v>
                </c:pt>
                <c:pt idx="95">
                  <c:v>-5.2408854166666663E-3</c:v>
                </c:pt>
                <c:pt idx="96">
                  <c:v>-5.208333333333333E-3</c:v>
                </c:pt>
                <c:pt idx="97">
                  <c:v>-5.1757812499999998E-3</c:v>
                </c:pt>
                <c:pt idx="98">
                  <c:v>-5.1432291666666666E-3</c:v>
                </c:pt>
                <c:pt idx="99">
                  <c:v>-5.1106770833333334E-3</c:v>
                </c:pt>
                <c:pt idx="100">
                  <c:v>-5.0781250000000002E-3</c:v>
                </c:pt>
                <c:pt idx="101">
                  <c:v>-5.045572916666667E-3</c:v>
                </c:pt>
                <c:pt idx="102">
                  <c:v>-5.0130208333333337E-3</c:v>
                </c:pt>
                <c:pt idx="103">
                  <c:v>-4.9804687499999997E-3</c:v>
                </c:pt>
                <c:pt idx="104">
                  <c:v>-4.9479166666666664E-3</c:v>
                </c:pt>
                <c:pt idx="105">
                  <c:v>-4.9153645833333332E-3</c:v>
                </c:pt>
                <c:pt idx="106">
                  <c:v>-4.8828125E-3</c:v>
                </c:pt>
                <c:pt idx="107">
                  <c:v>-4.8502604166666668E-3</c:v>
                </c:pt>
                <c:pt idx="108">
                  <c:v>-4.8177083333333336E-3</c:v>
                </c:pt>
                <c:pt idx="109">
                  <c:v>-4.7851562500000003E-3</c:v>
                </c:pt>
                <c:pt idx="110">
                  <c:v>-4.7526041666666663E-3</c:v>
                </c:pt>
                <c:pt idx="111">
                  <c:v>-4.720052083333333E-3</c:v>
                </c:pt>
                <c:pt idx="112">
                  <c:v>-4.6874999999999998E-3</c:v>
                </c:pt>
                <c:pt idx="113">
                  <c:v>-4.6549479166666666E-3</c:v>
                </c:pt>
                <c:pt idx="114">
                  <c:v>-4.6223958333333334E-3</c:v>
                </c:pt>
                <c:pt idx="115">
                  <c:v>-4.5898437500000002E-3</c:v>
                </c:pt>
                <c:pt idx="116">
                  <c:v>-4.557291666666667E-3</c:v>
                </c:pt>
                <c:pt idx="117">
                  <c:v>-4.5247395833333337E-3</c:v>
                </c:pt>
                <c:pt idx="118">
                  <c:v>-4.4921874999999997E-3</c:v>
                </c:pt>
                <c:pt idx="119">
                  <c:v>-4.4596354166666664E-3</c:v>
                </c:pt>
                <c:pt idx="120">
                  <c:v>-4.4270833333333332E-3</c:v>
                </c:pt>
                <c:pt idx="121">
                  <c:v>-4.39453125E-3</c:v>
                </c:pt>
                <c:pt idx="122">
                  <c:v>-4.3619791666666668E-3</c:v>
                </c:pt>
                <c:pt idx="123">
                  <c:v>-4.3294270833333336E-3</c:v>
                </c:pt>
                <c:pt idx="124">
                  <c:v>-4.2968750000000003E-3</c:v>
                </c:pt>
                <c:pt idx="125">
                  <c:v>-4.2643229166666663E-3</c:v>
                </c:pt>
                <c:pt idx="126">
                  <c:v>-4.231770833333333E-3</c:v>
                </c:pt>
                <c:pt idx="127">
                  <c:v>-4.1992187499999998E-3</c:v>
                </c:pt>
                <c:pt idx="128">
                  <c:v>-4.1666666666666666E-3</c:v>
                </c:pt>
                <c:pt idx="129">
                  <c:v>-4.1341145833333334E-3</c:v>
                </c:pt>
                <c:pt idx="130">
                  <c:v>-4.1015625000000002E-3</c:v>
                </c:pt>
                <c:pt idx="131">
                  <c:v>-4.069010416666667E-3</c:v>
                </c:pt>
                <c:pt idx="132">
                  <c:v>-4.0364583333333337E-3</c:v>
                </c:pt>
                <c:pt idx="133">
                  <c:v>-4.0039062499999997E-3</c:v>
                </c:pt>
                <c:pt idx="134">
                  <c:v>-3.9713541666666664E-3</c:v>
                </c:pt>
                <c:pt idx="135">
                  <c:v>-3.9388020833333332E-3</c:v>
                </c:pt>
                <c:pt idx="136">
                  <c:v>-3.90625E-3</c:v>
                </c:pt>
                <c:pt idx="137">
                  <c:v>-3.8736979166666668E-3</c:v>
                </c:pt>
                <c:pt idx="138">
                  <c:v>-3.8411458333333331E-3</c:v>
                </c:pt>
                <c:pt idx="139">
                  <c:v>-3.8085937499999999E-3</c:v>
                </c:pt>
                <c:pt idx="140">
                  <c:v>-3.7760416666666667E-3</c:v>
                </c:pt>
                <c:pt idx="141">
                  <c:v>-3.7434895833333335E-3</c:v>
                </c:pt>
                <c:pt idx="142">
                  <c:v>-3.7109374999999998E-3</c:v>
                </c:pt>
                <c:pt idx="143">
                  <c:v>-3.6783854166666666E-3</c:v>
                </c:pt>
                <c:pt idx="144">
                  <c:v>-3.6458333333333334E-3</c:v>
                </c:pt>
                <c:pt idx="145">
                  <c:v>-3.6132812500000002E-3</c:v>
                </c:pt>
                <c:pt idx="146">
                  <c:v>-3.5807291666666665E-3</c:v>
                </c:pt>
                <c:pt idx="147">
                  <c:v>-3.5481770833333333E-3</c:v>
                </c:pt>
                <c:pt idx="148">
                  <c:v>-3.5156250000000001E-3</c:v>
                </c:pt>
                <c:pt idx="149">
                  <c:v>-3.4830729166666669E-3</c:v>
                </c:pt>
                <c:pt idx="150">
                  <c:v>-3.4505208333333332E-3</c:v>
                </c:pt>
                <c:pt idx="151">
                  <c:v>-3.41796875E-3</c:v>
                </c:pt>
                <c:pt idx="152">
                  <c:v>-3.3854166666666668E-3</c:v>
                </c:pt>
                <c:pt idx="153">
                  <c:v>-3.3528645833333331E-3</c:v>
                </c:pt>
                <c:pt idx="154">
                  <c:v>-3.3203124999999999E-3</c:v>
                </c:pt>
                <c:pt idx="155">
                  <c:v>-3.2877604166666667E-3</c:v>
                </c:pt>
                <c:pt idx="156">
                  <c:v>-3.2552083333333335E-3</c:v>
                </c:pt>
                <c:pt idx="157">
                  <c:v>-3.2226562499999998E-3</c:v>
                </c:pt>
                <c:pt idx="158">
                  <c:v>-3.1901041666666666E-3</c:v>
                </c:pt>
                <c:pt idx="159">
                  <c:v>-3.1575520833333334E-3</c:v>
                </c:pt>
                <c:pt idx="160">
                  <c:v>-3.1250000000000002E-3</c:v>
                </c:pt>
                <c:pt idx="161">
                  <c:v>-3.0924479166666665E-3</c:v>
                </c:pt>
                <c:pt idx="162">
                  <c:v>-3.0598958333333333E-3</c:v>
                </c:pt>
                <c:pt idx="163">
                  <c:v>-3.0273437500000001E-3</c:v>
                </c:pt>
                <c:pt idx="164">
                  <c:v>-2.9947916666666669E-3</c:v>
                </c:pt>
                <c:pt idx="165">
                  <c:v>-2.9622395833333332E-3</c:v>
                </c:pt>
                <c:pt idx="166">
                  <c:v>-2.9296875E-3</c:v>
                </c:pt>
                <c:pt idx="167">
                  <c:v>-2.8971354166666668E-3</c:v>
                </c:pt>
                <c:pt idx="168">
                  <c:v>-2.8645833333333331E-3</c:v>
                </c:pt>
                <c:pt idx="169">
                  <c:v>-2.8320312499999999E-3</c:v>
                </c:pt>
                <c:pt idx="170">
                  <c:v>-2.7994791666666667E-3</c:v>
                </c:pt>
                <c:pt idx="171">
                  <c:v>-2.7669270833333335E-3</c:v>
                </c:pt>
                <c:pt idx="172">
                  <c:v>-2.7343749999999998E-3</c:v>
                </c:pt>
                <c:pt idx="173">
                  <c:v>-2.7018229166666666E-3</c:v>
                </c:pt>
                <c:pt idx="174">
                  <c:v>-2.6692708333333334E-3</c:v>
                </c:pt>
                <c:pt idx="175">
                  <c:v>-2.6367187500000002E-3</c:v>
                </c:pt>
                <c:pt idx="176">
                  <c:v>-2.6041666666666665E-3</c:v>
                </c:pt>
                <c:pt idx="177">
                  <c:v>-2.5716145833333333E-3</c:v>
                </c:pt>
                <c:pt idx="178">
                  <c:v>-2.5390625000000001E-3</c:v>
                </c:pt>
                <c:pt idx="179">
                  <c:v>-2.5065104166666669E-3</c:v>
                </c:pt>
                <c:pt idx="180">
                  <c:v>-2.4739583333333332E-3</c:v>
                </c:pt>
                <c:pt idx="181">
                  <c:v>-2.44140625E-3</c:v>
                </c:pt>
                <c:pt idx="182">
                  <c:v>-2.4088541666666668E-3</c:v>
                </c:pt>
                <c:pt idx="183">
                  <c:v>-2.3763020833333331E-3</c:v>
                </c:pt>
                <c:pt idx="184">
                  <c:v>-2.3437499999999999E-3</c:v>
                </c:pt>
                <c:pt idx="185">
                  <c:v>-2.3111979166666667E-3</c:v>
                </c:pt>
                <c:pt idx="186">
                  <c:v>-2.2786458333333335E-3</c:v>
                </c:pt>
                <c:pt idx="187">
                  <c:v>-2.2460937499999998E-3</c:v>
                </c:pt>
                <c:pt idx="188">
                  <c:v>-2.2135416666666666E-3</c:v>
                </c:pt>
                <c:pt idx="189">
                  <c:v>-2.1809895833333334E-3</c:v>
                </c:pt>
                <c:pt idx="190">
                  <c:v>-2.1484375000000002E-3</c:v>
                </c:pt>
                <c:pt idx="191">
                  <c:v>-2.1158854166666665E-3</c:v>
                </c:pt>
                <c:pt idx="192">
                  <c:v>-2.0833333333333333E-3</c:v>
                </c:pt>
                <c:pt idx="193">
                  <c:v>-2.0507812500000001E-3</c:v>
                </c:pt>
                <c:pt idx="194">
                  <c:v>-2.0182291666666669E-3</c:v>
                </c:pt>
                <c:pt idx="195">
                  <c:v>-1.9856770833333332E-3</c:v>
                </c:pt>
                <c:pt idx="196">
                  <c:v>-1.953125E-3</c:v>
                </c:pt>
                <c:pt idx="197">
                  <c:v>-1.9205729166666666E-3</c:v>
                </c:pt>
                <c:pt idx="198">
                  <c:v>-1.8880208333333333E-3</c:v>
                </c:pt>
                <c:pt idx="199">
                  <c:v>-1.8554687499999999E-3</c:v>
                </c:pt>
                <c:pt idx="200">
                  <c:v>-1.8229166666666667E-3</c:v>
                </c:pt>
                <c:pt idx="201">
                  <c:v>-1.7903645833333333E-3</c:v>
                </c:pt>
                <c:pt idx="202">
                  <c:v>-1.7578125E-3</c:v>
                </c:pt>
                <c:pt idx="203">
                  <c:v>-1.7252604166666666E-3</c:v>
                </c:pt>
                <c:pt idx="204">
                  <c:v>-1.6927083333333334E-3</c:v>
                </c:pt>
                <c:pt idx="205">
                  <c:v>-1.66015625E-3</c:v>
                </c:pt>
                <c:pt idx="206">
                  <c:v>-1.6276041666666667E-3</c:v>
                </c:pt>
                <c:pt idx="207">
                  <c:v>-1.5950520833333333E-3</c:v>
                </c:pt>
                <c:pt idx="208">
                  <c:v>-1.5625000000000001E-3</c:v>
                </c:pt>
                <c:pt idx="209">
                  <c:v>-1.5299479166666667E-3</c:v>
                </c:pt>
                <c:pt idx="210">
                  <c:v>-1.4973958333333334E-3</c:v>
                </c:pt>
                <c:pt idx="211">
                  <c:v>-1.46484375E-3</c:v>
                </c:pt>
                <c:pt idx="212">
                  <c:v>-1.4322916666666666E-3</c:v>
                </c:pt>
                <c:pt idx="213">
                  <c:v>-1.3997395833333333E-3</c:v>
                </c:pt>
                <c:pt idx="214">
                  <c:v>-1.3671874999999999E-3</c:v>
                </c:pt>
                <c:pt idx="215">
                  <c:v>-1.3346354166666667E-3</c:v>
                </c:pt>
                <c:pt idx="216">
                  <c:v>-1.3020833333333333E-3</c:v>
                </c:pt>
                <c:pt idx="217">
                  <c:v>-1.26953125E-3</c:v>
                </c:pt>
                <c:pt idx="218">
                  <c:v>-1.2369791666666666E-3</c:v>
                </c:pt>
                <c:pt idx="219">
                  <c:v>-1.2044270833333334E-3</c:v>
                </c:pt>
                <c:pt idx="220">
                  <c:v>-1.171875E-3</c:v>
                </c:pt>
                <c:pt idx="221">
                  <c:v>-1.1393229166666667E-3</c:v>
                </c:pt>
                <c:pt idx="222">
                  <c:v>-1.1067708333333333E-3</c:v>
                </c:pt>
                <c:pt idx="223">
                  <c:v>-1.0742187500000001E-3</c:v>
                </c:pt>
                <c:pt idx="224">
                  <c:v>-1.0416666666666667E-3</c:v>
                </c:pt>
                <c:pt idx="225">
                  <c:v>-1.0091145833333334E-3</c:v>
                </c:pt>
                <c:pt idx="226">
                  <c:v>-9.765625E-4</c:v>
                </c:pt>
                <c:pt idx="227">
                  <c:v>-9.4401041666666667E-4</c:v>
                </c:pt>
                <c:pt idx="228">
                  <c:v>-9.1145833333333335E-4</c:v>
                </c:pt>
                <c:pt idx="229">
                  <c:v>-8.7890625000000002E-4</c:v>
                </c:pt>
                <c:pt idx="230">
                  <c:v>-8.463541666666667E-4</c:v>
                </c:pt>
                <c:pt idx="231">
                  <c:v>-8.1380208333333337E-4</c:v>
                </c:pt>
                <c:pt idx="232">
                  <c:v>-7.8125000000000004E-4</c:v>
                </c:pt>
                <c:pt idx="233">
                  <c:v>-7.4869791666666672E-4</c:v>
                </c:pt>
                <c:pt idx="234">
                  <c:v>-7.1614583333333328E-4</c:v>
                </c:pt>
                <c:pt idx="235">
                  <c:v>-6.8359374999999996E-4</c:v>
                </c:pt>
                <c:pt idx="236">
                  <c:v>-6.5104166666666663E-4</c:v>
                </c:pt>
                <c:pt idx="237">
                  <c:v>-6.184895833333333E-4</c:v>
                </c:pt>
                <c:pt idx="238">
                  <c:v>-5.8593749999999998E-4</c:v>
                </c:pt>
                <c:pt idx="239">
                  <c:v>-5.5338541666666665E-4</c:v>
                </c:pt>
                <c:pt idx="240">
                  <c:v>-5.2083333333333333E-4</c:v>
                </c:pt>
                <c:pt idx="241">
                  <c:v>-4.8828125E-4</c:v>
                </c:pt>
                <c:pt idx="242">
                  <c:v>-4.5572916666666667E-4</c:v>
                </c:pt>
                <c:pt idx="243">
                  <c:v>-4.2317708333333335E-4</c:v>
                </c:pt>
                <c:pt idx="244">
                  <c:v>-3.9062500000000002E-4</c:v>
                </c:pt>
                <c:pt idx="245">
                  <c:v>-3.5807291666666664E-4</c:v>
                </c:pt>
                <c:pt idx="246">
                  <c:v>-3.2552083333333332E-4</c:v>
                </c:pt>
                <c:pt idx="247">
                  <c:v>-2.9296874999999999E-4</c:v>
                </c:pt>
                <c:pt idx="248">
                  <c:v>-2.6041666666666666E-4</c:v>
                </c:pt>
                <c:pt idx="249">
                  <c:v>-2.2786458333333334E-4</c:v>
                </c:pt>
                <c:pt idx="250">
                  <c:v>-1.9531250000000001E-4</c:v>
                </c:pt>
                <c:pt idx="251">
                  <c:v>-1.6276041666666666E-4</c:v>
                </c:pt>
                <c:pt idx="252">
                  <c:v>-1.3020833333333333E-4</c:v>
                </c:pt>
                <c:pt idx="253">
                  <c:v>-9.7656250000000005E-5</c:v>
                </c:pt>
                <c:pt idx="254">
                  <c:v>-6.5104166666666666E-5</c:v>
                </c:pt>
                <c:pt idx="255">
                  <c:v>-3.2552083333333333E-5</c:v>
                </c:pt>
                <c:pt idx="256">
                  <c:v>0</c:v>
                </c:pt>
                <c:pt idx="257">
                  <c:v>3.2552083333333333E-5</c:v>
                </c:pt>
                <c:pt idx="258">
                  <c:v>6.5104166666666666E-5</c:v>
                </c:pt>
                <c:pt idx="259">
                  <c:v>9.7656250000000005E-5</c:v>
                </c:pt>
                <c:pt idx="260">
                  <c:v>1.3020833333333333E-4</c:v>
                </c:pt>
                <c:pt idx="261">
                  <c:v>1.6276041666666666E-4</c:v>
                </c:pt>
                <c:pt idx="262">
                  <c:v>1.9531250000000001E-4</c:v>
                </c:pt>
                <c:pt idx="263">
                  <c:v>2.2786458333333334E-4</c:v>
                </c:pt>
                <c:pt idx="264">
                  <c:v>2.6041666666666666E-4</c:v>
                </c:pt>
                <c:pt idx="265">
                  <c:v>2.9296874999999999E-4</c:v>
                </c:pt>
                <c:pt idx="266">
                  <c:v>3.2552083333333332E-4</c:v>
                </c:pt>
                <c:pt idx="267">
                  <c:v>3.5807291666666664E-4</c:v>
                </c:pt>
                <c:pt idx="268">
                  <c:v>3.9062500000000002E-4</c:v>
                </c:pt>
                <c:pt idx="269">
                  <c:v>4.2317708333333335E-4</c:v>
                </c:pt>
                <c:pt idx="270">
                  <c:v>4.5572916666666667E-4</c:v>
                </c:pt>
                <c:pt idx="271">
                  <c:v>4.8828125E-4</c:v>
                </c:pt>
                <c:pt idx="272">
                  <c:v>5.2083333333333333E-4</c:v>
                </c:pt>
                <c:pt idx="273">
                  <c:v>5.5338541666666665E-4</c:v>
                </c:pt>
                <c:pt idx="274">
                  <c:v>5.8593749999999998E-4</c:v>
                </c:pt>
                <c:pt idx="275">
                  <c:v>6.184895833333333E-4</c:v>
                </c:pt>
                <c:pt idx="276">
                  <c:v>6.5104166666666663E-4</c:v>
                </c:pt>
                <c:pt idx="277">
                  <c:v>6.8359374999999996E-4</c:v>
                </c:pt>
                <c:pt idx="278">
                  <c:v>7.1614583333333328E-4</c:v>
                </c:pt>
                <c:pt idx="279">
                  <c:v>7.4869791666666672E-4</c:v>
                </c:pt>
                <c:pt idx="280">
                  <c:v>7.8125000000000004E-4</c:v>
                </c:pt>
                <c:pt idx="281">
                  <c:v>8.1380208333333337E-4</c:v>
                </c:pt>
                <c:pt idx="282">
                  <c:v>8.463541666666667E-4</c:v>
                </c:pt>
                <c:pt idx="283">
                  <c:v>8.7890625000000002E-4</c:v>
                </c:pt>
                <c:pt idx="284">
                  <c:v>9.1145833333333335E-4</c:v>
                </c:pt>
                <c:pt idx="285">
                  <c:v>9.4401041666666667E-4</c:v>
                </c:pt>
                <c:pt idx="286">
                  <c:v>9.765625E-4</c:v>
                </c:pt>
                <c:pt idx="287">
                  <c:v>1.0091145833333334E-3</c:v>
                </c:pt>
                <c:pt idx="288">
                  <c:v>1.0416666666666667E-3</c:v>
                </c:pt>
                <c:pt idx="289">
                  <c:v>1.0742187500000001E-3</c:v>
                </c:pt>
                <c:pt idx="290">
                  <c:v>1.1067708333333333E-3</c:v>
                </c:pt>
                <c:pt idx="291">
                  <c:v>1.1393229166666667E-3</c:v>
                </c:pt>
                <c:pt idx="292">
                  <c:v>1.171875E-3</c:v>
                </c:pt>
                <c:pt idx="293">
                  <c:v>1.2044270833333334E-3</c:v>
                </c:pt>
                <c:pt idx="294">
                  <c:v>1.2369791666666666E-3</c:v>
                </c:pt>
                <c:pt idx="295">
                  <c:v>1.26953125E-3</c:v>
                </c:pt>
                <c:pt idx="296">
                  <c:v>1.3020833333333333E-3</c:v>
                </c:pt>
                <c:pt idx="297">
                  <c:v>1.3346354166666667E-3</c:v>
                </c:pt>
                <c:pt idx="298">
                  <c:v>1.3671874999999999E-3</c:v>
                </c:pt>
                <c:pt idx="299">
                  <c:v>1.3997395833333333E-3</c:v>
                </c:pt>
                <c:pt idx="300">
                  <c:v>1.4322916666666666E-3</c:v>
                </c:pt>
                <c:pt idx="301">
                  <c:v>1.46484375E-3</c:v>
                </c:pt>
                <c:pt idx="302">
                  <c:v>1.4973958333333334E-3</c:v>
                </c:pt>
                <c:pt idx="303">
                  <c:v>1.5299479166666667E-3</c:v>
                </c:pt>
                <c:pt idx="304">
                  <c:v>1.5625000000000001E-3</c:v>
                </c:pt>
                <c:pt idx="305">
                  <c:v>1.5950520833333333E-3</c:v>
                </c:pt>
                <c:pt idx="306">
                  <c:v>1.6276041666666667E-3</c:v>
                </c:pt>
                <c:pt idx="307">
                  <c:v>1.66015625E-3</c:v>
                </c:pt>
                <c:pt idx="308">
                  <c:v>1.6927083333333334E-3</c:v>
                </c:pt>
                <c:pt idx="309">
                  <c:v>1.7252604166666666E-3</c:v>
                </c:pt>
                <c:pt idx="310">
                  <c:v>1.7578125E-3</c:v>
                </c:pt>
                <c:pt idx="311">
                  <c:v>1.7903645833333333E-3</c:v>
                </c:pt>
                <c:pt idx="312">
                  <c:v>1.8229166666666667E-3</c:v>
                </c:pt>
                <c:pt idx="313">
                  <c:v>1.8554687499999999E-3</c:v>
                </c:pt>
                <c:pt idx="314">
                  <c:v>1.8880208333333333E-3</c:v>
                </c:pt>
                <c:pt idx="315">
                  <c:v>1.9205729166666666E-3</c:v>
                </c:pt>
                <c:pt idx="316">
                  <c:v>1.953125E-3</c:v>
                </c:pt>
                <c:pt idx="317">
                  <c:v>1.9856770833333332E-3</c:v>
                </c:pt>
                <c:pt idx="318">
                  <c:v>2.0182291666666669E-3</c:v>
                </c:pt>
                <c:pt idx="319">
                  <c:v>2.0507812500000001E-3</c:v>
                </c:pt>
                <c:pt idx="320">
                  <c:v>2.0833333333333333E-3</c:v>
                </c:pt>
                <c:pt idx="321">
                  <c:v>2.1158854166666665E-3</c:v>
                </c:pt>
                <c:pt idx="322">
                  <c:v>2.1484375000000002E-3</c:v>
                </c:pt>
                <c:pt idx="323">
                  <c:v>2.1809895833333334E-3</c:v>
                </c:pt>
                <c:pt idx="324">
                  <c:v>2.2135416666666666E-3</c:v>
                </c:pt>
                <c:pt idx="325">
                  <c:v>2.2460937499999998E-3</c:v>
                </c:pt>
                <c:pt idx="326">
                  <c:v>2.2786458333333335E-3</c:v>
                </c:pt>
                <c:pt idx="327">
                  <c:v>2.3111979166666667E-3</c:v>
                </c:pt>
                <c:pt idx="328">
                  <c:v>2.3437499999999999E-3</c:v>
                </c:pt>
                <c:pt idx="329">
                  <c:v>2.3763020833333331E-3</c:v>
                </c:pt>
                <c:pt idx="330">
                  <c:v>2.4088541666666668E-3</c:v>
                </c:pt>
                <c:pt idx="331">
                  <c:v>2.44140625E-3</c:v>
                </c:pt>
                <c:pt idx="332">
                  <c:v>2.4739583333333332E-3</c:v>
                </c:pt>
                <c:pt idx="333">
                  <c:v>2.5065104166666669E-3</c:v>
                </c:pt>
                <c:pt idx="334">
                  <c:v>2.5390625000000001E-3</c:v>
                </c:pt>
                <c:pt idx="335">
                  <c:v>2.5716145833333333E-3</c:v>
                </c:pt>
                <c:pt idx="336">
                  <c:v>2.6041666666666665E-3</c:v>
                </c:pt>
                <c:pt idx="337">
                  <c:v>2.6367187500000002E-3</c:v>
                </c:pt>
                <c:pt idx="338">
                  <c:v>2.6692708333333334E-3</c:v>
                </c:pt>
                <c:pt idx="339">
                  <c:v>2.7018229166666666E-3</c:v>
                </c:pt>
                <c:pt idx="340">
                  <c:v>2.7343749999999998E-3</c:v>
                </c:pt>
                <c:pt idx="341">
                  <c:v>2.7669270833333335E-3</c:v>
                </c:pt>
                <c:pt idx="342">
                  <c:v>2.7994791666666667E-3</c:v>
                </c:pt>
                <c:pt idx="343">
                  <c:v>2.8320312499999999E-3</c:v>
                </c:pt>
                <c:pt idx="344">
                  <c:v>2.8645833333333331E-3</c:v>
                </c:pt>
                <c:pt idx="345">
                  <c:v>2.8971354166666668E-3</c:v>
                </c:pt>
                <c:pt idx="346">
                  <c:v>2.9296875E-3</c:v>
                </c:pt>
                <c:pt idx="347">
                  <c:v>2.9622395833333332E-3</c:v>
                </c:pt>
                <c:pt idx="348">
                  <c:v>2.9947916666666669E-3</c:v>
                </c:pt>
                <c:pt idx="349">
                  <c:v>3.0273437500000001E-3</c:v>
                </c:pt>
                <c:pt idx="350">
                  <c:v>3.0598958333333333E-3</c:v>
                </c:pt>
                <c:pt idx="351">
                  <c:v>3.0924479166666665E-3</c:v>
                </c:pt>
                <c:pt idx="352">
                  <c:v>3.1250000000000002E-3</c:v>
                </c:pt>
                <c:pt idx="353">
                  <c:v>3.1575520833333334E-3</c:v>
                </c:pt>
                <c:pt idx="354">
                  <c:v>3.1901041666666666E-3</c:v>
                </c:pt>
                <c:pt idx="355">
                  <c:v>3.2226562499999998E-3</c:v>
                </c:pt>
                <c:pt idx="356">
                  <c:v>3.2552083333333335E-3</c:v>
                </c:pt>
                <c:pt idx="357">
                  <c:v>3.2877604166666667E-3</c:v>
                </c:pt>
                <c:pt idx="358">
                  <c:v>3.3203124999999999E-3</c:v>
                </c:pt>
                <c:pt idx="359">
                  <c:v>3.3528645833333331E-3</c:v>
                </c:pt>
                <c:pt idx="360">
                  <c:v>3.3854166666666668E-3</c:v>
                </c:pt>
                <c:pt idx="361">
                  <c:v>3.41796875E-3</c:v>
                </c:pt>
                <c:pt idx="362">
                  <c:v>3.4505208333333332E-3</c:v>
                </c:pt>
                <c:pt idx="363">
                  <c:v>3.4830729166666669E-3</c:v>
                </c:pt>
                <c:pt idx="364">
                  <c:v>3.5156250000000001E-3</c:v>
                </c:pt>
                <c:pt idx="365">
                  <c:v>3.5481770833333333E-3</c:v>
                </c:pt>
                <c:pt idx="366">
                  <c:v>3.5807291666666665E-3</c:v>
                </c:pt>
                <c:pt idx="367">
                  <c:v>3.6132812500000002E-3</c:v>
                </c:pt>
                <c:pt idx="368">
                  <c:v>3.6458333333333334E-3</c:v>
                </c:pt>
                <c:pt idx="369">
                  <c:v>3.6783854166666666E-3</c:v>
                </c:pt>
                <c:pt idx="370">
                  <c:v>3.7109374999999998E-3</c:v>
                </c:pt>
                <c:pt idx="371">
                  <c:v>3.7434895833333335E-3</c:v>
                </c:pt>
                <c:pt idx="372">
                  <c:v>3.7760416666666667E-3</c:v>
                </c:pt>
                <c:pt idx="373">
                  <c:v>3.8085937499999999E-3</c:v>
                </c:pt>
                <c:pt idx="374">
                  <c:v>3.8411458333333331E-3</c:v>
                </c:pt>
                <c:pt idx="375">
                  <c:v>3.8736979166666668E-3</c:v>
                </c:pt>
                <c:pt idx="376">
                  <c:v>3.90625E-3</c:v>
                </c:pt>
                <c:pt idx="377">
                  <c:v>3.9388020833333332E-3</c:v>
                </c:pt>
                <c:pt idx="378">
                  <c:v>3.9713541666666664E-3</c:v>
                </c:pt>
                <c:pt idx="379">
                  <c:v>4.0039062499999997E-3</c:v>
                </c:pt>
                <c:pt idx="380">
                  <c:v>4.0364583333333337E-3</c:v>
                </c:pt>
                <c:pt idx="381">
                  <c:v>4.069010416666667E-3</c:v>
                </c:pt>
                <c:pt idx="382">
                  <c:v>4.1015625000000002E-3</c:v>
                </c:pt>
                <c:pt idx="383">
                  <c:v>4.1341145833333334E-3</c:v>
                </c:pt>
                <c:pt idx="384">
                  <c:v>4.1666666666666666E-3</c:v>
                </c:pt>
                <c:pt idx="385">
                  <c:v>4.1992187499999998E-3</c:v>
                </c:pt>
                <c:pt idx="386">
                  <c:v>4.231770833333333E-3</c:v>
                </c:pt>
                <c:pt idx="387">
                  <c:v>4.2643229166666663E-3</c:v>
                </c:pt>
                <c:pt idx="388">
                  <c:v>4.2968750000000003E-3</c:v>
                </c:pt>
                <c:pt idx="389">
                  <c:v>4.3294270833333336E-3</c:v>
                </c:pt>
                <c:pt idx="390">
                  <c:v>4.3619791666666668E-3</c:v>
                </c:pt>
                <c:pt idx="391">
                  <c:v>4.39453125E-3</c:v>
                </c:pt>
                <c:pt idx="392">
                  <c:v>4.4270833333333332E-3</c:v>
                </c:pt>
                <c:pt idx="393">
                  <c:v>4.4596354166666664E-3</c:v>
                </c:pt>
                <c:pt idx="394">
                  <c:v>4.4921874999999997E-3</c:v>
                </c:pt>
                <c:pt idx="395">
                  <c:v>4.5247395833333337E-3</c:v>
                </c:pt>
                <c:pt idx="396">
                  <c:v>4.557291666666667E-3</c:v>
                </c:pt>
                <c:pt idx="397">
                  <c:v>4.5898437500000002E-3</c:v>
                </c:pt>
                <c:pt idx="398">
                  <c:v>4.6223958333333334E-3</c:v>
                </c:pt>
                <c:pt idx="399">
                  <c:v>4.6549479166666666E-3</c:v>
                </c:pt>
                <c:pt idx="400">
                  <c:v>4.6874999999999998E-3</c:v>
                </c:pt>
                <c:pt idx="401">
                  <c:v>4.720052083333333E-3</c:v>
                </c:pt>
                <c:pt idx="402">
                  <c:v>4.7526041666666663E-3</c:v>
                </c:pt>
                <c:pt idx="403">
                  <c:v>4.7851562500000003E-3</c:v>
                </c:pt>
                <c:pt idx="404">
                  <c:v>4.8177083333333336E-3</c:v>
                </c:pt>
                <c:pt idx="405">
                  <c:v>4.8502604166666668E-3</c:v>
                </c:pt>
                <c:pt idx="406">
                  <c:v>4.8828125E-3</c:v>
                </c:pt>
                <c:pt idx="407">
                  <c:v>4.9153645833333332E-3</c:v>
                </c:pt>
                <c:pt idx="408">
                  <c:v>4.9479166666666664E-3</c:v>
                </c:pt>
                <c:pt idx="409">
                  <c:v>4.9804687499999997E-3</c:v>
                </c:pt>
                <c:pt idx="410">
                  <c:v>5.0130208333333337E-3</c:v>
                </c:pt>
                <c:pt idx="411">
                  <c:v>5.045572916666667E-3</c:v>
                </c:pt>
                <c:pt idx="412">
                  <c:v>5.0781250000000002E-3</c:v>
                </c:pt>
                <c:pt idx="413">
                  <c:v>5.1106770833333334E-3</c:v>
                </c:pt>
                <c:pt idx="414">
                  <c:v>5.1432291666666666E-3</c:v>
                </c:pt>
                <c:pt idx="415">
                  <c:v>5.1757812499999998E-3</c:v>
                </c:pt>
                <c:pt idx="416">
                  <c:v>5.208333333333333E-3</c:v>
                </c:pt>
                <c:pt idx="417">
                  <c:v>5.2408854166666663E-3</c:v>
                </c:pt>
                <c:pt idx="418">
                  <c:v>5.2734375000000003E-3</c:v>
                </c:pt>
                <c:pt idx="419">
                  <c:v>5.3059895833333336E-3</c:v>
                </c:pt>
                <c:pt idx="420">
                  <c:v>5.3385416666666668E-3</c:v>
                </c:pt>
                <c:pt idx="421">
                  <c:v>5.37109375E-3</c:v>
                </c:pt>
                <c:pt idx="422">
                  <c:v>5.4036458333333332E-3</c:v>
                </c:pt>
                <c:pt idx="423">
                  <c:v>5.4361979166666664E-3</c:v>
                </c:pt>
                <c:pt idx="424">
                  <c:v>5.4687499999999997E-3</c:v>
                </c:pt>
                <c:pt idx="425">
                  <c:v>5.5013020833333337E-3</c:v>
                </c:pt>
                <c:pt idx="426">
                  <c:v>5.533854166666667E-3</c:v>
                </c:pt>
                <c:pt idx="427">
                  <c:v>5.5664062500000002E-3</c:v>
                </c:pt>
                <c:pt idx="428">
                  <c:v>5.5989583333333334E-3</c:v>
                </c:pt>
                <c:pt idx="429">
                  <c:v>5.6315104166666666E-3</c:v>
                </c:pt>
                <c:pt idx="430">
                  <c:v>5.6640624999999998E-3</c:v>
                </c:pt>
                <c:pt idx="431">
                  <c:v>5.696614583333333E-3</c:v>
                </c:pt>
                <c:pt idx="432">
                  <c:v>5.7291666666666663E-3</c:v>
                </c:pt>
                <c:pt idx="433">
                  <c:v>5.7617187500000003E-3</c:v>
                </c:pt>
                <c:pt idx="434">
                  <c:v>5.7942708333333336E-3</c:v>
                </c:pt>
                <c:pt idx="435">
                  <c:v>5.8268229166666668E-3</c:v>
                </c:pt>
                <c:pt idx="436">
                  <c:v>5.859375E-3</c:v>
                </c:pt>
                <c:pt idx="437">
                  <c:v>5.8919270833333332E-3</c:v>
                </c:pt>
                <c:pt idx="438">
                  <c:v>5.9244791666666664E-3</c:v>
                </c:pt>
                <c:pt idx="439">
                  <c:v>5.9570312499999997E-3</c:v>
                </c:pt>
                <c:pt idx="440">
                  <c:v>5.9895833333333337E-3</c:v>
                </c:pt>
                <c:pt idx="441">
                  <c:v>6.022135416666667E-3</c:v>
                </c:pt>
                <c:pt idx="442">
                  <c:v>6.0546875000000002E-3</c:v>
                </c:pt>
                <c:pt idx="443">
                  <c:v>6.0872395833333334E-3</c:v>
                </c:pt>
                <c:pt idx="444">
                  <c:v>6.1197916666666666E-3</c:v>
                </c:pt>
                <c:pt idx="445">
                  <c:v>6.1523437499999998E-3</c:v>
                </c:pt>
                <c:pt idx="446">
                  <c:v>6.184895833333333E-3</c:v>
                </c:pt>
                <c:pt idx="447">
                  <c:v>6.2174479166666663E-3</c:v>
                </c:pt>
                <c:pt idx="448">
                  <c:v>6.2500000000000003E-3</c:v>
                </c:pt>
                <c:pt idx="449">
                  <c:v>6.2825520833333336E-3</c:v>
                </c:pt>
                <c:pt idx="450">
                  <c:v>6.3151041666666668E-3</c:v>
                </c:pt>
                <c:pt idx="451">
                  <c:v>6.34765625E-3</c:v>
                </c:pt>
                <c:pt idx="452">
                  <c:v>6.3802083333333332E-3</c:v>
                </c:pt>
                <c:pt idx="453">
                  <c:v>6.4127604166666664E-3</c:v>
                </c:pt>
                <c:pt idx="454">
                  <c:v>6.4453124999999997E-3</c:v>
                </c:pt>
                <c:pt idx="455">
                  <c:v>6.4778645833333337E-3</c:v>
                </c:pt>
                <c:pt idx="456">
                  <c:v>6.510416666666667E-3</c:v>
                </c:pt>
                <c:pt idx="457">
                  <c:v>6.5429687500000002E-3</c:v>
                </c:pt>
                <c:pt idx="458">
                  <c:v>6.5755208333333334E-3</c:v>
                </c:pt>
                <c:pt idx="459">
                  <c:v>6.6080729166666666E-3</c:v>
                </c:pt>
                <c:pt idx="460">
                  <c:v>6.6406249999999998E-3</c:v>
                </c:pt>
                <c:pt idx="461">
                  <c:v>6.673177083333333E-3</c:v>
                </c:pt>
                <c:pt idx="462">
                  <c:v>6.7057291666666663E-3</c:v>
                </c:pt>
                <c:pt idx="463">
                  <c:v>6.7382812500000003E-3</c:v>
                </c:pt>
                <c:pt idx="464">
                  <c:v>6.7708333333333336E-3</c:v>
                </c:pt>
                <c:pt idx="465">
                  <c:v>6.8033854166666668E-3</c:v>
                </c:pt>
                <c:pt idx="466">
                  <c:v>6.8359375E-3</c:v>
                </c:pt>
                <c:pt idx="467">
                  <c:v>6.8684895833333332E-3</c:v>
                </c:pt>
                <c:pt idx="468">
                  <c:v>6.9010416666666664E-3</c:v>
                </c:pt>
                <c:pt idx="469">
                  <c:v>6.9335937499999997E-3</c:v>
                </c:pt>
                <c:pt idx="470">
                  <c:v>6.9661458333333337E-3</c:v>
                </c:pt>
                <c:pt idx="471">
                  <c:v>6.998697916666667E-3</c:v>
                </c:pt>
                <c:pt idx="472">
                  <c:v>7.0312500000000002E-3</c:v>
                </c:pt>
                <c:pt idx="473">
                  <c:v>7.0638020833333334E-3</c:v>
                </c:pt>
                <c:pt idx="474">
                  <c:v>7.0963541666666666E-3</c:v>
                </c:pt>
                <c:pt idx="475">
                  <c:v>7.1289062499999998E-3</c:v>
                </c:pt>
                <c:pt idx="476">
                  <c:v>7.161458333333333E-3</c:v>
                </c:pt>
                <c:pt idx="477">
                  <c:v>7.1940104166666663E-3</c:v>
                </c:pt>
                <c:pt idx="478">
                  <c:v>7.2265625000000003E-3</c:v>
                </c:pt>
                <c:pt idx="479">
                  <c:v>7.2591145833333336E-3</c:v>
                </c:pt>
                <c:pt idx="480">
                  <c:v>7.2916666666666668E-3</c:v>
                </c:pt>
                <c:pt idx="481">
                  <c:v>7.32421875E-3</c:v>
                </c:pt>
                <c:pt idx="482">
                  <c:v>7.3567708333333332E-3</c:v>
                </c:pt>
                <c:pt idx="483">
                  <c:v>7.3893229166666664E-3</c:v>
                </c:pt>
                <c:pt idx="484">
                  <c:v>7.4218749999999997E-3</c:v>
                </c:pt>
                <c:pt idx="485">
                  <c:v>7.4544270833333337E-3</c:v>
                </c:pt>
                <c:pt idx="486">
                  <c:v>7.486979166666667E-3</c:v>
                </c:pt>
                <c:pt idx="487">
                  <c:v>7.5195312500000002E-3</c:v>
                </c:pt>
                <c:pt idx="488">
                  <c:v>7.5520833333333334E-3</c:v>
                </c:pt>
                <c:pt idx="489">
                  <c:v>7.5846354166666666E-3</c:v>
                </c:pt>
                <c:pt idx="490">
                  <c:v>7.6171874999999998E-3</c:v>
                </c:pt>
                <c:pt idx="491">
                  <c:v>7.649739583333333E-3</c:v>
                </c:pt>
                <c:pt idx="492">
                  <c:v>7.6822916666666663E-3</c:v>
                </c:pt>
                <c:pt idx="493">
                  <c:v>7.7148437500000003E-3</c:v>
                </c:pt>
                <c:pt idx="494">
                  <c:v>7.7473958333333336E-3</c:v>
                </c:pt>
                <c:pt idx="495">
                  <c:v>7.7799479166666668E-3</c:v>
                </c:pt>
                <c:pt idx="496">
                  <c:v>7.8125E-3</c:v>
                </c:pt>
                <c:pt idx="497">
                  <c:v>7.8450520833333332E-3</c:v>
                </c:pt>
                <c:pt idx="498">
                  <c:v>7.8776041666666664E-3</c:v>
                </c:pt>
                <c:pt idx="499">
                  <c:v>7.9101562499999997E-3</c:v>
                </c:pt>
                <c:pt idx="500">
                  <c:v>7.9427083333333329E-3</c:v>
                </c:pt>
                <c:pt idx="501">
                  <c:v>7.9752604166666661E-3</c:v>
                </c:pt>
                <c:pt idx="502">
                  <c:v>8.0078124999999993E-3</c:v>
                </c:pt>
                <c:pt idx="503">
                  <c:v>8.0403645833333325E-3</c:v>
                </c:pt>
                <c:pt idx="504">
                  <c:v>8.0729166666666675E-3</c:v>
                </c:pt>
                <c:pt idx="505">
                  <c:v>8.1054687500000007E-3</c:v>
                </c:pt>
                <c:pt idx="506">
                  <c:v>8.1380208333333339E-3</c:v>
                </c:pt>
                <c:pt idx="507">
                  <c:v>8.1705729166666671E-3</c:v>
                </c:pt>
                <c:pt idx="508">
                  <c:v>8.2031250000000003E-3</c:v>
                </c:pt>
                <c:pt idx="509">
                  <c:v>8.2356770833333336E-3</c:v>
                </c:pt>
                <c:pt idx="510">
                  <c:v>8.2682291666666668E-3</c:v>
                </c:pt>
                <c:pt idx="511">
                  <c:v>8.30078125E-3</c:v>
                </c:pt>
                <c:pt idx="512">
                  <c:v>8.3333333333333332E-3</c:v>
                </c:pt>
              </c:numCache>
            </c:numRef>
          </c:xVal>
          <c:yVal>
            <c:numRef>
              <c:f>THD!$M$7:$M$519</c:f>
              <c:numCache>
                <c:formatCode>General</c:formatCode>
                <c:ptCount val="513"/>
                <c:pt idx="0">
                  <c:v>-1.0283731124098959E-13</c:v>
                </c:pt>
                <c:pt idx="1">
                  <c:v>-3.324226770181324</c:v>
                </c:pt>
                <c:pt idx="2">
                  <c:v>-6.6479529240384228</c:v>
                </c:pt>
                <c:pt idx="3">
                  <c:v>-9.9706779206382539</c:v>
                </c:pt>
                <c:pt idx="4">
                  <c:v>-13.291901369818273</c:v>
                </c:pt>
                <c:pt idx="5">
                  <c:v>-16.611123107543452</c:v>
                </c:pt>
                <c:pt idx="6">
                  <c:v>-19.92784327122915</c:v>
                </c:pt>
                <c:pt idx="7">
                  <c:v>-23.241562375018567</c:v>
                </c:pt>
                <c:pt idx="8">
                  <c:v>-26.551781385003494</c:v>
                </c:pt>
                <c:pt idx="9">
                  <c:v>-29.858001794377085</c:v>
                </c:pt>
                <c:pt idx="10">
                  <c:v>-33.159725698506683</c:v>
                </c:pt>
                <c:pt idx="11">
                  <c:v>-36.456455869917143</c:v>
                </c:pt>
                <c:pt idx="12">
                  <c:v>-39.74769583317098</c:v>
                </c:pt>
                <c:pt idx="13">
                  <c:v>-43.032949939635856</c:v>
                </c:pt>
                <c:pt idx="14">
                  <c:v>-46.311723442127452</c:v>
                </c:pt>
                <c:pt idx="15">
                  <c:v>-49.58352256941658</c:v>
                </c:pt>
                <c:pt idx="16">
                  <c:v>-52.847854600589272</c:v>
                </c:pt>
                <c:pt idx="17">
                  <c:v>-56.104227939248801</c:v>
                </c:pt>
                <c:pt idx="18">
                  <c:v>-59.352152187548256</c:v>
                </c:pt>
                <c:pt idx="19">
                  <c:v>-62.591138220042637</c:v>
                </c:pt>
                <c:pt idx="20">
                  <c:v>-65.820698257349505</c:v>
                </c:pt>
                <c:pt idx="21">
                  <c:v>-69.04034593960624</c:v>
                </c:pt>
                <c:pt idx="22">
                  <c:v>-72.249596399714832</c:v>
                </c:pt>
                <c:pt idx="23">
                  <c:v>-75.447966336360508</c:v>
                </c:pt>
                <c:pt idx="24">
                  <c:v>-78.634974086795381</c:v>
                </c:pt>
                <c:pt idx="25">
                  <c:v>-81.810139699374957</c:v>
                </c:pt>
                <c:pt idx="26">
                  <c:v>-84.972985005837117</c:v>
                </c:pt>
                <c:pt idx="27">
                  <c:v>-88.123033693312635</c:v>
                </c:pt>
                <c:pt idx="28">
                  <c:v>-91.259811376055922</c:v>
                </c:pt>
                <c:pt idx="29">
                  <c:v>-94.382845666885927</c:v>
                </c:pt>
                <c:pt idx="30">
                  <c:v>-97.491666248325899</c:v>
                </c:pt>
                <c:pt idx="31">
                  <c:v>-100.58580494343141</c:v>
                </c:pt>
                <c:pt idx="32">
                  <c:v>-103.66479578629611</c:v>
                </c:pt>
                <c:pt idx="33">
                  <c:v>-106.72817509222448</c:v>
                </c:pt>
                <c:pt idx="34">
                  <c:v>-109.77548152756104</c:v>
                </c:pt>
                <c:pt idx="35">
                  <c:v>-112.80625617916562</c:v>
                </c:pt>
                <c:pt idx="36">
                  <c:v>-115.82004262352349</c:v>
                </c:pt>
                <c:pt idx="37">
                  <c:v>-118.81638699548189</c:v>
                </c:pt>
                <c:pt idx="38">
                  <c:v>-121.7948380565998</c:v>
                </c:pt>
                <c:pt idx="39">
                  <c:v>-124.75494726310299</c:v>
                </c:pt>
                <c:pt idx="40">
                  <c:v>-127.69626883343314</c:v>
                </c:pt>
                <c:pt idx="41">
                  <c:v>-130.61835981538073</c:v>
                </c:pt>
                <c:pt idx="42">
                  <c:v>-133.52078015279221</c:v>
                </c:pt>
                <c:pt idx="43">
                  <c:v>-136.40309275184083</c:v>
                </c:pt>
                <c:pt idx="44">
                  <c:v>-139.26486354685093</c:v>
                </c:pt>
                <c:pt idx="45">
                  <c:v>-142.1056615656673</c:v>
                </c:pt>
                <c:pt idx="46">
                  <c:v>-144.92505899455759</c:v>
                </c:pt>
                <c:pt idx="47">
                  <c:v>-147.72263124263958</c:v>
                </c:pt>
                <c:pt idx="48">
                  <c:v>-150.49795700582294</c:v>
                </c:pt>
                <c:pt idx="49">
                  <c:v>-153.25061833025623</c:v>
                </c:pt>
                <c:pt idx="50">
                  <c:v>-155.98020067526903</c:v>
                </c:pt>
                <c:pt idx="51">
                  <c:v>-158.68629297580043</c:v>
                </c:pt>
                <c:pt idx="52">
                  <c:v>-161.36848770430373</c:v>
                </c:pt>
                <c:pt idx="53">
                  <c:v>-164.02638093211871</c:v>
                </c:pt>
                <c:pt idx="54">
                  <c:v>-166.65957239030175</c:v>
                </c:pt>
                <c:pt idx="55">
                  <c:v>-169.26766552990489</c:v>
                </c:pt>
                <c:pt idx="56">
                  <c:v>-171.85026758169465</c:v>
                </c:pt>
                <c:pt idx="57">
                  <c:v>-174.40698961530154</c:v>
                </c:pt>
                <c:pt idx="58">
                  <c:v>-176.93744659779182</c:v>
                </c:pt>
                <c:pt idx="59">
                  <c:v>-179.44125745165147</c:v>
                </c:pt>
                <c:pt idx="60">
                  <c:v>-181.91804511217566</c:v>
                </c:pt>
                <c:pt idx="61">
                  <c:v>-184.36743658425317</c:v>
                </c:pt>
                <c:pt idx="62">
                  <c:v>-186.78906299853779</c:v>
                </c:pt>
                <c:pt idx="63">
                  <c:v>-189.182559666999</c:v>
                </c:pt>
                <c:pt idx="64">
                  <c:v>-191.54756613784252</c:v>
                </c:pt>
                <c:pt idx="65">
                  <c:v>-193.88372624979311</c:v>
                </c:pt>
                <c:pt idx="66">
                  <c:v>-196.19068818573075</c:v>
                </c:pt>
                <c:pt idx="67">
                  <c:v>-198.46810452567371</c:v>
                </c:pt>
                <c:pt idx="68">
                  <c:v>-200.71563229909813</c:v>
                </c:pt>
                <c:pt idx="69">
                  <c:v>-202.93293303658845</c:v>
                </c:pt>
                <c:pt idx="70">
                  <c:v>-205.11967282080943</c:v>
                </c:pt>
                <c:pt idx="71">
                  <c:v>-207.27552233679307</c:v>
                </c:pt>
                <c:pt idx="72">
                  <c:v>-209.4001569215321</c:v>
                </c:pt>
                <c:pt idx="73">
                  <c:v>-211.4932566128731</c:v>
                </c:pt>
                <c:pt idx="74">
                  <c:v>-213.55450619770147</c:v>
                </c:pt>
                <c:pt idx="75">
                  <c:v>-215.58359525941171</c:v>
                </c:pt>
                <c:pt idx="76">
                  <c:v>-217.5802182246546</c:v>
                </c:pt>
                <c:pt idx="77">
                  <c:v>-219.54407440935577</c:v>
                </c:pt>
                <c:pt idx="78">
                  <c:v>-221.47486806399755</c:v>
                </c:pt>
                <c:pt idx="79">
                  <c:v>-223.37230841815744</c:v>
                </c:pt>
                <c:pt idx="80">
                  <c:v>-225.23610972429759</c:v>
                </c:pt>
                <c:pt idx="81">
                  <c:v>-227.06599130079667</c:v>
                </c:pt>
                <c:pt idx="82">
                  <c:v>-228.86167757422024</c:v>
                </c:pt>
                <c:pt idx="83">
                  <c:v>-230.62289812082051</c:v>
                </c:pt>
                <c:pt idx="84">
                  <c:v>-232.34938770726151</c:v>
                </c:pt>
                <c:pt idx="85">
                  <c:v>-234.04088633056199</c:v>
                </c:pt>
                <c:pt idx="86">
                  <c:v>-235.69713925725114</c:v>
                </c:pt>
                <c:pt idx="87">
                  <c:v>-237.31789706173035</c:v>
                </c:pt>
                <c:pt idx="88">
                  <c:v>-238.90291566383596</c:v>
                </c:pt>
                <c:pt idx="89">
                  <c:v>-240.45195636559652</c:v>
                </c:pt>
                <c:pt idx="90">
                  <c:v>-241.9647858871802</c:v>
                </c:pt>
                <c:pt idx="91">
                  <c:v>-243.44117640202575</c:v>
                </c:pt>
                <c:pt idx="92">
                  <c:v>-244.88090557115214</c:v>
                </c:pt>
                <c:pt idx="93">
                  <c:v>-246.2837565766423</c:v>
                </c:pt>
                <c:pt idx="94">
                  <c:v>-247.64951815429484</c:v>
                </c:pt>
                <c:pt idx="95">
                  <c:v>-248.97798462543992</c:v>
                </c:pt>
                <c:pt idx="96">
                  <c:v>-250.26895592791337</c:v>
                </c:pt>
                <c:pt idx="97">
                  <c:v>-251.52223764618566</c:v>
                </c:pt>
                <c:pt idx="98">
                  <c:v>-252.73764104063991</c:v>
                </c:pt>
                <c:pt idx="99">
                  <c:v>-253.91498307599556</c:v>
                </c:pt>
                <c:pt idx="100">
                  <c:v>-255.05408644887268</c:v>
                </c:pt>
                <c:pt idx="101">
                  <c:v>-256.15477961449329</c:v>
                </c:pt>
                <c:pt idx="102">
                  <c:v>-257.21689681251524</c:v>
                </c:pt>
                <c:pt idx="103">
                  <c:v>-258.24027809199538</c:v>
                </c:pt>
                <c:pt idx="104">
                  <c:v>-259.22476933547722</c:v>
                </c:pt>
                <c:pt idx="105">
                  <c:v>-260.17022228220077</c:v>
                </c:pt>
                <c:pt idx="106">
                  <c:v>-261.07649455042991</c:v>
                </c:pt>
                <c:pt idx="107">
                  <c:v>-261.94344965889456</c:v>
                </c:pt>
                <c:pt idx="108">
                  <c:v>-262.77095704734433</c:v>
                </c:pt>
                <c:pt idx="109">
                  <c:v>-263.55889209621034</c:v>
                </c:pt>
                <c:pt idx="110">
                  <c:v>-264.30713614537245</c:v>
                </c:pt>
                <c:pt idx="111">
                  <c:v>-265.0155765120291</c:v>
                </c:pt>
                <c:pt idx="112">
                  <c:v>-265.68410650766697</c:v>
                </c:pt>
                <c:pt idx="113">
                  <c:v>-266.31262545412767</c:v>
                </c:pt>
                <c:pt idx="114">
                  <c:v>-266.90103869876987</c:v>
                </c:pt>
                <c:pt idx="115">
                  <c:v>-267.44925762872316</c:v>
                </c:pt>
                <c:pt idx="116">
                  <c:v>-267.95719968423327</c:v>
                </c:pt>
                <c:pt idx="117">
                  <c:v>-268.42478837109496</c:v>
                </c:pt>
                <c:pt idx="118">
                  <c:v>-268.85195327217195</c:v>
                </c:pt>
                <c:pt idx="119">
                  <c:v>-269.23863005800138</c:v>
                </c:pt>
                <c:pt idx="120">
                  <c:v>-269.58476049648152</c:v>
                </c:pt>
                <c:pt idx="121">
                  <c:v>-269.89029246164159</c:v>
                </c:pt>
                <c:pt idx="122">
                  <c:v>-270.1551799414915</c:v>
                </c:pt>
                <c:pt idx="123">
                  <c:v>-270.37938304495106</c:v>
                </c:pt>
                <c:pt idx="124">
                  <c:v>-270.56286800785756</c:v>
                </c:pt>
                <c:pt idx="125">
                  <c:v>-270.70560719805053</c:v>
                </c:pt>
                <c:pt idx="126">
                  <c:v>-270.80757911953293</c:v>
                </c:pt>
                <c:pt idx="127">
                  <c:v>-270.86876841570853</c:v>
                </c:pt>
                <c:pt idx="128">
                  <c:v>-270.88916587169433</c:v>
                </c:pt>
                <c:pt idx="129">
                  <c:v>-270.86876841570853</c:v>
                </c:pt>
                <c:pt idx="130">
                  <c:v>-270.80757911953293</c:v>
                </c:pt>
                <c:pt idx="131">
                  <c:v>-270.70560719805053</c:v>
                </c:pt>
                <c:pt idx="132">
                  <c:v>-270.56286800785756</c:v>
                </c:pt>
                <c:pt idx="133">
                  <c:v>-270.37938304495106</c:v>
                </c:pt>
                <c:pt idx="134">
                  <c:v>-270.1551799414915</c:v>
                </c:pt>
                <c:pt idx="135">
                  <c:v>-269.89029246164159</c:v>
                </c:pt>
                <c:pt idx="136">
                  <c:v>-269.58476049648152</c:v>
                </c:pt>
                <c:pt idx="137">
                  <c:v>-269.23863005800138</c:v>
                </c:pt>
                <c:pt idx="138">
                  <c:v>-268.85195327217195</c:v>
                </c:pt>
                <c:pt idx="139">
                  <c:v>-268.42478837109496</c:v>
                </c:pt>
                <c:pt idx="140">
                  <c:v>-267.95719968423322</c:v>
                </c:pt>
                <c:pt idx="141">
                  <c:v>-267.4492576287231</c:v>
                </c:pt>
                <c:pt idx="142">
                  <c:v>-266.90103869876981</c:v>
                </c:pt>
                <c:pt idx="143">
                  <c:v>-266.31262545412767</c:v>
                </c:pt>
                <c:pt idx="144">
                  <c:v>-265.68410650766691</c:v>
                </c:pt>
                <c:pt idx="145">
                  <c:v>-265.0155765120291</c:v>
                </c:pt>
                <c:pt idx="146">
                  <c:v>-264.3071361453724</c:v>
                </c:pt>
                <c:pt idx="147">
                  <c:v>-263.55889209621034</c:v>
                </c:pt>
                <c:pt idx="148">
                  <c:v>-262.77095704734433</c:v>
                </c:pt>
                <c:pt idx="149">
                  <c:v>-261.94344965889456</c:v>
                </c:pt>
                <c:pt idx="150">
                  <c:v>-261.07649455042991</c:v>
                </c:pt>
                <c:pt idx="151">
                  <c:v>-260.17022228220077</c:v>
                </c:pt>
                <c:pt idx="152">
                  <c:v>-259.22476933547716</c:v>
                </c:pt>
                <c:pt idx="153">
                  <c:v>-258.24027809199532</c:v>
                </c:pt>
                <c:pt idx="154">
                  <c:v>-257.21689681251524</c:v>
                </c:pt>
                <c:pt idx="155">
                  <c:v>-256.15477961449324</c:v>
                </c:pt>
                <c:pt idx="156">
                  <c:v>-255.05408644887274</c:v>
                </c:pt>
                <c:pt idx="157">
                  <c:v>-253.91498307599559</c:v>
                </c:pt>
                <c:pt idx="158">
                  <c:v>-252.73764104063994</c:v>
                </c:pt>
                <c:pt idx="159">
                  <c:v>-251.52223764618566</c:v>
                </c:pt>
                <c:pt idx="160">
                  <c:v>-250.2689559279134</c:v>
                </c:pt>
                <c:pt idx="161">
                  <c:v>-248.97798462543992</c:v>
                </c:pt>
                <c:pt idx="162">
                  <c:v>-247.64951815429487</c:v>
                </c:pt>
                <c:pt idx="163">
                  <c:v>-246.2837565766423</c:v>
                </c:pt>
                <c:pt idx="164">
                  <c:v>-244.88090557115217</c:v>
                </c:pt>
                <c:pt idx="165">
                  <c:v>-243.44117640202572</c:v>
                </c:pt>
                <c:pt idx="166">
                  <c:v>-241.9647858871802</c:v>
                </c:pt>
                <c:pt idx="167">
                  <c:v>-240.45195636559652</c:v>
                </c:pt>
                <c:pt idx="168">
                  <c:v>-238.90291566383593</c:v>
                </c:pt>
                <c:pt idx="169">
                  <c:v>-237.31789706173041</c:v>
                </c:pt>
                <c:pt idx="170">
                  <c:v>-235.69713925725117</c:v>
                </c:pt>
                <c:pt idx="171">
                  <c:v>-234.04088633056202</c:v>
                </c:pt>
                <c:pt idx="172">
                  <c:v>-232.34938770726154</c:v>
                </c:pt>
                <c:pt idx="173">
                  <c:v>-230.62289812082054</c:v>
                </c:pt>
                <c:pt idx="174">
                  <c:v>-228.86167757422024</c:v>
                </c:pt>
                <c:pt idx="175">
                  <c:v>-227.06599130079667</c:v>
                </c:pt>
                <c:pt idx="176">
                  <c:v>-225.23610972429756</c:v>
                </c:pt>
                <c:pt idx="177">
                  <c:v>-223.3723084181575</c:v>
                </c:pt>
                <c:pt idx="178">
                  <c:v>-221.4748680639976</c:v>
                </c:pt>
                <c:pt idx="179">
                  <c:v>-219.54407440935583</c:v>
                </c:pt>
                <c:pt idx="180">
                  <c:v>-217.58021822465457</c:v>
                </c:pt>
                <c:pt idx="181">
                  <c:v>-215.58359525941162</c:v>
                </c:pt>
                <c:pt idx="182">
                  <c:v>-213.55450619770144</c:v>
                </c:pt>
                <c:pt idx="183">
                  <c:v>-211.49325661287304</c:v>
                </c:pt>
                <c:pt idx="184">
                  <c:v>-209.4001569215321</c:v>
                </c:pt>
                <c:pt idx="185">
                  <c:v>-207.27552233679307</c:v>
                </c:pt>
                <c:pt idx="186">
                  <c:v>-205.11967282080943</c:v>
                </c:pt>
                <c:pt idx="187">
                  <c:v>-202.93293303658842</c:v>
                </c:pt>
                <c:pt idx="188">
                  <c:v>-200.7156322990981</c:v>
                </c:pt>
                <c:pt idx="189">
                  <c:v>-198.46810452567365</c:v>
                </c:pt>
                <c:pt idx="190">
                  <c:v>-196.19068818573069</c:v>
                </c:pt>
                <c:pt idx="191">
                  <c:v>-193.883726249793</c:v>
                </c:pt>
                <c:pt idx="192">
                  <c:v>-191.54756613784255</c:v>
                </c:pt>
                <c:pt idx="193">
                  <c:v>-189.18255966699903</c:v>
                </c:pt>
                <c:pt idx="194">
                  <c:v>-186.78906299853779</c:v>
                </c:pt>
                <c:pt idx="195">
                  <c:v>-184.36743658425314</c:v>
                </c:pt>
                <c:pt idx="196">
                  <c:v>-181.91804511217566</c:v>
                </c:pt>
                <c:pt idx="197">
                  <c:v>-179.44125745165141</c:v>
                </c:pt>
                <c:pt idx="198">
                  <c:v>-176.93744659779179</c:v>
                </c:pt>
                <c:pt idx="199">
                  <c:v>-174.4069896153016</c:v>
                </c:pt>
                <c:pt idx="200">
                  <c:v>-171.85026758169471</c:v>
                </c:pt>
                <c:pt idx="201">
                  <c:v>-169.26766552990495</c:v>
                </c:pt>
                <c:pt idx="202">
                  <c:v>-166.65957239030178</c:v>
                </c:pt>
                <c:pt idx="203">
                  <c:v>-164.02638093211871</c:v>
                </c:pt>
                <c:pt idx="204">
                  <c:v>-161.36848770430373</c:v>
                </c:pt>
                <c:pt idx="205">
                  <c:v>-158.68629297580046</c:v>
                </c:pt>
                <c:pt idx="206">
                  <c:v>-155.98020067526906</c:v>
                </c:pt>
                <c:pt idx="207">
                  <c:v>-153.2506183302562</c:v>
                </c:pt>
                <c:pt idx="208">
                  <c:v>-150.49795700582291</c:v>
                </c:pt>
                <c:pt idx="209">
                  <c:v>-147.72263124263952</c:v>
                </c:pt>
                <c:pt idx="210">
                  <c:v>-144.92505899455759</c:v>
                </c:pt>
                <c:pt idx="211">
                  <c:v>-142.1056615656673</c:v>
                </c:pt>
                <c:pt idx="212">
                  <c:v>-139.26486354685093</c:v>
                </c:pt>
                <c:pt idx="213">
                  <c:v>-136.40309275184083</c:v>
                </c:pt>
                <c:pt idx="214">
                  <c:v>-133.52078015279227</c:v>
                </c:pt>
                <c:pt idx="215">
                  <c:v>-130.61835981538078</c:v>
                </c:pt>
                <c:pt idx="216">
                  <c:v>-127.69626883343314</c:v>
                </c:pt>
                <c:pt idx="217">
                  <c:v>-124.75494726310301</c:v>
                </c:pt>
                <c:pt idx="218">
                  <c:v>-121.79483805659977</c:v>
                </c:pt>
                <c:pt idx="219">
                  <c:v>-118.81638699548191</c:v>
                </c:pt>
                <c:pt idx="220">
                  <c:v>-115.82004262352348</c:v>
                </c:pt>
                <c:pt idx="221">
                  <c:v>-112.80625617916557</c:v>
                </c:pt>
                <c:pt idx="222">
                  <c:v>-109.7754815275611</c:v>
                </c:pt>
                <c:pt idx="223">
                  <c:v>-106.72817509222453</c:v>
                </c:pt>
                <c:pt idx="224">
                  <c:v>-103.66479578629615</c:v>
                </c:pt>
                <c:pt idx="225">
                  <c:v>-100.58580494343146</c:v>
                </c:pt>
                <c:pt idx="226">
                  <c:v>-97.491666248325927</c:v>
                </c:pt>
                <c:pt idx="227">
                  <c:v>-94.382845666885942</c:v>
                </c:pt>
                <c:pt idx="228">
                  <c:v>-91.259811376055922</c:v>
                </c:pt>
                <c:pt idx="229">
                  <c:v>-88.123033693312635</c:v>
                </c:pt>
                <c:pt idx="230">
                  <c:v>-84.972985005837117</c:v>
                </c:pt>
                <c:pt idx="231">
                  <c:v>-81.810139699374929</c:v>
                </c:pt>
                <c:pt idx="232">
                  <c:v>-78.634974086795339</c:v>
                </c:pt>
                <c:pt idx="233">
                  <c:v>-75.447966336360466</c:v>
                </c:pt>
                <c:pt idx="234">
                  <c:v>-72.249596399714761</c:v>
                </c:pt>
                <c:pt idx="235">
                  <c:v>-69.040345939606155</c:v>
                </c:pt>
                <c:pt idx="236">
                  <c:v>-65.820698257349406</c:v>
                </c:pt>
                <c:pt idx="237">
                  <c:v>-62.591138220042666</c:v>
                </c:pt>
                <c:pt idx="238">
                  <c:v>-59.352152187548278</c:v>
                </c:pt>
                <c:pt idx="239">
                  <c:v>-56.104227939248823</c:v>
                </c:pt>
                <c:pt idx="240">
                  <c:v>-52.847854600589265</c:v>
                </c:pt>
                <c:pt idx="241">
                  <c:v>-49.583522569416573</c:v>
                </c:pt>
                <c:pt idx="242">
                  <c:v>-46.311723442127438</c:v>
                </c:pt>
                <c:pt idx="243">
                  <c:v>-43.032949939635827</c:v>
                </c:pt>
                <c:pt idx="244">
                  <c:v>-39.747695833170944</c:v>
                </c:pt>
                <c:pt idx="245">
                  <c:v>-36.456455869917093</c:v>
                </c:pt>
                <c:pt idx="246">
                  <c:v>-33.15972569850662</c:v>
                </c:pt>
                <c:pt idx="247">
                  <c:v>-29.85800179437701</c:v>
                </c:pt>
                <c:pt idx="248">
                  <c:v>-26.55178138500353</c:v>
                </c:pt>
                <c:pt idx="249">
                  <c:v>-23.241562375018596</c:v>
                </c:pt>
                <c:pt idx="250">
                  <c:v>-19.927843271229165</c:v>
                </c:pt>
                <c:pt idx="251">
                  <c:v>-16.611123107543456</c:v>
                </c:pt>
                <c:pt idx="252">
                  <c:v>-13.291901369818264</c:v>
                </c:pt>
                <c:pt idx="253">
                  <c:v>-9.9706779206382343</c:v>
                </c:pt>
                <c:pt idx="254">
                  <c:v>-6.6479529240383926</c:v>
                </c:pt>
                <c:pt idx="255">
                  <c:v>-3.3242267701812827</c:v>
                </c:pt>
                <c:pt idx="256">
                  <c:v>-5.0649588689832825E-14</c:v>
                </c:pt>
                <c:pt idx="257">
                  <c:v>3.3242267701811814</c:v>
                </c:pt>
                <c:pt idx="258">
                  <c:v>6.6479529240382913</c:v>
                </c:pt>
                <c:pt idx="259">
                  <c:v>9.9706779206381349</c:v>
                </c:pt>
                <c:pt idx="260">
                  <c:v>13.291901369818165</c:v>
                </c:pt>
                <c:pt idx="261">
                  <c:v>16.611123107543357</c:v>
                </c:pt>
                <c:pt idx="262">
                  <c:v>19.927843271229065</c:v>
                </c:pt>
                <c:pt idx="263">
                  <c:v>23.241562375018496</c:v>
                </c:pt>
                <c:pt idx="264">
                  <c:v>26.55178138500343</c:v>
                </c:pt>
                <c:pt idx="265">
                  <c:v>29.858001794376911</c:v>
                </c:pt>
                <c:pt idx="266">
                  <c:v>33.15972569850652</c:v>
                </c:pt>
                <c:pt idx="267">
                  <c:v>36.456455869916994</c:v>
                </c:pt>
                <c:pt idx="268">
                  <c:v>39.747695833170845</c:v>
                </c:pt>
                <c:pt idx="269">
                  <c:v>43.032949939635728</c:v>
                </c:pt>
                <c:pt idx="270">
                  <c:v>46.311723442127338</c:v>
                </c:pt>
                <c:pt idx="271">
                  <c:v>49.583522569416473</c:v>
                </c:pt>
                <c:pt idx="272">
                  <c:v>52.847854600589166</c:v>
                </c:pt>
                <c:pt idx="273">
                  <c:v>56.104227939248723</c:v>
                </c:pt>
                <c:pt idx="274">
                  <c:v>59.352152187548178</c:v>
                </c:pt>
                <c:pt idx="275">
                  <c:v>62.591138220042566</c:v>
                </c:pt>
                <c:pt idx="276">
                  <c:v>65.820698257349321</c:v>
                </c:pt>
                <c:pt idx="277">
                  <c:v>69.04034593960607</c:v>
                </c:pt>
                <c:pt idx="278">
                  <c:v>72.249596399714676</c:v>
                </c:pt>
                <c:pt idx="279">
                  <c:v>75.447966336360381</c:v>
                </c:pt>
                <c:pt idx="280">
                  <c:v>78.634974086795253</c:v>
                </c:pt>
                <c:pt idx="281">
                  <c:v>81.810139699374844</c:v>
                </c:pt>
                <c:pt idx="282">
                  <c:v>84.972985005837032</c:v>
                </c:pt>
                <c:pt idx="283">
                  <c:v>88.12303369331255</c:v>
                </c:pt>
                <c:pt idx="284">
                  <c:v>91.259811376055836</c:v>
                </c:pt>
                <c:pt idx="285">
                  <c:v>94.382845666885856</c:v>
                </c:pt>
                <c:pt idx="286">
                  <c:v>97.491666248325842</c:v>
                </c:pt>
                <c:pt idx="287">
                  <c:v>100.58580494343137</c:v>
                </c:pt>
                <c:pt idx="288">
                  <c:v>103.66479578629607</c:v>
                </c:pt>
                <c:pt idx="289">
                  <c:v>106.72817509222445</c:v>
                </c:pt>
                <c:pt idx="290">
                  <c:v>109.77548152756101</c:v>
                </c:pt>
                <c:pt idx="291">
                  <c:v>112.80625617916549</c:v>
                </c:pt>
                <c:pt idx="292">
                  <c:v>115.82004262352339</c:v>
                </c:pt>
                <c:pt idx="293">
                  <c:v>118.81638699548182</c:v>
                </c:pt>
                <c:pt idx="294">
                  <c:v>121.79483805659969</c:v>
                </c:pt>
                <c:pt idx="295">
                  <c:v>124.75494726310292</c:v>
                </c:pt>
                <c:pt idx="296">
                  <c:v>127.69626883343305</c:v>
                </c:pt>
                <c:pt idx="297">
                  <c:v>130.61835981538067</c:v>
                </c:pt>
                <c:pt idx="298">
                  <c:v>133.52078015279216</c:v>
                </c:pt>
                <c:pt idx="299">
                  <c:v>136.40309275184072</c:v>
                </c:pt>
                <c:pt idx="300">
                  <c:v>139.26486354685082</c:v>
                </c:pt>
                <c:pt idx="301">
                  <c:v>142.10566156566719</c:v>
                </c:pt>
                <c:pt idx="302">
                  <c:v>144.92505899455747</c:v>
                </c:pt>
                <c:pt idx="303">
                  <c:v>147.72263124263947</c:v>
                </c:pt>
                <c:pt idx="304">
                  <c:v>150.49795700582285</c:v>
                </c:pt>
                <c:pt idx="305">
                  <c:v>153.25061833025615</c:v>
                </c:pt>
                <c:pt idx="306">
                  <c:v>155.980200675269</c:v>
                </c:pt>
                <c:pt idx="307">
                  <c:v>158.6862929758004</c:v>
                </c:pt>
                <c:pt idx="308">
                  <c:v>161.36848770430367</c:v>
                </c:pt>
                <c:pt idx="309">
                  <c:v>164.02638093211866</c:v>
                </c:pt>
                <c:pt idx="310">
                  <c:v>166.65957239030172</c:v>
                </c:pt>
                <c:pt idx="311">
                  <c:v>169.26766552990489</c:v>
                </c:pt>
                <c:pt idx="312">
                  <c:v>171.85026758169465</c:v>
                </c:pt>
                <c:pt idx="313">
                  <c:v>174.40698961530154</c:v>
                </c:pt>
                <c:pt idx="314">
                  <c:v>176.93744659779173</c:v>
                </c:pt>
                <c:pt idx="315">
                  <c:v>179.44125745165135</c:v>
                </c:pt>
                <c:pt idx="316">
                  <c:v>181.91804511217561</c:v>
                </c:pt>
                <c:pt idx="317">
                  <c:v>184.36743658425308</c:v>
                </c:pt>
                <c:pt idx="318">
                  <c:v>186.78906299853773</c:v>
                </c:pt>
                <c:pt idx="319">
                  <c:v>189.18255966699897</c:v>
                </c:pt>
                <c:pt idx="320">
                  <c:v>191.54756613784249</c:v>
                </c:pt>
                <c:pt idx="321">
                  <c:v>193.88372624979294</c:v>
                </c:pt>
                <c:pt idx="322">
                  <c:v>196.19068818573064</c:v>
                </c:pt>
                <c:pt idx="323">
                  <c:v>198.4681045256736</c:v>
                </c:pt>
                <c:pt idx="324">
                  <c:v>200.71563229909805</c:v>
                </c:pt>
                <c:pt idx="325">
                  <c:v>202.93293303658837</c:v>
                </c:pt>
                <c:pt idx="326">
                  <c:v>205.11967282080937</c:v>
                </c:pt>
                <c:pt idx="327">
                  <c:v>207.27552233679302</c:v>
                </c:pt>
                <c:pt idx="328">
                  <c:v>209.40015692153204</c:v>
                </c:pt>
                <c:pt idx="329">
                  <c:v>211.49325661287298</c:v>
                </c:pt>
                <c:pt idx="330">
                  <c:v>213.55450619770139</c:v>
                </c:pt>
                <c:pt idx="331">
                  <c:v>215.58359525941157</c:v>
                </c:pt>
                <c:pt idx="332">
                  <c:v>217.58021822465452</c:v>
                </c:pt>
                <c:pt idx="333">
                  <c:v>219.54407440935577</c:v>
                </c:pt>
                <c:pt idx="334">
                  <c:v>221.47486806399755</c:v>
                </c:pt>
                <c:pt idx="335">
                  <c:v>223.37230841815744</c:v>
                </c:pt>
                <c:pt idx="336">
                  <c:v>225.23610972429751</c:v>
                </c:pt>
                <c:pt idx="337">
                  <c:v>227.06599130079661</c:v>
                </c:pt>
                <c:pt idx="338">
                  <c:v>228.86167757422018</c:v>
                </c:pt>
                <c:pt idx="339">
                  <c:v>230.62289812082048</c:v>
                </c:pt>
                <c:pt idx="340">
                  <c:v>232.34938770726149</c:v>
                </c:pt>
                <c:pt idx="341">
                  <c:v>234.04088633056196</c:v>
                </c:pt>
                <c:pt idx="342">
                  <c:v>235.69713925725111</c:v>
                </c:pt>
                <c:pt idx="343">
                  <c:v>237.31789706173035</c:v>
                </c:pt>
                <c:pt idx="344">
                  <c:v>238.90291566383587</c:v>
                </c:pt>
                <c:pt idx="345">
                  <c:v>240.45195636559646</c:v>
                </c:pt>
                <c:pt idx="346">
                  <c:v>241.96478588718014</c:v>
                </c:pt>
                <c:pt idx="347">
                  <c:v>243.44117640202566</c:v>
                </c:pt>
                <c:pt idx="348">
                  <c:v>244.88090557115211</c:v>
                </c:pt>
                <c:pt idx="349">
                  <c:v>246.28375657664225</c:v>
                </c:pt>
                <c:pt idx="350">
                  <c:v>247.64951815429481</c:v>
                </c:pt>
                <c:pt idx="351">
                  <c:v>248.97798462543986</c:v>
                </c:pt>
                <c:pt idx="352">
                  <c:v>250.26895592791334</c:v>
                </c:pt>
                <c:pt idx="353">
                  <c:v>251.5222376461856</c:v>
                </c:pt>
                <c:pt idx="354">
                  <c:v>252.73764104063989</c:v>
                </c:pt>
                <c:pt idx="355">
                  <c:v>253.91498307599554</c:v>
                </c:pt>
                <c:pt idx="356">
                  <c:v>255.05408644887268</c:v>
                </c:pt>
                <c:pt idx="357">
                  <c:v>256.15477961449324</c:v>
                </c:pt>
                <c:pt idx="358">
                  <c:v>257.21689681251524</c:v>
                </c:pt>
                <c:pt idx="359">
                  <c:v>258.24027809199532</c:v>
                </c:pt>
                <c:pt idx="360">
                  <c:v>259.22476933547716</c:v>
                </c:pt>
                <c:pt idx="361">
                  <c:v>260.17022228220077</c:v>
                </c:pt>
                <c:pt idx="362">
                  <c:v>261.07649455042991</c:v>
                </c:pt>
                <c:pt idx="363">
                  <c:v>261.94344965889456</c:v>
                </c:pt>
                <c:pt idx="364">
                  <c:v>262.77095704734433</c:v>
                </c:pt>
                <c:pt idx="365">
                  <c:v>263.55889209621034</c:v>
                </c:pt>
                <c:pt idx="366">
                  <c:v>264.3071361453724</c:v>
                </c:pt>
                <c:pt idx="367">
                  <c:v>265.0155765120291</c:v>
                </c:pt>
                <c:pt idx="368">
                  <c:v>265.68410650766691</c:v>
                </c:pt>
                <c:pt idx="369">
                  <c:v>266.31262545412767</c:v>
                </c:pt>
                <c:pt idx="370">
                  <c:v>266.90103869876981</c:v>
                </c:pt>
                <c:pt idx="371">
                  <c:v>267.4492576287231</c:v>
                </c:pt>
                <c:pt idx="372">
                  <c:v>267.95719968423322</c:v>
                </c:pt>
                <c:pt idx="373">
                  <c:v>268.42478837109496</c:v>
                </c:pt>
                <c:pt idx="374">
                  <c:v>268.85195327217195</c:v>
                </c:pt>
                <c:pt idx="375">
                  <c:v>269.23863005800138</c:v>
                </c:pt>
                <c:pt idx="376">
                  <c:v>269.58476049648152</c:v>
                </c:pt>
                <c:pt idx="377">
                  <c:v>269.89029246164159</c:v>
                </c:pt>
                <c:pt idx="378">
                  <c:v>270.1551799414915</c:v>
                </c:pt>
                <c:pt idx="379">
                  <c:v>270.37938304495106</c:v>
                </c:pt>
                <c:pt idx="380">
                  <c:v>270.56286800785756</c:v>
                </c:pt>
                <c:pt idx="381">
                  <c:v>270.70560719805053</c:v>
                </c:pt>
                <c:pt idx="382">
                  <c:v>270.80757911953293</c:v>
                </c:pt>
                <c:pt idx="383">
                  <c:v>270.86876841570853</c:v>
                </c:pt>
                <c:pt idx="384">
                  <c:v>270.88916587169433</c:v>
                </c:pt>
                <c:pt idx="385">
                  <c:v>270.86876841570853</c:v>
                </c:pt>
                <c:pt idx="386">
                  <c:v>270.80757911953293</c:v>
                </c:pt>
                <c:pt idx="387">
                  <c:v>270.70560719805053</c:v>
                </c:pt>
                <c:pt idx="388">
                  <c:v>270.56286800785756</c:v>
                </c:pt>
                <c:pt idx="389">
                  <c:v>270.37938304495106</c:v>
                </c:pt>
                <c:pt idx="390">
                  <c:v>270.1551799414915</c:v>
                </c:pt>
                <c:pt idx="391">
                  <c:v>269.89029246164159</c:v>
                </c:pt>
                <c:pt idx="392">
                  <c:v>269.58476049648152</c:v>
                </c:pt>
                <c:pt idx="393">
                  <c:v>269.23863005800138</c:v>
                </c:pt>
                <c:pt idx="394">
                  <c:v>268.85195327217195</c:v>
                </c:pt>
                <c:pt idx="395">
                  <c:v>268.42478837109496</c:v>
                </c:pt>
                <c:pt idx="396">
                  <c:v>267.95719968423327</c:v>
                </c:pt>
                <c:pt idx="397">
                  <c:v>267.44925762872316</c:v>
                </c:pt>
                <c:pt idx="398">
                  <c:v>266.90103869876987</c:v>
                </c:pt>
                <c:pt idx="399">
                  <c:v>266.31262545412767</c:v>
                </c:pt>
                <c:pt idx="400">
                  <c:v>265.68410650766697</c:v>
                </c:pt>
                <c:pt idx="401">
                  <c:v>265.0155765120291</c:v>
                </c:pt>
                <c:pt idx="402">
                  <c:v>264.30713614537245</c:v>
                </c:pt>
                <c:pt idx="403">
                  <c:v>263.55889209621034</c:v>
                </c:pt>
                <c:pt idx="404">
                  <c:v>262.77095704734433</c:v>
                </c:pt>
                <c:pt idx="405">
                  <c:v>261.94344965889456</c:v>
                </c:pt>
                <c:pt idx="406">
                  <c:v>261.07649455042991</c:v>
                </c:pt>
                <c:pt idx="407">
                  <c:v>260.17022228220077</c:v>
                </c:pt>
                <c:pt idx="408">
                  <c:v>259.22476933547722</c:v>
                </c:pt>
                <c:pt idx="409">
                  <c:v>258.24027809199538</c:v>
                </c:pt>
                <c:pt idx="410">
                  <c:v>257.21689681251524</c:v>
                </c:pt>
                <c:pt idx="411">
                  <c:v>256.15477961449329</c:v>
                </c:pt>
                <c:pt idx="412">
                  <c:v>255.05408644887274</c:v>
                </c:pt>
                <c:pt idx="413">
                  <c:v>253.91498307599562</c:v>
                </c:pt>
                <c:pt idx="414">
                  <c:v>252.73764104063997</c:v>
                </c:pt>
                <c:pt idx="415">
                  <c:v>251.52223764618572</c:v>
                </c:pt>
                <c:pt idx="416">
                  <c:v>250.26895592791342</c:v>
                </c:pt>
                <c:pt idx="417">
                  <c:v>248.97798462543997</c:v>
                </c:pt>
                <c:pt idx="418">
                  <c:v>247.6495181542949</c:v>
                </c:pt>
                <c:pt idx="419">
                  <c:v>246.28375657664236</c:v>
                </c:pt>
                <c:pt idx="420">
                  <c:v>244.8809055711522</c:v>
                </c:pt>
                <c:pt idx="421">
                  <c:v>243.4411764020258</c:v>
                </c:pt>
                <c:pt idx="422">
                  <c:v>241.96478588718026</c:v>
                </c:pt>
                <c:pt idx="423">
                  <c:v>240.45195636559657</c:v>
                </c:pt>
                <c:pt idx="424">
                  <c:v>238.90291566383601</c:v>
                </c:pt>
                <c:pt idx="425">
                  <c:v>237.31789706173041</c:v>
                </c:pt>
                <c:pt idx="426">
                  <c:v>235.69713925725119</c:v>
                </c:pt>
                <c:pt idx="427">
                  <c:v>234.04088633056205</c:v>
                </c:pt>
                <c:pt idx="428">
                  <c:v>232.34938770726157</c:v>
                </c:pt>
                <c:pt idx="429">
                  <c:v>230.62289812082057</c:v>
                </c:pt>
                <c:pt idx="430">
                  <c:v>228.86167757422029</c:v>
                </c:pt>
                <c:pt idx="431">
                  <c:v>227.06599130079672</c:v>
                </c:pt>
                <c:pt idx="432">
                  <c:v>225.23610972429765</c:v>
                </c:pt>
                <c:pt idx="433">
                  <c:v>223.3723084181575</c:v>
                </c:pt>
                <c:pt idx="434">
                  <c:v>221.4748680639976</c:v>
                </c:pt>
                <c:pt idx="435">
                  <c:v>219.54407440935583</c:v>
                </c:pt>
                <c:pt idx="436">
                  <c:v>217.58021822465466</c:v>
                </c:pt>
                <c:pt idx="437">
                  <c:v>215.58359525941177</c:v>
                </c:pt>
                <c:pt idx="438">
                  <c:v>213.55450619770153</c:v>
                </c:pt>
                <c:pt idx="439">
                  <c:v>211.49325661287315</c:v>
                </c:pt>
                <c:pt idx="440">
                  <c:v>209.40015692153216</c:v>
                </c:pt>
                <c:pt idx="441">
                  <c:v>207.27552233679313</c:v>
                </c:pt>
                <c:pt idx="442">
                  <c:v>205.11967282080948</c:v>
                </c:pt>
                <c:pt idx="443">
                  <c:v>202.93293303658851</c:v>
                </c:pt>
                <c:pt idx="444">
                  <c:v>200.71563229909819</c:v>
                </c:pt>
                <c:pt idx="445">
                  <c:v>198.46810452567377</c:v>
                </c:pt>
                <c:pt idx="446">
                  <c:v>196.19068818573081</c:v>
                </c:pt>
                <c:pt idx="447">
                  <c:v>193.88372624979317</c:v>
                </c:pt>
                <c:pt idx="448">
                  <c:v>191.54756613784258</c:v>
                </c:pt>
                <c:pt idx="449">
                  <c:v>189.18255966699905</c:v>
                </c:pt>
                <c:pt idx="450">
                  <c:v>186.78906299853784</c:v>
                </c:pt>
                <c:pt idx="451">
                  <c:v>184.36743658425323</c:v>
                </c:pt>
                <c:pt idx="452">
                  <c:v>181.91804511217572</c:v>
                </c:pt>
                <c:pt idx="453">
                  <c:v>179.44125745165152</c:v>
                </c:pt>
                <c:pt idx="454">
                  <c:v>176.93744659779188</c:v>
                </c:pt>
                <c:pt idx="455">
                  <c:v>174.4069896153016</c:v>
                </c:pt>
                <c:pt idx="456">
                  <c:v>171.85026758169471</c:v>
                </c:pt>
                <c:pt idx="457">
                  <c:v>169.26766552990495</c:v>
                </c:pt>
                <c:pt idx="458">
                  <c:v>166.6595723903018</c:v>
                </c:pt>
                <c:pt idx="459">
                  <c:v>164.02638093211877</c:v>
                </c:pt>
                <c:pt idx="460">
                  <c:v>161.36848770430379</c:v>
                </c:pt>
                <c:pt idx="461">
                  <c:v>158.68629297580048</c:v>
                </c:pt>
                <c:pt idx="462">
                  <c:v>155.98020067526909</c:v>
                </c:pt>
                <c:pt idx="463">
                  <c:v>153.25061833025629</c:v>
                </c:pt>
                <c:pt idx="464">
                  <c:v>150.497957005823</c:v>
                </c:pt>
                <c:pt idx="465">
                  <c:v>147.72263124263964</c:v>
                </c:pt>
                <c:pt idx="466">
                  <c:v>144.9250589945577</c:v>
                </c:pt>
                <c:pt idx="467">
                  <c:v>142.10566156566742</c:v>
                </c:pt>
                <c:pt idx="468">
                  <c:v>139.26486354685105</c:v>
                </c:pt>
                <c:pt idx="469">
                  <c:v>136.40309275184094</c:v>
                </c:pt>
                <c:pt idx="470">
                  <c:v>133.52078015279233</c:v>
                </c:pt>
                <c:pt idx="471">
                  <c:v>130.61835981538084</c:v>
                </c:pt>
                <c:pt idx="472">
                  <c:v>127.69626883343322</c:v>
                </c:pt>
                <c:pt idx="473">
                  <c:v>124.75494726310308</c:v>
                </c:pt>
                <c:pt idx="474">
                  <c:v>121.79483805659989</c:v>
                </c:pt>
                <c:pt idx="475">
                  <c:v>118.81638699548198</c:v>
                </c:pt>
                <c:pt idx="476">
                  <c:v>115.82004262352358</c:v>
                </c:pt>
                <c:pt idx="477">
                  <c:v>112.8062561791657</c:v>
                </c:pt>
                <c:pt idx="478">
                  <c:v>109.77548152756113</c:v>
                </c:pt>
                <c:pt idx="479">
                  <c:v>106.72817509222456</c:v>
                </c:pt>
                <c:pt idx="480">
                  <c:v>103.6647957862962</c:v>
                </c:pt>
                <c:pt idx="481">
                  <c:v>100.5858049434315</c:v>
                </c:pt>
                <c:pt idx="482">
                  <c:v>97.491666248325984</c:v>
                </c:pt>
                <c:pt idx="483">
                  <c:v>94.382845666886013</c:v>
                </c:pt>
                <c:pt idx="484">
                  <c:v>91.259811376056007</c:v>
                </c:pt>
                <c:pt idx="485">
                  <c:v>88.123033693312721</c:v>
                </c:pt>
                <c:pt idx="486">
                  <c:v>84.972985005837202</c:v>
                </c:pt>
                <c:pt idx="487">
                  <c:v>81.810139699375043</c:v>
                </c:pt>
                <c:pt idx="488">
                  <c:v>78.634974086795467</c:v>
                </c:pt>
                <c:pt idx="489">
                  <c:v>75.447966336360594</c:v>
                </c:pt>
                <c:pt idx="490">
                  <c:v>72.249596399714918</c:v>
                </c:pt>
                <c:pt idx="491">
                  <c:v>69.040345939606325</c:v>
                </c:pt>
                <c:pt idx="492">
                  <c:v>65.820698257349591</c:v>
                </c:pt>
                <c:pt idx="493">
                  <c:v>62.591138220042737</c:v>
                </c:pt>
                <c:pt idx="494">
                  <c:v>59.352152187548356</c:v>
                </c:pt>
                <c:pt idx="495">
                  <c:v>56.104227939248901</c:v>
                </c:pt>
                <c:pt idx="496">
                  <c:v>52.847854600589372</c:v>
                </c:pt>
                <c:pt idx="497">
                  <c:v>49.583522569416679</c:v>
                </c:pt>
                <c:pt idx="498">
                  <c:v>46.311723442127551</c:v>
                </c:pt>
                <c:pt idx="499">
                  <c:v>43.032949939635955</c:v>
                </c:pt>
                <c:pt idx="500">
                  <c:v>39.747695833171079</c:v>
                </c:pt>
                <c:pt idx="501">
                  <c:v>36.456455869917242</c:v>
                </c:pt>
                <c:pt idx="502">
                  <c:v>33.159725698506783</c:v>
                </c:pt>
                <c:pt idx="503">
                  <c:v>29.858001794377184</c:v>
                </c:pt>
                <c:pt idx="504">
                  <c:v>26.551781385003594</c:v>
                </c:pt>
                <c:pt idx="505">
                  <c:v>23.241562375018667</c:v>
                </c:pt>
                <c:pt idx="506">
                  <c:v>19.92784327122925</c:v>
                </c:pt>
                <c:pt idx="507">
                  <c:v>16.611123107543552</c:v>
                </c:pt>
                <c:pt idx="508">
                  <c:v>13.291901369818373</c:v>
                </c:pt>
                <c:pt idx="509">
                  <c:v>9.9706779206383533</c:v>
                </c:pt>
                <c:pt idx="510">
                  <c:v>6.647952924038524</c:v>
                </c:pt>
                <c:pt idx="511">
                  <c:v>3.3242267701814252</c:v>
                </c:pt>
                <c:pt idx="512">
                  <c:v>2.0413648862065524E-13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315544"/>
        <c:axId val="811316720"/>
      </c:scatterChart>
      <c:valAx>
        <c:axId val="811315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11316720"/>
        <c:crosses val="autoZero"/>
        <c:crossBetween val="midCat"/>
      </c:valAx>
      <c:valAx>
        <c:axId val="811316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113155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THD!$D$6</c:f>
              <c:strCache>
                <c:ptCount val="1"/>
                <c:pt idx="0">
                  <c:v>typ</c:v>
                </c:pt>
              </c:strCache>
            </c:strRef>
          </c:tx>
          <c:marker>
            <c:symbol val="none"/>
          </c:marker>
          <c:xVal>
            <c:numRef>
              <c:f>THD!$B$7:$B$519</c:f>
              <c:numCache>
                <c:formatCode>General</c:formatCode>
                <c:ptCount val="513"/>
                <c:pt idx="0">
                  <c:v>-8.3333333333333332E-3</c:v>
                </c:pt>
                <c:pt idx="1">
                  <c:v>-8.30078125E-3</c:v>
                </c:pt>
                <c:pt idx="2">
                  <c:v>-8.2682291666666668E-3</c:v>
                </c:pt>
                <c:pt idx="3">
                  <c:v>-8.2356770833333336E-3</c:v>
                </c:pt>
                <c:pt idx="4">
                  <c:v>-8.2031250000000003E-3</c:v>
                </c:pt>
                <c:pt idx="5">
                  <c:v>-8.1705729166666671E-3</c:v>
                </c:pt>
                <c:pt idx="6">
                  <c:v>-8.1380208333333339E-3</c:v>
                </c:pt>
                <c:pt idx="7">
                  <c:v>-8.1054687500000007E-3</c:v>
                </c:pt>
                <c:pt idx="8">
                  <c:v>-8.0729166666666675E-3</c:v>
                </c:pt>
                <c:pt idx="9">
                  <c:v>-8.0403645833333325E-3</c:v>
                </c:pt>
                <c:pt idx="10">
                  <c:v>-8.0078124999999993E-3</c:v>
                </c:pt>
                <c:pt idx="11">
                  <c:v>-7.9752604166666661E-3</c:v>
                </c:pt>
                <c:pt idx="12">
                  <c:v>-7.9427083333333329E-3</c:v>
                </c:pt>
                <c:pt idx="13">
                  <c:v>-7.9101562499999997E-3</c:v>
                </c:pt>
                <c:pt idx="14">
                  <c:v>-7.8776041666666664E-3</c:v>
                </c:pt>
                <c:pt idx="15">
                  <c:v>-7.8450520833333332E-3</c:v>
                </c:pt>
                <c:pt idx="16">
                  <c:v>-7.8125E-3</c:v>
                </c:pt>
                <c:pt idx="17">
                  <c:v>-7.7799479166666668E-3</c:v>
                </c:pt>
                <c:pt idx="18">
                  <c:v>-7.7473958333333336E-3</c:v>
                </c:pt>
                <c:pt idx="19">
                  <c:v>-7.7148437500000003E-3</c:v>
                </c:pt>
                <c:pt idx="20">
                  <c:v>-7.6822916666666663E-3</c:v>
                </c:pt>
                <c:pt idx="21">
                  <c:v>-7.649739583333333E-3</c:v>
                </c:pt>
                <c:pt idx="22">
                  <c:v>-7.6171874999999998E-3</c:v>
                </c:pt>
                <c:pt idx="23">
                  <c:v>-7.5846354166666666E-3</c:v>
                </c:pt>
                <c:pt idx="24">
                  <c:v>-7.5520833333333334E-3</c:v>
                </c:pt>
                <c:pt idx="25">
                  <c:v>-7.5195312500000002E-3</c:v>
                </c:pt>
                <c:pt idx="26">
                  <c:v>-7.486979166666667E-3</c:v>
                </c:pt>
                <c:pt idx="27">
                  <c:v>-7.4544270833333337E-3</c:v>
                </c:pt>
                <c:pt idx="28">
                  <c:v>-7.4218749999999997E-3</c:v>
                </c:pt>
                <c:pt idx="29">
                  <c:v>-7.3893229166666664E-3</c:v>
                </c:pt>
                <c:pt idx="30">
                  <c:v>-7.3567708333333332E-3</c:v>
                </c:pt>
                <c:pt idx="31">
                  <c:v>-7.32421875E-3</c:v>
                </c:pt>
                <c:pt idx="32">
                  <c:v>-7.2916666666666668E-3</c:v>
                </c:pt>
                <c:pt idx="33">
                  <c:v>-7.2591145833333336E-3</c:v>
                </c:pt>
                <c:pt idx="34">
                  <c:v>-7.2265625000000003E-3</c:v>
                </c:pt>
                <c:pt idx="35">
                  <c:v>-7.1940104166666663E-3</c:v>
                </c:pt>
                <c:pt idx="36">
                  <c:v>-7.161458333333333E-3</c:v>
                </c:pt>
                <c:pt idx="37">
                  <c:v>-7.1289062499999998E-3</c:v>
                </c:pt>
                <c:pt idx="38">
                  <c:v>-7.0963541666666666E-3</c:v>
                </c:pt>
                <c:pt idx="39">
                  <c:v>-7.0638020833333334E-3</c:v>
                </c:pt>
                <c:pt idx="40">
                  <c:v>-7.0312500000000002E-3</c:v>
                </c:pt>
                <c:pt idx="41">
                  <c:v>-6.998697916666667E-3</c:v>
                </c:pt>
                <c:pt idx="42">
                  <c:v>-6.9661458333333337E-3</c:v>
                </c:pt>
                <c:pt idx="43">
                  <c:v>-6.9335937499999997E-3</c:v>
                </c:pt>
                <c:pt idx="44">
                  <c:v>-6.9010416666666664E-3</c:v>
                </c:pt>
                <c:pt idx="45">
                  <c:v>-6.8684895833333332E-3</c:v>
                </c:pt>
                <c:pt idx="46">
                  <c:v>-6.8359375E-3</c:v>
                </c:pt>
                <c:pt idx="47">
                  <c:v>-6.8033854166666668E-3</c:v>
                </c:pt>
                <c:pt idx="48">
                  <c:v>-6.7708333333333336E-3</c:v>
                </c:pt>
                <c:pt idx="49">
                  <c:v>-6.7382812500000003E-3</c:v>
                </c:pt>
                <c:pt idx="50">
                  <c:v>-6.7057291666666663E-3</c:v>
                </c:pt>
                <c:pt idx="51">
                  <c:v>-6.673177083333333E-3</c:v>
                </c:pt>
                <c:pt idx="52">
                  <c:v>-6.6406249999999998E-3</c:v>
                </c:pt>
                <c:pt idx="53">
                  <c:v>-6.6080729166666666E-3</c:v>
                </c:pt>
                <c:pt idx="54">
                  <c:v>-6.5755208333333334E-3</c:v>
                </c:pt>
                <c:pt idx="55">
                  <c:v>-6.5429687500000002E-3</c:v>
                </c:pt>
                <c:pt idx="56">
                  <c:v>-6.510416666666667E-3</c:v>
                </c:pt>
                <c:pt idx="57">
                  <c:v>-6.4778645833333337E-3</c:v>
                </c:pt>
                <c:pt idx="58">
                  <c:v>-6.4453124999999997E-3</c:v>
                </c:pt>
                <c:pt idx="59">
                  <c:v>-6.4127604166666664E-3</c:v>
                </c:pt>
                <c:pt idx="60">
                  <c:v>-6.3802083333333332E-3</c:v>
                </c:pt>
                <c:pt idx="61">
                  <c:v>-6.34765625E-3</c:v>
                </c:pt>
                <c:pt idx="62">
                  <c:v>-6.3151041666666668E-3</c:v>
                </c:pt>
                <c:pt idx="63">
                  <c:v>-6.2825520833333336E-3</c:v>
                </c:pt>
                <c:pt idx="64">
                  <c:v>-6.2500000000000003E-3</c:v>
                </c:pt>
                <c:pt idx="65">
                  <c:v>-6.2174479166666663E-3</c:v>
                </c:pt>
                <c:pt idx="66">
                  <c:v>-6.184895833333333E-3</c:v>
                </c:pt>
                <c:pt idx="67">
                  <c:v>-6.1523437499999998E-3</c:v>
                </c:pt>
                <c:pt idx="68">
                  <c:v>-6.1197916666666666E-3</c:v>
                </c:pt>
                <c:pt idx="69">
                  <c:v>-6.0872395833333334E-3</c:v>
                </c:pt>
                <c:pt idx="70">
                  <c:v>-6.0546875000000002E-3</c:v>
                </c:pt>
                <c:pt idx="71">
                  <c:v>-6.022135416666667E-3</c:v>
                </c:pt>
                <c:pt idx="72">
                  <c:v>-5.9895833333333337E-3</c:v>
                </c:pt>
                <c:pt idx="73">
                  <c:v>-5.9570312499999997E-3</c:v>
                </c:pt>
                <c:pt idx="74">
                  <c:v>-5.9244791666666664E-3</c:v>
                </c:pt>
                <c:pt idx="75">
                  <c:v>-5.8919270833333332E-3</c:v>
                </c:pt>
                <c:pt idx="76">
                  <c:v>-5.859375E-3</c:v>
                </c:pt>
                <c:pt idx="77">
                  <c:v>-5.8268229166666668E-3</c:v>
                </c:pt>
                <c:pt idx="78">
                  <c:v>-5.7942708333333336E-3</c:v>
                </c:pt>
                <c:pt idx="79">
                  <c:v>-5.7617187500000003E-3</c:v>
                </c:pt>
                <c:pt idx="80">
                  <c:v>-5.7291666666666663E-3</c:v>
                </c:pt>
                <c:pt idx="81">
                  <c:v>-5.696614583333333E-3</c:v>
                </c:pt>
                <c:pt idx="82">
                  <c:v>-5.6640624999999998E-3</c:v>
                </c:pt>
                <c:pt idx="83">
                  <c:v>-5.6315104166666666E-3</c:v>
                </c:pt>
                <c:pt idx="84">
                  <c:v>-5.5989583333333334E-3</c:v>
                </c:pt>
                <c:pt idx="85">
                  <c:v>-5.5664062500000002E-3</c:v>
                </c:pt>
                <c:pt idx="86">
                  <c:v>-5.533854166666667E-3</c:v>
                </c:pt>
                <c:pt idx="87">
                  <c:v>-5.5013020833333337E-3</c:v>
                </c:pt>
                <c:pt idx="88">
                  <c:v>-5.4687499999999997E-3</c:v>
                </c:pt>
                <c:pt idx="89">
                  <c:v>-5.4361979166666664E-3</c:v>
                </c:pt>
                <c:pt idx="90">
                  <c:v>-5.4036458333333332E-3</c:v>
                </c:pt>
                <c:pt idx="91">
                  <c:v>-5.37109375E-3</c:v>
                </c:pt>
                <c:pt idx="92">
                  <c:v>-5.3385416666666668E-3</c:v>
                </c:pt>
                <c:pt idx="93">
                  <c:v>-5.3059895833333336E-3</c:v>
                </c:pt>
                <c:pt idx="94">
                  <c:v>-5.2734375000000003E-3</c:v>
                </c:pt>
                <c:pt idx="95">
                  <c:v>-5.2408854166666663E-3</c:v>
                </c:pt>
                <c:pt idx="96">
                  <c:v>-5.208333333333333E-3</c:v>
                </c:pt>
                <c:pt idx="97">
                  <c:v>-5.1757812499999998E-3</c:v>
                </c:pt>
                <c:pt idx="98">
                  <c:v>-5.1432291666666666E-3</c:v>
                </c:pt>
                <c:pt idx="99">
                  <c:v>-5.1106770833333334E-3</c:v>
                </c:pt>
                <c:pt idx="100">
                  <c:v>-5.0781250000000002E-3</c:v>
                </c:pt>
                <c:pt idx="101">
                  <c:v>-5.045572916666667E-3</c:v>
                </c:pt>
                <c:pt idx="102">
                  <c:v>-5.0130208333333337E-3</c:v>
                </c:pt>
                <c:pt idx="103">
                  <c:v>-4.9804687499999997E-3</c:v>
                </c:pt>
                <c:pt idx="104">
                  <c:v>-4.9479166666666664E-3</c:v>
                </c:pt>
                <c:pt idx="105">
                  <c:v>-4.9153645833333332E-3</c:v>
                </c:pt>
                <c:pt idx="106">
                  <c:v>-4.8828125E-3</c:v>
                </c:pt>
                <c:pt idx="107">
                  <c:v>-4.8502604166666668E-3</c:v>
                </c:pt>
                <c:pt idx="108">
                  <c:v>-4.8177083333333336E-3</c:v>
                </c:pt>
                <c:pt idx="109">
                  <c:v>-4.7851562500000003E-3</c:v>
                </c:pt>
                <c:pt idx="110">
                  <c:v>-4.7526041666666663E-3</c:v>
                </c:pt>
                <c:pt idx="111">
                  <c:v>-4.720052083333333E-3</c:v>
                </c:pt>
                <c:pt idx="112">
                  <c:v>-4.6874999999999998E-3</c:v>
                </c:pt>
                <c:pt idx="113">
                  <c:v>-4.6549479166666666E-3</c:v>
                </c:pt>
                <c:pt idx="114">
                  <c:v>-4.6223958333333334E-3</c:v>
                </c:pt>
                <c:pt idx="115">
                  <c:v>-4.5898437500000002E-3</c:v>
                </c:pt>
                <c:pt idx="116">
                  <c:v>-4.557291666666667E-3</c:v>
                </c:pt>
                <c:pt idx="117">
                  <c:v>-4.5247395833333337E-3</c:v>
                </c:pt>
                <c:pt idx="118">
                  <c:v>-4.4921874999999997E-3</c:v>
                </c:pt>
                <c:pt idx="119">
                  <c:v>-4.4596354166666664E-3</c:v>
                </c:pt>
                <c:pt idx="120">
                  <c:v>-4.4270833333333332E-3</c:v>
                </c:pt>
                <c:pt idx="121">
                  <c:v>-4.39453125E-3</c:v>
                </c:pt>
                <c:pt idx="122">
                  <c:v>-4.3619791666666668E-3</c:v>
                </c:pt>
                <c:pt idx="123">
                  <c:v>-4.3294270833333336E-3</c:v>
                </c:pt>
                <c:pt idx="124">
                  <c:v>-4.2968750000000003E-3</c:v>
                </c:pt>
                <c:pt idx="125">
                  <c:v>-4.2643229166666663E-3</c:v>
                </c:pt>
                <c:pt idx="126">
                  <c:v>-4.231770833333333E-3</c:v>
                </c:pt>
                <c:pt idx="127">
                  <c:v>-4.1992187499999998E-3</c:v>
                </c:pt>
                <c:pt idx="128">
                  <c:v>-4.1666666666666666E-3</c:v>
                </c:pt>
                <c:pt idx="129">
                  <c:v>-4.1341145833333334E-3</c:v>
                </c:pt>
                <c:pt idx="130">
                  <c:v>-4.1015625000000002E-3</c:v>
                </c:pt>
                <c:pt idx="131">
                  <c:v>-4.069010416666667E-3</c:v>
                </c:pt>
                <c:pt idx="132">
                  <c:v>-4.0364583333333337E-3</c:v>
                </c:pt>
                <c:pt idx="133">
                  <c:v>-4.0039062499999997E-3</c:v>
                </c:pt>
                <c:pt idx="134">
                  <c:v>-3.9713541666666664E-3</c:v>
                </c:pt>
                <c:pt idx="135">
                  <c:v>-3.9388020833333332E-3</c:v>
                </c:pt>
                <c:pt idx="136">
                  <c:v>-3.90625E-3</c:v>
                </c:pt>
                <c:pt idx="137">
                  <c:v>-3.8736979166666668E-3</c:v>
                </c:pt>
                <c:pt idx="138">
                  <c:v>-3.8411458333333331E-3</c:v>
                </c:pt>
                <c:pt idx="139">
                  <c:v>-3.8085937499999999E-3</c:v>
                </c:pt>
                <c:pt idx="140">
                  <c:v>-3.7760416666666667E-3</c:v>
                </c:pt>
                <c:pt idx="141">
                  <c:v>-3.7434895833333335E-3</c:v>
                </c:pt>
                <c:pt idx="142">
                  <c:v>-3.7109374999999998E-3</c:v>
                </c:pt>
                <c:pt idx="143">
                  <c:v>-3.6783854166666666E-3</c:v>
                </c:pt>
                <c:pt idx="144">
                  <c:v>-3.6458333333333334E-3</c:v>
                </c:pt>
                <c:pt idx="145">
                  <c:v>-3.6132812500000002E-3</c:v>
                </c:pt>
                <c:pt idx="146">
                  <c:v>-3.5807291666666665E-3</c:v>
                </c:pt>
                <c:pt idx="147">
                  <c:v>-3.5481770833333333E-3</c:v>
                </c:pt>
                <c:pt idx="148">
                  <c:v>-3.5156250000000001E-3</c:v>
                </c:pt>
                <c:pt idx="149">
                  <c:v>-3.4830729166666669E-3</c:v>
                </c:pt>
                <c:pt idx="150">
                  <c:v>-3.4505208333333332E-3</c:v>
                </c:pt>
                <c:pt idx="151">
                  <c:v>-3.41796875E-3</c:v>
                </c:pt>
                <c:pt idx="152">
                  <c:v>-3.3854166666666668E-3</c:v>
                </c:pt>
                <c:pt idx="153">
                  <c:v>-3.3528645833333331E-3</c:v>
                </c:pt>
                <c:pt idx="154">
                  <c:v>-3.3203124999999999E-3</c:v>
                </c:pt>
                <c:pt idx="155">
                  <c:v>-3.2877604166666667E-3</c:v>
                </c:pt>
                <c:pt idx="156">
                  <c:v>-3.2552083333333335E-3</c:v>
                </c:pt>
                <c:pt idx="157">
                  <c:v>-3.2226562499999998E-3</c:v>
                </c:pt>
                <c:pt idx="158">
                  <c:v>-3.1901041666666666E-3</c:v>
                </c:pt>
                <c:pt idx="159">
                  <c:v>-3.1575520833333334E-3</c:v>
                </c:pt>
                <c:pt idx="160">
                  <c:v>-3.1250000000000002E-3</c:v>
                </c:pt>
                <c:pt idx="161">
                  <c:v>-3.0924479166666665E-3</c:v>
                </c:pt>
                <c:pt idx="162">
                  <c:v>-3.0598958333333333E-3</c:v>
                </c:pt>
                <c:pt idx="163">
                  <c:v>-3.0273437500000001E-3</c:v>
                </c:pt>
                <c:pt idx="164">
                  <c:v>-2.9947916666666669E-3</c:v>
                </c:pt>
                <c:pt idx="165">
                  <c:v>-2.9622395833333332E-3</c:v>
                </c:pt>
                <c:pt idx="166">
                  <c:v>-2.9296875E-3</c:v>
                </c:pt>
                <c:pt idx="167">
                  <c:v>-2.8971354166666668E-3</c:v>
                </c:pt>
                <c:pt idx="168">
                  <c:v>-2.8645833333333331E-3</c:v>
                </c:pt>
                <c:pt idx="169">
                  <c:v>-2.8320312499999999E-3</c:v>
                </c:pt>
                <c:pt idx="170">
                  <c:v>-2.7994791666666667E-3</c:v>
                </c:pt>
                <c:pt idx="171">
                  <c:v>-2.7669270833333335E-3</c:v>
                </c:pt>
                <c:pt idx="172">
                  <c:v>-2.7343749999999998E-3</c:v>
                </c:pt>
                <c:pt idx="173">
                  <c:v>-2.7018229166666666E-3</c:v>
                </c:pt>
                <c:pt idx="174">
                  <c:v>-2.6692708333333334E-3</c:v>
                </c:pt>
                <c:pt idx="175">
                  <c:v>-2.6367187500000002E-3</c:v>
                </c:pt>
                <c:pt idx="176">
                  <c:v>-2.6041666666666665E-3</c:v>
                </c:pt>
                <c:pt idx="177">
                  <c:v>-2.5716145833333333E-3</c:v>
                </c:pt>
                <c:pt idx="178">
                  <c:v>-2.5390625000000001E-3</c:v>
                </c:pt>
                <c:pt idx="179">
                  <c:v>-2.5065104166666669E-3</c:v>
                </c:pt>
                <c:pt idx="180">
                  <c:v>-2.4739583333333332E-3</c:v>
                </c:pt>
                <c:pt idx="181">
                  <c:v>-2.44140625E-3</c:v>
                </c:pt>
                <c:pt idx="182">
                  <c:v>-2.4088541666666668E-3</c:v>
                </c:pt>
                <c:pt idx="183">
                  <c:v>-2.3763020833333331E-3</c:v>
                </c:pt>
                <c:pt idx="184">
                  <c:v>-2.3437499999999999E-3</c:v>
                </c:pt>
                <c:pt idx="185">
                  <c:v>-2.3111979166666667E-3</c:v>
                </c:pt>
                <c:pt idx="186">
                  <c:v>-2.2786458333333335E-3</c:v>
                </c:pt>
                <c:pt idx="187">
                  <c:v>-2.2460937499999998E-3</c:v>
                </c:pt>
                <c:pt idx="188">
                  <c:v>-2.2135416666666666E-3</c:v>
                </c:pt>
                <c:pt idx="189">
                  <c:v>-2.1809895833333334E-3</c:v>
                </c:pt>
                <c:pt idx="190">
                  <c:v>-2.1484375000000002E-3</c:v>
                </c:pt>
                <c:pt idx="191">
                  <c:v>-2.1158854166666665E-3</c:v>
                </c:pt>
                <c:pt idx="192">
                  <c:v>-2.0833333333333333E-3</c:v>
                </c:pt>
                <c:pt idx="193">
                  <c:v>-2.0507812500000001E-3</c:v>
                </c:pt>
                <c:pt idx="194">
                  <c:v>-2.0182291666666669E-3</c:v>
                </c:pt>
                <c:pt idx="195">
                  <c:v>-1.9856770833333332E-3</c:v>
                </c:pt>
                <c:pt idx="196">
                  <c:v>-1.953125E-3</c:v>
                </c:pt>
                <c:pt idx="197">
                  <c:v>-1.9205729166666666E-3</c:v>
                </c:pt>
                <c:pt idx="198">
                  <c:v>-1.8880208333333333E-3</c:v>
                </c:pt>
                <c:pt idx="199">
                  <c:v>-1.8554687499999999E-3</c:v>
                </c:pt>
                <c:pt idx="200">
                  <c:v>-1.8229166666666667E-3</c:v>
                </c:pt>
                <c:pt idx="201">
                  <c:v>-1.7903645833333333E-3</c:v>
                </c:pt>
                <c:pt idx="202">
                  <c:v>-1.7578125E-3</c:v>
                </c:pt>
                <c:pt idx="203">
                  <c:v>-1.7252604166666666E-3</c:v>
                </c:pt>
                <c:pt idx="204">
                  <c:v>-1.6927083333333334E-3</c:v>
                </c:pt>
                <c:pt idx="205">
                  <c:v>-1.66015625E-3</c:v>
                </c:pt>
                <c:pt idx="206">
                  <c:v>-1.6276041666666667E-3</c:v>
                </c:pt>
                <c:pt idx="207">
                  <c:v>-1.5950520833333333E-3</c:v>
                </c:pt>
                <c:pt idx="208">
                  <c:v>-1.5625000000000001E-3</c:v>
                </c:pt>
                <c:pt idx="209">
                  <c:v>-1.5299479166666667E-3</c:v>
                </c:pt>
                <c:pt idx="210">
                  <c:v>-1.4973958333333334E-3</c:v>
                </c:pt>
                <c:pt idx="211">
                  <c:v>-1.46484375E-3</c:v>
                </c:pt>
                <c:pt idx="212">
                  <c:v>-1.4322916666666666E-3</c:v>
                </c:pt>
                <c:pt idx="213">
                  <c:v>-1.3997395833333333E-3</c:v>
                </c:pt>
                <c:pt idx="214">
                  <c:v>-1.3671874999999999E-3</c:v>
                </c:pt>
                <c:pt idx="215">
                  <c:v>-1.3346354166666667E-3</c:v>
                </c:pt>
                <c:pt idx="216">
                  <c:v>-1.3020833333333333E-3</c:v>
                </c:pt>
                <c:pt idx="217">
                  <c:v>-1.26953125E-3</c:v>
                </c:pt>
                <c:pt idx="218">
                  <c:v>-1.2369791666666666E-3</c:v>
                </c:pt>
                <c:pt idx="219">
                  <c:v>-1.2044270833333334E-3</c:v>
                </c:pt>
                <c:pt idx="220">
                  <c:v>-1.171875E-3</c:v>
                </c:pt>
                <c:pt idx="221">
                  <c:v>-1.1393229166666667E-3</c:v>
                </c:pt>
                <c:pt idx="222">
                  <c:v>-1.1067708333333333E-3</c:v>
                </c:pt>
                <c:pt idx="223">
                  <c:v>-1.0742187500000001E-3</c:v>
                </c:pt>
                <c:pt idx="224">
                  <c:v>-1.0416666666666667E-3</c:v>
                </c:pt>
                <c:pt idx="225">
                  <c:v>-1.0091145833333334E-3</c:v>
                </c:pt>
                <c:pt idx="226">
                  <c:v>-9.765625E-4</c:v>
                </c:pt>
                <c:pt idx="227">
                  <c:v>-9.4401041666666667E-4</c:v>
                </c:pt>
                <c:pt idx="228">
                  <c:v>-9.1145833333333335E-4</c:v>
                </c:pt>
                <c:pt idx="229">
                  <c:v>-8.7890625000000002E-4</c:v>
                </c:pt>
                <c:pt idx="230">
                  <c:v>-8.463541666666667E-4</c:v>
                </c:pt>
                <c:pt idx="231">
                  <c:v>-8.1380208333333337E-4</c:v>
                </c:pt>
                <c:pt idx="232">
                  <c:v>-7.8125000000000004E-4</c:v>
                </c:pt>
                <c:pt idx="233">
                  <c:v>-7.4869791666666672E-4</c:v>
                </c:pt>
                <c:pt idx="234">
                  <c:v>-7.1614583333333328E-4</c:v>
                </c:pt>
                <c:pt idx="235">
                  <c:v>-6.8359374999999996E-4</c:v>
                </c:pt>
                <c:pt idx="236">
                  <c:v>-6.5104166666666663E-4</c:v>
                </c:pt>
                <c:pt idx="237">
                  <c:v>-6.184895833333333E-4</c:v>
                </c:pt>
                <c:pt idx="238">
                  <c:v>-5.8593749999999998E-4</c:v>
                </c:pt>
                <c:pt idx="239">
                  <c:v>-5.5338541666666665E-4</c:v>
                </c:pt>
                <c:pt idx="240">
                  <c:v>-5.2083333333333333E-4</c:v>
                </c:pt>
                <c:pt idx="241">
                  <c:v>-4.8828125E-4</c:v>
                </c:pt>
                <c:pt idx="242">
                  <c:v>-4.5572916666666667E-4</c:v>
                </c:pt>
                <c:pt idx="243">
                  <c:v>-4.2317708333333335E-4</c:v>
                </c:pt>
                <c:pt idx="244">
                  <c:v>-3.9062500000000002E-4</c:v>
                </c:pt>
                <c:pt idx="245">
                  <c:v>-3.5807291666666664E-4</c:v>
                </c:pt>
                <c:pt idx="246">
                  <c:v>-3.2552083333333332E-4</c:v>
                </c:pt>
                <c:pt idx="247">
                  <c:v>-2.9296874999999999E-4</c:v>
                </c:pt>
                <c:pt idx="248">
                  <c:v>-2.6041666666666666E-4</c:v>
                </c:pt>
                <c:pt idx="249">
                  <c:v>-2.2786458333333334E-4</c:v>
                </c:pt>
                <c:pt idx="250">
                  <c:v>-1.9531250000000001E-4</c:v>
                </c:pt>
                <c:pt idx="251">
                  <c:v>-1.6276041666666666E-4</c:v>
                </c:pt>
                <c:pt idx="252">
                  <c:v>-1.3020833333333333E-4</c:v>
                </c:pt>
                <c:pt idx="253">
                  <c:v>-9.7656250000000005E-5</c:v>
                </c:pt>
                <c:pt idx="254">
                  <c:v>-6.5104166666666666E-5</c:v>
                </c:pt>
                <c:pt idx="255">
                  <c:v>-3.2552083333333333E-5</c:v>
                </c:pt>
                <c:pt idx="256">
                  <c:v>0</c:v>
                </c:pt>
                <c:pt idx="257">
                  <c:v>3.2552083333333333E-5</c:v>
                </c:pt>
                <c:pt idx="258">
                  <c:v>6.5104166666666666E-5</c:v>
                </c:pt>
                <c:pt idx="259">
                  <c:v>9.7656250000000005E-5</c:v>
                </c:pt>
                <c:pt idx="260">
                  <c:v>1.3020833333333333E-4</c:v>
                </c:pt>
                <c:pt idx="261">
                  <c:v>1.6276041666666666E-4</c:v>
                </c:pt>
                <c:pt idx="262">
                  <c:v>1.9531250000000001E-4</c:v>
                </c:pt>
                <c:pt idx="263">
                  <c:v>2.2786458333333334E-4</c:v>
                </c:pt>
                <c:pt idx="264">
                  <c:v>2.6041666666666666E-4</c:v>
                </c:pt>
                <c:pt idx="265">
                  <c:v>2.9296874999999999E-4</c:v>
                </c:pt>
                <c:pt idx="266">
                  <c:v>3.2552083333333332E-4</c:v>
                </c:pt>
                <c:pt idx="267">
                  <c:v>3.5807291666666664E-4</c:v>
                </c:pt>
                <c:pt idx="268">
                  <c:v>3.9062500000000002E-4</c:v>
                </c:pt>
                <c:pt idx="269">
                  <c:v>4.2317708333333335E-4</c:v>
                </c:pt>
                <c:pt idx="270">
                  <c:v>4.5572916666666667E-4</c:v>
                </c:pt>
                <c:pt idx="271">
                  <c:v>4.8828125E-4</c:v>
                </c:pt>
                <c:pt idx="272">
                  <c:v>5.2083333333333333E-4</c:v>
                </c:pt>
                <c:pt idx="273">
                  <c:v>5.5338541666666665E-4</c:v>
                </c:pt>
                <c:pt idx="274">
                  <c:v>5.8593749999999998E-4</c:v>
                </c:pt>
                <c:pt idx="275">
                  <c:v>6.184895833333333E-4</c:v>
                </c:pt>
                <c:pt idx="276">
                  <c:v>6.5104166666666663E-4</c:v>
                </c:pt>
                <c:pt idx="277">
                  <c:v>6.8359374999999996E-4</c:v>
                </c:pt>
                <c:pt idx="278">
                  <c:v>7.1614583333333328E-4</c:v>
                </c:pt>
                <c:pt idx="279">
                  <c:v>7.4869791666666672E-4</c:v>
                </c:pt>
                <c:pt idx="280">
                  <c:v>7.8125000000000004E-4</c:v>
                </c:pt>
                <c:pt idx="281">
                  <c:v>8.1380208333333337E-4</c:v>
                </c:pt>
                <c:pt idx="282">
                  <c:v>8.463541666666667E-4</c:v>
                </c:pt>
                <c:pt idx="283">
                  <c:v>8.7890625000000002E-4</c:v>
                </c:pt>
                <c:pt idx="284">
                  <c:v>9.1145833333333335E-4</c:v>
                </c:pt>
                <c:pt idx="285">
                  <c:v>9.4401041666666667E-4</c:v>
                </c:pt>
                <c:pt idx="286">
                  <c:v>9.765625E-4</c:v>
                </c:pt>
                <c:pt idx="287">
                  <c:v>1.0091145833333334E-3</c:v>
                </c:pt>
                <c:pt idx="288">
                  <c:v>1.0416666666666667E-3</c:v>
                </c:pt>
                <c:pt idx="289">
                  <c:v>1.0742187500000001E-3</c:v>
                </c:pt>
                <c:pt idx="290">
                  <c:v>1.1067708333333333E-3</c:v>
                </c:pt>
                <c:pt idx="291">
                  <c:v>1.1393229166666667E-3</c:v>
                </c:pt>
                <c:pt idx="292">
                  <c:v>1.171875E-3</c:v>
                </c:pt>
                <c:pt idx="293">
                  <c:v>1.2044270833333334E-3</c:v>
                </c:pt>
                <c:pt idx="294">
                  <c:v>1.2369791666666666E-3</c:v>
                </c:pt>
                <c:pt idx="295">
                  <c:v>1.26953125E-3</c:v>
                </c:pt>
                <c:pt idx="296">
                  <c:v>1.3020833333333333E-3</c:v>
                </c:pt>
                <c:pt idx="297">
                  <c:v>1.3346354166666667E-3</c:v>
                </c:pt>
                <c:pt idx="298">
                  <c:v>1.3671874999999999E-3</c:v>
                </c:pt>
                <c:pt idx="299">
                  <c:v>1.3997395833333333E-3</c:v>
                </c:pt>
                <c:pt idx="300">
                  <c:v>1.4322916666666666E-3</c:v>
                </c:pt>
                <c:pt idx="301">
                  <c:v>1.46484375E-3</c:v>
                </c:pt>
                <c:pt idx="302">
                  <c:v>1.4973958333333334E-3</c:v>
                </c:pt>
                <c:pt idx="303">
                  <c:v>1.5299479166666667E-3</c:v>
                </c:pt>
                <c:pt idx="304">
                  <c:v>1.5625000000000001E-3</c:v>
                </c:pt>
                <c:pt idx="305">
                  <c:v>1.5950520833333333E-3</c:v>
                </c:pt>
                <c:pt idx="306">
                  <c:v>1.6276041666666667E-3</c:v>
                </c:pt>
                <c:pt idx="307">
                  <c:v>1.66015625E-3</c:v>
                </c:pt>
                <c:pt idx="308">
                  <c:v>1.6927083333333334E-3</c:v>
                </c:pt>
                <c:pt idx="309">
                  <c:v>1.7252604166666666E-3</c:v>
                </c:pt>
                <c:pt idx="310">
                  <c:v>1.7578125E-3</c:v>
                </c:pt>
                <c:pt idx="311">
                  <c:v>1.7903645833333333E-3</c:v>
                </c:pt>
                <c:pt idx="312">
                  <c:v>1.8229166666666667E-3</c:v>
                </c:pt>
                <c:pt idx="313">
                  <c:v>1.8554687499999999E-3</c:v>
                </c:pt>
                <c:pt idx="314">
                  <c:v>1.8880208333333333E-3</c:v>
                </c:pt>
                <c:pt idx="315">
                  <c:v>1.9205729166666666E-3</c:v>
                </c:pt>
                <c:pt idx="316">
                  <c:v>1.953125E-3</c:v>
                </c:pt>
                <c:pt idx="317">
                  <c:v>1.9856770833333332E-3</c:v>
                </c:pt>
                <c:pt idx="318">
                  <c:v>2.0182291666666669E-3</c:v>
                </c:pt>
                <c:pt idx="319">
                  <c:v>2.0507812500000001E-3</c:v>
                </c:pt>
                <c:pt idx="320">
                  <c:v>2.0833333333333333E-3</c:v>
                </c:pt>
                <c:pt idx="321">
                  <c:v>2.1158854166666665E-3</c:v>
                </c:pt>
                <c:pt idx="322">
                  <c:v>2.1484375000000002E-3</c:v>
                </c:pt>
                <c:pt idx="323">
                  <c:v>2.1809895833333334E-3</c:v>
                </c:pt>
                <c:pt idx="324">
                  <c:v>2.2135416666666666E-3</c:v>
                </c:pt>
                <c:pt idx="325">
                  <c:v>2.2460937499999998E-3</c:v>
                </c:pt>
                <c:pt idx="326">
                  <c:v>2.2786458333333335E-3</c:v>
                </c:pt>
                <c:pt idx="327">
                  <c:v>2.3111979166666667E-3</c:v>
                </c:pt>
                <c:pt idx="328">
                  <c:v>2.3437499999999999E-3</c:v>
                </c:pt>
                <c:pt idx="329">
                  <c:v>2.3763020833333331E-3</c:v>
                </c:pt>
                <c:pt idx="330">
                  <c:v>2.4088541666666668E-3</c:v>
                </c:pt>
                <c:pt idx="331">
                  <c:v>2.44140625E-3</c:v>
                </c:pt>
                <c:pt idx="332">
                  <c:v>2.4739583333333332E-3</c:v>
                </c:pt>
                <c:pt idx="333">
                  <c:v>2.5065104166666669E-3</c:v>
                </c:pt>
                <c:pt idx="334">
                  <c:v>2.5390625000000001E-3</c:v>
                </c:pt>
                <c:pt idx="335">
                  <c:v>2.5716145833333333E-3</c:v>
                </c:pt>
                <c:pt idx="336">
                  <c:v>2.6041666666666665E-3</c:v>
                </c:pt>
                <c:pt idx="337">
                  <c:v>2.6367187500000002E-3</c:v>
                </c:pt>
                <c:pt idx="338">
                  <c:v>2.6692708333333334E-3</c:v>
                </c:pt>
                <c:pt idx="339">
                  <c:v>2.7018229166666666E-3</c:v>
                </c:pt>
                <c:pt idx="340">
                  <c:v>2.7343749999999998E-3</c:v>
                </c:pt>
                <c:pt idx="341">
                  <c:v>2.7669270833333335E-3</c:v>
                </c:pt>
                <c:pt idx="342">
                  <c:v>2.7994791666666667E-3</c:v>
                </c:pt>
                <c:pt idx="343">
                  <c:v>2.8320312499999999E-3</c:v>
                </c:pt>
                <c:pt idx="344">
                  <c:v>2.8645833333333331E-3</c:v>
                </c:pt>
                <c:pt idx="345">
                  <c:v>2.8971354166666668E-3</c:v>
                </c:pt>
                <c:pt idx="346">
                  <c:v>2.9296875E-3</c:v>
                </c:pt>
                <c:pt idx="347">
                  <c:v>2.9622395833333332E-3</c:v>
                </c:pt>
                <c:pt idx="348">
                  <c:v>2.9947916666666669E-3</c:v>
                </c:pt>
                <c:pt idx="349">
                  <c:v>3.0273437500000001E-3</c:v>
                </c:pt>
                <c:pt idx="350">
                  <c:v>3.0598958333333333E-3</c:v>
                </c:pt>
                <c:pt idx="351">
                  <c:v>3.0924479166666665E-3</c:v>
                </c:pt>
                <c:pt idx="352">
                  <c:v>3.1250000000000002E-3</c:v>
                </c:pt>
                <c:pt idx="353">
                  <c:v>3.1575520833333334E-3</c:v>
                </c:pt>
                <c:pt idx="354">
                  <c:v>3.1901041666666666E-3</c:v>
                </c:pt>
                <c:pt idx="355">
                  <c:v>3.2226562499999998E-3</c:v>
                </c:pt>
                <c:pt idx="356">
                  <c:v>3.2552083333333335E-3</c:v>
                </c:pt>
                <c:pt idx="357">
                  <c:v>3.2877604166666667E-3</c:v>
                </c:pt>
                <c:pt idx="358">
                  <c:v>3.3203124999999999E-3</c:v>
                </c:pt>
                <c:pt idx="359">
                  <c:v>3.3528645833333331E-3</c:v>
                </c:pt>
                <c:pt idx="360">
                  <c:v>3.3854166666666668E-3</c:v>
                </c:pt>
                <c:pt idx="361">
                  <c:v>3.41796875E-3</c:v>
                </c:pt>
                <c:pt idx="362">
                  <c:v>3.4505208333333332E-3</c:v>
                </c:pt>
                <c:pt idx="363">
                  <c:v>3.4830729166666669E-3</c:v>
                </c:pt>
                <c:pt idx="364">
                  <c:v>3.5156250000000001E-3</c:v>
                </c:pt>
                <c:pt idx="365">
                  <c:v>3.5481770833333333E-3</c:v>
                </c:pt>
                <c:pt idx="366">
                  <c:v>3.5807291666666665E-3</c:v>
                </c:pt>
                <c:pt idx="367">
                  <c:v>3.6132812500000002E-3</c:v>
                </c:pt>
                <c:pt idx="368">
                  <c:v>3.6458333333333334E-3</c:v>
                </c:pt>
                <c:pt idx="369">
                  <c:v>3.6783854166666666E-3</c:v>
                </c:pt>
                <c:pt idx="370">
                  <c:v>3.7109374999999998E-3</c:v>
                </c:pt>
                <c:pt idx="371">
                  <c:v>3.7434895833333335E-3</c:v>
                </c:pt>
                <c:pt idx="372">
                  <c:v>3.7760416666666667E-3</c:v>
                </c:pt>
                <c:pt idx="373">
                  <c:v>3.8085937499999999E-3</c:v>
                </c:pt>
                <c:pt idx="374">
                  <c:v>3.8411458333333331E-3</c:v>
                </c:pt>
                <c:pt idx="375">
                  <c:v>3.8736979166666668E-3</c:v>
                </c:pt>
                <c:pt idx="376">
                  <c:v>3.90625E-3</c:v>
                </c:pt>
                <c:pt idx="377">
                  <c:v>3.9388020833333332E-3</c:v>
                </c:pt>
                <c:pt idx="378">
                  <c:v>3.9713541666666664E-3</c:v>
                </c:pt>
                <c:pt idx="379">
                  <c:v>4.0039062499999997E-3</c:v>
                </c:pt>
                <c:pt idx="380">
                  <c:v>4.0364583333333337E-3</c:v>
                </c:pt>
                <c:pt idx="381">
                  <c:v>4.069010416666667E-3</c:v>
                </c:pt>
                <c:pt idx="382">
                  <c:v>4.1015625000000002E-3</c:v>
                </c:pt>
                <c:pt idx="383">
                  <c:v>4.1341145833333334E-3</c:v>
                </c:pt>
                <c:pt idx="384">
                  <c:v>4.1666666666666666E-3</c:v>
                </c:pt>
                <c:pt idx="385">
                  <c:v>4.1992187499999998E-3</c:v>
                </c:pt>
                <c:pt idx="386">
                  <c:v>4.231770833333333E-3</c:v>
                </c:pt>
                <c:pt idx="387">
                  <c:v>4.2643229166666663E-3</c:v>
                </c:pt>
                <c:pt idx="388">
                  <c:v>4.2968750000000003E-3</c:v>
                </c:pt>
                <c:pt idx="389">
                  <c:v>4.3294270833333336E-3</c:v>
                </c:pt>
                <c:pt idx="390">
                  <c:v>4.3619791666666668E-3</c:v>
                </c:pt>
                <c:pt idx="391">
                  <c:v>4.39453125E-3</c:v>
                </c:pt>
                <c:pt idx="392">
                  <c:v>4.4270833333333332E-3</c:v>
                </c:pt>
                <c:pt idx="393">
                  <c:v>4.4596354166666664E-3</c:v>
                </c:pt>
                <c:pt idx="394">
                  <c:v>4.4921874999999997E-3</c:v>
                </c:pt>
                <c:pt idx="395">
                  <c:v>4.5247395833333337E-3</c:v>
                </c:pt>
                <c:pt idx="396">
                  <c:v>4.557291666666667E-3</c:v>
                </c:pt>
                <c:pt idx="397">
                  <c:v>4.5898437500000002E-3</c:v>
                </c:pt>
                <c:pt idx="398">
                  <c:v>4.6223958333333334E-3</c:v>
                </c:pt>
                <c:pt idx="399">
                  <c:v>4.6549479166666666E-3</c:v>
                </c:pt>
                <c:pt idx="400">
                  <c:v>4.6874999999999998E-3</c:v>
                </c:pt>
                <c:pt idx="401">
                  <c:v>4.720052083333333E-3</c:v>
                </c:pt>
                <c:pt idx="402">
                  <c:v>4.7526041666666663E-3</c:v>
                </c:pt>
                <c:pt idx="403">
                  <c:v>4.7851562500000003E-3</c:v>
                </c:pt>
                <c:pt idx="404">
                  <c:v>4.8177083333333336E-3</c:v>
                </c:pt>
                <c:pt idx="405">
                  <c:v>4.8502604166666668E-3</c:v>
                </c:pt>
                <c:pt idx="406">
                  <c:v>4.8828125E-3</c:v>
                </c:pt>
                <c:pt idx="407">
                  <c:v>4.9153645833333332E-3</c:v>
                </c:pt>
                <c:pt idx="408">
                  <c:v>4.9479166666666664E-3</c:v>
                </c:pt>
                <c:pt idx="409">
                  <c:v>4.9804687499999997E-3</c:v>
                </c:pt>
                <c:pt idx="410">
                  <c:v>5.0130208333333337E-3</c:v>
                </c:pt>
                <c:pt idx="411">
                  <c:v>5.045572916666667E-3</c:v>
                </c:pt>
                <c:pt idx="412">
                  <c:v>5.0781250000000002E-3</c:v>
                </c:pt>
                <c:pt idx="413">
                  <c:v>5.1106770833333334E-3</c:v>
                </c:pt>
                <c:pt idx="414">
                  <c:v>5.1432291666666666E-3</c:v>
                </c:pt>
                <c:pt idx="415">
                  <c:v>5.1757812499999998E-3</c:v>
                </c:pt>
                <c:pt idx="416">
                  <c:v>5.208333333333333E-3</c:v>
                </c:pt>
                <c:pt idx="417">
                  <c:v>5.2408854166666663E-3</c:v>
                </c:pt>
                <c:pt idx="418">
                  <c:v>5.2734375000000003E-3</c:v>
                </c:pt>
                <c:pt idx="419">
                  <c:v>5.3059895833333336E-3</c:v>
                </c:pt>
                <c:pt idx="420">
                  <c:v>5.3385416666666668E-3</c:v>
                </c:pt>
                <c:pt idx="421">
                  <c:v>5.37109375E-3</c:v>
                </c:pt>
                <c:pt idx="422">
                  <c:v>5.4036458333333332E-3</c:v>
                </c:pt>
                <c:pt idx="423">
                  <c:v>5.4361979166666664E-3</c:v>
                </c:pt>
                <c:pt idx="424">
                  <c:v>5.4687499999999997E-3</c:v>
                </c:pt>
                <c:pt idx="425">
                  <c:v>5.5013020833333337E-3</c:v>
                </c:pt>
                <c:pt idx="426">
                  <c:v>5.533854166666667E-3</c:v>
                </c:pt>
                <c:pt idx="427">
                  <c:v>5.5664062500000002E-3</c:v>
                </c:pt>
                <c:pt idx="428">
                  <c:v>5.5989583333333334E-3</c:v>
                </c:pt>
                <c:pt idx="429">
                  <c:v>5.6315104166666666E-3</c:v>
                </c:pt>
                <c:pt idx="430">
                  <c:v>5.6640624999999998E-3</c:v>
                </c:pt>
                <c:pt idx="431">
                  <c:v>5.696614583333333E-3</c:v>
                </c:pt>
                <c:pt idx="432">
                  <c:v>5.7291666666666663E-3</c:v>
                </c:pt>
                <c:pt idx="433">
                  <c:v>5.7617187500000003E-3</c:v>
                </c:pt>
                <c:pt idx="434">
                  <c:v>5.7942708333333336E-3</c:v>
                </c:pt>
                <c:pt idx="435">
                  <c:v>5.8268229166666668E-3</c:v>
                </c:pt>
                <c:pt idx="436">
                  <c:v>5.859375E-3</c:v>
                </c:pt>
                <c:pt idx="437">
                  <c:v>5.8919270833333332E-3</c:v>
                </c:pt>
                <c:pt idx="438">
                  <c:v>5.9244791666666664E-3</c:v>
                </c:pt>
                <c:pt idx="439">
                  <c:v>5.9570312499999997E-3</c:v>
                </c:pt>
                <c:pt idx="440">
                  <c:v>5.9895833333333337E-3</c:v>
                </c:pt>
                <c:pt idx="441">
                  <c:v>6.022135416666667E-3</c:v>
                </c:pt>
                <c:pt idx="442">
                  <c:v>6.0546875000000002E-3</c:v>
                </c:pt>
                <c:pt idx="443">
                  <c:v>6.0872395833333334E-3</c:v>
                </c:pt>
                <c:pt idx="444">
                  <c:v>6.1197916666666666E-3</c:v>
                </c:pt>
                <c:pt idx="445">
                  <c:v>6.1523437499999998E-3</c:v>
                </c:pt>
                <c:pt idx="446">
                  <c:v>6.184895833333333E-3</c:v>
                </c:pt>
                <c:pt idx="447">
                  <c:v>6.2174479166666663E-3</c:v>
                </c:pt>
                <c:pt idx="448">
                  <c:v>6.2500000000000003E-3</c:v>
                </c:pt>
                <c:pt idx="449">
                  <c:v>6.2825520833333336E-3</c:v>
                </c:pt>
                <c:pt idx="450">
                  <c:v>6.3151041666666668E-3</c:v>
                </c:pt>
                <c:pt idx="451">
                  <c:v>6.34765625E-3</c:v>
                </c:pt>
                <c:pt idx="452">
                  <c:v>6.3802083333333332E-3</c:v>
                </c:pt>
                <c:pt idx="453">
                  <c:v>6.4127604166666664E-3</c:v>
                </c:pt>
                <c:pt idx="454">
                  <c:v>6.4453124999999997E-3</c:v>
                </c:pt>
                <c:pt idx="455">
                  <c:v>6.4778645833333337E-3</c:v>
                </c:pt>
                <c:pt idx="456">
                  <c:v>6.510416666666667E-3</c:v>
                </c:pt>
                <c:pt idx="457">
                  <c:v>6.5429687500000002E-3</c:v>
                </c:pt>
                <c:pt idx="458">
                  <c:v>6.5755208333333334E-3</c:v>
                </c:pt>
                <c:pt idx="459">
                  <c:v>6.6080729166666666E-3</c:v>
                </c:pt>
                <c:pt idx="460">
                  <c:v>6.6406249999999998E-3</c:v>
                </c:pt>
                <c:pt idx="461">
                  <c:v>6.673177083333333E-3</c:v>
                </c:pt>
                <c:pt idx="462">
                  <c:v>6.7057291666666663E-3</c:v>
                </c:pt>
                <c:pt idx="463">
                  <c:v>6.7382812500000003E-3</c:v>
                </c:pt>
                <c:pt idx="464">
                  <c:v>6.7708333333333336E-3</c:v>
                </c:pt>
                <c:pt idx="465">
                  <c:v>6.8033854166666668E-3</c:v>
                </c:pt>
                <c:pt idx="466">
                  <c:v>6.8359375E-3</c:v>
                </c:pt>
                <c:pt idx="467">
                  <c:v>6.8684895833333332E-3</c:v>
                </c:pt>
                <c:pt idx="468">
                  <c:v>6.9010416666666664E-3</c:v>
                </c:pt>
                <c:pt idx="469">
                  <c:v>6.9335937499999997E-3</c:v>
                </c:pt>
                <c:pt idx="470">
                  <c:v>6.9661458333333337E-3</c:v>
                </c:pt>
                <c:pt idx="471">
                  <c:v>6.998697916666667E-3</c:v>
                </c:pt>
                <c:pt idx="472">
                  <c:v>7.0312500000000002E-3</c:v>
                </c:pt>
                <c:pt idx="473">
                  <c:v>7.0638020833333334E-3</c:v>
                </c:pt>
                <c:pt idx="474">
                  <c:v>7.0963541666666666E-3</c:v>
                </c:pt>
                <c:pt idx="475">
                  <c:v>7.1289062499999998E-3</c:v>
                </c:pt>
                <c:pt idx="476">
                  <c:v>7.161458333333333E-3</c:v>
                </c:pt>
                <c:pt idx="477">
                  <c:v>7.1940104166666663E-3</c:v>
                </c:pt>
                <c:pt idx="478">
                  <c:v>7.2265625000000003E-3</c:v>
                </c:pt>
                <c:pt idx="479">
                  <c:v>7.2591145833333336E-3</c:v>
                </c:pt>
                <c:pt idx="480">
                  <c:v>7.2916666666666668E-3</c:v>
                </c:pt>
                <c:pt idx="481">
                  <c:v>7.32421875E-3</c:v>
                </c:pt>
                <c:pt idx="482">
                  <c:v>7.3567708333333332E-3</c:v>
                </c:pt>
                <c:pt idx="483">
                  <c:v>7.3893229166666664E-3</c:v>
                </c:pt>
                <c:pt idx="484">
                  <c:v>7.4218749999999997E-3</c:v>
                </c:pt>
                <c:pt idx="485">
                  <c:v>7.4544270833333337E-3</c:v>
                </c:pt>
                <c:pt idx="486">
                  <c:v>7.486979166666667E-3</c:v>
                </c:pt>
                <c:pt idx="487">
                  <c:v>7.5195312500000002E-3</c:v>
                </c:pt>
                <c:pt idx="488">
                  <c:v>7.5520833333333334E-3</c:v>
                </c:pt>
                <c:pt idx="489">
                  <c:v>7.5846354166666666E-3</c:v>
                </c:pt>
                <c:pt idx="490">
                  <c:v>7.6171874999999998E-3</c:v>
                </c:pt>
                <c:pt idx="491">
                  <c:v>7.649739583333333E-3</c:v>
                </c:pt>
                <c:pt idx="492">
                  <c:v>7.6822916666666663E-3</c:v>
                </c:pt>
                <c:pt idx="493">
                  <c:v>7.7148437500000003E-3</c:v>
                </c:pt>
                <c:pt idx="494">
                  <c:v>7.7473958333333336E-3</c:v>
                </c:pt>
                <c:pt idx="495">
                  <c:v>7.7799479166666668E-3</c:v>
                </c:pt>
                <c:pt idx="496">
                  <c:v>7.8125E-3</c:v>
                </c:pt>
                <c:pt idx="497">
                  <c:v>7.8450520833333332E-3</c:v>
                </c:pt>
                <c:pt idx="498">
                  <c:v>7.8776041666666664E-3</c:v>
                </c:pt>
                <c:pt idx="499">
                  <c:v>7.9101562499999997E-3</c:v>
                </c:pt>
                <c:pt idx="500">
                  <c:v>7.9427083333333329E-3</c:v>
                </c:pt>
                <c:pt idx="501">
                  <c:v>7.9752604166666661E-3</c:v>
                </c:pt>
                <c:pt idx="502">
                  <c:v>8.0078124999999993E-3</c:v>
                </c:pt>
                <c:pt idx="503">
                  <c:v>8.0403645833333325E-3</c:v>
                </c:pt>
                <c:pt idx="504">
                  <c:v>8.0729166666666675E-3</c:v>
                </c:pt>
                <c:pt idx="505">
                  <c:v>8.1054687500000007E-3</c:v>
                </c:pt>
                <c:pt idx="506">
                  <c:v>8.1380208333333339E-3</c:v>
                </c:pt>
                <c:pt idx="507">
                  <c:v>8.1705729166666671E-3</c:v>
                </c:pt>
                <c:pt idx="508">
                  <c:v>8.2031250000000003E-3</c:v>
                </c:pt>
                <c:pt idx="509">
                  <c:v>8.2356770833333336E-3</c:v>
                </c:pt>
                <c:pt idx="510">
                  <c:v>8.2682291666666668E-3</c:v>
                </c:pt>
                <c:pt idx="511">
                  <c:v>8.30078125E-3</c:v>
                </c:pt>
                <c:pt idx="512">
                  <c:v>8.3333333333333332E-3</c:v>
                </c:pt>
              </c:numCache>
            </c:numRef>
          </c:xVal>
          <c:yVal>
            <c:numRef>
              <c:f>THD!$C$7:$C$519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-48.659774760333306</c:v>
                </c:pt>
                <c:pt idx="16">
                  <c:v>-51.905848528243951</c:v>
                </c:pt>
                <c:pt idx="17">
                  <c:v>-55.14400811869131</c:v>
                </c:pt>
                <c:pt idx="18">
                  <c:v>-58.373765876751932</c:v>
                </c:pt>
                <c:pt idx="19">
                  <c:v>-61.594635412787426</c:v>
                </c:pt>
                <c:pt idx="20">
                  <c:v>-64.806131675692967</c:v>
                </c:pt>
                <c:pt idx="21">
                  <c:v>-68.007771025944166</c:v>
                </c:pt>
                <c:pt idx="22">
                  <c:v>-71.199071308431456</c:v>
                </c:pt>
                <c:pt idx="23">
                  <c:v>-74.379551925070786</c:v>
                </c:pt>
                <c:pt idx="24">
                  <c:v>-77.548733907180036</c:v>
                </c:pt>
                <c:pt idx="25">
                  <c:v>-80.706139987609845</c:v>
                </c:pt>
                <c:pt idx="26">
                  <c:v>-83.851294672618366</c:v>
                </c:pt>
                <c:pt idx="27">
                  <c:v>-86.983724313478859</c:v>
                </c:pt>
                <c:pt idx="28">
                  <c:v>-90.10295717780933</c:v>
                </c:pt>
                <c:pt idx="29">
                  <c:v>-93.20852352061388</c:v>
                </c:pt>
                <c:pt idx="30">
                  <c:v>-96.29995565502449</c:v>
                </c:pt>
                <c:pt idx="31">
                  <c:v>-99.376788022732839</c:v>
                </c:pt>
                <c:pt idx="32">
                  <c:v>-102.43855726410185</c:v>
                </c:pt>
                <c:pt idx="33">
                  <c:v>-105.48480228794587</c:v>
                </c:pt>
                <c:pt idx="34">
                  <c:v>-108.51506434096923</c:v>
                </c:pt>
                <c:pt idx="35">
                  <c:v>-111.528887076853</c:v>
                </c:pt>
                <c:pt idx="36">
                  <c:v>-114.52581662497876</c:v>
                </c:pt>
                <c:pt idx="37">
                  <c:v>-117.50540165878023</c:v>
                </c:pt>
                <c:pt idx="38">
                  <c:v>-120.467193463711</c:v>
                </c:pt>
                <c:pt idx="39">
                  <c:v>-123.41074600481971</c:v>
                </c:pt>
                <c:pt idx="40">
                  <c:v>-126.3356159939208</c:v>
                </c:pt>
                <c:pt idx="41">
                  <c:v>-129.24136295635248</c:v>
                </c:pt>
                <c:pt idx="42">
                  <c:v>-132.12754929731031</c:v>
                </c:pt>
                <c:pt idx="43">
                  <c:v>-134.99374036774771</c:v>
                </c:pt>
                <c:pt idx="44">
                  <c:v>-137.83950452983197</c:v>
                </c:pt>
                <c:pt idx="45">
                  <c:v>-140.66441322194794</c:v>
                </c:pt>
                <c:pt idx="46">
                  <c:v>-143.46804102323742</c:v>
                </c:pt>
                <c:pt idx="47">
                  <c:v>-146.24996571766604</c:v>
                </c:pt>
                <c:pt idx="48">
                  <c:v>-149.00976835760758</c:v>
                </c:pt>
                <c:pt idx="49">
                  <c:v>-151.74703332693585</c:v>
                </c:pt>
                <c:pt idx="50">
                  <c:v>-154.46134840361483</c:v>
                </c:pt>
                <c:pt idx="51">
                  <c:v>-157.15230482177805</c:v>
                </c:pt>
                <c:pt idx="52">
                  <c:v>-159.81949733328705</c:v>
                </c:pt>
                <c:pt idx="53">
                  <c:v>-162.46252426876029</c:v>
                </c:pt>
                <c:pt idx="54">
                  <c:v>-165.08098759806313</c:v>
                </c:pt>
                <c:pt idx="55">
                  <c:v>-167.67449299024966</c:v>
                </c:pt>
                <c:pt idx="56">
                  <c:v>-170.24264987294742</c:v>
                </c:pt>
                <c:pt idx="57">
                  <c:v>-172.78507149117635</c:v>
                </c:pt>
                <c:pt idx="58">
                  <c:v>-175.30137496559246</c:v>
                </c:pt>
                <c:pt idx="59">
                  <c:v>-177.79118135014826</c:v>
                </c:pt>
                <c:pt idx="60">
                  <c:v>-180.25411568916041</c:v>
                </c:pt>
                <c:pt idx="61">
                  <c:v>-182.68980707377682</c:v>
                </c:pt>
                <c:pt idx="62">
                  <c:v>-185.09788869783421</c:v>
                </c:pt>
                <c:pt idx="63">
                  <c:v>-187.4779979130976</c:v>
                </c:pt>
                <c:pt idx="64">
                  <c:v>-189.82977628387385</c:v>
                </c:pt>
                <c:pt idx="65">
                  <c:v>-192.15286964099087</c:v>
                </c:pt>
                <c:pt idx="66">
                  <c:v>-194.44692813513416</c:v>
                </c:pt>
                <c:pt idx="67">
                  <c:v>-196.7116062895326</c:v>
                </c:pt>
                <c:pt idx="68">
                  <c:v>-198.94656305198632</c:v>
                </c:pt>
                <c:pt idx="69">
                  <c:v>-201.1514618462277</c:v>
                </c:pt>
                <c:pt idx="70">
                  <c:v>-203.32597062260862</c:v>
                </c:pt>
                <c:pt idx="71">
                  <c:v>-205.46976190810585</c:v>
                </c:pt>
                <c:pt idx="72">
                  <c:v>-207.58251285563716</c:v>
                </c:pt>
                <c:pt idx="73">
                  <c:v>-209.66390529268131</c:v>
                </c:pt>
                <c:pt idx="74">
                  <c:v>-211.71362576919313</c:v>
                </c:pt>
                <c:pt idx="75">
                  <c:v>-213.73136560480839</c:v>
                </c:pt>
                <c:pt idx="76">
                  <c:v>-215.71682093532962</c:v>
                </c:pt>
                <c:pt idx="77">
                  <c:v>-217.66969275848717</c:v>
                </c:pt>
                <c:pt idx="78">
                  <c:v>-219.58968697896768</c:v>
                </c:pt>
                <c:pt idx="79">
                  <c:v>-221.47651445270381</c:v>
                </c:pt>
                <c:pt idx="80">
                  <c:v>-223.32989103041839</c:v>
                </c:pt>
                <c:pt idx="81">
                  <c:v>-225.14953760041604</c:v>
                </c:pt>
                <c:pt idx="82">
                  <c:v>-226.93518013061643</c:v>
                </c:pt>
                <c:pt idx="83">
                  <c:v>-228.68654970982271</c:v>
                </c:pt>
                <c:pt idx="84">
                  <c:v>-230.40338258821825</c:v>
                </c:pt>
                <c:pt idx="85">
                  <c:v>-232.08542021708661</c:v>
                </c:pt>
                <c:pt idx="86">
                  <c:v>-233.73240928774783</c:v>
                </c:pt>
                <c:pt idx="87">
                  <c:v>-235.3441017697061</c:v>
                </c:pt>
                <c:pt idx="88">
                  <c:v>-236.92025494800174</c:v>
                </c:pt>
                <c:pt idx="89">
                  <c:v>-238.46063145976379</c:v>
                </c:pt>
                <c:pt idx="90">
                  <c:v>-239.96499932995545</c:v>
                </c:pt>
                <c:pt idx="91">
                  <c:v>-241.43313200630897</c:v>
                </c:pt>
                <c:pt idx="92">
                  <c:v>-242.86480839344358</c:v>
                </c:pt>
                <c:pt idx="93">
                  <c:v>-244.2598128861614</c:v>
                </c:pt>
                <c:pt idx="94">
                  <c:v>-245.61793540191712</c:v>
                </c:pt>
                <c:pt idx="95">
                  <c:v>-246.9389714124554</c:v>
                </c:pt>
                <c:pt idx="96">
                  <c:v>-248.22272197461226</c:v>
                </c:pt>
                <c:pt idx="97">
                  <c:v>-249.468993760275</c:v>
                </c:pt>
                <c:pt idx="98">
                  <c:v>-250.67759908549687</c:v>
                </c:pt>
                <c:pt idx="99">
                  <c:v>-251.84835593876142</c:v>
                </c:pt>
                <c:pt idx="100">
                  <c:v>-252.98108800839302</c:v>
                </c:pt>
                <c:pt idx="101">
                  <c:v>-254.0756247091085</c:v>
                </c:pt>
                <c:pt idx="102">
                  <c:v>-255.13180120770662</c:v>
                </c:pt>
                <c:pt idx="103">
                  <c:v>-256.14945844789179</c:v>
                </c:pt>
                <c:pt idx="104">
                  <c:v>-257.12844317422679</c:v>
                </c:pt>
                <c:pt idx="105">
                  <c:v>-258.06860795521283</c:v>
                </c:pt>
                <c:pt idx="106">
                  <c:v>-258.96981120549208</c:v>
                </c:pt>
                <c:pt idx="107">
                  <c:v>-259.83191720716997</c:v>
                </c:pt>
                <c:pt idx="108">
                  <c:v>-260.65479613025366</c:v>
                </c:pt>
                <c:pt idx="109">
                  <c:v>-261.43832405220417</c:v>
                </c:pt>
                <c:pt idx="110">
                  <c:v>-262.18238297659849</c:v>
                </c:pt>
                <c:pt idx="111">
                  <c:v>-262.8868608508995</c:v>
                </c:pt>
                <c:pt idx="112">
                  <c:v>-263.55165158333057</c:v>
                </c:pt>
                <c:pt idx="113">
                  <c:v>-264.1766550588527</c:v>
                </c:pt>
                <c:pt idx="114">
                  <c:v>-264.76177715424132</c:v>
                </c:pt>
                <c:pt idx="115">
                  <c:v>-265.30692975226128</c:v>
                </c:pt>
                <c:pt idx="116">
                  <c:v>-265.81203075493642</c:v>
                </c:pt>
                <c:pt idx="117">
                  <c:v>-266.2770040959137</c:v>
                </c:pt>
                <c:pt idx="118">
                  <c:v>-266.70177975191825</c:v>
                </c:pt>
                <c:pt idx="119">
                  <c:v>-267.08629375329883</c:v>
                </c:pt>
                <c:pt idx="120">
                  <c:v>-267.43048819366101</c:v>
                </c:pt>
                <c:pt idx="121">
                  <c:v>-267.73431123858825</c:v>
                </c:pt>
                <c:pt idx="122">
                  <c:v>-267.99771713344751</c:v>
                </c:pt>
                <c:pt idx="123">
                  <c:v>-268.22066621027983</c:v>
                </c:pt>
                <c:pt idx="124">
                  <c:v>-268.40312489377436</c:v>
                </c:pt>
                <c:pt idx="125">
                  <c:v>-268.54506570632458</c:v>
                </c:pt>
                <c:pt idx="126">
                  <c:v>-268.64646727216609</c:v>
                </c:pt>
                <c:pt idx="127">
                  <c:v>-268.70731432059608</c:v>
                </c:pt>
                <c:pt idx="128">
                  <c:v>-268.72759768827297</c:v>
                </c:pt>
                <c:pt idx="129">
                  <c:v>-268.70731432059608</c:v>
                </c:pt>
                <c:pt idx="130">
                  <c:v>-268.64646727216609</c:v>
                </c:pt>
                <c:pt idx="131">
                  <c:v>-268.54506570632458</c:v>
                </c:pt>
                <c:pt idx="132">
                  <c:v>-268.40312489377436</c:v>
                </c:pt>
                <c:pt idx="133">
                  <c:v>-268.22066621027983</c:v>
                </c:pt>
                <c:pt idx="134">
                  <c:v>-267.99771713344751</c:v>
                </c:pt>
                <c:pt idx="135">
                  <c:v>-267.73431123858825</c:v>
                </c:pt>
                <c:pt idx="136">
                  <c:v>-267.43048819366106</c:v>
                </c:pt>
                <c:pt idx="137">
                  <c:v>-267.08629375329883</c:v>
                </c:pt>
                <c:pt idx="138">
                  <c:v>-266.70177975191831</c:v>
                </c:pt>
                <c:pt idx="139">
                  <c:v>-266.2770040959137</c:v>
                </c:pt>
                <c:pt idx="140">
                  <c:v>-265.81203075493647</c:v>
                </c:pt>
                <c:pt idx="141">
                  <c:v>-265.30692975226128</c:v>
                </c:pt>
                <c:pt idx="142">
                  <c:v>-264.76177715424137</c:v>
                </c:pt>
                <c:pt idx="143">
                  <c:v>-264.1766550588527</c:v>
                </c:pt>
                <c:pt idx="144">
                  <c:v>-263.55165158333062</c:v>
                </c:pt>
                <c:pt idx="145">
                  <c:v>-262.8868608508995</c:v>
                </c:pt>
                <c:pt idx="146">
                  <c:v>-262.18238297659855</c:v>
                </c:pt>
                <c:pt idx="147">
                  <c:v>-261.43832405220417</c:v>
                </c:pt>
                <c:pt idx="148">
                  <c:v>-260.65479613025366</c:v>
                </c:pt>
                <c:pt idx="149">
                  <c:v>-259.83191720716997</c:v>
                </c:pt>
                <c:pt idx="150">
                  <c:v>-258.96981120549208</c:v>
                </c:pt>
                <c:pt idx="151">
                  <c:v>-258.06860795521283</c:v>
                </c:pt>
                <c:pt idx="152">
                  <c:v>-257.12844317422679</c:v>
                </c:pt>
                <c:pt idx="153">
                  <c:v>-256.14945844789185</c:v>
                </c:pt>
                <c:pt idx="154">
                  <c:v>-255.13180120770662</c:v>
                </c:pt>
                <c:pt idx="155">
                  <c:v>-254.0756247091085</c:v>
                </c:pt>
                <c:pt idx="156">
                  <c:v>-252.98108800839302</c:v>
                </c:pt>
                <c:pt idx="157">
                  <c:v>-251.84835593876142</c:v>
                </c:pt>
                <c:pt idx="158">
                  <c:v>-250.67759908549687</c:v>
                </c:pt>
                <c:pt idx="159">
                  <c:v>-249.46899376027505</c:v>
                </c:pt>
                <c:pt idx="160">
                  <c:v>-248.22272197461231</c:v>
                </c:pt>
                <c:pt idx="161">
                  <c:v>-246.93897141245546</c:v>
                </c:pt>
                <c:pt idx="162">
                  <c:v>-245.61793540191715</c:v>
                </c:pt>
                <c:pt idx="163">
                  <c:v>-244.25981288616146</c:v>
                </c:pt>
                <c:pt idx="164">
                  <c:v>-242.86480839344361</c:v>
                </c:pt>
                <c:pt idx="165">
                  <c:v>-241.43313200630902</c:v>
                </c:pt>
                <c:pt idx="166">
                  <c:v>-239.9649993299555</c:v>
                </c:pt>
                <c:pt idx="167">
                  <c:v>-238.46063145976382</c:v>
                </c:pt>
                <c:pt idx="168">
                  <c:v>-236.92025494800185</c:v>
                </c:pt>
                <c:pt idx="169">
                  <c:v>-235.3441017697061</c:v>
                </c:pt>
                <c:pt idx="170">
                  <c:v>-233.73240928774786</c:v>
                </c:pt>
                <c:pt idx="171">
                  <c:v>-232.08542021708661</c:v>
                </c:pt>
                <c:pt idx="172">
                  <c:v>-230.40338258821825</c:v>
                </c:pt>
                <c:pt idx="173">
                  <c:v>-228.68654970982271</c:v>
                </c:pt>
                <c:pt idx="174">
                  <c:v>-226.93518013061652</c:v>
                </c:pt>
                <c:pt idx="175">
                  <c:v>-225.1495376004161</c:v>
                </c:pt>
                <c:pt idx="176">
                  <c:v>-223.32989103041851</c:v>
                </c:pt>
                <c:pt idx="177">
                  <c:v>-221.47651445270381</c:v>
                </c:pt>
                <c:pt idx="178">
                  <c:v>-219.58968697896768</c:v>
                </c:pt>
                <c:pt idx="179">
                  <c:v>-217.66969275848717</c:v>
                </c:pt>
                <c:pt idx="180">
                  <c:v>-215.71682093532971</c:v>
                </c:pt>
                <c:pt idx="181">
                  <c:v>-213.73136560480847</c:v>
                </c:pt>
                <c:pt idx="182">
                  <c:v>-211.71362576919321</c:v>
                </c:pt>
                <c:pt idx="183">
                  <c:v>-209.66390529268142</c:v>
                </c:pt>
                <c:pt idx="184">
                  <c:v>-207.58251285563725</c:v>
                </c:pt>
                <c:pt idx="185">
                  <c:v>-205.46976190810591</c:v>
                </c:pt>
                <c:pt idx="186">
                  <c:v>-203.32597062260871</c:v>
                </c:pt>
                <c:pt idx="187">
                  <c:v>-201.15146184622782</c:v>
                </c:pt>
                <c:pt idx="188">
                  <c:v>-198.94656305198637</c:v>
                </c:pt>
                <c:pt idx="189">
                  <c:v>-196.71160628953268</c:v>
                </c:pt>
                <c:pt idx="190">
                  <c:v>-194.44692813513424</c:v>
                </c:pt>
                <c:pt idx="191">
                  <c:v>-192.15286964099101</c:v>
                </c:pt>
                <c:pt idx="192">
                  <c:v>-189.82977628387388</c:v>
                </c:pt>
                <c:pt idx="193">
                  <c:v>-187.47799791309762</c:v>
                </c:pt>
                <c:pt idx="194">
                  <c:v>-185.09788869783426</c:v>
                </c:pt>
                <c:pt idx="195">
                  <c:v>-182.6898070737769</c:v>
                </c:pt>
                <c:pt idx="196">
                  <c:v>-180.25411568916047</c:v>
                </c:pt>
                <c:pt idx="197">
                  <c:v>-177.79118135014835</c:v>
                </c:pt>
                <c:pt idx="198">
                  <c:v>-175.30137496559257</c:v>
                </c:pt>
                <c:pt idx="199">
                  <c:v>-172.78507149117635</c:v>
                </c:pt>
                <c:pt idx="200">
                  <c:v>-170.24264987294742</c:v>
                </c:pt>
                <c:pt idx="201">
                  <c:v>-167.67449299024966</c:v>
                </c:pt>
                <c:pt idx="202">
                  <c:v>-165.08098759806319</c:v>
                </c:pt>
                <c:pt idx="203">
                  <c:v>-162.46252426876038</c:v>
                </c:pt>
                <c:pt idx="204">
                  <c:v>-159.81949733328707</c:v>
                </c:pt>
                <c:pt idx="205">
                  <c:v>-157.15230482177807</c:v>
                </c:pt>
                <c:pt idx="206">
                  <c:v>-154.46134840361486</c:v>
                </c:pt>
                <c:pt idx="207">
                  <c:v>-151.74703332693591</c:v>
                </c:pt>
                <c:pt idx="208">
                  <c:v>-149.0097683576077</c:v>
                </c:pt>
                <c:pt idx="209">
                  <c:v>-146.24996571766616</c:v>
                </c:pt>
                <c:pt idx="210">
                  <c:v>-143.46804102323753</c:v>
                </c:pt>
                <c:pt idx="211">
                  <c:v>-140.66441322194805</c:v>
                </c:pt>
                <c:pt idx="212">
                  <c:v>-137.83950452983206</c:v>
                </c:pt>
                <c:pt idx="213">
                  <c:v>-134.99374036774782</c:v>
                </c:pt>
                <c:pt idx="214">
                  <c:v>-132.12754929731037</c:v>
                </c:pt>
                <c:pt idx="215">
                  <c:v>-129.24136295635253</c:v>
                </c:pt>
                <c:pt idx="216">
                  <c:v>-126.33561599392087</c:v>
                </c:pt>
                <c:pt idx="217">
                  <c:v>-123.41074600481979</c:v>
                </c:pt>
                <c:pt idx="218">
                  <c:v>-120.46719346371113</c:v>
                </c:pt>
                <c:pt idx="219">
                  <c:v>-117.5054016587803</c:v>
                </c:pt>
                <c:pt idx="220">
                  <c:v>-114.52581662497886</c:v>
                </c:pt>
                <c:pt idx="221">
                  <c:v>-111.5288870768531</c:v>
                </c:pt>
                <c:pt idx="222">
                  <c:v>-108.51506434096926</c:v>
                </c:pt>
                <c:pt idx="223">
                  <c:v>-105.4848022879459</c:v>
                </c:pt>
                <c:pt idx="224">
                  <c:v>-102.43855726410189</c:v>
                </c:pt>
                <c:pt idx="225">
                  <c:v>-99.376788022732896</c:v>
                </c:pt>
                <c:pt idx="226">
                  <c:v>-96.299955655024547</c:v>
                </c:pt>
                <c:pt idx="227">
                  <c:v>-93.208523520613966</c:v>
                </c:pt>
                <c:pt idx="228">
                  <c:v>-90.102957177809415</c:v>
                </c:pt>
                <c:pt idx="229">
                  <c:v>-86.983724313478945</c:v>
                </c:pt>
                <c:pt idx="230">
                  <c:v>-83.851294672618479</c:v>
                </c:pt>
                <c:pt idx="231">
                  <c:v>-80.706139987609959</c:v>
                </c:pt>
                <c:pt idx="232">
                  <c:v>-77.54873390718015</c:v>
                </c:pt>
                <c:pt idx="233">
                  <c:v>-74.379551925070913</c:v>
                </c:pt>
                <c:pt idx="234">
                  <c:v>-71.199071308431598</c:v>
                </c:pt>
                <c:pt idx="235">
                  <c:v>-68.007771025944336</c:v>
                </c:pt>
                <c:pt idx="236">
                  <c:v>-64.806131675693123</c:v>
                </c:pt>
                <c:pt idx="237">
                  <c:v>-61.59463541278749</c:v>
                </c:pt>
                <c:pt idx="238">
                  <c:v>-58.373765876751996</c:v>
                </c:pt>
                <c:pt idx="239">
                  <c:v>-55.144008118691389</c:v>
                </c:pt>
                <c:pt idx="240">
                  <c:v>-51.905848528244057</c:v>
                </c:pt>
                <c:pt idx="241">
                  <c:v>-48.659774760333413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48.659774760333306</c:v>
                </c:pt>
                <c:pt idx="272">
                  <c:v>51.905848528243951</c:v>
                </c:pt>
                <c:pt idx="273">
                  <c:v>55.14400811869131</c:v>
                </c:pt>
                <c:pt idx="274">
                  <c:v>58.373765876751932</c:v>
                </c:pt>
                <c:pt idx="275">
                  <c:v>61.594635412787426</c:v>
                </c:pt>
                <c:pt idx="276">
                  <c:v>64.806131675692967</c:v>
                </c:pt>
                <c:pt idx="277">
                  <c:v>68.007771025944166</c:v>
                </c:pt>
                <c:pt idx="278">
                  <c:v>71.199071308431456</c:v>
                </c:pt>
                <c:pt idx="279">
                  <c:v>74.379551925070786</c:v>
                </c:pt>
                <c:pt idx="280">
                  <c:v>77.548733907180036</c:v>
                </c:pt>
                <c:pt idx="281">
                  <c:v>80.706139987609845</c:v>
                </c:pt>
                <c:pt idx="282">
                  <c:v>83.851294672618366</c:v>
                </c:pt>
                <c:pt idx="283">
                  <c:v>86.983724313478859</c:v>
                </c:pt>
                <c:pt idx="284">
                  <c:v>90.10295717780933</c:v>
                </c:pt>
                <c:pt idx="285">
                  <c:v>93.20852352061388</c:v>
                </c:pt>
                <c:pt idx="286">
                  <c:v>96.29995565502449</c:v>
                </c:pt>
                <c:pt idx="287">
                  <c:v>99.376788022732839</c:v>
                </c:pt>
                <c:pt idx="288">
                  <c:v>102.43855726410185</c:v>
                </c:pt>
                <c:pt idx="289">
                  <c:v>105.48480228794587</c:v>
                </c:pt>
                <c:pt idx="290">
                  <c:v>108.51506434096923</c:v>
                </c:pt>
                <c:pt idx="291">
                  <c:v>111.528887076853</c:v>
                </c:pt>
                <c:pt idx="292">
                  <c:v>114.52581662497876</c:v>
                </c:pt>
                <c:pt idx="293">
                  <c:v>117.50540165878023</c:v>
                </c:pt>
                <c:pt idx="294">
                  <c:v>120.467193463711</c:v>
                </c:pt>
                <c:pt idx="295">
                  <c:v>123.41074600481971</c:v>
                </c:pt>
                <c:pt idx="296">
                  <c:v>126.3356159939208</c:v>
                </c:pt>
                <c:pt idx="297">
                  <c:v>129.24136295635248</c:v>
                </c:pt>
                <c:pt idx="298">
                  <c:v>132.12754929731031</c:v>
                </c:pt>
                <c:pt idx="299">
                  <c:v>134.99374036774771</c:v>
                </c:pt>
                <c:pt idx="300">
                  <c:v>137.83950452983197</c:v>
                </c:pt>
                <c:pt idx="301">
                  <c:v>140.66441322194794</c:v>
                </c:pt>
                <c:pt idx="302">
                  <c:v>143.46804102323742</c:v>
                </c:pt>
                <c:pt idx="303">
                  <c:v>146.24996571766604</c:v>
                </c:pt>
                <c:pt idx="304">
                  <c:v>149.00976835760758</c:v>
                </c:pt>
                <c:pt idx="305">
                  <c:v>151.74703332693585</c:v>
                </c:pt>
                <c:pt idx="306">
                  <c:v>154.46134840361483</c:v>
                </c:pt>
                <c:pt idx="307">
                  <c:v>157.15230482177805</c:v>
                </c:pt>
                <c:pt idx="308">
                  <c:v>159.81949733328705</c:v>
                </c:pt>
                <c:pt idx="309">
                  <c:v>162.46252426876029</c:v>
                </c:pt>
                <c:pt idx="310">
                  <c:v>165.08098759806313</c:v>
                </c:pt>
                <c:pt idx="311">
                  <c:v>167.67449299024966</c:v>
                </c:pt>
                <c:pt idx="312">
                  <c:v>170.24264987294742</c:v>
                </c:pt>
                <c:pt idx="313">
                  <c:v>172.78507149117635</c:v>
                </c:pt>
                <c:pt idx="314">
                  <c:v>175.30137496559246</c:v>
                </c:pt>
                <c:pt idx="315">
                  <c:v>177.79118135014826</c:v>
                </c:pt>
                <c:pt idx="316">
                  <c:v>180.25411568916041</c:v>
                </c:pt>
                <c:pt idx="317">
                  <c:v>182.68980707377682</c:v>
                </c:pt>
                <c:pt idx="318">
                  <c:v>185.09788869783421</c:v>
                </c:pt>
                <c:pt idx="319">
                  <c:v>187.4779979130976</c:v>
                </c:pt>
                <c:pt idx="320">
                  <c:v>189.82977628387385</c:v>
                </c:pt>
                <c:pt idx="321">
                  <c:v>192.15286964099087</c:v>
                </c:pt>
                <c:pt idx="322">
                  <c:v>194.44692813513416</c:v>
                </c:pt>
                <c:pt idx="323">
                  <c:v>196.7116062895326</c:v>
                </c:pt>
                <c:pt idx="324">
                  <c:v>198.94656305198632</c:v>
                </c:pt>
                <c:pt idx="325">
                  <c:v>201.1514618462277</c:v>
                </c:pt>
                <c:pt idx="326">
                  <c:v>203.32597062260862</c:v>
                </c:pt>
                <c:pt idx="327">
                  <c:v>205.46976190810585</c:v>
                </c:pt>
                <c:pt idx="328">
                  <c:v>207.58251285563716</c:v>
                </c:pt>
                <c:pt idx="329">
                  <c:v>209.66390529268131</c:v>
                </c:pt>
                <c:pt idx="330">
                  <c:v>211.71362576919313</c:v>
                </c:pt>
                <c:pt idx="331">
                  <c:v>213.73136560480839</c:v>
                </c:pt>
                <c:pt idx="332">
                  <c:v>215.71682093532962</c:v>
                </c:pt>
                <c:pt idx="333">
                  <c:v>217.66969275848717</c:v>
                </c:pt>
                <c:pt idx="334">
                  <c:v>219.58968697896768</c:v>
                </c:pt>
                <c:pt idx="335">
                  <c:v>221.47651445270381</c:v>
                </c:pt>
                <c:pt idx="336">
                  <c:v>223.32989103041839</c:v>
                </c:pt>
                <c:pt idx="337">
                  <c:v>225.14953760041604</c:v>
                </c:pt>
                <c:pt idx="338">
                  <c:v>226.93518013061643</c:v>
                </c:pt>
                <c:pt idx="339">
                  <c:v>228.68654970982271</c:v>
                </c:pt>
                <c:pt idx="340">
                  <c:v>230.40338258821825</c:v>
                </c:pt>
                <c:pt idx="341">
                  <c:v>232.08542021708661</c:v>
                </c:pt>
                <c:pt idx="342">
                  <c:v>233.73240928774783</c:v>
                </c:pt>
                <c:pt idx="343">
                  <c:v>235.3441017697061</c:v>
                </c:pt>
                <c:pt idx="344">
                  <c:v>236.92025494800174</c:v>
                </c:pt>
                <c:pt idx="345">
                  <c:v>238.46063145976379</c:v>
                </c:pt>
                <c:pt idx="346">
                  <c:v>239.96499932995545</c:v>
                </c:pt>
                <c:pt idx="347">
                  <c:v>241.43313200630897</c:v>
                </c:pt>
                <c:pt idx="348">
                  <c:v>242.86480839344358</c:v>
                </c:pt>
                <c:pt idx="349">
                  <c:v>244.2598128861614</c:v>
                </c:pt>
                <c:pt idx="350">
                  <c:v>245.61793540191712</c:v>
                </c:pt>
                <c:pt idx="351">
                  <c:v>246.9389714124554</c:v>
                </c:pt>
                <c:pt idx="352">
                  <c:v>248.22272197461226</c:v>
                </c:pt>
                <c:pt idx="353">
                  <c:v>249.468993760275</c:v>
                </c:pt>
                <c:pt idx="354">
                  <c:v>250.67759908549687</c:v>
                </c:pt>
                <c:pt idx="355">
                  <c:v>251.84835593876142</c:v>
                </c:pt>
                <c:pt idx="356">
                  <c:v>252.98108800839302</c:v>
                </c:pt>
                <c:pt idx="357">
                  <c:v>254.0756247091085</c:v>
                </c:pt>
                <c:pt idx="358">
                  <c:v>255.13180120770662</c:v>
                </c:pt>
                <c:pt idx="359">
                  <c:v>256.14945844789179</c:v>
                </c:pt>
                <c:pt idx="360">
                  <c:v>257.12844317422679</c:v>
                </c:pt>
                <c:pt idx="361">
                  <c:v>258.06860795521283</c:v>
                </c:pt>
                <c:pt idx="362">
                  <c:v>258.96981120549208</c:v>
                </c:pt>
                <c:pt idx="363">
                  <c:v>259.83191720716997</c:v>
                </c:pt>
                <c:pt idx="364">
                  <c:v>260.65479613025366</c:v>
                </c:pt>
                <c:pt idx="365">
                  <c:v>261.43832405220417</c:v>
                </c:pt>
                <c:pt idx="366">
                  <c:v>262.18238297659849</c:v>
                </c:pt>
                <c:pt idx="367">
                  <c:v>262.8868608508995</c:v>
                </c:pt>
                <c:pt idx="368">
                  <c:v>263.55165158333057</c:v>
                </c:pt>
                <c:pt idx="369">
                  <c:v>264.1766550588527</c:v>
                </c:pt>
                <c:pt idx="370">
                  <c:v>264.76177715424132</c:v>
                </c:pt>
                <c:pt idx="371">
                  <c:v>265.30692975226128</c:v>
                </c:pt>
                <c:pt idx="372">
                  <c:v>265.81203075493642</c:v>
                </c:pt>
                <c:pt idx="373">
                  <c:v>266.2770040959137</c:v>
                </c:pt>
                <c:pt idx="374">
                  <c:v>266.70177975191825</c:v>
                </c:pt>
                <c:pt idx="375">
                  <c:v>267.08629375329883</c:v>
                </c:pt>
                <c:pt idx="376">
                  <c:v>267.43048819366101</c:v>
                </c:pt>
                <c:pt idx="377">
                  <c:v>267.73431123858825</c:v>
                </c:pt>
                <c:pt idx="378">
                  <c:v>267.99771713344751</c:v>
                </c:pt>
                <c:pt idx="379">
                  <c:v>268.22066621027983</c:v>
                </c:pt>
                <c:pt idx="380">
                  <c:v>268.40312489377436</c:v>
                </c:pt>
                <c:pt idx="381">
                  <c:v>268.54506570632458</c:v>
                </c:pt>
                <c:pt idx="382">
                  <c:v>268.64646727216609</c:v>
                </c:pt>
                <c:pt idx="383">
                  <c:v>268.70731432059608</c:v>
                </c:pt>
                <c:pt idx="384">
                  <c:v>268.72759768827297</c:v>
                </c:pt>
                <c:pt idx="385">
                  <c:v>268.70731432059608</c:v>
                </c:pt>
                <c:pt idx="386">
                  <c:v>268.64646727216609</c:v>
                </c:pt>
                <c:pt idx="387">
                  <c:v>268.54506570632458</c:v>
                </c:pt>
                <c:pt idx="388">
                  <c:v>268.40312489377436</c:v>
                </c:pt>
                <c:pt idx="389">
                  <c:v>268.22066621027983</c:v>
                </c:pt>
                <c:pt idx="390">
                  <c:v>267.99771713344751</c:v>
                </c:pt>
                <c:pt idx="391">
                  <c:v>267.73431123858825</c:v>
                </c:pt>
                <c:pt idx="392">
                  <c:v>267.43048819366106</c:v>
                </c:pt>
                <c:pt idx="393">
                  <c:v>267.08629375329883</c:v>
                </c:pt>
                <c:pt idx="394">
                  <c:v>266.70177975191831</c:v>
                </c:pt>
                <c:pt idx="395">
                  <c:v>266.2770040959137</c:v>
                </c:pt>
                <c:pt idx="396">
                  <c:v>265.81203075493647</c:v>
                </c:pt>
                <c:pt idx="397">
                  <c:v>265.30692975226128</c:v>
                </c:pt>
                <c:pt idx="398">
                  <c:v>264.76177715424137</c:v>
                </c:pt>
                <c:pt idx="399">
                  <c:v>264.1766550588527</c:v>
                </c:pt>
                <c:pt idx="400">
                  <c:v>263.55165158333062</c:v>
                </c:pt>
                <c:pt idx="401">
                  <c:v>262.8868608508995</c:v>
                </c:pt>
                <c:pt idx="402">
                  <c:v>262.18238297659855</c:v>
                </c:pt>
                <c:pt idx="403">
                  <c:v>261.43832405220417</c:v>
                </c:pt>
                <c:pt idx="404">
                  <c:v>260.65479613025366</c:v>
                </c:pt>
                <c:pt idx="405">
                  <c:v>259.83191720716997</c:v>
                </c:pt>
                <c:pt idx="406">
                  <c:v>258.96981120549208</c:v>
                </c:pt>
                <c:pt idx="407">
                  <c:v>258.06860795521283</c:v>
                </c:pt>
                <c:pt idx="408">
                  <c:v>257.12844317422679</c:v>
                </c:pt>
                <c:pt idx="409">
                  <c:v>256.14945844789185</c:v>
                </c:pt>
                <c:pt idx="410">
                  <c:v>255.13180120770662</c:v>
                </c:pt>
                <c:pt idx="411">
                  <c:v>254.0756247091085</c:v>
                </c:pt>
                <c:pt idx="412">
                  <c:v>252.98108800839302</c:v>
                </c:pt>
                <c:pt idx="413">
                  <c:v>251.84835593876142</c:v>
                </c:pt>
                <c:pt idx="414">
                  <c:v>250.67759908549687</c:v>
                </c:pt>
                <c:pt idx="415">
                  <c:v>249.46899376027505</c:v>
                </c:pt>
                <c:pt idx="416">
                  <c:v>248.22272197461231</c:v>
                </c:pt>
                <c:pt idx="417">
                  <c:v>246.93897141245546</c:v>
                </c:pt>
                <c:pt idx="418">
                  <c:v>245.61793540191715</c:v>
                </c:pt>
                <c:pt idx="419">
                  <c:v>244.25981288616146</c:v>
                </c:pt>
                <c:pt idx="420">
                  <c:v>242.86480839344361</c:v>
                </c:pt>
                <c:pt idx="421">
                  <c:v>241.43313200630902</c:v>
                </c:pt>
                <c:pt idx="422">
                  <c:v>239.9649993299555</c:v>
                </c:pt>
                <c:pt idx="423">
                  <c:v>238.46063145976382</c:v>
                </c:pt>
                <c:pt idx="424">
                  <c:v>236.92025494800185</c:v>
                </c:pt>
                <c:pt idx="425">
                  <c:v>235.3441017697061</c:v>
                </c:pt>
                <c:pt idx="426">
                  <c:v>233.73240928774786</c:v>
                </c:pt>
                <c:pt idx="427">
                  <c:v>232.08542021708661</c:v>
                </c:pt>
                <c:pt idx="428">
                  <c:v>230.40338258821825</c:v>
                </c:pt>
                <c:pt idx="429">
                  <c:v>228.68654970982271</c:v>
                </c:pt>
                <c:pt idx="430">
                  <c:v>226.93518013061652</c:v>
                </c:pt>
                <c:pt idx="431">
                  <c:v>225.1495376004161</c:v>
                </c:pt>
                <c:pt idx="432">
                  <c:v>223.32989103041851</c:v>
                </c:pt>
                <c:pt idx="433">
                  <c:v>221.47651445270381</c:v>
                </c:pt>
                <c:pt idx="434">
                  <c:v>219.58968697896768</c:v>
                </c:pt>
                <c:pt idx="435">
                  <c:v>217.66969275848717</c:v>
                </c:pt>
                <c:pt idx="436">
                  <c:v>215.71682093532971</c:v>
                </c:pt>
                <c:pt idx="437">
                  <c:v>213.73136560480847</c:v>
                </c:pt>
                <c:pt idx="438">
                  <c:v>211.71362576919321</c:v>
                </c:pt>
                <c:pt idx="439">
                  <c:v>209.66390529268142</c:v>
                </c:pt>
                <c:pt idx="440">
                  <c:v>207.58251285563725</c:v>
                </c:pt>
                <c:pt idx="441">
                  <c:v>205.46976190810591</c:v>
                </c:pt>
                <c:pt idx="442">
                  <c:v>203.32597062260871</c:v>
                </c:pt>
                <c:pt idx="443">
                  <c:v>201.15146184622782</c:v>
                </c:pt>
                <c:pt idx="444">
                  <c:v>198.94656305198637</c:v>
                </c:pt>
                <c:pt idx="445">
                  <c:v>196.71160628953268</c:v>
                </c:pt>
                <c:pt idx="446">
                  <c:v>194.44692813513424</c:v>
                </c:pt>
                <c:pt idx="447">
                  <c:v>192.15286964099101</c:v>
                </c:pt>
                <c:pt idx="448">
                  <c:v>189.82977628387388</c:v>
                </c:pt>
                <c:pt idx="449">
                  <c:v>187.47799791309762</c:v>
                </c:pt>
                <c:pt idx="450">
                  <c:v>185.09788869783426</c:v>
                </c:pt>
                <c:pt idx="451">
                  <c:v>182.6898070737769</c:v>
                </c:pt>
                <c:pt idx="452">
                  <c:v>180.25411568916047</c:v>
                </c:pt>
                <c:pt idx="453">
                  <c:v>177.79118135014835</c:v>
                </c:pt>
                <c:pt idx="454">
                  <c:v>175.30137496559257</c:v>
                </c:pt>
                <c:pt idx="455">
                  <c:v>172.78507149117635</c:v>
                </c:pt>
                <c:pt idx="456">
                  <c:v>170.24264987294742</c:v>
                </c:pt>
                <c:pt idx="457">
                  <c:v>167.67449299024966</c:v>
                </c:pt>
                <c:pt idx="458">
                  <c:v>165.08098759806319</c:v>
                </c:pt>
                <c:pt idx="459">
                  <c:v>162.46252426876038</c:v>
                </c:pt>
                <c:pt idx="460">
                  <c:v>159.81949733328707</c:v>
                </c:pt>
                <c:pt idx="461">
                  <c:v>157.15230482177807</c:v>
                </c:pt>
                <c:pt idx="462">
                  <c:v>154.46134840361486</c:v>
                </c:pt>
                <c:pt idx="463">
                  <c:v>151.74703332693591</c:v>
                </c:pt>
                <c:pt idx="464">
                  <c:v>149.0097683576077</c:v>
                </c:pt>
                <c:pt idx="465">
                  <c:v>146.24996571766616</c:v>
                </c:pt>
                <c:pt idx="466">
                  <c:v>143.46804102323753</c:v>
                </c:pt>
                <c:pt idx="467">
                  <c:v>140.66441322194805</c:v>
                </c:pt>
                <c:pt idx="468">
                  <c:v>137.83950452983206</c:v>
                </c:pt>
                <c:pt idx="469">
                  <c:v>134.99374036774782</c:v>
                </c:pt>
                <c:pt idx="470">
                  <c:v>132.12754929731037</c:v>
                </c:pt>
                <c:pt idx="471">
                  <c:v>129.24136295635253</c:v>
                </c:pt>
                <c:pt idx="472">
                  <c:v>126.33561599392087</c:v>
                </c:pt>
                <c:pt idx="473">
                  <c:v>123.41074600481979</c:v>
                </c:pt>
                <c:pt idx="474">
                  <c:v>120.46719346371113</c:v>
                </c:pt>
                <c:pt idx="475">
                  <c:v>117.5054016587803</c:v>
                </c:pt>
                <c:pt idx="476">
                  <c:v>114.52581662497886</c:v>
                </c:pt>
                <c:pt idx="477">
                  <c:v>111.5288870768531</c:v>
                </c:pt>
                <c:pt idx="478">
                  <c:v>108.51506434096926</c:v>
                </c:pt>
                <c:pt idx="479">
                  <c:v>105.4848022879459</c:v>
                </c:pt>
                <c:pt idx="480">
                  <c:v>102.43855726410189</c:v>
                </c:pt>
                <c:pt idx="481">
                  <c:v>99.376788022732896</c:v>
                </c:pt>
                <c:pt idx="482">
                  <c:v>96.299955655024547</c:v>
                </c:pt>
                <c:pt idx="483">
                  <c:v>93.208523520613966</c:v>
                </c:pt>
                <c:pt idx="484">
                  <c:v>90.102957177809415</c:v>
                </c:pt>
                <c:pt idx="485">
                  <c:v>86.983724313478945</c:v>
                </c:pt>
                <c:pt idx="486">
                  <c:v>83.851294672618479</c:v>
                </c:pt>
                <c:pt idx="487">
                  <c:v>80.706139987609959</c:v>
                </c:pt>
                <c:pt idx="488">
                  <c:v>77.54873390718015</c:v>
                </c:pt>
                <c:pt idx="489">
                  <c:v>74.379551925070913</c:v>
                </c:pt>
                <c:pt idx="490">
                  <c:v>71.199071308431598</c:v>
                </c:pt>
                <c:pt idx="491">
                  <c:v>68.007771025944336</c:v>
                </c:pt>
                <c:pt idx="492">
                  <c:v>64.806131675693123</c:v>
                </c:pt>
                <c:pt idx="493">
                  <c:v>61.59463541278749</c:v>
                </c:pt>
                <c:pt idx="494">
                  <c:v>58.373765876751996</c:v>
                </c:pt>
                <c:pt idx="495">
                  <c:v>55.144008118691389</c:v>
                </c:pt>
                <c:pt idx="496">
                  <c:v>51.905848528244057</c:v>
                </c:pt>
                <c:pt idx="497">
                  <c:v>48.659774760333413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THD!$L$5</c:f>
              <c:strCache>
                <c:ptCount val="1"/>
                <c:pt idx="0">
                  <c:v>Iin.1st (mA)</c:v>
                </c:pt>
              </c:strCache>
            </c:strRef>
          </c:tx>
          <c:marker>
            <c:symbol val="none"/>
          </c:marker>
          <c:xVal>
            <c:numRef>
              <c:f>THD!$B$7:$B$519</c:f>
              <c:numCache>
                <c:formatCode>General</c:formatCode>
                <c:ptCount val="513"/>
                <c:pt idx="0">
                  <c:v>-8.3333333333333332E-3</c:v>
                </c:pt>
                <c:pt idx="1">
                  <c:v>-8.30078125E-3</c:v>
                </c:pt>
                <c:pt idx="2">
                  <c:v>-8.2682291666666668E-3</c:v>
                </c:pt>
                <c:pt idx="3">
                  <c:v>-8.2356770833333336E-3</c:v>
                </c:pt>
                <c:pt idx="4">
                  <c:v>-8.2031250000000003E-3</c:v>
                </c:pt>
                <c:pt idx="5">
                  <c:v>-8.1705729166666671E-3</c:v>
                </c:pt>
                <c:pt idx="6">
                  <c:v>-8.1380208333333339E-3</c:v>
                </c:pt>
                <c:pt idx="7">
                  <c:v>-8.1054687500000007E-3</c:v>
                </c:pt>
                <c:pt idx="8">
                  <c:v>-8.0729166666666675E-3</c:v>
                </c:pt>
                <c:pt idx="9">
                  <c:v>-8.0403645833333325E-3</c:v>
                </c:pt>
                <c:pt idx="10">
                  <c:v>-8.0078124999999993E-3</c:v>
                </c:pt>
                <c:pt idx="11">
                  <c:v>-7.9752604166666661E-3</c:v>
                </c:pt>
                <c:pt idx="12">
                  <c:v>-7.9427083333333329E-3</c:v>
                </c:pt>
                <c:pt idx="13">
                  <c:v>-7.9101562499999997E-3</c:v>
                </c:pt>
                <c:pt idx="14">
                  <c:v>-7.8776041666666664E-3</c:v>
                </c:pt>
                <c:pt idx="15">
                  <c:v>-7.8450520833333332E-3</c:v>
                </c:pt>
                <c:pt idx="16">
                  <c:v>-7.8125E-3</c:v>
                </c:pt>
                <c:pt idx="17">
                  <c:v>-7.7799479166666668E-3</c:v>
                </c:pt>
                <c:pt idx="18">
                  <c:v>-7.7473958333333336E-3</c:v>
                </c:pt>
                <c:pt idx="19">
                  <c:v>-7.7148437500000003E-3</c:v>
                </c:pt>
                <c:pt idx="20">
                  <c:v>-7.6822916666666663E-3</c:v>
                </c:pt>
                <c:pt idx="21">
                  <c:v>-7.649739583333333E-3</c:v>
                </c:pt>
                <c:pt idx="22">
                  <c:v>-7.6171874999999998E-3</c:v>
                </c:pt>
                <c:pt idx="23">
                  <c:v>-7.5846354166666666E-3</c:v>
                </c:pt>
                <c:pt idx="24">
                  <c:v>-7.5520833333333334E-3</c:v>
                </c:pt>
                <c:pt idx="25">
                  <c:v>-7.5195312500000002E-3</c:v>
                </c:pt>
                <c:pt idx="26">
                  <c:v>-7.486979166666667E-3</c:v>
                </c:pt>
                <c:pt idx="27">
                  <c:v>-7.4544270833333337E-3</c:v>
                </c:pt>
                <c:pt idx="28">
                  <c:v>-7.4218749999999997E-3</c:v>
                </c:pt>
                <c:pt idx="29">
                  <c:v>-7.3893229166666664E-3</c:v>
                </c:pt>
                <c:pt idx="30">
                  <c:v>-7.3567708333333332E-3</c:v>
                </c:pt>
                <c:pt idx="31">
                  <c:v>-7.32421875E-3</c:v>
                </c:pt>
                <c:pt idx="32">
                  <c:v>-7.2916666666666668E-3</c:v>
                </c:pt>
                <c:pt idx="33">
                  <c:v>-7.2591145833333336E-3</c:v>
                </c:pt>
                <c:pt idx="34">
                  <c:v>-7.2265625000000003E-3</c:v>
                </c:pt>
                <c:pt idx="35">
                  <c:v>-7.1940104166666663E-3</c:v>
                </c:pt>
                <c:pt idx="36">
                  <c:v>-7.161458333333333E-3</c:v>
                </c:pt>
                <c:pt idx="37">
                  <c:v>-7.1289062499999998E-3</c:v>
                </c:pt>
                <c:pt idx="38">
                  <c:v>-7.0963541666666666E-3</c:v>
                </c:pt>
                <c:pt idx="39">
                  <c:v>-7.0638020833333334E-3</c:v>
                </c:pt>
                <c:pt idx="40">
                  <c:v>-7.0312500000000002E-3</c:v>
                </c:pt>
                <c:pt idx="41">
                  <c:v>-6.998697916666667E-3</c:v>
                </c:pt>
                <c:pt idx="42">
                  <c:v>-6.9661458333333337E-3</c:v>
                </c:pt>
                <c:pt idx="43">
                  <c:v>-6.9335937499999997E-3</c:v>
                </c:pt>
                <c:pt idx="44">
                  <c:v>-6.9010416666666664E-3</c:v>
                </c:pt>
                <c:pt idx="45">
                  <c:v>-6.8684895833333332E-3</c:v>
                </c:pt>
                <c:pt idx="46">
                  <c:v>-6.8359375E-3</c:v>
                </c:pt>
                <c:pt idx="47">
                  <c:v>-6.8033854166666668E-3</c:v>
                </c:pt>
                <c:pt idx="48">
                  <c:v>-6.7708333333333336E-3</c:v>
                </c:pt>
                <c:pt idx="49">
                  <c:v>-6.7382812500000003E-3</c:v>
                </c:pt>
                <c:pt idx="50">
                  <c:v>-6.7057291666666663E-3</c:v>
                </c:pt>
                <c:pt idx="51">
                  <c:v>-6.673177083333333E-3</c:v>
                </c:pt>
                <c:pt idx="52">
                  <c:v>-6.6406249999999998E-3</c:v>
                </c:pt>
                <c:pt idx="53">
                  <c:v>-6.6080729166666666E-3</c:v>
                </c:pt>
                <c:pt idx="54">
                  <c:v>-6.5755208333333334E-3</c:v>
                </c:pt>
                <c:pt idx="55">
                  <c:v>-6.5429687500000002E-3</c:v>
                </c:pt>
                <c:pt idx="56">
                  <c:v>-6.510416666666667E-3</c:v>
                </c:pt>
                <c:pt idx="57">
                  <c:v>-6.4778645833333337E-3</c:v>
                </c:pt>
                <c:pt idx="58">
                  <c:v>-6.4453124999999997E-3</c:v>
                </c:pt>
                <c:pt idx="59">
                  <c:v>-6.4127604166666664E-3</c:v>
                </c:pt>
                <c:pt idx="60">
                  <c:v>-6.3802083333333332E-3</c:v>
                </c:pt>
                <c:pt idx="61">
                  <c:v>-6.34765625E-3</c:v>
                </c:pt>
                <c:pt idx="62">
                  <c:v>-6.3151041666666668E-3</c:v>
                </c:pt>
                <c:pt idx="63">
                  <c:v>-6.2825520833333336E-3</c:v>
                </c:pt>
                <c:pt idx="64">
                  <c:v>-6.2500000000000003E-3</c:v>
                </c:pt>
                <c:pt idx="65">
                  <c:v>-6.2174479166666663E-3</c:v>
                </c:pt>
                <c:pt idx="66">
                  <c:v>-6.184895833333333E-3</c:v>
                </c:pt>
                <c:pt idx="67">
                  <c:v>-6.1523437499999998E-3</c:v>
                </c:pt>
                <c:pt idx="68">
                  <c:v>-6.1197916666666666E-3</c:v>
                </c:pt>
                <c:pt idx="69">
                  <c:v>-6.0872395833333334E-3</c:v>
                </c:pt>
                <c:pt idx="70">
                  <c:v>-6.0546875000000002E-3</c:v>
                </c:pt>
                <c:pt idx="71">
                  <c:v>-6.022135416666667E-3</c:v>
                </c:pt>
                <c:pt idx="72">
                  <c:v>-5.9895833333333337E-3</c:v>
                </c:pt>
                <c:pt idx="73">
                  <c:v>-5.9570312499999997E-3</c:v>
                </c:pt>
                <c:pt idx="74">
                  <c:v>-5.9244791666666664E-3</c:v>
                </c:pt>
                <c:pt idx="75">
                  <c:v>-5.8919270833333332E-3</c:v>
                </c:pt>
                <c:pt idx="76">
                  <c:v>-5.859375E-3</c:v>
                </c:pt>
                <c:pt idx="77">
                  <c:v>-5.8268229166666668E-3</c:v>
                </c:pt>
                <c:pt idx="78">
                  <c:v>-5.7942708333333336E-3</c:v>
                </c:pt>
                <c:pt idx="79">
                  <c:v>-5.7617187500000003E-3</c:v>
                </c:pt>
                <c:pt idx="80">
                  <c:v>-5.7291666666666663E-3</c:v>
                </c:pt>
                <c:pt idx="81">
                  <c:v>-5.696614583333333E-3</c:v>
                </c:pt>
                <c:pt idx="82">
                  <c:v>-5.6640624999999998E-3</c:v>
                </c:pt>
                <c:pt idx="83">
                  <c:v>-5.6315104166666666E-3</c:v>
                </c:pt>
                <c:pt idx="84">
                  <c:v>-5.5989583333333334E-3</c:v>
                </c:pt>
                <c:pt idx="85">
                  <c:v>-5.5664062500000002E-3</c:v>
                </c:pt>
                <c:pt idx="86">
                  <c:v>-5.533854166666667E-3</c:v>
                </c:pt>
                <c:pt idx="87">
                  <c:v>-5.5013020833333337E-3</c:v>
                </c:pt>
                <c:pt idx="88">
                  <c:v>-5.4687499999999997E-3</c:v>
                </c:pt>
                <c:pt idx="89">
                  <c:v>-5.4361979166666664E-3</c:v>
                </c:pt>
                <c:pt idx="90">
                  <c:v>-5.4036458333333332E-3</c:v>
                </c:pt>
                <c:pt idx="91">
                  <c:v>-5.37109375E-3</c:v>
                </c:pt>
                <c:pt idx="92">
                  <c:v>-5.3385416666666668E-3</c:v>
                </c:pt>
                <c:pt idx="93">
                  <c:v>-5.3059895833333336E-3</c:v>
                </c:pt>
                <c:pt idx="94">
                  <c:v>-5.2734375000000003E-3</c:v>
                </c:pt>
                <c:pt idx="95">
                  <c:v>-5.2408854166666663E-3</c:v>
                </c:pt>
                <c:pt idx="96">
                  <c:v>-5.208333333333333E-3</c:v>
                </c:pt>
                <c:pt idx="97">
                  <c:v>-5.1757812499999998E-3</c:v>
                </c:pt>
                <c:pt idx="98">
                  <c:v>-5.1432291666666666E-3</c:v>
                </c:pt>
                <c:pt idx="99">
                  <c:v>-5.1106770833333334E-3</c:v>
                </c:pt>
                <c:pt idx="100">
                  <c:v>-5.0781250000000002E-3</c:v>
                </c:pt>
                <c:pt idx="101">
                  <c:v>-5.045572916666667E-3</c:v>
                </c:pt>
                <c:pt idx="102">
                  <c:v>-5.0130208333333337E-3</c:v>
                </c:pt>
                <c:pt idx="103">
                  <c:v>-4.9804687499999997E-3</c:v>
                </c:pt>
                <c:pt idx="104">
                  <c:v>-4.9479166666666664E-3</c:v>
                </c:pt>
                <c:pt idx="105">
                  <c:v>-4.9153645833333332E-3</c:v>
                </c:pt>
                <c:pt idx="106">
                  <c:v>-4.8828125E-3</c:v>
                </c:pt>
                <c:pt idx="107">
                  <c:v>-4.8502604166666668E-3</c:v>
                </c:pt>
                <c:pt idx="108">
                  <c:v>-4.8177083333333336E-3</c:v>
                </c:pt>
                <c:pt idx="109">
                  <c:v>-4.7851562500000003E-3</c:v>
                </c:pt>
                <c:pt idx="110">
                  <c:v>-4.7526041666666663E-3</c:v>
                </c:pt>
                <c:pt idx="111">
                  <c:v>-4.720052083333333E-3</c:v>
                </c:pt>
                <c:pt idx="112">
                  <c:v>-4.6874999999999998E-3</c:v>
                </c:pt>
                <c:pt idx="113">
                  <c:v>-4.6549479166666666E-3</c:v>
                </c:pt>
                <c:pt idx="114">
                  <c:v>-4.6223958333333334E-3</c:v>
                </c:pt>
                <c:pt idx="115">
                  <c:v>-4.5898437500000002E-3</c:v>
                </c:pt>
                <c:pt idx="116">
                  <c:v>-4.557291666666667E-3</c:v>
                </c:pt>
                <c:pt idx="117">
                  <c:v>-4.5247395833333337E-3</c:v>
                </c:pt>
                <c:pt idx="118">
                  <c:v>-4.4921874999999997E-3</c:v>
                </c:pt>
                <c:pt idx="119">
                  <c:v>-4.4596354166666664E-3</c:v>
                </c:pt>
                <c:pt idx="120">
                  <c:v>-4.4270833333333332E-3</c:v>
                </c:pt>
                <c:pt idx="121">
                  <c:v>-4.39453125E-3</c:v>
                </c:pt>
                <c:pt idx="122">
                  <c:v>-4.3619791666666668E-3</c:v>
                </c:pt>
                <c:pt idx="123">
                  <c:v>-4.3294270833333336E-3</c:v>
                </c:pt>
                <c:pt idx="124">
                  <c:v>-4.2968750000000003E-3</c:v>
                </c:pt>
                <c:pt idx="125">
                  <c:v>-4.2643229166666663E-3</c:v>
                </c:pt>
                <c:pt idx="126">
                  <c:v>-4.231770833333333E-3</c:v>
                </c:pt>
                <c:pt idx="127">
                  <c:v>-4.1992187499999998E-3</c:v>
                </c:pt>
                <c:pt idx="128">
                  <c:v>-4.1666666666666666E-3</c:v>
                </c:pt>
                <c:pt idx="129">
                  <c:v>-4.1341145833333334E-3</c:v>
                </c:pt>
                <c:pt idx="130">
                  <c:v>-4.1015625000000002E-3</c:v>
                </c:pt>
                <c:pt idx="131">
                  <c:v>-4.069010416666667E-3</c:v>
                </c:pt>
                <c:pt idx="132">
                  <c:v>-4.0364583333333337E-3</c:v>
                </c:pt>
                <c:pt idx="133">
                  <c:v>-4.0039062499999997E-3</c:v>
                </c:pt>
                <c:pt idx="134">
                  <c:v>-3.9713541666666664E-3</c:v>
                </c:pt>
                <c:pt idx="135">
                  <c:v>-3.9388020833333332E-3</c:v>
                </c:pt>
                <c:pt idx="136">
                  <c:v>-3.90625E-3</c:v>
                </c:pt>
                <c:pt idx="137">
                  <c:v>-3.8736979166666668E-3</c:v>
                </c:pt>
                <c:pt idx="138">
                  <c:v>-3.8411458333333331E-3</c:v>
                </c:pt>
                <c:pt idx="139">
                  <c:v>-3.8085937499999999E-3</c:v>
                </c:pt>
                <c:pt idx="140">
                  <c:v>-3.7760416666666667E-3</c:v>
                </c:pt>
                <c:pt idx="141">
                  <c:v>-3.7434895833333335E-3</c:v>
                </c:pt>
                <c:pt idx="142">
                  <c:v>-3.7109374999999998E-3</c:v>
                </c:pt>
                <c:pt idx="143">
                  <c:v>-3.6783854166666666E-3</c:v>
                </c:pt>
                <c:pt idx="144">
                  <c:v>-3.6458333333333334E-3</c:v>
                </c:pt>
                <c:pt idx="145">
                  <c:v>-3.6132812500000002E-3</c:v>
                </c:pt>
                <c:pt idx="146">
                  <c:v>-3.5807291666666665E-3</c:v>
                </c:pt>
                <c:pt idx="147">
                  <c:v>-3.5481770833333333E-3</c:v>
                </c:pt>
                <c:pt idx="148">
                  <c:v>-3.5156250000000001E-3</c:v>
                </c:pt>
                <c:pt idx="149">
                  <c:v>-3.4830729166666669E-3</c:v>
                </c:pt>
                <c:pt idx="150">
                  <c:v>-3.4505208333333332E-3</c:v>
                </c:pt>
                <c:pt idx="151">
                  <c:v>-3.41796875E-3</c:v>
                </c:pt>
                <c:pt idx="152">
                  <c:v>-3.3854166666666668E-3</c:v>
                </c:pt>
                <c:pt idx="153">
                  <c:v>-3.3528645833333331E-3</c:v>
                </c:pt>
                <c:pt idx="154">
                  <c:v>-3.3203124999999999E-3</c:v>
                </c:pt>
                <c:pt idx="155">
                  <c:v>-3.2877604166666667E-3</c:v>
                </c:pt>
                <c:pt idx="156">
                  <c:v>-3.2552083333333335E-3</c:v>
                </c:pt>
                <c:pt idx="157">
                  <c:v>-3.2226562499999998E-3</c:v>
                </c:pt>
                <c:pt idx="158">
                  <c:v>-3.1901041666666666E-3</c:v>
                </c:pt>
                <c:pt idx="159">
                  <c:v>-3.1575520833333334E-3</c:v>
                </c:pt>
                <c:pt idx="160">
                  <c:v>-3.1250000000000002E-3</c:v>
                </c:pt>
                <c:pt idx="161">
                  <c:v>-3.0924479166666665E-3</c:v>
                </c:pt>
                <c:pt idx="162">
                  <c:v>-3.0598958333333333E-3</c:v>
                </c:pt>
                <c:pt idx="163">
                  <c:v>-3.0273437500000001E-3</c:v>
                </c:pt>
                <c:pt idx="164">
                  <c:v>-2.9947916666666669E-3</c:v>
                </c:pt>
                <c:pt idx="165">
                  <c:v>-2.9622395833333332E-3</c:v>
                </c:pt>
                <c:pt idx="166">
                  <c:v>-2.9296875E-3</c:v>
                </c:pt>
                <c:pt idx="167">
                  <c:v>-2.8971354166666668E-3</c:v>
                </c:pt>
                <c:pt idx="168">
                  <c:v>-2.8645833333333331E-3</c:v>
                </c:pt>
                <c:pt idx="169">
                  <c:v>-2.8320312499999999E-3</c:v>
                </c:pt>
                <c:pt idx="170">
                  <c:v>-2.7994791666666667E-3</c:v>
                </c:pt>
                <c:pt idx="171">
                  <c:v>-2.7669270833333335E-3</c:v>
                </c:pt>
                <c:pt idx="172">
                  <c:v>-2.7343749999999998E-3</c:v>
                </c:pt>
                <c:pt idx="173">
                  <c:v>-2.7018229166666666E-3</c:v>
                </c:pt>
                <c:pt idx="174">
                  <c:v>-2.6692708333333334E-3</c:v>
                </c:pt>
                <c:pt idx="175">
                  <c:v>-2.6367187500000002E-3</c:v>
                </c:pt>
                <c:pt idx="176">
                  <c:v>-2.6041666666666665E-3</c:v>
                </c:pt>
                <c:pt idx="177">
                  <c:v>-2.5716145833333333E-3</c:v>
                </c:pt>
                <c:pt idx="178">
                  <c:v>-2.5390625000000001E-3</c:v>
                </c:pt>
                <c:pt idx="179">
                  <c:v>-2.5065104166666669E-3</c:v>
                </c:pt>
                <c:pt idx="180">
                  <c:v>-2.4739583333333332E-3</c:v>
                </c:pt>
                <c:pt idx="181">
                  <c:v>-2.44140625E-3</c:v>
                </c:pt>
                <c:pt idx="182">
                  <c:v>-2.4088541666666668E-3</c:v>
                </c:pt>
                <c:pt idx="183">
                  <c:v>-2.3763020833333331E-3</c:v>
                </c:pt>
                <c:pt idx="184">
                  <c:v>-2.3437499999999999E-3</c:v>
                </c:pt>
                <c:pt idx="185">
                  <c:v>-2.3111979166666667E-3</c:v>
                </c:pt>
                <c:pt idx="186">
                  <c:v>-2.2786458333333335E-3</c:v>
                </c:pt>
                <c:pt idx="187">
                  <c:v>-2.2460937499999998E-3</c:v>
                </c:pt>
                <c:pt idx="188">
                  <c:v>-2.2135416666666666E-3</c:v>
                </c:pt>
                <c:pt idx="189">
                  <c:v>-2.1809895833333334E-3</c:v>
                </c:pt>
                <c:pt idx="190">
                  <c:v>-2.1484375000000002E-3</c:v>
                </c:pt>
                <c:pt idx="191">
                  <c:v>-2.1158854166666665E-3</c:v>
                </c:pt>
                <c:pt idx="192">
                  <c:v>-2.0833333333333333E-3</c:v>
                </c:pt>
                <c:pt idx="193">
                  <c:v>-2.0507812500000001E-3</c:v>
                </c:pt>
                <c:pt idx="194">
                  <c:v>-2.0182291666666669E-3</c:v>
                </c:pt>
                <c:pt idx="195">
                  <c:v>-1.9856770833333332E-3</c:v>
                </c:pt>
                <c:pt idx="196">
                  <c:v>-1.953125E-3</c:v>
                </c:pt>
                <c:pt idx="197">
                  <c:v>-1.9205729166666666E-3</c:v>
                </c:pt>
                <c:pt idx="198">
                  <c:v>-1.8880208333333333E-3</c:v>
                </c:pt>
                <c:pt idx="199">
                  <c:v>-1.8554687499999999E-3</c:v>
                </c:pt>
                <c:pt idx="200">
                  <c:v>-1.8229166666666667E-3</c:v>
                </c:pt>
                <c:pt idx="201">
                  <c:v>-1.7903645833333333E-3</c:v>
                </c:pt>
                <c:pt idx="202">
                  <c:v>-1.7578125E-3</c:v>
                </c:pt>
                <c:pt idx="203">
                  <c:v>-1.7252604166666666E-3</c:v>
                </c:pt>
                <c:pt idx="204">
                  <c:v>-1.6927083333333334E-3</c:v>
                </c:pt>
                <c:pt idx="205">
                  <c:v>-1.66015625E-3</c:v>
                </c:pt>
                <c:pt idx="206">
                  <c:v>-1.6276041666666667E-3</c:v>
                </c:pt>
                <c:pt idx="207">
                  <c:v>-1.5950520833333333E-3</c:v>
                </c:pt>
                <c:pt idx="208">
                  <c:v>-1.5625000000000001E-3</c:v>
                </c:pt>
                <c:pt idx="209">
                  <c:v>-1.5299479166666667E-3</c:v>
                </c:pt>
                <c:pt idx="210">
                  <c:v>-1.4973958333333334E-3</c:v>
                </c:pt>
                <c:pt idx="211">
                  <c:v>-1.46484375E-3</c:v>
                </c:pt>
                <c:pt idx="212">
                  <c:v>-1.4322916666666666E-3</c:v>
                </c:pt>
                <c:pt idx="213">
                  <c:v>-1.3997395833333333E-3</c:v>
                </c:pt>
                <c:pt idx="214">
                  <c:v>-1.3671874999999999E-3</c:v>
                </c:pt>
                <c:pt idx="215">
                  <c:v>-1.3346354166666667E-3</c:v>
                </c:pt>
                <c:pt idx="216">
                  <c:v>-1.3020833333333333E-3</c:v>
                </c:pt>
                <c:pt idx="217">
                  <c:v>-1.26953125E-3</c:v>
                </c:pt>
                <c:pt idx="218">
                  <c:v>-1.2369791666666666E-3</c:v>
                </c:pt>
                <c:pt idx="219">
                  <c:v>-1.2044270833333334E-3</c:v>
                </c:pt>
                <c:pt idx="220">
                  <c:v>-1.171875E-3</c:v>
                </c:pt>
                <c:pt idx="221">
                  <c:v>-1.1393229166666667E-3</c:v>
                </c:pt>
                <c:pt idx="222">
                  <c:v>-1.1067708333333333E-3</c:v>
                </c:pt>
                <c:pt idx="223">
                  <c:v>-1.0742187500000001E-3</c:v>
                </c:pt>
                <c:pt idx="224">
                  <c:v>-1.0416666666666667E-3</c:v>
                </c:pt>
                <c:pt idx="225">
                  <c:v>-1.0091145833333334E-3</c:v>
                </c:pt>
                <c:pt idx="226">
                  <c:v>-9.765625E-4</c:v>
                </c:pt>
                <c:pt idx="227">
                  <c:v>-9.4401041666666667E-4</c:v>
                </c:pt>
                <c:pt idx="228">
                  <c:v>-9.1145833333333335E-4</c:v>
                </c:pt>
                <c:pt idx="229">
                  <c:v>-8.7890625000000002E-4</c:v>
                </c:pt>
                <c:pt idx="230">
                  <c:v>-8.463541666666667E-4</c:v>
                </c:pt>
                <c:pt idx="231">
                  <c:v>-8.1380208333333337E-4</c:v>
                </c:pt>
                <c:pt idx="232">
                  <c:v>-7.8125000000000004E-4</c:v>
                </c:pt>
                <c:pt idx="233">
                  <c:v>-7.4869791666666672E-4</c:v>
                </c:pt>
                <c:pt idx="234">
                  <c:v>-7.1614583333333328E-4</c:v>
                </c:pt>
                <c:pt idx="235">
                  <c:v>-6.8359374999999996E-4</c:v>
                </c:pt>
                <c:pt idx="236">
                  <c:v>-6.5104166666666663E-4</c:v>
                </c:pt>
                <c:pt idx="237">
                  <c:v>-6.184895833333333E-4</c:v>
                </c:pt>
                <c:pt idx="238">
                  <c:v>-5.8593749999999998E-4</c:v>
                </c:pt>
                <c:pt idx="239">
                  <c:v>-5.5338541666666665E-4</c:v>
                </c:pt>
                <c:pt idx="240">
                  <c:v>-5.2083333333333333E-4</c:v>
                </c:pt>
                <c:pt idx="241">
                  <c:v>-4.8828125E-4</c:v>
                </c:pt>
                <c:pt idx="242">
                  <c:v>-4.5572916666666667E-4</c:v>
                </c:pt>
                <c:pt idx="243">
                  <c:v>-4.2317708333333335E-4</c:v>
                </c:pt>
                <c:pt idx="244">
                  <c:v>-3.9062500000000002E-4</c:v>
                </c:pt>
                <c:pt idx="245">
                  <c:v>-3.5807291666666664E-4</c:v>
                </c:pt>
                <c:pt idx="246">
                  <c:v>-3.2552083333333332E-4</c:v>
                </c:pt>
                <c:pt idx="247">
                  <c:v>-2.9296874999999999E-4</c:v>
                </c:pt>
                <c:pt idx="248">
                  <c:v>-2.6041666666666666E-4</c:v>
                </c:pt>
                <c:pt idx="249">
                  <c:v>-2.2786458333333334E-4</c:v>
                </c:pt>
                <c:pt idx="250">
                  <c:v>-1.9531250000000001E-4</c:v>
                </c:pt>
                <c:pt idx="251">
                  <c:v>-1.6276041666666666E-4</c:v>
                </c:pt>
                <c:pt idx="252">
                  <c:v>-1.3020833333333333E-4</c:v>
                </c:pt>
                <c:pt idx="253">
                  <c:v>-9.7656250000000005E-5</c:v>
                </c:pt>
                <c:pt idx="254">
                  <c:v>-6.5104166666666666E-5</c:v>
                </c:pt>
                <c:pt idx="255">
                  <c:v>-3.2552083333333333E-5</c:v>
                </c:pt>
                <c:pt idx="256">
                  <c:v>0</c:v>
                </c:pt>
                <c:pt idx="257">
                  <c:v>3.2552083333333333E-5</c:v>
                </c:pt>
                <c:pt idx="258">
                  <c:v>6.5104166666666666E-5</c:v>
                </c:pt>
                <c:pt idx="259">
                  <c:v>9.7656250000000005E-5</c:v>
                </c:pt>
                <c:pt idx="260">
                  <c:v>1.3020833333333333E-4</c:v>
                </c:pt>
                <c:pt idx="261">
                  <c:v>1.6276041666666666E-4</c:v>
                </c:pt>
                <c:pt idx="262">
                  <c:v>1.9531250000000001E-4</c:v>
                </c:pt>
                <c:pt idx="263">
                  <c:v>2.2786458333333334E-4</c:v>
                </c:pt>
                <c:pt idx="264">
                  <c:v>2.6041666666666666E-4</c:v>
                </c:pt>
                <c:pt idx="265">
                  <c:v>2.9296874999999999E-4</c:v>
                </c:pt>
                <c:pt idx="266">
                  <c:v>3.2552083333333332E-4</c:v>
                </c:pt>
                <c:pt idx="267">
                  <c:v>3.5807291666666664E-4</c:v>
                </c:pt>
                <c:pt idx="268">
                  <c:v>3.9062500000000002E-4</c:v>
                </c:pt>
                <c:pt idx="269">
                  <c:v>4.2317708333333335E-4</c:v>
                </c:pt>
                <c:pt idx="270">
                  <c:v>4.5572916666666667E-4</c:v>
                </c:pt>
                <c:pt idx="271">
                  <c:v>4.8828125E-4</c:v>
                </c:pt>
                <c:pt idx="272">
                  <c:v>5.2083333333333333E-4</c:v>
                </c:pt>
                <c:pt idx="273">
                  <c:v>5.5338541666666665E-4</c:v>
                </c:pt>
                <c:pt idx="274">
                  <c:v>5.8593749999999998E-4</c:v>
                </c:pt>
                <c:pt idx="275">
                  <c:v>6.184895833333333E-4</c:v>
                </c:pt>
                <c:pt idx="276">
                  <c:v>6.5104166666666663E-4</c:v>
                </c:pt>
                <c:pt idx="277">
                  <c:v>6.8359374999999996E-4</c:v>
                </c:pt>
                <c:pt idx="278">
                  <c:v>7.1614583333333328E-4</c:v>
                </c:pt>
                <c:pt idx="279">
                  <c:v>7.4869791666666672E-4</c:v>
                </c:pt>
                <c:pt idx="280">
                  <c:v>7.8125000000000004E-4</c:v>
                </c:pt>
                <c:pt idx="281">
                  <c:v>8.1380208333333337E-4</c:v>
                </c:pt>
                <c:pt idx="282">
                  <c:v>8.463541666666667E-4</c:v>
                </c:pt>
                <c:pt idx="283">
                  <c:v>8.7890625000000002E-4</c:v>
                </c:pt>
                <c:pt idx="284">
                  <c:v>9.1145833333333335E-4</c:v>
                </c:pt>
                <c:pt idx="285">
                  <c:v>9.4401041666666667E-4</c:v>
                </c:pt>
                <c:pt idx="286">
                  <c:v>9.765625E-4</c:v>
                </c:pt>
                <c:pt idx="287">
                  <c:v>1.0091145833333334E-3</c:v>
                </c:pt>
                <c:pt idx="288">
                  <c:v>1.0416666666666667E-3</c:v>
                </c:pt>
                <c:pt idx="289">
                  <c:v>1.0742187500000001E-3</c:v>
                </c:pt>
                <c:pt idx="290">
                  <c:v>1.1067708333333333E-3</c:v>
                </c:pt>
                <c:pt idx="291">
                  <c:v>1.1393229166666667E-3</c:v>
                </c:pt>
                <c:pt idx="292">
                  <c:v>1.171875E-3</c:v>
                </c:pt>
                <c:pt idx="293">
                  <c:v>1.2044270833333334E-3</c:v>
                </c:pt>
                <c:pt idx="294">
                  <c:v>1.2369791666666666E-3</c:v>
                </c:pt>
                <c:pt idx="295">
                  <c:v>1.26953125E-3</c:v>
                </c:pt>
                <c:pt idx="296">
                  <c:v>1.3020833333333333E-3</c:v>
                </c:pt>
                <c:pt idx="297">
                  <c:v>1.3346354166666667E-3</c:v>
                </c:pt>
                <c:pt idx="298">
                  <c:v>1.3671874999999999E-3</c:v>
                </c:pt>
                <c:pt idx="299">
                  <c:v>1.3997395833333333E-3</c:v>
                </c:pt>
                <c:pt idx="300">
                  <c:v>1.4322916666666666E-3</c:v>
                </c:pt>
                <c:pt idx="301">
                  <c:v>1.46484375E-3</c:v>
                </c:pt>
                <c:pt idx="302">
                  <c:v>1.4973958333333334E-3</c:v>
                </c:pt>
                <c:pt idx="303">
                  <c:v>1.5299479166666667E-3</c:v>
                </c:pt>
                <c:pt idx="304">
                  <c:v>1.5625000000000001E-3</c:v>
                </c:pt>
                <c:pt idx="305">
                  <c:v>1.5950520833333333E-3</c:v>
                </c:pt>
                <c:pt idx="306">
                  <c:v>1.6276041666666667E-3</c:v>
                </c:pt>
                <c:pt idx="307">
                  <c:v>1.66015625E-3</c:v>
                </c:pt>
                <c:pt idx="308">
                  <c:v>1.6927083333333334E-3</c:v>
                </c:pt>
                <c:pt idx="309">
                  <c:v>1.7252604166666666E-3</c:v>
                </c:pt>
                <c:pt idx="310">
                  <c:v>1.7578125E-3</c:v>
                </c:pt>
                <c:pt idx="311">
                  <c:v>1.7903645833333333E-3</c:v>
                </c:pt>
                <c:pt idx="312">
                  <c:v>1.8229166666666667E-3</c:v>
                </c:pt>
                <c:pt idx="313">
                  <c:v>1.8554687499999999E-3</c:v>
                </c:pt>
                <c:pt idx="314">
                  <c:v>1.8880208333333333E-3</c:v>
                </c:pt>
                <c:pt idx="315">
                  <c:v>1.9205729166666666E-3</c:v>
                </c:pt>
                <c:pt idx="316">
                  <c:v>1.953125E-3</c:v>
                </c:pt>
                <c:pt idx="317">
                  <c:v>1.9856770833333332E-3</c:v>
                </c:pt>
                <c:pt idx="318">
                  <c:v>2.0182291666666669E-3</c:v>
                </c:pt>
                <c:pt idx="319">
                  <c:v>2.0507812500000001E-3</c:v>
                </c:pt>
                <c:pt idx="320">
                  <c:v>2.0833333333333333E-3</c:v>
                </c:pt>
                <c:pt idx="321">
                  <c:v>2.1158854166666665E-3</c:v>
                </c:pt>
                <c:pt idx="322">
                  <c:v>2.1484375000000002E-3</c:v>
                </c:pt>
                <c:pt idx="323">
                  <c:v>2.1809895833333334E-3</c:v>
                </c:pt>
                <c:pt idx="324">
                  <c:v>2.2135416666666666E-3</c:v>
                </c:pt>
                <c:pt idx="325">
                  <c:v>2.2460937499999998E-3</c:v>
                </c:pt>
                <c:pt idx="326">
                  <c:v>2.2786458333333335E-3</c:v>
                </c:pt>
                <c:pt idx="327">
                  <c:v>2.3111979166666667E-3</c:v>
                </c:pt>
                <c:pt idx="328">
                  <c:v>2.3437499999999999E-3</c:v>
                </c:pt>
                <c:pt idx="329">
                  <c:v>2.3763020833333331E-3</c:v>
                </c:pt>
                <c:pt idx="330">
                  <c:v>2.4088541666666668E-3</c:v>
                </c:pt>
                <c:pt idx="331">
                  <c:v>2.44140625E-3</c:v>
                </c:pt>
                <c:pt idx="332">
                  <c:v>2.4739583333333332E-3</c:v>
                </c:pt>
                <c:pt idx="333">
                  <c:v>2.5065104166666669E-3</c:v>
                </c:pt>
                <c:pt idx="334">
                  <c:v>2.5390625000000001E-3</c:v>
                </c:pt>
                <c:pt idx="335">
                  <c:v>2.5716145833333333E-3</c:v>
                </c:pt>
                <c:pt idx="336">
                  <c:v>2.6041666666666665E-3</c:v>
                </c:pt>
                <c:pt idx="337">
                  <c:v>2.6367187500000002E-3</c:v>
                </c:pt>
                <c:pt idx="338">
                  <c:v>2.6692708333333334E-3</c:v>
                </c:pt>
                <c:pt idx="339">
                  <c:v>2.7018229166666666E-3</c:v>
                </c:pt>
                <c:pt idx="340">
                  <c:v>2.7343749999999998E-3</c:v>
                </c:pt>
                <c:pt idx="341">
                  <c:v>2.7669270833333335E-3</c:v>
                </c:pt>
                <c:pt idx="342">
                  <c:v>2.7994791666666667E-3</c:v>
                </c:pt>
                <c:pt idx="343">
                  <c:v>2.8320312499999999E-3</c:v>
                </c:pt>
                <c:pt idx="344">
                  <c:v>2.8645833333333331E-3</c:v>
                </c:pt>
                <c:pt idx="345">
                  <c:v>2.8971354166666668E-3</c:v>
                </c:pt>
                <c:pt idx="346">
                  <c:v>2.9296875E-3</c:v>
                </c:pt>
                <c:pt idx="347">
                  <c:v>2.9622395833333332E-3</c:v>
                </c:pt>
                <c:pt idx="348">
                  <c:v>2.9947916666666669E-3</c:v>
                </c:pt>
                <c:pt idx="349">
                  <c:v>3.0273437500000001E-3</c:v>
                </c:pt>
                <c:pt idx="350">
                  <c:v>3.0598958333333333E-3</c:v>
                </c:pt>
                <c:pt idx="351">
                  <c:v>3.0924479166666665E-3</c:v>
                </c:pt>
                <c:pt idx="352">
                  <c:v>3.1250000000000002E-3</c:v>
                </c:pt>
                <c:pt idx="353">
                  <c:v>3.1575520833333334E-3</c:v>
                </c:pt>
                <c:pt idx="354">
                  <c:v>3.1901041666666666E-3</c:v>
                </c:pt>
                <c:pt idx="355">
                  <c:v>3.2226562499999998E-3</c:v>
                </c:pt>
                <c:pt idx="356">
                  <c:v>3.2552083333333335E-3</c:v>
                </c:pt>
                <c:pt idx="357">
                  <c:v>3.2877604166666667E-3</c:v>
                </c:pt>
                <c:pt idx="358">
                  <c:v>3.3203124999999999E-3</c:v>
                </c:pt>
                <c:pt idx="359">
                  <c:v>3.3528645833333331E-3</c:v>
                </c:pt>
                <c:pt idx="360">
                  <c:v>3.3854166666666668E-3</c:v>
                </c:pt>
                <c:pt idx="361">
                  <c:v>3.41796875E-3</c:v>
                </c:pt>
                <c:pt idx="362">
                  <c:v>3.4505208333333332E-3</c:v>
                </c:pt>
                <c:pt idx="363">
                  <c:v>3.4830729166666669E-3</c:v>
                </c:pt>
                <c:pt idx="364">
                  <c:v>3.5156250000000001E-3</c:v>
                </c:pt>
                <c:pt idx="365">
                  <c:v>3.5481770833333333E-3</c:v>
                </c:pt>
                <c:pt idx="366">
                  <c:v>3.5807291666666665E-3</c:v>
                </c:pt>
                <c:pt idx="367">
                  <c:v>3.6132812500000002E-3</c:v>
                </c:pt>
                <c:pt idx="368">
                  <c:v>3.6458333333333334E-3</c:v>
                </c:pt>
                <c:pt idx="369">
                  <c:v>3.6783854166666666E-3</c:v>
                </c:pt>
                <c:pt idx="370">
                  <c:v>3.7109374999999998E-3</c:v>
                </c:pt>
                <c:pt idx="371">
                  <c:v>3.7434895833333335E-3</c:v>
                </c:pt>
                <c:pt idx="372">
                  <c:v>3.7760416666666667E-3</c:v>
                </c:pt>
                <c:pt idx="373">
                  <c:v>3.8085937499999999E-3</c:v>
                </c:pt>
                <c:pt idx="374">
                  <c:v>3.8411458333333331E-3</c:v>
                </c:pt>
                <c:pt idx="375">
                  <c:v>3.8736979166666668E-3</c:v>
                </c:pt>
                <c:pt idx="376">
                  <c:v>3.90625E-3</c:v>
                </c:pt>
                <c:pt idx="377">
                  <c:v>3.9388020833333332E-3</c:v>
                </c:pt>
                <c:pt idx="378">
                  <c:v>3.9713541666666664E-3</c:v>
                </c:pt>
                <c:pt idx="379">
                  <c:v>4.0039062499999997E-3</c:v>
                </c:pt>
                <c:pt idx="380">
                  <c:v>4.0364583333333337E-3</c:v>
                </c:pt>
                <c:pt idx="381">
                  <c:v>4.069010416666667E-3</c:v>
                </c:pt>
                <c:pt idx="382">
                  <c:v>4.1015625000000002E-3</c:v>
                </c:pt>
                <c:pt idx="383">
                  <c:v>4.1341145833333334E-3</c:v>
                </c:pt>
                <c:pt idx="384">
                  <c:v>4.1666666666666666E-3</c:v>
                </c:pt>
                <c:pt idx="385">
                  <c:v>4.1992187499999998E-3</c:v>
                </c:pt>
                <c:pt idx="386">
                  <c:v>4.231770833333333E-3</c:v>
                </c:pt>
                <c:pt idx="387">
                  <c:v>4.2643229166666663E-3</c:v>
                </c:pt>
                <c:pt idx="388">
                  <c:v>4.2968750000000003E-3</c:v>
                </c:pt>
                <c:pt idx="389">
                  <c:v>4.3294270833333336E-3</c:v>
                </c:pt>
                <c:pt idx="390">
                  <c:v>4.3619791666666668E-3</c:v>
                </c:pt>
                <c:pt idx="391">
                  <c:v>4.39453125E-3</c:v>
                </c:pt>
                <c:pt idx="392">
                  <c:v>4.4270833333333332E-3</c:v>
                </c:pt>
                <c:pt idx="393">
                  <c:v>4.4596354166666664E-3</c:v>
                </c:pt>
                <c:pt idx="394">
                  <c:v>4.4921874999999997E-3</c:v>
                </c:pt>
                <c:pt idx="395">
                  <c:v>4.5247395833333337E-3</c:v>
                </c:pt>
                <c:pt idx="396">
                  <c:v>4.557291666666667E-3</c:v>
                </c:pt>
                <c:pt idx="397">
                  <c:v>4.5898437500000002E-3</c:v>
                </c:pt>
                <c:pt idx="398">
                  <c:v>4.6223958333333334E-3</c:v>
                </c:pt>
                <c:pt idx="399">
                  <c:v>4.6549479166666666E-3</c:v>
                </c:pt>
                <c:pt idx="400">
                  <c:v>4.6874999999999998E-3</c:v>
                </c:pt>
                <c:pt idx="401">
                  <c:v>4.720052083333333E-3</c:v>
                </c:pt>
                <c:pt idx="402">
                  <c:v>4.7526041666666663E-3</c:v>
                </c:pt>
                <c:pt idx="403">
                  <c:v>4.7851562500000003E-3</c:v>
                </c:pt>
                <c:pt idx="404">
                  <c:v>4.8177083333333336E-3</c:v>
                </c:pt>
                <c:pt idx="405">
                  <c:v>4.8502604166666668E-3</c:v>
                </c:pt>
                <c:pt idx="406">
                  <c:v>4.8828125E-3</c:v>
                </c:pt>
                <c:pt idx="407">
                  <c:v>4.9153645833333332E-3</c:v>
                </c:pt>
                <c:pt idx="408">
                  <c:v>4.9479166666666664E-3</c:v>
                </c:pt>
                <c:pt idx="409">
                  <c:v>4.9804687499999997E-3</c:v>
                </c:pt>
                <c:pt idx="410">
                  <c:v>5.0130208333333337E-3</c:v>
                </c:pt>
                <c:pt idx="411">
                  <c:v>5.045572916666667E-3</c:v>
                </c:pt>
                <c:pt idx="412">
                  <c:v>5.0781250000000002E-3</c:v>
                </c:pt>
                <c:pt idx="413">
                  <c:v>5.1106770833333334E-3</c:v>
                </c:pt>
                <c:pt idx="414">
                  <c:v>5.1432291666666666E-3</c:v>
                </c:pt>
                <c:pt idx="415">
                  <c:v>5.1757812499999998E-3</c:v>
                </c:pt>
                <c:pt idx="416">
                  <c:v>5.208333333333333E-3</c:v>
                </c:pt>
                <c:pt idx="417">
                  <c:v>5.2408854166666663E-3</c:v>
                </c:pt>
                <c:pt idx="418">
                  <c:v>5.2734375000000003E-3</c:v>
                </c:pt>
                <c:pt idx="419">
                  <c:v>5.3059895833333336E-3</c:v>
                </c:pt>
                <c:pt idx="420">
                  <c:v>5.3385416666666668E-3</c:v>
                </c:pt>
                <c:pt idx="421">
                  <c:v>5.37109375E-3</c:v>
                </c:pt>
                <c:pt idx="422">
                  <c:v>5.4036458333333332E-3</c:v>
                </c:pt>
                <c:pt idx="423">
                  <c:v>5.4361979166666664E-3</c:v>
                </c:pt>
                <c:pt idx="424">
                  <c:v>5.4687499999999997E-3</c:v>
                </c:pt>
                <c:pt idx="425">
                  <c:v>5.5013020833333337E-3</c:v>
                </c:pt>
                <c:pt idx="426">
                  <c:v>5.533854166666667E-3</c:v>
                </c:pt>
                <c:pt idx="427">
                  <c:v>5.5664062500000002E-3</c:v>
                </c:pt>
                <c:pt idx="428">
                  <c:v>5.5989583333333334E-3</c:v>
                </c:pt>
                <c:pt idx="429">
                  <c:v>5.6315104166666666E-3</c:v>
                </c:pt>
                <c:pt idx="430">
                  <c:v>5.6640624999999998E-3</c:v>
                </c:pt>
                <c:pt idx="431">
                  <c:v>5.696614583333333E-3</c:v>
                </c:pt>
                <c:pt idx="432">
                  <c:v>5.7291666666666663E-3</c:v>
                </c:pt>
                <c:pt idx="433">
                  <c:v>5.7617187500000003E-3</c:v>
                </c:pt>
                <c:pt idx="434">
                  <c:v>5.7942708333333336E-3</c:v>
                </c:pt>
                <c:pt idx="435">
                  <c:v>5.8268229166666668E-3</c:v>
                </c:pt>
                <c:pt idx="436">
                  <c:v>5.859375E-3</c:v>
                </c:pt>
                <c:pt idx="437">
                  <c:v>5.8919270833333332E-3</c:v>
                </c:pt>
                <c:pt idx="438">
                  <c:v>5.9244791666666664E-3</c:v>
                </c:pt>
                <c:pt idx="439">
                  <c:v>5.9570312499999997E-3</c:v>
                </c:pt>
                <c:pt idx="440">
                  <c:v>5.9895833333333337E-3</c:v>
                </c:pt>
                <c:pt idx="441">
                  <c:v>6.022135416666667E-3</c:v>
                </c:pt>
                <c:pt idx="442">
                  <c:v>6.0546875000000002E-3</c:v>
                </c:pt>
                <c:pt idx="443">
                  <c:v>6.0872395833333334E-3</c:v>
                </c:pt>
                <c:pt idx="444">
                  <c:v>6.1197916666666666E-3</c:v>
                </c:pt>
                <c:pt idx="445">
                  <c:v>6.1523437499999998E-3</c:v>
                </c:pt>
                <c:pt idx="446">
                  <c:v>6.184895833333333E-3</c:v>
                </c:pt>
                <c:pt idx="447">
                  <c:v>6.2174479166666663E-3</c:v>
                </c:pt>
                <c:pt idx="448">
                  <c:v>6.2500000000000003E-3</c:v>
                </c:pt>
                <c:pt idx="449">
                  <c:v>6.2825520833333336E-3</c:v>
                </c:pt>
                <c:pt idx="450">
                  <c:v>6.3151041666666668E-3</c:v>
                </c:pt>
                <c:pt idx="451">
                  <c:v>6.34765625E-3</c:v>
                </c:pt>
                <c:pt idx="452">
                  <c:v>6.3802083333333332E-3</c:v>
                </c:pt>
                <c:pt idx="453">
                  <c:v>6.4127604166666664E-3</c:v>
                </c:pt>
                <c:pt idx="454">
                  <c:v>6.4453124999999997E-3</c:v>
                </c:pt>
                <c:pt idx="455">
                  <c:v>6.4778645833333337E-3</c:v>
                </c:pt>
                <c:pt idx="456">
                  <c:v>6.510416666666667E-3</c:v>
                </c:pt>
                <c:pt idx="457">
                  <c:v>6.5429687500000002E-3</c:v>
                </c:pt>
                <c:pt idx="458">
                  <c:v>6.5755208333333334E-3</c:v>
                </c:pt>
                <c:pt idx="459">
                  <c:v>6.6080729166666666E-3</c:v>
                </c:pt>
                <c:pt idx="460">
                  <c:v>6.6406249999999998E-3</c:v>
                </c:pt>
                <c:pt idx="461">
                  <c:v>6.673177083333333E-3</c:v>
                </c:pt>
                <c:pt idx="462">
                  <c:v>6.7057291666666663E-3</c:v>
                </c:pt>
                <c:pt idx="463">
                  <c:v>6.7382812500000003E-3</c:v>
                </c:pt>
                <c:pt idx="464">
                  <c:v>6.7708333333333336E-3</c:v>
                </c:pt>
                <c:pt idx="465">
                  <c:v>6.8033854166666668E-3</c:v>
                </c:pt>
                <c:pt idx="466">
                  <c:v>6.8359375E-3</c:v>
                </c:pt>
                <c:pt idx="467">
                  <c:v>6.8684895833333332E-3</c:v>
                </c:pt>
                <c:pt idx="468">
                  <c:v>6.9010416666666664E-3</c:v>
                </c:pt>
                <c:pt idx="469">
                  <c:v>6.9335937499999997E-3</c:v>
                </c:pt>
                <c:pt idx="470">
                  <c:v>6.9661458333333337E-3</c:v>
                </c:pt>
                <c:pt idx="471">
                  <c:v>6.998697916666667E-3</c:v>
                </c:pt>
                <c:pt idx="472">
                  <c:v>7.0312500000000002E-3</c:v>
                </c:pt>
                <c:pt idx="473">
                  <c:v>7.0638020833333334E-3</c:v>
                </c:pt>
                <c:pt idx="474">
                  <c:v>7.0963541666666666E-3</c:v>
                </c:pt>
                <c:pt idx="475">
                  <c:v>7.1289062499999998E-3</c:v>
                </c:pt>
                <c:pt idx="476">
                  <c:v>7.161458333333333E-3</c:v>
                </c:pt>
                <c:pt idx="477">
                  <c:v>7.1940104166666663E-3</c:v>
                </c:pt>
                <c:pt idx="478">
                  <c:v>7.2265625000000003E-3</c:v>
                </c:pt>
                <c:pt idx="479">
                  <c:v>7.2591145833333336E-3</c:v>
                </c:pt>
                <c:pt idx="480">
                  <c:v>7.2916666666666668E-3</c:v>
                </c:pt>
                <c:pt idx="481">
                  <c:v>7.32421875E-3</c:v>
                </c:pt>
                <c:pt idx="482">
                  <c:v>7.3567708333333332E-3</c:v>
                </c:pt>
                <c:pt idx="483">
                  <c:v>7.3893229166666664E-3</c:v>
                </c:pt>
                <c:pt idx="484">
                  <c:v>7.4218749999999997E-3</c:v>
                </c:pt>
                <c:pt idx="485">
                  <c:v>7.4544270833333337E-3</c:v>
                </c:pt>
                <c:pt idx="486">
                  <c:v>7.486979166666667E-3</c:v>
                </c:pt>
                <c:pt idx="487">
                  <c:v>7.5195312500000002E-3</c:v>
                </c:pt>
                <c:pt idx="488">
                  <c:v>7.5520833333333334E-3</c:v>
                </c:pt>
                <c:pt idx="489">
                  <c:v>7.5846354166666666E-3</c:v>
                </c:pt>
                <c:pt idx="490">
                  <c:v>7.6171874999999998E-3</c:v>
                </c:pt>
                <c:pt idx="491">
                  <c:v>7.649739583333333E-3</c:v>
                </c:pt>
                <c:pt idx="492">
                  <c:v>7.6822916666666663E-3</c:v>
                </c:pt>
                <c:pt idx="493">
                  <c:v>7.7148437500000003E-3</c:v>
                </c:pt>
                <c:pt idx="494">
                  <c:v>7.7473958333333336E-3</c:v>
                </c:pt>
                <c:pt idx="495">
                  <c:v>7.7799479166666668E-3</c:v>
                </c:pt>
                <c:pt idx="496">
                  <c:v>7.8125E-3</c:v>
                </c:pt>
                <c:pt idx="497">
                  <c:v>7.8450520833333332E-3</c:v>
                </c:pt>
                <c:pt idx="498">
                  <c:v>7.8776041666666664E-3</c:v>
                </c:pt>
                <c:pt idx="499">
                  <c:v>7.9101562499999997E-3</c:v>
                </c:pt>
                <c:pt idx="500">
                  <c:v>7.9427083333333329E-3</c:v>
                </c:pt>
                <c:pt idx="501">
                  <c:v>7.9752604166666661E-3</c:v>
                </c:pt>
                <c:pt idx="502">
                  <c:v>8.0078124999999993E-3</c:v>
                </c:pt>
                <c:pt idx="503">
                  <c:v>8.0403645833333325E-3</c:v>
                </c:pt>
                <c:pt idx="504">
                  <c:v>8.0729166666666675E-3</c:v>
                </c:pt>
                <c:pt idx="505">
                  <c:v>8.1054687500000007E-3</c:v>
                </c:pt>
                <c:pt idx="506">
                  <c:v>8.1380208333333339E-3</c:v>
                </c:pt>
                <c:pt idx="507">
                  <c:v>8.1705729166666671E-3</c:v>
                </c:pt>
                <c:pt idx="508">
                  <c:v>8.2031250000000003E-3</c:v>
                </c:pt>
                <c:pt idx="509">
                  <c:v>8.2356770833333336E-3</c:v>
                </c:pt>
                <c:pt idx="510">
                  <c:v>8.2682291666666668E-3</c:v>
                </c:pt>
                <c:pt idx="511">
                  <c:v>8.30078125E-3</c:v>
                </c:pt>
                <c:pt idx="512">
                  <c:v>8.3333333333333332E-3</c:v>
                </c:pt>
              </c:numCache>
            </c:numRef>
          </c:xVal>
          <c:yVal>
            <c:numRef>
              <c:f>THD!$L$7:$L$519</c:f>
              <c:numCache>
                <c:formatCode>General</c:formatCode>
                <c:ptCount val="513"/>
                <c:pt idx="0">
                  <c:v>-9.9840689253314624E-14</c:v>
                </c:pt>
                <c:pt idx="1">
                  <c:v>-3.2877856096382847</c:v>
                </c:pt>
                <c:pt idx="2">
                  <c:v>-6.5750760908570847</c:v>
                </c:pt>
                <c:pt idx="3">
                  <c:v>-9.8613763898016291</c:v>
                </c:pt>
                <c:pt idx="4">
                  <c:v>-13.146191601734866</c:v>
                </c:pt>
                <c:pt idx="5">
                  <c:v>-16.429027045568372</c:v>
                </c:pt>
                <c:pt idx="6">
                  <c:v>-19.709388338359528</c:v>
                </c:pt>
                <c:pt idx="7">
                  <c:v>-22.986781469763752</c:v>
                </c:pt>
                <c:pt idx="8">
                  <c:v>-26.260712876430659</c:v>
                </c:pt>
                <c:pt idx="9">
                  <c:v>-29.530689516332991</c:v>
                </c:pt>
                <c:pt idx="10">
                  <c:v>-32.796218943016456</c:v>
                </c:pt>
                <c:pt idx="11">
                  <c:v>-36.056809379761077</c:v>
                </c:pt>
                <c:pt idx="12">
                  <c:v>-39.311969793640472</c:v>
                </c:pt>
                <c:pt idx="13">
                  <c:v>-42.561209969469736</c:v>
                </c:pt>
                <c:pt idx="14">
                  <c:v>-45.804040583630027</c:v>
                </c:pt>
                <c:pt idx="15">
                  <c:v>-49.039973277758932</c:v>
                </c:pt>
                <c:pt idx="16">
                  <c:v>-52.268520732295407</c:v>
                </c:pt>
                <c:pt idx="17">
                  <c:v>-55.489196739868319</c:v>
                </c:pt>
                <c:pt idx="18">
                  <c:v>-58.701516278517516</c:v>
                </c:pt>
                <c:pt idx="19">
                  <c:v>-61.904995584736319</c:v>
                </c:pt>
                <c:pt idx="20">
                  <c:v>-65.099152226324634</c:v>
                </c:pt>
                <c:pt idx="21">
                  <c:v>-68.283505175041057</c:v>
                </c:pt>
                <c:pt idx="22">
                  <c:v>-71.4575748790446</c:v>
                </c:pt>
                <c:pt idx="23">
                  <c:v>-74.62088333511295</c:v>
                </c:pt>
                <c:pt idx="24">
                  <c:v>-77.772954160628245</c:v>
                </c:pt>
                <c:pt idx="25">
                  <c:v>-80.913312665318358</c:v>
                </c:pt>
                <c:pt idx="26">
                  <c:v>-84.041485922743604</c:v>
                </c:pt>
                <c:pt idx="27">
                  <c:v>-87.15700284151778</c:v>
                </c:pt>
                <c:pt idx="28">
                  <c:v>-90.259394236252675</c:v>
                </c:pt>
                <c:pt idx="29">
                  <c:v>-93.348192898215714</c:v>
                </c:pt>
                <c:pt idx="30">
                  <c:v>-96.422933665689939</c:v>
                </c:pt>
                <c:pt idx="31">
                  <c:v>-99.483153494025544</c:v>
                </c:pt>
                <c:pt idx="32">
                  <c:v>-102.52839152537274</c:v>
                </c:pt>
                <c:pt idx="33">
                  <c:v>-105.55818915808526</c:v>
                </c:pt>
                <c:pt idx="34">
                  <c:v>-108.57209011578412</c:v>
                </c:pt>
                <c:pt idx="35">
                  <c:v>-111.56964051607119</c:v>
                </c:pt>
                <c:pt idx="36">
                  <c:v>-114.55038893888181</c:v>
                </c:pt>
                <c:pt idx="37">
                  <c:v>-117.51388649446768</c:v>
                </c:pt>
                <c:pt idx="38">
                  <c:v>-120.45968689099755</c:v>
                </c:pt>
                <c:pt idx="39">
                  <c:v>-123.38734650176715</c:v>
                </c:pt>
                <c:pt idx="40">
                  <c:v>-126.29642443200795</c:v>
                </c:pt>
                <c:pt idx="41">
                  <c:v>-129.18648258528401</c:v>
                </c:pt>
                <c:pt idx="42">
                  <c:v>-132.05708572946799</c:v>
                </c:pt>
                <c:pt idx="43">
                  <c:v>-134.90780156228533</c:v>
                </c:pt>
                <c:pt idx="44">
                  <c:v>-137.73820077641719</c:v>
                </c:pt>
                <c:pt idx="45">
                  <c:v>-140.54785712415304</c:v>
                </c:pt>
                <c:pt idx="46">
                  <c:v>-143.33634748158167</c:v>
                </c:pt>
                <c:pt idx="47">
                  <c:v>-146.10325191231203</c:v>
                </c:pt>
                <c:pt idx="48">
                  <c:v>-148.84815373071447</c:v>
                </c:pt>
                <c:pt idx="49">
                  <c:v>-151.57063956467155</c:v>
                </c:pt>
                <c:pt idx="50">
                  <c:v>-154.27029941783084</c:v>
                </c:pt>
                <c:pt idx="51">
                  <c:v>-156.94672673134858</c:v>
                </c:pt>
                <c:pt idx="52">
                  <c:v>-159.59951844511599</c:v>
                </c:pt>
                <c:pt idx="53">
                  <c:v>-162.22827505845873</c:v>
                </c:pt>
                <c:pt idx="54">
                  <c:v>-164.83260069030015</c:v>
                </c:pt>
                <c:pt idx="55">
                  <c:v>-167.41210313877957</c:v>
                </c:pt>
                <c:pt idx="56">
                  <c:v>-169.96639394031641</c:v>
                </c:pt>
                <c:pt idx="57">
                  <c:v>-172.49508842811136</c:v>
                </c:pt>
                <c:pt idx="58">
                  <c:v>-174.99780579007594</c:v>
                </c:pt>
                <c:pt idx="59">
                  <c:v>-177.47416912618095</c:v>
                </c:pt>
                <c:pt idx="60">
                  <c:v>-179.92380550521685</c:v>
                </c:pt>
                <c:pt idx="61">
                  <c:v>-182.34634602095548</c:v>
                </c:pt>
                <c:pt idx="62">
                  <c:v>-184.74142584770587</c:v>
                </c:pt>
                <c:pt idx="63">
                  <c:v>-187.10868429525598</c:v>
                </c:pt>
                <c:pt idx="64">
                  <c:v>-189.44776486319108</c:v>
                </c:pt>
                <c:pt idx="65">
                  <c:v>-191.75831529458151</c:v>
                </c:pt>
                <c:pt idx="66">
                  <c:v>-194.03998762903097</c:v>
                </c:pt>
                <c:pt idx="67">
                  <c:v>-196.29243825507871</c:v>
                </c:pt>
                <c:pt idx="68">
                  <c:v>-198.51532796194553</c:v>
                </c:pt>
                <c:pt idx="69">
                  <c:v>-200.70832199061809</c:v>
                </c:pt>
                <c:pt idx="70">
                  <c:v>-202.87109008426202</c:v>
                </c:pt>
                <c:pt idx="71">
                  <c:v>-205.00330653795785</c:v>
                </c:pt>
                <c:pt idx="72">
                  <c:v>-207.10465024775047</c:v>
                </c:pt>
                <c:pt idx="73">
                  <c:v>-209.17480475900661</c:v>
                </c:pt>
                <c:pt idx="74">
                  <c:v>-211.21345831407135</c:v>
                </c:pt>
                <c:pt idx="75">
                  <c:v>-213.22030389921821</c:v>
                </c:pt>
                <c:pt idx="76">
                  <c:v>-215.1950392908837</c:v>
                </c:pt>
                <c:pt idx="77">
                  <c:v>-217.13736710118152</c:v>
                </c:pt>
                <c:pt idx="78">
                  <c:v>-219.04699482268796</c:v>
                </c:pt>
                <c:pt idx="79">
                  <c:v>-220.92363487249227</c:v>
                </c:pt>
                <c:pt idx="80">
                  <c:v>-222.76700463550588</c:v>
                </c:pt>
                <c:pt idx="81">
                  <c:v>-224.5768265070227</c:v>
                </c:pt>
                <c:pt idx="82">
                  <c:v>-226.35282793452609</c:v>
                </c:pt>
                <c:pt idx="83">
                  <c:v>-228.09474145873367</c:v>
                </c:pt>
                <c:pt idx="84">
                  <c:v>-229.80230475387594</c:v>
                </c:pt>
                <c:pt idx="85">
                  <c:v>-231.47526066720161</c:v>
                </c:pt>
                <c:pt idx="86">
                  <c:v>-233.11335725770371</c:v>
                </c:pt>
                <c:pt idx="87">
                  <c:v>-234.71634783406114</c:v>
                </c:pt>
                <c:pt idx="88">
                  <c:v>-236.28399099178938</c:v>
                </c:pt>
                <c:pt idx="89">
                  <c:v>-237.81605064959501</c:v>
                </c:pt>
                <c:pt idx="90">
                  <c:v>-239.31229608492899</c:v>
                </c:pt>
                <c:pt idx="91">
                  <c:v>-240.7725019687324</c:v>
                </c:pt>
                <c:pt idx="92">
                  <c:v>-242.19644839937021</c:v>
                </c:pt>
                <c:pt idx="93">
                  <c:v>-243.58392093574761</c:v>
                </c:pt>
                <c:pt idx="94">
                  <c:v>-244.93471062960415</c:v>
                </c:pt>
                <c:pt idx="95">
                  <c:v>-246.24861405698059</c:v>
                </c:pt>
                <c:pt idx="96">
                  <c:v>-247.52543334885357</c:v>
                </c:pt>
                <c:pt idx="97">
                  <c:v>-248.76497622093436</c:v>
                </c:pt>
                <c:pt idx="98">
                  <c:v>-249.96705600262575</c:v>
                </c:pt>
                <c:pt idx="99">
                  <c:v>-251.13149166513423</c:v>
                </c:pt>
                <c:pt idx="100">
                  <c:v>-252.25810784873218</c:v>
                </c:pt>
                <c:pt idx="101">
                  <c:v>-253.34673488916636</c:v>
                </c:pt>
                <c:pt idx="102">
                  <c:v>-254.39720884320874</c:v>
                </c:pt>
                <c:pt idx="103">
                  <c:v>-255.40937151334586</c:v>
                </c:pt>
                <c:pt idx="104">
                  <c:v>-256.38307047160254</c:v>
                </c:pt>
                <c:pt idx="105">
                  <c:v>-257.31815908249723</c:v>
                </c:pt>
                <c:pt idx="106">
                  <c:v>-258.21449652512467</c:v>
                </c:pt>
                <c:pt idx="107">
                  <c:v>-259.071947814363</c:v>
                </c:pt>
                <c:pt idx="108">
                  <c:v>-259.89038382120202</c:v>
                </c:pt>
                <c:pt idx="109">
                  <c:v>-260.66968129218952</c:v>
                </c:pt>
                <c:pt idx="110">
                  <c:v>-261.40972286799291</c:v>
                </c:pt>
                <c:pt idx="111">
                  <c:v>-262.11039710107281</c:v>
                </c:pt>
                <c:pt idx="112">
                  <c:v>-262.77159847246713</c:v>
                </c:pt>
                <c:pt idx="113">
                  <c:v>-263.39322740768142</c:v>
                </c:pt>
                <c:pt idx="114">
                  <c:v>-263.97519029168456</c:v>
                </c:pt>
                <c:pt idx="115">
                  <c:v>-264.51739948300678</c:v>
                </c:pt>
                <c:pt idx="116">
                  <c:v>-265.01977332693838</c:v>
                </c:pt>
                <c:pt idx="117">
                  <c:v>-265.48223616782622</c:v>
                </c:pt>
                <c:pt idx="118">
                  <c:v>-265.90471836046765</c:v>
                </c:pt>
                <c:pt idx="119">
                  <c:v>-266.28715628059837</c:v>
                </c:pt>
                <c:pt idx="120">
                  <c:v>-266.62949233447443</c:v>
                </c:pt>
                <c:pt idx="121">
                  <c:v>-266.93167496754523</c:v>
                </c:pt>
                <c:pt idx="122">
                  <c:v>-267.19365867221779</c:v>
                </c:pt>
                <c:pt idx="123">
                  <c:v>-267.41540399470983</c:v>
                </c:pt>
                <c:pt idx="124">
                  <c:v>-267.59687754099144</c:v>
                </c:pt>
                <c:pt idx="125">
                  <c:v>-267.73805198181401</c:v>
                </c:pt>
                <c:pt idx="126">
                  <c:v>-267.83890605682615</c:v>
                </c:pt>
                <c:pt idx="127">
                  <c:v>-267.89942457777494</c:v>
                </c:pt>
                <c:pt idx="128">
                  <c:v>-267.91959843079394</c:v>
                </c:pt>
                <c:pt idx="129">
                  <c:v>-267.89942457777494</c:v>
                </c:pt>
                <c:pt idx="130">
                  <c:v>-267.83890605682615</c:v>
                </c:pt>
                <c:pt idx="131">
                  <c:v>-267.73805198181401</c:v>
                </c:pt>
                <c:pt idx="132">
                  <c:v>-267.59687754099144</c:v>
                </c:pt>
                <c:pt idx="133">
                  <c:v>-267.41540399470983</c:v>
                </c:pt>
                <c:pt idx="134">
                  <c:v>-267.19365867221779</c:v>
                </c:pt>
                <c:pt idx="135">
                  <c:v>-266.93167496754523</c:v>
                </c:pt>
                <c:pt idx="136">
                  <c:v>-266.62949233447438</c:v>
                </c:pt>
                <c:pt idx="137">
                  <c:v>-266.28715628059837</c:v>
                </c:pt>
                <c:pt idx="138">
                  <c:v>-265.90471836046765</c:v>
                </c:pt>
                <c:pt idx="139">
                  <c:v>-265.48223616782622</c:v>
                </c:pt>
                <c:pt idx="140">
                  <c:v>-265.01977332693832</c:v>
                </c:pt>
                <c:pt idx="141">
                  <c:v>-264.51739948300678</c:v>
                </c:pt>
                <c:pt idx="142">
                  <c:v>-263.97519029168456</c:v>
                </c:pt>
                <c:pt idx="143">
                  <c:v>-263.39322740768142</c:v>
                </c:pt>
                <c:pt idx="144">
                  <c:v>-262.77159847246713</c:v>
                </c:pt>
                <c:pt idx="145">
                  <c:v>-262.11039710107281</c:v>
                </c:pt>
                <c:pt idx="146">
                  <c:v>-261.40972286799285</c:v>
                </c:pt>
                <c:pt idx="147">
                  <c:v>-260.66968129218952</c:v>
                </c:pt>
                <c:pt idx="148">
                  <c:v>-259.89038382120202</c:v>
                </c:pt>
                <c:pt idx="149">
                  <c:v>-259.071947814363</c:v>
                </c:pt>
                <c:pt idx="150">
                  <c:v>-258.21449652512467</c:v>
                </c:pt>
                <c:pt idx="151">
                  <c:v>-257.31815908249723</c:v>
                </c:pt>
                <c:pt idx="152">
                  <c:v>-256.38307047160254</c:v>
                </c:pt>
                <c:pt idx="153">
                  <c:v>-255.40937151334586</c:v>
                </c:pt>
                <c:pt idx="154">
                  <c:v>-254.3972088432088</c:v>
                </c:pt>
                <c:pt idx="155">
                  <c:v>-253.34673488916638</c:v>
                </c:pt>
                <c:pt idx="156">
                  <c:v>-252.25810784873224</c:v>
                </c:pt>
                <c:pt idx="157">
                  <c:v>-251.13149166513426</c:v>
                </c:pt>
                <c:pt idx="158">
                  <c:v>-249.96705600262578</c:v>
                </c:pt>
                <c:pt idx="159">
                  <c:v>-248.76497622093436</c:v>
                </c:pt>
                <c:pt idx="160">
                  <c:v>-247.5254333488536</c:v>
                </c:pt>
                <c:pt idx="161">
                  <c:v>-246.24861405698059</c:v>
                </c:pt>
                <c:pt idx="162">
                  <c:v>-244.93471062960418</c:v>
                </c:pt>
                <c:pt idx="163">
                  <c:v>-243.58392093574761</c:v>
                </c:pt>
                <c:pt idx="164">
                  <c:v>-242.19644839937024</c:v>
                </c:pt>
                <c:pt idx="165">
                  <c:v>-240.7725019687324</c:v>
                </c:pt>
                <c:pt idx="166">
                  <c:v>-239.31229608492899</c:v>
                </c:pt>
                <c:pt idx="167">
                  <c:v>-237.81605064959501</c:v>
                </c:pt>
                <c:pt idx="168">
                  <c:v>-236.28399099178935</c:v>
                </c:pt>
                <c:pt idx="169">
                  <c:v>-234.7163478340612</c:v>
                </c:pt>
                <c:pt idx="170">
                  <c:v>-233.11335725770374</c:v>
                </c:pt>
                <c:pt idx="171">
                  <c:v>-231.47526066720164</c:v>
                </c:pt>
                <c:pt idx="172">
                  <c:v>-229.80230475387597</c:v>
                </c:pt>
                <c:pt idx="173">
                  <c:v>-228.09474145873367</c:v>
                </c:pt>
                <c:pt idx="174">
                  <c:v>-226.35282793452609</c:v>
                </c:pt>
                <c:pt idx="175">
                  <c:v>-224.5768265070227</c:v>
                </c:pt>
                <c:pt idx="176">
                  <c:v>-222.76700463550586</c:v>
                </c:pt>
                <c:pt idx="177">
                  <c:v>-220.92363487249233</c:v>
                </c:pt>
                <c:pt idx="178">
                  <c:v>-219.04699482268802</c:v>
                </c:pt>
                <c:pt idx="179">
                  <c:v>-217.13736710118158</c:v>
                </c:pt>
                <c:pt idx="180">
                  <c:v>-215.19503929088367</c:v>
                </c:pt>
                <c:pt idx="181">
                  <c:v>-213.22030389921815</c:v>
                </c:pt>
                <c:pt idx="182">
                  <c:v>-211.21345831407132</c:v>
                </c:pt>
                <c:pt idx="183">
                  <c:v>-209.17480475900655</c:v>
                </c:pt>
                <c:pt idx="184">
                  <c:v>-207.10465024775047</c:v>
                </c:pt>
                <c:pt idx="185">
                  <c:v>-205.00330653795785</c:v>
                </c:pt>
                <c:pt idx="186">
                  <c:v>-202.87109008426202</c:v>
                </c:pt>
                <c:pt idx="187">
                  <c:v>-200.70832199061806</c:v>
                </c:pt>
                <c:pt idx="188">
                  <c:v>-198.5153279619455</c:v>
                </c:pt>
                <c:pt idx="189">
                  <c:v>-196.29243825507868</c:v>
                </c:pt>
                <c:pt idx="190">
                  <c:v>-194.03998762903095</c:v>
                </c:pt>
                <c:pt idx="191">
                  <c:v>-191.75831529458142</c:v>
                </c:pt>
                <c:pt idx="192">
                  <c:v>-189.44776486319111</c:v>
                </c:pt>
                <c:pt idx="193">
                  <c:v>-187.10868429525601</c:v>
                </c:pt>
                <c:pt idx="194">
                  <c:v>-184.74142584770587</c:v>
                </c:pt>
                <c:pt idx="195">
                  <c:v>-182.34634602095545</c:v>
                </c:pt>
                <c:pt idx="196">
                  <c:v>-179.92380550521685</c:v>
                </c:pt>
                <c:pt idx="197">
                  <c:v>-177.47416912618093</c:v>
                </c:pt>
                <c:pt idx="198">
                  <c:v>-174.99780579007592</c:v>
                </c:pt>
                <c:pt idx="199">
                  <c:v>-172.49508842811142</c:v>
                </c:pt>
                <c:pt idx="200">
                  <c:v>-169.96639394031646</c:v>
                </c:pt>
                <c:pt idx="201">
                  <c:v>-167.41210313877963</c:v>
                </c:pt>
                <c:pt idx="202">
                  <c:v>-164.83260069030018</c:v>
                </c:pt>
                <c:pt idx="203">
                  <c:v>-162.22827505845873</c:v>
                </c:pt>
                <c:pt idx="204">
                  <c:v>-159.59951844511599</c:v>
                </c:pt>
                <c:pt idx="205">
                  <c:v>-156.9467267313486</c:v>
                </c:pt>
                <c:pt idx="206">
                  <c:v>-154.27029941783087</c:v>
                </c:pt>
                <c:pt idx="207">
                  <c:v>-151.57063956467158</c:v>
                </c:pt>
                <c:pt idx="208">
                  <c:v>-148.8481537307145</c:v>
                </c:pt>
                <c:pt idx="209">
                  <c:v>-146.10325191231206</c:v>
                </c:pt>
                <c:pt idx="210">
                  <c:v>-143.33634748158167</c:v>
                </c:pt>
                <c:pt idx="211">
                  <c:v>-140.54785712415304</c:v>
                </c:pt>
                <c:pt idx="212">
                  <c:v>-137.73820077641719</c:v>
                </c:pt>
                <c:pt idx="213">
                  <c:v>-134.90780156228533</c:v>
                </c:pt>
                <c:pt idx="214">
                  <c:v>-132.05708572946804</c:v>
                </c:pt>
                <c:pt idx="215">
                  <c:v>-129.1864825852841</c:v>
                </c:pt>
                <c:pt idx="216">
                  <c:v>-126.29642443200797</c:v>
                </c:pt>
                <c:pt idx="217">
                  <c:v>-123.38734650176718</c:v>
                </c:pt>
                <c:pt idx="218">
                  <c:v>-120.45968689099753</c:v>
                </c:pt>
                <c:pt idx="219">
                  <c:v>-117.5138864944677</c:v>
                </c:pt>
                <c:pt idx="220">
                  <c:v>-114.55038893888178</c:v>
                </c:pt>
                <c:pt idx="221">
                  <c:v>-111.56964051607116</c:v>
                </c:pt>
                <c:pt idx="222">
                  <c:v>-108.57209011578418</c:v>
                </c:pt>
                <c:pt idx="223">
                  <c:v>-105.55818915808533</c:v>
                </c:pt>
                <c:pt idx="224">
                  <c:v>-102.52839152537277</c:v>
                </c:pt>
                <c:pt idx="225">
                  <c:v>-99.483153494025586</c:v>
                </c:pt>
                <c:pt idx="226">
                  <c:v>-96.422933665689968</c:v>
                </c:pt>
                <c:pt idx="227">
                  <c:v>-93.348192898215729</c:v>
                </c:pt>
                <c:pt idx="228">
                  <c:v>-90.259394236252689</c:v>
                </c:pt>
                <c:pt idx="229">
                  <c:v>-87.15700284151778</c:v>
                </c:pt>
                <c:pt idx="230">
                  <c:v>-84.04148592274359</c:v>
                </c:pt>
                <c:pt idx="231">
                  <c:v>-80.913312665318344</c:v>
                </c:pt>
                <c:pt idx="232">
                  <c:v>-77.772954160628217</c:v>
                </c:pt>
                <c:pt idx="233">
                  <c:v>-74.620883335112936</c:v>
                </c:pt>
                <c:pt idx="234">
                  <c:v>-71.457574879044557</c:v>
                </c:pt>
                <c:pt idx="235">
                  <c:v>-68.283505175041</c:v>
                </c:pt>
                <c:pt idx="236">
                  <c:v>-65.099152226324577</c:v>
                </c:pt>
                <c:pt idx="237">
                  <c:v>-61.904995584736348</c:v>
                </c:pt>
                <c:pt idx="238">
                  <c:v>-58.701516278517545</c:v>
                </c:pt>
                <c:pt idx="239">
                  <c:v>-55.489196739868333</c:v>
                </c:pt>
                <c:pt idx="240">
                  <c:v>-52.2685207322954</c:v>
                </c:pt>
                <c:pt idx="241">
                  <c:v>-49.039973277758932</c:v>
                </c:pt>
                <c:pt idx="242">
                  <c:v>-45.804040583630012</c:v>
                </c:pt>
                <c:pt idx="243">
                  <c:v>-42.561209969469708</c:v>
                </c:pt>
                <c:pt idx="244">
                  <c:v>-39.311969793640436</c:v>
                </c:pt>
                <c:pt idx="245">
                  <c:v>-36.056809379761027</c:v>
                </c:pt>
                <c:pt idx="246">
                  <c:v>-32.796218943016399</c:v>
                </c:pt>
                <c:pt idx="247">
                  <c:v>-29.530689516332927</c:v>
                </c:pt>
                <c:pt idx="248">
                  <c:v>-26.260712876430706</c:v>
                </c:pt>
                <c:pt idx="249">
                  <c:v>-22.986781469763791</c:v>
                </c:pt>
                <c:pt idx="250">
                  <c:v>-19.709388338359553</c:v>
                </c:pt>
                <c:pt idx="251">
                  <c:v>-16.429027045568382</c:v>
                </c:pt>
                <c:pt idx="252">
                  <c:v>-13.146191601734861</c:v>
                </c:pt>
                <c:pt idx="253">
                  <c:v>-9.8613763898016167</c:v>
                </c:pt>
                <c:pt idx="254">
                  <c:v>-6.5750760908570571</c:v>
                </c:pt>
                <c:pt idx="255">
                  <c:v>-3.2877856096382474</c:v>
                </c:pt>
                <c:pt idx="256">
                  <c:v>-5.1963641722885257E-14</c:v>
                </c:pt>
                <c:pt idx="257">
                  <c:v>3.2877856096381435</c:v>
                </c:pt>
                <c:pt idx="258">
                  <c:v>6.5750760908569541</c:v>
                </c:pt>
                <c:pt idx="259">
                  <c:v>9.8613763898015137</c:v>
                </c:pt>
                <c:pt idx="260">
                  <c:v>13.146191601734758</c:v>
                </c:pt>
                <c:pt idx="261">
                  <c:v>16.429027045568276</c:v>
                </c:pt>
                <c:pt idx="262">
                  <c:v>19.709388338359446</c:v>
                </c:pt>
                <c:pt idx="263">
                  <c:v>22.986781469763685</c:v>
                </c:pt>
                <c:pt idx="264">
                  <c:v>26.260712876430599</c:v>
                </c:pt>
                <c:pt idx="265">
                  <c:v>29.530689516332821</c:v>
                </c:pt>
                <c:pt idx="266">
                  <c:v>32.796218943016299</c:v>
                </c:pt>
                <c:pt idx="267">
                  <c:v>36.056809379760928</c:v>
                </c:pt>
                <c:pt idx="268">
                  <c:v>39.311969793640337</c:v>
                </c:pt>
                <c:pt idx="269">
                  <c:v>42.561209969469608</c:v>
                </c:pt>
                <c:pt idx="270">
                  <c:v>45.804040583629913</c:v>
                </c:pt>
                <c:pt idx="271">
                  <c:v>49.039973277758833</c:v>
                </c:pt>
                <c:pt idx="272">
                  <c:v>52.2685207322953</c:v>
                </c:pt>
                <c:pt idx="273">
                  <c:v>55.489196739868234</c:v>
                </c:pt>
                <c:pt idx="274">
                  <c:v>58.701516278517445</c:v>
                </c:pt>
                <c:pt idx="275">
                  <c:v>61.904995584736248</c:v>
                </c:pt>
                <c:pt idx="276">
                  <c:v>65.099152226324463</c:v>
                </c:pt>
                <c:pt idx="277">
                  <c:v>68.283505175040887</c:v>
                </c:pt>
                <c:pt idx="278">
                  <c:v>71.457574879044444</c:v>
                </c:pt>
                <c:pt idx="279">
                  <c:v>74.620883335112822</c:v>
                </c:pt>
                <c:pt idx="280">
                  <c:v>77.772954160628132</c:v>
                </c:pt>
                <c:pt idx="281">
                  <c:v>80.913312665318259</c:v>
                </c:pt>
                <c:pt idx="282">
                  <c:v>84.041485922743504</c:v>
                </c:pt>
                <c:pt idx="283">
                  <c:v>87.157002841517695</c:v>
                </c:pt>
                <c:pt idx="284">
                  <c:v>90.259394236252604</c:v>
                </c:pt>
                <c:pt idx="285">
                  <c:v>93.348192898215643</c:v>
                </c:pt>
                <c:pt idx="286">
                  <c:v>96.422933665689882</c:v>
                </c:pt>
                <c:pt idx="287">
                  <c:v>99.483153494025501</c:v>
                </c:pt>
                <c:pt idx="288">
                  <c:v>102.52839152537268</c:v>
                </c:pt>
                <c:pt idx="289">
                  <c:v>105.55818915808524</c:v>
                </c:pt>
                <c:pt idx="290">
                  <c:v>108.57209011578409</c:v>
                </c:pt>
                <c:pt idx="291">
                  <c:v>111.56964051607108</c:v>
                </c:pt>
                <c:pt idx="292">
                  <c:v>114.5503889388817</c:v>
                </c:pt>
                <c:pt idx="293">
                  <c:v>117.51388649446761</c:v>
                </c:pt>
                <c:pt idx="294">
                  <c:v>120.45968689099745</c:v>
                </c:pt>
                <c:pt idx="295">
                  <c:v>123.3873465017671</c:v>
                </c:pt>
                <c:pt idx="296">
                  <c:v>126.29642443200788</c:v>
                </c:pt>
                <c:pt idx="297">
                  <c:v>129.18648258528398</c:v>
                </c:pt>
                <c:pt idx="298">
                  <c:v>132.05708572946793</c:v>
                </c:pt>
                <c:pt idx="299">
                  <c:v>134.90780156228521</c:v>
                </c:pt>
                <c:pt idx="300">
                  <c:v>137.73820077641707</c:v>
                </c:pt>
                <c:pt idx="301">
                  <c:v>140.54785712415293</c:v>
                </c:pt>
                <c:pt idx="302">
                  <c:v>143.33634748158156</c:v>
                </c:pt>
                <c:pt idx="303">
                  <c:v>146.10325191231195</c:v>
                </c:pt>
                <c:pt idx="304">
                  <c:v>148.84815373071439</c:v>
                </c:pt>
                <c:pt idx="305">
                  <c:v>151.57063956467147</c:v>
                </c:pt>
                <c:pt idx="306">
                  <c:v>154.27029941783081</c:v>
                </c:pt>
                <c:pt idx="307">
                  <c:v>156.94672673134855</c:v>
                </c:pt>
                <c:pt idx="308">
                  <c:v>159.59951844511593</c:v>
                </c:pt>
                <c:pt idx="309">
                  <c:v>162.22827505845868</c:v>
                </c:pt>
                <c:pt idx="310">
                  <c:v>164.83260069030013</c:v>
                </c:pt>
                <c:pt idx="311">
                  <c:v>167.41210313877957</c:v>
                </c:pt>
                <c:pt idx="312">
                  <c:v>169.96639394031641</c:v>
                </c:pt>
                <c:pt idx="313">
                  <c:v>172.49508842811136</c:v>
                </c:pt>
                <c:pt idx="314">
                  <c:v>174.99780579007586</c:v>
                </c:pt>
                <c:pt idx="315">
                  <c:v>177.47416912618087</c:v>
                </c:pt>
                <c:pt idx="316">
                  <c:v>179.92380550521679</c:v>
                </c:pt>
                <c:pt idx="317">
                  <c:v>182.34634602095539</c:v>
                </c:pt>
                <c:pt idx="318">
                  <c:v>184.74142584770581</c:v>
                </c:pt>
                <c:pt idx="319">
                  <c:v>187.10868429525596</c:v>
                </c:pt>
                <c:pt idx="320">
                  <c:v>189.44776486319105</c:v>
                </c:pt>
                <c:pt idx="321">
                  <c:v>191.75831529458137</c:v>
                </c:pt>
                <c:pt idx="322">
                  <c:v>194.03998762903089</c:v>
                </c:pt>
                <c:pt idx="323">
                  <c:v>196.29243825507862</c:v>
                </c:pt>
                <c:pt idx="324">
                  <c:v>198.51532796194545</c:v>
                </c:pt>
                <c:pt idx="325">
                  <c:v>200.708321990618</c:v>
                </c:pt>
                <c:pt idx="326">
                  <c:v>202.87109008426197</c:v>
                </c:pt>
                <c:pt idx="327">
                  <c:v>205.0033065379578</c:v>
                </c:pt>
                <c:pt idx="328">
                  <c:v>207.10465024775041</c:v>
                </c:pt>
                <c:pt idx="329">
                  <c:v>209.17480475900649</c:v>
                </c:pt>
                <c:pt idx="330">
                  <c:v>211.21345831407126</c:v>
                </c:pt>
                <c:pt idx="331">
                  <c:v>213.2203038992181</c:v>
                </c:pt>
                <c:pt idx="332">
                  <c:v>215.19503929088361</c:v>
                </c:pt>
                <c:pt idx="333">
                  <c:v>217.13736710118152</c:v>
                </c:pt>
                <c:pt idx="334">
                  <c:v>219.04699482268796</c:v>
                </c:pt>
                <c:pt idx="335">
                  <c:v>220.92363487249227</c:v>
                </c:pt>
                <c:pt idx="336">
                  <c:v>222.7670046355058</c:v>
                </c:pt>
                <c:pt idx="337">
                  <c:v>224.57682650702264</c:v>
                </c:pt>
                <c:pt idx="338">
                  <c:v>226.35282793452603</c:v>
                </c:pt>
                <c:pt idx="339">
                  <c:v>228.09474145873361</c:v>
                </c:pt>
                <c:pt idx="340">
                  <c:v>229.80230475387592</c:v>
                </c:pt>
                <c:pt idx="341">
                  <c:v>231.47526066720158</c:v>
                </c:pt>
                <c:pt idx="342">
                  <c:v>233.11335725770368</c:v>
                </c:pt>
                <c:pt idx="343">
                  <c:v>234.71634783406114</c:v>
                </c:pt>
                <c:pt idx="344">
                  <c:v>236.2839909917893</c:v>
                </c:pt>
                <c:pt idx="345">
                  <c:v>237.81605064959496</c:v>
                </c:pt>
                <c:pt idx="346">
                  <c:v>239.31229608492893</c:v>
                </c:pt>
                <c:pt idx="347">
                  <c:v>240.77250196873234</c:v>
                </c:pt>
                <c:pt idx="348">
                  <c:v>242.19644839937018</c:v>
                </c:pt>
                <c:pt idx="349">
                  <c:v>243.58392093574756</c:v>
                </c:pt>
                <c:pt idx="350">
                  <c:v>244.93471062960413</c:v>
                </c:pt>
                <c:pt idx="351">
                  <c:v>246.24861405698053</c:v>
                </c:pt>
                <c:pt idx="352">
                  <c:v>247.52543334885354</c:v>
                </c:pt>
                <c:pt idx="353">
                  <c:v>248.7649762209343</c:v>
                </c:pt>
                <c:pt idx="354">
                  <c:v>249.96705600262572</c:v>
                </c:pt>
                <c:pt idx="355">
                  <c:v>251.13149166513421</c:v>
                </c:pt>
                <c:pt idx="356">
                  <c:v>252.25810784873218</c:v>
                </c:pt>
                <c:pt idx="357">
                  <c:v>253.34673488916633</c:v>
                </c:pt>
                <c:pt idx="358">
                  <c:v>254.39720884320874</c:v>
                </c:pt>
                <c:pt idx="359">
                  <c:v>255.4093715133458</c:v>
                </c:pt>
                <c:pt idx="360">
                  <c:v>256.38307047160254</c:v>
                </c:pt>
                <c:pt idx="361">
                  <c:v>257.31815908249723</c:v>
                </c:pt>
                <c:pt idx="362">
                  <c:v>258.21449652512467</c:v>
                </c:pt>
                <c:pt idx="363">
                  <c:v>259.071947814363</c:v>
                </c:pt>
                <c:pt idx="364">
                  <c:v>259.89038382120202</c:v>
                </c:pt>
                <c:pt idx="365">
                  <c:v>260.66968129218952</c:v>
                </c:pt>
                <c:pt idx="366">
                  <c:v>261.40972286799285</c:v>
                </c:pt>
                <c:pt idx="367">
                  <c:v>262.11039710107281</c:v>
                </c:pt>
                <c:pt idx="368">
                  <c:v>262.77159847246713</c:v>
                </c:pt>
                <c:pt idx="369">
                  <c:v>263.39322740768142</c:v>
                </c:pt>
                <c:pt idx="370">
                  <c:v>263.97519029168456</c:v>
                </c:pt>
                <c:pt idx="371">
                  <c:v>264.51739948300678</c:v>
                </c:pt>
                <c:pt idx="372">
                  <c:v>265.01977332693832</c:v>
                </c:pt>
                <c:pt idx="373">
                  <c:v>265.48223616782622</c:v>
                </c:pt>
                <c:pt idx="374">
                  <c:v>265.90471836046765</c:v>
                </c:pt>
                <c:pt idx="375">
                  <c:v>266.28715628059837</c:v>
                </c:pt>
                <c:pt idx="376">
                  <c:v>266.62949233447438</c:v>
                </c:pt>
                <c:pt idx="377">
                  <c:v>266.93167496754523</c:v>
                </c:pt>
                <c:pt idx="378">
                  <c:v>267.19365867221779</c:v>
                </c:pt>
                <c:pt idx="379">
                  <c:v>267.41540399470983</c:v>
                </c:pt>
                <c:pt idx="380">
                  <c:v>267.59687754099144</c:v>
                </c:pt>
                <c:pt idx="381">
                  <c:v>267.73805198181401</c:v>
                </c:pt>
                <c:pt idx="382">
                  <c:v>267.83890605682615</c:v>
                </c:pt>
                <c:pt idx="383">
                  <c:v>267.89942457777494</c:v>
                </c:pt>
                <c:pt idx="384">
                  <c:v>267.91959843079394</c:v>
                </c:pt>
                <c:pt idx="385">
                  <c:v>267.89942457777494</c:v>
                </c:pt>
                <c:pt idx="386">
                  <c:v>267.83890605682615</c:v>
                </c:pt>
                <c:pt idx="387">
                  <c:v>267.73805198181401</c:v>
                </c:pt>
                <c:pt idx="388">
                  <c:v>267.59687754099144</c:v>
                </c:pt>
                <c:pt idx="389">
                  <c:v>267.41540399470983</c:v>
                </c:pt>
                <c:pt idx="390">
                  <c:v>267.19365867221779</c:v>
                </c:pt>
                <c:pt idx="391">
                  <c:v>266.93167496754523</c:v>
                </c:pt>
                <c:pt idx="392">
                  <c:v>266.62949233447443</c:v>
                </c:pt>
                <c:pt idx="393">
                  <c:v>266.28715628059837</c:v>
                </c:pt>
                <c:pt idx="394">
                  <c:v>265.90471836046765</c:v>
                </c:pt>
                <c:pt idx="395">
                  <c:v>265.48223616782622</c:v>
                </c:pt>
                <c:pt idx="396">
                  <c:v>265.01977332693838</c:v>
                </c:pt>
                <c:pt idx="397">
                  <c:v>264.51739948300678</c:v>
                </c:pt>
                <c:pt idx="398">
                  <c:v>263.97519029168456</c:v>
                </c:pt>
                <c:pt idx="399">
                  <c:v>263.39322740768142</c:v>
                </c:pt>
                <c:pt idx="400">
                  <c:v>262.77159847246713</c:v>
                </c:pt>
                <c:pt idx="401">
                  <c:v>262.11039710107281</c:v>
                </c:pt>
                <c:pt idx="402">
                  <c:v>261.40972286799291</c:v>
                </c:pt>
                <c:pt idx="403">
                  <c:v>260.66968129218952</c:v>
                </c:pt>
                <c:pt idx="404">
                  <c:v>259.89038382120202</c:v>
                </c:pt>
                <c:pt idx="405">
                  <c:v>259.071947814363</c:v>
                </c:pt>
                <c:pt idx="406">
                  <c:v>258.21449652512467</c:v>
                </c:pt>
                <c:pt idx="407">
                  <c:v>257.31815908249723</c:v>
                </c:pt>
                <c:pt idx="408">
                  <c:v>256.38307047160254</c:v>
                </c:pt>
                <c:pt idx="409">
                  <c:v>255.40937151334592</c:v>
                </c:pt>
                <c:pt idx="410">
                  <c:v>254.3972088432088</c:v>
                </c:pt>
                <c:pt idx="411">
                  <c:v>253.34673488916641</c:v>
                </c:pt>
                <c:pt idx="412">
                  <c:v>252.25810784873224</c:v>
                </c:pt>
                <c:pt idx="413">
                  <c:v>251.13149166513429</c:v>
                </c:pt>
                <c:pt idx="414">
                  <c:v>249.96705600262581</c:v>
                </c:pt>
                <c:pt idx="415">
                  <c:v>248.76497622093441</c:v>
                </c:pt>
                <c:pt idx="416">
                  <c:v>247.52543334885362</c:v>
                </c:pt>
                <c:pt idx="417">
                  <c:v>246.24861405698064</c:v>
                </c:pt>
                <c:pt idx="418">
                  <c:v>244.93471062960421</c:v>
                </c:pt>
                <c:pt idx="419">
                  <c:v>243.58392093574767</c:v>
                </c:pt>
                <c:pt idx="420">
                  <c:v>242.19644839937027</c:v>
                </c:pt>
                <c:pt idx="421">
                  <c:v>240.77250196873246</c:v>
                </c:pt>
                <c:pt idx="422">
                  <c:v>239.31229608492905</c:v>
                </c:pt>
                <c:pt idx="423">
                  <c:v>237.81605064959507</c:v>
                </c:pt>
                <c:pt idx="424">
                  <c:v>236.28399099178944</c:v>
                </c:pt>
                <c:pt idx="425">
                  <c:v>234.7163478340612</c:v>
                </c:pt>
                <c:pt idx="426">
                  <c:v>233.11335725770377</c:v>
                </c:pt>
                <c:pt idx="427">
                  <c:v>231.47526066720167</c:v>
                </c:pt>
                <c:pt idx="428">
                  <c:v>229.802304753876</c:v>
                </c:pt>
                <c:pt idx="429">
                  <c:v>228.09474145873372</c:v>
                </c:pt>
                <c:pt idx="430">
                  <c:v>226.35282793452615</c:v>
                </c:pt>
                <c:pt idx="431">
                  <c:v>224.57682650702276</c:v>
                </c:pt>
                <c:pt idx="432">
                  <c:v>222.76700463550594</c:v>
                </c:pt>
                <c:pt idx="433">
                  <c:v>220.92363487249233</c:v>
                </c:pt>
                <c:pt idx="434">
                  <c:v>219.04699482268802</c:v>
                </c:pt>
                <c:pt idx="435">
                  <c:v>217.13736710118158</c:v>
                </c:pt>
                <c:pt idx="436">
                  <c:v>215.19503929088376</c:v>
                </c:pt>
                <c:pt idx="437">
                  <c:v>213.22030389921827</c:v>
                </c:pt>
                <c:pt idx="438">
                  <c:v>211.2134583140714</c:v>
                </c:pt>
                <c:pt idx="439">
                  <c:v>209.17480475900666</c:v>
                </c:pt>
                <c:pt idx="440">
                  <c:v>207.10465024775053</c:v>
                </c:pt>
                <c:pt idx="441">
                  <c:v>205.00330653795791</c:v>
                </c:pt>
                <c:pt idx="442">
                  <c:v>202.87109008426208</c:v>
                </c:pt>
                <c:pt idx="443">
                  <c:v>200.70832199061815</c:v>
                </c:pt>
                <c:pt idx="444">
                  <c:v>198.51532796194559</c:v>
                </c:pt>
                <c:pt idx="445">
                  <c:v>196.29243825507876</c:v>
                </c:pt>
                <c:pt idx="446">
                  <c:v>194.03998762903103</c:v>
                </c:pt>
                <c:pt idx="447">
                  <c:v>191.75831529458156</c:v>
                </c:pt>
                <c:pt idx="448">
                  <c:v>189.44776486319114</c:v>
                </c:pt>
                <c:pt idx="449">
                  <c:v>187.10868429525604</c:v>
                </c:pt>
                <c:pt idx="450">
                  <c:v>184.74142584770593</c:v>
                </c:pt>
                <c:pt idx="451">
                  <c:v>182.34634602095554</c:v>
                </c:pt>
                <c:pt idx="452">
                  <c:v>179.9238055052169</c:v>
                </c:pt>
                <c:pt idx="453">
                  <c:v>177.47416912618101</c:v>
                </c:pt>
                <c:pt idx="454">
                  <c:v>174.997805790076</c:v>
                </c:pt>
                <c:pt idx="455">
                  <c:v>172.49508842811142</c:v>
                </c:pt>
                <c:pt idx="456">
                  <c:v>169.96639394031646</c:v>
                </c:pt>
                <c:pt idx="457">
                  <c:v>167.41210313877963</c:v>
                </c:pt>
                <c:pt idx="458">
                  <c:v>164.83260069030021</c:v>
                </c:pt>
                <c:pt idx="459">
                  <c:v>162.22827505845879</c:v>
                </c:pt>
                <c:pt idx="460">
                  <c:v>159.59951844511605</c:v>
                </c:pt>
                <c:pt idx="461">
                  <c:v>156.94672673134863</c:v>
                </c:pt>
                <c:pt idx="462">
                  <c:v>154.2702994178309</c:v>
                </c:pt>
                <c:pt idx="463">
                  <c:v>151.57063956467167</c:v>
                </c:pt>
                <c:pt idx="464">
                  <c:v>148.84815373071459</c:v>
                </c:pt>
                <c:pt idx="465">
                  <c:v>146.10325191231215</c:v>
                </c:pt>
                <c:pt idx="466">
                  <c:v>143.33634748158178</c:v>
                </c:pt>
                <c:pt idx="467">
                  <c:v>140.54785712415315</c:v>
                </c:pt>
                <c:pt idx="468">
                  <c:v>137.7382007764173</c:v>
                </c:pt>
                <c:pt idx="469">
                  <c:v>134.90780156228544</c:v>
                </c:pt>
                <c:pt idx="470">
                  <c:v>132.0570857294681</c:v>
                </c:pt>
                <c:pt idx="471">
                  <c:v>129.18648258528412</c:v>
                </c:pt>
                <c:pt idx="472">
                  <c:v>126.29642443200804</c:v>
                </c:pt>
                <c:pt idx="473">
                  <c:v>123.38734650176724</c:v>
                </c:pt>
                <c:pt idx="474">
                  <c:v>120.45968689099763</c:v>
                </c:pt>
                <c:pt idx="475">
                  <c:v>117.51388649446777</c:v>
                </c:pt>
                <c:pt idx="476">
                  <c:v>114.55038893888189</c:v>
                </c:pt>
                <c:pt idx="477">
                  <c:v>111.56964051607127</c:v>
                </c:pt>
                <c:pt idx="478">
                  <c:v>108.57209011578421</c:v>
                </c:pt>
                <c:pt idx="479">
                  <c:v>105.55818915808534</c:v>
                </c:pt>
                <c:pt idx="480">
                  <c:v>102.52839152537283</c:v>
                </c:pt>
                <c:pt idx="481">
                  <c:v>99.483153494025629</c:v>
                </c:pt>
                <c:pt idx="482">
                  <c:v>96.422933665690024</c:v>
                </c:pt>
                <c:pt idx="483">
                  <c:v>93.3481928982158</c:v>
                </c:pt>
                <c:pt idx="484">
                  <c:v>90.25939423625276</c:v>
                </c:pt>
                <c:pt idx="485">
                  <c:v>87.157002841517865</c:v>
                </c:pt>
                <c:pt idx="486">
                  <c:v>84.041485922743689</c:v>
                </c:pt>
                <c:pt idx="487">
                  <c:v>80.913312665318443</c:v>
                </c:pt>
                <c:pt idx="488">
                  <c:v>77.772954160628331</c:v>
                </c:pt>
                <c:pt idx="489">
                  <c:v>74.620883335113064</c:v>
                </c:pt>
                <c:pt idx="490">
                  <c:v>71.457574879044714</c:v>
                </c:pt>
                <c:pt idx="491">
                  <c:v>68.283505175041171</c:v>
                </c:pt>
                <c:pt idx="492">
                  <c:v>65.099152226324748</c:v>
                </c:pt>
                <c:pt idx="493">
                  <c:v>61.904995584736419</c:v>
                </c:pt>
                <c:pt idx="494">
                  <c:v>58.701516278517616</c:v>
                </c:pt>
                <c:pt idx="495">
                  <c:v>55.489196739868419</c:v>
                </c:pt>
                <c:pt idx="496">
                  <c:v>52.268520732295507</c:v>
                </c:pt>
                <c:pt idx="497">
                  <c:v>49.039973277759032</c:v>
                </c:pt>
                <c:pt idx="498">
                  <c:v>45.804040583630126</c:v>
                </c:pt>
                <c:pt idx="499">
                  <c:v>42.561209969469836</c:v>
                </c:pt>
                <c:pt idx="500">
                  <c:v>39.311969793640571</c:v>
                </c:pt>
                <c:pt idx="501">
                  <c:v>36.056809379761177</c:v>
                </c:pt>
                <c:pt idx="502">
                  <c:v>32.796218943016555</c:v>
                </c:pt>
                <c:pt idx="503">
                  <c:v>29.530689516333098</c:v>
                </c:pt>
                <c:pt idx="504">
                  <c:v>26.260712876430766</c:v>
                </c:pt>
                <c:pt idx="505">
                  <c:v>22.986781469763859</c:v>
                </c:pt>
                <c:pt idx="506">
                  <c:v>19.709388338359634</c:v>
                </c:pt>
                <c:pt idx="507">
                  <c:v>16.429027045568478</c:v>
                </c:pt>
                <c:pt idx="508">
                  <c:v>13.146191601734969</c:v>
                </c:pt>
                <c:pt idx="509">
                  <c:v>9.8613763898017321</c:v>
                </c:pt>
                <c:pt idx="510">
                  <c:v>6.5750760908571877</c:v>
                </c:pt>
                <c:pt idx="511">
                  <c:v>3.2877856096383886</c:v>
                </c:pt>
                <c:pt idx="512">
                  <c:v>2.0376797269908514E-13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695064"/>
        <c:axId val="511696240"/>
      </c:scatterChart>
      <c:valAx>
        <c:axId val="511695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11696240"/>
        <c:crosses val="autoZero"/>
        <c:crossBetween val="midCat"/>
      </c:valAx>
      <c:valAx>
        <c:axId val="511696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116950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THD!$D$6</c:f>
              <c:strCache>
                <c:ptCount val="1"/>
                <c:pt idx="0">
                  <c:v>typ</c:v>
                </c:pt>
              </c:strCache>
            </c:strRef>
          </c:tx>
          <c:marker>
            <c:symbol val="none"/>
          </c:marker>
          <c:xVal>
            <c:numRef>
              <c:f>THD!$B$7:$B$519</c:f>
              <c:numCache>
                <c:formatCode>General</c:formatCode>
                <c:ptCount val="513"/>
                <c:pt idx="0">
                  <c:v>-8.3333333333333332E-3</c:v>
                </c:pt>
                <c:pt idx="1">
                  <c:v>-8.30078125E-3</c:v>
                </c:pt>
                <c:pt idx="2">
                  <c:v>-8.2682291666666668E-3</c:v>
                </c:pt>
                <c:pt idx="3">
                  <c:v>-8.2356770833333336E-3</c:v>
                </c:pt>
                <c:pt idx="4">
                  <c:v>-8.2031250000000003E-3</c:v>
                </c:pt>
                <c:pt idx="5">
                  <c:v>-8.1705729166666671E-3</c:v>
                </c:pt>
                <c:pt idx="6">
                  <c:v>-8.1380208333333339E-3</c:v>
                </c:pt>
                <c:pt idx="7">
                  <c:v>-8.1054687500000007E-3</c:v>
                </c:pt>
                <c:pt idx="8">
                  <c:v>-8.0729166666666675E-3</c:v>
                </c:pt>
                <c:pt idx="9">
                  <c:v>-8.0403645833333325E-3</c:v>
                </c:pt>
                <c:pt idx="10">
                  <c:v>-8.0078124999999993E-3</c:v>
                </c:pt>
                <c:pt idx="11">
                  <c:v>-7.9752604166666661E-3</c:v>
                </c:pt>
                <c:pt idx="12">
                  <c:v>-7.9427083333333329E-3</c:v>
                </c:pt>
                <c:pt idx="13">
                  <c:v>-7.9101562499999997E-3</c:v>
                </c:pt>
                <c:pt idx="14">
                  <c:v>-7.8776041666666664E-3</c:v>
                </c:pt>
                <c:pt idx="15">
                  <c:v>-7.8450520833333332E-3</c:v>
                </c:pt>
                <c:pt idx="16">
                  <c:v>-7.8125E-3</c:v>
                </c:pt>
                <c:pt idx="17">
                  <c:v>-7.7799479166666668E-3</c:v>
                </c:pt>
                <c:pt idx="18">
                  <c:v>-7.7473958333333336E-3</c:v>
                </c:pt>
                <c:pt idx="19">
                  <c:v>-7.7148437500000003E-3</c:v>
                </c:pt>
                <c:pt idx="20">
                  <c:v>-7.6822916666666663E-3</c:v>
                </c:pt>
                <c:pt idx="21">
                  <c:v>-7.649739583333333E-3</c:v>
                </c:pt>
                <c:pt idx="22">
                  <c:v>-7.6171874999999998E-3</c:v>
                </c:pt>
                <c:pt idx="23">
                  <c:v>-7.5846354166666666E-3</c:v>
                </c:pt>
                <c:pt idx="24">
                  <c:v>-7.5520833333333334E-3</c:v>
                </c:pt>
                <c:pt idx="25">
                  <c:v>-7.5195312500000002E-3</c:v>
                </c:pt>
                <c:pt idx="26">
                  <c:v>-7.486979166666667E-3</c:v>
                </c:pt>
                <c:pt idx="27">
                  <c:v>-7.4544270833333337E-3</c:v>
                </c:pt>
                <c:pt idx="28">
                  <c:v>-7.4218749999999997E-3</c:v>
                </c:pt>
                <c:pt idx="29">
                  <c:v>-7.3893229166666664E-3</c:v>
                </c:pt>
                <c:pt idx="30">
                  <c:v>-7.3567708333333332E-3</c:v>
                </c:pt>
                <c:pt idx="31">
                  <c:v>-7.32421875E-3</c:v>
                </c:pt>
                <c:pt idx="32">
                  <c:v>-7.2916666666666668E-3</c:v>
                </c:pt>
                <c:pt idx="33">
                  <c:v>-7.2591145833333336E-3</c:v>
                </c:pt>
                <c:pt idx="34">
                  <c:v>-7.2265625000000003E-3</c:v>
                </c:pt>
                <c:pt idx="35">
                  <c:v>-7.1940104166666663E-3</c:v>
                </c:pt>
                <c:pt idx="36">
                  <c:v>-7.161458333333333E-3</c:v>
                </c:pt>
                <c:pt idx="37">
                  <c:v>-7.1289062499999998E-3</c:v>
                </c:pt>
                <c:pt idx="38">
                  <c:v>-7.0963541666666666E-3</c:v>
                </c:pt>
                <c:pt idx="39">
                  <c:v>-7.0638020833333334E-3</c:v>
                </c:pt>
                <c:pt idx="40">
                  <c:v>-7.0312500000000002E-3</c:v>
                </c:pt>
                <c:pt idx="41">
                  <c:v>-6.998697916666667E-3</c:v>
                </c:pt>
                <c:pt idx="42">
                  <c:v>-6.9661458333333337E-3</c:v>
                </c:pt>
                <c:pt idx="43">
                  <c:v>-6.9335937499999997E-3</c:v>
                </c:pt>
                <c:pt idx="44">
                  <c:v>-6.9010416666666664E-3</c:v>
                </c:pt>
                <c:pt idx="45">
                  <c:v>-6.8684895833333332E-3</c:v>
                </c:pt>
                <c:pt idx="46">
                  <c:v>-6.8359375E-3</c:v>
                </c:pt>
                <c:pt idx="47">
                  <c:v>-6.8033854166666668E-3</c:v>
                </c:pt>
                <c:pt idx="48">
                  <c:v>-6.7708333333333336E-3</c:v>
                </c:pt>
                <c:pt idx="49">
                  <c:v>-6.7382812500000003E-3</c:v>
                </c:pt>
                <c:pt idx="50">
                  <c:v>-6.7057291666666663E-3</c:v>
                </c:pt>
                <c:pt idx="51">
                  <c:v>-6.673177083333333E-3</c:v>
                </c:pt>
                <c:pt idx="52">
                  <c:v>-6.6406249999999998E-3</c:v>
                </c:pt>
                <c:pt idx="53">
                  <c:v>-6.6080729166666666E-3</c:v>
                </c:pt>
                <c:pt idx="54">
                  <c:v>-6.5755208333333334E-3</c:v>
                </c:pt>
                <c:pt idx="55">
                  <c:v>-6.5429687500000002E-3</c:v>
                </c:pt>
                <c:pt idx="56">
                  <c:v>-6.510416666666667E-3</c:v>
                </c:pt>
                <c:pt idx="57">
                  <c:v>-6.4778645833333337E-3</c:v>
                </c:pt>
                <c:pt idx="58">
                  <c:v>-6.4453124999999997E-3</c:v>
                </c:pt>
                <c:pt idx="59">
                  <c:v>-6.4127604166666664E-3</c:v>
                </c:pt>
                <c:pt idx="60">
                  <c:v>-6.3802083333333332E-3</c:v>
                </c:pt>
                <c:pt idx="61">
                  <c:v>-6.34765625E-3</c:v>
                </c:pt>
                <c:pt idx="62">
                  <c:v>-6.3151041666666668E-3</c:v>
                </c:pt>
                <c:pt idx="63">
                  <c:v>-6.2825520833333336E-3</c:v>
                </c:pt>
                <c:pt idx="64">
                  <c:v>-6.2500000000000003E-3</c:v>
                </c:pt>
                <c:pt idx="65">
                  <c:v>-6.2174479166666663E-3</c:v>
                </c:pt>
                <c:pt idx="66">
                  <c:v>-6.184895833333333E-3</c:v>
                </c:pt>
                <c:pt idx="67">
                  <c:v>-6.1523437499999998E-3</c:v>
                </c:pt>
                <c:pt idx="68">
                  <c:v>-6.1197916666666666E-3</c:v>
                </c:pt>
                <c:pt idx="69">
                  <c:v>-6.0872395833333334E-3</c:v>
                </c:pt>
                <c:pt idx="70">
                  <c:v>-6.0546875000000002E-3</c:v>
                </c:pt>
                <c:pt idx="71">
                  <c:v>-6.022135416666667E-3</c:v>
                </c:pt>
                <c:pt idx="72">
                  <c:v>-5.9895833333333337E-3</c:v>
                </c:pt>
                <c:pt idx="73">
                  <c:v>-5.9570312499999997E-3</c:v>
                </c:pt>
                <c:pt idx="74">
                  <c:v>-5.9244791666666664E-3</c:v>
                </c:pt>
                <c:pt idx="75">
                  <c:v>-5.8919270833333332E-3</c:v>
                </c:pt>
                <c:pt idx="76">
                  <c:v>-5.859375E-3</c:v>
                </c:pt>
                <c:pt idx="77">
                  <c:v>-5.8268229166666668E-3</c:v>
                </c:pt>
                <c:pt idx="78">
                  <c:v>-5.7942708333333336E-3</c:v>
                </c:pt>
                <c:pt idx="79">
                  <c:v>-5.7617187500000003E-3</c:v>
                </c:pt>
                <c:pt idx="80">
                  <c:v>-5.7291666666666663E-3</c:v>
                </c:pt>
                <c:pt idx="81">
                  <c:v>-5.696614583333333E-3</c:v>
                </c:pt>
                <c:pt idx="82">
                  <c:v>-5.6640624999999998E-3</c:v>
                </c:pt>
                <c:pt idx="83">
                  <c:v>-5.6315104166666666E-3</c:v>
                </c:pt>
                <c:pt idx="84">
                  <c:v>-5.5989583333333334E-3</c:v>
                </c:pt>
                <c:pt idx="85">
                  <c:v>-5.5664062500000002E-3</c:v>
                </c:pt>
                <c:pt idx="86">
                  <c:v>-5.533854166666667E-3</c:v>
                </c:pt>
                <c:pt idx="87">
                  <c:v>-5.5013020833333337E-3</c:v>
                </c:pt>
                <c:pt idx="88">
                  <c:v>-5.4687499999999997E-3</c:v>
                </c:pt>
                <c:pt idx="89">
                  <c:v>-5.4361979166666664E-3</c:v>
                </c:pt>
                <c:pt idx="90">
                  <c:v>-5.4036458333333332E-3</c:v>
                </c:pt>
                <c:pt idx="91">
                  <c:v>-5.37109375E-3</c:v>
                </c:pt>
                <c:pt idx="92">
                  <c:v>-5.3385416666666668E-3</c:v>
                </c:pt>
                <c:pt idx="93">
                  <c:v>-5.3059895833333336E-3</c:v>
                </c:pt>
                <c:pt idx="94">
                  <c:v>-5.2734375000000003E-3</c:v>
                </c:pt>
                <c:pt idx="95">
                  <c:v>-5.2408854166666663E-3</c:v>
                </c:pt>
                <c:pt idx="96">
                  <c:v>-5.208333333333333E-3</c:v>
                </c:pt>
                <c:pt idx="97">
                  <c:v>-5.1757812499999998E-3</c:v>
                </c:pt>
                <c:pt idx="98">
                  <c:v>-5.1432291666666666E-3</c:v>
                </c:pt>
                <c:pt idx="99">
                  <c:v>-5.1106770833333334E-3</c:v>
                </c:pt>
                <c:pt idx="100">
                  <c:v>-5.0781250000000002E-3</c:v>
                </c:pt>
                <c:pt idx="101">
                  <c:v>-5.045572916666667E-3</c:v>
                </c:pt>
                <c:pt idx="102">
                  <c:v>-5.0130208333333337E-3</c:v>
                </c:pt>
                <c:pt idx="103">
                  <c:v>-4.9804687499999997E-3</c:v>
                </c:pt>
                <c:pt idx="104">
                  <c:v>-4.9479166666666664E-3</c:v>
                </c:pt>
                <c:pt idx="105">
                  <c:v>-4.9153645833333332E-3</c:v>
                </c:pt>
                <c:pt idx="106">
                  <c:v>-4.8828125E-3</c:v>
                </c:pt>
                <c:pt idx="107">
                  <c:v>-4.8502604166666668E-3</c:v>
                </c:pt>
                <c:pt idx="108">
                  <c:v>-4.8177083333333336E-3</c:v>
                </c:pt>
                <c:pt idx="109">
                  <c:v>-4.7851562500000003E-3</c:v>
                </c:pt>
                <c:pt idx="110">
                  <c:v>-4.7526041666666663E-3</c:v>
                </c:pt>
                <c:pt idx="111">
                  <c:v>-4.720052083333333E-3</c:v>
                </c:pt>
                <c:pt idx="112">
                  <c:v>-4.6874999999999998E-3</c:v>
                </c:pt>
                <c:pt idx="113">
                  <c:v>-4.6549479166666666E-3</c:v>
                </c:pt>
                <c:pt idx="114">
                  <c:v>-4.6223958333333334E-3</c:v>
                </c:pt>
                <c:pt idx="115">
                  <c:v>-4.5898437500000002E-3</c:v>
                </c:pt>
                <c:pt idx="116">
                  <c:v>-4.557291666666667E-3</c:v>
                </c:pt>
                <c:pt idx="117">
                  <c:v>-4.5247395833333337E-3</c:v>
                </c:pt>
                <c:pt idx="118">
                  <c:v>-4.4921874999999997E-3</c:v>
                </c:pt>
                <c:pt idx="119">
                  <c:v>-4.4596354166666664E-3</c:v>
                </c:pt>
                <c:pt idx="120">
                  <c:v>-4.4270833333333332E-3</c:v>
                </c:pt>
                <c:pt idx="121">
                  <c:v>-4.39453125E-3</c:v>
                </c:pt>
                <c:pt idx="122">
                  <c:v>-4.3619791666666668E-3</c:v>
                </c:pt>
                <c:pt idx="123">
                  <c:v>-4.3294270833333336E-3</c:v>
                </c:pt>
                <c:pt idx="124">
                  <c:v>-4.2968750000000003E-3</c:v>
                </c:pt>
                <c:pt idx="125">
                  <c:v>-4.2643229166666663E-3</c:v>
                </c:pt>
                <c:pt idx="126">
                  <c:v>-4.231770833333333E-3</c:v>
                </c:pt>
                <c:pt idx="127">
                  <c:v>-4.1992187499999998E-3</c:v>
                </c:pt>
                <c:pt idx="128">
                  <c:v>-4.1666666666666666E-3</c:v>
                </c:pt>
                <c:pt idx="129">
                  <c:v>-4.1341145833333334E-3</c:v>
                </c:pt>
                <c:pt idx="130">
                  <c:v>-4.1015625000000002E-3</c:v>
                </c:pt>
                <c:pt idx="131">
                  <c:v>-4.069010416666667E-3</c:v>
                </c:pt>
                <c:pt idx="132">
                  <c:v>-4.0364583333333337E-3</c:v>
                </c:pt>
                <c:pt idx="133">
                  <c:v>-4.0039062499999997E-3</c:v>
                </c:pt>
                <c:pt idx="134">
                  <c:v>-3.9713541666666664E-3</c:v>
                </c:pt>
                <c:pt idx="135">
                  <c:v>-3.9388020833333332E-3</c:v>
                </c:pt>
                <c:pt idx="136">
                  <c:v>-3.90625E-3</c:v>
                </c:pt>
                <c:pt idx="137">
                  <c:v>-3.8736979166666668E-3</c:v>
                </c:pt>
                <c:pt idx="138">
                  <c:v>-3.8411458333333331E-3</c:v>
                </c:pt>
                <c:pt idx="139">
                  <c:v>-3.8085937499999999E-3</c:v>
                </c:pt>
                <c:pt idx="140">
                  <c:v>-3.7760416666666667E-3</c:v>
                </c:pt>
                <c:pt idx="141">
                  <c:v>-3.7434895833333335E-3</c:v>
                </c:pt>
                <c:pt idx="142">
                  <c:v>-3.7109374999999998E-3</c:v>
                </c:pt>
                <c:pt idx="143">
                  <c:v>-3.6783854166666666E-3</c:v>
                </c:pt>
                <c:pt idx="144">
                  <c:v>-3.6458333333333334E-3</c:v>
                </c:pt>
                <c:pt idx="145">
                  <c:v>-3.6132812500000002E-3</c:v>
                </c:pt>
                <c:pt idx="146">
                  <c:v>-3.5807291666666665E-3</c:v>
                </c:pt>
                <c:pt idx="147">
                  <c:v>-3.5481770833333333E-3</c:v>
                </c:pt>
                <c:pt idx="148">
                  <c:v>-3.5156250000000001E-3</c:v>
                </c:pt>
                <c:pt idx="149">
                  <c:v>-3.4830729166666669E-3</c:v>
                </c:pt>
                <c:pt idx="150">
                  <c:v>-3.4505208333333332E-3</c:v>
                </c:pt>
                <c:pt idx="151">
                  <c:v>-3.41796875E-3</c:v>
                </c:pt>
                <c:pt idx="152">
                  <c:v>-3.3854166666666668E-3</c:v>
                </c:pt>
                <c:pt idx="153">
                  <c:v>-3.3528645833333331E-3</c:v>
                </c:pt>
                <c:pt idx="154">
                  <c:v>-3.3203124999999999E-3</c:v>
                </c:pt>
                <c:pt idx="155">
                  <c:v>-3.2877604166666667E-3</c:v>
                </c:pt>
                <c:pt idx="156">
                  <c:v>-3.2552083333333335E-3</c:v>
                </c:pt>
                <c:pt idx="157">
                  <c:v>-3.2226562499999998E-3</c:v>
                </c:pt>
                <c:pt idx="158">
                  <c:v>-3.1901041666666666E-3</c:v>
                </c:pt>
                <c:pt idx="159">
                  <c:v>-3.1575520833333334E-3</c:v>
                </c:pt>
                <c:pt idx="160">
                  <c:v>-3.1250000000000002E-3</c:v>
                </c:pt>
                <c:pt idx="161">
                  <c:v>-3.0924479166666665E-3</c:v>
                </c:pt>
                <c:pt idx="162">
                  <c:v>-3.0598958333333333E-3</c:v>
                </c:pt>
                <c:pt idx="163">
                  <c:v>-3.0273437500000001E-3</c:v>
                </c:pt>
                <c:pt idx="164">
                  <c:v>-2.9947916666666669E-3</c:v>
                </c:pt>
                <c:pt idx="165">
                  <c:v>-2.9622395833333332E-3</c:v>
                </c:pt>
                <c:pt idx="166">
                  <c:v>-2.9296875E-3</c:v>
                </c:pt>
                <c:pt idx="167">
                  <c:v>-2.8971354166666668E-3</c:v>
                </c:pt>
                <c:pt idx="168">
                  <c:v>-2.8645833333333331E-3</c:v>
                </c:pt>
                <c:pt idx="169">
                  <c:v>-2.8320312499999999E-3</c:v>
                </c:pt>
                <c:pt idx="170">
                  <c:v>-2.7994791666666667E-3</c:v>
                </c:pt>
                <c:pt idx="171">
                  <c:v>-2.7669270833333335E-3</c:v>
                </c:pt>
                <c:pt idx="172">
                  <c:v>-2.7343749999999998E-3</c:v>
                </c:pt>
                <c:pt idx="173">
                  <c:v>-2.7018229166666666E-3</c:v>
                </c:pt>
                <c:pt idx="174">
                  <c:v>-2.6692708333333334E-3</c:v>
                </c:pt>
                <c:pt idx="175">
                  <c:v>-2.6367187500000002E-3</c:v>
                </c:pt>
                <c:pt idx="176">
                  <c:v>-2.6041666666666665E-3</c:v>
                </c:pt>
                <c:pt idx="177">
                  <c:v>-2.5716145833333333E-3</c:v>
                </c:pt>
                <c:pt idx="178">
                  <c:v>-2.5390625000000001E-3</c:v>
                </c:pt>
                <c:pt idx="179">
                  <c:v>-2.5065104166666669E-3</c:v>
                </c:pt>
                <c:pt idx="180">
                  <c:v>-2.4739583333333332E-3</c:v>
                </c:pt>
                <c:pt idx="181">
                  <c:v>-2.44140625E-3</c:v>
                </c:pt>
                <c:pt idx="182">
                  <c:v>-2.4088541666666668E-3</c:v>
                </c:pt>
                <c:pt idx="183">
                  <c:v>-2.3763020833333331E-3</c:v>
                </c:pt>
                <c:pt idx="184">
                  <c:v>-2.3437499999999999E-3</c:v>
                </c:pt>
                <c:pt idx="185">
                  <c:v>-2.3111979166666667E-3</c:v>
                </c:pt>
                <c:pt idx="186">
                  <c:v>-2.2786458333333335E-3</c:v>
                </c:pt>
                <c:pt idx="187">
                  <c:v>-2.2460937499999998E-3</c:v>
                </c:pt>
                <c:pt idx="188">
                  <c:v>-2.2135416666666666E-3</c:v>
                </c:pt>
                <c:pt idx="189">
                  <c:v>-2.1809895833333334E-3</c:v>
                </c:pt>
                <c:pt idx="190">
                  <c:v>-2.1484375000000002E-3</c:v>
                </c:pt>
                <c:pt idx="191">
                  <c:v>-2.1158854166666665E-3</c:v>
                </c:pt>
                <c:pt idx="192">
                  <c:v>-2.0833333333333333E-3</c:v>
                </c:pt>
                <c:pt idx="193">
                  <c:v>-2.0507812500000001E-3</c:v>
                </c:pt>
                <c:pt idx="194">
                  <c:v>-2.0182291666666669E-3</c:v>
                </c:pt>
                <c:pt idx="195">
                  <c:v>-1.9856770833333332E-3</c:v>
                </c:pt>
                <c:pt idx="196">
                  <c:v>-1.953125E-3</c:v>
                </c:pt>
                <c:pt idx="197">
                  <c:v>-1.9205729166666666E-3</c:v>
                </c:pt>
                <c:pt idx="198">
                  <c:v>-1.8880208333333333E-3</c:v>
                </c:pt>
                <c:pt idx="199">
                  <c:v>-1.8554687499999999E-3</c:v>
                </c:pt>
                <c:pt idx="200">
                  <c:v>-1.8229166666666667E-3</c:v>
                </c:pt>
                <c:pt idx="201">
                  <c:v>-1.7903645833333333E-3</c:v>
                </c:pt>
                <c:pt idx="202">
                  <c:v>-1.7578125E-3</c:v>
                </c:pt>
                <c:pt idx="203">
                  <c:v>-1.7252604166666666E-3</c:v>
                </c:pt>
                <c:pt idx="204">
                  <c:v>-1.6927083333333334E-3</c:v>
                </c:pt>
                <c:pt idx="205">
                  <c:v>-1.66015625E-3</c:v>
                </c:pt>
                <c:pt idx="206">
                  <c:v>-1.6276041666666667E-3</c:v>
                </c:pt>
                <c:pt idx="207">
                  <c:v>-1.5950520833333333E-3</c:v>
                </c:pt>
                <c:pt idx="208">
                  <c:v>-1.5625000000000001E-3</c:v>
                </c:pt>
                <c:pt idx="209">
                  <c:v>-1.5299479166666667E-3</c:v>
                </c:pt>
                <c:pt idx="210">
                  <c:v>-1.4973958333333334E-3</c:v>
                </c:pt>
                <c:pt idx="211">
                  <c:v>-1.46484375E-3</c:v>
                </c:pt>
                <c:pt idx="212">
                  <c:v>-1.4322916666666666E-3</c:v>
                </c:pt>
                <c:pt idx="213">
                  <c:v>-1.3997395833333333E-3</c:v>
                </c:pt>
                <c:pt idx="214">
                  <c:v>-1.3671874999999999E-3</c:v>
                </c:pt>
                <c:pt idx="215">
                  <c:v>-1.3346354166666667E-3</c:v>
                </c:pt>
                <c:pt idx="216">
                  <c:v>-1.3020833333333333E-3</c:v>
                </c:pt>
                <c:pt idx="217">
                  <c:v>-1.26953125E-3</c:v>
                </c:pt>
                <c:pt idx="218">
                  <c:v>-1.2369791666666666E-3</c:v>
                </c:pt>
                <c:pt idx="219">
                  <c:v>-1.2044270833333334E-3</c:v>
                </c:pt>
                <c:pt idx="220">
                  <c:v>-1.171875E-3</c:v>
                </c:pt>
                <c:pt idx="221">
                  <c:v>-1.1393229166666667E-3</c:v>
                </c:pt>
                <c:pt idx="222">
                  <c:v>-1.1067708333333333E-3</c:v>
                </c:pt>
                <c:pt idx="223">
                  <c:v>-1.0742187500000001E-3</c:v>
                </c:pt>
                <c:pt idx="224">
                  <c:v>-1.0416666666666667E-3</c:v>
                </c:pt>
                <c:pt idx="225">
                  <c:v>-1.0091145833333334E-3</c:v>
                </c:pt>
                <c:pt idx="226">
                  <c:v>-9.765625E-4</c:v>
                </c:pt>
                <c:pt idx="227">
                  <c:v>-9.4401041666666667E-4</c:v>
                </c:pt>
                <c:pt idx="228">
                  <c:v>-9.1145833333333335E-4</c:v>
                </c:pt>
                <c:pt idx="229">
                  <c:v>-8.7890625000000002E-4</c:v>
                </c:pt>
                <c:pt idx="230">
                  <c:v>-8.463541666666667E-4</c:v>
                </c:pt>
                <c:pt idx="231">
                  <c:v>-8.1380208333333337E-4</c:v>
                </c:pt>
                <c:pt idx="232">
                  <c:v>-7.8125000000000004E-4</c:v>
                </c:pt>
                <c:pt idx="233">
                  <c:v>-7.4869791666666672E-4</c:v>
                </c:pt>
                <c:pt idx="234">
                  <c:v>-7.1614583333333328E-4</c:v>
                </c:pt>
                <c:pt idx="235">
                  <c:v>-6.8359374999999996E-4</c:v>
                </c:pt>
                <c:pt idx="236">
                  <c:v>-6.5104166666666663E-4</c:v>
                </c:pt>
                <c:pt idx="237">
                  <c:v>-6.184895833333333E-4</c:v>
                </c:pt>
                <c:pt idx="238">
                  <c:v>-5.8593749999999998E-4</c:v>
                </c:pt>
                <c:pt idx="239">
                  <c:v>-5.5338541666666665E-4</c:v>
                </c:pt>
                <c:pt idx="240">
                  <c:v>-5.2083333333333333E-4</c:v>
                </c:pt>
                <c:pt idx="241">
                  <c:v>-4.8828125E-4</c:v>
                </c:pt>
                <c:pt idx="242">
                  <c:v>-4.5572916666666667E-4</c:v>
                </c:pt>
                <c:pt idx="243">
                  <c:v>-4.2317708333333335E-4</c:v>
                </c:pt>
                <c:pt idx="244">
                  <c:v>-3.9062500000000002E-4</c:v>
                </c:pt>
                <c:pt idx="245">
                  <c:v>-3.5807291666666664E-4</c:v>
                </c:pt>
                <c:pt idx="246">
                  <c:v>-3.2552083333333332E-4</c:v>
                </c:pt>
                <c:pt idx="247">
                  <c:v>-2.9296874999999999E-4</c:v>
                </c:pt>
                <c:pt idx="248">
                  <c:v>-2.6041666666666666E-4</c:v>
                </c:pt>
                <c:pt idx="249">
                  <c:v>-2.2786458333333334E-4</c:v>
                </c:pt>
                <c:pt idx="250">
                  <c:v>-1.9531250000000001E-4</c:v>
                </c:pt>
                <c:pt idx="251">
                  <c:v>-1.6276041666666666E-4</c:v>
                </c:pt>
                <c:pt idx="252">
                  <c:v>-1.3020833333333333E-4</c:v>
                </c:pt>
                <c:pt idx="253">
                  <c:v>-9.7656250000000005E-5</c:v>
                </c:pt>
                <c:pt idx="254">
                  <c:v>-6.5104166666666666E-5</c:v>
                </c:pt>
                <c:pt idx="255">
                  <c:v>-3.2552083333333333E-5</c:v>
                </c:pt>
                <c:pt idx="256">
                  <c:v>0</c:v>
                </c:pt>
                <c:pt idx="257">
                  <c:v>3.2552083333333333E-5</c:v>
                </c:pt>
                <c:pt idx="258">
                  <c:v>6.5104166666666666E-5</c:v>
                </c:pt>
                <c:pt idx="259">
                  <c:v>9.7656250000000005E-5</c:v>
                </c:pt>
                <c:pt idx="260">
                  <c:v>1.3020833333333333E-4</c:v>
                </c:pt>
                <c:pt idx="261">
                  <c:v>1.6276041666666666E-4</c:v>
                </c:pt>
                <c:pt idx="262">
                  <c:v>1.9531250000000001E-4</c:v>
                </c:pt>
                <c:pt idx="263">
                  <c:v>2.2786458333333334E-4</c:v>
                </c:pt>
                <c:pt idx="264">
                  <c:v>2.6041666666666666E-4</c:v>
                </c:pt>
                <c:pt idx="265">
                  <c:v>2.9296874999999999E-4</c:v>
                </c:pt>
                <c:pt idx="266">
                  <c:v>3.2552083333333332E-4</c:v>
                </c:pt>
                <c:pt idx="267">
                  <c:v>3.5807291666666664E-4</c:v>
                </c:pt>
                <c:pt idx="268">
                  <c:v>3.9062500000000002E-4</c:v>
                </c:pt>
                <c:pt idx="269">
                  <c:v>4.2317708333333335E-4</c:v>
                </c:pt>
                <c:pt idx="270">
                  <c:v>4.5572916666666667E-4</c:v>
                </c:pt>
                <c:pt idx="271">
                  <c:v>4.8828125E-4</c:v>
                </c:pt>
                <c:pt idx="272">
                  <c:v>5.2083333333333333E-4</c:v>
                </c:pt>
                <c:pt idx="273">
                  <c:v>5.5338541666666665E-4</c:v>
                </c:pt>
                <c:pt idx="274">
                  <c:v>5.8593749999999998E-4</c:v>
                </c:pt>
                <c:pt idx="275">
                  <c:v>6.184895833333333E-4</c:v>
                </c:pt>
                <c:pt idx="276">
                  <c:v>6.5104166666666663E-4</c:v>
                </c:pt>
                <c:pt idx="277">
                  <c:v>6.8359374999999996E-4</c:v>
                </c:pt>
                <c:pt idx="278">
                  <c:v>7.1614583333333328E-4</c:v>
                </c:pt>
                <c:pt idx="279">
                  <c:v>7.4869791666666672E-4</c:v>
                </c:pt>
                <c:pt idx="280">
                  <c:v>7.8125000000000004E-4</c:v>
                </c:pt>
                <c:pt idx="281">
                  <c:v>8.1380208333333337E-4</c:v>
                </c:pt>
                <c:pt idx="282">
                  <c:v>8.463541666666667E-4</c:v>
                </c:pt>
                <c:pt idx="283">
                  <c:v>8.7890625000000002E-4</c:v>
                </c:pt>
                <c:pt idx="284">
                  <c:v>9.1145833333333335E-4</c:v>
                </c:pt>
                <c:pt idx="285">
                  <c:v>9.4401041666666667E-4</c:v>
                </c:pt>
                <c:pt idx="286">
                  <c:v>9.765625E-4</c:v>
                </c:pt>
                <c:pt idx="287">
                  <c:v>1.0091145833333334E-3</c:v>
                </c:pt>
                <c:pt idx="288">
                  <c:v>1.0416666666666667E-3</c:v>
                </c:pt>
                <c:pt idx="289">
                  <c:v>1.0742187500000001E-3</c:v>
                </c:pt>
                <c:pt idx="290">
                  <c:v>1.1067708333333333E-3</c:v>
                </c:pt>
                <c:pt idx="291">
                  <c:v>1.1393229166666667E-3</c:v>
                </c:pt>
                <c:pt idx="292">
                  <c:v>1.171875E-3</c:v>
                </c:pt>
                <c:pt idx="293">
                  <c:v>1.2044270833333334E-3</c:v>
                </c:pt>
                <c:pt idx="294">
                  <c:v>1.2369791666666666E-3</c:v>
                </c:pt>
                <c:pt idx="295">
                  <c:v>1.26953125E-3</c:v>
                </c:pt>
                <c:pt idx="296">
                  <c:v>1.3020833333333333E-3</c:v>
                </c:pt>
                <c:pt idx="297">
                  <c:v>1.3346354166666667E-3</c:v>
                </c:pt>
                <c:pt idx="298">
                  <c:v>1.3671874999999999E-3</c:v>
                </c:pt>
                <c:pt idx="299">
                  <c:v>1.3997395833333333E-3</c:v>
                </c:pt>
                <c:pt idx="300">
                  <c:v>1.4322916666666666E-3</c:v>
                </c:pt>
                <c:pt idx="301">
                  <c:v>1.46484375E-3</c:v>
                </c:pt>
                <c:pt idx="302">
                  <c:v>1.4973958333333334E-3</c:v>
                </c:pt>
                <c:pt idx="303">
                  <c:v>1.5299479166666667E-3</c:v>
                </c:pt>
                <c:pt idx="304">
                  <c:v>1.5625000000000001E-3</c:v>
                </c:pt>
                <c:pt idx="305">
                  <c:v>1.5950520833333333E-3</c:v>
                </c:pt>
                <c:pt idx="306">
                  <c:v>1.6276041666666667E-3</c:v>
                </c:pt>
                <c:pt idx="307">
                  <c:v>1.66015625E-3</c:v>
                </c:pt>
                <c:pt idx="308">
                  <c:v>1.6927083333333334E-3</c:v>
                </c:pt>
                <c:pt idx="309">
                  <c:v>1.7252604166666666E-3</c:v>
                </c:pt>
                <c:pt idx="310">
                  <c:v>1.7578125E-3</c:v>
                </c:pt>
                <c:pt idx="311">
                  <c:v>1.7903645833333333E-3</c:v>
                </c:pt>
                <c:pt idx="312">
                  <c:v>1.8229166666666667E-3</c:v>
                </c:pt>
                <c:pt idx="313">
                  <c:v>1.8554687499999999E-3</c:v>
                </c:pt>
                <c:pt idx="314">
                  <c:v>1.8880208333333333E-3</c:v>
                </c:pt>
                <c:pt idx="315">
                  <c:v>1.9205729166666666E-3</c:v>
                </c:pt>
                <c:pt idx="316">
                  <c:v>1.953125E-3</c:v>
                </c:pt>
                <c:pt idx="317">
                  <c:v>1.9856770833333332E-3</c:v>
                </c:pt>
                <c:pt idx="318">
                  <c:v>2.0182291666666669E-3</c:v>
                </c:pt>
                <c:pt idx="319">
                  <c:v>2.0507812500000001E-3</c:v>
                </c:pt>
                <c:pt idx="320">
                  <c:v>2.0833333333333333E-3</c:v>
                </c:pt>
                <c:pt idx="321">
                  <c:v>2.1158854166666665E-3</c:v>
                </c:pt>
                <c:pt idx="322">
                  <c:v>2.1484375000000002E-3</c:v>
                </c:pt>
                <c:pt idx="323">
                  <c:v>2.1809895833333334E-3</c:v>
                </c:pt>
                <c:pt idx="324">
                  <c:v>2.2135416666666666E-3</c:v>
                </c:pt>
                <c:pt idx="325">
                  <c:v>2.2460937499999998E-3</c:v>
                </c:pt>
                <c:pt idx="326">
                  <c:v>2.2786458333333335E-3</c:v>
                </c:pt>
                <c:pt idx="327">
                  <c:v>2.3111979166666667E-3</c:v>
                </c:pt>
                <c:pt idx="328">
                  <c:v>2.3437499999999999E-3</c:v>
                </c:pt>
                <c:pt idx="329">
                  <c:v>2.3763020833333331E-3</c:v>
                </c:pt>
                <c:pt idx="330">
                  <c:v>2.4088541666666668E-3</c:v>
                </c:pt>
                <c:pt idx="331">
                  <c:v>2.44140625E-3</c:v>
                </c:pt>
                <c:pt idx="332">
                  <c:v>2.4739583333333332E-3</c:v>
                </c:pt>
                <c:pt idx="333">
                  <c:v>2.5065104166666669E-3</c:v>
                </c:pt>
                <c:pt idx="334">
                  <c:v>2.5390625000000001E-3</c:v>
                </c:pt>
                <c:pt idx="335">
                  <c:v>2.5716145833333333E-3</c:v>
                </c:pt>
                <c:pt idx="336">
                  <c:v>2.6041666666666665E-3</c:v>
                </c:pt>
                <c:pt idx="337">
                  <c:v>2.6367187500000002E-3</c:v>
                </c:pt>
                <c:pt idx="338">
                  <c:v>2.6692708333333334E-3</c:v>
                </c:pt>
                <c:pt idx="339">
                  <c:v>2.7018229166666666E-3</c:v>
                </c:pt>
                <c:pt idx="340">
                  <c:v>2.7343749999999998E-3</c:v>
                </c:pt>
                <c:pt idx="341">
                  <c:v>2.7669270833333335E-3</c:v>
                </c:pt>
                <c:pt idx="342">
                  <c:v>2.7994791666666667E-3</c:v>
                </c:pt>
                <c:pt idx="343">
                  <c:v>2.8320312499999999E-3</c:v>
                </c:pt>
                <c:pt idx="344">
                  <c:v>2.8645833333333331E-3</c:v>
                </c:pt>
                <c:pt idx="345">
                  <c:v>2.8971354166666668E-3</c:v>
                </c:pt>
                <c:pt idx="346">
                  <c:v>2.9296875E-3</c:v>
                </c:pt>
                <c:pt idx="347">
                  <c:v>2.9622395833333332E-3</c:v>
                </c:pt>
                <c:pt idx="348">
                  <c:v>2.9947916666666669E-3</c:v>
                </c:pt>
                <c:pt idx="349">
                  <c:v>3.0273437500000001E-3</c:v>
                </c:pt>
                <c:pt idx="350">
                  <c:v>3.0598958333333333E-3</c:v>
                </c:pt>
                <c:pt idx="351">
                  <c:v>3.0924479166666665E-3</c:v>
                </c:pt>
                <c:pt idx="352">
                  <c:v>3.1250000000000002E-3</c:v>
                </c:pt>
                <c:pt idx="353">
                  <c:v>3.1575520833333334E-3</c:v>
                </c:pt>
                <c:pt idx="354">
                  <c:v>3.1901041666666666E-3</c:v>
                </c:pt>
                <c:pt idx="355">
                  <c:v>3.2226562499999998E-3</c:v>
                </c:pt>
                <c:pt idx="356">
                  <c:v>3.2552083333333335E-3</c:v>
                </c:pt>
                <c:pt idx="357">
                  <c:v>3.2877604166666667E-3</c:v>
                </c:pt>
                <c:pt idx="358">
                  <c:v>3.3203124999999999E-3</c:v>
                </c:pt>
                <c:pt idx="359">
                  <c:v>3.3528645833333331E-3</c:v>
                </c:pt>
                <c:pt idx="360">
                  <c:v>3.3854166666666668E-3</c:v>
                </c:pt>
                <c:pt idx="361">
                  <c:v>3.41796875E-3</c:v>
                </c:pt>
                <c:pt idx="362">
                  <c:v>3.4505208333333332E-3</c:v>
                </c:pt>
                <c:pt idx="363">
                  <c:v>3.4830729166666669E-3</c:v>
                </c:pt>
                <c:pt idx="364">
                  <c:v>3.5156250000000001E-3</c:v>
                </c:pt>
                <c:pt idx="365">
                  <c:v>3.5481770833333333E-3</c:v>
                </c:pt>
                <c:pt idx="366">
                  <c:v>3.5807291666666665E-3</c:v>
                </c:pt>
                <c:pt idx="367">
                  <c:v>3.6132812500000002E-3</c:v>
                </c:pt>
                <c:pt idx="368">
                  <c:v>3.6458333333333334E-3</c:v>
                </c:pt>
                <c:pt idx="369">
                  <c:v>3.6783854166666666E-3</c:v>
                </c:pt>
                <c:pt idx="370">
                  <c:v>3.7109374999999998E-3</c:v>
                </c:pt>
                <c:pt idx="371">
                  <c:v>3.7434895833333335E-3</c:v>
                </c:pt>
                <c:pt idx="372">
                  <c:v>3.7760416666666667E-3</c:v>
                </c:pt>
                <c:pt idx="373">
                  <c:v>3.8085937499999999E-3</c:v>
                </c:pt>
                <c:pt idx="374">
                  <c:v>3.8411458333333331E-3</c:v>
                </c:pt>
                <c:pt idx="375">
                  <c:v>3.8736979166666668E-3</c:v>
                </c:pt>
                <c:pt idx="376">
                  <c:v>3.90625E-3</c:v>
                </c:pt>
                <c:pt idx="377">
                  <c:v>3.9388020833333332E-3</c:v>
                </c:pt>
                <c:pt idx="378">
                  <c:v>3.9713541666666664E-3</c:v>
                </c:pt>
                <c:pt idx="379">
                  <c:v>4.0039062499999997E-3</c:v>
                </c:pt>
                <c:pt idx="380">
                  <c:v>4.0364583333333337E-3</c:v>
                </c:pt>
                <c:pt idx="381">
                  <c:v>4.069010416666667E-3</c:v>
                </c:pt>
                <c:pt idx="382">
                  <c:v>4.1015625000000002E-3</c:v>
                </c:pt>
                <c:pt idx="383">
                  <c:v>4.1341145833333334E-3</c:v>
                </c:pt>
                <c:pt idx="384">
                  <c:v>4.1666666666666666E-3</c:v>
                </c:pt>
                <c:pt idx="385">
                  <c:v>4.1992187499999998E-3</c:v>
                </c:pt>
                <c:pt idx="386">
                  <c:v>4.231770833333333E-3</c:v>
                </c:pt>
                <c:pt idx="387">
                  <c:v>4.2643229166666663E-3</c:v>
                </c:pt>
                <c:pt idx="388">
                  <c:v>4.2968750000000003E-3</c:v>
                </c:pt>
                <c:pt idx="389">
                  <c:v>4.3294270833333336E-3</c:v>
                </c:pt>
                <c:pt idx="390">
                  <c:v>4.3619791666666668E-3</c:v>
                </c:pt>
                <c:pt idx="391">
                  <c:v>4.39453125E-3</c:v>
                </c:pt>
                <c:pt idx="392">
                  <c:v>4.4270833333333332E-3</c:v>
                </c:pt>
                <c:pt idx="393">
                  <c:v>4.4596354166666664E-3</c:v>
                </c:pt>
                <c:pt idx="394">
                  <c:v>4.4921874999999997E-3</c:v>
                </c:pt>
                <c:pt idx="395">
                  <c:v>4.5247395833333337E-3</c:v>
                </c:pt>
                <c:pt idx="396">
                  <c:v>4.557291666666667E-3</c:v>
                </c:pt>
                <c:pt idx="397">
                  <c:v>4.5898437500000002E-3</c:v>
                </c:pt>
                <c:pt idx="398">
                  <c:v>4.6223958333333334E-3</c:v>
                </c:pt>
                <c:pt idx="399">
                  <c:v>4.6549479166666666E-3</c:v>
                </c:pt>
                <c:pt idx="400">
                  <c:v>4.6874999999999998E-3</c:v>
                </c:pt>
                <c:pt idx="401">
                  <c:v>4.720052083333333E-3</c:v>
                </c:pt>
                <c:pt idx="402">
                  <c:v>4.7526041666666663E-3</c:v>
                </c:pt>
                <c:pt idx="403">
                  <c:v>4.7851562500000003E-3</c:v>
                </c:pt>
                <c:pt idx="404">
                  <c:v>4.8177083333333336E-3</c:v>
                </c:pt>
                <c:pt idx="405">
                  <c:v>4.8502604166666668E-3</c:v>
                </c:pt>
                <c:pt idx="406">
                  <c:v>4.8828125E-3</c:v>
                </c:pt>
                <c:pt idx="407">
                  <c:v>4.9153645833333332E-3</c:v>
                </c:pt>
                <c:pt idx="408">
                  <c:v>4.9479166666666664E-3</c:v>
                </c:pt>
                <c:pt idx="409">
                  <c:v>4.9804687499999997E-3</c:v>
                </c:pt>
                <c:pt idx="410">
                  <c:v>5.0130208333333337E-3</c:v>
                </c:pt>
                <c:pt idx="411">
                  <c:v>5.045572916666667E-3</c:v>
                </c:pt>
                <c:pt idx="412">
                  <c:v>5.0781250000000002E-3</c:v>
                </c:pt>
                <c:pt idx="413">
                  <c:v>5.1106770833333334E-3</c:v>
                </c:pt>
                <c:pt idx="414">
                  <c:v>5.1432291666666666E-3</c:v>
                </c:pt>
                <c:pt idx="415">
                  <c:v>5.1757812499999998E-3</c:v>
                </c:pt>
                <c:pt idx="416">
                  <c:v>5.208333333333333E-3</c:v>
                </c:pt>
                <c:pt idx="417">
                  <c:v>5.2408854166666663E-3</c:v>
                </c:pt>
                <c:pt idx="418">
                  <c:v>5.2734375000000003E-3</c:v>
                </c:pt>
                <c:pt idx="419">
                  <c:v>5.3059895833333336E-3</c:v>
                </c:pt>
                <c:pt idx="420">
                  <c:v>5.3385416666666668E-3</c:v>
                </c:pt>
                <c:pt idx="421">
                  <c:v>5.37109375E-3</c:v>
                </c:pt>
                <c:pt idx="422">
                  <c:v>5.4036458333333332E-3</c:v>
                </c:pt>
                <c:pt idx="423">
                  <c:v>5.4361979166666664E-3</c:v>
                </c:pt>
                <c:pt idx="424">
                  <c:v>5.4687499999999997E-3</c:v>
                </c:pt>
                <c:pt idx="425">
                  <c:v>5.5013020833333337E-3</c:v>
                </c:pt>
                <c:pt idx="426">
                  <c:v>5.533854166666667E-3</c:v>
                </c:pt>
                <c:pt idx="427">
                  <c:v>5.5664062500000002E-3</c:v>
                </c:pt>
                <c:pt idx="428">
                  <c:v>5.5989583333333334E-3</c:v>
                </c:pt>
                <c:pt idx="429">
                  <c:v>5.6315104166666666E-3</c:v>
                </c:pt>
                <c:pt idx="430">
                  <c:v>5.6640624999999998E-3</c:v>
                </c:pt>
                <c:pt idx="431">
                  <c:v>5.696614583333333E-3</c:v>
                </c:pt>
                <c:pt idx="432">
                  <c:v>5.7291666666666663E-3</c:v>
                </c:pt>
                <c:pt idx="433">
                  <c:v>5.7617187500000003E-3</c:v>
                </c:pt>
                <c:pt idx="434">
                  <c:v>5.7942708333333336E-3</c:v>
                </c:pt>
                <c:pt idx="435">
                  <c:v>5.8268229166666668E-3</c:v>
                </c:pt>
                <c:pt idx="436">
                  <c:v>5.859375E-3</c:v>
                </c:pt>
                <c:pt idx="437">
                  <c:v>5.8919270833333332E-3</c:v>
                </c:pt>
                <c:pt idx="438">
                  <c:v>5.9244791666666664E-3</c:v>
                </c:pt>
                <c:pt idx="439">
                  <c:v>5.9570312499999997E-3</c:v>
                </c:pt>
                <c:pt idx="440">
                  <c:v>5.9895833333333337E-3</c:v>
                </c:pt>
                <c:pt idx="441">
                  <c:v>6.022135416666667E-3</c:v>
                </c:pt>
                <c:pt idx="442">
                  <c:v>6.0546875000000002E-3</c:v>
                </c:pt>
                <c:pt idx="443">
                  <c:v>6.0872395833333334E-3</c:v>
                </c:pt>
                <c:pt idx="444">
                  <c:v>6.1197916666666666E-3</c:v>
                </c:pt>
                <c:pt idx="445">
                  <c:v>6.1523437499999998E-3</c:v>
                </c:pt>
                <c:pt idx="446">
                  <c:v>6.184895833333333E-3</c:v>
                </c:pt>
                <c:pt idx="447">
                  <c:v>6.2174479166666663E-3</c:v>
                </c:pt>
                <c:pt idx="448">
                  <c:v>6.2500000000000003E-3</c:v>
                </c:pt>
                <c:pt idx="449">
                  <c:v>6.2825520833333336E-3</c:v>
                </c:pt>
                <c:pt idx="450">
                  <c:v>6.3151041666666668E-3</c:v>
                </c:pt>
                <c:pt idx="451">
                  <c:v>6.34765625E-3</c:v>
                </c:pt>
                <c:pt idx="452">
                  <c:v>6.3802083333333332E-3</c:v>
                </c:pt>
                <c:pt idx="453">
                  <c:v>6.4127604166666664E-3</c:v>
                </c:pt>
                <c:pt idx="454">
                  <c:v>6.4453124999999997E-3</c:v>
                </c:pt>
                <c:pt idx="455">
                  <c:v>6.4778645833333337E-3</c:v>
                </c:pt>
                <c:pt idx="456">
                  <c:v>6.510416666666667E-3</c:v>
                </c:pt>
                <c:pt idx="457">
                  <c:v>6.5429687500000002E-3</c:v>
                </c:pt>
                <c:pt idx="458">
                  <c:v>6.5755208333333334E-3</c:v>
                </c:pt>
                <c:pt idx="459">
                  <c:v>6.6080729166666666E-3</c:v>
                </c:pt>
                <c:pt idx="460">
                  <c:v>6.6406249999999998E-3</c:v>
                </c:pt>
                <c:pt idx="461">
                  <c:v>6.673177083333333E-3</c:v>
                </c:pt>
                <c:pt idx="462">
                  <c:v>6.7057291666666663E-3</c:v>
                </c:pt>
                <c:pt idx="463">
                  <c:v>6.7382812500000003E-3</c:v>
                </c:pt>
                <c:pt idx="464">
                  <c:v>6.7708333333333336E-3</c:v>
                </c:pt>
                <c:pt idx="465">
                  <c:v>6.8033854166666668E-3</c:v>
                </c:pt>
                <c:pt idx="466">
                  <c:v>6.8359375E-3</c:v>
                </c:pt>
                <c:pt idx="467">
                  <c:v>6.8684895833333332E-3</c:v>
                </c:pt>
                <c:pt idx="468">
                  <c:v>6.9010416666666664E-3</c:v>
                </c:pt>
                <c:pt idx="469">
                  <c:v>6.9335937499999997E-3</c:v>
                </c:pt>
                <c:pt idx="470">
                  <c:v>6.9661458333333337E-3</c:v>
                </c:pt>
                <c:pt idx="471">
                  <c:v>6.998697916666667E-3</c:v>
                </c:pt>
                <c:pt idx="472">
                  <c:v>7.0312500000000002E-3</c:v>
                </c:pt>
                <c:pt idx="473">
                  <c:v>7.0638020833333334E-3</c:v>
                </c:pt>
                <c:pt idx="474">
                  <c:v>7.0963541666666666E-3</c:v>
                </c:pt>
                <c:pt idx="475">
                  <c:v>7.1289062499999998E-3</c:v>
                </c:pt>
                <c:pt idx="476">
                  <c:v>7.161458333333333E-3</c:v>
                </c:pt>
                <c:pt idx="477">
                  <c:v>7.1940104166666663E-3</c:v>
                </c:pt>
                <c:pt idx="478">
                  <c:v>7.2265625000000003E-3</c:v>
                </c:pt>
                <c:pt idx="479">
                  <c:v>7.2591145833333336E-3</c:v>
                </c:pt>
                <c:pt idx="480">
                  <c:v>7.2916666666666668E-3</c:v>
                </c:pt>
                <c:pt idx="481">
                  <c:v>7.32421875E-3</c:v>
                </c:pt>
                <c:pt idx="482">
                  <c:v>7.3567708333333332E-3</c:v>
                </c:pt>
                <c:pt idx="483">
                  <c:v>7.3893229166666664E-3</c:v>
                </c:pt>
                <c:pt idx="484">
                  <c:v>7.4218749999999997E-3</c:v>
                </c:pt>
                <c:pt idx="485">
                  <c:v>7.4544270833333337E-3</c:v>
                </c:pt>
                <c:pt idx="486">
                  <c:v>7.486979166666667E-3</c:v>
                </c:pt>
                <c:pt idx="487">
                  <c:v>7.5195312500000002E-3</c:v>
                </c:pt>
                <c:pt idx="488">
                  <c:v>7.5520833333333334E-3</c:v>
                </c:pt>
                <c:pt idx="489">
                  <c:v>7.5846354166666666E-3</c:v>
                </c:pt>
                <c:pt idx="490">
                  <c:v>7.6171874999999998E-3</c:v>
                </c:pt>
                <c:pt idx="491">
                  <c:v>7.649739583333333E-3</c:v>
                </c:pt>
                <c:pt idx="492">
                  <c:v>7.6822916666666663E-3</c:v>
                </c:pt>
                <c:pt idx="493">
                  <c:v>7.7148437500000003E-3</c:v>
                </c:pt>
                <c:pt idx="494">
                  <c:v>7.7473958333333336E-3</c:v>
                </c:pt>
                <c:pt idx="495">
                  <c:v>7.7799479166666668E-3</c:v>
                </c:pt>
                <c:pt idx="496">
                  <c:v>7.8125E-3</c:v>
                </c:pt>
                <c:pt idx="497">
                  <c:v>7.8450520833333332E-3</c:v>
                </c:pt>
                <c:pt idx="498">
                  <c:v>7.8776041666666664E-3</c:v>
                </c:pt>
                <c:pt idx="499">
                  <c:v>7.9101562499999997E-3</c:v>
                </c:pt>
                <c:pt idx="500">
                  <c:v>7.9427083333333329E-3</c:v>
                </c:pt>
                <c:pt idx="501">
                  <c:v>7.9752604166666661E-3</c:v>
                </c:pt>
                <c:pt idx="502">
                  <c:v>8.0078124999999993E-3</c:v>
                </c:pt>
                <c:pt idx="503">
                  <c:v>8.0403645833333325E-3</c:v>
                </c:pt>
                <c:pt idx="504">
                  <c:v>8.0729166666666675E-3</c:v>
                </c:pt>
                <c:pt idx="505">
                  <c:v>8.1054687500000007E-3</c:v>
                </c:pt>
                <c:pt idx="506">
                  <c:v>8.1380208333333339E-3</c:v>
                </c:pt>
                <c:pt idx="507">
                  <c:v>8.1705729166666671E-3</c:v>
                </c:pt>
                <c:pt idx="508">
                  <c:v>8.2031250000000003E-3</c:v>
                </c:pt>
                <c:pt idx="509">
                  <c:v>8.2356770833333336E-3</c:v>
                </c:pt>
                <c:pt idx="510">
                  <c:v>8.2682291666666668E-3</c:v>
                </c:pt>
                <c:pt idx="511">
                  <c:v>8.30078125E-3</c:v>
                </c:pt>
                <c:pt idx="512">
                  <c:v>8.3333333333333332E-3</c:v>
                </c:pt>
              </c:numCache>
            </c:numRef>
          </c:xVal>
          <c:yVal>
            <c:numRef>
              <c:f>THD!$E$7:$E$519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-5.2503363026490515</c:v>
                </c:pt>
                <c:pt idx="13">
                  <c:v>-9.2431881944456205</c:v>
                </c:pt>
                <c:pt idx="14">
                  <c:v>-13.228163650814029</c:v>
                </c:pt>
                <c:pt idx="15">
                  <c:v>-17.204662549108424</c:v>
                </c:pt>
                <c:pt idx="16">
                  <c:v>-21.172086043221444</c:v>
                </c:pt>
                <c:pt idx="17">
                  <c:v>-25.129836653768209</c:v>
                </c:pt>
                <c:pt idx="18">
                  <c:v>-29.077318358064524</c:v>
                </c:pt>
                <c:pt idx="19">
                  <c:v>-33.013936679885688</c:v>
                </c:pt>
                <c:pt idx="20">
                  <c:v>-36.939098778992459</c:v>
                </c:pt>
                <c:pt idx="21">
                  <c:v>-40.852213540410602</c:v>
                </c:pt>
                <c:pt idx="22">
                  <c:v>-44.752691663450612</c:v>
                </c:pt>
                <c:pt idx="23">
                  <c:v>-48.639945750454224</c:v>
                </c:pt>
                <c:pt idx="24">
                  <c:v>-52.513390395254412</c:v>
                </c:pt>
                <c:pt idx="25">
                  <c:v>-56.372442271335323</c:v>
                </c:pt>
                <c:pt idx="26">
                  <c:v>-60.216520219679076</c:v>
                </c:pt>
                <c:pt idx="27">
                  <c:v>-64.045045336286321</c:v>
                </c:pt>
                <c:pt idx="28">
                  <c:v>-67.857441059356916</c:v>
                </c:pt>
                <c:pt idx="29">
                  <c:v>-71.653133256118039</c:v>
                </c:pt>
                <c:pt idx="30">
                  <c:v>-75.431550309286536</c:v>
                </c:pt>
                <c:pt idx="31">
                  <c:v>-79.192123203152306</c:v>
                </c:pt>
                <c:pt idx="32">
                  <c:v>-82.934285609269978</c:v>
                </c:pt>
                <c:pt idx="33">
                  <c:v>-86.657473971746001</c:v>
                </c:pt>
                <c:pt idx="34">
                  <c:v>-90.361127592107877</c:v>
                </c:pt>
                <c:pt idx="35">
                  <c:v>-94.044688713743582</c:v>
                </c:pt>
                <c:pt idx="36">
                  <c:v>-97.707602605897293</c:v>
                </c:pt>
                <c:pt idx="37">
                  <c:v>-101.34931764721023</c:v>
                </c:pt>
                <c:pt idx="38">
                  <c:v>-104.9692854087923</c:v>
                </c:pt>
                <c:pt idx="39">
                  <c:v>-108.56696073681404</c:v>
                </c:pt>
                <c:pt idx="40">
                  <c:v>-112.14180183460425</c:v>
                </c:pt>
                <c:pt idx="41">
                  <c:v>-115.69327034424296</c:v>
                </c:pt>
                <c:pt idx="42">
                  <c:v>-119.22083142763589</c:v>
                </c:pt>
                <c:pt idx="43">
                  <c:v>-122.72395384705932</c:v>
                </c:pt>
                <c:pt idx="44">
                  <c:v>-126.20211004516236</c:v>
                </c:pt>
                <c:pt idx="45">
                  <c:v>-129.6547762244152</c:v>
                </c:pt>
                <c:pt idx="46">
                  <c:v>-133.08143242599124</c:v>
                </c:pt>
                <c:pt idx="47">
                  <c:v>-136.48156260807067</c:v>
                </c:pt>
                <c:pt idx="48">
                  <c:v>-139.85465472355477</c:v>
                </c:pt>
                <c:pt idx="49">
                  <c:v>-143.20020079717816</c:v>
                </c:pt>
                <c:pt idx="50">
                  <c:v>-146.51769700200805</c:v>
                </c:pt>
                <c:pt idx="51">
                  <c:v>-149.80664373531866</c:v>
                </c:pt>
                <c:pt idx="52">
                  <c:v>-153.06654569382962</c:v>
                </c:pt>
                <c:pt idx="53">
                  <c:v>-156.29691194829698</c:v>
                </c:pt>
                <c:pt idx="54">
                  <c:v>-159.4972560174449</c:v>
                </c:pt>
                <c:pt idx="55">
                  <c:v>-162.66709594122841</c:v>
                </c:pt>
                <c:pt idx="56">
                  <c:v>-165.80595435341462</c:v>
                </c:pt>
                <c:pt idx="57">
                  <c:v>-168.91335855347214</c:v>
                </c:pt>
                <c:pt idx="58">
                  <c:v>-171.98884057775851</c:v>
                </c:pt>
                <c:pt idx="59">
                  <c:v>-175.03193726999336</c:v>
                </c:pt>
                <c:pt idx="60">
                  <c:v>-178.0421903510082</c:v>
                </c:pt>
                <c:pt idx="61">
                  <c:v>-181.01914648776159</c:v>
                </c:pt>
                <c:pt idx="62">
                  <c:v>-183.96235736160955</c:v>
                </c:pt>
                <c:pt idx="63">
                  <c:v>-186.87137973582028</c:v>
                </c:pt>
                <c:pt idx="64">
                  <c:v>-189.74577552232464</c:v>
                </c:pt>
                <c:pt idx="65">
                  <c:v>-192.58511184768989</c:v>
                </c:pt>
                <c:pt idx="66">
                  <c:v>-195.38896111830945</c:v>
                </c:pt>
                <c:pt idx="67">
                  <c:v>-198.15690108479643</c:v>
                </c:pt>
                <c:pt idx="68">
                  <c:v>-200.88851490557317</c:v>
                </c:pt>
                <c:pt idx="69">
                  <c:v>-203.58339120964601</c:v>
                </c:pt>
                <c:pt idx="70">
                  <c:v>-206.24112415855606</c:v>
                </c:pt>
                <c:pt idx="71">
                  <c:v>-208.86131350749707</c:v>
                </c:pt>
                <c:pt idx="72">
                  <c:v>-211.44356466559094</c:v>
                </c:pt>
                <c:pt idx="73">
                  <c:v>-213.98748875531155</c:v>
                </c:pt>
                <c:pt idx="74">
                  <c:v>-216.49270267104822</c:v>
                </c:pt>
                <c:pt idx="75">
                  <c:v>-218.95882913680015</c:v>
                </c:pt>
                <c:pt idx="76">
                  <c:v>-221.3854967629928</c:v>
                </c:pt>
                <c:pt idx="77">
                  <c:v>-223.77234010240758</c:v>
                </c:pt>
                <c:pt idx="78">
                  <c:v>-226.11899970521708</c:v>
                </c:pt>
                <c:pt idx="79">
                  <c:v>-228.42512217311682</c:v>
                </c:pt>
                <c:pt idx="80">
                  <c:v>-230.6903602125457</c:v>
                </c:pt>
                <c:pt idx="81">
                  <c:v>-232.91437268698724</c:v>
                </c:pt>
                <c:pt idx="82">
                  <c:v>-235.09682466834332</c:v>
                </c:pt>
                <c:pt idx="83">
                  <c:v>-237.23738748737321</c:v>
                </c:pt>
                <c:pt idx="84">
                  <c:v>-239.33573878319001</c:v>
                </c:pt>
                <c:pt idx="85">
                  <c:v>-241.39156255180686</c:v>
                </c:pt>
                <c:pt idx="86">
                  <c:v>-243.40454919372613</c:v>
                </c:pt>
                <c:pt idx="87">
                  <c:v>-245.37439556056395</c:v>
                </c:pt>
                <c:pt idx="88">
                  <c:v>-247.30080500070312</c:v>
                </c:pt>
                <c:pt idx="89">
                  <c:v>-249.18348740396783</c:v>
                </c:pt>
                <c:pt idx="90">
                  <c:v>-251.02215924531319</c:v>
                </c:pt>
                <c:pt idx="91">
                  <c:v>-252.81654362752309</c:v>
                </c:pt>
                <c:pt idx="92">
                  <c:v>-254.56637032290985</c:v>
                </c:pt>
                <c:pt idx="93">
                  <c:v>-256.27137581400939</c:v>
                </c:pt>
                <c:pt idx="94">
                  <c:v>-257.93130333326644</c:v>
                </c:pt>
                <c:pt idx="95">
                  <c:v>-259.54590290170211</c:v>
                </c:pt>
                <c:pt idx="96">
                  <c:v>-261.11493136656043</c:v>
                </c:pt>
                <c:pt idx="97">
                  <c:v>-262.63815243792601</c:v>
                </c:pt>
                <c:pt idx="98">
                  <c:v>-264.11533672430818</c:v>
                </c:pt>
                <c:pt idx="99">
                  <c:v>-265.54626176718722</c:v>
                </c:pt>
                <c:pt idx="100">
                  <c:v>-266.93071207451476</c:v>
                </c:pt>
                <c:pt idx="101">
                  <c:v>-268.26847915316688</c:v>
                </c:pt>
                <c:pt idx="102">
                  <c:v>-269.55936154034242</c:v>
                </c:pt>
                <c:pt idx="103">
                  <c:v>-270.80316483390209</c:v>
                </c:pt>
                <c:pt idx="104">
                  <c:v>-271.99970172164484</c:v>
                </c:pt>
                <c:pt idx="105">
                  <c:v>-273.14879200951668</c:v>
                </c:pt>
                <c:pt idx="106">
                  <c:v>-274.25026264874685</c:v>
                </c:pt>
                <c:pt idx="107">
                  <c:v>-275.30394776190877</c:v>
                </c:pt>
                <c:pt idx="108">
                  <c:v>-276.30968866789993</c:v>
                </c:pt>
                <c:pt idx="109">
                  <c:v>-277.26733390583939</c:v>
                </c:pt>
                <c:pt idx="110">
                  <c:v>-278.17673925787693</c:v>
                </c:pt>
                <c:pt idx="111">
                  <c:v>-279.0377677709115</c:v>
                </c:pt>
                <c:pt idx="112">
                  <c:v>-279.85028977721618</c:v>
                </c:pt>
                <c:pt idx="113">
                  <c:v>-280.61418291396541</c:v>
                </c:pt>
                <c:pt idx="114">
                  <c:v>-281.32933214166263</c:v>
                </c:pt>
                <c:pt idx="115">
                  <c:v>-281.99562976146473</c:v>
                </c:pt>
                <c:pt idx="116">
                  <c:v>-282.61297543140108</c:v>
                </c:pt>
                <c:pt idx="117">
                  <c:v>-283.18127618148441</c:v>
                </c:pt>
                <c:pt idx="118">
                  <c:v>-283.70044642771228</c:v>
                </c:pt>
                <c:pt idx="119">
                  <c:v>-284.17040798495515</c:v>
                </c:pt>
                <c:pt idx="120">
                  <c:v>-284.59109007873116</c:v>
                </c:pt>
                <c:pt idx="121">
                  <c:v>-284.9624293558644</c:v>
                </c:pt>
                <c:pt idx="122">
                  <c:v>-285.2843698940257</c:v>
                </c:pt>
                <c:pt idx="123">
                  <c:v>-285.55686321015412</c:v>
                </c:pt>
                <c:pt idx="124">
                  <c:v>-285.77986826775856</c:v>
                </c:pt>
                <c:pt idx="125">
                  <c:v>-285.95335148309766</c:v>
                </c:pt>
                <c:pt idx="126">
                  <c:v>-286.07728673023723</c:v>
                </c:pt>
                <c:pt idx="127">
                  <c:v>-286.15165534498504</c:v>
                </c:pt>
                <c:pt idx="128">
                  <c:v>-286.1764461277013</c:v>
                </c:pt>
                <c:pt idx="129">
                  <c:v>-286.15165534498504</c:v>
                </c:pt>
                <c:pt idx="130">
                  <c:v>-286.07728673023723</c:v>
                </c:pt>
                <c:pt idx="131">
                  <c:v>-285.95335148309766</c:v>
                </c:pt>
                <c:pt idx="132">
                  <c:v>-285.77986826775856</c:v>
                </c:pt>
                <c:pt idx="133">
                  <c:v>-285.55686321015412</c:v>
                </c:pt>
                <c:pt idx="134">
                  <c:v>-285.2843698940257</c:v>
                </c:pt>
                <c:pt idx="135">
                  <c:v>-284.9624293558644</c:v>
                </c:pt>
                <c:pt idx="136">
                  <c:v>-284.59109007873116</c:v>
                </c:pt>
                <c:pt idx="137">
                  <c:v>-284.17040798495515</c:v>
                </c:pt>
                <c:pt idx="138">
                  <c:v>-283.70044642771228</c:v>
                </c:pt>
                <c:pt idx="139">
                  <c:v>-283.18127618148441</c:v>
                </c:pt>
                <c:pt idx="140">
                  <c:v>-282.61297543140108</c:v>
                </c:pt>
                <c:pt idx="141">
                  <c:v>-281.99562976146478</c:v>
                </c:pt>
                <c:pt idx="142">
                  <c:v>-281.32933214166275</c:v>
                </c:pt>
                <c:pt idx="143">
                  <c:v>-280.61418291396541</c:v>
                </c:pt>
                <c:pt idx="144">
                  <c:v>-279.85028977721618</c:v>
                </c:pt>
                <c:pt idx="145">
                  <c:v>-279.0377677709115</c:v>
                </c:pt>
                <c:pt idx="146">
                  <c:v>-278.17673925787705</c:v>
                </c:pt>
                <c:pt idx="147">
                  <c:v>-277.26733390583951</c:v>
                </c:pt>
                <c:pt idx="148">
                  <c:v>-276.30968866789993</c:v>
                </c:pt>
                <c:pt idx="149">
                  <c:v>-275.30394776190877</c:v>
                </c:pt>
                <c:pt idx="150">
                  <c:v>-274.25026264874685</c:v>
                </c:pt>
                <c:pt idx="151">
                  <c:v>-273.14879200951668</c:v>
                </c:pt>
                <c:pt idx="152">
                  <c:v>-271.99970172164484</c:v>
                </c:pt>
                <c:pt idx="153">
                  <c:v>-270.8031648339022</c:v>
                </c:pt>
                <c:pt idx="154">
                  <c:v>-269.55936154034242</c:v>
                </c:pt>
                <c:pt idx="155">
                  <c:v>-268.26847915316699</c:v>
                </c:pt>
                <c:pt idx="156">
                  <c:v>-266.93071207451476</c:v>
                </c:pt>
                <c:pt idx="157">
                  <c:v>-265.54626176718722</c:v>
                </c:pt>
                <c:pt idx="158">
                  <c:v>-264.11533672430829</c:v>
                </c:pt>
                <c:pt idx="159">
                  <c:v>-262.63815243792612</c:v>
                </c:pt>
                <c:pt idx="160">
                  <c:v>-261.11493136656054</c:v>
                </c:pt>
                <c:pt idx="161">
                  <c:v>-259.54590290170222</c:v>
                </c:pt>
                <c:pt idx="162">
                  <c:v>-257.93130333326644</c:v>
                </c:pt>
                <c:pt idx="163">
                  <c:v>-256.27137581400945</c:v>
                </c:pt>
                <c:pt idx="164">
                  <c:v>-254.56637032290985</c:v>
                </c:pt>
                <c:pt idx="165">
                  <c:v>-252.81654362752309</c:v>
                </c:pt>
                <c:pt idx="166">
                  <c:v>-251.0221592453133</c:v>
                </c:pt>
                <c:pt idx="167">
                  <c:v>-249.18348740396792</c:v>
                </c:pt>
                <c:pt idx="168">
                  <c:v>-247.30080500070321</c:v>
                </c:pt>
                <c:pt idx="169">
                  <c:v>-245.37439556056395</c:v>
                </c:pt>
                <c:pt idx="170">
                  <c:v>-243.40454919372621</c:v>
                </c:pt>
                <c:pt idx="171">
                  <c:v>-241.39156255180686</c:v>
                </c:pt>
                <c:pt idx="172">
                  <c:v>-239.33573878319001</c:v>
                </c:pt>
                <c:pt idx="173">
                  <c:v>-237.23738748737321</c:v>
                </c:pt>
                <c:pt idx="174">
                  <c:v>-235.09682466834343</c:v>
                </c:pt>
                <c:pt idx="175">
                  <c:v>-232.91437268698732</c:v>
                </c:pt>
                <c:pt idx="176">
                  <c:v>-230.69036021254578</c:v>
                </c:pt>
                <c:pt idx="177">
                  <c:v>-228.42512217311682</c:v>
                </c:pt>
                <c:pt idx="178">
                  <c:v>-226.11899970521708</c:v>
                </c:pt>
                <c:pt idx="179">
                  <c:v>-223.77234010240758</c:v>
                </c:pt>
                <c:pt idx="180">
                  <c:v>-221.38549676299291</c:v>
                </c:pt>
                <c:pt idx="181">
                  <c:v>-218.95882913680029</c:v>
                </c:pt>
                <c:pt idx="182">
                  <c:v>-216.49270267104831</c:v>
                </c:pt>
                <c:pt idx="183">
                  <c:v>-213.98748875531169</c:v>
                </c:pt>
                <c:pt idx="184">
                  <c:v>-211.443564665591</c:v>
                </c:pt>
                <c:pt idx="185">
                  <c:v>-208.86131350749713</c:v>
                </c:pt>
                <c:pt idx="186">
                  <c:v>-206.24112415855612</c:v>
                </c:pt>
                <c:pt idx="187">
                  <c:v>-203.58339120964615</c:v>
                </c:pt>
                <c:pt idx="188">
                  <c:v>-200.88851490557332</c:v>
                </c:pt>
                <c:pt idx="189">
                  <c:v>-198.15690108479652</c:v>
                </c:pt>
                <c:pt idx="190">
                  <c:v>-195.38896111830957</c:v>
                </c:pt>
                <c:pt idx="191">
                  <c:v>-192.58511184769009</c:v>
                </c:pt>
                <c:pt idx="192">
                  <c:v>-189.74577552232469</c:v>
                </c:pt>
                <c:pt idx="193">
                  <c:v>-186.87137973582034</c:v>
                </c:pt>
                <c:pt idx="194">
                  <c:v>-183.96235736160961</c:v>
                </c:pt>
                <c:pt idx="195">
                  <c:v>-181.01914648776167</c:v>
                </c:pt>
                <c:pt idx="196">
                  <c:v>-178.04219035100826</c:v>
                </c:pt>
                <c:pt idx="197">
                  <c:v>-175.03193726999345</c:v>
                </c:pt>
                <c:pt idx="198">
                  <c:v>-171.98884057775862</c:v>
                </c:pt>
                <c:pt idx="199">
                  <c:v>-168.91335855347214</c:v>
                </c:pt>
                <c:pt idx="200">
                  <c:v>-165.80595435341462</c:v>
                </c:pt>
                <c:pt idx="201">
                  <c:v>-162.66709594122841</c:v>
                </c:pt>
                <c:pt idx="202">
                  <c:v>-159.49725601744493</c:v>
                </c:pt>
                <c:pt idx="203">
                  <c:v>-156.29691194829704</c:v>
                </c:pt>
                <c:pt idx="204">
                  <c:v>-153.06654569382971</c:v>
                </c:pt>
                <c:pt idx="205">
                  <c:v>-149.80664373531869</c:v>
                </c:pt>
                <c:pt idx="206">
                  <c:v>-146.51769700200808</c:v>
                </c:pt>
                <c:pt idx="207">
                  <c:v>-143.2002007971783</c:v>
                </c:pt>
                <c:pt idx="208">
                  <c:v>-139.85465472355492</c:v>
                </c:pt>
                <c:pt idx="209">
                  <c:v>-136.48156260807076</c:v>
                </c:pt>
                <c:pt idx="210">
                  <c:v>-133.08143242599138</c:v>
                </c:pt>
                <c:pt idx="211">
                  <c:v>-129.65477622441534</c:v>
                </c:pt>
                <c:pt idx="212">
                  <c:v>-126.20211004516248</c:v>
                </c:pt>
                <c:pt idx="213">
                  <c:v>-122.72395384705948</c:v>
                </c:pt>
                <c:pt idx="214">
                  <c:v>-119.22083142763596</c:v>
                </c:pt>
                <c:pt idx="215">
                  <c:v>-115.693270344243</c:v>
                </c:pt>
                <c:pt idx="216">
                  <c:v>-112.14180183460434</c:v>
                </c:pt>
                <c:pt idx="217">
                  <c:v>-108.56696073681411</c:v>
                </c:pt>
                <c:pt idx="218">
                  <c:v>-104.96928540879242</c:v>
                </c:pt>
                <c:pt idx="219">
                  <c:v>-101.34931764721033</c:v>
                </c:pt>
                <c:pt idx="220">
                  <c:v>-97.707602605897421</c:v>
                </c:pt>
                <c:pt idx="221">
                  <c:v>-94.044688713743739</c:v>
                </c:pt>
                <c:pt idx="222">
                  <c:v>-90.361127592107934</c:v>
                </c:pt>
                <c:pt idx="223">
                  <c:v>-86.657473971746029</c:v>
                </c:pt>
                <c:pt idx="224">
                  <c:v>-82.93428560927002</c:v>
                </c:pt>
                <c:pt idx="225">
                  <c:v>-79.192123203152349</c:v>
                </c:pt>
                <c:pt idx="226">
                  <c:v>-75.431550309286607</c:v>
                </c:pt>
                <c:pt idx="227">
                  <c:v>-71.65313325611811</c:v>
                </c:pt>
                <c:pt idx="228">
                  <c:v>-67.857441059357015</c:v>
                </c:pt>
                <c:pt idx="229">
                  <c:v>-64.045045336286435</c:v>
                </c:pt>
                <c:pt idx="230">
                  <c:v>-60.21652021967919</c:v>
                </c:pt>
                <c:pt idx="231">
                  <c:v>-56.372442271335451</c:v>
                </c:pt>
                <c:pt idx="232">
                  <c:v>-52.513390395254568</c:v>
                </c:pt>
                <c:pt idx="233">
                  <c:v>-48.639945750454395</c:v>
                </c:pt>
                <c:pt idx="234">
                  <c:v>-44.752691663450797</c:v>
                </c:pt>
                <c:pt idx="235">
                  <c:v>-40.852213540410801</c:v>
                </c:pt>
                <c:pt idx="236">
                  <c:v>-36.939098778992673</c:v>
                </c:pt>
                <c:pt idx="237">
                  <c:v>-33.013936679885759</c:v>
                </c:pt>
                <c:pt idx="238">
                  <c:v>-29.077318358064609</c:v>
                </c:pt>
                <c:pt idx="239">
                  <c:v>-25.129836653768319</c:v>
                </c:pt>
                <c:pt idx="240">
                  <c:v>-21.172086043221565</c:v>
                </c:pt>
                <c:pt idx="241">
                  <c:v>-17.204662549108559</c:v>
                </c:pt>
                <c:pt idx="242">
                  <c:v>-13.228163650814164</c:v>
                </c:pt>
                <c:pt idx="243">
                  <c:v>-9.243188194445775</c:v>
                </c:pt>
                <c:pt idx="244">
                  <c:v>-5.2503363026492176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5.2503363026490515</c:v>
                </c:pt>
                <c:pt idx="269">
                  <c:v>9.2431881944456205</c:v>
                </c:pt>
                <c:pt idx="270">
                  <c:v>13.228163650814029</c:v>
                </c:pt>
                <c:pt idx="271">
                  <c:v>17.204662549108424</c:v>
                </c:pt>
                <c:pt idx="272">
                  <c:v>21.172086043221444</c:v>
                </c:pt>
                <c:pt idx="273">
                  <c:v>25.129836653768209</c:v>
                </c:pt>
                <c:pt idx="274">
                  <c:v>29.077318358064524</c:v>
                </c:pt>
                <c:pt idx="275">
                  <c:v>33.013936679885688</c:v>
                </c:pt>
                <c:pt idx="276">
                  <c:v>36.939098778992459</c:v>
                </c:pt>
                <c:pt idx="277">
                  <c:v>40.852213540410602</c:v>
                </c:pt>
                <c:pt idx="278">
                  <c:v>44.752691663450612</c:v>
                </c:pt>
                <c:pt idx="279">
                  <c:v>48.639945750454224</c:v>
                </c:pt>
                <c:pt idx="280">
                  <c:v>52.513390395254412</c:v>
                </c:pt>
                <c:pt idx="281">
                  <c:v>56.372442271335323</c:v>
                </c:pt>
                <c:pt idx="282">
                  <c:v>60.216520219679076</c:v>
                </c:pt>
                <c:pt idx="283">
                  <c:v>64.045045336286321</c:v>
                </c:pt>
                <c:pt idx="284">
                  <c:v>67.857441059356916</c:v>
                </c:pt>
                <c:pt idx="285">
                  <c:v>71.653133256118039</c:v>
                </c:pt>
                <c:pt idx="286">
                  <c:v>75.431550309286536</c:v>
                </c:pt>
                <c:pt idx="287">
                  <c:v>79.192123203152306</c:v>
                </c:pt>
                <c:pt idx="288">
                  <c:v>82.934285609269978</c:v>
                </c:pt>
                <c:pt idx="289">
                  <c:v>86.657473971746001</c:v>
                </c:pt>
                <c:pt idx="290">
                  <c:v>90.361127592107877</c:v>
                </c:pt>
                <c:pt idx="291">
                  <c:v>94.044688713743582</c:v>
                </c:pt>
                <c:pt idx="292">
                  <c:v>97.707602605897293</c:v>
                </c:pt>
                <c:pt idx="293">
                  <c:v>101.34931764721023</c:v>
                </c:pt>
                <c:pt idx="294">
                  <c:v>104.9692854087923</c:v>
                </c:pt>
                <c:pt idx="295">
                  <c:v>108.56696073681404</c:v>
                </c:pt>
                <c:pt idx="296">
                  <c:v>112.14180183460425</c:v>
                </c:pt>
                <c:pt idx="297">
                  <c:v>115.69327034424296</c:v>
                </c:pt>
                <c:pt idx="298">
                  <c:v>119.22083142763589</c:v>
                </c:pt>
                <c:pt idx="299">
                  <c:v>122.72395384705932</c:v>
                </c:pt>
                <c:pt idx="300">
                  <c:v>126.20211004516236</c:v>
                </c:pt>
                <c:pt idx="301">
                  <c:v>129.6547762244152</c:v>
                </c:pt>
                <c:pt idx="302">
                  <c:v>133.08143242599124</c:v>
                </c:pt>
                <c:pt idx="303">
                  <c:v>136.48156260807067</c:v>
                </c:pt>
                <c:pt idx="304">
                  <c:v>139.85465472355477</c:v>
                </c:pt>
                <c:pt idx="305">
                  <c:v>143.20020079717816</c:v>
                </c:pt>
                <c:pt idx="306">
                  <c:v>146.51769700200805</c:v>
                </c:pt>
                <c:pt idx="307">
                  <c:v>149.80664373531866</c:v>
                </c:pt>
                <c:pt idx="308">
                  <c:v>153.06654569382962</c:v>
                </c:pt>
                <c:pt idx="309">
                  <c:v>156.29691194829698</c:v>
                </c:pt>
                <c:pt idx="310">
                  <c:v>159.4972560174449</c:v>
                </c:pt>
                <c:pt idx="311">
                  <c:v>162.66709594122841</c:v>
                </c:pt>
                <c:pt idx="312">
                  <c:v>165.80595435341462</c:v>
                </c:pt>
                <c:pt idx="313">
                  <c:v>168.91335855347214</c:v>
                </c:pt>
                <c:pt idx="314">
                  <c:v>171.98884057775851</c:v>
                </c:pt>
                <c:pt idx="315">
                  <c:v>175.03193726999336</c:v>
                </c:pt>
                <c:pt idx="316">
                  <c:v>178.0421903510082</c:v>
                </c:pt>
                <c:pt idx="317">
                  <c:v>181.01914648776159</c:v>
                </c:pt>
                <c:pt idx="318">
                  <c:v>183.96235736160955</c:v>
                </c:pt>
                <c:pt idx="319">
                  <c:v>186.87137973582028</c:v>
                </c:pt>
                <c:pt idx="320">
                  <c:v>189.74577552232464</c:v>
                </c:pt>
                <c:pt idx="321">
                  <c:v>192.58511184768989</c:v>
                </c:pt>
                <c:pt idx="322">
                  <c:v>195.38896111830945</c:v>
                </c:pt>
                <c:pt idx="323">
                  <c:v>198.15690108479643</c:v>
                </c:pt>
                <c:pt idx="324">
                  <c:v>200.88851490557317</c:v>
                </c:pt>
                <c:pt idx="325">
                  <c:v>203.58339120964601</c:v>
                </c:pt>
                <c:pt idx="326">
                  <c:v>206.24112415855606</c:v>
                </c:pt>
                <c:pt idx="327">
                  <c:v>208.86131350749707</c:v>
                </c:pt>
                <c:pt idx="328">
                  <c:v>211.44356466559094</c:v>
                </c:pt>
                <c:pt idx="329">
                  <c:v>213.98748875531155</c:v>
                </c:pt>
                <c:pt idx="330">
                  <c:v>216.49270267104822</c:v>
                </c:pt>
                <c:pt idx="331">
                  <c:v>218.95882913680015</c:v>
                </c:pt>
                <c:pt idx="332">
                  <c:v>221.3854967629928</c:v>
                </c:pt>
                <c:pt idx="333">
                  <c:v>223.77234010240758</c:v>
                </c:pt>
                <c:pt idx="334">
                  <c:v>226.11899970521708</c:v>
                </c:pt>
                <c:pt idx="335">
                  <c:v>228.42512217311682</c:v>
                </c:pt>
                <c:pt idx="336">
                  <c:v>230.6903602125457</c:v>
                </c:pt>
                <c:pt idx="337">
                  <c:v>232.91437268698724</c:v>
                </c:pt>
                <c:pt idx="338">
                  <c:v>235.09682466834332</c:v>
                </c:pt>
                <c:pt idx="339">
                  <c:v>237.23738748737321</c:v>
                </c:pt>
                <c:pt idx="340">
                  <c:v>239.33573878319001</c:v>
                </c:pt>
                <c:pt idx="341">
                  <c:v>241.39156255180686</c:v>
                </c:pt>
                <c:pt idx="342">
                  <c:v>243.40454919372613</c:v>
                </c:pt>
                <c:pt idx="343">
                  <c:v>245.37439556056395</c:v>
                </c:pt>
                <c:pt idx="344">
                  <c:v>247.30080500070312</c:v>
                </c:pt>
                <c:pt idx="345">
                  <c:v>249.18348740396783</c:v>
                </c:pt>
                <c:pt idx="346">
                  <c:v>251.02215924531319</c:v>
                </c:pt>
                <c:pt idx="347">
                  <c:v>252.81654362752309</c:v>
                </c:pt>
                <c:pt idx="348">
                  <c:v>254.56637032290985</c:v>
                </c:pt>
                <c:pt idx="349">
                  <c:v>256.27137581400939</c:v>
                </c:pt>
                <c:pt idx="350">
                  <c:v>257.93130333326644</c:v>
                </c:pt>
                <c:pt idx="351">
                  <c:v>259.54590290170211</c:v>
                </c:pt>
                <c:pt idx="352">
                  <c:v>261.11493136656043</c:v>
                </c:pt>
                <c:pt idx="353">
                  <c:v>262.63815243792601</c:v>
                </c:pt>
                <c:pt idx="354">
                  <c:v>264.11533672430818</c:v>
                </c:pt>
                <c:pt idx="355">
                  <c:v>265.54626176718722</c:v>
                </c:pt>
                <c:pt idx="356">
                  <c:v>266.93071207451476</c:v>
                </c:pt>
                <c:pt idx="357">
                  <c:v>268.26847915316688</c:v>
                </c:pt>
                <c:pt idx="358">
                  <c:v>269.55936154034242</c:v>
                </c:pt>
                <c:pt idx="359">
                  <c:v>270.80316483390209</c:v>
                </c:pt>
                <c:pt idx="360">
                  <c:v>271.99970172164484</c:v>
                </c:pt>
                <c:pt idx="361">
                  <c:v>273.14879200951668</c:v>
                </c:pt>
                <c:pt idx="362">
                  <c:v>274.25026264874685</c:v>
                </c:pt>
                <c:pt idx="363">
                  <c:v>275.30394776190877</c:v>
                </c:pt>
                <c:pt idx="364">
                  <c:v>276.30968866789993</c:v>
                </c:pt>
                <c:pt idx="365">
                  <c:v>277.26733390583939</c:v>
                </c:pt>
                <c:pt idx="366">
                  <c:v>278.17673925787693</c:v>
                </c:pt>
                <c:pt idx="367">
                  <c:v>279.0377677709115</c:v>
                </c:pt>
                <c:pt idx="368">
                  <c:v>279.85028977721618</c:v>
                </c:pt>
                <c:pt idx="369">
                  <c:v>280.61418291396541</c:v>
                </c:pt>
                <c:pt idx="370">
                  <c:v>281.32933214166263</c:v>
                </c:pt>
                <c:pt idx="371">
                  <c:v>281.99562976146473</c:v>
                </c:pt>
                <c:pt idx="372">
                  <c:v>282.61297543140108</c:v>
                </c:pt>
                <c:pt idx="373">
                  <c:v>283.18127618148441</c:v>
                </c:pt>
                <c:pt idx="374">
                  <c:v>283.70044642771228</c:v>
                </c:pt>
                <c:pt idx="375">
                  <c:v>284.17040798495515</c:v>
                </c:pt>
                <c:pt idx="376">
                  <c:v>284.59109007873116</c:v>
                </c:pt>
                <c:pt idx="377">
                  <c:v>284.9624293558644</c:v>
                </c:pt>
                <c:pt idx="378">
                  <c:v>285.2843698940257</c:v>
                </c:pt>
                <c:pt idx="379">
                  <c:v>285.55686321015412</c:v>
                </c:pt>
                <c:pt idx="380">
                  <c:v>285.77986826775856</c:v>
                </c:pt>
                <c:pt idx="381">
                  <c:v>285.95335148309766</c:v>
                </c:pt>
                <c:pt idx="382">
                  <c:v>286.07728673023723</c:v>
                </c:pt>
                <c:pt idx="383">
                  <c:v>286.15165534498504</c:v>
                </c:pt>
                <c:pt idx="384">
                  <c:v>286.1764461277013</c:v>
                </c:pt>
                <c:pt idx="385">
                  <c:v>286.15165534498504</c:v>
                </c:pt>
                <c:pt idx="386">
                  <c:v>286.07728673023723</c:v>
                </c:pt>
                <c:pt idx="387">
                  <c:v>285.95335148309766</c:v>
                </c:pt>
                <c:pt idx="388">
                  <c:v>285.77986826775856</c:v>
                </c:pt>
                <c:pt idx="389">
                  <c:v>285.55686321015412</c:v>
                </c:pt>
                <c:pt idx="390">
                  <c:v>285.2843698940257</c:v>
                </c:pt>
                <c:pt idx="391">
                  <c:v>284.9624293558644</c:v>
                </c:pt>
                <c:pt idx="392">
                  <c:v>284.59109007873116</c:v>
                </c:pt>
                <c:pt idx="393">
                  <c:v>284.17040798495515</c:v>
                </c:pt>
                <c:pt idx="394">
                  <c:v>283.70044642771228</c:v>
                </c:pt>
                <c:pt idx="395">
                  <c:v>283.18127618148441</c:v>
                </c:pt>
                <c:pt idx="396">
                  <c:v>282.61297543140108</c:v>
                </c:pt>
                <c:pt idx="397">
                  <c:v>281.99562976146478</c:v>
                </c:pt>
                <c:pt idx="398">
                  <c:v>281.32933214166275</c:v>
                </c:pt>
                <c:pt idx="399">
                  <c:v>280.61418291396541</c:v>
                </c:pt>
                <c:pt idx="400">
                  <c:v>279.85028977721618</c:v>
                </c:pt>
                <c:pt idx="401">
                  <c:v>279.0377677709115</c:v>
                </c:pt>
                <c:pt idx="402">
                  <c:v>278.17673925787705</c:v>
                </c:pt>
                <c:pt idx="403">
                  <c:v>277.26733390583951</c:v>
                </c:pt>
                <c:pt idx="404">
                  <c:v>276.30968866789993</c:v>
                </c:pt>
                <c:pt idx="405">
                  <c:v>275.30394776190877</c:v>
                </c:pt>
                <c:pt idx="406">
                  <c:v>274.25026264874685</c:v>
                </c:pt>
                <c:pt idx="407">
                  <c:v>273.14879200951668</c:v>
                </c:pt>
                <c:pt idx="408">
                  <c:v>271.99970172164484</c:v>
                </c:pt>
                <c:pt idx="409">
                  <c:v>270.8031648339022</c:v>
                </c:pt>
                <c:pt idx="410">
                  <c:v>269.55936154034242</c:v>
                </c:pt>
                <c:pt idx="411">
                  <c:v>268.26847915316699</c:v>
                </c:pt>
                <c:pt idx="412">
                  <c:v>266.93071207451476</c:v>
                </c:pt>
                <c:pt idx="413">
                  <c:v>265.54626176718722</c:v>
                </c:pt>
                <c:pt idx="414">
                  <c:v>264.11533672430829</c:v>
                </c:pt>
                <c:pt idx="415">
                  <c:v>262.63815243792612</c:v>
                </c:pt>
                <c:pt idx="416">
                  <c:v>261.11493136656054</c:v>
                </c:pt>
                <c:pt idx="417">
                  <c:v>259.54590290170222</c:v>
                </c:pt>
                <c:pt idx="418">
                  <c:v>257.93130333326644</c:v>
                </c:pt>
                <c:pt idx="419">
                  <c:v>256.27137581400945</c:v>
                </c:pt>
                <c:pt idx="420">
                  <c:v>254.56637032290985</c:v>
                </c:pt>
                <c:pt idx="421">
                  <c:v>252.81654362752309</c:v>
                </c:pt>
                <c:pt idx="422">
                  <c:v>251.0221592453133</c:v>
                </c:pt>
                <c:pt idx="423">
                  <c:v>249.18348740396792</c:v>
                </c:pt>
                <c:pt idx="424">
                  <c:v>247.30080500070321</c:v>
                </c:pt>
                <c:pt idx="425">
                  <c:v>245.37439556056395</c:v>
                </c:pt>
                <c:pt idx="426">
                  <c:v>243.40454919372621</c:v>
                </c:pt>
                <c:pt idx="427">
                  <c:v>241.39156255180686</c:v>
                </c:pt>
                <c:pt idx="428">
                  <c:v>239.33573878319001</c:v>
                </c:pt>
                <c:pt idx="429">
                  <c:v>237.23738748737321</c:v>
                </c:pt>
                <c:pt idx="430">
                  <c:v>235.09682466834343</c:v>
                </c:pt>
                <c:pt idx="431">
                  <c:v>232.91437268698732</c:v>
                </c:pt>
                <c:pt idx="432">
                  <c:v>230.69036021254578</c:v>
                </c:pt>
                <c:pt idx="433">
                  <c:v>228.42512217311682</c:v>
                </c:pt>
                <c:pt idx="434">
                  <c:v>226.11899970521708</c:v>
                </c:pt>
                <c:pt idx="435">
                  <c:v>223.77234010240758</c:v>
                </c:pt>
                <c:pt idx="436">
                  <c:v>221.38549676299291</c:v>
                </c:pt>
                <c:pt idx="437">
                  <c:v>218.95882913680029</c:v>
                </c:pt>
                <c:pt idx="438">
                  <c:v>216.49270267104831</c:v>
                </c:pt>
                <c:pt idx="439">
                  <c:v>213.98748875531169</c:v>
                </c:pt>
                <c:pt idx="440">
                  <c:v>211.443564665591</c:v>
                </c:pt>
                <c:pt idx="441">
                  <c:v>208.86131350749713</c:v>
                </c:pt>
                <c:pt idx="442">
                  <c:v>206.24112415855612</c:v>
                </c:pt>
                <c:pt idx="443">
                  <c:v>203.58339120964615</c:v>
                </c:pt>
                <c:pt idx="444">
                  <c:v>200.88851490557332</c:v>
                </c:pt>
                <c:pt idx="445">
                  <c:v>198.15690108479652</c:v>
                </c:pt>
                <c:pt idx="446">
                  <c:v>195.38896111830957</c:v>
                </c:pt>
                <c:pt idx="447">
                  <c:v>192.58511184769009</c:v>
                </c:pt>
                <c:pt idx="448">
                  <c:v>189.74577552232469</c:v>
                </c:pt>
                <c:pt idx="449">
                  <c:v>186.87137973582034</c:v>
                </c:pt>
                <c:pt idx="450">
                  <c:v>183.96235736160961</c:v>
                </c:pt>
                <c:pt idx="451">
                  <c:v>181.01914648776167</c:v>
                </c:pt>
                <c:pt idx="452">
                  <c:v>178.04219035100826</c:v>
                </c:pt>
                <c:pt idx="453">
                  <c:v>175.03193726999345</c:v>
                </c:pt>
                <c:pt idx="454">
                  <c:v>171.98884057775862</c:v>
                </c:pt>
                <c:pt idx="455">
                  <c:v>168.91335855347214</c:v>
                </c:pt>
                <c:pt idx="456">
                  <c:v>165.80595435341462</c:v>
                </c:pt>
                <c:pt idx="457">
                  <c:v>162.66709594122841</c:v>
                </c:pt>
                <c:pt idx="458">
                  <c:v>159.49725601744493</c:v>
                </c:pt>
                <c:pt idx="459">
                  <c:v>156.29691194829704</c:v>
                </c:pt>
                <c:pt idx="460">
                  <c:v>153.06654569382971</c:v>
                </c:pt>
                <c:pt idx="461">
                  <c:v>149.80664373531869</c:v>
                </c:pt>
                <c:pt idx="462">
                  <c:v>146.51769700200808</c:v>
                </c:pt>
                <c:pt idx="463">
                  <c:v>143.2002007971783</c:v>
                </c:pt>
                <c:pt idx="464">
                  <c:v>139.85465472355492</c:v>
                </c:pt>
                <c:pt idx="465">
                  <c:v>136.48156260807076</c:v>
                </c:pt>
                <c:pt idx="466">
                  <c:v>133.08143242599138</c:v>
                </c:pt>
                <c:pt idx="467">
                  <c:v>129.65477622441534</c:v>
                </c:pt>
                <c:pt idx="468">
                  <c:v>126.20211004516248</c:v>
                </c:pt>
                <c:pt idx="469">
                  <c:v>122.72395384705948</c:v>
                </c:pt>
                <c:pt idx="470">
                  <c:v>119.22083142763596</c:v>
                </c:pt>
                <c:pt idx="471">
                  <c:v>115.693270344243</c:v>
                </c:pt>
                <c:pt idx="472">
                  <c:v>112.14180183460434</c:v>
                </c:pt>
                <c:pt idx="473">
                  <c:v>108.56696073681411</c:v>
                </c:pt>
                <c:pt idx="474">
                  <c:v>104.96928540879242</c:v>
                </c:pt>
                <c:pt idx="475">
                  <c:v>101.34931764721033</c:v>
                </c:pt>
                <c:pt idx="476">
                  <c:v>97.707602605897421</c:v>
                </c:pt>
                <c:pt idx="477">
                  <c:v>94.044688713743739</c:v>
                </c:pt>
                <c:pt idx="478">
                  <c:v>90.361127592107934</c:v>
                </c:pt>
                <c:pt idx="479">
                  <c:v>86.657473971746029</c:v>
                </c:pt>
                <c:pt idx="480">
                  <c:v>82.93428560927002</c:v>
                </c:pt>
                <c:pt idx="481">
                  <c:v>79.192123203152349</c:v>
                </c:pt>
                <c:pt idx="482">
                  <c:v>75.431550309286607</c:v>
                </c:pt>
                <c:pt idx="483">
                  <c:v>71.65313325611811</c:v>
                </c:pt>
                <c:pt idx="484">
                  <c:v>67.857441059357015</c:v>
                </c:pt>
                <c:pt idx="485">
                  <c:v>64.045045336286435</c:v>
                </c:pt>
                <c:pt idx="486">
                  <c:v>60.21652021967919</c:v>
                </c:pt>
                <c:pt idx="487">
                  <c:v>56.372442271335451</c:v>
                </c:pt>
                <c:pt idx="488">
                  <c:v>52.513390395254568</c:v>
                </c:pt>
                <c:pt idx="489">
                  <c:v>48.639945750454395</c:v>
                </c:pt>
                <c:pt idx="490">
                  <c:v>44.752691663450797</c:v>
                </c:pt>
                <c:pt idx="491">
                  <c:v>40.852213540410801</c:v>
                </c:pt>
                <c:pt idx="492">
                  <c:v>36.939098778992673</c:v>
                </c:pt>
                <c:pt idx="493">
                  <c:v>33.013936679885759</c:v>
                </c:pt>
                <c:pt idx="494">
                  <c:v>29.077318358064609</c:v>
                </c:pt>
                <c:pt idx="495">
                  <c:v>25.129836653768319</c:v>
                </c:pt>
                <c:pt idx="496">
                  <c:v>21.172086043221565</c:v>
                </c:pt>
                <c:pt idx="497">
                  <c:v>17.204662549108559</c:v>
                </c:pt>
                <c:pt idx="498">
                  <c:v>13.228163650814164</c:v>
                </c:pt>
                <c:pt idx="499">
                  <c:v>9.243188194445775</c:v>
                </c:pt>
                <c:pt idx="500">
                  <c:v>5.2503363026492176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THD!$L$5</c:f>
              <c:strCache>
                <c:ptCount val="1"/>
                <c:pt idx="0">
                  <c:v>Iin.1st (mA)</c:v>
                </c:pt>
              </c:strCache>
            </c:strRef>
          </c:tx>
          <c:marker>
            <c:symbol val="none"/>
          </c:marker>
          <c:xVal>
            <c:numRef>
              <c:f>THD!$B$7:$B$519</c:f>
              <c:numCache>
                <c:formatCode>General</c:formatCode>
                <c:ptCount val="513"/>
                <c:pt idx="0">
                  <c:v>-8.3333333333333332E-3</c:v>
                </c:pt>
                <c:pt idx="1">
                  <c:v>-8.30078125E-3</c:v>
                </c:pt>
                <c:pt idx="2">
                  <c:v>-8.2682291666666668E-3</c:v>
                </c:pt>
                <c:pt idx="3">
                  <c:v>-8.2356770833333336E-3</c:v>
                </c:pt>
                <c:pt idx="4">
                  <c:v>-8.2031250000000003E-3</c:v>
                </c:pt>
                <c:pt idx="5">
                  <c:v>-8.1705729166666671E-3</c:v>
                </c:pt>
                <c:pt idx="6">
                  <c:v>-8.1380208333333339E-3</c:v>
                </c:pt>
                <c:pt idx="7">
                  <c:v>-8.1054687500000007E-3</c:v>
                </c:pt>
                <c:pt idx="8">
                  <c:v>-8.0729166666666675E-3</c:v>
                </c:pt>
                <c:pt idx="9">
                  <c:v>-8.0403645833333325E-3</c:v>
                </c:pt>
                <c:pt idx="10">
                  <c:v>-8.0078124999999993E-3</c:v>
                </c:pt>
                <c:pt idx="11">
                  <c:v>-7.9752604166666661E-3</c:v>
                </c:pt>
                <c:pt idx="12">
                  <c:v>-7.9427083333333329E-3</c:v>
                </c:pt>
                <c:pt idx="13">
                  <c:v>-7.9101562499999997E-3</c:v>
                </c:pt>
                <c:pt idx="14">
                  <c:v>-7.8776041666666664E-3</c:v>
                </c:pt>
                <c:pt idx="15">
                  <c:v>-7.8450520833333332E-3</c:v>
                </c:pt>
                <c:pt idx="16">
                  <c:v>-7.8125E-3</c:v>
                </c:pt>
                <c:pt idx="17">
                  <c:v>-7.7799479166666668E-3</c:v>
                </c:pt>
                <c:pt idx="18">
                  <c:v>-7.7473958333333336E-3</c:v>
                </c:pt>
                <c:pt idx="19">
                  <c:v>-7.7148437500000003E-3</c:v>
                </c:pt>
                <c:pt idx="20">
                  <c:v>-7.6822916666666663E-3</c:v>
                </c:pt>
                <c:pt idx="21">
                  <c:v>-7.649739583333333E-3</c:v>
                </c:pt>
                <c:pt idx="22">
                  <c:v>-7.6171874999999998E-3</c:v>
                </c:pt>
                <c:pt idx="23">
                  <c:v>-7.5846354166666666E-3</c:v>
                </c:pt>
                <c:pt idx="24">
                  <c:v>-7.5520833333333334E-3</c:v>
                </c:pt>
                <c:pt idx="25">
                  <c:v>-7.5195312500000002E-3</c:v>
                </c:pt>
                <c:pt idx="26">
                  <c:v>-7.486979166666667E-3</c:v>
                </c:pt>
                <c:pt idx="27">
                  <c:v>-7.4544270833333337E-3</c:v>
                </c:pt>
                <c:pt idx="28">
                  <c:v>-7.4218749999999997E-3</c:v>
                </c:pt>
                <c:pt idx="29">
                  <c:v>-7.3893229166666664E-3</c:v>
                </c:pt>
                <c:pt idx="30">
                  <c:v>-7.3567708333333332E-3</c:v>
                </c:pt>
                <c:pt idx="31">
                  <c:v>-7.32421875E-3</c:v>
                </c:pt>
                <c:pt idx="32">
                  <c:v>-7.2916666666666668E-3</c:v>
                </c:pt>
                <c:pt idx="33">
                  <c:v>-7.2591145833333336E-3</c:v>
                </c:pt>
                <c:pt idx="34">
                  <c:v>-7.2265625000000003E-3</c:v>
                </c:pt>
                <c:pt idx="35">
                  <c:v>-7.1940104166666663E-3</c:v>
                </c:pt>
                <c:pt idx="36">
                  <c:v>-7.161458333333333E-3</c:v>
                </c:pt>
                <c:pt idx="37">
                  <c:v>-7.1289062499999998E-3</c:v>
                </c:pt>
                <c:pt idx="38">
                  <c:v>-7.0963541666666666E-3</c:v>
                </c:pt>
                <c:pt idx="39">
                  <c:v>-7.0638020833333334E-3</c:v>
                </c:pt>
                <c:pt idx="40">
                  <c:v>-7.0312500000000002E-3</c:v>
                </c:pt>
                <c:pt idx="41">
                  <c:v>-6.998697916666667E-3</c:v>
                </c:pt>
                <c:pt idx="42">
                  <c:v>-6.9661458333333337E-3</c:v>
                </c:pt>
                <c:pt idx="43">
                  <c:v>-6.9335937499999997E-3</c:v>
                </c:pt>
                <c:pt idx="44">
                  <c:v>-6.9010416666666664E-3</c:v>
                </c:pt>
                <c:pt idx="45">
                  <c:v>-6.8684895833333332E-3</c:v>
                </c:pt>
                <c:pt idx="46">
                  <c:v>-6.8359375E-3</c:v>
                </c:pt>
                <c:pt idx="47">
                  <c:v>-6.8033854166666668E-3</c:v>
                </c:pt>
                <c:pt idx="48">
                  <c:v>-6.7708333333333336E-3</c:v>
                </c:pt>
                <c:pt idx="49">
                  <c:v>-6.7382812500000003E-3</c:v>
                </c:pt>
                <c:pt idx="50">
                  <c:v>-6.7057291666666663E-3</c:v>
                </c:pt>
                <c:pt idx="51">
                  <c:v>-6.673177083333333E-3</c:v>
                </c:pt>
                <c:pt idx="52">
                  <c:v>-6.6406249999999998E-3</c:v>
                </c:pt>
                <c:pt idx="53">
                  <c:v>-6.6080729166666666E-3</c:v>
                </c:pt>
                <c:pt idx="54">
                  <c:v>-6.5755208333333334E-3</c:v>
                </c:pt>
                <c:pt idx="55">
                  <c:v>-6.5429687500000002E-3</c:v>
                </c:pt>
                <c:pt idx="56">
                  <c:v>-6.510416666666667E-3</c:v>
                </c:pt>
                <c:pt idx="57">
                  <c:v>-6.4778645833333337E-3</c:v>
                </c:pt>
                <c:pt idx="58">
                  <c:v>-6.4453124999999997E-3</c:v>
                </c:pt>
                <c:pt idx="59">
                  <c:v>-6.4127604166666664E-3</c:v>
                </c:pt>
                <c:pt idx="60">
                  <c:v>-6.3802083333333332E-3</c:v>
                </c:pt>
                <c:pt idx="61">
                  <c:v>-6.34765625E-3</c:v>
                </c:pt>
                <c:pt idx="62">
                  <c:v>-6.3151041666666668E-3</c:v>
                </c:pt>
                <c:pt idx="63">
                  <c:v>-6.2825520833333336E-3</c:v>
                </c:pt>
                <c:pt idx="64">
                  <c:v>-6.2500000000000003E-3</c:v>
                </c:pt>
                <c:pt idx="65">
                  <c:v>-6.2174479166666663E-3</c:v>
                </c:pt>
                <c:pt idx="66">
                  <c:v>-6.184895833333333E-3</c:v>
                </c:pt>
                <c:pt idx="67">
                  <c:v>-6.1523437499999998E-3</c:v>
                </c:pt>
                <c:pt idx="68">
                  <c:v>-6.1197916666666666E-3</c:v>
                </c:pt>
                <c:pt idx="69">
                  <c:v>-6.0872395833333334E-3</c:v>
                </c:pt>
                <c:pt idx="70">
                  <c:v>-6.0546875000000002E-3</c:v>
                </c:pt>
                <c:pt idx="71">
                  <c:v>-6.022135416666667E-3</c:v>
                </c:pt>
                <c:pt idx="72">
                  <c:v>-5.9895833333333337E-3</c:v>
                </c:pt>
                <c:pt idx="73">
                  <c:v>-5.9570312499999997E-3</c:v>
                </c:pt>
                <c:pt idx="74">
                  <c:v>-5.9244791666666664E-3</c:v>
                </c:pt>
                <c:pt idx="75">
                  <c:v>-5.8919270833333332E-3</c:v>
                </c:pt>
                <c:pt idx="76">
                  <c:v>-5.859375E-3</c:v>
                </c:pt>
                <c:pt idx="77">
                  <c:v>-5.8268229166666668E-3</c:v>
                </c:pt>
                <c:pt idx="78">
                  <c:v>-5.7942708333333336E-3</c:v>
                </c:pt>
                <c:pt idx="79">
                  <c:v>-5.7617187500000003E-3</c:v>
                </c:pt>
                <c:pt idx="80">
                  <c:v>-5.7291666666666663E-3</c:v>
                </c:pt>
                <c:pt idx="81">
                  <c:v>-5.696614583333333E-3</c:v>
                </c:pt>
                <c:pt idx="82">
                  <c:v>-5.6640624999999998E-3</c:v>
                </c:pt>
                <c:pt idx="83">
                  <c:v>-5.6315104166666666E-3</c:v>
                </c:pt>
                <c:pt idx="84">
                  <c:v>-5.5989583333333334E-3</c:v>
                </c:pt>
                <c:pt idx="85">
                  <c:v>-5.5664062500000002E-3</c:v>
                </c:pt>
                <c:pt idx="86">
                  <c:v>-5.533854166666667E-3</c:v>
                </c:pt>
                <c:pt idx="87">
                  <c:v>-5.5013020833333337E-3</c:v>
                </c:pt>
                <c:pt idx="88">
                  <c:v>-5.4687499999999997E-3</c:v>
                </c:pt>
                <c:pt idx="89">
                  <c:v>-5.4361979166666664E-3</c:v>
                </c:pt>
                <c:pt idx="90">
                  <c:v>-5.4036458333333332E-3</c:v>
                </c:pt>
                <c:pt idx="91">
                  <c:v>-5.37109375E-3</c:v>
                </c:pt>
                <c:pt idx="92">
                  <c:v>-5.3385416666666668E-3</c:v>
                </c:pt>
                <c:pt idx="93">
                  <c:v>-5.3059895833333336E-3</c:v>
                </c:pt>
                <c:pt idx="94">
                  <c:v>-5.2734375000000003E-3</c:v>
                </c:pt>
                <c:pt idx="95">
                  <c:v>-5.2408854166666663E-3</c:v>
                </c:pt>
                <c:pt idx="96">
                  <c:v>-5.208333333333333E-3</c:v>
                </c:pt>
                <c:pt idx="97">
                  <c:v>-5.1757812499999998E-3</c:v>
                </c:pt>
                <c:pt idx="98">
                  <c:v>-5.1432291666666666E-3</c:v>
                </c:pt>
                <c:pt idx="99">
                  <c:v>-5.1106770833333334E-3</c:v>
                </c:pt>
                <c:pt idx="100">
                  <c:v>-5.0781250000000002E-3</c:v>
                </c:pt>
                <c:pt idx="101">
                  <c:v>-5.045572916666667E-3</c:v>
                </c:pt>
                <c:pt idx="102">
                  <c:v>-5.0130208333333337E-3</c:v>
                </c:pt>
                <c:pt idx="103">
                  <c:v>-4.9804687499999997E-3</c:v>
                </c:pt>
                <c:pt idx="104">
                  <c:v>-4.9479166666666664E-3</c:v>
                </c:pt>
                <c:pt idx="105">
                  <c:v>-4.9153645833333332E-3</c:v>
                </c:pt>
                <c:pt idx="106">
                  <c:v>-4.8828125E-3</c:v>
                </c:pt>
                <c:pt idx="107">
                  <c:v>-4.8502604166666668E-3</c:v>
                </c:pt>
                <c:pt idx="108">
                  <c:v>-4.8177083333333336E-3</c:v>
                </c:pt>
                <c:pt idx="109">
                  <c:v>-4.7851562500000003E-3</c:v>
                </c:pt>
                <c:pt idx="110">
                  <c:v>-4.7526041666666663E-3</c:v>
                </c:pt>
                <c:pt idx="111">
                  <c:v>-4.720052083333333E-3</c:v>
                </c:pt>
                <c:pt idx="112">
                  <c:v>-4.6874999999999998E-3</c:v>
                </c:pt>
                <c:pt idx="113">
                  <c:v>-4.6549479166666666E-3</c:v>
                </c:pt>
                <c:pt idx="114">
                  <c:v>-4.6223958333333334E-3</c:v>
                </c:pt>
                <c:pt idx="115">
                  <c:v>-4.5898437500000002E-3</c:v>
                </c:pt>
                <c:pt idx="116">
                  <c:v>-4.557291666666667E-3</c:v>
                </c:pt>
                <c:pt idx="117">
                  <c:v>-4.5247395833333337E-3</c:v>
                </c:pt>
                <c:pt idx="118">
                  <c:v>-4.4921874999999997E-3</c:v>
                </c:pt>
                <c:pt idx="119">
                  <c:v>-4.4596354166666664E-3</c:v>
                </c:pt>
                <c:pt idx="120">
                  <c:v>-4.4270833333333332E-3</c:v>
                </c:pt>
                <c:pt idx="121">
                  <c:v>-4.39453125E-3</c:v>
                </c:pt>
                <c:pt idx="122">
                  <c:v>-4.3619791666666668E-3</c:v>
                </c:pt>
                <c:pt idx="123">
                  <c:v>-4.3294270833333336E-3</c:v>
                </c:pt>
                <c:pt idx="124">
                  <c:v>-4.2968750000000003E-3</c:v>
                </c:pt>
                <c:pt idx="125">
                  <c:v>-4.2643229166666663E-3</c:v>
                </c:pt>
                <c:pt idx="126">
                  <c:v>-4.231770833333333E-3</c:v>
                </c:pt>
                <c:pt idx="127">
                  <c:v>-4.1992187499999998E-3</c:v>
                </c:pt>
                <c:pt idx="128">
                  <c:v>-4.1666666666666666E-3</c:v>
                </c:pt>
                <c:pt idx="129">
                  <c:v>-4.1341145833333334E-3</c:v>
                </c:pt>
                <c:pt idx="130">
                  <c:v>-4.1015625000000002E-3</c:v>
                </c:pt>
                <c:pt idx="131">
                  <c:v>-4.069010416666667E-3</c:v>
                </c:pt>
                <c:pt idx="132">
                  <c:v>-4.0364583333333337E-3</c:v>
                </c:pt>
                <c:pt idx="133">
                  <c:v>-4.0039062499999997E-3</c:v>
                </c:pt>
                <c:pt idx="134">
                  <c:v>-3.9713541666666664E-3</c:v>
                </c:pt>
                <c:pt idx="135">
                  <c:v>-3.9388020833333332E-3</c:v>
                </c:pt>
                <c:pt idx="136">
                  <c:v>-3.90625E-3</c:v>
                </c:pt>
                <c:pt idx="137">
                  <c:v>-3.8736979166666668E-3</c:v>
                </c:pt>
                <c:pt idx="138">
                  <c:v>-3.8411458333333331E-3</c:v>
                </c:pt>
                <c:pt idx="139">
                  <c:v>-3.8085937499999999E-3</c:v>
                </c:pt>
                <c:pt idx="140">
                  <c:v>-3.7760416666666667E-3</c:v>
                </c:pt>
                <c:pt idx="141">
                  <c:v>-3.7434895833333335E-3</c:v>
                </c:pt>
                <c:pt idx="142">
                  <c:v>-3.7109374999999998E-3</c:v>
                </c:pt>
                <c:pt idx="143">
                  <c:v>-3.6783854166666666E-3</c:v>
                </c:pt>
                <c:pt idx="144">
                  <c:v>-3.6458333333333334E-3</c:v>
                </c:pt>
                <c:pt idx="145">
                  <c:v>-3.6132812500000002E-3</c:v>
                </c:pt>
                <c:pt idx="146">
                  <c:v>-3.5807291666666665E-3</c:v>
                </c:pt>
                <c:pt idx="147">
                  <c:v>-3.5481770833333333E-3</c:v>
                </c:pt>
                <c:pt idx="148">
                  <c:v>-3.5156250000000001E-3</c:v>
                </c:pt>
                <c:pt idx="149">
                  <c:v>-3.4830729166666669E-3</c:v>
                </c:pt>
                <c:pt idx="150">
                  <c:v>-3.4505208333333332E-3</c:v>
                </c:pt>
                <c:pt idx="151">
                  <c:v>-3.41796875E-3</c:v>
                </c:pt>
                <c:pt idx="152">
                  <c:v>-3.3854166666666668E-3</c:v>
                </c:pt>
                <c:pt idx="153">
                  <c:v>-3.3528645833333331E-3</c:v>
                </c:pt>
                <c:pt idx="154">
                  <c:v>-3.3203124999999999E-3</c:v>
                </c:pt>
                <c:pt idx="155">
                  <c:v>-3.2877604166666667E-3</c:v>
                </c:pt>
                <c:pt idx="156">
                  <c:v>-3.2552083333333335E-3</c:v>
                </c:pt>
                <c:pt idx="157">
                  <c:v>-3.2226562499999998E-3</c:v>
                </c:pt>
                <c:pt idx="158">
                  <c:v>-3.1901041666666666E-3</c:v>
                </c:pt>
                <c:pt idx="159">
                  <c:v>-3.1575520833333334E-3</c:v>
                </c:pt>
                <c:pt idx="160">
                  <c:v>-3.1250000000000002E-3</c:v>
                </c:pt>
                <c:pt idx="161">
                  <c:v>-3.0924479166666665E-3</c:v>
                </c:pt>
                <c:pt idx="162">
                  <c:v>-3.0598958333333333E-3</c:v>
                </c:pt>
                <c:pt idx="163">
                  <c:v>-3.0273437500000001E-3</c:v>
                </c:pt>
                <c:pt idx="164">
                  <c:v>-2.9947916666666669E-3</c:v>
                </c:pt>
                <c:pt idx="165">
                  <c:v>-2.9622395833333332E-3</c:v>
                </c:pt>
                <c:pt idx="166">
                  <c:v>-2.9296875E-3</c:v>
                </c:pt>
                <c:pt idx="167">
                  <c:v>-2.8971354166666668E-3</c:v>
                </c:pt>
                <c:pt idx="168">
                  <c:v>-2.8645833333333331E-3</c:v>
                </c:pt>
                <c:pt idx="169">
                  <c:v>-2.8320312499999999E-3</c:v>
                </c:pt>
                <c:pt idx="170">
                  <c:v>-2.7994791666666667E-3</c:v>
                </c:pt>
                <c:pt idx="171">
                  <c:v>-2.7669270833333335E-3</c:v>
                </c:pt>
                <c:pt idx="172">
                  <c:v>-2.7343749999999998E-3</c:v>
                </c:pt>
                <c:pt idx="173">
                  <c:v>-2.7018229166666666E-3</c:v>
                </c:pt>
                <c:pt idx="174">
                  <c:v>-2.6692708333333334E-3</c:v>
                </c:pt>
                <c:pt idx="175">
                  <c:v>-2.6367187500000002E-3</c:v>
                </c:pt>
                <c:pt idx="176">
                  <c:v>-2.6041666666666665E-3</c:v>
                </c:pt>
                <c:pt idx="177">
                  <c:v>-2.5716145833333333E-3</c:v>
                </c:pt>
                <c:pt idx="178">
                  <c:v>-2.5390625000000001E-3</c:v>
                </c:pt>
                <c:pt idx="179">
                  <c:v>-2.5065104166666669E-3</c:v>
                </c:pt>
                <c:pt idx="180">
                  <c:v>-2.4739583333333332E-3</c:v>
                </c:pt>
                <c:pt idx="181">
                  <c:v>-2.44140625E-3</c:v>
                </c:pt>
                <c:pt idx="182">
                  <c:v>-2.4088541666666668E-3</c:v>
                </c:pt>
                <c:pt idx="183">
                  <c:v>-2.3763020833333331E-3</c:v>
                </c:pt>
                <c:pt idx="184">
                  <c:v>-2.3437499999999999E-3</c:v>
                </c:pt>
                <c:pt idx="185">
                  <c:v>-2.3111979166666667E-3</c:v>
                </c:pt>
                <c:pt idx="186">
                  <c:v>-2.2786458333333335E-3</c:v>
                </c:pt>
                <c:pt idx="187">
                  <c:v>-2.2460937499999998E-3</c:v>
                </c:pt>
                <c:pt idx="188">
                  <c:v>-2.2135416666666666E-3</c:v>
                </c:pt>
                <c:pt idx="189">
                  <c:v>-2.1809895833333334E-3</c:v>
                </c:pt>
                <c:pt idx="190">
                  <c:v>-2.1484375000000002E-3</c:v>
                </c:pt>
                <c:pt idx="191">
                  <c:v>-2.1158854166666665E-3</c:v>
                </c:pt>
                <c:pt idx="192">
                  <c:v>-2.0833333333333333E-3</c:v>
                </c:pt>
                <c:pt idx="193">
                  <c:v>-2.0507812500000001E-3</c:v>
                </c:pt>
                <c:pt idx="194">
                  <c:v>-2.0182291666666669E-3</c:v>
                </c:pt>
                <c:pt idx="195">
                  <c:v>-1.9856770833333332E-3</c:v>
                </c:pt>
                <c:pt idx="196">
                  <c:v>-1.953125E-3</c:v>
                </c:pt>
                <c:pt idx="197">
                  <c:v>-1.9205729166666666E-3</c:v>
                </c:pt>
                <c:pt idx="198">
                  <c:v>-1.8880208333333333E-3</c:v>
                </c:pt>
                <c:pt idx="199">
                  <c:v>-1.8554687499999999E-3</c:v>
                </c:pt>
                <c:pt idx="200">
                  <c:v>-1.8229166666666667E-3</c:v>
                </c:pt>
                <c:pt idx="201">
                  <c:v>-1.7903645833333333E-3</c:v>
                </c:pt>
                <c:pt idx="202">
                  <c:v>-1.7578125E-3</c:v>
                </c:pt>
                <c:pt idx="203">
                  <c:v>-1.7252604166666666E-3</c:v>
                </c:pt>
                <c:pt idx="204">
                  <c:v>-1.6927083333333334E-3</c:v>
                </c:pt>
                <c:pt idx="205">
                  <c:v>-1.66015625E-3</c:v>
                </c:pt>
                <c:pt idx="206">
                  <c:v>-1.6276041666666667E-3</c:v>
                </c:pt>
                <c:pt idx="207">
                  <c:v>-1.5950520833333333E-3</c:v>
                </c:pt>
                <c:pt idx="208">
                  <c:v>-1.5625000000000001E-3</c:v>
                </c:pt>
                <c:pt idx="209">
                  <c:v>-1.5299479166666667E-3</c:v>
                </c:pt>
                <c:pt idx="210">
                  <c:v>-1.4973958333333334E-3</c:v>
                </c:pt>
                <c:pt idx="211">
                  <c:v>-1.46484375E-3</c:v>
                </c:pt>
                <c:pt idx="212">
                  <c:v>-1.4322916666666666E-3</c:v>
                </c:pt>
                <c:pt idx="213">
                  <c:v>-1.3997395833333333E-3</c:v>
                </c:pt>
                <c:pt idx="214">
                  <c:v>-1.3671874999999999E-3</c:v>
                </c:pt>
                <c:pt idx="215">
                  <c:v>-1.3346354166666667E-3</c:v>
                </c:pt>
                <c:pt idx="216">
                  <c:v>-1.3020833333333333E-3</c:v>
                </c:pt>
                <c:pt idx="217">
                  <c:v>-1.26953125E-3</c:v>
                </c:pt>
                <c:pt idx="218">
                  <c:v>-1.2369791666666666E-3</c:v>
                </c:pt>
                <c:pt idx="219">
                  <c:v>-1.2044270833333334E-3</c:v>
                </c:pt>
                <c:pt idx="220">
                  <c:v>-1.171875E-3</c:v>
                </c:pt>
                <c:pt idx="221">
                  <c:v>-1.1393229166666667E-3</c:v>
                </c:pt>
                <c:pt idx="222">
                  <c:v>-1.1067708333333333E-3</c:v>
                </c:pt>
                <c:pt idx="223">
                  <c:v>-1.0742187500000001E-3</c:v>
                </c:pt>
                <c:pt idx="224">
                  <c:v>-1.0416666666666667E-3</c:v>
                </c:pt>
                <c:pt idx="225">
                  <c:v>-1.0091145833333334E-3</c:v>
                </c:pt>
                <c:pt idx="226">
                  <c:v>-9.765625E-4</c:v>
                </c:pt>
                <c:pt idx="227">
                  <c:v>-9.4401041666666667E-4</c:v>
                </c:pt>
                <c:pt idx="228">
                  <c:v>-9.1145833333333335E-4</c:v>
                </c:pt>
                <c:pt idx="229">
                  <c:v>-8.7890625000000002E-4</c:v>
                </c:pt>
                <c:pt idx="230">
                  <c:v>-8.463541666666667E-4</c:v>
                </c:pt>
                <c:pt idx="231">
                  <c:v>-8.1380208333333337E-4</c:v>
                </c:pt>
                <c:pt idx="232">
                  <c:v>-7.8125000000000004E-4</c:v>
                </c:pt>
                <c:pt idx="233">
                  <c:v>-7.4869791666666672E-4</c:v>
                </c:pt>
                <c:pt idx="234">
                  <c:v>-7.1614583333333328E-4</c:v>
                </c:pt>
                <c:pt idx="235">
                  <c:v>-6.8359374999999996E-4</c:v>
                </c:pt>
                <c:pt idx="236">
                  <c:v>-6.5104166666666663E-4</c:v>
                </c:pt>
                <c:pt idx="237">
                  <c:v>-6.184895833333333E-4</c:v>
                </c:pt>
                <c:pt idx="238">
                  <c:v>-5.8593749999999998E-4</c:v>
                </c:pt>
                <c:pt idx="239">
                  <c:v>-5.5338541666666665E-4</c:v>
                </c:pt>
                <c:pt idx="240">
                  <c:v>-5.2083333333333333E-4</c:v>
                </c:pt>
                <c:pt idx="241">
                  <c:v>-4.8828125E-4</c:v>
                </c:pt>
                <c:pt idx="242">
                  <c:v>-4.5572916666666667E-4</c:v>
                </c:pt>
                <c:pt idx="243">
                  <c:v>-4.2317708333333335E-4</c:v>
                </c:pt>
                <c:pt idx="244">
                  <c:v>-3.9062500000000002E-4</c:v>
                </c:pt>
                <c:pt idx="245">
                  <c:v>-3.5807291666666664E-4</c:v>
                </c:pt>
                <c:pt idx="246">
                  <c:v>-3.2552083333333332E-4</c:v>
                </c:pt>
                <c:pt idx="247">
                  <c:v>-2.9296874999999999E-4</c:v>
                </c:pt>
                <c:pt idx="248">
                  <c:v>-2.6041666666666666E-4</c:v>
                </c:pt>
                <c:pt idx="249">
                  <c:v>-2.2786458333333334E-4</c:v>
                </c:pt>
                <c:pt idx="250">
                  <c:v>-1.9531250000000001E-4</c:v>
                </c:pt>
                <c:pt idx="251">
                  <c:v>-1.6276041666666666E-4</c:v>
                </c:pt>
                <c:pt idx="252">
                  <c:v>-1.3020833333333333E-4</c:v>
                </c:pt>
                <c:pt idx="253">
                  <c:v>-9.7656250000000005E-5</c:v>
                </c:pt>
                <c:pt idx="254">
                  <c:v>-6.5104166666666666E-5</c:v>
                </c:pt>
                <c:pt idx="255">
                  <c:v>-3.2552083333333333E-5</c:v>
                </c:pt>
                <c:pt idx="256">
                  <c:v>0</c:v>
                </c:pt>
                <c:pt idx="257">
                  <c:v>3.2552083333333333E-5</c:v>
                </c:pt>
                <c:pt idx="258">
                  <c:v>6.5104166666666666E-5</c:v>
                </c:pt>
                <c:pt idx="259">
                  <c:v>9.7656250000000005E-5</c:v>
                </c:pt>
                <c:pt idx="260">
                  <c:v>1.3020833333333333E-4</c:v>
                </c:pt>
                <c:pt idx="261">
                  <c:v>1.6276041666666666E-4</c:v>
                </c:pt>
                <c:pt idx="262">
                  <c:v>1.9531250000000001E-4</c:v>
                </c:pt>
                <c:pt idx="263">
                  <c:v>2.2786458333333334E-4</c:v>
                </c:pt>
                <c:pt idx="264">
                  <c:v>2.6041666666666666E-4</c:v>
                </c:pt>
                <c:pt idx="265">
                  <c:v>2.9296874999999999E-4</c:v>
                </c:pt>
                <c:pt idx="266">
                  <c:v>3.2552083333333332E-4</c:v>
                </c:pt>
                <c:pt idx="267">
                  <c:v>3.5807291666666664E-4</c:v>
                </c:pt>
                <c:pt idx="268">
                  <c:v>3.9062500000000002E-4</c:v>
                </c:pt>
                <c:pt idx="269">
                  <c:v>4.2317708333333335E-4</c:v>
                </c:pt>
                <c:pt idx="270">
                  <c:v>4.5572916666666667E-4</c:v>
                </c:pt>
                <c:pt idx="271">
                  <c:v>4.8828125E-4</c:v>
                </c:pt>
                <c:pt idx="272">
                  <c:v>5.2083333333333333E-4</c:v>
                </c:pt>
                <c:pt idx="273">
                  <c:v>5.5338541666666665E-4</c:v>
                </c:pt>
                <c:pt idx="274">
                  <c:v>5.8593749999999998E-4</c:v>
                </c:pt>
                <c:pt idx="275">
                  <c:v>6.184895833333333E-4</c:v>
                </c:pt>
                <c:pt idx="276">
                  <c:v>6.5104166666666663E-4</c:v>
                </c:pt>
                <c:pt idx="277">
                  <c:v>6.8359374999999996E-4</c:v>
                </c:pt>
                <c:pt idx="278">
                  <c:v>7.1614583333333328E-4</c:v>
                </c:pt>
                <c:pt idx="279">
                  <c:v>7.4869791666666672E-4</c:v>
                </c:pt>
                <c:pt idx="280">
                  <c:v>7.8125000000000004E-4</c:v>
                </c:pt>
                <c:pt idx="281">
                  <c:v>8.1380208333333337E-4</c:v>
                </c:pt>
                <c:pt idx="282">
                  <c:v>8.463541666666667E-4</c:v>
                </c:pt>
                <c:pt idx="283">
                  <c:v>8.7890625000000002E-4</c:v>
                </c:pt>
                <c:pt idx="284">
                  <c:v>9.1145833333333335E-4</c:v>
                </c:pt>
                <c:pt idx="285">
                  <c:v>9.4401041666666667E-4</c:v>
                </c:pt>
                <c:pt idx="286">
                  <c:v>9.765625E-4</c:v>
                </c:pt>
                <c:pt idx="287">
                  <c:v>1.0091145833333334E-3</c:v>
                </c:pt>
                <c:pt idx="288">
                  <c:v>1.0416666666666667E-3</c:v>
                </c:pt>
                <c:pt idx="289">
                  <c:v>1.0742187500000001E-3</c:v>
                </c:pt>
                <c:pt idx="290">
                  <c:v>1.1067708333333333E-3</c:v>
                </c:pt>
                <c:pt idx="291">
                  <c:v>1.1393229166666667E-3</c:v>
                </c:pt>
                <c:pt idx="292">
                  <c:v>1.171875E-3</c:v>
                </c:pt>
                <c:pt idx="293">
                  <c:v>1.2044270833333334E-3</c:v>
                </c:pt>
                <c:pt idx="294">
                  <c:v>1.2369791666666666E-3</c:v>
                </c:pt>
                <c:pt idx="295">
                  <c:v>1.26953125E-3</c:v>
                </c:pt>
                <c:pt idx="296">
                  <c:v>1.3020833333333333E-3</c:v>
                </c:pt>
                <c:pt idx="297">
                  <c:v>1.3346354166666667E-3</c:v>
                </c:pt>
                <c:pt idx="298">
                  <c:v>1.3671874999999999E-3</c:v>
                </c:pt>
                <c:pt idx="299">
                  <c:v>1.3997395833333333E-3</c:v>
                </c:pt>
                <c:pt idx="300">
                  <c:v>1.4322916666666666E-3</c:v>
                </c:pt>
                <c:pt idx="301">
                  <c:v>1.46484375E-3</c:v>
                </c:pt>
                <c:pt idx="302">
                  <c:v>1.4973958333333334E-3</c:v>
                </c:pt>
                <c:pt idx="303">
                  <c:v>1.5299479166666667E-3</c:v>
                </c:pt>
                <c:pt idx="304">
                  <c:v>1.5625000000000001E-3</c:v>
                </c:pt>
                <c:pt idx="305">
                  <c:v>1.5950520833333333E-3</c:v>
                </c:pt>
                <c:pt idx="306">
                  <c:v>1.6276041666666667E-3</c:v>
                </c:pt>
                <c:pt idx="307">
                  <c:v>1.66015625E-3</c:v>
                </c:pt>
                <c:pt idx="308">
                  <c:v>1.6927083333333334E-3</c:v>
                </c:pt>
                <c:pt idx="309">
                  <c:v>1.7252604166666666E-3</c:v>
                </c:pt>
                <c:pt idx="310">
                  <c:v>1.7578125E-3</c:v>
                </c:pt>
                <c:pt idx="311">
                  <c:v>1.7903645833333333E-3</c:v>
                </c:pt>
                <c:pt idx="312">
                  <c:v>1.8229166666666667E-3</c:v>
                </c:pt>
                <c:pt idx="313">
                  <c:v>1.8554687499999999E-3</c:v>
                </c:pt>
                <c:pt idx="314">
                  <c:v>1.8880208333333333E-3</c:v>
                </c:pt>
                <c:pt idx="315">
                  <c:v>1.9205729166666666E-3</c:v>
                </c:pt>
                <c:pt idx="316">
                  <c:v>1.953125E-3</c:v>
                </c:pt>
                <c:pt idx="317">
                  <c:v>1.9856770833333332E-3</c:v>
                </c:pt>
                <c:pt idx="318">
                  <c:v>2.0182291666666669E-3</c:v>
                </c:pt>
                <c:pt idx="319">
                  <c:v>2.0507812500000001E-3</c:v>
                </c:pt>
                <c:pt idx="320">
                  <c:v>2.0833333333333333E-3</c:v>
                </c:pt>
                <c:pt idx="321">
                  <c:v>2.1158854166666665E-3</c:v>
                </c:pt>
                <c:pt idx="322">
                  <c:v>2.1484375000000002E-3</c:v>
                </c:pt>
                <c:pt idx="323">
                  <c:v>2.1809895833333334E-3</c:v>
                </c:pt>
                <c:pt idx="324">
                  <c:v>2.2135416666666666E-3</c:v>
                </c:pt>
                <c:pt idx="325">
                  <c:v>2.2460937499999998E-3</c:v>
                </c:pt>
                <c:pt idx="326">
                  <c:v>2.2786458333333335E-3</c:v>
                </c:pt>
                <c:pt idx="327">
                  <c:v>2.3111979166666667E-3</c:v>
                </c:pt>
                <c:pt idx="328">
                  <c:v>2.3437499999999999E-3</c:v>
                </c:pt>
                <c:pt idx="329">
                  <c:v>2.3763020833333331E-3</c:v>
                </c:pt>
                <c:pt idx="330">
                  <c:v>2.4088541666666668E-3</c:v>
                </c:pt>
                <c:pt idx="331">
                  <c:v>2.44140625E-3</c:v>
                </c:pt>
                <c:pt idx="332">
                  <c:v>2.4739583333333332E-3</c:v>
                </c:pt>
                <c:pt idx="333">
                  <c:v>2.5065104166666669E-3</c:v>
                </c:pt>
                <c:pt idx="334">
                  <c:v>2.5390625000000001E-3</c:v>
                </c:pt>
                <c:pt idx="335">
                  <c:v>2.5716145833333333E-3</c:v>
                </c:pt>
                <c:pt idx="336">
                  <c:v>2.6041666666666665E-3</c:v>
                </c:pt>
                <c:pt idx="337">
                  <c:v>2.6367187500000002E-3</c:v>
                </c:pt>
                <c:pt idx="338">
                  <c:v>2.6692708333333334E-3</c:v>
                </c:pt>
                <c:pt idx="339">
                  <c:v>2.7018229166666666E-3</c:v>
                </c:pt>
                <c:pt idx="340">
                  <c:v>2.7343749999999998E-3</c:v>
                </c:pt>
                <c:pt idx="341">
                  <c:v>2.7669270833333335E-3</c:v>
                </c:pt>
                <c:pt idx="342">
                  <c:v>2.7994791666666667E-3</c:v>
                </c:pt>
                <c:pt idx="343">
                  <c:v>2.8320312499999999E-3</c:v>
                </c:pt>
                <c:pt idx="344">
                  <c:v>2.8645833333333331E-3</c:v>
                </c:pt>
                <c:pt idx="345">
                  <c:v>2.8971354166666668E-3</c:v>
                </c:pt>
                <c:pt idx="346">
                  <c:v>2.9296875E-3</c:v>
                </c:pt>
                <c:pt idx="347">
                  <c:v>2.9622395833333332E-3</c:v>
                </c:pt>
                <c:pt idx="348">
                  <c:v>2.9947916666666669E-3</c:v>
                </c:pt>
                <c:pt idx="349">
                  <c:v>3.0273437500000001E-3</c:v>
                </c:pt>
                <c:pt idx="350">
                  <c:v>3.0598958333333333E-3</c:v>
                </c:pt>
                <c:pt idx="351">
                  <c:v>3.0924479166666665E-3</c:v>
                </c:pt>
                <c:pt idx="352">
                  <c:v>3.1250000000000002E-3</c:v>
                </c:pt>
                <c:pt idx="353">
                  <c:v>3.1575520833333334E-3</c:v>
                </c:pt>
                <c:pt idx="354">
                  <c:v>3.1901041666666666E-3</c:v>
                </c:pt>
                <c:pt idx="355">
                  <c:v>3.2226562499999998E-3</c:v>
                </c:pt>
                <c:pt idx="356">
                  <c:v>3.2552083333333335E-3</c:v>
                </c:pt>
                <c:pt idx="357">
                  <c:v>3.2877604166666667E-3</c:v>
                </c:pt>
                <c:pt idx="358">
                  <c:v>3.3203124999999999E-3</c:v>
                </c:pt>
                <c:pt idx="359">
                  <c:v>3.3528645833333331E-3</c:v>
                </c:pt>
                <c:pt idx="360">
                  <c:v>3.3854166666666668E-3</c:v>
                </c:pt>
                <c:pt idx="361">
                  <c:v>3.41796875E-3</c:v>
                </c:pt>
                <c:pt idx="362">
                  <c:v>3.4505208333333332E-3</c:v>
                </c:pt>
                <c:pt idx="363">
                  <c:v>3.4830729166666669E-3</c:v>
                </c:pt>
                <c:pt idx="364">
                  <c:v>3.5156250000000001E-3</c:v>
                </c:pt>
                <c:pt idx="365">
                  <c:v>3.5481770833333333E-3</c:v>
                </c:pt>
                <c:pt idx="366">
                  <c:v>3.5807291666666665E-3</c:v>
                </c:pt>
                <c:pt idx="367">
                  <c:v>3.6132812500000002E-3</c:v>
                </c:pt>
                <c:pt idx="368">
                  <c:v>3.6458333333333334E-3</c:v>
                </c:pt>
                <c:pt idx="369">
                  <c:v>3.6783854166666666E-3</c:v>
                </c:pt>
                <c:pt idx="370">
                  <c:v>3.7109374999999998E-3</c:v>
                </c:pt>
                <c:pt idx="371">
                  <c:v>3.7434895833333335E-3</c:v>
                </c:pt>
                <c:pt idx="372">
                  <c:v>3.7760416666666667E-3</c:v>
                </c:pt>
                <c:pt idx="373">
                  <c:v>3.8085937499999999E-3</c:v>
                </c:pt>
                <c:pt idx="374">
                  <c:v>3.8411458333333331E-3</c:v>
                </c:pt>
                <c:pt idx="375">
                  <c:v>3.8736979166666668E-3</c:v>
                </c:pt>
                <c:pt idx="376">
                  <c:v>3.90625E-3</c:v>
                </c:pt>
                <c:pt idx="377">
                  <c:v>3.9388020833333332E-3</c:v>
                </c:pt>
                <c:pt idx="378">
                  <c:v>3.9713541666666664E-3</c:v>
                </c:pt>
                <c:pt idx="379">
                  <c:v>4.0039062499999997E-3</c:v>
                </c:pt>
                <c:pt idx="380">
                  <c:v>4.0364583333333337E-3</c:v>
                </c:pt>
                <c:pt idx="381">
                  <c:v>4.069010416666667E-3</c:v>
                </c:pt>
                <c:pt idx="382">
                  <c:v>4.1015625000000002E-3</c:v>
                </c:pt>
                <c:pt idx="383">
                  <c:v>4.1341145833333334E-3</c:v>
                </c:pt>
                <c:pt idx="384">
                  <c:v>4.1666666666666666E-3</c:v>
                </c:pt>
                <c:pt idx="385">
                  <c:v>4.1992187499999998E-3</c:v>
                </c:pt>
                <c:pt idx="386">
                  <c:v>4.231770833333333E-3</c:v>
                </c:pt>
                <c:pt idx="387">
                  <c:v>4.2643229166666663E-3</c:v>
                </c:pt>
                <c:pt idx="388">
                  <c:v>4.2968750000000003E-3</c:v>
                </c:pt>
                <c:pt idx="389">
                  <c:v>4.3294270833333336E-3</c:v>
                </c:pt>
                <c:pt idx="390">
                  <c:v>4.3619791666666668E-3</c:v>
                </c:pt>
                <c:pt idx="391">
                  <c:v>4.39453125E-3</c:v>
                </c:pt>
                <c:pt idx="392">
                  <c:v>4.4270833333333332E-3</c:v>
                </c:pt>
                <c:pt idx="393">
                  <c:v>4.4596354166666664E-3</c:v>
                </c:pt>
                <c:pt idx="394">
                  <c:v>4.4921874999999997E-3</c:v>
                </c:pt>
                <c:pt idx="395">
                  <c:v>4.5247395833333337E-3</c:v>
                </c:pt>
                <c:pt idx="396">
                  <c:v>4.557291666666667E-3</c:v>
                </c:pt>
                <c:pt idx="397">
                  <c:v>4.5898437500000002E-3</c:v>
                </c:pt>
                <c:pt idx="398">
                  <c:v>4.6223958333333334E-3</c:v>
                </c:pt>
                <c:pt idx="399">
                  <c:v>4.6549479166666666E-3</c:v>
                </c:pt>
                <c:pt idx="400">
                  <c:v>4.6874999999999998E-3</c:v>
                </c:pt>
                <c:pt idx="401">
                  <c:v>4.720052083333333E-3</c:v>
                </c:pt>
                <c:pt idx="402">
                  <c:v>4.7526041666666663E-3</c:v>
                </c:pt>
                <c:pt idx="403">
                  <c:v>4.7851562500000003E-3</c:v>
                </c:pt>
                <c:pt idx="404">
                  <c:v>4.8177083333333336E-3</c:v>
                </c:pt>
                <c:pt idx="405">
                  <c:v>4.8502604166666668E-3</c:v>
                </c:pt>
                <c:pt idx="406">
                  <c:v>4.8828125E-3</c:v>
                </c:pt>
                <c:pt idx="407">
                  <c:v>4.9153645833333332E-3</c:v>
                </c:pt>
                <c:pt idx="408">
                  <c:v>4.9479166666666664E-3</c:v>
                </c:pt>
                <c:pt idx="409">
                  <c:v>4.9804687499999997E-3</c:v>
                </c:pt>
                <c:pt idx="410">
                  <c:v>5.0130208333333337E-3</c:v>
                </c:pt>
                <c:pt idx="411">
                  <c:v>5.045572916666667E-3</c:v>
                </c:pt>
                <c:pt idx="412">
                  <c:v>5.0781250000000002E-3</c:v>
                </c:pt>
                <c:pt idx="413">
                  <c:v>5.1106770833333334E-3</c:v>
                </c:pt>
                <c:pt idx="414">
                  <c:v>5.1432291666666666E-3</c:v>
                </c:pt>
                <c:pt idx="415">
                  <c:v>5.1757812499999998E-3</c:v>
                </c:pt>
                <c:pt idx="416">
                  <c:v>5.208333333333333E-3</c:v>
                </c:pt>
                <c:pt idx="417">
                  <c:v>5.2408854166666663E-3</c:v>
                </c:pt>
                <c:pt idx="418">
                  <c:v>5.2734375000000003E-3</c:v>
                </c:pt>
                <c:pt idx="419">
                  <c:v>5.3059895833333336E-3</c:v>
                </c:pt>
                <c:pt idx="420">
                  <c:v>5.3385416666666668E-3</c:v>
                </c:pt>
                <c:pt idx="421">
                  <c:v>5.37109375E-3</c:v>
                </c:pt>
                <c:pt idx="422">
                  <c:v>5.4036458333333332E-3</c:v>
                </c:pt>
                <c:pt idx="423">
                  <c:v>5.4361979166666664E-3</c:v>
                </c:pt>
                <c:pt idx="424">
                  <c:v>5.4687499999999997E-3</c:v>
                </c:pt>
                <c:pt idx="425">
                  <c:v>5.5013020833333337E-3</c:v>
                </c:pt>
                <c:pt idx="426">
                  <c:v>5.533854166666667E-3</c:v>
                </c:pt>
                <c:pt idx="427">
                  <c:v>5.5664062500000002E-3</c:v>
                </c:pt>
                <c:pt idx="428">
                  <c:v>5.5989583333333334E-3</c:v>
                </c:pt>
                <c:pt idx="429">
                  <c:v>5.6315104166666666E-3</c:v>
                </c:pt>
                <c:pt idx="430">
                  <c:v>5.6640624999999998E-3</c:v>
                </c:pt>
                <c:pt idx="431">
                  <c:v>5.696614583333333E-3</c:v>
                </c:pt>
                <c:pt idx="432">
                  <c:v>5.7291666666666663E-3</c:v>
                </c:pt>
                <c:pt idx="433">
                  <c:v>5.7617187500000003E-3</c:v>
                </c:pt>
                <c:pt idx="434">
                  <c:v>5.7942708333333336E-3</c:v>
                </c:pt>
                <c:pt idx="435">
                  <c:v>5.8268229166666668E-3</c:v>
                </c:pt>
                <c:pt idx="436">
                  <c:v>5.859375E-3</c:v>
                </c:pt>
                <c:pt idx="437">
                  <c:v>5.8919270833333332E-3</c:v>
                </c:pt>
                <c:pt idx="438">
                  <c:v>5.9244791666666664E-3</c:v>
                </c:pt>
                <c:pt idx="439">
                  <c:v>5.9570312499999997E-3</c:v>
                </c:pt>
                <c:pt idx="440">
                  <c:v>5.9895833333333337E-3</c:v>
                </c:pt>
                <c:pt idx="441">
                  <c:v>6.022135416666667E-3</c:v>
                </c:pt>
                <c:pt idx="442">
                  <c:v>6.0546875000000002E-3</c:v>
                </c:pt>
                <c:pt idx="443">
                  <c:v>6.0872395833333334E-3</c:v>
                </c:pt>
                <c:pt idx="444">
                  <c:v>6.1197916666666666E-3</c:v>
                </c:pt>
                <c:pt idx="445">
                  <c:v>6.1523437499999998E-3</c:v>
                </c:pt>
                <c:pt idx="446">
                  <c:v>6.184895833333333E-3</c:v>
                </c:pt>
                <c:pt idx="447">
                  <c:v>6.2174479166666663E-3</c:v>
                </c:pt>
                <c:pt idx="448">
                  <c:v>6.2500000000000003E-3</c:v>
                </c:pt>
                <c:pt idx="449">
                  <c:v>6.2825520833333336E-3</c:v>
                </c:pt>
                <c:pt idx="450">
                  <c:v>6.3151041666666668E-3</c:v>
                </c:pt>
                <c:pt idx="451">
                  <c:v>6.34765625E-3</c:v>
                </c:pt>
                <c:pt idx="452">
                  <c:v>6.3802083333333332E-3</c:v>
                </c:pt>
                <c:pt idx="453">
                  <c:v>6.4127604166666664E-3</c:v>
                </c:pt>
                <c:pt idx="454">
                  <c:v>6.4453124999999997E-3</c:v>
                </c:pt>
                <c:pt idx="455">
                  <c:v>6.4778645833333337E-3</c:v>
                </c:pt>
                <c:pt idx="456">
                  <c:v>6.510416666666667E-3</c:v>
                </c:pt>
                <c:pt idx="457">
                  <c:v>6.5429687500000002E-3</c:v>
                </c:pt>
                <c:pt idx="458">
                  <c:v>6.5755208333333334E-3</c:v>
                </c:pt>
                <c:pt idx="459">
                  <c:v>6.6080729166666666E-3</c:v>
                </c:pt>
                <c:pt idx="460">
                  <c:v>6.6406249999999998E-3</c:v>
                </c:pt>
                <c:pt idx="461">
                  <c:v>6.673177083333333E-3</c:v>
                </c:pt>
                <c:pt idx="462">
                  <c:v>6.7057291666666663E-3</c:v>
                </c:pt>
                <c:pt idx="463">
                  <c:v>6.7382812500000003E-3</c:v>
                </c:pt>
                <c:pt idx="464">
                  <c:v>6.7708333333333336E-3</c:v>
                </c:pt>
                <c:pt idx="465">
                  <c:v>6.8033854166666668E-3</c:v>
                </c:pt>
                <c:pt idx="466">
                  <c:v>6.8359375E-3</c:v>
                </c:pt>
                <c:pt idx="467">
                  <c:v>6.8684895833333332E-3</c:v>
                </c:pt>
                <c:pt idx="468">
                  <c:v>6.9010416666666664E-3</c:v>
                </c:pt>
                <c:pt idx="469">
                  <c:v>6.9335937499999997E-3</c:v>
                </c:pt>
                <c:pt idx="470">
                  <c:v>6.9661458333333337E-3</c:v>
                </c:pt>
                <c:pt idx="471">
                  <c:v>6.998697916666667E-3</c:v>
                </c:pt>
                <c:pt idx="472">
                  <c:v>7.0312500000000002E-3</c:v>
                </c:pt>
                <c:pt idx="473">
                  <c:v>7.0638020833333334E-3</c:v>
                </c:pt>
                <c:pt idx="474">
                  <c:v>7.0963541666666666E-3</c:v>
                </c:pt>
                <c:pt idx="475">
                  <c:v>7.1289062499999998E-3</c:v>
                </c:pt>
                <c:pt idx="476">
                  <c:v>7.161458333333333E-3</c:v>
                </c:pt>
                <c:pt idx="477">
                  <c:v>7.1940104166666663E-3</c:v>
                </c:pt>
                <c:pt idx="478">
                  <c:v>7.2265625000000003E-3</c:v>
                </c:pt>
                <c:pt idx="479">
                  <c:v>7.2591145833333336E-3</c:v>
                </c:pt>
                <c:pt idx="480">
                  <c:v>7.2916666666666668E-3</c:v>
                </c:pt>
                <c:pt idx="481">
                  <c:v>7.32421875E-3</c:v>
                </c:pt>
                <c:pt idx="482">
                  <c:v>7.3567708333333332E-3</c:v>
                </c:pt>
                <c:pt idx="483">
                  <c:v>7.3893229166666664E-3</c:v>
                </c:pt>
                <c:pt idx="484">
                  <c:v>7.4218749999999997E-3</c:v>
                </c:pt>
                <c:pt idx="485">
                  <c:v>7.4544270833333337E-3</c:v>
                </c:pt>
                <c:pt idx="486">
                  <c:v>7.486979166666667E-3</c:v>
                </c:pt>
                <c:pt idx="487">
                  <c:v>7.5195312500000002E-3</c:v>
                </c:pt>
                <c:pt idx="488">
                  <c:v>7.5520833333333334E-3</c:v>
                </c:pt>
                <c:pt idx="489">
                  <c:v>7.5846354166666666E-3</c:v>
                </c:pt>
                <c:pt idx="490">
                  <c:v>7.6171874999999998E-3</c:v>
                </c:pt>
                <c:pt idx="491">
                  <c:v>7.649739583333333E-3</c:v>
                </c:pt>
                <c:pt idx="492">
                  <c:v>7.6822916666666663E-3</c:v>
                </c:pt>
                <c:pt idx="493">
                  <c:v>7.7148437500000003E-3</c:v>
                </c:pt>
                <c:pt idx="494">
                  <c:v>7.7473958333333336E-3</c:v>
                </c:pt>
                <c:pt idx="495">
                  <c:v>7.7799479166666668E-3</c:v>
                </c:pt>
                <c:pt idx="496">
                  <c:v>7.8125E-3</c:v>
                </c:pt>
                <c:pt idx="497">
                  <c:v>7.8450520833333332E-3</c:v>
                </c:pt>
                <c:pt idx="498">
                  <c:v>7.8776041666666664E-3</c:v>
                </c:pt>
                <c:pt idx="499">
                  <c:v>7.9101562499999997E-3</c:v>
                </c:pt>
                <c:pt idx="500">
                  <c:v>7.9427083333333329E-3</c:v>
                </c:pt>
                <c:pt idx="501">
                  <c:v>7.9752604166666661E-3</c:v>
                </c:pt>
                <c:pt idx="502">
                  <c:v>8.0078124999999993E-3</c:v>
                </c:pt>
                <c:pt idx="503">
                  <c:v>8.0403645833333325E-3</c:v>
                </c:pt>
                <c:pt idx="504">
                  <c:v>8.0729166666666675E-3</c:v>
                </c:pt>
                <c:pt idx="505">
                  <c:v>8.1054687500000007E-3</c:v>
                </c:pt>
                <c:pt idx="506">
                  <c:v>8.1380208333333339E-3</c:v>
                </c:pt>
                <c:pt idx="507">
                  <c:v>8.1705729166666671E-3</c:v>
                </c:pt>
                <c:pt idx="508">
                  <c:v>8.2031250000000003E-3</c:v>
                </c:pt>
                <c:pt idx="509">
                  <c:v>8.2356770833333336E-3</c:v>
                </c:pt>
                <c:pt idx="510">
                  <c:v>8.2682291666666668E-3</c:v>
                </c:pt>
                <c:pt idx="511">
                  <c:v>8.30078125E-3</c:v>
                </c:pt>
                <c:pt idx="512">
                  <c:v>8.3333333333333332E-3</c:v>
                </c:pt>
              </c:numCache>
            </c:numRef>
          </c:xVal>
          <c:yVal>
            <c:numRef>
              <c:f>THD!$N$7:$N$519</c:f>
              <c:numCache>
                <c:formatCode>General</c:formatCode>
                <c:ptCount val="513"/>
                <c:pt idx="0">
                  <c:v>-1.0142731683022103E-13</c:v>
                </c:pt>
                <c:pt idx="1">
                  <c:v>-3.3692766462051189</c:v>
                </c:pt>
                <c:pt idx="2">
                  <c:v>-6.7380458917403914</c:v>
                </c:pt>
                <c:pt idx="3">
                  <c:v>-10.105800412348849</c:v>
                </c:pt>
                <c:pt idx="4">
                  <c:v>-13.472033036587263</c:v>
                </c:pt>
                <c:pt idx="5">
                  <c:v>-16.836236822204398</c:v>
                </c:pt>
                <c:pt idx="6">
                  <c:v>-20.197905132484653</c:v>
                </c:pt>
                <c:pt idx="7">
                  <c:v>-23.556531712545691</c:v>
                </c:pt>
                <c:pt idx="8">
                  <c:v>-26.911610765578555</c:v>
                </c:pt>
                <c:pt idx="9">
                  <c:v>-30.262637029018926</c:v>
                </c:pt>
                <c:pt idx="10">
                  <c:v>-33.609105850637327</c:v>
                </c:pt>
                <c:pt idx="11">
                  <c:v>-36.950513264538635</c:v>
                </c:pt>
                <c:pt idx="12">
                  <c:v>-40.286356067056978</c:v>
                </c:pt>
                <c:pt idx="13">
                  <c:v>-43.61613189253648</c:v>
                </c:pt>
                <c:pt idx="14">
                  <c:v>-46.939339288985707</c:v>
                </c:pt>
                <c:pt idx="15">
                  <c:v>-50.255477793594487</c:v>
                </c:pt>
                <c:pt idx="16">
                  <c:v>-53.564048008101715</c:v>
                </c:pt>
                <c:pt idx="17">
                  <c:v>-56.864551674002975</c:v>
                </c:pt>
                <c:pt idx="18">
                  <c:v>-60.156491747586387</c:v>
                </c:pt>
                <c:pt idx="19">
                  <c:v>-63.439372474785586</c:v>
                </c:pt>
                <c:pt idx="20">
                  <c:v>-66.71269946583854</c:v>
                </c:pt>
                <c:pt idx="21">
                  <c:v>-69.97597976974042</c:v>
                </c:pt>
                <c:pt idx="22">
                  <c:v>-73.228721948480867</c:v>
                </c:pt>
                <c:pt idx="23">
                  <c:v>-76.470436151052269</c:v>
                </c:pt>
                <c:pt idx="24">
                  <c:v>-79.700634187219691</c:v>
                </c:pt>
                <c:pt idx="25">
                  <c:v>-82.918829601040514</c:v>
                </c:pt>
                <c:pt idx="26">
                  <c:v>-86.124537744122819</c:v>
                </c:pt>
                <c:pt idx="27">
                  <c:v>-89.317275848611828</c:v>
                </c:pt>
                <c:pt idx="28">
                  <c:v>-92.496563099892796</c:v>
                </c:pt>
                <c:pt idx="29">
                  <c:v>-95.661920709</c:v>
                </c:pt>
                <c:pt idx="30">
                  <c:v>-98.812871984720644</c:v>
                </c:pt>
                <c:pt idx="31">
                  <c:v>-101.9489424053827</c:v>
                </c:pt>
                <c:pt idx="32">
                  <c:v>-105.06965969031617</c:v>
                </c:pt>
                <c:pt idx="33">
                  <c:v>-108.17455387097685</c:v>
                </c:pt>
                <c:pt idx="34">
                  <c:v>-111.26315736172189</c:v>
                </c:pt>
                <c:pt idx="35">
                  <c:v>-114.3350050302264</c:v>
                </c:pt>
                <c:pt idx="36">
                  <c:v>-117.38963426753041</c:v>
                </c:pt>
                <c:pt idx="37">
                  <c:v>-120.42658505770677</c:v>
                </c:pt>
                <c:pt idx="38">
                  <c:v>-123.44540004713724</c:v>
                </c:pt>
                <c:pt idx="39">
                  <c:v>-126.44562461338847</c:v>
                </c:pt>
                <c:pt idx="40">
                  <c:v>-129.42680693367649</c:v>
                </c:pt>
                <c:pt idx="41">
                  <c:v>-132.38849805290948</c:v>
                </c:pt>
                <c:pt idx="42">
                  <c:v>-135.33025195129889</c:v>
                </c:pt>
                <c:pt idx="43">
                  <c:v>-138.25162561152834</c:v>
                </c:pt>
                <c:pt idx="44">
                  <c:v>-141.15217908547001</c:v>
                </c:pt>
                <c:pt idx="45">
                  <c:v>-144.03147556043996</c:v>
                </c:pt>
                <c:pt idx="46">
                  <c:v>-146.88908142497991</c:v>
                </c:pt>
                <c:pt idx="47">
                  <c:v>-149.72456633415771</c:v>
                </c:pt>
                <c:pt idx="48">
                  <c:v>-152.53750327437587</c:v>
                </c:pt>
                <c:pt idx="49">
                  <c:v>-155.32746862767794</c:v>
                </c:pt>
                <c:pt idx="50">
                  <c:v>-158.09404223554398</c:v>
                </c:pt>
                <c:pt idx="51">
                  <c:v>-160.83680746216498</c:v>
                </c:pt>
                <c:pt idx="52">
                  <c:v>-163.55535125718643</c:v>
                </c:pt>
                <c:pt idx="53">
                  <c:v>-166.24926421791244</c:v>
                </c:pt>
                <c:pt idx="54">
                  <c:v>-168.91814065096005</c:v>
                </c:pt>
                <c:pt idx="55">
                  <c:v>-171.5615786333554</c:v>
                </c:pt>
                <c:pt idx="56">
                  <c:v>-174.17918007306164</c:v>
                </c:pt>
                <c:pt idx="57">
                  <c:v>-176.77055076893024</c:v>
                </c:pt>
                <c:pt idx="58">
                  <c:v>-179.33530047006633</c:v>
                </c:pt>
                <c:pt idx="59">
                  <c:v>-181.87304293459863</c:v>
                </c:pt>
                <c:pt idx="60">
                  <c:v>-184.38339598784657</c:v>
                </c:pt>
                <c:pt idx="61">
                  <c:v>-186.86598157987422</c:v>
                </c:pt>
                <c:pt idx="62">
                  <c:v>-189.32042584242299</c:v>
                </c:pt>
                <c:pt idx="63">
                  <c:v>-191.74635914521517</c:v>
                </c:pt>
                <c:pt idx="64">
                  <c:v>-194.14341615161862</c:v>
                </c:pt>
                <c:pt idx="65">
                  <c:v>-196.51123587366533</c:v>
                </c:pt>
                <c:pt idx="66">
                  <c:v>-198.84946172641449</c:v>
                </c:pt>
                <c:pt idx="67">
                  <c:v>-201.15774158165351</c:v>
                </c:pt>
                <c:pt idx="68">
                  <c:v>-203.43572782092662</c:v>
                </c:pt>
                <c:pt idx="69">
                  <c:v>-205.68307738788533</c:v>
                </c:pt>
                <c:pt idx="70">
                  <c:v>-207.89945183995118</c:v>
                </c:pt>
                <c:pt idx="71">
                  <c:v>-210.08451739928429</c:v>
                </c:pt>
                <c:pt idx="72">
                  <c:v>-212.23794500304865</c:v>
                </c:pt>
                <c:pt idx="73">
                  <c:v>-214.35941035296813</c:v>
                </c:pt>
                <c:pt idx="74">
                  <c:v>-216.44859396416425</c:v>
                </c:pt>
                <c:pt idx="75">
                  <c:v>-218.50518121326988</c:v>
                </c:pt>
                <c:pt idx="76">
                  <c:v>-220.52886238580999</c:v>
                </c:pt>
                <c:pt idx="77">
                  <c:v>-222.51933272284364</c:v>
                </c:pt>
                <c:pt idx="78">
                  <c:v>-224.47629246685977</c:v>
                </c:pt>
                <c:pt idx="79">
                  <c:v>-226.39944690691902</c:v>
                </c:pt>
                <c:pt idx="80">
                  <c:v>-228.28850642303684</c:v>
                </c:pt>
                <c:pt idx="81">
                  <c:v>-230.14318652979836</c:v>
                </c:pt>
                <c:pt idx="82">
                  <c:v>-231.96320791920169</c:v>
                </c:pt>
                <c:pt idx="83">
                  <c:v>-233.74829650272008</c:v>
                </c:pt>
                <c:pt idx="84">
                  <c:v>-235.49818345257898</c:v>
                </c:pt>
                <c:pt idx="85">
                  <c:v>-237.21260524224036</c:v>
                </c:pt>
                <c:pt idx="86">
                  <c:v>-238.89130368608878</c:v>
                </c:pt>
                <c:pt idx="87">
                  <c:v>-240.53402597831331</c:v>
                </c:pt>
                <c:pt idx="88">
                  <c:v>-242.14052473097931</c:v>
                </c:pt>
                <c:pt idx="89">
                  <c:v>-243.71055801128355</c:v>
                </c:pt>
                <c:pt idx="90">
                  <c:v>-245.24388937798921</c:v>
                </c:pt>
                <c:pt idx="91">
                  <c:v>-246.74028791703245</c:v>
                </c:pt>
                <c:pt idx="92">
                  <c:v>-248.19952827629751</c:v>
                </c:pt>
                <c:pt idx="93">
                  <c:v>-249.62139069955376</c:v>
                </c:pt>
                <c:pt idx="94">
                  <c:v>-251.00566105955028</c:v>
                </c:pt>
                <c:pt idx="95">
                  <c:v>-252.35213089026269</c:v>
                </c:pt>
                <c:pt idx="96">
                  <c:v>-253.66059741828704</c:v>
                </c:pt>
                <c:pt idx="97">
                  <c:v>-254.93086359337724</c:v>
                </c:pt>
                <c:pt idx="98">
                  <c:v>-256.16273811811965</c:v>
                </c:pt>
                <c:pt idx="99">
                  <c:v>-257.35603547674214</c:v>
                </c:pt>
                <c:pt idx="100">
                  <c:v>-258.51057596305168</c:v>
                </c:pt>
                <c:pt idx="101">
                  <c:v>-259.62618570749783</c:v>
                </c:pt>
                <c:pt idx="102">
                  <c:v>-260.70269670335654</c:v>
                </c:pt>
                <c:pt idx="103">
                  <c:v>-261.73994683203171</c:v>
                </c:pt>
                <c:pt idx="104">
                  <c:v>-262.73777988746906</c:v>
                </c:pt>
                <c:pt idx="105">
                  <c:v>-263.69604559968093</c:v>
                </c:pt>
                <c:pt idx="106">
                  <c:v>-264.61459965737572</c:v>
                </c:pt>
                <c:pt idx="107">
                  <c:v>-265.49330372969115</c:v>
                </c:pt>
                <c:pt idx="108">
                  <c:v>-266.33202548702599</c:v>
                </c:pt>
                <c:pt idx="109">
                  <c:v>-267.13063862096868</c:v>
                </c:pt>
                <c:pt idx="110">
                  <c:v>-267.88902286331881</c:v>
                </c:pt>
                <c:pt idx="111">
                  <c:v>-268.60706400419889</c:v>
                </c:pt>
                <c:pt idx="112">
                  <c:v>-269.28465390925442</c:v>
                </c:pt>
                <c:pt idx="113">
                  <c:v>-269.92169053593801</c:v>
                </c:pt>
                <c:pt idx="114">
                  <c:v>-270.51807794887691</c:v>
                </c:pt>
                <c:pt idx="115">
                  <c:v>-271.07372633432038</c:v>
                </c:pt>
                <c:pt idx="116">
                  <c:v>-271.58855201366543</c:v>
                </c:pt>
                <c:pt idx="117">
                  <c:v>-272.06247745605845</c:v>
                </c:pt>
                <c:pt idx="118">
                  <c:v>-272.495431290071</c:v>
                </c:pt>
                <c:pt idx="119">
                  <c:v>-272.88734831444827</c:v>
                </c:pt>
                <c:pt idx="120">
                  <c:v>-273.23816950792792</c:v>
                </c:pt>
                <c:pt idx="121">
                  <c:v>-273.54784203812864</c:v>
                </c:pt>
                <c:pt idx="122">
                  <c:v>-273.81631926950644</c:v>
                </c:pt>
                <c:pt idx="123">
                  <c:v>-274.04356077037789</c:v>
                </c:pt>
                <c:pt idx="124">
                  <c:v>-274.22953231900874</c:v>
                </c:pt>
                <c:pt idx="125">
                  <c:v>-274.37420590876781</c:v>
                </c:pt>
                <c:pt idx="126">
                  <c:v>-274.47755975234469</c:v>
                </c:pt>
                <c:pt idx="127">
                  <c:v>-274.53957828503064</c:v>
                </c:pt>
                <c:pt idx="128">
                  <c:v>-274.56025216706286</c:v>
                </c:pt>
                <c:pt idx="129">
                  <c:v>-274.53957828503064</c:v>
                </c:pt>
                <c:pt idx="130">
                  <c:v>-274.47755975234469</c:v>
                </c:pt>
                <c:pt idx="131">
                  <c:v>-274.37420590876781</c:v>
                </c:pt>
                <c:pt idx="132">
                  <c:v>-274.22953231900874</c:v>
                </c:pt>
                <c:pt idx="133">
                  <c:v>-274.04356077037789</c:v>
                </c:pt>
                <c:pt idx="134">
                  <c:v>-273.81631926950644</c:v>
                </c:pt>
                <c:pt idx="135">
                  <c:v>-273.54784203812864</c:v>
                </c:pt>
                <c:pt idx="136">
                  <c:v>-273.23816950792786</c:v>
                </c:pt>
                <c:pt idx="137">
                  <c:v>-272.88734831444827</c:v>
                </c:pt>
                <c:pt idx="138">
                  <c:v>-272.495431290071</c:v>
                </c:pt>
                <c:pt idx="139">
                  <c:v>-272.06247745605845</c:v>
                </c:pt>
                <c:pt idx="140">
                  <c:v>-271.58855201366543</c:v>
                </c:pt>
                <c:pt idx="141">
                  <c:v>-271.07372633432033</c:v>
                </c:pt>
                <c:pt idx="142">
                  <c:v>-270.51807794887691</c:v>
                </c:pt>
                <c:pt idx="143">
                  <c:v>-269.92169053593801</c:v>
                </c:pt>
                <c:pt idx="144">
                  <c:v>-269.28465390925442</c:v>
                </c:pt>
                <c:pt idx="145">
                  <c:v>-268.60706400419889</c:v>
                </c:pt>
                <c:pt idx="146">
                  <c:v>-267.8890228633187</c:v>
                </c:pt>
                <c:pt idx="147">
                  <c:v>-267.13063862096868</c:v>
                </c:pt>
                <c:pt idx="148">
                  <c:v>-266.33202548702599</c:v>
                </c:pt>
                <c:pt idx="149">
                  <c:v>-265.49330372969115</c:v>
                </c:pt>
                <c:pt idx="150">
                  <c:v>-264.61459965737572</c:v>
                </c:pt>
                <c:pt idx="151">
                  <c:v>-263.69604559968093</c:v>
                </c:pt>
                <c:pt idx="152">
                  <c:v>-262.73777988746906</c:v>
                </c:pt>
                <c:pt idx="153">
                  <c:v>-261.73994683203165</c:v>
                </c:pt>
                <c:pt idx="154">
                  <c:v>-260.70269670335654</c:v>
                </c:pt>
                <c:pt idx="155">
                  <c:v>-259.62618570749777</c:v>
                </c:pt>
                <c:pt idx="156">
                  <c:v>-258.51057596305168</c:v>
                </c:pt>
                <c:pt idx="157">
                  <c:v>-257.35603547674208</c:v>
                </c:pt>
                <c:pt idx="158">
                  <c:v>-256.16273811811965</c:v>
                </c:pt>
                <c:pt idx="159">
                  <c:v>-254.93086359337724</c:v>
                </c:pt>
                <c:pt idx="160">
                  <c:v>-253.66059741828707</c:v>
                </c:pt>
                <c:pt idx="161">
                  <c:v>-252.35213089026266</c:v>
                </c:pt>
                <c:pt idx="162">
                  <c:v>-251.00566105955031</c:v>
                </c:pt>
                <c:pt idx="163">
                  <c:v>-249.62139069955376</c:v>
                </c:pt>
                <c:pt idx="164">
                  <c:v>-248.19952827629754</c:v>
                </c:pt>
                <c:pt idx="165">
                  <c:v>-246.74028791703245</c:v>
                </c:pt>
                <c:pt idx="166">
                  <c:v>-245.24388937798918</c:v>
                </c:pt>
                <c:pt idx="167">
                  <c:v>-243.71055801128355</c:v>
                </c:pt>
                <c:pt idx="168">
                  <c:v>-242.14052473097925</c:v>
                </c:pt>
                <c:pt idx="169">
                  <c:v>-240.53402597831337</c:v>
                </c:pt>
                <c:pt idx="170">
                  <c:v>-238.8913036860888</c:v>
                </c:pt>
                <c:pt idx="171">
                  <c:v>-237.21260524224039</c:v>
                </c:pt>
                <c:pt idx="172">
                  <c:v>-235.49818345257901</c:v>
                </c:pt>
                <c:pt idx="173">
                  <c:v>-233.74829650272011</c:v>
                </c:pt>
                <c:pt idx="174">
                  <c:v>-231.96320791920166</c:v>
                </c:pt>
                <c:pt idx="175">
                  <c:v>-230.14318652979836</c:v>
                </c:pt>
                <c:pt idx="176">
                  <c:v>-228.28850642303681</c:v>
                </c:pt>
                <c:pt idx="177">
                  <c:v>-226.39944690691908</c:v>
                </c:pt>
                <c:pt idx="178">
                  <c:v>-224.47629246685983</c:v>
                </c:pt>
                <c:pt idx="179">
                  <c:v>-222.5193327228437</c:v>
                </c:pt>
                <c:pt idx="180">
                  <c:v>-220.52886238580996</c:v>
                </c:pt>
                <c:pt idx="181">
                  <c:v>-218.50518121326982</c:v>
                </c:pt>
                <c:pt idx="182">
                  <c:v>-216.44859396416419</c:v>
                </c:pt>
                <c:pt idx="183">
                  <c:v>-214.35941035296804</c:v>
                </c:pt>
                <c:pt idx="184">
                  <c:v>-212.23794500304865</c:v>
                </c:pt>
                <c:pt idx="185">
                  <c:v>-210.08451739928429</c:v>
                </c:pt>
                <c:pt idx="186">
                  <c:v>-207.89945183995118</c:v>
                </c:pt>
                <c:pt idx="187">
                  <c:v>-205.68307738788528</c:v>
                </c:pt>
                <c:pt idx="188">
                  <c:v>-203.43572782092656</c:v>
                </c:pt>
                <c:pt idx="189">
                  <c:v>-201.15774158165345</c:v>
                </c:pt>
                <c:pt idx="190">
                  <c:v>-198.84946172641446</c:v>
                </c:pt>
                <c:pt idx="191">
                  <c:v>-196.51123587366524</c:v>
                </c:pt>
                <c:pt idx="192">
                  <c:v>-194.14341615161862</c:v>
                </c:pt>
                <c:pt idx="193">
                  <c:v>-191.74635914521519</c:v>
                </c:pt>
                <c:pt idx="194">
                  <c:v>-189.32042584242299</c:v>
                </c:pt>
                <c:pt idx="195">
                  <c:v>-186.86598157987416</c:v>
                </c:pt>
                <c:pt idx="196">
                  <c:v>-184.38339598784657</c:v>
                </c:pt>
                <c:pt idx="197">
                  <c:v>-181.8730429345986</c:v>
                </c:pt>
                <c:pt idx="198">
                  <c:v>-179.3353004700663</c:v>
                </c:pt>
                <c:pt idx="199">
                  <c:v>-176.77055076893029</c:v>
                </c:pt>
                <c:pt idx="200">
                  <c:v>-174.1791800730617</c:v>
                </c:pt>
                <c:pt idx="201">
                  <c:v>-171.56157863335545</c:v>
                </c:pt>
                <c:pt idx="202">
                  <c:v>-168.91814065096014</c:v>
                </c:pt>
                <c:pt idx="203">
                  <c:v>-166.2492642179125</c:v>
                </c:pt>
                <c:pt idx="204">
                  <c:v>-163.55535125718649</c:v>
                </c:pt>
                <c:pt idx="205">
                  <c:v>-160.83680746216504</c:v>
                </c:pt>
                <c:pt idx="206">
                  <c:v>-158.09404223554407</c:v>
                </c:pt>
                <c:pt idx="207">
                  <c:v>-155.32746862767797</c:v>
                </c:pt>
                <c:pt idx="208">
                  <c:v>-152.53750327437589</c:v>
                </c:pt>
                <c:pt idx="209">
                  <c:v>-149.72456633415774</c:v>
                </c:pt>
                <c:pt idx="210">
                  <c:v>-146.88908142497991</c:v>
                </c:pt>
                <c:pt idx="211">
                  <c:v>-144.03147556043996</c:v>
                </c:pt>
                <c:pt idx="212">
                  <c:v>-141.15217908547001</c:v>
                </c:pt>
                <c:pt idx="213">
                  <c:v>-138.25162561152834</c:v>
                </c:pt>
                <c:pt idx="214">
                  <c:v>-135.33025195129895</c:v>
                </c:pt>
                <c:pt idx="215">
                  <c:v>-132.38849805290954</c:v>
                </c:pt>
                <c:pt idx="216">
                  <c:v>-129.42680693367652</c:v>
                </c:pt>
                <c:pt idx="217">
                  <c:v>-126.44562461338849</c:v>
                </c:pt>
                <c:pt idx="218">
                  <c:v>-123.44540004713723</c:v>
                </c:pt>
                <c:pt idx="219">
                  <c:v>-120.42658505770679</c:v>
                </c:pt>
                <c:pt idx="220">
                  <c:v>-117.3896342675304</c:v>
                </c:pt>
                <c:pt idx="221">
                  <c:v>-114.33500503022636</c:v>
                </c:pt>
                <c:pt idx="222">
                  <c:v>-111.26315736172194</c:v>
                </c:pt>
                <c:pt idx="223">
                  <c:v>-108.17455387097695</c:v>
                </c:pt>
                <c:pt idx="224">
                  <c:v>-105.06965969031623</c:v>
                </c:pt>
                <c:pt idx="225">
                  <c:v>-101.94894240538277</c:v>
                </c:pt>
                <c:pt idx="226">
                  <c:v>-98.812871984720687</c:v>
                </c:pt>
                <c:pt idx="227">
                  <c:v>-95.661920709000043</c:v>
                </c:pt>
                <c:pt idx="228">
                  <c:v>-92.496563099892825</c:v>
                </c:pt>
                <c:pt idx="229">
                  <c:v>-89.317275848611857</c:v>
                </c:pt>
                <c:pt idx="230">
                  <c:v>-86.124537744122847</c:v>
                </c:pt>
                <c:pt idx="231">
                  <c:v>-82.918829601040528</c:v>
                </c:pt>
                <c:pt idx="232">
                  <c:v>-79.700634187219691</c:v>
                </c:pt>
                <c:pt idx="233">
                  <c:v>-76.47043615105224</c:v>
                </c:pt>
                <c:pt idx="234">
                  <c:v>-73.228721948480825</c:v>
                </c:pt>
                <c:pt idx="235">
                  <c:v>-69.975979769740363</c:v>
                </c:pt>
                <c:pt idx="236">
                  <c:v>-66.712699465838483</c:v>
                </c:pt>
                <c:pt idx="237">
                  <c:v>-63.439372474785614</c:v>
                </c:pt>
                <c:pt idx="238">
                  <c:v>-60.156491747586415</c:v>
                </c:pt>
                <c:pt idx="239">
                  <c:v>-56.864551674002989</c:v>
                </c:pt>
                <c:pt idx="240">
                  <c:v>-53.564048008101707</c:v>
                </c:pt>
                <c:pt idx="241">
                  <c:v>-50.25547779359448</c:v>
                </c:pt>
                <c:pt idx="242">
                  <c:v>-46.939339288985707</c:v>
                </c:pt>
                <c:pt idx="243">
                  <c:v>-43.616131892536465</c:v>
                </c:pt>
                <c:pt idx="244">
                  <c:v>-40.28635606705695</c:v>
                </c:pt>
                <c:pt idx="245">
                  <c:v>-36.9505132645386</c:v>
                </c:pt>
                <c:pt idx="246">
                  <c:v>-33.609105850637278</c:v>
                </c:pt>
                <c:pt idx="247">
                  <c:v>-30.262637029018858</c:v>
                </c:pt>
                <c:pt idx="248">
                  <c:v>-26.911610765578594</c:v>
                </c:pt>
                <c:pt idx="249">
                  <c:v>-23.556531712545727</c:v>
                </c:pt>
                <c:pt idx="250">
                  <c:v>-20.197905132484674</c:v>
                </c:pt>
                <c:pt idx="251">
                  <c:v>-16.836236822204405</c:v>
                </c:pt>
                <c:pt idx="252">
                  <c:v>-13.472033036587257</c:v>
                </c:pt>
                <c:pt idx="253">
                  <c:v>-10.105800412348835</c:v>
                </c:pt>
                <c:pt idx="254">
                  <c:v>-6.7380458917403665</c:v>
                </c:pt>
                <c:pt idx="255">
                  <c:v>-3.3692766462050825</c:v>
                </c:pt>
                <c:pt idx="256">
                  <c:v>-5.4139635483063664E-14</c:v>
                </c:pt>
                <c:pt idx="257">
                  <c:v>3.3692766462049741</c:v>
                </c:pt>
                <c:pt idx="258">
                  <c:v>6.7380458917402581</c:v>
                </c:pt>
                <c:pt idx="259">
                  <c:v>10.105800412348728</c:v>
                </c:pt>
                <c:pt idx="260">
                  <c:v>13.472033036587151</c:v>
                </c:pt>
                <c:pt idx="261">
                  <c:v>16.836236822204299</c:v>
                </c:pt>
                <c:pt idx="262">
                  <c:v>20.197905132484568</c:v>
                </c:pt>
                <c:pt idx="263">
                  <c:v>23.55653171254562</c:v>
                </c:pt>
                <c:pt idx="264">
                  <c:v>26.911610765578487</c:v>
                </c:pt>
                <c:pt idx="265">
                  <c:v>30.262637029018752</c:v>
                </c:pt>
                <c:pt idx="266">
                  <c:v>33.609105850637164</c:v>
                </c:pt>
                <c:pt idx="267">
                  <c:v>36.950513264538486</c:v>
                </c:pt>
                <c:pt idx="268">
                  <c:v>40.286356067056836</c:v>
                </c:pt>
                <c:pt idx="269">
                  <c:v>43.616131892536352</c:v>
                </c:pt>
                <c:pt idx="270">
                  <c:v>46.939339288985593</c:v>
                </c:pt>
                <c:pt idx="271">
                  <c:v>50.25547779359438</c:v>
                </c:pt>
                <c:pt idx="272">
                  <c:v>53.564048008101608</c:v>
                </c:pt>
                <c:pt idx="273">
                  <c:v>56.86455167400289</c:v>
                </c:pt>
                <c:pt idx="274">
                  <c:v>60.156491747586315</c:v>
                </c:pt>
                <c:pt idx="275">
                  <c:v>63.439372474785515</c:v>
                </c:pt>
                <c:pt idx="276">
                  <c:v>66.712699465838369</c:v>
                </c:pt>
                <c:pt idx="277">
                  <c:v>69.975979769740249</c:v>
                </c:pt>
                <c:pt idx="278">
                  <c:v>73.228721948480711</c:v>
                </c:pt>
                <c:pt idx="279">
                  <c:v>76.470436151052127</c:v>
                </c:pt>
                <c:pt idx="280">
                  <c:v>79.700634187219578</c:v>
                </c:pt>
                <c:pt idx="281">
                  <c:v>82.918829601040414</c:v>
                </c:pt>
                <c:pt idx="282">
                  <c:v>86.124537744122733</c:v>
                </c:pt>
                <c:pt idx="283">
                  <c:v>89.317275848611743</c:v>
                </c:pt>
                <c:pt idx="284">
                  <c:v>92.496563099892711</c:v>
                </c:pt>
                <c:pt idx="285">
                  <c:v>95.661920708999929</c:v>
                </c:pt>
                <c:pt idx="286">
                  <c:v>98.812871984720573</c:v>
                </c:pt>
                <c:pt idx="287">
                  <c:v>101.94894240538265</c:v>
                </c:pt>
                <c:pt idx="288">
                  <c:v>105.06965969031612</c:v>
                </c:pt>
                <c:pt idx="289">
                  <c:v>108.17455387097684</c:v>
                </c:pt>
                <c:pt idx="290">
                  <c:v>111.26315736172185</c:v>
                </c:pt>
                <c:pt idx="291">
                  <c:v>114.33500503022627</c:v>
                </c:pt>
                <c:pt idx="292">
                  <c:v>117.38963426753031</c:v>
                </c:pt>
                <c:pt idx="293">
                  <c:v>120.4265850577067</c:v>
                </c:pt>
                <c:pt idx="294">
                  <c:v>123.44540004713714</c:v>
                </c:pt>
                <c:pt idx="295">
                  <c:v>126.4456246133884</c:v>
                </c:pt>
                <c:pt idx="296">
                  <c:v>129.4268069336764</c:v>
                </c:pt>
                <c:pt idx="297">
                  <c:v>132.38849805290943</c:v>
                </c:pt>
                <c:pt idx="298">
                  <c:v>135.33025195129883</c:v>
                </c:pt>
                <c:pt idx="299">
                  <c:v>138.25162561152823</c:v>
                </c:pt>
                <c:pt idx="300">
                  <c:v>141.1521790854699</c:v>
                </c:pt>
                <c:pt idx="301">
                  <c:v>144.03147556043984</c:v>
                </c:pt>
                <c:pt idx="302">
                  <c:v>146.88908142497979</c:v>
                </c:pt>
                <c:pt idx="303">
                  <c:v>149.72456633415763</c:v>
                </c:pt>
                <c:pt idx="304">
                  <c:v>152.53750327437578</c:v>
                </c:pt>
                <c:pt idx="305">
                  <c:v>155.32746862767786</c:v>
                </c:pt>
                <c:pt idx="306">
                  <c:v>158.09404223554395</c:v>
                </c:pt>
                <c:pt idx="307">
                  <c:v>160.83680746216493</c:v>
                </c:pt>
                <c:pt idx="308">
                  <c:v>163.55535125718637</c:v>
                </c:pt>
                <c:pt idx="309">
                  <c:v>166.24926421791238</c:v>
                </c:pt>
                <c:pt idx="310">
                  <c:v>168.91814065096003</c:v>
                </c:pt>
                <c:pt idx="311">
                  <c:v>171.5615786333554</c:v>
                </c:pt>
                <c:pt idx="312">
                  <c:v>174.17918007306164</c:v>
                </c:pt>
                <c:pt idx="313">
                  <c:v>176.77055076893024</c:v>
                </c:pt>
                <c:pt idx="314">
                  <c:v>179.33530047006624</c:v>
                </c:pt>
                <c:pt idx="315">
                  <c:v>181.87304293459854</c:v>
                </c:pt>
                <c:pt idx="316">
                  <c:v>184.38339598784651</c:v>
                </c:pt>
                <c:pt idx="317">
                  <c:v>186.8659815798741</c:v>
                </c:pt>
                <c:pt idx="318">
                  <c:v>189.32042584242294</c:v>
                </c:pt>
                <c:pt idx="319">
                  <c:v>191.74635914521514</c:v>
                </c:pt>
                <c:pt idx="320">
                  <c:v>194.14341615161857</c:v>
                </c:pt>
                <c:pt idx="321">
                  <c:v>196.51123587366519</c:v>
                </c:pt>
                <c:pt idx="322">
                  <c:v>198.8494617264144</c:v>
                </c:pt>
                <c:pt idx="323">
                  <c:v>201.1577415816534</c:v>
                </c:pt>
                <c:pt idx="324">
                  <c:v>203.4357278209265</c:v>
                </c:pt>
                <c:pt idx="325">
                  <c:v>205.68307738788522</c:v>
                </c:pt>
                <c:pt idx="326">
                  <c:v>207.89945183995113</c:v>
                </c:pt>
                <c:pt idx="327">
                  <c:v>210.08451739928424</c:v>
                </c:pt>
                <c:pt idx="328">
                  <c:v>212.23794500304859</c:v>
                </c:pt>
                <c:pt idx="329">
                  <c:v>214.35941035296798</c:v>
                </c:pt>
                <c:pt idx="330">
                  <c:v>216.44859396416413</c:v>
                </c:pt>
                <c:pt idx="331">
                  <c:v>218.50518121326976</c:v>
                </c:pt>
                <c:pt idx="332">
                  <c:v>220.5288623858099</c:v>
                </c:pt>
                <c:pt idx="333">
                  <c:v>222.51933272284364</c:v>
                </c:pt>
                <c:pt idx="334">
                  <c:v>224.47629246685977</c:v>
                </c:pt>
                <c:pt idx="335">
                  <c:v>226.39944690691902</c:v>
                </c:pt>
                <c:pt idx="336">
                  <c:v>228.28850642303675</c:v>
                </c:pt>
                <c:pt idx="337">
                  <c:v>230.1431865297983</c:v>
                </c:pt>
                <c:pt idx="338">
                  <c:v>231.96320791920161</c:v>
                </c:pt>
                <c:pt idx="339">
                  <c:v>233.74829650272005</c:v>
                </c:pt>
                <c:pt idx="340">
                  <c:v>235.49818345257896</c:v>
                </c:pt>
                <c:pt idx="341">
                  <c:v>237.21260524224033</c:v>
                </c:pt>
                <c:pt idx="342">
                  <c:v>238.89130368608875</c:v>
                </c:pt>
                <c:pt idx="343">
                  <c:v>240.53402597831331</c:v>
                </c:pt>
                <c:pt idx="344">
                  <c:v>242.14052473097919</c:v>
                </c:pt>
                <c:pt idx="345">
                  <c:v>243.7105580112835</c:v>
                </c:pt>
                <c:pt idx="346">
                  <c:v>245.24388937798912</c:v>
                </c:pt>
                <c:pt idx="347">
                  <c:v>246.74028791703239</c:v>
                </c:pt>
                <c:pt idx="348">
                  <c:v>248.19952827629749</c:v>
                </c:pt>
                <c:pt idx="349">
                  <c:v>249.6213906995537</c:v>
                </c:pt>
                <c:pt idx="350">
                  <c:v>251.00566105955025</c:v>
                </c:pt>
                <c:pt idx="351">
                  <c:v>252.3521308902626</c:v>
                </c:pt>
                <c:pt idx="352">
                  <c:v>253.66059741828701</c:v>
                </c:pt>
                <c:pt idx="353">
                  <c:v>254.93086359337718</c:v>
                </c:pt>
                <c:pt idx="354">
                  <c:v>256.16273811811965</c:v>
                </c:pt>
                <c:pt idx="355">
                  <c:v>257.35603547674208</c:v>
                </c:pt>
                <c:pt idx="356">
                  <c:v>258.51057596305168</c:v>
                </c:pt>
                <c:pt idx="357">
                  <c:v>259.62618570749777</c:v>
                </c:pt>
                <c:pt idx="358">
                  <c:v>260.70269670335654</c:v>
                </c:pt>
                <c:pt idx="359">
                  <c:v>261.73994683203165</c:v>
                </c:pt>
                <c:pt idx="360">
                  <c:v>262.73777988746906</c:v>
                </c:pt>
                <c:pt idx="361">
                  <c:v>263.69604559968093</c:v>
                </c:pt>
                <c:pt idx="362">
                  <c:v>264.61459965737572</c:v>
                </c:pt>
                <c:pt idx="363">
                  <c:v>265.49330372969115</c:v>
                </c:pt>
                <c:pt idx="364">
                  <c:v>266.33202548702599</c:v>
                </c:pt>
                <c:pt idx="365">
                  <c:v>267.13063862096868</c:v>
                </c:pt>
                <c:pt idx="366">
                  <c:v>267.8890228633187</c:v>
                </c:pt>
                <c:pt idx="367">
                  <c:v>268.60706400419889</c:v>
                </c:pt>
                <c:pt idx="368">
                  <c:v>269.28465390925442</c:v>
                </c:pt>
                <c:pt idx="369">
                  <c:v>269.92169053593801</c:v>
                </c:pt>
                <c:pt idx="370">
                  <c:v>270.51807794887691</c:v>
                </c:pt>
                <c:pt idx="371">
                  <c:v>271.07372633432033</c:v>
                </c:pt>
                <c:pt idx="372">
                  <c:v>271.58855201366543</c:v>
                </c:pt>
                <c:pt idx="373">
                  <c:v>272.06247745605845</c:v>
                </c:pt>
                <c:pt idx="374">
                  <c:v>272.495431290071</c:v>
                </c:pt>
                <c:pt idx="375">
                  <c:v>272.88734831444827</c:v>
                </c:pt>
                <c:pt idx="376">
                  <c:v>273.23816950792786</c:v>
                </c:pt>
                <c:pt idx="377">
                  <c:v>273.54784203812864</c:v>
                </c:pt>
                <c:pt idx="378">
                  <c:v>273.81631926950644</c:v>
                </c:pt>
                <c:pt idx="379">
                  <c:v>274.04356077037789</c:v>
                </c:pt>
                <c:pt idx="380">
                  <c:v>274.22953231900874</c:v>
                </c:pt>
                <c:pt idx="381">
                  <c:v>274.37420590876781</c:v>
                </c:pt>
                <c:pt idx="382">
                  <c:v>274.47755975234469</c:v>
                </c:pt>
                <c:pt idx="383">
                  <c:v>274.53957828503064</c:v>
                </c:pt>
                <c:pt idx="384">
                  <c:v>274.56025216706286</c:v>
                </c:pt>
                <c:pt idx="385">
                  <c:v>274.53957828503064</c:v>
                </c:pt>
                <c:pt idx="386">
                  <c:v>274.47755975234469</c:v>
                </c:pt>
                <c:pt idx="387">
                  <c:v>274.37420590876781</c:v>
                </c:pt>
                <c:pt idx="388">
                  <c:v>274.22953231900874</c:v>
                </c:pt>
                <c:pt idx="389">
                  <c:v>274.04356077037789</c:v>
                </c:pt>
                <c:pt idx="390">
                  <c:v>273.81631926950644</c:v>
                </c:pt>
                <c:pt idx="391">
                  <c:v>273.54784203812864</c:v>
                </c:pt>
                <c:pt idx="392">
                  <c:v>273.23816950792792</c:v>
                </c:pt>
                <c:pt idx="393">
                  <c:v>272.88734831444827</c:v>
                </c:pt>
                <c:pt idx="394">
                  <c:v>272.495431290071</c:v>
                </c:pt>
                <c:pt idx="395">
                  <c:v>272.06247745605845</c:v>
                </c:pt>
                <c:pt idx="396">
                  <c:v>271.58855201366543</c:v>
                </c:pt>
                <c:pt idx="397">
                  <c:v>271.07372633432038</c:v>
                </c:pt>
                <c:pt idx="398">
                  <c:v>270.51807794887691</c:v>
                </c:pt>
                <c:pt idx="399">
                  <c:v>269.92169053593801</c:v>
                </c:pt>
                <c:pt idx="400">
                  <c:v>269.28465390925442</c:v>
                </c:pt>
                <c:pt idx="401">
                  <c:v>268.60706400419889</c:v>
                </c:pt>
                <c:pt idx="402">
                  <c:v>267.88902286331881</c:v>
                </c:pt>
                <c:pt idx="403">
                  <c:v>267.13063862096868</c:v>
                </c:pt>
                <c:pt idx="404">
                  <c:v>266.33202548702599</c:v>
                </c:pt>
                <c:pt idx="405">
                  <c:v>265.49330372969115</c:v>
                </c:pt>
                <c:pt idx="406">
                  <c:v>264.61459965737572</c:v>
                </c:pt>
                <c:pt idx="407">
                  <c:v>263.69604559968093</c:v>
                </c:pt>
                <c:pt idx="408">
                  <c:v>262.73777988746906</c:v>
                </c:pt>
                <c:pt idx="409">
                  <c:v>261.73994683203171</c:v>
                </c:pt>
                <c:pt idx="410">
                  <c:v>260.70269670335654</c:v>
                </c:pt>
                <c:pt idx="411">
                  <c:v>259.62618570749783</c:v>
                </c:pt>
                <c:pt idx="412">
                  <c:v>258.51057596305168</c:v>
                </c:pt>
                <c:pt idx="413">
                  <c:v>257.35603547674214</c:v>
                </c:pt>
                <c:pt idx="414">
                  <c:v>256.16273811811965</c:v>
                </c:pt>
                <c:pt idx="415">
                  <c:v>254.9308635933773</c:v>
                </c:pt>
                <c:pt idx="416">
                  <c:v>253.6605974182871</c:v>
                </c:pt>
                <c:pt idx="417">
                  <c:v>252.35213089026274</c:v>
                </c:pt>
                <c:pt idx="418">
                  <c:v>251.00566105955033</c:v>
                </c:pt>
                <c:pt idx="419">
                  <c:v>249.62139069955381</c:v>
                </c:pt>
                <c:pt idx="420">
                  <c:v>248.19952827629757</c:v>
                </c:pt>
                <c:pt idx="421">
                  <c:v>246.7402879170325</c:v>
                </c:pt>
                <c:pt idx="422">
                  <c:v>245.24388937798926</c:v>
                </c:pt>
                <c:pt idx="423">
                  <c:v>243.71055801128361</c:v>
                </c:pt>
                <c:pt idx="424">
                  <c:v>242.14052473097937</c:v>
                </c:pt>
                <c:pt idx="425">
                  <c:v>240.53402597831337</c:v>
                </c:pt>
                <c:pt idx="426">
                  <c:v>238.89130368608883</c:v>
                </c:pt>
                <c:pt idx="427">
                  <c:v>237.21260524224041</c:v>
                </c:pt>
                <c:pt idx="428">
                  <c:v>235.49818345257904</c:v>
                </c:pt>
                <c:pt idx="429">
                  <c:v>233.74829650272014</c:v>
                </c:pt>
                <c:pt idx="430">
                  <c:v>231.96320791920175</c:v>
                </c:pt>
                <c:pt idx="431">
                  <c:v>230.14318652979841</c:v>
                </c:pt>
                <c:pt idx="432">
                  <c:v>228.28850642303689</c:v>
                </c:pt>
                <c:pt idx="433">
                  <c:v>226.39944690691908</c:v>
                </c:pt>
                <c:pt idx="434">
                  <c:v>224.47629246685983</c:v>
                </c:pt>
                <c:pt idx="435">
                  <c:v>222.5193327228437</c:v>
                </c:pt>
                <c:pt idx="436">
                  <c:v>220.52886238581004</c:v>
                </c:pt>
                <c:pt idx="437">
                  <c:v>218.50518121326994</c:v>
                </c:pt>
                <c:pt idx="438">
                  <c:v>216.4485939641643</c:v>
                </c:pt>
                <c:pt idx="439">
                  <c:v>214.35941035296818</c:v>
                </c:pt>
                <c:pt idx="440">
                  <c:v>212.23794500304871</c:v>
                </c:pt>
                <c:pt idx="441">
                  <c:v>210.08451739928435</c:v>
                </c:pt>
                <c:pt idx="442">
                  <c:v>207.89945183995124</c:v>
                </c:pt>
                <c:pt idx="443">
                  <c:v>205.68307738788539</c:v>
                </c:pt>
                <c:pt idx="444">
                  <c:v>203.43572782092667</c:v>
                </c:pt>
                <c:pt idx="445">
                  <c:v>201.15774158165357</c:v>
                </c:pt>
                <c:pt idx="446">
                  <c:v>198.84946172641455</c:v>
                </c:pt>
                <c:pt idx="447">
                  <c:v>196.51123587366538</c:v>
                </c:pt>
                <c:pt idx="448">
                  <c:v>194.14341615161868</c:v>
                </c:pt>
                <c:pt idx="449">
                  <c:v>191.74635914521522</c:v>
                </c:pt>
                <c:pt idx="450">
                  <c:v>189.32042584242305</c:v>
                </c:pt>
                <c:pt idx="451">
                  <c:v>186.86598157987427</c:v>
                </c:pt>
                <c:pt idx="452">
                  <c:v>184.38339598784663</c:v>
                </c:pt>
                <c:pt idx="453">
                  <c:v>181.87304293459869</c:v>
                </c:pt>
                <c:pt idx="454">
                  <c:v>179.33530047006639</c:v>
                </c:pt>
                <c:pt idx="455">
                  <c:v>176.77055076893029</c:v>
                </c:pt>
                <c:pt idx="456">
                  <c:v>174.1791800730617</c:v>
                </c:pt>
                <c:pt idx="457">
                  <c:v>171.56157863335545</c:v>
                </c:pt>
                <c:pt idx="458">
                  <c:v>168.91814065096017</c:v>
                </c:pt>
                <c:pt idx="459">
                  <c:v>166.24926421791255</c:v>
                </c:pt>
                <c:pt idx="460">
                  <c:v>163.55535125718654</c:v>
                </c:pt>
                <c:pt idx="461">
                  <c:v>160.8368074621651</c:v>
                </c:pt>
                <c:pt idx="462">
                  <c:v>158.09404223554409</c:v>
                </c:pt>
                <c:pt idx="463">
                  <c:v>155.32746862767806</c:v>
                </c:pt>
                <c:pt idx="464">
                  <c:v>152.53750327437598</c:v>
                </c:pt>
                <c:pt idx="465">
                  <c:v>149.72456633415783</c:v>
                </c:pt>
                <c:pt idx="466">
                  <c:v>146.88908142498002</c:v>
                </c:pt>
                <c:pt idx="467">
                  <c:v>144.03147556044007</c:v>
                </c:pt>
                <c:pt idx="468">
                  <c:v>141.15217908547012</c:v>
                </c:pt>
                <c:pt idx="469">
                  <c:v>138.25162561152845</c:v>
                </c:pt>
                <c:pt idx="470">
                  <c:v>135.330251951299</c:v>
                </c:pt>
                <c:pt idx="471">
                  <c:v>132.3884980529096</c:v>
                </c:pt>
                <c:pt idx="472">
                  <c:v>129.4268069336766</c:v>
                </c:pt>
                <c:pt idx="473">
                  <c:v>126.44562461338856</c:v>
                </c:pt>
                <c:pt idx="474">
                  <c:v>123.44540004713733</c:v>
                </c:pt>
                <c:pt idx="475">
                  <c:v>120.42658505770686</c:v>
                </c:pt>
                <c:pt idx="476">
                  <c:v>117.3896342675305</c:v>
                </c:pt>
                <c:pt idx="477">
                  <c:v>114.33500503022648</c:v>
                </c:pt>
                <c:pt idx="478">
                  <c:v>111.26315736172198</c:v>
                </c:pt>
                <c:pt idx="479">
                  <c:v>108.17455387097696</c:v>
                </c:pt>
                <c:pt idx="480">
                  <c:v>105.06965969031629</c:v>
                </c:pt>
                <c:pt idx="481">
                  <c:v>101.94894240538281</c:v>
                </c:pt>
                <c:pt idx="482">
                  <c:v>98.812871984720758</c:v>
                </c:pt>
                <c:pt idx="483">
                  <c:v>95.661920709000114</c:v>
                </c:pt>
                <c:pt idx="484">
                  <c:v>92.49656309989291</c:v>
                </c:pt>
                <c:pt idx="485">
                  <c:v>89.317275848611942</c:v>
                </c:pt>
                <c:pt idx="486">
                  <c:v>86.124537744122932</c:v>
                </c:pt>
                <c:pt idx="487">
                  <c:v>82.918829601040628</c:v>
                </c:pt>
                <c:pt idx="488">
                  <c:v>79.700634187219805</c:v>
                </c:pt>
                <c:pt idx="489">
                  <c:v>76.470436151052382</c:v>
                </c:pt>
                <c:pt idx="490">
                  <c:v>73.228721948480981</c:v>
                </c:pt>
                <c:pt idx="491">
                  <c:v>69.975979769740533</c:v>
                </c:pt>
                <c:pt idx="492">
                  <c:v>66.712699465838654</c:v>
                </c:pt>
                <c:pt idx="493">
                  <c:v>63.439372474785685</c:v>
                </c:pt>
                <c:pt idx="494">
                  <c:v>60.156491747586486</c:v>
                </c:pt>
                <c:pt idx="495">
                  <c:v>56.864551674003074</c:v>
                </c:pt>
                <c:pt idx="496">
                  <c:v>53.564048008101814</c:v>
                </c:pt>
                <c:pt idx="497">
                  <c:v>50.255477793594586</c:v>
                </c:pt>
                <c:pt idx="498">
                  <c:v>46.939339288985821</c:v>
                </c:pt>
                <c:pt idx="499">
                  <c:v>43.616131892536593</c:v>
                </c:pt>
                <c:pt idx="500">
                  <c:v>40.286356067057092</c:v>
                </c:pt>
                <c:pt idx="501">
                  <c:v>36.950513264538749</c:v>
                </c:pt>
                <c:pt idx="502">
                  <c:v>33.609105850637441</c:v>
                </c:pt>
                <c:pt idx="503">
                  <c:v>30.262637029019032</c:v>
                </c:pt>
                <c:pt idx="504">
                  <c:v>26.911610765578661</c:v>
                </c:pt>
                <c:pt idx="505">
                  <c:v>23.556531712545798</c:v>
                </c:pt>
                <c:pt idx="506">
                  <c:v>20.19790513248476</c:v>
                </c:pt>
                <c:pt idx="507">
                  <c:v>16.836236822204505</c:v>
                </c:pt>
                <c:pt idx="508">
                  <c:v>13.472033036587369</c:v>
                </c:pt>
                <c:pt idx="509">
                  <c:v>10.105800412348955</c:v>
                </c:pt>
                <c:pt idx="510">
                  <c:v>6.7380458917404997</c:v>
                </c:pt>
                <c:pt idx="511">
                  <c:v>3.3692766462052273</c:v>
                </c:pt>
                <c:pt idx="512">
                  <c:v>2.0970658779634836E-13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697416"/>
        <c:axId val="511695456"/>
      </c:scatterChart>
      <c:valAx>
        <c:axId val="511697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11695456"/>
        <c:crosses val="autoZero"/>
        <c:crossBetween val="midCat"/>
      </c:valAx>
      <c:valAx>
        <c:axId val="511695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116974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LED Lm to I</a:t>
            </a:r>
            <a:r>
              <a:rPr lang="en-US" sz="1400" baseline="-25000"/>
              <a:t>F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9783848110008667"/>
          <c:y val="0.18894374843814896"/>
          <c:w val="0.73214075813670365"/>
          <c:h val="0.59690465388945912"/>
        </c:manualLayout>
      </c:layout>
      <c:scatterChart>
        <c:scatterStyle val="lineMarker"/>
        <c:varyColors val="0"/>
        <c:ser>
          <c:idx val="0"/>
          <c:order val="0"/>
          <c:tx>
            <c:v>Input data</c:v>
          </c:tx>
          <c:spPr>
            <a:ln w="28575">
              <a:noFill/>
            </a:ln>
          </c:spPr>
          <c:xVal>
            <c:numRef>
              <c:f>'LED Curve'!$C$7:$C$11</c:f>
              <c:numCache>
                <c:formatCode>General</c:formatCode>
                <c:ptCount val="5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</c:numCache>
            </c:numRef>
          </c:xVal>
          <c:yVal>
            <c:numRef>
              <c:f>'LED Curve'!$E$7:$E$11</c:f>
              <c:numCache>
                <c:formatCode>General</c:formatCode>
                <c:ptCount val="5"/>
                <c:pt idx="0">
                  <c:v>51.72</c:v>
                </c:pt>
                <c:pt idx="1">
                  <c:v>98.6</c:v>
                </c:pt>
                <c:pt idx="2">
                  <c:v>147.9</c:v>
                </c:pt>
                <c:pt idx="3">
                  <c:v>178.7</c:v>
                </c:pt>
                <c:pt idx="4">
                  <c:v>230</c:v>
                </c:pt>
              </c:numCache>
            </c:numRef>
          </c:yVal>
          <c:smooth val="0"/>
        </c:ser>
        <c:ser>
          <c:idx val="1"/>
          <c:order val="1"/>
          <c:tx>
            <c:v>Trendline</c:v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'LED Curve'!$D$25:$D$55</c:f>
              <c:numCache>
                <c:formatCode>General</c:formatCode>
                <c:ptCount val="31"/>
                <c:pt idx="0">
                  <c:v>0</c:v>
                </c:pt>
                <c:pt idx="1">
                  <c:v>12</c:v>
                </c:pt>
                <c:pt idx="2">
                  <c:v>24</c:v>
                </c:pt>
                <c:pt idx="3">
                  <c:v>36</c:v>
                </c:pt>
                <c:pt idx="4">
                  <c:v>48</c:v>
                </c:pt>
                <c:pt idx="5">
                  <c:v>60</c:v>
                </c:pt>
                <c:pt idx="6">
                  <c:v>72</c:v>
                </c:pt>
                <c:pt idx="7">
                  <c:v>84.000000000000014</c:v>
                </c:pt>
                <c:pt idx="8">
                  <c:v>96</c:v>
                </c:pt>
                <c:pt idx="9">
                  <c:v>108</c:v>
                </c:pt>
                <c:pt idx="10">
                  <c:v>120</c:v>
                </c:pt>
                <c:pt idx="11">
                  <c:v>132</c:v>
                </c:pt>
                <c:pt idx="12">
                  <c:v>144</c:v>
                </c:pt>
                <c:pt idx="13">
                  <c:v>156</c:v>
                </c:pt>
                <c:pt idx="14">
                  <c:v>168.00000000000003</c:v>
                </c:pt>
                <c:pt idx="15">
                  <c:v>180</c:v>
                </c:pt>
                <c:pt idx="16">
                  <c:v>192</c:v>
                </c:pt>
                <c:pt idx="17">
                  <c:v>204.00000000000003</c:v>
                </c:pt>
                <c:pt idx="18">
                  <c:v>216</c:v>
                </c:pt>
                <c:pt idx="19">
                  <c:v>228</c:v>
                </c:pt>
                <c:pt idx="20">
                  <c:v>240</c:v>
                </c:pt>
                <c:pt idx="21">
                  <c:v>252</c:v>
                </c:pt>
                <c:pt idx="22">
                  <c:v>264</c:v>
                </c:pt>
                <c:pt idx="23">
                  <c:v>276</c:v>
                </c:pt>
                <c:pt idx="24">
                  <c:v>288</c:v>
                </c:pt>
                <c:pt idx="25">
                  <c:v>300</c:v>
                </c:pt>
                <c:pt idx="26">
                  <c:v>312</c:v>
                </c:pt>
                <c:pt idx="27">
                  <c:v>324</c:v>
                </c:pt>
                <c:pt idx="28">
                  <c:v>336.00000000000006</c:v>
                </c:pt>
                <c:pt idx="29">
                  <c:v>348</c:v>
                </c:pt>
                <c:pt idx="30">
                  <c:v>360</c:v>
                </c:pt>
              </c:numCache>
            </c:numRef>
          </c:xVal>
          <c:yVal>
            <c:numRef>
              <c:f>'LED Curve'!$F$25:$F$55</c:f>
              <c:numCache>
                <c:formatCode>General</c:formatCode>
                <c:ptCount val="31"/>
                <c:pt idx="0">
                  <c:v>-0.32171842650100757</c:v>
                </c:pt>
                <c:pt idx="1">
                  <c:v>12.492948684058002</c:v>
                </c:pt>
                <c:pt idx="2">
                  <c:v>25.154750880331296</c:v>
                </c:pt>
                <c:pt idx="3">
                  <c:v>37.64436461449278</c:v>
                </c:pt>
                <c:pt idx="4">
                  <c:v>49.942466338716386</c:v>
                </c:pt>
                <c:pt idx="5">
                  <c:v>62.029732505176</c:v>
                </c:pt>
                <c:pt idx="6">
                  <c:v>73.886839566045566</c:v>
                </c:pt>
                <c:pt idx="7">
                  <c:v>85.494463973498995</c:v>
                </c:pt>
                <c:pt idx="8">
                  <c:v>96.833282179710167</c:v>
                </c:pt>
                <c:pt idx="9">
                  <c:v>107.88397063685301</c:v>
                </c:pt>
                <c:pt idx="10">
                  <c:v>118.62720579710144</c:v>
                </c:pt>
                <c:pt idx="11">
                  <c:v>129.04366411262939</c:v>
                </c:pt>
                <c:pt idx="12">
                  <c:v>139.11402203561076</c:v>
                </c:pt>
                <c:pt idx="13">
                  <c:v>148.81895601821944</c:v>
                </c:pt>
                <c:pt idx="14">
                  <c:v>158.13914251262941</c:v>
                </c:pt>
                <c:pt idx="15">
                  <c:v>167.05525797101447</c:v>
                </c:pt>
                <c:pt idx="16">
                  <c:v>175.54797884554864</c:v>
                </c:pt>
                <c:pt idx="17">
                  <c:v>183.59798158840579</c:v>
                </c:pt>
                <c:pt idx="18">
                  <c:v>191.1859426517598</c:v>
                </c:pt>
                <c:pt idx="19">
                  <c:v>198.29253848778464</c:v>
                </c:pt>
                <c:pt idx="20">
                  <c:v>204.89844554865417</c:v>
                </c:pt>
                <c:pt idx="21">
                  <c:v>210.98434028654239</c:v>
                </c:pt>
                <c:pt idx="22">
                  <c:v>216.53089915362315</c:v>
                </c:pt>
                <c:pt idx="23">
                  <c:v>221.51879860207035</c:v>
                </c:pt>
                <c:pt idx="24">
                  <c:v>225.92871508405793</c:v>
                </c:pt>
                <c:pt idx="25">
                  <c:v>229.74132505175982</c:v>
                </c:pt>
                <c:pt idx="26">
                  <c:v>232.93730495734985</c:v>
                </c:pt>
                <c:pt idx="27">
                  <c:v>235.49733125300205</c:v>
                </c:pt>
                <c:pt idx="28">
                  <c:v>237.40208039089029</c:v>
                </c:pt>
                <c:pt idx="29">
                  <c:v>238.6322288231884</c:v>
                </c:pt>
                <c:pt idx="30">
                  <c:v>239.16845300207044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814952"/>
        <c:axId val="458811424"/>
      </c:scatterChart>
      <c:valAx>
        <c:axId val="458814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</a:t>
                </a:r>
                <a:r>
                  <a:rPr lang="en-US" baseline="-25000"/>
                  <a:t>F</a:t>
                </a:r>
                <a:r>
                  <a:rPr lang="en-US"/>
                  <a:t> (mA)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58811424"/>
        <c:crosses val="autoZero"/>
        <c:crossBetween val="midCat"/>
      </c:valAx>
      <c:valAx>
        <c:axId val="4588114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Luminous</a:t>
                </a:r>
                <a:r>
                  <a:rPr lang="en-US" baseline="0"/>
                  <a:t> Flux (Lm)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588149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3797614579389852"/>
          <c:y val="0.62208693427564099"/>
          <c:w val="0.42599043270099884"/>
          <c:h val="0.1547041335981499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966" l="0.70000000000000062" r="0.70000000000000062" t="0.750000000000009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Input Current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0879901375964372"/>
          <c:y val="0.11965872291557902"/>
          <c:w val="0.84286765290702303"/>
          <c:h val="0.69748178703303287"/>
        </c:manualLayout>
      </c:layout>
      <c:scatterChart>
        <c:scatterStyle val="smoothMarker"/>
        <c:varyColors val="0"/>
        <c:ser>
          <c:idx val="0"/>
          <c:order val="0"/>
          <c:tx>
            <c:v>at min. Vin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'Time-domain'!$Q$11:$Q$266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48.659774760333306</c:v>
                </c:pt>
                <c:pt idx="16">
                  <c:v>51.905848528243951</c:v>
                </c:pt>
                <c:pt idx="17">
                  <c:v>55.14400811869131</c:v>
                </c:pt>
                <c:pt idx="18">
                  <c:v>58.373765876751932</c:v>
                </c:pt>
                <c:pt idx="19">
                  <c:v>61.594635412787426</c:v>
                </c:pt>
                <c:pt idx="20">
                  <c:v>64.806131675692967</c:v>
                </c:pt>
                <c:pt idx="21">
                  <c:v>68.007771025944166</c:v>
                </c:pt>
                <c:pt idx="22">
                  <c:v>71.199071308431456</c:v>
                </c:pt>
                <c:pt idx="23">
                  <c:v>74.379551925070786</c:v>
                </c:pt>
                <c:pt idx="24">
                  <c:v>77.548733907180036</c:v>
                </c:pt>
                <c:pt idx="25">
                  <c:v>80.706139987609845</c:v>
                </c:pt>
                <c:pt idx="26">
                  <c:v>83.851294672618366</c:v>
                </c:pt>
                <c:pt idx="27">
                  <c:v>86.983724313478859</c:v>
                </c:pt>
                <c:pt idx="28">
                  <c:v>90.10295717780933</c:v>
                </c:pt>
                <c:pt idx="29">
                  <c:v>93.20852352061388</c:v>
                </c:pt>
                <c:pt idx="30">
                  <c:v>96.29995565502449</c:v>
                </c:pt>
                <c:pt idx="31">
                  <c:v>99.376788022732839</c:v>
                </c:pt>
                <c:pt idx="32">
                  <c:v>102.43855726410185</c:v>
                </c:pt>
                <c:pt idx="33">
                  <c:v>105.48480228794587</c:v>
                </c:pt>
                <c:pt idx="34">
                  <c:v>108.51506434096923</c:v>
                </c:pt>
                <c:pt idx="35">
                  <c:v>111.528887076853</c:v>
                </c:pt>
                <c:pt idx="36">
                  <c:v>114.52581662497876</c:v>
                </c:pt>
                <c:pt idx="37">
                  <c:v>117.50540165878023</c:v>
                </c:pt>
                <c:pt idx="38">
                  <c:v>120.467193463711</c:v>
                </c:pt>
                <c:pt idx="39">
                  <c:v>123.41074600481971</c:v>
                </c:pt>
                <c:pt idx="40">
                  <c:v>126.3356159939208</c:v>
                </c:pt>
                <c:pt idx="41">
                  <c:v>129.24136295635248</c:v>
                </c:pt>
                <c:pt idx="42">
                  <c:v>132.12754929731031</c:v>
                </c:pt>
                <c:pt idx="43">
                  <c:v>134.99374036774771</c:v>
                </c:pt>
                <c:pt idx="44">
                  <c:v>137.83950452983197</c:v>
                </c:pt>
                <c:pt idx="45">
                  <c:v>140.66441322194794</c:v>
                </c:pt>
                <c:pt idx="46">
                  <c:v>143.46804102323742</c:v>
                </c:pt>
                <c:pt idx="47">
                  <c:v>146.24996571766604</c:v>
                </c:pt>
                <c:pt idx="48">
                  <c:v>149.00976835760758</c:v>
                </c:pt>
                <c:pt idx="49">
                  <c:v>151.74703332693585</c:v>
                </c:pt>
                <c:pt idx="50">
                  <c:v>154.46134840361483</c:v>
                </c:pt>
                <c:pt idx="51">
                  <c:v>157.15230482177805</c:v>
                </c:pt>
                <c:pt idx="52">
                  <c:v>159.81949733328705</c:v>
                </c:pt>
                <c:pt idx="53">
                  <c:v>162.46252426876029</c:v>
                </c:pt>
                <c:pt idx="54">
                  <c:v>165.08098759806313</c:v>
                </c:pt>
                <c:pt idx="55">
                  <c:v>167.67449299024966</c:v>
                </c:pt>
                <c:pt idx="56">
                  <c:v>170.24264987294742</c:v>
                </c:pt>
                <c:pt idx="57">
                  <c:v>172.78507149117635</c:v>
                </c:pt>
                <c:pt idx="58">
                  <c:v>175.30137496559246</c:v>
                </c:pt>
                <c:pt idx="59">
                  <c:v>177.79118135014826</c:v>
                </c:pt>
                <c:pt idx="60">
                  <c:v>180.25411568916041</c:v>
                </c:pt>
                <c:pt idx="61">
                  <c:v>182.68980707377682</c:v>
                </c:pt>
                <c:pt idx="62">
                  <c:v>185.09788869783421</c:v>
                </c:pt>
                <c:pt idx="63">
                  <c:v>187.4779979130976</c:v>
                </c:pt>
                <c:pt idx="64">
                  <c:v>189.82977628387385</c:v>
                </c:pt>
                <c:pt idx="65">
                  <c:v>192.15286964099087</c:v>
                </c:pt>
                <c:pt idx="66">
                  <c:v>194.44692813513416</c:v>
                </c:pt>
                <c:pt idx="67">
                  <c:v>196.7116062895326</c:v>
                </c:pt>
                <c:pt idx="68">
                  <c:v>198.94656305198632</c:v>
                </c:pt>
                <c:pt idx="69">
                  <c:v>201.1514618462277</c:v>
                </c:pt>
                <c:pt idx="70">
                  <c:v>203.32597062260862</c:v>
                </c:pt>
                <c:pt idx="71">
                  <c:v>205.46976190810585</c:v>
                </c:pt>
                <c:pt idx="72">
                  <c:v>207.58251285563716</c:v>
                </c:pt>
                <c:pt idx="73">
                  <c:v>209.66390529268131</c:v>
                </c:pt>
                <c:pt idx="74">
                  <c:v>211.71362576919313</c:v>
                </c:pt>
                <c:pt idx="75">
                  <c:v>213.73136560480839</c:v>
                </c:pt>
                <c:pt idx="76">
                  <c:v>215.71682093532962</c:v>
                </c:pt>
                <c:pt idx="77">
                  <c:v>217.66969275848717</c:v>
                </c:pt>
                <c:pt idx="78">
                  <c:v>219.58968697896768</c:v>
                </c:pt>
                <c:pt idx="79">
                  <c:v>221.47651445270381</c:v>
                </c:pt>
                <c:pt idx="80">
                  <c:v>223.32989103041839</c:v>
                </c:pt>
                <c:pt idx="81">
                  <c:v>225.14953760041604</c:v>
                </c:pt>
                <c:pt idx="82">
                  <c:v>226.93518013061643</c:v>
                </c:pt>
                <c:pt idx="83">
                  <c:v>228.68654970982271</c:v>
                </c:pt>
                <c:pt idx="84">
                  <c:v>230.40338258821825</c:v>
                </c:pt>
                <c:pt idx="85">
                  <c:v>232.08542021708661</c:v>
                </c:pt>
                <c:pt idx="86">
                  <c:v>233.73240928774783</c:v>
                </c:pt>
                <c:pt idx="87">
                  <c:v>235.3441017697061</c:v>
                </c:pt>
                <c:pt idx="88">
                  <c:v>236.92025494800174</c:v>
                </c:pt>
                <c:pt idx="89">
                  <c:v>238.46063145976379</c:v>
                </c:pt>
                <c:pt idx="90">
                  <c:v>239.96499932995545</c:v>
                </c:pt>
                <c:pt idx="91">
                  <c:v>241.43313200630897</c:v>
                </c:pt>
                <c:pt idx="92">
                  <c:v>242.86480839344358</c:v>
                </c:pt>
                <c:pt idx="93">
                  <c:v>244.2598128861614</c:v>
                </c:pt>
                <c:pt idx="94">
                  <c:v>245.61793540191712</c:v>
                </c:pt>
                <c:pt idx="95">
                  <c:v>246.9389714124554</c:v>
                </c:pt>
                <c:pt idx="96">
                  <c:v>248.22272197461226</c:v>
                </c:pt>
                <c:pt idx="97">
                  <c:v>249.468993760275</c:v>
                </c:pt>
                <c:pt idx="98">
                  <c:v>250.67759908549687</c:v>
                </c:pt>
                <c:pt idx="99">
                  <c:v>251.84835593876142</c:v>
                </c:pt>
                <c:pt idx="100">
                  <c:v>252.98108800839302</c:v>
                </c:pt>
                <c:pt idx="101">
                  <c:v>254.0756247091085</c:v>
                </c:pt>
                <c:pt idx="102">
                  <c:v>255.13180120770662</c:v>
                </c:pt>
                <c:pt idx="103">
                  <c:v>256.14945844789179</c:v>
                </c:pt>
                <c:pt idx="104">
                  <c:v>257.12844317422679</c:v>
                </c:pt>
                <c:pt idx="105">
                  <c:v>258.06860795521283</c:v>
                </c:pt>
                <c:pt idx="106">
                  <c:v>258.96981120549208</c:v>
                </c:pt>
                <c:pt idx="107">
                  <c:v>259.83191720716997</c:v>
                </c:pt>
                <c:pt idx="108">
                  <c:v>260.65479613025366</c:v>
                </c:pt>
                <c:pt idx="109">
                  <c:v>261.43832405220417</c:v>
                </c:pt>
                <c:pt idx="110">
                  <c:v>262.18238297659849</c:v>
                </c:pt>
                <c:pt idx="111">
                  <c:v>262.8868608508995</c:v>
                </c:pt>
                <c:pt idx="112">
                  <c:v>263.55165158333057</c:v>
                </c:pt>
                <c:pt idx="113">
                  <c:v>264.1766550588527</c:v>
                </c:pt>
                <c:pt idx="114">
                  <c:v>264.76177715424132</c:v>
                </c:pt>
                <c:pt idx="115">
                  <c:v>265.30692975226128</c:v>
                </c:pt>
                <c:pt idx="116">
                  <c:v>265.81203075493642</c:v>
                </c:pt>
                <c:pt idx="117">
                  <c:v>266.2770040959137</c:v>
                </c:pt>
                <c:pt idx="118">
                  <c:v>266.70177975191825</c:v>
                </c:pt>
                <c:pt idx="119">
                  <c:v>267.08629375329883</c:v>
                </c:pt>
                <c:pt idx="120">
                  <c:v>267.43048819366101</c:v>
                </c:pt>
                <c:pt idx="121">
                  <c:v>267.73431123858825</c:v>
                </c:pt>
                <c:pt idx="122">
                  <c:v>267.99771713344751</c:v>
                </c:pt>
                <c:pt idx="123">
                  <c:v>268.22066621027983</c:v>
                </c:pt>
                <c:pt idx="124">
                  <c:v>268.40312489377436</c:v>
                </c:pt>
                <c:pt idx="125">
                  <c:v>268.54506570632458</c:v>
                </c:pt>
                <c:pt idx="126">
                  <c:v>268.64646727216609</c:v>
                </c:pt>
                <c:pt idx="127">
                  <c:v>268.70731432059608</c:v>
                </c:pt>
                <c:pt idx="128">
                  <c:v>268.72759768827297</c:v>
                </c:pt>
                <c:pt idx="129">
                  <c:v>268.70731432059608</c:v>
                </c:pt>
                <c:pt idx="130">
                  <c:v>268.64646727216609</c:v>
                </c:pt>
                <c:pt idx="131">
                  <c:v>268.54506570632458</c:v>
                </c:pt>
                <c:pt idx="132">
                  <c:v>268.40312489377436</c:v>
                </c:pt>
                <c:pt idx="133">
                  <c:v>268.22066621027983</c:v>
                </c:pt>
                <c:pt idx="134">
                  <c:v>267.99771713344751</c:v>
                </c:pt>
                <c:pt idx="135">
                  <c:v>267.73431123858825</c:v>
                </c:pt>
                <c:pt idx="136">
                  <c:v>267.43048819366106</c:v>
                </c:pt>
                <c:pt idx="137">
                  <c:v>267.08629375329883</c:v>
                </c:pt>
                <c:pt idx="138">
                  <c:v>266.70177975191831</c:v>
                </c:pt>
                <c:pt idx="139">
                  <c:v>266.2770040959137</c:v>
                </c:pt>
                <c:pt idx="140">
                  <c:v>265.81203075493647</c:v>
                </c:pt>
                <c:pt idx="141">
                  <c:v>265.30692975226128</c:v>
                </c:pt>
                <c:pt idx="142">
                  <c:v>264.76177715424137</c:v>
                </c:pt>
                <c:pt idx="143">
                  <c:v>264.1766550588527</c:v>
                </c:pt>
                <c:pt idx="144">
                  <c:v>263.55165158333062</c:v>
                </c:pt>
                <c:pt idx="145">
                  <c:v>262.8868608508995</c:v>
                </c:pt>
                <c:pt idx="146">
                  <c:v>262.18238297659855</c:v>
                </c:pt>
                <c:pt idx="147">
                  <c:v>261.43832405220417</c:v>
                </c:pt>
                <c:pt idx="148">
                  <c:v>260.65479613025366</c:v>
                </c:pt>
                <c:pt idx="149">
                  <c:v>259.83191720716997</c:v>
                </c:pt>
                <c:pt idx="150">
                  <c:v>258.96981120549208</c:v>
                </c:pt>
                <c:pt idx="151">
                  <c:v>258.06860795521283</c:v>
                </c:pt>
                <c:pt idx="152">
                  <c:v>257.12844317422679</c:v>
                </c:pt>
                <c:pt idx="153">
                  <c:v>256.14945844789185</c:v>
                </c:pt>
                <c:pt idx="154">
                  <c:v>255.13180120770662</c:v>
                </c:pt>
                <c:pt idx="155">
                  <c:v>254.0756247091085</c:v>
                </c:pt>
                <c:pt idx="156">
                  <c:v>252.98108800839302</c:v>
                </c:pt>
                <c:pt idx="157">
                  <c:v>251.84835593876142</c:v>
                </c:pt>
                <c:pt idx="158">
                  <c:v>250.67759908549687</c:v>
                </c:pt>
                <c:pt idx="159">
                  <c:v>249.46899376027505</c:v>
                </c:pt>
                <c:pt idx="160">
                  <c:v>248.22272197461231</c:v>
                </c:pt>
                <c:pt idx="161">
                  <c:v>246.93897141245546</c:v>
                </c:pt>
                <c:pt idx="162">
                  <c:v>245.61793540191715</c:v>
                </c:pt>
                <c:pt idx="163">
                  <c:v>244.25981288616146</c:v>
                </c:pt>
                <c:pt idx="164">
                  <c:v>242.86480839344361</c:v>
                </c:pt>
                <c:pt idx="165">
                  <c:v>241.43313200630902</c:v>
                </c:pt>
                <c:pt idx="166">
                  <c:v>239.9649993299555</c:v>
                </c:pt>
                <c:pt idx="167">
                  <c:v>238.46063145976382</c:v>
                </c:pt>
                <c:pt idx="168">
                  <c:v>236.92025494800185</c:v>
                </c:pt>
                <c:pt idx="169">
                  <c:v>235.3441017697061</c:v>
                </c:pt>
                <c:pt idx="170">
                  <c:v>233.73240928774786</c:v>
                </c:pt>
                <c:pt idx="171">
                  <c:v>232.08542021708661</c:v>
                </c:pt>
                <c:pt idx="172">
                  <c:v>230.40338258821825</c:v>
                </c:pt>
                <c:pt idx="173">
                  <c:v>228.68654970982271</c:v>
                </c:pt>
                <c:pt idx="174">
                  <c:v>226.93518013061652</c:v>
                </c:pt>
                <c:pt idx="175">
                  <c:v>225.1495376004161</c:v>
                </c:pt>
                <c:pt idx="176">
                  <c:v>223.32989103041851</c:v>
                </c:pt>
                <c:pt idx="177">
                  <c:v>221.47651445270381</c:v>
                </c:pt>
                <c:pt idx="178">
                  <c:v>219.58968697896768</c:v>
                </c:pt>
                <c:pt idx="179">
                  <c:v>217.66969275848717</c:v>
                </c:pt>
                <c:pt idx="180">
                  <c:v>215.71682093532971</c:v>
                </c:pt>
                <c:pt idx="181">
                  <c:v>213.73136560480847</c:v>
                </c:pt>
                <c:pt idx="182">
                  <c:v>211.71362576919321</c:v>
                </c:pt>
                <c:pt idx="183">
                  <c:v>209.66390529268142</c:v>
                </c:pt>
                <c:pt idx="184">
                  <c:v>207.58251285563725</c:v>
                </c:pt>
                <c:pt idx="185">
                  <c:v>205.46976190810591</c:v>
                </c:pt>
                <c:pt idx="186">
                  <c:v>203.32597062260871</c:v>
                </c:pt>
                <c:pt idx="187">
                  <c:v>201.15146184622782</c:v>
                </c:pt>
                <c:pt idx="188">
                  <c:v>198.94656305198637</c:v>
                </c:pt>
                <c:pt idx="189">
                  <c:v>196.71160628953268</c:v>
                </c:pt>
                <c:pt idx="190">
                  <c:v>194.44692813513424</c:v>
                </c:pt>
                <c:pt idx="191">
                  <c:v>192.15286964099101</c:v>
                </c:pt>
                <c:pt idx="192">
                  <c:v>189.82977628387388</c:v>
                </c:pt>
                <c:pt idx="193">
                  <c:v>187.47799791309762</c:v>
                </c:pt>
                <c:pt idx="194">
                  <c:v>185.09788869783426</c:v>
                </c:pt>
                <c:pt idx="195">
                  <c:v>182.6898070737769</c:v>
                </c:pt>
                <c:pt idx="196">
                  <c:v>180.25411568916047</c:v>
                </c:pt>
                <c:pt idx="197">
                  <c:v>177.79118135014835</c:v>
                </c:pt>
                <c:pt idx="198">
                  <c:v>175.30137496559257</c:v>
                </c:pt>
                <c:pt idx="199">
                  <c:v>172.78507149117635</c:v>
                </c:pt>
                <c:pt idx="200">
                  <c:v>170.24264987294742</c:v>
                </c:pt>
                <c:pt idx="201">
                  <c:v>167.67449299024966</c:v>
                </c:pt>
                <c:pt idx="202">
                  <c:v>165.08098759806319</c:v>
                </c:pt>
                <c:pt idx="203">
                  <c:v>162.46252426876038</c:v>
                </c:pt>
                <c:pt idx="204">
                  <c:v>159.81949733328707</c:v>
                </c:pt>
                <c:pt idx="205">
                  <c:v>157.15230482177807</c:v>
                </c:pt>
                <c:pt idx="206">
                  <c:v>154.46134840361486</c:v>
                </c:pt>
                <c:pt idx="207">
                  <c:v>151.74703332693591</c:v>
                </c:pt>
                <c:pt idx="208">
                  <c:v>149.0097683576077</c:v>
                </c:pt>
                <c:pt idx="209">
                  <c:v>146.24996571766616</c:v>
                </c:pt>
                <c:pt idx="210">
                  <c:v>143.46804102323753</c:v>
                </c:pt>
                <c:pt idx="211">
                  <c:v>140.66441322194805</c:v>
                </c:pt>
                <c:pt idx="212">
                  <c:v>137.83950452983206</c:v>
                </c:pt>
                <c:pt idx="213">
                  <c:v>134.99374036774782</c:v>
                </c:pt>
                <c:pt idx="214">
                  <c:v>132.12754929731037</c:v>
                </c:pt>
                <c:pt idx="215">
                  <c:v>129.24136295635253</c:v>
                </c:pt>
                <c:pt idx="216">
                  <c:v>126.33561599392087</c:v>
                </c:pt>
                <c:pt idx="217">
                  <c:v>123.41074600481979</c:v>
                </c:pt>
                <c:pt idx="218">
                  <c:v>120.46719346371113</c:v>
                </c:pt>
                <c:pt idx="219">
                  <c:v>117.5054016587803</c:v>
                </c:pt>
                <c:pt idx="220">
                  <c:v>114.52581662497886</c:v>
                </c:pt>
                <c:pt idx="221">
                  <c:v>111.5288870768531</c:v>
                </c:pt>
                <c:pt idx="222">
                  <c:v>108.51506434096926</c:v>
                </c:pt>
                <c:pt idx="223">
                  <c:v>105.4848022879459</c:v>
                </c:pt>
                <c:pt idx="224">
                  <c:v>102.43855726410189</c:v>
                </c:pt>
                <c:pt idx="225">
                  <c:v>99.376788022732896</c:v>
                </c:pt>
                <c:pt idx="226">
                  <c:v>96.299955655024547</c:v>
                </c:pt>
                <c:pt idx="227">
                  <c:v>93.208523520613966</c:v>
                </c:pt>
                <c:pt idx="228">
                  <c:v>90.102957177809415</c:v>
                </c:pt>
                <c:pt idx="229">
                  <c:v>86.983724313478945</c:v>
                </c:pt>
                <c:pt idx="230">
                  <c:v>83.851294672618479</c:v>
                </c:pt>
                <c:pt idx="231">
                  <c:v>80.706139987609959</c:v>
                </c:pt>
                <c:pt idx="232">
                  <c:v>77.54873390718015</c:v>
                </c:pt>
                <c:pt idx="233">
                  <c:v>74.379551925070913</c:v>
                </c:pt>
                <c:pt idx="234">
                  <c:v>71.199071308431598</c:v>
                </c:pt>
                <c:pt idx="235">
                  <c:v>68.007771025944336</c:v>
                </c:pt>
                <c:pt idx="236">
                  <c:v>64.806131675693123</c:v>
                </c:pt>
                <c:pt idx="237">
                  <c:v>61.59463541278749</c:v>
                </c:pt>
                <c:pt idx="238">
                  <c:v>58.373765876751996</c:v>
                </c:pt>
                <c:pt idx="239">
                  <c:v>55.144008118691389</c:v>
                </c:pt>
                <c:pt idx="240">
                  <c:v>51.905848528244057</c:v>
                </c:pt>
                <c:pt idx="241">
                  <c:v>48.659774760333413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at rated Vin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'Time-domain'!$R$11:$R$266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25.330768826608903</c:v>
                </c:pt>
                <c:pt idx="14">
                  <c:v>28.953473786943821</c:v>
                </c:pt>
                <c:pt idx="15">
                  <c:v>32.568472785393276</c:v>
                </c:pt>
                <c:pt idx="16">
                  <c:v>36.175221416405101</c:v>
                </c:pt>
                <c:pt idx="17">
                  <c:v>39.773176516902176</c:v>
                </c:pt>
                <c:pt idx="18">
                  <c:v>43.361796248080637</c:v>
                </c:pt>
                <c:pt idx="19">
                  <c:v>46.940540177008963</c:v>
                </c:pt>
                <c:pt idx="20">
                  <c:v>50.508869358015126</c:v>
                </c:pt>
                <c:pt idx="21">
                  <c:v>54.06624641384979</c:v>
                </c:pt>
                <c:pt idx="22">
                  <c:v>57.612135616613443</c:v>
                </c:pt>
                <c:pt idx="23">
                  <c:v>61.1460029684349</c:v>
                </c:pt>
                <c:pt idx="24">
                  <c:v>64.667316281889626</c:v>
                </c:pt>
                <c:pt idx="25">
                  <c:v>68.175545260145</c:v>
                </c:pt>
                <c:pt idx="26">
                  <c:v>71.67016157682113</c:v>
                </c:pt>
                <c:pt idx="27">
                  <c:v>75.150638955554982</c:v>
                </c:pt>
                <c:pt idx="28">
                  <c:v>78.616453249255542</c:v>
                </c:pt>
                <c:pt idx="29">
                  <c:v>82.067082519038351</c:v>
                </c:pt>
                <c:pt idx="30">
                  <c:v>85.502007112827926</c:v>
                </c:pt>
                <c:pt idx="31">
                  <c:v>88.920709743614978</c:v>
                </c:pt>
                <c:pt idx="32">
                  <c:v>92.322675567358317</c:v>
                </c:pt>
                <c:pt idx="33">
                  <c:v>95.707392260518333</c:v>
                </c:pt>
                <c:pt idx="34">
                  <c:v>99.074350097210953</c:v>
                </c:pt>
                <c:pt idx="35">
                  <c:v>102.42304202597069</c:v>
                </c:pt>
                <c:pt idx="36">
                  <c:v>105.75296374611041</c:v>
                </c:pt>
                <c:pt idx="37">
                  <c:v>109.06361378366763</c:v>
                </c:pt>
                <c:pt idx="38">
                  <c:v>112.35449356692406</c:v>
                </c:pt>
                <c:pt idx="39">
                  <c:v>115.62510750148928</c:v>
                </c:pt>
                <c:pt idx="40">
                  <c:v>118.87496304493493</c:v>
                </c:pt>
                <c:pt idx="41">
                  <c:v>122.10357078097012</c:v>
                </c:pt>
                <c:pt idx="42">
                  <c:v>125.3104444931455</c:v>
                </c:pt>
                <c:pt idx="43">
                  <c:v>128.49510123807593</c:v>
                </c:pt>
                <c:pt idx="44">
                  <c:v>131.65706141816955</c:v>
                </c:pt>
                <c:pt idx="45">
                  <c:v>134.79584885385398</c:v>
                </c:pt>
                <c:pt idx="46">
                  <c:v>137.91099085528674</c:v>
                </c:pt>
                <c:pt idx="47">
                  <c:v>141.00201829354074</c:v>
                </c:pt>
                <c:pt idx="48">
                  <c:v>144.06846567125359</c:v>
                </c:pt>
                <c:pt idx="49">
                  <c:v>147.1098711927294</c:v>
                </c:pt>
                <c:pt idx="50">
                  <c:v>150.12577683348385</c:v>
                </c:pt>
                <c:pt idx="51">
                  <c:v>153.11572840922074</c:v>
                </c:pt>
                <c:pt idx="52">
                  <c:v>156.07927564423073</c:v>
                </c:pt>
                <c:pt idx="53">
                  <c:v>159.01597223920103</c:v>
                </c:pt>
                <c:pt idx="54">
                  <c:v>161.92537593842644</c:v>
                </c:pt>
                <c:pt idx="55">
                  <c:v>164.80704859641142</c:v>
                </c:pt>
                <c:pt idx="56">
                  <c:v>167.66055624385342</c:v>
                </c:pt>
                <c:pt idx="57">
                  <c:v>170.48546915299664</c:v>
                </c:pt>
                <c:pt idx="58">
                  <c:v>173.2813619023479</c:v>
                </c:pt>
                <c:pt idx="59">
                  <c:v>176.0478134407432</c:v>
                </c:pt>
                <c:pt idx="60">
                  <c:v>178.78440715075669</c:v>
                </c:pt>
                <c:pt idx="61">
                  <c:v>181.49073091144163</c:v>
                </c:pt>
                <c:pt idx="62">
                  <c:v>184.16637716039426</c:v>
                </c:pt>
                <c:pt idx="63">
                  <c:v>186.81094295513134</c:v>
                </c:pt>
                <c:pt idx="64">
                  <c:v>189.42403003377166</c:v>
                </c:pt>
                <c:pt idx="65">
                  <c:v>192.00524487501278</c:v>
                </c:pt>
                <c:pt idx="66">
                  <c:v>194.55419875739418</c:v>
                </c:pt>
                <c:pt idx="67">
                  <c:v>197.07050781783693</c:v>
                </c:pt>
                <c:pt idx="68">
                  <c:v>199.55379310945216</c:v>
                </c:pt>
                <c:pt idx="69">
                  <c:v>202.00368065860928</c:v>
                </c:pt>
                <c:pt idx="70">
                  <c:v>204.41980152125475</c:v>
                </c:pt>
                <c:pt idx="71">
                  <c:v>206.80179183847383</c:v>
                </c:pt>
                <c:pt idx="72">
                  <c:v>209.14929289128645</c:v>
                </c:pt>
                <c:pt idx="73">
                  <c:v>211.46195115466881</c:v>
                </c:pt>
                <c:pt idx="74">
                  <c:v>213.7394183507931</c:v>
                </c:pt>
                <c:pt idx="75">
                  <c:v>215.98135150147667</c:v>
                </c:pt>
                <c:pt idx="76">
                  <c:v>218.18741297983362</c:v>
                </c:pt>
                <c:pt idx="77">
                  <c:v>220.35727056111975</c:v>
                </c:pt>
                <c:pt idx="78">
                  <c:v>222.49059747276482</c:v>
                </c:pt>
                <c:pt idx="79">
                  <c:v>224.58707244358271</c:v>
                </c:pt>
                <c:pt idx="80">
                  <c:v>226.64637975215444</c:v>
                </c:pt>
                <c:pt idx="81">
                  <c:v>228.66820927437402</c:v>
                </c:pt>
                <c:pt idx="82">
                  <c:v>230.65225653015224</c:v>
                </c:pt>
                <c:pt idx="83">
                  <c:v>232.59822272927033</c:v>
                </c:pt>
                <c:pt idx="84">
                  <c:v>234.5058148163765</c:v>
                </c:pt>
                <c:pt idx="85">
                  <c:v>236.37474551511912</c:v>
                </c:pt>
                <c:pt idx="86">
                  <c:v>238.20473337140942</c:v>
                </c:pt>
                <c:pt idx="87">
                  <c:v>239.99550279580748</c:v>
                </c:pt>
                <c:pt idx="88">
                  <c:v>241.7467841050248</c:v>
                </c:pt>
                <c:pt idx="89">
                  <c:v>243.45831356253822</c:v>
                </c:pt>
                <c:pt idx="90">
                  <c:v>245.12983341830673</c:v>
                </c:pt>
                <c:pt idx="91">
                  <c:v>246.76109194758845</c:v>
                </c:pt>
                <c:pt idx="92">
                  <c:v>248.35184348884911</c:v>
                </c:pt>
                <c:pt idx="93">
                  <c:v>249.90184848075776</c:v>
                </c:pt>
                <c:pt idx="94">
                  <c:v>251.41087349826412</c:v>
                </c:pt>
                <c:pt idx="95">
                  <c:v>252.8786912877512</c:v>
                </c:pt>
                <c:pt idx="96">
                  <c:v>254.30508080125881</c:v>
                </c:pt>
                <c:pt idx="97">
                  <c:v>255.6898272297729</c:v>
                </c:pt>
                <c:pt idx="98">
                  <c:v>257.03272203557498</c:v>
                </c:pt>
                <c:pt idx="99">
                  <c:v>258.33356298364669</c:v>
                </c:pt>
                <c:pt idx="100">
                  <c:v>259.5921541721263</c:v>
                </c:pt>
                <c:pt idx="101">
                  <c:v>260.80830606181013</c:v>
                </c:pt>
                <c:pt idx="102">
                  <c:v>261.98183550469696</c:v>
                </c:pt>
                <c:pt idx="103">
                  <c:v>263.11256577156939</c:v>
                </c:pt>
                <c:pt idx="104">
                  <c:v>264.20032657860821</c:v>
                </c:pt>
                <c:pt idx="105">
                  <c:v>265.24495411303718</c:v>
                </c:pt>
                <c:pt idx="106">
                  <c:v>266.24629105779189</c:v>
                </c:pt>
                <c:pt idx="107">
                  <c:v>267.20418661521171</c:v>
                </c:pt>
                <c:pt idx="108">
                  <c:v>268.11849652974922</c:v>
                </c:pt>
                <c:pt idx="109">
                  <c:v>268.98908310969421</c:v>
                </c:pt>
                <c:pt idx="110">
                  <c:v>269.81581524791017</c:v>
                </c:pt>
                <c:pt idx="111">
                  <c:v>270.59856844157792</c:v>
                </c:pt>
                <c:pt idx="112">
                  <c:v>271.33722481094577</c:v>
                </c:pt>
                <c:pt idx="113">
                  <c:v>272.03167311708143</c:v>
                </c:pt>
                <c:pt idx="114">
                  <c:v>272.68180877862437</c:v>
                </c:pt>
                <c:pt idx="115">
                  <c:v>273.2875338875354</c:v>
                </c:pt>
                <c:pt idx="116">
                  <c:v>273.84875722384118</c:v>
                </c:pt>
                <c:pt idx="117">
                  <c:v>274.36539426937151</c:v>
                </c:pt>
                <c:pt idx="118">
                  <c:v>274.83736722048769</c:v>
                </c:pt>
                <c:pt idx="119">
                  <c:v>275.26460499979936</c:v>
                </c:pt>
                <c:pt idx="120">
                  <c:v>275.64704326686854</c:v>
                </c:pt>
                <c:pt idx="121">
                  <c:v>275.98462442789872</c:v>
                </c:pt>
                <c:pt idx="122">
                  <c:v>276.27729764440903</c:v>
                </c:pt>
                <c:pt idx="123">
                  <c:v>276.5250188408894</c:v>
                </c:pt>
                <c:pt idx="124">
                  <c:v>276.72775071143889</c:v>
                </c:pt>
                <c:pt idx="125">
                  <c:v>276.88546272538355</c:v>
                </c:pt>
                <c:pt idx="126">
                  <c:v>276.99813113187412</c:v>
                </c:pt>
                <c:pt idx="127">
                  <c:v>277.06573896346299</c:v>
                </c:pt>
                <c:pt idx="128">
                  <c:v>277.08827603865956</c:v>
                </c:pt>
                <c:pt idx="129">
                  <c:v>277.06573896346299</c:v>
                </c:pt>
                <c:pt idx="130">
                  <c:v>276.99813113187412</c:v>
                </c:pt>
                <c:pt idx="131">
                  <c:v>276.88546272538355</c:v>
                </c:pt>
                <c:pt idx="132">
                  <c:v>276.72775071143889</c:v>
                </c:pt>
                <c:pt idx="133">
                  <c:v>276.5250188408894</c:v>
                </c:pt>
                <c:pt idx="134">
                  <c:v>276.27729764440903</c:v>
                </c:pt>
                <c:pt idx="135">
                  <c:v>275.98462442789872</c:v>
                </c:pt>
                <c:pt idx="136">
                  <c:v>275.64704326686854</c:v>
                </c:pt>
                <c:pt idx="137">
                  <c:v>275.26460499979936</c:v>
                </c:pt>
                <c:pt idx="138">
                  <c:v>274.83736722048775</c:v>
                </c:pt>
                <c:pt idx="139">
                  <c:v>274.36539426937151</c:v>
                </c:pt>
                <c:pt idx="140">
                  <c:v>273.84875722384123</c:v>
                </c:pt>
                <c:pt idx="141">
                  <c:v>273.28753388753546</c:v>
                </c:pt>
                <c:pt idx="142">
                  <c:v>272.68180877862443</c:v>
                </c:pt>
                <c:pt idx="143">
                  <c:v>272.03167311708148</c:v>
                </c:pt>
                <c:pt idx="144">
                  <c:v>271.33722481094583</c:v>
                </c:pt>
                <c:pt idx="145">
                  <c:v>270.59856844157792</c:v>
                </c:pt>
                <c:pt idx="146">
                  <c:v>269.81581524791022</c:v>
                </c:pt>
                <c:pt idx="147">
                  <c:v>268.98908310969426</c:v>
                </c:pt>
                <c:pt idx="148">
                  <c:v>268.11849652974922</c:v>
                </c:pt>
                <c:pt idx="149">
                  <c:v>267.20418661521171</c:v>
                </c:pt>
                <c:pt idx="150">
                  <c:v>266.24629105779189</c:v>
                </c:pt>
                <c:pt idx="151">
                  <c:v>265.24495411303724</c:v>
                </c:pt>
                <c:pt idx="152">
                  <c:v>264.20032657860827</c:v>
                </c:pt>
                <c:pt idx="153">
                  <c:v>263.11256577156939</c:v>
                </c:pt>
                <c:pt idx="154">
                  <c:v>261.98183550469696</c:v>
                </c:pt>
                <c:pt idx="155">
                  <c:v>260.80830606181019</c:v>
                </c:pt>
                <c:pt idx="156">
                  <c:v>259.5921541721263</c:v>
                </c:pt>
                <c:pt idx="157">
                  <c:v>258.33356298364674</c:v>
                </c:pt>
                <c:pt idx="158">
                  <c:v>257.03272203557498</c:v>
                </c:pt>
                <c:pt idx="159">
                  <c:v>255.68982722977296</c:v>
                </c:pt>
                <c:pt idx="160">
                  <c:v>254.30508080125881</c:v>
                </c:pt>
                <c:pt idx="161">
                  <c:v>252.8786912877512</c:v>
                </c:pt>
                <c:pt idx="162">
                  <c:v>251.41087349826418</c:v>
                </c:pt>
                <c:pt idx="163">
                  <c:v>249.90184848075788</c:v>
                </c:pt>
                <c:pt idx="164">
                  <c:v>248.35184348884917</c:v>
                </c:pt>
                <c:pt idx="165">
                  <c:v>246.76109194758848</c:v>
                </c:pt>
                <c:pt idx="166">
                  <c:v>245.12983341830679</c:v>
                </c:pt>
                <c:pt idx="167">
                  <c:v>243.45831356253831</c:v>
                </c:pt>
                <c:pt idx="168">
                  <c:v>241.74678410502491</c:v>
                </c:pt>
                <c:pt idx="169">
                  <c:v>239.99550279580748</c:v>
                </c:pt>
                <c:pt idx="170">
                  <c:v>238.20473337140942</c:v>
                </c:pt>
                <c:pt idx="171">
                  <c:v>236.37474551511917</c:v>
                </c:pt>
                <c:pt idx="172">
                  <c:v>234.50581481637656</c:v>
                </c:pt>
                <c:pt idx="173">
                  <c:v>232.59822272927039</c:v>
                </c:pt>
                <c:pt idx="174">
                  <c:v>230.65225653015236</c:v>
                </c:pt>
                <c:pt idx="175">
                  <c:v>228.66820927437408</c:v>
                </c:pt>
                <c:pt idx="176">
                  <c:v>226.64637975215453</c:v>
                </c:pt>
                <c:pt idx="177">
                  <c:v>224.58707244358271</c:v>
                </c:pt>
                <c:pt idx="178">
                  <c:v>222.49059747276482</c:v>
                </c:pt>
                <c:pt idx="179">
                  <c:v>220.35727056111975</c:v>
                </c:pt>
                <c:pt idx="180">
                  <c:v>218.18741297983371</c:v>
                </c:pt>
                <c:pt idx="181">
                  <c:v>215.98135150147678</c:v>
                </c:pt>
                <c:pt idx="182">
                  <c:v>213.73941835079319</c:v>
                </c:pt>
                <c:pt idx="183">
                  <c:v>211.46195115466892</c:v>
                </c:pt>
                <c:pt idx="184">
                  <c:v>209.14929289128654</c:v>
                </c:pt>
                <c:pt idx="185">
                  <c:v>206.80179183847395</c:v>
                </c:pt>
                <c:pt idx="186">
                  <c:v>204.41980152125481</c:v>
                </c:pt>
                <c:pt idx="187">
                  <c:v>202.00368065860937</c:v>
                </c:pt>
                <c:pt idx="188">
                  <c:v>199.55379310945227</c:v>
                </c:pt>
                <c:pt idx="189">
                  <c:v>197.07050781783704</c:v>
                </c:pt>
                <c:pt idx="190">
                  <c:v>194.55419875739432</c:v>
                </c:pt>
                <c:pt idx="191">
                  <c:v>192.00524487501295</c:v>
                </c:pt>
                <c:pt idx="192">
                  <c:v>189.42403003377169</c:v>
                </c:pt>
                <c:pt idx="193">
                  <c:v>186.8109429551314</c:v>
                </c:pt>
                <c:pt idx="194">
                  <c:v>184.16637716039435</c:v>
                </c:pt>
                <c:pt idx="195">
                  <c:v>181.49073091144172</c:v>
                </c:pt>
                <c:pt idx="196">
                  <c:v>178.78440715075678</c:v>
                </c:pt>
                <c:pt idx="197">
                  <c:v>176.04781344074331</c:v>
                </c:pt>
                <c:pt idx="198">
                  <c:v>173.28136190234801</c:v>
                </c:pt>
                <c:pt idx="199">
                  <c:v>170.48546915299664</c:v>
                </c:pt>
                <c:pt idx="200">
                  <c:v>167.66055624385342</c:v>
                </c:pt>
                <c:pt idx="201">
                  <c:v>164.80704859641142</c:v>
                </c:pt>
                <c:pt idx="202">
                  <c:v>161.92537593842647</c:v>
                </c:pt>
                <c:pt idx="203">
                  <c:v>159.01597223920112</c:v>
                </c:pt>
                <c:pt idx="204">
                  <c:v>156.07927564423079</c:v>
                </c:pt>
                <c:pt idx="205">
                  <c:v>153.11572840922076</c:v>
                </c:pt>
                <c:pt idx="206">
                  <c:v>150.12577683348388</c:v>
                </c:pt>
                <c:pt idx="207">
                  <c:v>147.10987119272951</c:v>
                </c:pt>
                <c:pt idx="208">
                  <c:v>144.0684656712537</c:v>
                </c:pt>
                <c:pt idx="209">
                  <c:v>141.00201829354086</c:v>
                </c:pt>
                <c:pt idx="210">
                  <c:v>137.91099085528685</c:v>
                </c:pt>
                <c:pt idx="211">
                  <c:v>134.79584885385412</c:v>
                </c:pt>
                <c:pt idx="212">
                  <c:v>131.65706141816969</c:v>
                </c:pt>
                <c:pt idx="213">
                  <c:v>128.49510123807605</c:v>
                </c:pt>
                <c:pt idx="214">
                  <c:v>125.31044449314554</c:v>
                </c:pt>
                <c:pt idx="215">
                  <c:v>122.10357078097017</c:v>
                </c:pt>
                <c:pt idx="216">
                  <c:v>118.874963044935</c:v>
                </c:pt>
                <c:pt idx="217">
                  <c:v>115.62510750148935</c:v>
                </c:pt>
                <c:pt idx="218">
                  <c:v>112.35449356692416</c:v>
                </c:pt>
                <c:pt idx="219">
                  <c:v>109.06361378366771</c:v>
                </c:pt>
                <c:pt idx="220">
                  <c:v>105.75296374611054</c:v>
                </c:pt>
                <c:pt idx="221">
                  <c:v>102.4230420259708</c:v>
                </c:pt>
                <c:pt idx="222">
                  <c:v>99.074350097210981</c:v>
                </c:pt>
                <c:pt idx="223">
                  <c:v>95.707392260518347</c:v>
                </c:pt>
                <c:pt idx="224">
                  <c:v>92.32267556735836</c:v>
                </c:pt>
                <c:pt idx="225">
                  <c:v>88.920709743615035</c:v>
                </c:pt>
                <c:pt idx="226">
                  <c:v>85.502007112827968</c:v>
                </c:pt>
                <c:pt idx="227">
                  <c:v>82.067082519038451</c:v>
                </c:pt>
                <c:pt idx="228">
                  <c:v>78.616453249255628</c:v>
                </c:pt>
                <c:pt idx="229">
                  <c:v>75.150638955555081</c:v>
                </c:pt>
                <c:pt idx="230">
                  <c:v>71.670161576821229</c:v>
                </c:pt>
                <c:pt idx="231">
                  <c:v>68.1755452601451</c:v>
                </c:pt>
                <c:pt idx="232">
                  <c:v>64.667316281889768</c:v>
                </c:pt>
                <c:pt idx="233">
                  <c:v>61.146002968435049</c:v>
                </c:pt>
                <c:pt idx="234">
                  <c:v>57.612135616613614</c:v>
                </c:pt>
                <c:pt idx="235">
                  <c:v>54.066246413849967</c:v>
                </c:pt>
                <c:pt idx="236">
                  <c:v>50.508869358015311</c:v>
                </c:pt>
                <c:pt idx="237">
                  <c:v>46.940540177009034</c:v>
                </c:pt>
                <c:pt idx="238">
                  <c:v>43.361796248080715</c:v>
                </c:pt>
                <c:pt idx="239">
                  <c:v>39.773176516902261</c:v>
                </c:pt>
                <c:pt idx="240">
                  <c:v>36.175221416405222</c:v>
                </c:pt>
                <c:pt idx="241">
                  <c:v>32.568472785393389</c:v>
                </c:pt>
                <c:pt idx="242">
                  <c:v>28.953473786943945</c:v>
                </c:pt>
                <c:pt idx="243">
                  <c:v>25.330768826609045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at max. Vin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'Time-domain'!$S$11:$S$266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5.2503363026490515</c:v>
                </c:pt>
                <c:pt idx="13">
                  <c:v>9.2431881944456205</c:v>
                </c:pt>
                <c:pt idx="14">
                  <c:v>13.228163650814029</c:v>
                </c:pt>
                <c:pt idx="15">
                  <c:v>17.204662549108424</c:v>
                </c:pt>
                <c:pt idx="16">
                  <c:v>21.172086043221444</c:v>
                </c:pt>
                <c:pt idx="17">
                  <c:v>25.129836653768209</c:v>
                </c:pt>
                <c:pt idx="18">
                  <c:v>29.077318358064524</c:v>
                </c:pt>
                <c:pt idx="19">
                  <c:v>33.013936679885688</c:v>
                </c:pt>
                <c:pt idx="20">
                  <c:v>36.939098778992459</c:v>
                </c:pt>
                <c:pt idx="21">
                  <c:v>40.852213540410602</c:v>
                </c:pt>
                <c:pt idx="22">
                  <c:v>44.752691663450612</c:v>
                </c:pt>
                <c:pt idx="23">
                  <c:v>48.639945750454224</c:v>
                </c:pt>
                <c:pt idx="24">
                  <c:v>52.513390395254412</c:v>
                </c:pt>
                <c:pt idx="25">
                  <c:v>56.372442271335323</c:v>
                </c:pt>
                <c:pt idx="26">
                  <c:v>60.216520219679076</c:v>
                </c:pt>
                <c:pt idx="27">
                  <c:v>64.045045336286321</c:v>
                </c:pt>
                <c:pt idx="28">
                  <c:v>67.857441059356916</c:v>
                </c:pt>
                <c:pt idx="29">
                  <c:v>71.653133256118039</c:v>
                </c:pt>
                <c:pt idx="30">
                  <c:v>75.431550309286536</c:v>
                </c:pt>
                <c:pt idx="31">
                  <c:v>79.192123203152306</c:v>
                </c:pt>
                <c:pt idx="32">
                  <c:v>82.934285609269978</c:v>
                </c:pt>
                <c:pt idx="33">
                  <c:v>86.657473971746001</c:v>
                </c:pt>
                <c:pt idx="34">
                  <c:v>90.361127592107877</c:v>
                </c:pt>
                <c:pt idx="35">
                  <c:v>94.044688713743582</c:v>
                </c:pt>
                <c:pt idx="36">
                  <c:v>97.707602605897293</c:v>
                </c:pt>
                <c:pt idx="37">
                  <c:v>101.34931764721023</c:v>
                </c:pt>
                <c:pt idx="38">
                  <c:v>104.9692854087923</c:v>
                </c:pt>
                <c:pt idx="39">
                  <c:v>108.56696073681404</c:v>
                </c:pt>
                <c:pt idx="40">
                  <c:v>112.14180183460425</c:v>
                </c:pt>
                <c:pt idx="41">
                  <c:v>115.69327034424296</c:v>
                </c:pt>
                <c:pt idx="42">
                  <c:v>119.22083142763589</c:v>
                </c:pt>
                <c:pt idx="43">
                  <c:v>122.72395384705932</c:v>
                </c:pt>
                <c:pt idx="44">
                  <c:v>126.20211004516236</c:v>
                </c:pt>
                <c:pt idx="45">
                  <c:v>129.6547762244152</c:v>
                </c:pt>
                <c:pt idx="46">
                  <c:v>133.08143242599124</c:v>
                </c:pt>
                <c:pt idx="47">
                  <c:v>136.48156260807067</c:v>
                </c:pt>
                <c:pt idx="48">
                  <c:v>139.85465472355477</c:v>
                </c:pt>
                <c:pt idx="49">
                  <c:v>143.20020079717816</c:v>
                </c:pt>
                <c:pt idx="50">
                  <c:v>146.51769700200805</c:v>
                </c:pt>
                <c:pt idx="51">
                  <c:v>149.80664373531866</c:v>
                </c:pt>
                <c:pt idx="52">
                  <c:v>153.06654569382962</c:v>
                </c:pt>
                <c:pt idx="53">
                  <c:v>156.29691194829698</c:v>
                </c:pt>
                <c:pt idx="54">
                  <c:v>159.4972560174449</c:v>
                </c:pt>
                <c:pt idx="55">
                  <c:v>162.66709594122841</c:v>
                </c:pt>
                <c:pt idx="56">
                  <c:v>165.80595435341462</c:v>
                </c:pt>
                <c:pt idx="57">
                  <c:v>168.91335855347214</c:v>
                </c:pt>
                <c:pt idx="58">
                  <c:v>171.98884057775851</c:v>
                </c:pt>
                <c:pt idx="59">
                  <c:v>175.03193726999336</c:v>
                </c:pt>
                <c:pt idx="60">
                  <c:v>178.0421903510082</c:v>
                </c:pt>
                <c:pt idx="61">
                  <c:v>181.01914648776159</c:v>
                </c:pt>
                <c:pt idx="62">
                  <c:v>183.96235736160955</c:v>
                </c:pt>
                <c:pt idx="63">
                  <c:v>186.87137973582028</c:v>
                </c:pt>
                <c:pt idx="64">
                  <c:v>189.74577552232464</c:v>
                </c:pt>
                <c:pt idx="65">
                  <c:v>192.58511184768989</c:v>
                </c:pt>
                <c:pt idx="66">
                  <c:v>195.38896111830945</c:v>
                </c:pt>
                <c:pt idx="67">
                  <c:v>198.15690108479643</c:v>
                </c:pt>
                <c:pt idx="68">
                  <c:v>200.88851490557317</c:v>
                </c:pt>
                <c:pt idx="69">
                  <c:v>203.58339120964601</c:v>
                </c:pt>
                <c:pt idx="70">
                  <c:v>206.24112415855606</c:v>
                </c:pt>
                <c:pt idx="71">
                  <c:v>208.86131350749707</c:v>
                </c:pt>
                <c:pt idx="72">
                  <c:v>211.44356466559094</c:v>
                </c:pt>
                <c:pt idx="73">
                  <c:v>213.98748875531155</c:v>
                </c:pt>
                <c:pt idx="74">
                  <c:v>216.49270267104822</c:v>
                </c:pt>
                <c:pt idx="75">
                  <c:v>218.95882913680015</c:v>
                </c:pt>
                <c:pt idx="76">
                  <c:v>221.3854967629928</c:v>
                </c:pt>
                <c:pt idx="77">
                  <c:v>223.77234010240758</c:v>
                </c:pt>
                <c:pt idx="78">
                  <c:v>226.11899970521708</c:v>
                </c:pt>
                <c:pt idx="79">
                  <c:v>228.42512217311682</c:v>
                </c:pt>
                <c:pt idx="80">
                  <c:v>230.6903602125457</c:v>
                </c:pt>
                <c:pt idx="81">
                  <c:v>232.91437268698724</c:v>
                </c:pt>
                <c:pt idx="82">
                  <c:v>235.09682466834332</c:v>
                </c:pt>
                <c:pt idx="83">
                  <c:v>237.23738748737321</c:v>
                </c:pt>
                <c:pt idx="84">
                  <c:v>239.33573878319001</c:v>
                </c:pt>
                <c:pt idx="85">
                  <c:v>241.39156255180686</c:v>
                </c:pt>
                <c:pt idx="86">
                  <c:v>243.40454919372613</c:v>
                </c:pt>
                <c:pt idx="87">
                  <c:v>245.37439556056395</c:v>
                </c:pt>
                <c:pt idx="88">
                  <c:v>247.30080500070312</c:v>
                </c:pt>
                <c:pt idx="89">
                  <c:v>249.18348740396783</c:v>
                </c:pt>
                <c:pt idx="90">
                  <c:v>251.02215924531319</c:v>
                </c:pt>
                <c:pt idx="91">
                  <c:v>252.81654362752309</c:v>
                </c:pt>
                <c:pt idx="92">
                  <c:v>254.56637032290985</c:v>
                </c:pt>
                <c:pt idx="93">
                  <c:v>256.27137581400939</c:v>
                </c:pt>
                <c:pt idx="94">
                  <c:v>257.93130333326644</c:v>
                </c:pt>
                <c:pt idx="95">
                  <c:v>259.54590290170211</c:v>
                </c:pt>
                <c:pt idx="96">
                  <c:v>261.11493136656043</c:v>
                </c:pt>
                <c:pt idx="97">
                  <c:v>262.63815243792601</c:v>
                </c:pt>
                <c:pt idx="98">
                  <c:v>264.11533672430818</c:v>
                </c:pt>
                <c:pt idx="99">
                  <c:v>265.54626176718722</c:v>
                </c:pt>
                <c:pt idx="100">
                  <c:v>266.93071207451476</c:v>
                </c:pt>
                <c:pt idx="101">
                  <c:v>268.26847915316688</c:v>
                </c:pt>
                <c:pt idx="102">
                  <c:v>269.55936154034242</c:v>
                </c:pt>
                <c:pt idx="103">
                  <c:v>270.80316483390209</c:v>
                </c:pt>
                <c:pt idx="104">
                  <c:v>271.99970172164484</c:v>
                </c:pt>
                <c:pt idx="105">
                  <c:v>273.14879200951668</c:v>
                </c:pt>
                <c:pt idx="106">
                  <c:v>274.25026264874685</c:v>
                </c:pt>
                <c:pt idx="107">
                  <c:v>275.30394776190877</c:v>
                </c:pt>
                <c:pt idx="108">
                  <c:v>276.30968866789993</c:v>
                </c:pt>
                <c:pt idx="109">
                  <c:v>277.26733390583939</c:v>
                </c:pt>
                <c:pt idx="110">
                  <c:v>278.17673925787693</c:v>
                </c:pt>
                <c:pt idx="111">
                  <c:v>279.0377677709115</c:v>
                </c:pt>
                <c:pt idx="112">
                  <c:v>279.85028977721618</c:v>
                </c:pt>
                <c:pt idx="113">
                  <c:v>280.61418291396541</c:v>
                </c:pt>
                <c:pt idx="114">
                  <c:v>281.32933214166263</c:v>
                </c:pt>
                <c:pt idx="115">
                  <c:v>281.99562976146473</c:v>
                </c:pt>
                <c:pt idx="116">
                  <c:v>282.61297543140108</c:v>
                </c:pt>
                <c:pt idx="117">
                  <c:v>283.18127618148441</c:v>
                </c:pt>
                <c:pt idx="118">
                  <c:v>283.70044642771228</c:v>
                </c:pt>
                <c:pt idx="119">
                  <c:v>284.17040798495515</c:v>
                </c:pt>
                <c:pt idx="120">
                  <c:v>284.59109007873116</c:v>
                </c:pt>
                <c:pt idx="121">
                  <c:v>284.9624293558644</c:v>
                </c:pt>
                <c:pt idx="122">
                  <c:v>285.2843698940257</c:v>
                </c:pt>
                <c:pt idx="123">
                  <c:v>285.55686321015412</c:v>
                </c:pt>
                <c:pt idx="124">
                  <c:v>285.77986826775856</c:v>
                </c:pt>
                <c:pt idx="125">
                  <c:v>285.95335148309766</c:v>
                </c:pt>
                <c:pt idx="126">
                  <c:v>286.07728673023723</c:v>
                </c:pt>
                <c:pt idx="127">
                  <c:v>286.15165534498504</c:v>
                </c:pt>
                <c:pt idx="128">
                  <c:v>286.1764461277013</c:v>
                </c:pt>
                <c:pt idx="129">
                  <c:v>286.15165534498504</c:v>
                </c:pt>
                <c:pt idx="130">
                  <c:v>286.07728673023723</c:v>
                </c:pt>
                <c:pt idx="131">
                  <c:v>285.95335148309766</c:v>
                </c:pt>
                <c:pt idx="132">
                  <c:v>285.77986826775856</c:v>
                </c:pt>
                <c:pt idx="133">
                  <c:v>285.55686321015412</c:v>
                </c:pt>
                <c:pt idx="134">
                  <c:v>285.2843698940257</c:v>
                </c:pt>
                <c:pt idx="135">
                  <c:v>284.9624293558644</c:v>
                </c:pt>
                <c:pt idx="136">
                  <c:v>284.59109007873116</c:v>
                </c:pt>
                <c:pt idx="137">
                  <c:v>284.17040798495515</c:v>
                </c:pt>
                <c:pt idx="138">
                  <c:v>283.70044642771228</c:v>
                </c:pt>
                <c:pt idx="139">
                  <c:v>283.18127618148441</c:v>
                </c:pt>
                <c:pt idx="140">
                  <c:v>282.61297543140108</c:v>
                </c:pt>
                <c:pt idx="141">
                  <c:v>281.99562976146478</c:v>
                </c:pt>
                <c:pt idx="142">
                  <c:v>281.32933214166275</c:v>
                </c:pt>
                <c:pt idx="143">
                  <c:v>280.61418291396541</c:v>
                </c:pt>
                <c:pt idx="144">
                  <c:v>279.85028977721618</c:v>
                </c:pt>
                <c:pt idx="145">
                  <c:v>279.0377677709115</c:v>
                </c:pt>
                <c:pt idx="146">
                  <c:v>278.17673925787705</c:v>
                </c:pt>
                <c:pt idx="147">
                  <c:v>277.26733390583951</c:v>
                </c:pt>
                <c:pt idx="148">
                  <c:v>276.30968866789993</c:v>
                </c:pt>
                <c:pt idx="149">
                  <c:v>275.30394776190877</c:v>
                </c:pt>
                <c:pt idx="150">
                  <c:v>274.25026264874685</c:v>
                </c:pt>
                <c:pt idx="151">
                  <c:v>273.14879200951668</c:v>
                </c:pt>
                <c:pt idx="152">
                  <c:v>271.99970172164484</c:v>
                </c:pt>
                <c:pt idx="153">
                  <c:v>270.8031648339022</c:v>
                </c:pt>
                <c:pt idx="154">
                  <c:v>269.55936154034242</c:v>
                </c:pt>
                <c:pt idx="155">
                  <c:v>268.26847915316699</c:v>
                </c:pt>
                <c:pt idx="156">
                  <c:v>266.93071207451476</c:v>
                </c:pt>
                <c:pt idx="157">
                  <c:v>265.54626176718722</c:v>
                </c:pt>
                <c:pt idx="158">
                  <c:v>264.11533672430829</c:v>
                </c:pt>
                <c:pt idx="159">
                  <c:v>262.63815243792612</c:v>
                </c:pt>
                <c:pt idx="160">
                  <c:v>261.11493136656054</c:v>
                </c:pt>
                <c:pt idx="161">
                  <c:v>259.54590290170222</c:v>
                </c:pt>
                <c:pt idx="162">
                  <c:v>257.93130333326644</c:v>
                </c:pt>
                <c:pt idx="163">
                  <c:v>256.27137581400945</c:v>
                </c:pt>
                <c:pt idx="164">
                  <c:v>254.56637032290985</c:v>
                </c:pt>
                <c:pt idx="165">
                  <c:v>252.81654362752309</c:v>
                </c:pt>
                <c:pt idx="166">
                  <c:v>251.0221592453133</c:v>
                </c:pt>
                <c:pt idx="167">
                  <c:v>249.18348740396792</c:v>
                </c:pt>
                <c:pt idx="168">
                  <c:v>247.30080500070321</c:v>
                </c:pt>
                <c:pt idx="169">
                  <c:v>245.37439556056395</c:v>
                </c:pt>
                <c:pt idx="170">
                  <c:v>243.40454919372621</c:v>
                </c:pt>
                <c:pt idx="171">
                  <c:v>241.39156255180686</c:v>
                </c:pt>
                <c:pt idx="172">
                  <c:v>239.33573878319001</c:v>
                </c:pt>
                <c:pt idx="173">
                  <c:v>237.23738748737321</c:v>
                </c:pt>
                <c:pt idx="174">
                  <c:v>235.09682466834343</c:v>
                </c:pt>
                <c:pt idx="175">
                  <c:v>232.91437268698732</c:v>
                </c:pt>
                <c:pt idx="176">
                  <c:v>230.69036021254578</c:v>
                </c:pt>
                <c:pt idx="177">
                  <c:v>228.42512217311682</c:v>
                </c:pt>
                <c:pt idx="178">
                  <c:v>226.11899970521708</c:v>
                </c:pt>
                <c:pt idx="179">
                  <c:v>223.77234010240758</c:v>
                </c:pt>
                <c:pt idx="180">
                  <c:v>221.38549676299291</c:v>
                </c:pt>
                <c:pt idx="181">
                  <c:v>218.95882913680029</c:v>
                </c:pt>
                <c:pt idx="182">
                  <c:v>216.49270267104831</c:v>
                </c:pt>
                <c:pt idx="183">
                  <c:v>213.98748875531169</c:v>
                </c:pt>
                <c:pt idx="184">
                  <c:v>211.443564665591</c:v>
                </c:pt>
                <c:pt idx="185">
                  <c:v>208.86131350749713</c:v>
                </c:pt>
                <c:pt idx="186">
                  <c:v>206.24112415855612</c:v>
                </c:pt>
                <c:pt idx="187">
                  <c:v>203.58339120964615</c:v>
                </c:pt>
                <c:pt idx="188">
                  <c:v>200.88851490557332</c:v>
                </c:pt>
                <c:pt idx="189">
                  <c:v>198.15690108479652</c:v>
                </c:pt>
                <c:pt idx="190">
                  <c:v>195.38896111830957</c:v>
                </c:pt>
                <c:pt idx="191">
                  <c:v>192.58511184769009</c:v>
                </c:pt>
                <c:pt idx="192">
                  <c:v>189.74577552232469</c:v>
                </c:pt>
                <c:pt idx="193">
                  <c:v>186.87137973582034</c:v>
                </c:pt>
                <c:pt idx="194">
                  <c:v>183.96235736160961</c:v>
                </c:pt>
                <c:pt idx="195">
                  <c:v>181.01914648776167</c:v>
                </c:pt>
                <c:pt idx="196">
                  <c:v>178.04219035100826</c:v>
                </c:pt>
                <c:pt idx="197">
                  <c:v>175.03193726999345</c:v>
                </c:pt>
                <c:pt idx="198">
                  <c:v>171.98884057775862</c:v>
                </c:pt>
                <c:pt idx="199">
                  <c:v>168.91335855347214</c:v>
                </c:pt>
                <c:pt idx="200">
                  <c:v>165.80595435341462</c:v>
                </c:pt>
                <c:pt idx="201">
                  <c:v>162.66709594122841</c:v>
                </c:pt>
                <c:pt idx="202">
                  <c:v>159.49725601744493</c:v>
                </c:pt>
                <c:pt idx="203">
                  <c:v>156.29691194829704</c:v>
                </c:pt>
                <c:pt idx="204">
                  <c:v>153.06654569382971</c:v>
                </c:pt>
                <c:pt idx="205">
                  <c:v>149.80664373531869</c:v>
                </c:pt>
                <c:pt idx="206">
                  <c:v>146.51769700200808</c:v>
                </c:pt>
                <c:pt idx="207">
                  <c:v>143.2002007971783</c:v>
                </c:pt>
                <c:pt idx="208">
                  <c:v>139.85465472355492</c:v>
                </c:pt>
                <c:pt idx="209">
                  <c:v>136.48156260807076</c:v>
                </c:pt>
                <c:pt idx="210">
                  <c:v>133.08143242599138</c:v>
                </c:pt>
                <c:pt idx="211">
                  <c:v>129.65477622441534</c:v>
                </c:pt>
                <c:pt idx="212">
                  <c:v>126.20211004516248</c:v>
                </c:pt>
                <c:pt idx="213">
                  <c:v>122.72395384705948</c:v>
                </c:pt>
                <c:pt idx="214">
                  <c:v>119.22083142763596</c:v>
                </c:pt>
                <c:pt idx="215">
                  <c:v>115.693270344243</c:v>
                </c:pt>
                <c:pt idx="216">
                  <c:v>112.14180183460434</c:v>
                </c:pt>
                <c:pt idx="217">
                  <c:v>108.56696073681411</c:v>
                </c:pt>
                <c:pt idx="218">
                  <c:v>104.96928540879242</c:v>
                </c:pt>
                <c:pt idx="219">
                  <c:v>101.34931764721033</c:v>
                </c:pt>
                <c:pt idx="220">
                  <c:v>97.707602605897421</c:v>
                </c:pt>
                <c:pt idx="221">
                  <c:v>94.044688713743739</c:v>
                </c:pt>
                <c:pt idx="222">
                  <c:v>90.361127592107934</c:v>
                </c:pt>
                <c:pt idx="223">
                  <c:v>86.657473971746029</c:v>
                </c:pt>
                <c:pt idx="224">
                  <c:v>82.93428560927002</c:v>
                </c:pt>
                <c:pt idx="225">
                  <c:v>79.192123203152349</c:v>
                </c:pt>
                <c:pt idx="226">
                  <c:v>75.431550309286607</c:v>
                </c:pt>
                <c:pt idx="227">
                  <c:v>71.65313325611811</c:v>
                </c:pt>
                <c:pt idx="228">
                  <c:v>67.857441059357015</c:v>
                </c:pt>
                <c:pt idx="229">
                  <c:v>64.045045336286435</c:v>
                </c:pt>
                <c:pt idx="230">
                  <c:v>60.21652021967919</c:v>
                </c:pt>
                <c:pt idx="231">
                  <c:v>56.372442271335451</c:v>
                </c:pt>
                <c:pt idx="232">
                  <c:v>52.513390395254568</c:v>
                </c:pt>
                <c:pt idx="233">
                  <c:v>48.639945750454395</c:v>
                </c:pt>
                <c:pt idx="234">
                  <c:v>44.752691663450797</c:v>
                </c:pt>
                <c:pt idx="235">
                  <c:v>40.852213540410801</c:v>
                </c:pt>
                <c:pt idx="236">
                  <c:v>36.939098778992673</c:v>
                </c:pt>
                <c:pt idx="237">
                  <c:v>33.013936679885759</c:v>
                </c:pt>
                <c:pt idx="238">
                  <c:v>29.077318358064609</c:v>
                </c:pt>
                <c:pt idx="239">
                  <c:v>25.129836653768319</c:v>
                </c:pt>
                <c:pt idx="240">
                  <c:v>21.172086043221565</c:v>
                </c:pt>
                <c:pt idx="241">
                  <c:v>17.204662549108559</c:v>
                </c:pt>
                <c:pt idx="242">
                  <c:v>13.228163650814164</c:v>
                </c:pt>
                <c:pt idx="243">
                  <c:v>9.243188194445775</c:v>
                </c:pt>
                <c:pt idx="244">
                  <c:v>5.2503363026492176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812600"/>
        <c:axId val="458813384"/>
      </c:scatterChart>
      <c:valAx>
        <c:axId val="458812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58813384"/>
        <c:crosses val="autoZero"/>
        <c:crossBetween val="midCat"/>
      </c:valAx>
      <c:valAx>
        <c:axId val="4588133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</a:t>
                </a:r>
                <a:r>
                  <a:rPr lang="en-US" baseline="-25000"/>
                  <a:t>IN</a:t>
                </a:r>
                <a:r>
                  <a:rPr lang="en-US"/>
                  <a:t> (mA)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5881260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Total Luminous</a:t>
            </a:r>
            <a:r>
              <a:rPr lang="en-US" sz="1400" baseline="0"/>
              <a:t> Flux</a:t>
            </a:r>
            <a:endParaRPr lang="en-US" sz="1400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2182798513935295"/>
          <c:y val="0.1188615831865127"/>
          <c:w val="0.811591230047368"/>
          <c:h val="0.70867685552403958"/>
        </c:manualLayout>
      </c:layout>
      <c:scatterChart>
        <c:scatterStyle val="smoothMarker"/>
        <c:varyColors val="0"/>
        <c:ser>
          <c:idx val="0"/>
          <c:order val="0"/>
          <c:tx>
            <c:v>at min. Vin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'Time-domain'!$GQ$11:$GQ$267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202.45077186001015</c:v>
                </c:pt>
                <c:pt idx="16">
                  <c:v>215.60320036810924</c:v>
                </c:pt>
                <c:pt idx="17">
                  <c:v>228.66024442026477</c:v>
                </c:pt>
                <c:pt idx="18">
                  <c:v>241.61890281319492</c:v>
                </c:pt>
                <c:pt idx="19">
                  <c:v>254.47624061045505</c:v>
                </c:pt>
                <c:pt idx="20">
                  <c:v>267.22939114927311</c:v>
                </c:pt>
                <c:pt idx="21">
                  <c:v>279.87555797762121</c:v>
                </c:pt>
                <c:pt idx="22">
                  <c:v>292.41201671904429</c:v>
                </c:pt>
                <c:pt idx="23">
                  <c:v>304.83611686285394</c:v>
                </c:pt>
                <c:pt idx="24">
                  <c:v>317.14528347738587</c:v>
                </c:pt>
                <c:pt idx="25">
                  <c:v>329.33701884411295</c:v>
                </c:pt>
                <c:pt idx="26">
                  <c:v>341.40890401050234</c:v>
                </c:pt>
                <c:pt idx="27">
                  <c:v>353.35860025960574</c:v>
                </c:pt>
                <c:pt idx="28">
                  <c:v>365.18385049447181</c:v>
                </c:pt>
                <c:pt idx="29">
                  <c:v>376.88248053558004</c:v>
                </c:pt>
                <c:pt idx="30">
                  <c:v>388.45240032959629</c:v>
                </c:pt>
                <c:pt idx="31">
                  <c:v>399.89160506786459</c:v>
                </c:pt>
                <c:pt idx="32">
                  <c:v>411.19817621316417</c:v>
                </c:pt>
                <c:pt idx="33">
                  <c:v>422.370282433368</c:v>
                </c:pt>
                <c:pt idx="34">
                  <c:v>433.4061804407628</c:v>
                </c:pt>
                <c:pt idx="35">
                  <c:v>444.30421573590627</c:v>
                </c:pt>
                <c:pt idx="36">
                  <c:v>455.06282325501377</c:v>
                </c:pt>
                <c:pt idx="37">
                  <c:v>465.68052791999634</c:v>
                </c:pt>
                <c:pt idx="38">
                  <c:v>476.15594509038351</c:v>
                </c:pt>
                <c:pt idx="39">
                  <c:v>486.48778091650161</c:v>
                </c:pt>
                <c:pt idx="40">
                  <c:v>496.67483259338803</c:v>
                </c:pt>
                <c:pt idx="41">
                  <c:v>506.71598851506531</c:v>
                </c:pt>
                <c:pt idx="42">
                  <c:v>516.6102283289066</c:v>
                </c:pt>
                <c:pt idx="43">
                  <c:v>526.3566228899698</c:v>
                </c:pt>
                <c:pt idx="44">
                  <c:v>535.95433411528666</c:v>
                </c:pt>
                <c:pt idx="45">
                  <c:v>545.40261473823966</c:v>
                </c:pt>
                <c:pt idx="46">
                  <c:v>554.70080796326931</c:v>
                </c:pt>
                <c:pt idx="47">
                  <c:v>563.84834702129501</c:v>
                </c:pt>
                <c:pt idx="48">
                  <c:v>572.84475462635373</c:v>
                </c:pt>
                <c:pt idx="49">
                  <c:v>581.68964233408849</c:v>
                </c:pt>
                <c:pt idx="50">
                  <c:v>590.38270980284381</c:v>
                </c:pt>
                <c:pt idx="51">
                  <c:v>598.92374395825459</c:v>
                </c:pt>
                <c:pt idx="52">
                  <c:v>607.3126180623326</c:v>
                </c:pt>
                <c:pt idx="53">
                  <c:v>2154.4225174086391</c:v>
                </c:pt>
                <c:pt idx="54">
                  <c:v>2182.7183161056023</c:v>
                </c:pt>
                <c:pt idx="55">
                  <c:v>2210.4819994282457</c:v>
                </c:pt>
                <c:pt idx="56">
                  <c:v>2237.7142933832579</c:v>
                </c:pt>
                <c:pt idx="57">
                  <c:v>2264.4162050031578</c:v>
                </c:pt>
                <c:pt idx="58">
                  <c:v>2290.5890171803876</c:v>
                </c:pt>
                <c:pt idx="59">
                  <c:v>2316.2342832036056</c:v>
                </c:pt>
                <c:pt idx="60">
                  <c:v>2341.3538210029674</c:v>
                </c:pt>
                <c:pt idx="61">
                  <c:v>2365.9497071116048</c:v>
                </c:pt>
                <c:pt idx="62">
                  <c:v>2390.0242703508516</c:v>
                </c:pt>
                <c:pt idx="63">
                  <c:v>2413.580085247127</c:v>
                </c:pt>
                <c:pt idx="64">
                  <c:v>2436.619965188755</c:v>
                </c:pt>
                <c:pt idx="65">
                  <c:v>2459.1469553313168</c:v>
                </c:pt>
                <c:pt idx="66">
                  <c:v>2481.1643252604858</c:v>
                </c:pt>
                <c:pt idx="67">
                  <c:v>2502.6755614215672</c:v>
                </c:pt>
                <c:pt idx="68">
                  <c:v>2523.6843593253402</c:v>
                </c:pt>
                <c:pt idx="69">
                  <c:v>2544.1946155400228</c:v>
                </c:pt>
                <c:pt idx="70">
                  <c:v>2564.2104194794965</c:v>
                </c:pt>
                <c:pt idx="71">
                  <c:v>2583.7360449982052</c:v>
                </c:pt>
                <c:pt idx="72">
                  <c:v>2602.7759418033638</c:v>
                </c:pt>
                <c:pt idx="73">
                  <c:v>2621.3347266953856</c:v>
                </c:pt>
                <c:pt idx="74">
                  <c:v>2639.4171746476368</c:v>
                </c:pt>
                <c:pt idx="75">
                  <c:v>2657.0282097368754</c:v>
                </c:pt>
                <c:pt idx="76">
                  <c:v>2674.1728959358725</c:v>
                </c:pt>
                <c:pt idx="77">
                  <c:v>2690.8564277799755</c:v>
                </c:pt>
                <c:pt idx="78">
                  <c:v>2707.0841209194577</c:v>
                </c:pt>
                <c:pt idx="79">
                  <c:v>2722.8614025697225</c:v>
                </c:pt>
                <c:pt idx="80">
                  <c:v>2738.1938018715164</c:v>
                </c:pt>
                <c:pt idx="81">
                  <c:v>2753.0869401734617</c:v>
                </c:pt>
                <c:pt idx="82">
                  <c:v>2767.546521249305</c:v>
                </c:pt>
                <c:pt idx="83">
                  <c:v>2781.5783214623789</c:v>
                </c:pt>
                <c:pt idx="84">
                  <c:v>2795.1881798898339</c:v>
                </c:pt>
                <c:pt idx="85">
                  <c:v>2808.3819884192785</c:v>
                </c:pt>
                <c:pt idx="86">
                  <c:v>2821.1656818304791</c:v>
                </c:pt>
                <c:pt idx="87">
                  <c:v>2833.5452278748226</c:v>
                </c:pt>
                <c:pt idx="88">
                  <c:v>2845.5266173652235</c:v>
                </c:pt>
                <c:pt idx="89">
                  <c:v>2857.1158542891831</c:v>
                </c:pt>
                <c:pt idx="90">
                  <c:v>2868.3189459576506</c:v>
                </c:pt>
                <c:pt idx="91">
                  <c:v>2879.1418932023207</c:v>
                </c:pt>
                <c:pt idx="92">
                  <c:v>2889.5906806339271</c:v>
                </c:pt>
                <c:pt idx="93">
                  <c:v>2899.6712669740227</c:v>
                </c:pt>
                <c:pt idx="94">
                  <c:v>2909.3895754726641</c:v>
                </c:pt>
                <c:pt idx="95">
                  <c:v>2918.751484424271</c:v>
                </c:pt>
                <c:pt idx="96">
                  <c:v>2927.7628177938554</c:v>
                </c:pt>
                <c:pt idx="97">
                  <c:v>2936.4293359656481</c:v>
                </c:pt>
                <c:pt idx="98">
                  <c:v>2944.7567266259975</c:v>
                </c:pt>
                <c:pt idx="99">
                  <c:v>2952.7505957922667</c:v>
                </c:pt>
                <c:pt idx="100">
                  <c:v>2960.4164589992447</c:v>
                </c:pt>
                <c:pt idx="101">
                  <c:v>2967.7597326544055</c:v>
                </c:pt>
                <c:pt idx="102">
                  <c:v>2974.7857255731224</c:v>
                </c:pt>
                <c:pt idx="103">
                  <c:v>2981.4996307047331</c:v>
                </c:pt>
                <c:pt idx="104">
                  <c:v>2987.906517060087</c:v>
                </c:pt>
                <c:pt idx="105">
                  <c:v>2994.0113218509591</c:v>
                </c:pt>
                <c:pt idx="106">
                  <c:v>2999.8188428514532</c:v>
                </c:pt>
                <c:pt idx="107">
                  <c:v>3005.333730991214</c:v>
                </c:pt>
                <c:pt idx="108">
                  <c:v>3010.56048318999</c:v>
                </c:pt>
                <c:pt idx="109">
                  <c:v>3015.5034354427635</c:v>
                </c:pt>
                <c:pt idx="110">
                  <c:v>3020.1667561643617</c:v>
                </c:pt>
                <c:pt idx="111">
                  <c:v>3024.5544398021025</c:v>
                </c:pt>
                <c:pt idx="112">
                  <c:v>3028.6703007247197</c:v>
                </c:pt>
                <c:pt idx="113">
                  <c:v>3032.5179673954294</c:v>
                </c:pt>
                <c:pt idx="114">
                  <c:v>3036.1008768366401</c:v>
                </c:pt>
                <c:pt idx="115">
                  <c:v>3039.4222693934548</c:v>
                </c:pt>
                <c:pt idx="116">
                  <c:v>3042.4851838026857</c:v>
                </c:pt>
                <c:pt idx="117">
                  <c:v>3045.2924525737681</c:v>
                </c:pt>
                <c:pt idx="118">
                  <c:v>3047.8466976874984</c:v>
                </c:pt>
                <c:pt idx="119">
                  <c:v>3050.1503266181585</c:v>
                </c:pt>
                <c:pt idx="120">
                  <c:v>3052.2055286841423</c:v>
                </c:pt>
                <c:pt idx="121">
                  <c:v>3054.014271731804</c:v>
                </c:pt>
                <c:pt idx="122">
                  <c:v>3055.5782991567776</c:v>
                </c:pt>
                <c:pt idx="123">
                  <c:v>3056.8991272666426</c:v>
                </c:pt>
                <c:pt idx="124">
                  <c:v>3057.978042988304</c:v>
                </c:pt>
                <c:pt idx="125">
                  <c:v>3058.816101923062</c:v>
                </c:pt>
                <c:pt idx="126">
                  <c:v>3059.4141267518739</c:v>
                </c:pt>
                <c:pt idx="127">
                  <c:v>3059.7727059928634</c:v>
                </c:pt>
                <c:pt idx="128">
                  <c:v>3059.8921931126811</c:v>
                </c:pt>
                <c:pt idx="129">
                  <c:v>3059.7727059928634</c:v>
                </c:pt>
                <c:pt idx="130">
                  <c:v>3059.4141267518739</c:v>
                </c:pt>
                <c:pt idx="131">
                  <c:v>3058.816101923062</c:v>
                </c:pt>
                <c:pt idx="132">
                  <c:v>3057.978042988304</c:v>
                </c:pt>
                <c:pt idx="133">
                  <c:v>3056.8991272666426</c:v>
                </c:pt>
                <c:pt idx="134">
                  <c:v>3055.5782991567776</c:v>
                </c:pt>
                <c:pt idx="135">
                  <c:v>3054.014271731804</c:v>
                </c:pt>
                <c:pt idx="136">
                  <c:v>3052.2055286841432</c:v>
                </c:pt>
                <c:pt idx="137">
                  <c:v>3050.1503266181585</c:v>
                </c:pt>
                <c:pt idx="138">
                  <c:v>3047.8466976874988</c:v>
                </c:pt>
                <c:pt idx="139">
                  <c:v>3045.2924525737681</c:v>
                </c:pt>
                <c:pt idx="140">
                  <c:v>3042.4851838026857</c:v>
                </c:pt>
                <c:pt idx="141">
                  <c:v>3039.4222693934548</c:v>
                </c:pt>
                <c:pt idx="142">
                  <c:v>3036.1008768366405</c:v>
                </c:pt>
                <c:pt idx="143">
                  <c:v>3032.5179673954294</c:v>
                </c:pt>
                <c:pt idx="144">
                  <c:v>3028.6703007247202</c:v>
                </c:pt>
                <c:pt idx="145">
                  <c:v>3024.5544398021025</c:v>
                </c:pt>
                <c:pt idx="146">
                  <c:v>3020.1667561643617</c:v>
                </c:pt>
                <c:pt idx="147">
                  <c:v>3015.5034354427635</c:v>
                </c:pt>
                <c:pt idx="148">
                  <c:v>3010.56048318999</c:v>
                </c:pt>
                <c:pt idx="149">
                  <c:v>3005.333730991214</c:v>
                </c:pt>
                <c:pt idx="150">
                  <c:v>2999.8188428514532</c:v>
                </c:pt>
                <c:pt idx="151">
                  <c:v>2994.0113218509591</c:v>
                </c:pt>
                <c:pt idx="152">
                  <c:v>2987.906517060087</c:v>
                </c:pt>
                <c:pt idx="153">
                  <c:v>2981.4996307047331</c:v>
                </c:pt>
                <c:pt idx="154">
                  <c:v>2974.7857255731224</c:v>
                </c:pt>
                <c:pt idx="155">
                  <c:v>2967.7597326544055</c:v>
                </c:pt>
                <c:pt idx="156">
                  <c:v>2960.4164589992447</c:v>
                </c:pt>
                <c:pt idx="157">
                  <c:v>2952.7505957922667</c:v>
                </c:pt>
                <c:pt idx="158">
                  <c:v>2944.7567266259975</c:v>
                </c:pt>
                <c:pt idx="159">
                  <c:v>2936.4293359656485</c:v>
                </c:pt>
                <c:pt idx="160">
                  <c:v>2927.7628177938559</c:v>
                </c:pt>
                <c:pt idx="161">
                  <c:v>2918.7514844242719</c:v>
                </c:pt>
                <c:pt idx="162">
                  <c:v>2909.3895754726641</c:v>
                </c:pt>
                <c:pt idx="163">
                  <c:v>2899.6712669740227</c:v>
                </c:pt>
                <c:pt idx="164">
                  <c:v>2889.5906806339267</c:v>
                </c:pt>
                <c:pt idx="165">
                  <c:v>2879.1418932023212</c:v>
                </c:pt>
                <c:pt idx="166">
                  <c:v>2868.3189459576506</c:v>
                </c:pt>
                <c:pt idx="167">
                  <c:v>2857.1158542891835</c:v>
                </c:pt>
                <c:pt idx="168">
                  <c:v>2845.526617365224</c:v>
                </c:pt>
                <c:pt idx="169">
                  <c:v>2833.5452278748226</c:v>
                </c:pt>
                <c:pt idx="170">
                  <c:v>2821.1656818304791</c:v>
                </c:pt>
                <c:pt idx="171">
                  <c:v>2808.3819884192785</c:v>
                </c:pt>
                <c:pt idx="172">
                  <c:v>2795.1881798898339</c:v>
                </c:pt>
                <c:pt idx="173">
                  <c:v>2781.5783214623789</c:v>
                </c:pt>
                <c:pt idx="174">
                  <c:v>2767.5465212493054</c:v>
                </c:pt>
                <c:pt idx="175">
                  <c:v>2753.0869401734617</c:v>
                </c:pt>
                <c:pt idx="176">
                  <c:v>2738.1938018715173</c:v>
                </c:pt>
                <c:pt idx="177">
                  <c:v>2722.8614025697225</c:v>
                </c:pt>
                <c:pt idx="178">
                  <c:v>2707.0841209194577</c:v>
                </c:pt>
                <c:pt idx="179">
                  <c:v>2690.8564277799755</c:v>
                </c:pt>
                <c:pt idx="180">
                  <c:v>2674.1728959358734</c:v>
                </c:pt>
                <c:pt idx="181">
                  <c:v>2657.0282097368754</c:v>
                </c:pt>
                <c:pt idx="182">
                  <c:v>2639.4171746476377</c:v>
                </c:pt>
                <c:pt idx="183">
                  <c:v>2621.3347266953861</c:v>
                </c:pt>
                <c:pt idx="184">
                  <c:v>2602.7759418033647</c:v>
                </c:pt>
                <c:pt idx="185">
                  <c:v>2583.7360449982061</c:v>
                </c:pt>
                <c:pt idx="186">
                  <c:v>2564.210419479497</c:v>
                </c:pt>
                <c:pt idx="187">
                  <c:v>2544.1946155400237</c:v>
                </c:pt>
                <c:pt idx="188">
                  <c:v>2523.6843593253411</c:v>
                </c:pt>
                <c:pt idx="189">
                  <c:v>2502.6755614215681</c:v>
                </c:pt>
                <c:pt idx="190">
                  <c:v>2481.1643252604863</c:v>
                </c:pt>
                <c:pt idx="191">
                  <c:v>2459.1469553313186</c:v>
                </c:pt>
                <c:pt idx="192">
                  <c:v>2436.619965188755</c:v>
                </c:pt>
                <c:pt idx="193">
                  <c:v>2413.5800852471275</c:v>
                </c:pt>
                <c:pt idx="194">
                  <c:v>2390.024270350852</c:v>
                </c:pt>
                <c:pt idx="195">
                  <c:v>2365.9497071116052</c:v>
                </c:pt>
                <c:pt idx="196">
                  <c:v>2341.3538210029678</c:v>
                </c:pt>
                <c:pt idx="197">
                  <c:v>2316.2342832036065</c:v>
                </c:pt>
                <c:pt idx="198">
                  <c:v>2290.589017180389</c:v>
                </c:pt>
                <c:pt idx="199">
                  <c:v>2264.4162050031578</c:v>
                </c:pt>
                <c:pt idx="200">
                  <c:v>2237.7142933832579</c:v>
                </c:pt>
                <c:pt idx="201">
                  <c:v>2210.4819994282457</c:v>
                </c:pt>
                <c:pt idx="202">
                  <c:v>2182.7183161056028</c:v>
                </c:pt>
                <c:pt idx="203">
                  <c:v>2154.42251740864</c:v>
                </c:pt>
                <c:pt idx="204">
                  <c:v>607.31261806233272</c:v>
                </c:pt>
                <c:pt idx="205">
                  <c:v>598.9237439582547</c:v>
                </c:pt>
                <c:pt idx="206">
                  <c:v>590.38270980284381</c:v>
                </c:pt>
                <c:pt idx="207">
                  <c:v>581.68964233408872</c:v>
                </c:pt>
                <c:pt idx="208">
                  <c:v>572.84475462635407</c:v>
                </c:pt>
                <c:pt idx="209">
                  <c:v>563.84834702129535</c:v>
                </c:pt>
                <c:pt idx="210">
                  <c:v>554.70080796326977</c:v>
                </c:pt>
                <c:pt idx="211">
                  <c:v>545.40261473824</c:v>
                </c:pt>
                <c:pt idx="212">
                  <c:v>535.954334115287</c:v>
                </c:pt>
                <c:pt idx="213">
                  <c:v>526.35662288997025</c:v>
                </c:pt>
                <c:pt idx="214">
                  <c:v>516.61022832890694</c:v>
                </c:pt>
                <c:pt idx="215">
                  <c:v>506.71598851506548</c:v>
                </c:pt>
                <c:pt idx="216">
                  <c:v>496.67483259338837</c:v>
                </c:pt>
                <c:pt idx="217">
                  <c:v>486.48778091650189</c:v>
                </c:pt>
                <c:pt idx="218">
                  <c:v>476.15594509038397</c:v>
                </c:pt>
                <c:pt idx="219">
                  <c:v>465.68052791999656</c:v>
                </c:pt>
                <c:pt idx="220">
                  <c:v>455.06282325501411</c:v>
                </c:pt>
                <c:pt idx="221">
                  <c:v>444.30421573590661</c:v>
                </c:pt>
                <c:pt idx="222">
                  <c:v>433.40618044076297</c:v>
                </c:pt>
                <c:pt idx="223">
                  <c:v>422.37028243336806</c:v>
                </c:pt>
                <c:pt idx="224">
                  <c:v>411.1981762131644</c:v>
                </c:pt>
                <c:pt idx="225">
                  <c:v>399.89160506786487</c:v>
                </c:pt>
                <c:pt idx="226">
                  <c:v>388.45240032959651</c:v>
                </c:pt>
                <c:pt idx="227">
                  <c:v>376.88248053558038</c:v>
                </c:pt>
                <c:pt idx="228">
                  <c:v>365.1838504944721</c:v>
                </c:pt>
                <c:pt idx="229">
                  <c:v>353.35860025960602</c:v>
                </c:pt>
                <c:pt idx="230">
                  <c:v>341.40890401050274</c:v>
                </c:pt>
                <c:pt idx="231">
                  <c:v>329.33701884411335</c:v>
                </c:pt>
                <c:pt idx="232">
                  <c:v>317.14528347738633</c:v>
                </c:pt>
                <c:pt idx="233">
                  <c:v>304.8361168628544</c:v>
                </c:pt>
                <c:pt idx="234">
                  <c:v>292.41201671904486</c:v>
                </c:pt>
                <c:pt idx="235">
                  <c:v>279.8755579776219</c:v>
                </c:pt>
                <c:pt idx="236">
                  <c:v>267.22939114927374</c:v>
                </c:pt>
                <c:pt idx="237">
                  <c:v>254.47624061045531</c:v>
                </c:pt>
                <c:pt idx="238">
                  <c:v>241.61890281319518</c:v>
                </c:pt>
                <c:pt idx="239">
                  <c:v>228.66024442026509</c:v>
                </c:pt>
                <c:pt idx="240">
                  <c:v>215.60320036810967</c:v>
                </c:pt>
                <c:pt idx="241">
                  <c:v>202.45077186001058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1771.8170457525489</c:v>
                </c:pt>
              </c:numCache>
            </c:numRef>
          </c:yVal>
          <c:smooth val="1"/>
        </c:ser>
        <c:ser>
          <c:idx val="1"/>
          <c:order val="1"/>
          <c:tx>
            <c:v>at rated Vin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'Time-domain'!$GS$11:$GS$267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106.19463272226281</c:v>
                </c:pt>
                <c:pt idx="14">
                  <c:v>121.32921487441043</c:v>
                </c:pt>
                <c:pt idx="15">
                  <c:v>136.36613461814147</c:v>
                </c:pt>
                <c:pt idx="16">
                  <c:v>151.30145462670365</c:v>
                </c:pt>
                <c:pt idx="17">
                  <c:v>166.13131111358095</c:v>
                </c:pt>
                <c:pt idx="18">
                  <c:v>180.85191679101857</c:v>
                </c:pt>
                <c:pt idx="19">
                  <c:v>195.45956374639181</c:v>
                </c:pt>
                <c:pt idx="20">
                  <c:v>209.95062623273816</c:v>
                </c:pt>
                <c:pt idx="21">
                  <c:v>224.32156336988044</c:v>
                </c:pt>
                <c:pt idx="22">
                  <c:v>238.5689217526801</c:v>
                </c:pt>
                <c:pt idx="23">
                  <c:v>252.68933796307368</c:v>
                </c:pt>
                <c:pt idx="24">
                  <c:v>266.67954098266893</c:v>
                </c:pt>
                <c:pt idx="25">
                  <c:v>280.53635450279745</c:v>
                </c:pt>
                <c:pt idx="26">
                  <c:v>294.25669912905505</c:v>
                </c:pt>
                <c:pt idx="27">
                  <c:v>307.83759447749065</c:v>
                </c:pt>
                <c:pt idx="28">
                  <c:v>321.27616115974206</c:v>
                </c:pt>
                <c:pt idx="29">
                  <c:v>334.56962265455866</c:v>
                </c:pt>
                <c:pt idx="30">
                  <c:v>347.71530706329781</c:v>
                </c:pt>
                <c:pt idx="31">
                  <c:v>360.71064874712147</c:v>
                </c:pt>
                <c:pt idx="32">
                  <c:v>373.55318984378323</c:v>
                </c:pt>
                <c:pt idx="33">
                  <c:v>386.24058166203667</c:v>
                </c:pt>
                <c:pt idx="34">
                  <c:v>398.77058595186179</c:v>
                </c:pt>
                <c:pt idx="35">
                  <c:v>411.14107604886283</c:v>
                </c:pt>
                <c:pt idx="36">
                  <c:v>423.35003789135021</c:v>
                </c:pt>
                <c:pt idx="37">
                  <c:v>435.39557090878736</c:v>
                </c:pt>
                <c:pt idx="38">
                  <c:v>447.27588878044321</c:v>
                </c:pt>
                <c:pt idx="39">
                  <c:v>458.98932006326703</c:v>
                </c:pt>
                <c:pt idx="40">
                  <c:v>470.53430868815929</c:v>
                </c:pt>
                <c:pt idx="41">
                  <c:v>481.90941432399569</c:v>
                </c:pt>
                <c:pt idx="42">
                  <c:v>493.11331260892064</c:v>
                </c:pt>
                <c:pt idx="43">
                  <c:v>504.14479524860684</c:v>
                </c:pt>
                <c:pt idx="44">
                  <c:v>515.00276998134507</c:v>
                </c:pt>
                <c:pt idx="45">
                  <c:v>525.68626041000527</c:v>
                </c:pt>
                <c:pt idx="46">
                  <c:v>536.1944057010777</c:v>
                </c:pt>
                <c:pt idx="47">
                  <c:v>1912.8426105291321</c:v>
                </c:pt>
                <c:pt idx="48">
                  <c:v>1948.3862741755725</c:v>
                </c:pt>
                <c:pt idx="49">
                  <c:v>1983.309600445363</c:v>
                </c:pt>
                <c:pt idx="50">
                  <c:v>2017.6111745338446</c:v>
                </c:pt>
                <c:pt idx="51">
                  <c:v>2051.2899739322252</c:v>
                </c:pt>
                <c:pt idx="52">
                  <c:v>2084.3453646322428</c:v>
                </c:pt>
                <c:pt idx="53">
                  <c:v>2116.7770968876043</c:v>
                </c:pt>
                <c:pt idx="54">
                  <c:v>2148.5853005377071</c:v>
                </c:pt>
                <c:pt idx="55">
                  <c:v>2179.7704798997183</c:v>
                </c:pt>
                <c:pt idx="56">
                  <c:v>2210.3335082356457</c:v>
                </c:pt>
                <c:pt idx="57">
                  <c:v>2240.2756218015829</c:v>
                </c:pt>
                <c:pt idx="58">
                  <c:v>2269.5984134868936</c:v>
                </c:pt>
                <c:pt idx="59">
                  <c:v>2298.3038260515932</c:v>
                </c:pt>
                <c:pt idx="60">
                  <c:v>2326.3941449707418</c:v>
                </c:pt>
                <c:pt idx="61">
                  <c:v>2353.8719908951684</c:v>
                </c:pt>
                <c:pt idx="62">
                  <c:v>2380.7403117383597</c:v>
                </c:pt>
                <c:pt idx="63">
                  <c:v>2407.0023743998136</c:v>
                </c:pt>
                <c:pt idx="64">
                  <c:v>2432.6617561356725</c:v>
                </c:pt>
                <c:pt idx="65">
                  <c:v>2457.7223355878778</c:v>
                </c:pt>
                <c:pt idx="66">
                  <c:v>2482.1882834835719</c:v>
                </c:pt>
                <c:pt idx="67">
                  <c:v>2506.0640530168744</c:v>
                </c:pt>
                <c:pt idx="68">
                  <c:v>2529.3543699256006</c:v>
                </c:pt>
                <c:pt idx="69">
                  <c:v>2552.0642222758952</c:v>
                </c:pt>
                <c:pt idx="70">
                  <c:v>2574.1988499681147</c:v>
                </c:pt>
                <c:pt idx="71">
                  <c:v>2595.7637339776934</c:v>
                </c:pt>
                <c:pt idx="72">
                  <c:v>2616.7645853450417</c:v>
                </c:pt>
                <c:pt idx="73">
                  <c:v>2637.2073339288991</c:v>
                </c:pt>
                <c:pt idx="74">
                  <c:v>2657.0981169378333</c:v>
                </c:pt>
                <c:pt idx="75">
                  <c:v>2676.4432672549115</c:v>
                </c:pt>
                <c:pt idx="76">
                  <c:v>2695.2493015708096</c:v>
                </c:pt>
                <c:pt idx="77">
                  <c:v>2713.522908340904</c:v>
                </c:pt>
                <c:pt idx="78">
                  <c:v>2731.2709355821166</c:v>
                </c:pt>
                <c:pt idx="79">
                  <c:v>2748.5003785254808</c:v>
                </c:pt>
                <c:pt idx="80">
                  <c:v>2765.2183671406328</c:v>
                </c:pt>
                <c:pt idx="81">
                  <c:v>2781.4321535485419</c:v>
                </c:pt>
                <c:pt idx="82">
                  <c:v>2797.1490993389893</c:v>
                </c:pt>
                <c:pt idx="83">
                  <c:v>2812.3766628094377</c:v>
                </c:pt>
                <c:pt idx="84">
                  <c:v>2827.1223861419785</c:v>
                </c:pt>
                <c:pt idx="85">
                  <c:v>2841.3938825352175</c:v>
                </c:pt>
                <c:pt idx="86">
                  <c:v>2855.1988233079401</c:v>
                </c:pt>
                <c:pt idx="87">
                  <c:v>2868.5449249914923</c:v>
                </c:pt>
                <c:pt idx="88">
                  <c:v>2881.4399364277956</c:v>
                </c:pt>
                <c:pt idx="89">
                  <c:v>2893.891625889944</c:v>
                </c:pt>
                <c:pt idx="90">
                  <c:v>2905.9077682422571</c:v>
                </c:pt>
                <c:pt idx="91">
                  <c:v>2917.4961321566716</c:v>
                </c:pt>
                <c:pt idx="92">
                  <c:v>2928.6644674022273</c:v>
                </c:pt>
                <c:pt idx="93">
                  <c:v>2939.4204922243466</c:v>
                </c:pt>
                <c:pt idx="94">
                  <c:v>2949.7718808304776</c:v>
                </c:pt>
                <c:pt idx="95">
                  <c:v>2959.7262509985326</c:v>
                </c:pt>
                <c:pt idx="96">
                  <c:v>2969.2911518243905</c:v>
                </c:pt>
                <c:pt idx="97">
                  <c:v>2978.474051624572</c:v>
                </c:pt>
                <c:pt idx="98">
                  <c:v>4907.6781070163688</c:v>
                </c:pt>
                <c:pt idx="99">
                  <c:v>4921.545332954579</c:v>
                </c:pt>
                <c:pt idx="100">
                  <c:v>4934.8208032843977</c:v>
                </c:pt>
                <c:pt idx="101">
                  <c:v>4947.5160638093803</c:v>
                </c:pt>
                <c:pt idx="102">
                  <c:v>4959.6424329771216</c:v>
                </c:pt>
                <c:pt idx="103">
                  <c:v>4971.2109840687799</c:v>
                </c:pt>
                <c:pt idx="104">
                  <c:v>4982.232527817423</c:v>
                </c:pt>
                <c:pt idx="105">
                  <c:v>4992.7175954780278</c:v>
                </c:pt>
                <c:pt idx="106">
                  <c:v>5002.6764223713571</c:v>
                </c:pt>
                <c:pt idx="107">
                  <c:v>5012.1189319234181</c:v>
                </c:pt>
                <c:pt idx="108">
                  <c:v>5021.0547202214166</c:v>
                </c:pt>
                <c:pt idx="109">
                  <c:v>5029.4930411065652</c:v>
                </c:pt>
                <c:pt idx="110">
                  <c:v>5037.4427918233205</c:v>
                </c:pt>
                <c:pt idx="111">
                  <c:v>5044.9124992439529</c:v>
                </c:pt>
                <c:pt idx="112">
                  <c:v>5051.9103066865209</c:v>
                </c:pt>
                <c:pt idx="113">
                  <c:v>5058.443961343628</c:v>
                </c:pt>
                <c:pt idx="114">
                  <c:v>5064.5208023384985</c:v>
                </c:pt>
                <c:pt idx="115">
                  <c:v>5070.1477494240362</c:v>
                </c:pt>
                <c:pt idx="116">
                  <c:v>5075.3312923398043</c:v>
                </c:pt>
                <c:pt idx="117">
                  <c:v>5080.0774808408578</c:v>
                </c:pt>
                <c:pt idx="118">
                  <c:v>5084.3919154115983</c:v>
                </c:pt>
                <c:pt idx="119">
                  <c:v>5088.2797386768452</c:v>
                </c:pt>
                <c:pt idx="120">
                  <c:v>5091.7456275214245</c:v>
                </c:pt>
                <c:pt idx="121">
                  <c:v>5094.793785928644</c:v>
                </c:pt>
                <c:pt idx="122">
                  <c:v>5097.4279385470973</c:v>
                </c:pt>
                <c:pt idx="123">
                  <c:v>5099.6513249942227</c:v>
                </c:pt>
                <c:pt idx="124">
                  <c:v>5101.4666949041621</c:v>
                </c:pt>
                <c:pt idx="125">
                  <c:v>5102.8763037263834</c:v>
                </c:pt>
                <c:pt idx="126">
                  <c:v>5103.8819092806498</c:v>
                </c:pt>
                <c:pt idx="127">
                  <c:v>5104.4847690728147</c:v>
                </c:pt>
                <c:pt idx="128">
                  <c:v>5104.6856383750255</c:v>
                </c:pt>
                <c:pt idx="129">
                  <c:v>5104.4847690728147</c:v>
                </c:pt>
                <c:pt idx="130">
                  <c:v>5103.8819092806498</c:v>
                </c:pt>
                <c:pt idx="131">
                  <c:v>5102.8763037263834</c:v>
                </c:pt>
                <c:pt idx="132">
                  <c:v>5101.4666949041621</c:v>
                </c:pt>
                <c:pt idx="133">
                  <c:v>5099.6513249942227</c:v>
                </c:pt>
                <c:pt idx="134">
                  <c:v>5097.4279385470973</c:v>
                </c:pt>
                <c:pt idx="135">
                  <c:v>5094.793785928644</c:v>
                </c:pt>
                <c:pt idx="136">
                  <c:v>5091.7456275214245</c:v>
                </c:pt>
                <c:pt idx="137">
                  <c:v>5088.2797386768452</c:v>
                </c:pt>
                <c:pt idx="138">
                  <c:v>5084.3919154115993</c:v>
                </c:pt>
                <c:pt idx="139">
                  <c:v>5080.0774808408578</c:v>
                </c:pt>
                <c:pt idx="140">
                  <c:v>5075.3312923398043</c:v>
                </c:pt>
                <c:pt idx="141">
                  <c:v>5070.1477494240371</c:v>
                </c:pt>
                <c:pt idx="142">
                  <c:v>5064.5208023384985</c:v>
                </c:pt>
                <c:pt idx="143">
                  <c:v>5058.443961343628</c:v>
                </c:pt>
                <c:pt idx="144">
                  <c:v>5051.9103066865209</c:v>
                </c:pt>
                <c:pt idx="145">
                  <c:v>5044.9124992439529</c:v>
                </c:pt>
                <c:pt idx="146">
                  <c:v>5037.4427918233214</c:v>
                </c:pt>
                <c:pt idx="147">
                  <c:v>5029.4930411065652</c:v>
                </c:pt>
                <c:pt idx="148">
                  <c:v>5021.0547202214166</c:v>
                </c:pt>
                <c:pt idx="149">
                  <c:v>5012.1189319234181</c:v>
                </c:pt>
                <c:pt idx="150">
                  <c:v>5002.6764223713571</c:v>
                </c:pt>
                <c:pt idx="151">
                  <c:v>4992.7175954780278</c:v>
                </c:pt>
                <c:pt idx="152">
                  <c:v>4982.2325278174239</c:v>
                </c:pt>
                <c:pt idx="153">
                  <c:v>4971.2109840687799</c:v>
                </c:pt>
                <c:pt idx="154">
                  <c:v>4959.6424329771216</c:v>
                </c:pt>
                <c:pt idx="155">
                  <c:v>4947.5160638093821</c:v>
                </c:pt>
                <c:pt idx="156">
                  <c:v>4934.8208032843977</c:v>
                </c:pt>
                <c:pt idx="157">
                  <c:v>4921.5453329545799</c:v>
                </c:pt>
                <c:pt idx="158">
                  <c:v>4907.6781070163688</c:v>
                </c:pt>
                <c:pt idx="159">
                  <c:v>2978.4740516245729</c:v>
                </c:pt>
                <c:pt idx="160">
                  <c:v>2969.2911518243905</c:v>
                </c:pt>
                <c:pt idx="161">
                  <c:v>2959.7262509985326</c:v>
                </c:pt>
                <c:pt idx="162">
                  <c:v>2949.771880830478</c:v>
                </c:pt>
                <c:pt idx="163">
                  <c:v>2939.4204922243471</c:v>
                </c:pt>
                <c:pt idx="164">
                  <c:v>2928.6644674022273</c:v>
                </c:pt>
                <c:pt idx="165">
                  <c:v>2917.4961321566716</c:v>
                </c:pt>
                <c:pt idx="166">
                  <c:v>2905.9077682422571</c:v>
                </c:pt>
                <c:pt idx="167">
                  <c:v>2893.891625889944</c:v>
                </c:pt>
                <c:pt idx="168">
                  <c:v>2881.4399364277961</c:v>
                </c:pt>
                <c:pt idx="169">
                  <c:v>2868.5449249914923</c:v>
                </c:pt>
                <c:pt idx="170">
                  <c:v>2855.1988233079401</c:v>
                </c:pt>
                <c:pt idx="171">
                  <c:v>2841.3938825352175</c:v>
                </c:pt>
                <c:pt idx="172">
                  <c:v>2827.1223861419785</c:v>
                </c:pt>
                <c:pt idx="173">
                  <c:v>2812.3766628094381</c:v>
                </c:pt>
                <c:pt idx="174">
                  <c:v>2797.1490993389912</c:v>
                </c:pt>
                <c:pt idx="175">
                  <c:v>2781.4321535485424</c:v>
                </c:pt>
                <c:pt idx="176">
                  <c:v>2765.2183671406337</c:v>
                </c:pt>
                <c:pt idx="177">
                  <c:v>2748.5003785254808</c:v>
                </c:pt>
                <c:pt idx="178">
                  <c:v>2731.2709355821166</c:v>
                </c:pt>
                <c:pt idx="179">
                  <c:v>2713.522908340904</c:v>
                </c:pt>
                <c:pt idx="180">
                  <c:v>2695.2493015708101</c:v>
                </c:pt>
                <c:pt idx="181">
                  <c:v>2676.4432672549119</c:v>
                </c:pt>
                <c:pt idx="182">
                  <c:v>2657.0981169378342</c:v>
                </c:pt>
                <c:pt idx="183">
                  <c:v>2637.2073339289</c:v>
                </c:pt>
                <c:pt idx="184">
                  <c:v>2616.7645853450426</c:v>
                </c:pt>
                <c:pt idx="185">
                  <c:v>2595.7637339776943</c:v>
                </c:pt>
                <c:pt idx="186">
                  <c:v>2574.1988499681156</c:v>
                </c:pt>
                <c:pt idx="187">
                  <c:v>2552.0642222758952</c:v>
                </c:pt>
                <c:pt idx="188">
                  <c:v>2529.3543699256015</c:v>
                </c:pt>
                <c:pt idx="189">
                  <c:v>2506.0640530168757</c:v>
                </c:pt>
                <c:pt idx="190">
                  <c:v>2482.1882834835737</c:v>
                </c:pt>
                <c:pt idx="191">
                  <c:v>2457.7223355878796</c:v>
                </c:pt>
                <c:pt idx="192">
                  <c:v>2432.6617561356729</c:v>
                </c:pt>
                <c:pt idx="193">
                  <c:v>2407.0023743998145</c:v>
                </c:pt>
                <c:pt idx="194">
                  <c:v>2380.7403117383601</c:v>
                </c:pt>
                <c:pt idx="195">
                  <c:v>2353.8719908951698</c:v>
                </c:pt>
                <c:pt idx="196">
                  <c:v>2326.3941449707422</c:v>
                </c:pt>
                <c:pt idx="197">
                  <c:v>2298.3038260515941</c:v>
                </c:pt>
                <c:pt idx="198">
                  <c:v>2269.598413486895</c:v>
                </c:pt>
                <c:pt idx="199">
                  <c:v>2240.2756218015829</c:v>
                </c:pt>
                <c:pt idx="200">
                  <c:v>2210.3335082356457</c:v>
                </c:pt>
                <c:pt idx="201">
                  <c:v>2179.7704798997183</c:v>
                </c:pt>
                <c:pt idx="202">
                  <c:v>2148.5853005377076</c:v>
                </c:pt>
                <c:pt idx="203">
                  <c:v>2116.7770968876052</c:v>
                </c:pt>
                <c:pt idx="204">
                  <c:v>2084.3453646322437</c:v>
                </c:pt>
                <c:pt idx="205">
                  <c:v>2051.2899739322256</c:v>
                </c:pt>
                <c:pt idx="206">
                  <c:v>2017.6111745338449</c:v>
                </c:pt>
                <c:pt idx="207">
                  <c:v>1983.3096004453641</c:v>
                </c:pt>
                <c:pt idx="208">
                  <c:v>1948.3862741755738</c:v>
                </c:pt>
                <c:pt idx="209">
                  <c:v>1912.8426105291333</c:v>
                </c:pt>
                <c:pt idx="210">
                  <c:v>536.19440570107804</c:v>
                </c:pt>
                <c:pt idx="211">
                  <c:v>525.68626041000573</c:v>
                </c:pt>
                <c:pt idx="212">
                  <c:v>515.00276998134552</c:v>
                </c:pt>
                <c:pt idx="213">
                  <c:v>504.14479524860735</c:v>
                </c:pt>
                <c:pt idx="214">
                  <c:v>493.11331260892081</c:v>
                </c:pt>
                <c:pt idx="215">
                  <c:v>481.90941432399597</c:v>
                </c:pt>
                <c:pt idx="216">
                  <c:v>470.53430868815957</c:v>
                </c:pt>
                <c:pt idx="217">
                  <c:v>458.98932006326726</c:v>
                </c:pt>
                <c:pt idx="218">
                  <c:v>447.27588878044361</c:v>
                </c:pt>
                <c:pt idx="219">
                  <c:v>435.39557090878765</c:v>
                </c:pt>
                <c:pt idx="220">
                  <c:v>423.35003789135067</c:v>
                </c:pt>
                <c:pt idx="221">
                  <c:v>411.14107604886328</c:v>
                </c:pt>
                <c:pt idx="222">
                  <c:v>398.77058595186185</c:v>
                </c:pt>
                <c:pt idx="223">
                  <c:v>386.24058166203673</c:v>
                </c:pt>
                <c:pt idx="224">
                  <c:v>373.5531898437834</c:v>
                </c:pt>
                <c:pt idx="225">
                  <c:v>360.7106487471217</c:v>
                </c:pt>
                <c:pt idx="226">
                  <c:v>347.71530706329793</c:v>
                </c:pt>
                <c:pt idx="227">
                  <c:v>334.569622654559</c:v>
                </c:pt>
                <c:pt idx="228">
                  <c:v>321.27616115974234</c:v>
                </c:pt>
                <c:pt idx="229">
                  <c:v>307.83759447749105</c:v>
                </c:pt>
                <c:pt idx="230">
                  <c:v>294.25669912905539</c:v>
                </c:pt>
                <c:pt idx="231">
                  <c:v>280.53635450279785</c:v>
                </c:pt>
                <c:pt idx="232">
                  <c:v>266.67954098266949</c:v>
                </c:pt>
                <c:pt idx="233">
                  <c:v>252.68933796307431</c:v>
                </c:pt>
                <c:pt idx="234">
                  <c:v>238.56892175268078</c:v>
                </c:pt>
                <c:pt idx="235">
                  <c:v>224.32156336988115</c:v>
                </c:pt>
                <c:pt idx="236">
                  <c:v>209.9506262327389</c:v>
                </c:pt>
                <c:pt idx="237">
                  <c:v>195.45956374639206</c:v>
                </c:pt>
                <c:pt idx="238">
                  <c:v>180.85191679101885</c:v>
                </c:pt>
                <c:pt idx="239">
                  <c:v>166.13131111358132</c:v>
                </c:pt>
                <c:pt idx="240">
                  <c:v>151.30145462670416</c:v>
                </c:pt>
                <c:pt idx="241">
                  <c:v>136.36613461814193</c:v>
                </c:pt>
                <c:pt idx="242">
                  <c:v>121.32921487441095</c:v>
                </c:pt>
                <c:pt idx="243">
                  <c:v>106.19463272226341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2317.2777831796611</c:v>
                </c:pt>
              </c:numCache>
            </c:numRef>
          </c:yVal>
          <c:smooth val="1"/>
        </c:ser>
        <c:ser>
          <c:idx val="2"/>
          <c:order val="2"/>
          <c:tx>
            <c:v>at max. Vin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'Time-domain'!$GU$11:$GU$267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38.247217088886984</c:v>
                </c:pt>
                <c:pt idx="14">
                  <c:v>55.184775831924959</c:v>
                </c:pt>
                <c:pt idx="15">
                  <c:v>72.018223050295092</c:v>
                </c:pt>
                <c:pt idx="16">
                  <c:v>88.742671133489921</c:v>
                </c:pt>
                <c:pt idx="17">
                  <c:v>105.35331812009618</c:v>
                </c:pt>
                <c:pt idx="18">
                  <c:v>121.84545166518303</c:v>
                </c:pt>
                <c:pt idx="19">
                  <c:v>138.21445290511707</c:v>
                </c:pt>
                <c:pt idx="20">
                  <c:v>154.45580021485094</c:v>
                </c:pt>
                <c:pt idx="21">
                  <c:v>170.56507285286838</c:v>
                </c:pt>
                <c:pt idx="22">
                  <c:v>186.53795448911379</c:v>
                </c:pt>
                <c:pt idx="23">
                  <c:v>202.37023661138417</c:v>
                </c:pt>
                <c:pt idx="24">
                  <c:v>218.05782180581818</c:v>
                </c:pt>
                <c:pt idx="25">
                  <c:v>233.59672690727746</c:v>
                </c:pt>
                <c:pt idx="26">
                  <c:v>248.98308601558671</c:v>
                </c:pt>
                <c:pt idx="27">
                  <c:v>264.21315337377115</c:v>
                </c:pt>
                <c:pt idx="28">
                  <c:v>279.28330610460659</c:v>
                </c:pt>
                <c:pt idx="29">
                  <c:v>294.19004680198594</c:v>
                </c:pt>
                <c:pt idx="30">
                  <c:v>308.93000597379086</c:v>
                </c:pt>
                <c:pt idx="31">
                  <c:v>323.49994433315243</c:v>
                </c:pt>
                <c:pt idx="32">
                  <c:v>337.89675493518132</c:v>
                </c:pt>
                <c:pt idx="33">
                  <c:v>352.11746515645137</c:v>
                </c:pt>
                <c:pt idx="34">
                  <c:v>366.15923851472229</c:v>
                </c:pt>
                <c:pt idx="35">
                  <c:v>380.01937632660099</c:v>
                </c:pt>
                <c:pt idx="36">
                  <c:v>393.69531920104725</c:v>
                </c:pt>
                <c:pt idx="37">
                  <c:v>407.18464836685155</c:v>
                </c:pt>
                <c:pt idx="38">
                  <c:v>420.48508683242096</c:v>
                </c:pt>
                <c:pt idx="39">
                  <c:v>433.59450037644115</c:v>
                </c:pt>
                <c:pt idx="40">
                  <c:v>446.51089836819028</c:v>
                </c:pt>
                <c:pt idx="41">
                  <c:v>459.23243441651857</c:v>
                </c:pt>
                <c:pt idx="42">
                  <c:v>471.75740684672036</c:v>
                </c:pt>
                <c:pt idx="43">
                  <c:v>484.08425900476033</c:v>
                </c:pt>
                <c:pt idx="44">
                  <c:v>496.21157938853833</c:v>
                </c:pt>
                <c:pt idx="45">
                  <c:v>1778.483355621365</c:v>
                </c:pt>
                <c:pt idx="46">
                  <c:v>1819.5194645633896</c:v>
                </c:pt>
                <c:pt idx="47">
                  <c:v>1859.845435227046</c:v>
                </c:pt>
                <c:pt idx="48">
                  <c:v>1899.4583519751241</c:v>
                </c:pt>
                <c:pt idx="49">
                  <c:v>1938.3558004360991</c:v>
                </c:pt>
                <c:pt idx="50">
                  <c:v>1976.5358643528625</c:v>
                </c:pt>
                <c:pt idx="51">
                  <c:v>2013.9971218406681</c:v>
                </c:pt>
                <c:pt idx="52">
                  <c:v>2050.7386410595204</c:v>
                </c:pt>
                <c:pt idx="53">
                  <c:v>2086.7599753070285</c:v>
                </c:pt>
                <c:pt idx="54">
                  <c:v>2122.0611575384705</c:v>
                </c:pt>
                <c:pt idx="55">
                  <c:v>2156.6426943216443</c:v>
                </c:pt>
                <c:pt idx="56">
                  <c:v>2190.5055592347449</c:v>
                </c:pt>
                <c:pt idx="57">
                  <c:v>2223.6511857163046</c:v>
                </c:pt>
                <c:pt idx="58">
                  <c:v>2256.0814593769346</c:v>
                </c:pt>
                <c:pt idx="59">
                  <c:v>2287.7987097833147</c:v>
                </c:pt>
                <c:pt idx="60">
                  <c:v>2318.8057017255815</c:v>
                </c:pt>
                <c:pt idx="61">
                  <c:v>2349.1056259799639</c:v>
                </c:pt>
                <c:pt idx="62">
                  <c:v>2378.702089579147</c:v>
                </c:pt>
                <c:pt idx="63">
                  <c:v>2407.5991056035346</c:v>
                </c:pt>
                <c:pt idx="64">
                  <c:v>2435.801082507197</c:v>
                </c:pt>
                <c:pt idx="65">
                  <c:v>2463.3128129929019</c:v>
                </c:pt>
                <c:pt idx="66">
                  <c:v>2490.1394624512413</c:v>
                </c:pt>
                <c:pt idx="67">
                  <c:v>2516.2865569794239</c:v>
                </c:pt>
                <c:pt idx="68">
                  <c:v>2541.7599709958799</c:v>
                </c:pt>
                <c:pt idx="69">
                  <c:v>2566.5659144673464</c:v>
                </c:pt>
                <c:pt idx="70">
                  <c:v>2590.7109197656109</c:v>
                </c:pt>
                <c:pt idx="71">
                  <c:v>2614.2018281716109</c:v>
                </c:pt>
                <c:pt idx="72">
                  <c:v>2637.0457760450063</c:v>
                </c:pt>
                <c:pt idx="73">
                  <c:v>2659.2501806778364</c:v>
                </c:pt>
                <c:pt idx="74">
                  <c:v>2680.8227258512511</c:v>
                </c:pt>
                <c:pt idx="75">
                  <c:v>2701.7713471147208</c:v>
                </c:pt>
                <c:pt idx="76">
                  <c:v>2722.104216807496</c:v>
                </c:pt>
                <c:pt idx="77">
                  <c:v>2741.8297288424119</c:v>
                </c:pt>
                <c:pt idx="78">
                  <c:v>2760.9564832724782</c:v>
                </c:pt>
                <c:pt idx="79">
                  <c:v>2779.4932706609484</c:v>
                </c:pt>
                <c:pt idx="80">
                  <c:v>2797.4490562758474</c:v>
                </c:pt>
                <c:pt idx="81">
                  <c:v>2814.8329641301543</c:v>
                </c:pt>
                <c:pt idx="82">
                  <c:v>2831.6542608890563</c:v>
                </c:pt>
                <c:pt idx="83">
                  <c:v>4678.7295580224381</c:v>
                </c:pt>
                <c:pt idx="84">
                  <c:v>4704.5624418390635</c:v>
                </c:pt>
                <c:pt idx="85">
                  <c:v>4729.5178466526904</c:v>
                </c:pt>
                <c:pt idx="86">
                  <c:v>4753.6116661959732</c:v>
                </c:pt>
                <c:pt idx="87">
                  <c:v>4776.8598943406869</c:v>
                </c:pt>
                <c:pt idx="88">
                  <c:v>4799.2785981005773</c:v>
                </c:pt>
                <c:pt idx="89">
                  <c:v>4820.8838906673527</c:v>
                </c:pt>
                <c:pt idx="90">
                  <c:v>4841.6919045160057</c:v>
                </c:pt>
                <c:pt idx="91">
                  <c:v>4861.7187646154553</c:v>
                </c:pt>
                <c:pt idx="92">
                  <c:v>4880.9805617804468</c:v>
                </c:pt>
                <c:pt idx="93">
                  <c:v>4899.4933262003788</c:v>
                </c:pt>
                <c:pt idx="94">
                  <c:v>4917.2730011805497</c:v>
                </c:pt>
                <c:pt idx="95">
                  <c:v>4934.3354171309766</c:v>
                </c:pt>
                <c:pt idx="96">
                  <c:v>4950.6962658376642</c:v>
                </c:pt>
                <c:pt idx="97">
                  <c:v>4966.3710750507516</c:v>
                </c:pt>
                <c:pt idx="98">
                  <c:v>4981.3751834235991</c:v>
                </c:pt>
                <c:pt idx="99">
                  <c:v>4995.7237158363987</c:v>
                </c:pt>
                <c:pt idx="100">
                  <c:v>5009.4315591373015</c:v>
                </c:pt>
                <c:pt idx="101">
                  <c:v>5022.5133383336406</c:v>
                </c:pt>
                <c:pt idx="102">
                  <c:v>5034.983393265049</c:v>
                </c:pt>
                <c:pt idx="103">
                  <c:v>5046.8557557897821</c:v>
                </c:pt>
                <c:pt idx="104">
                  <c:v>5058.1441275147508</c:v>
                </c:pt>
                <c:pt idx="105">
                  <c:v>5068.8618580991324</c:v>
                </c:pt>
                <c:pt idx="106">
                  <c:v>5079.0219241605746</c:v>
                </c:pt>
                <c:pt idx="107">
                  <c:v>5088.6369088122728</c:v>
                </c:pt>
                <c:pt idx="108">
                  <c:v>5097.7189818583074</c:v>
                </c:pt>
                <c:pt idx="109">
                  <c:v>5106.2798806737592</c:v>
                </c:pt>
                <c:pt idx="110">
                  <c:v>5114.3308917952281</c:v>
                </c:pt>
                <c:pt idx="111">
                  <c:v>5121.8828332463791</c:v>
                </c:pt>
                <c:pt idx="112">
                  <c:v>5128.946037622205</c:v>
                </c:pt>
                <c:pt idx="113">
                  <c:v>5135.5303359546524</c:v>
                </c:pt>
                <c:pt idx="114">
                  <c:v>5141.6450423811966</c:v>
                </c:pt>
                <c:pt idx="115">
                  <c:v>5147.2989396369348</c:v>
                </c:pt>
                <c:pt idx="116">
                  <c:v>5152.5002653895808</c:v>
                </c:pt>
                <c:pt idx="117">
                  <c:v>5157.2566994356894</c:v>
                </c:pt>
                <c:pt idx="118">
                  <c:v>5161.5753517752328</c:v>
                </c:pt>
                <c:pt idx="119">
                  <c:v>5165.4627515805323</c:v>
                </c:pt>
                <c:pt idx="120">
                  <c:v>5168.9248370742625</c:v>
                </c:pt>
                <c:pt idx="121">
                  <c:v>5171.9669463301288</c:v>
                </c:pt>
                <c:pt idx="122">
                  <c:v>5174.5938090085219</c:v>
                </c:pt>
                <c:pt idx="123">
                  <c:v>5176.8095390381968</c:v>
                </c:pt>
                <c:pt idx="124">
                  <c:v>5178.6176282537954</c:v>
                </c:pt>
                <c:pt idx="125">
                  <c:v>5180.020940997736</c:v>
                </c:pt>
                <c:pt idx="126">
                  <c:v>5181.0217096936794</c:v>
                </c:pt>
                <c:pt idx="127">
                  <c:v>5181.6215313975044</c:v>
                </c:pt>
                <c:pt idx="128">
                  <c:v>5181.8213653304183</c:v>
                </c:pt>
                <c:pt idx="129">
                  <c:v>5181.6215313975044</c:v>
                </c:pt>
                <c:pt idx="130">
                  <c:v>5181.0217096936794</c:v>
                </c:pt>
                <c:pt idx="131">
                  <c:v>5180.020940997736</c:v>
                </c:pt>
                <c:pt idx="132">
                  <c:v>5178.6176282537954</c:v>
                </c:pt>
                <c:pt idx="133">
                  <c:v>5176.8095390381968</c:v>
                </c:pt>
                <c:pt idx="134">
                  <c:v>5174.5938090085219</c:v>
                </c:pt>
                <c:pt idx="135">
                  <c:v>5171.9669463301288</c:v>
                </c:pt>
                <c:pt idx="136">
                  <c:v>5168.9248370742625</c:v>
                </c:pt>
                <c:pt idx="137">
                  <c:v>5165.4627515805323</c:v>
                </c:pt>
                <c:pt idx="138">
                  <c:v>5161.5753517752328</c:v>
                </c:pt>
                <c:pt idx="139">
                  <c:v>5157.2566994356894</c:v>
                </c:pt>
                <c:pt idx="140">
                  <c:v>5152.5002653895808</c:v>
                </c:pt>
                <c:pt idx="141">
                  <c:v>5147.2989396369348</c:v>
                </c:pt>
                <c:pt idx="142">
                  <c:v>5141.6450423811984</c:v>
                </c:pt>
                <c:pt idx="143">
                  <c:v>5135.5303359546524</c:v>
                </c:pt>
                <c:pt idx="144">
                  <c:v>5128.946037622205</c:v>
                </c:pt>
                <c:pt idx="145">
                  <c:v>5121.8828332463791</c:v>
                </c:pt>
                <c:pt idx="146">
                  <c:v>5114.330891795229</c:v>
                </c:pt>
                <c:pt idx="147">
                  <c:v>5106.2798806737601</c:v>
                </c:pt>
                <c:pt idx="148">
                  <c:v>5097.7189818583074</c:v>
                </c:pt>
                <c:pt idx="149">
                  <c:v>5088.6369088122728</c:v>
                </c:pt>
                <c:pt idx="150">
                  <c:v>5079.0219241605746</c:v>
                </c:pt>
                <c:pt idx="151">
                  <c:v>5068.8618580991324</c:v>
                </c:pt>
                <c:pt idx="152">
                  <c:v>5058.1441275147508</c:v>
                </c:pt>
                <c:pt idx="153">
                  <c:v>5046.855755789783</c:v>
                </c:pt>
                <c:pt idx="154">
                  <c:v>5034.983393265049</c:v>
                </c:pt>
                <c:pt idx="155">
                  <c:v>5022.5133383336415</c:v>
                </c:pt>
                <c:pt idx="156">
                  <c:v>5009.4315591373015</c:v>
                </c:pt>
                <c:pt idx="157">
                  <c:v>4995.7237158363987</c:v>
                </c:pt>
                <c:pt idx="158">
                  <c:v>4981.3751834236</c:v>
                </c:pt>
                <c:pt idx="159">
                  <c:v>4966.3710750507526</c:v>
                </c:pt>
                <c:pt idx="160">
                  <c:v>4950.696265837666</c:v>
                </c:pt>
                <c:pt idx="161">
                  <c:v>4934.3354171309784</c:v>
                </c:pt>
                <c:pt idx="162">
                  <c:v>4917.2730011805497</c:v>
                </c:pt>
                <c:pt idx="163">
                  <c:v>4899.4933262003788</c:v>
                </c:pt>
                <c:pt idx="164">
                  <c:v>4880.9805617804468</c:v>
                </c:pt>
                <c:pt idx="165">
                  <c:v>4861.7187646154553</c:v>
                </c:pt>
                <c:pt idx="166">
                  <c:v>4841.6919045160066</c:v>
                </c:pt>
                <c:pt idx="167">
                  <c:v>4820.8838906673536</c:v>
                </c:pt>
                <c:pt idx="168">
                  <c:v>4799.2785981005791</c:v>
                </c:pt>
                <c:pt idx="169">
                  <c:v>4776.8598943406869</c:v>
                </c:pt>
                <c:pt idx="170">
                  <c:v>4753.6116661959732</c:v>
                </c:pt>
                <c:pt idx="171">
                  <c:v>4729.5178466526904</c:v>
                </c:pt>
                <c:pt idx="172">
                  <c:v>4704.5624418390635</c:v>
                </c:pt>
                <c:pt idx="173">
                  <c:v>4678.7295580224381</c:v>
                </c:pt>
                <c:pt idx="174">
                  <c:v>2831.6542608890568</c:v>
                </c:pt>
                <c:pt idx="175">
                  <c:v>2814.8329641301557</c:v>
                </c:pt>
                <c:pt idx="176">
                  <c:v>2797.4490562758474</c:v>
                </c:pt>
                <c:pt idx="177">
                  <c:v>2779.4932706609484</c:v>
                </c:pt>
                <c:pt idx="178">
                  <c:v>2760.9564832724782</c:v>
                </c:pt>
                <c:pt idx="179">
                  <c:v>2741.8297288424119</c:v>
                </c:pt>
                <c:pt idx="180">
                  <c:v>2722.1042168074969</c:v>
                </c:pt>
                <c:pt idx="181">
                  <c:v>2701.7713471147217</c:v>
                </c:pt>
                <c:pt idx="182">
                  <c:v>2680.8227258512516</c:v>
                </c:pt>
                <c:pt idx="183">
                  <c:v>2659.2501806778378</c:v>
                </c:pt>
                <c:pt idx="184">
                  <c:v>2637.0457760450067</c:v>
                </c:pt>
                <c:pt idx="185">
                  <c:v>2614.2018281716114</c:v>
                </c:pt>
                <c:pt idx="186">
                  <c:v>2590.7109197656123</c:v>
                </c:pt>
                <c:pt idx="187">
                  <c:v>2566.5659144673473</c:v>
                </c:pt>
                <c:pt idx="188">
                  <c:v>2541.7599709958813</c:v>
                </c:pt>
                <c:pt idx="189">
                  <c:v>2516.2865569794253</c:v>
                </c:pt>
                <c:pt idx="190">
                  <c:v>2490.1394624512423</c:v>
                </c:pt>
                <c:pt idx="191">
                  <c:v>2463.3128129929041</c:v>
                </c:pt>
                <c:pt idx="192">
                  <c:v>2435.8010825071979</c:v>
                </c:pt>
                <c:pt idx="193">
                  <c:v>2407.599105603535</c:v>
                </c:pt>
                <c:pt idx="194">
                  <c:v>2378.7020895791475</c:v>
                </c:pt>
                <c:pt idx="195">
                  <c:v>2349.1056259799648</c:v>
                </c:pt>
                <c:pt idx="196">
                  <c:v>2318.8057017255819</c:v>
                </c:pt>
                <c:pt idx="197">
                  <c:v>2287.7987097833152</c:v>
                </c:pt>
                <c:pt idx="198">
                  <c:v>2256.0814593769355</c:v>
                </c:pt>
                <c:pt idx="199">
                  <c:v>2223.6511857163046</c:v>
                </c:pt>
                <c:pt idx="200">
                  <c:v>2190.5055592347449</c:v>
                </c:pt>
                <c:pt idx="201">
                  <c:v>2156.6426943216443</c:v>
                </c:pt>
                <c:pt idx="202">
                  <c:v>2122.0611575384705</c:v>
                </c:pt>
                <c:pt idx="203">
                  <c:v>2086.759975307029</c:v>
                </c:pt>
                <c:pt idx="204">
                  <c:v>2050.7386410595218</c:v>
                </c:pt>
                <c:pt idx="205">
                  <c:v>2013.9971218406681</c:v>
                </c:pt>
                <c:pt idx="206">
                  <c:v>1976.5358643528632</c:v>
                </c:pt>
                <c:pt idx="207">
                  <c:v>1938.3558004361009</c:v>
                </c:pt>
                <c:pt idx="208">
                  <c:v>1899.4583519751259</c:v>
                </c:pt>
                <c:pt idx="209">
                  <c:v>1859.8454352270467</c:v>
                </c:pt>
                <c:pt idx="210">
                  <c:v>1819.5194645633915</c:v>
                </c:pt>
                <c:pt idx="211">
                  <c:v>1778.4833556213669</c:v>
                </c:pt>
                <c:pt idx="212">
                  <c:v>496.21157938853867</c:v>
                </c:pt>
                <c:pt idx="213">
                  <c:v>484.0842590047609</c:v>
                </c:pt>
                <c:pt idx="214">
                  <c:v>471.75740684672053</c:v>
                </c:pt>
                <c:pt idx="215">
                  <c:v>459.2324344165188</c:v>
                </c:pt>
                <c:pt idx="216">
                  <c:v>446.51089836819062</c:v>
                </c:pt>
                <c:pt idx="217">
                  <c:v>433.59450037644143</c:v>
                </c:pt>
                <c:pt idx="218">
                  <c:v>420.48508683242136</c:v>
                </c:pt>
                <c:pt idx="219">
                  <c:v>407.18464836685189</c:v>
                </c:pt>
                <c:pt idx="220">
                  <c:v>393.69531920104771</c:v>
                </c:pt>
                <c:pt idx="221">
                  <c:v>380.01937632660162</c:v>
                </c:pt>
                <c:pt idx="222">
                  <c:v>366.15923851472252</c:v>
                </c:pt>
                <c:pt idx="223">
                  <c:v>352.11746515645154</c:v>
                </c:pt>
                <c:pt idx="224">
                  <c:v>337.89675493518143</c:v>
                </c:pt>
                <c:pt idx="225">
                  <c:v>323.4999443331526</c:v>
                </c:pt>
                <c:pt idx="226">
                  <c:v>308.93000597379114</c:v>
                </c:pt>
                <c:pt idx="227">
                  <c:v>294.19004680198623</c:v>
                </c:pt>
                <c:pt idx="228">
                  <c:v>279.28330610460699</c:v>
                </c:pt>
                <c:pt idx="229">
                  <c:v>264.2131533737716</c:v>
                </c:pt>
                <c:pt idx="230">
                  <c:v>248.98308601558716</c:v>
                </c:pt>
                <c:pt idx="231">
                  <c:v>233.59672690727797</c:v>
                </c:pt>
                <c:pt idx="232">
                  <c:v>218.05782180581883</c:v>
                </c:pt>
                <c:pt idx="233">
                  <c:v>202.37023661138488</c:v>
                </c:pt>
                <c:pt idx="234">
                  <c:v>186.5379544891145</c:v>
                </c:pt>
                <c:pt idx="235">
                  <c:v>170.56507285286921</c:v>
                </c:pt>
                <c:pt idx="236">
                  <c:v>154.45580021485185</c:v>
                </c:pt>
                <c:pt idx="237">
                  <c:v>138.21445290511738</c:v>
                </c:pt>
                <c:pt idx="238">
                  <c:v>121.84545166518338</c:v>
                </c:pt>
                <c:pt idx="239">
                  <c:v>105.35331812009665</c:v>
                </c:pt>
                <c:pt idx="240">
                  <c:v>88.742671133490418</c:v>
                </c:pt>
                <c:pt idx="241">
                  <c:v>72.01822305029566</c:v>
                </c:pt>
                <c:pt idx="242">
                  <c:v>55.184775831925535</c:v>
                </c:pt>
                <c:pt idx="243">
                  <c:v>38.247217088887645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2572.1595427722918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592080"/>
        <c:axId val="458590120"/>
      </c:scatterChart>
      <c:valAx>
        <c:axId val="45859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58590120"/>
        <c:crosses val="autoZero"/>
        <c:crossBetween val="midCat"/>
      </c:valAx>
      <c:valAx>
        <c:axId val="4585901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Lm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585920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Current</a:t>
            </a:r>
            <a:r>
              <a:rPr lang="en-US" sz="1400" baseline="0"/>
              <a:t> in each LED at min. V</a:t>
            </a:r>
            <a:r>
              <a:rPr lang="en-US" sz="1400" baseline="-25000"/>
              <a:t>IN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5252251461988287"/>
          <c:y val="0.18309482758620854"/>
          <c:w val="0.76851286549707598"/>
          <c:h val="0.64628448275862072"/>
        </c:manualLayout>
      </c:layout>
      <c:scatterChart>
        <c:scatterStyle val="smoothMarker"/>
        <c:varyColors val="0"/>
        <c:ser>
          <c:idx val="0"/>
          <c:order val="0"/>
          <c:tx>
            <c:v>ILED1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'Time-domain'!$CM$11:$CM$266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48.659774760333306</c:v>
                </c:pt>
                <c:pt idx="16">
                  <c:v>51.905848528243951</c:v>
                </c:pt>
                <c:pt idx="17">
                  <c:v>55.14400811869131</c:v>
                </c:pt>
                <c:pt idx="18">
                  <c:v>58.373765876751932</c:v>
                </c:pt>
                <c:pt idx="19">
                  <c:v>61.594635412787426</c:v>
                </c:pt>
                <c:pt idx="20">
                  <c:v>64.806131675692967</c:v>
                </c:pt>
                <c:pt idx="21">
                  <c:v>68.007771025944166</c:v>
                </c:pt>
                <c:pt idx="22">
                  <c:v>71.199071308431456</c:v>
                </c:pt>
                <c:pt idx="23">
                  <c:v>74.379551925070786</c:v>
                </c:pt>
                <c:pt idx="24">
                  <c:v>77.548733907180036</c:v>
                </c:pt>
                <c:pt idx="25">
                  <c:v>80.706139987609845</c:v>
                </c:pt>
                <c:pt idx="26">
                  <c:v>83.851294672618366</c:v>
                </c:pt>
                <c:pt idx="27">
                  <c:v>86.983724313478859</c:v>
                </c:pt>
                <c:pt idx="28">
                  <c:v>90.10295717780933</c:v>
                </c:pt>
                <c:pt idx="29">
                  <c:v>93.20852352061388</c:v>
                </c:pt>
                <c:pt idx="30">
                  <c:v>96.29995565502449</c:v>
                </c:pt>
                <c:pt idx="31">
                  <c:v>99.376788022732839</c:v>
                </c:pt>
                <c:pt idx="32">
                  <c:v>102.43855726410185</c:v>
                </c:pt>
                <c:pt idx="33">
                  <c:v>105.48480228794587</c:v>
                </c:pt>
                <c:pt idx="34">
                  <c:v>108.51506434096923</c:v>
                </c:pt>
                <c:pt idx="35">
                  <c:v>111.528887076853</c:v>
                </c:pt>
                <c:pt idx="36">
                  <c:v>114.52581662497876</c:v>
                </c:pt>
                <c:pt idx="37">
                  <c:v>117.50540165878023</c:v>
                </c:pt>
                <c:pt idx="38">
                  <c:v>120.467193463711</c:v>
                </c:pt>
                <c:pt idx="39">
                  <c:v>123.41074600481971</c:v>
                </c:pt>
                <c:pt idx="40">
                  <c:v>126.3356159939208</c:v>
                </c:pt>
                <c:pt idx="41">
                  <c:v>129.24136295635248</c:v>
                </c:pt>
                <c:pt idx="42">
                  <c:v>132.12754929731031</c:v>
                </c:pt>
                <c:pt idx="43">
                  <c:v>134.99374036774771</c:v>
                </c:pt>
                <c:pt idx="44">
                  <c:v>137.83950452983197</c:v>
                </c:pt>
                <c:pt idx="45">
                  <c:v>140.66441322194794</c:v>
                </c:pt>
                <c:pt idx="46">
                  <c:v>143.46804102323742</c:v>
                </c:pt>
                <c:pt idx="47">
                  <c:v>146.24996571766604</c:v>
                </c:pt>
                <c:pt idx="48">
                  <c:v>149.00976835760758</c:v>
                </c:pt>
                <c:pt idx="49">
                  <c:v>151.74703332693585</c:v>
                </c:pt>
                <c:pt idx="50">
                  <c:v>154.46134840361483</c:v>
                </c:pt>
                <c:pt idx="51">
                  <c:v>157.15230482177805</c:v>
                </c:pt>
                <c:pt idx="52">
                  <c:v>159.81949733328705</c:v>
                </c:pt>
                <c:pt idx="53">
                  <c:v>162.46252426876029</c:v>
                </c:pt>
                <c:pt idx="54">
                  <c:v>165.08098759806313</c:v>
                </c:pt>
                <c:pt idx="55">
                  <c:v>167.67449299024966</c:v>
                </c:pt>
                <c:pt idx="56">
                  <c:v>170.24264987294742</c:v>
                </c:pt>
                <c:pt idx="57">
                  <c:v>172.78507149117635</c:v>
                </c:pt>
                <c:pt idx="58">
                  <c:v>175.30137496559246</c:v>
                </c:pt>
                <c:pt idx="59">
                  <c:v>177.79118135014826</c:v>
                </c:pt>
                <c:pt idx="60">
                  <c:v>180.25411568916041</c:v>
                </c:pt>
                <c:pt idx="61">
                  <c:v>182.68980707377682</c:v>
                </c:pt>
                <c:pt idx="62">
                  <c:v>185.09788869783421</c:v>
                </c:pt>
                <c:pt idx="63">
                  <c:v>187.4779979130976</c:v>
                </c:pt>
                <c:pt idx="64">
                  <c:v>189.82977628387385</c:v>
                </c:pt>
                <c:pt idx="65">
                  <c:v>192.15286964099087</c:v>
                </c:pt>
                <c:pt idx="66">
                  <c:v>194.44692813513416</c:v>
                </c:pt>
                <c:pt idx="67">
                  <c:v>196.7116062895326</c:v>
                </c:pt>
                <c:pt idx="68">
                  <c:v>198.94656305198632</c:v>
                </c:pt>
                <c:pt idx="69">
                  <c:v>201.1514618462277</c:v>
                </c:pt>
                <c:pt idx="70">
                  <c:v>203.32597062260862</c:v>
                </c:pt>
                <c:pt idx="71">
                  <c:v>205.46976190810585</c:v>
                </c:pt>
                <c:pt idx="72">
                  <c:v>207.58251285563716</c:v>
                </c:pt>
                <c:pt idx="73">
                  <c:v>209.66390529268131</c:v>
                </c:pt>
                <c:pt idx="74">
                  <c:v>211.71362576919313</c:v>
                </c:pt>
                <c:pt idx="75">
                  <c:v>213.73136560480839</c:v>
                </c:pt>
                <c:pt idx="76">
                  <c:v>215.71682093532962</c:v>
                </c:pt>
                <c:pt idx="77">
                  <c:v>217.66969275848717</c:v>
                </c:pt>
                <c:pt idx="78">
                  <c:v>219.58968697896768</c:v>
                </c:pt>
                <c:pt idx="79">
                  <c:v>221.47651445270381</c:v>
                </c:pt>
                <c:pt idx="80">
                  <c:v>223.32989103041839</c:v>
                </c:pt>
                <c:pt idx="81">
                  <c:v>225.14953760041604</c:v>
                </c:pt>
                <c:pt idx="82">
                  <c:v>226.93518013061643</c:v>
                </c:pt>
                <c:pt idx="83">
                  <c:v>228.68654970982271</c:v>
                </c:pt>
                <c:pt idx="84">
                  <c:v>230.40338258821825</c:v>
                </c:pt>
                <c:pt idx="85">
                  <c:v>232.08542021708661</c:v>
                </c:pt>
                <c:pt idx="86">
                  <c:v>233.73240928774783</c:v>
                </c:pt>
                <c:pt idx="87">
                  <c:v>235.3441017697061</c:v>
                </c:pt>
                <c:pt idx="88">
                  <c:v>236.92025494800174</c:v>
                </c:pt>
                <c:pt idx="89">
                  <c:v>238.46063145976379</c:v>
                </c:pt>
                <c:pt idx="90">
                  <c:v>239.96499932995545</c:v>
                </c:pt>
                <c:pt idx="91">
                  <c:v>241.43313200630897</c:v>
                </c:pt>
                <c:pt idx="92">
                  <c:v>242.86480839344358</c:v>
                </c:pt>
                <c:pt idx="93">
                  <c:v>244.2598128861614</c:v>
                </c:pt>
                <c:pt idx="94">
                  <c:v>245.61793540191712</c:v>
                </c:pt>
                <c:pt idx="95">
                  <c:v>246.9389714124554</c:v>
                </c:pt>
                <c:pt idx="96">
                  <c:v>248.22272197461226</c:v>
                </c:pt>
                <c:pt idx="97">
                  <c:v>249.468993760275</c:v>
                </c:pt>
                <c:pt idx="98">
                  <c:v>250.67759908549687</c:v>
                </c:pt>
                <c:pt idx="99">
                  <c:v>251.84835593876142</c:v>
                </c:pt>
                <c:pt idx="100">
                  <c:v>252.98108800839302</c:v>
                </c:pt>
                <c:pt idx="101">
                  <c:v>254.0756247091085</c:v>
                </c:pt>
                <c:pt idx="102">
                  <c:v>255.13180120770662</c:v>
                </c:pt>
                <c:pt idx="103">
                  <c:v>256.14945844789179</c:v>
                </c:pt>
                <c:pt idx="104">
                  <c:v>257.12844317422679</c:v>
                </c:pt>
                <c:pt idx="105">
                  <c:v>258.06860795521283</c:v>
                </c:pt>
                <c:pt idx="106">
                  <c:v>258.96981120549208</c:v>
                </c:pt>
                <c:pt idx="107">
                  <c:v>259.83191720716997</c:v>
                </c:pt>
                <c:pt idx="108">
                  <c:v>260.65479613025366</c:v>
                </c:pt>
                <c:pt idx="109">
                  <c:v>261.43832405220417</c:v>
                </c:pt>
                <c:pt idx="110">
                  <c:v>262.18238297659849</c:v>
                </c:pt>
                <c:pt idx="111">
                  <c:v>262.8868608508995</c:v>
                </c:pt>
                <c:pt idx="112">
                  <c:v>263.55165158333057</c:v>
                </c:pt>
                <c:pt idx="113">
                  <c:v>264.1766550588527</c:v>
                </c:pt>
                <c:pt idx="114">
                  <c:v>264.76177715424132</c:v>
                </c:pt>
                <c:pt idx="115">
                  <c:v>265.30692975226128</c:v>
                </c:pt>
                <c:pt idx="116">
                  <c:v>265.81203075493642</c:v>
                </c:pt>
                <c:pt idx="117">
                  <c:v>266.2770040959137</c:v>
                </c:pt>
                <c:pt idx="118">
                  <c:v>266.70177975191825</c:v>
                </c:pt>
                <c:pt idx="119">
                  <c:v>267.08629375329883</c:v>
                </c:pt>
                <c:pt idx="120">
                  <c:v>267.43048819366101</c:v>
                </c:pt>
                <c:pt idx="121">
                  <c:v>267.73431123858825</c:v>
                </c:pt>
                <c:pt idx="122">
                  <c:v>267.99771713344751</c:v>
                </c:pt>
                <c:pt idx="123">
                  <c:v>268.22066621027983</c:v>
                </c:pt>
                <c:pt idx="124">
                  <c:v>268.40312489377436</c:v>
                </c:pt>
                <c:pt idx="125">
                  <c:v>268.54506570632458</c:v>
                </c:pt>
                <c:pt idx="126">
                  <c:v>268.64646727216609</c:v>
                </c:pt>
                <c:pt idx="127">
                  <c:v>268.70731432059608</c:v>
                </c:pt>
                <c:pt idx="128">
                  <c:v>268.72759768827297</c:v>
                </c:pt>
                <c:pt idx="129">
                  <c:v>268.70731432059608</c:v>
                </c:pt>
                <c:pt idx="130">
                  <c:v>268.64646727216609</c:v>
                </c:pt>
                <c:pt idx="131">
                  <c:v>268.54506570632458</c:v>
                </c:pt>
                <c:pt idx="132">
                  <c:v>268.40312489377436</c:v>
                </c:pt>
                <c:pt idx="133">
                  <c:v>268.22066621027983</c:v>
                </c:pt>
                <c:pt idx="134">
                  <c:v>267.99771713344751</c:v>
                </c:pt>
                <c:pt idx="135">
                  <c:v>267.73431123858825</c:v>
                </c:pt>
                <c:pt idx="136">
                  <c:v>267.43048819366106</c:v>
                </c:pt>
                <c:pt idx="137">
                  <c:v>267.08629375329883</c:v>
                </c:pt>
                <c:pt idx="138">
                  <c:v>266.70177975191831</c:v>
                </c:pt>
                <c:pt idx="139">
                  <c:v>266.2770040959137</c:v>
                </c:pt>
                <c:pt idx="140">
                  <c:v>265.81203075493647</c:v>
                </c:pt>
                <c:pt idx="141">
                  <c:v>265.30692975226128</c:v>
                </c:pt>
                <c:pt idx="142">
                  <c:v>264.76177715424137</c:v>
                </c:pt>
                <c:pt idx="143">
                  <c:v>264.1766550588527</c:v>
                </c:pt>
                <c:pt idx="144">
                  <c:v>263.55165158333062</c:v>
                </c:pt>
                <c:pt idx="145">
                  <c:v>262.8868608508995</c:v>
                </c:pt>
                <c:pt idx="146">
                  <c:v>262.18238297659855</c:v>
                </c:pt>
                <c:pt idx="147">
                  <c:v>261.43832405220417</c:v>
                </c:pt>
                <c:pt idx="148">
                  <c:v>260.65479613025366</c:v>
                </c:pt>
                <c:pt idx="149">
                  <c:v>259.83191720716997</c:v>
                </c:pt>
                <c:pt idx="150">
                  <c:v>258.96981120549208</c:v>
                </c:pt>
                <c:pt idx="151">
                  <c:v>258.06860795521283</c:v>
                </c:pt>
                <c:pt idx="152">
                  <c:v>257.12844317422679</c:v>
                </c:pt>
                <c:pt idx="153">
                  <c:v>256.14945844789185</c:v>
                </c:pt>
                <c:pt idx="154">
                  <c:v>255.13180120770662</c:v>
                </c:pt>
                <c:pt idx="155">
                  <c:v>254.0756247091085</c:v>
                </c:pt>
                <c:pt idx="156">
                  <c:v>252.98108800839302</c:v>
                </c:pt>
                <c:pt idx="157">
                  <c:v>251.84835593876142</c:v>
                </c:pt>
                <c:pt idx="158">
                  <c:v>250.67759908549687</c:v>
                </c:pt>
                <c:pt idx="159">
                  <c:v>249.46899376027505</c:v>
                </c:pt>
                <c:pt idx="160">
                  <c:v>248.22272197461231</c:v>
                </c:pt>
                <c:pt idx="161">
                  <c:v>246.93897141245546</c:v>
                </c:pt>
                <c:pt idx="162">
                  <c:v>245.61793540191715</c:v>
                </c:pt>
                <c:pt idx="163">
                  <c:v>244.25981288616146</c:v>
                </c:pt>
                <c:pt idx="164">
                  <c:v>242.86480839344361</c:v>
                </c:pt>
                <c:pt idx="165">
                  <c:v>241.43313200630902</c:v>
                </c:pt>
                <c:pt idx="166">
                  <c:v>239.9649993299555</c:v>
                </c:pt>
                <c:pt idx="167">
                  <c:v>238.46063145976382</c:v>
                </c:pt>
                <c:pt idx="168">
                  <c:v>236.92025494800185</c:v>
                </c:pt>
                <c:pt idx="169">
                  <c:v>235.3441017697061</c:v>
                </c:pt>
                <c:pt idx="170">
                  <c:v>233.73240928774786</c:v>
                </c:pt>
                <c:pt idx="171">
                  <c:v>232.08542021708661</c:v>
                </c:pt>
                <c:pt idx="172">
                  <c:v>230.40338258821825</c:v>
                </c:pt>
                <c:pt idx="173">
                  <c:v>228.68654970982271</c:v>
                </c:pt>
                <c:pt idx="174">
                  <c:v>226.93518013061652</c:v>
                </c:pt>
                <c:pt idx="175">
                  <c:v>225.1495376004161</c:v>
                </c:pt>
                <c:pt idx="176">
                  <c:v>223.32989103041851</c:v>
                </c:pt>
                <c:pt idx="177">
                  <c:v>221.47651445270381</c:v>
                </c:pt>
                <c:pt idx="178">
                  <c:v>219.58968697896768</c:v>
                </c:pt>
                <c:pt idx="179">
                  <c:v>217.66969275848717</c:v>
                </c:pt>
                <c:pt idx="180">
                  <c:v>215.71682093532971</c:v>
                </c:pt>
                <c:pt idx="181">
                  <c:v>213.73136560480847</c:v>
                </c:pt>
                <c:pt idx="182">
                  <c:v>211.71362576919321</c:v>
                </c:pt>
                <c:pt idx="183">
                  <c:v>209.66390529268142</c:v>
                </c:pt>
                <c:pt idx="184">
                  <c:v>207.58251285563725</c:v>
                </c:pt>
                <c:pt idx="185">
                  <c:v>205.46976190810591</c:v>
                </c:pt>
                <c:pt idx="186">
                  <c:v>203.32597062260871</c:v>
                </c:pt>
                <c:pt idx="187">
                  <c:v>201.15146184622782</c:v>
                </c:pt>
                <c:pt idx="188">
                  <c:v>198.94656305198637</c:v>
                </c:pt>
                <c:pt idx="189">
                  <c:v>196.71160628953268</c:v>
                </c:pt>
                <c:pt idx="190">
                  <c:v>194.44692813513424</c:v>
                </c:pt>
                <c:pt idx="191">
                  <c:v>192.15286964099101</c:v>
                </c:pt>
                <c:pt idx="192">
                  <c:v>189.82977628387388</c:v>
                </c:pt>
                <c:pt idx="193">
                  <c:v>187.47799791309762</c:v>
                </c:pt>
                <c:pt idx="194">
                  <c:v>185.09788869783426</c:v>
                </c:pt>
                <c:pt idx="195">
                  <c:v>182.6898070737769</c:v>
                </c:pt>
                <c:pt idx="196">
                  <c:v>180.25411568916047</c:v>
                </c:pt>
                <c:pt idx="197">
                  <c:v>177.79118135014835</c:v>
                </c:pt>
                <c:pt idx="198">
                  <c:v>175.30137496559257</c:v>
                </c:pt>
                <c:pt idx="199">
                  <c:v>172.78507149117635</c:v>
                </c:pt>
                <c:pt idx="200">
                  <c:v>170.24264987294742</c:v>
                </c:pt>
                <c:pt idx="201">
                  <c:v>167.67449299024966</c:v>
                </c:pt>
                <c:pt idx="202">
                  <c:v>165.08098759806319</c:v>
                </c:pt>
                <c:pt idx="203">
                  <c:v>162.46252426876038</c:v>
                </c:pt>
                <c:pt idx="204">
                  <c:v>159.81949733328707</c:v>
                </c:pt>
                <c:pt idx="205">
                  <c:v>157.15230482177807</c:v>
                </c:pt>
                <c:pt idx="206">
                  <c:v>154.46134840361486</c:v>
                </c:pt>
                <c:pt idx="207">
                  <c:v>151.74703332693591</c:v>
                </c:pt>
                <c:pt idx="208">
                  <c:v>149.0097683576077</c:v>
                </c:pt>
                <c:pt idx="209">
                  <c:v>146.24996571766616</c:v>
                </c:pt>
                <c:pt idx="210">
                  <c:v>143.46804102323753</c:v>
                </c:pt>
                <c:pt idx="211">
                  <c:v>140.66441322194805</c:v>
                </c:pt>
                <c:pt idx="212">
                  <c:v>137.83950452983206</c:v>
                </c:pt>
                <c:pt idx="213">
                  <c:v>134.99374036774782</c:v>
                </c:pt>
                <c:pt idx="214">
                  <c:v>132.12754929731037</c:v>
                </c:pt>
                <c:pt idx="215">
                  <c:v>129.24136295635253</c:v>
                </c:pt>
                <c:pt idx="216">
                  <c:v>126.33561599392087</c:v>
                </c:pt>
                <c:pt idx="217">
                  <c:v>123.41074600481979</c:v>
                </c:pt>
                <c:pt idx="218">
                  <c:v>120.46719346371113</c:v>
                </c:pt>
                <c:pt idx="219">
                  <c:v>117.5054016587803</c:v>
                </c:pt>
                <c:pt idx="220">
                  <c:v>114.52581662497886</c:v>
                </c:pt>
                <c:pt idx="221">
                  <c:v>111.5288870768531</c:v>
                </c:pt>
                <c:pt idx="222">
                  <c:v>108.51506434096926</c:v>
                </c:pt>
                <c:pt idx="223">
                  <c:v>105.4848022879459</c:v>
                </c:pt>
                <c:pt idx="224">
                  <c:v>102.43855726410189</c:v>
                </c:pt>
                <c:pt idx="225">
                  <c:v>99.376788022732896</c:v>
                </c:pt>
                <c:pt idx="226">
                  <c:v>96.299955655024547</c:v>
                </c:pt>
                <c:pt idx="227">
                  <c:v>93.208523520613966</c:v>
                </c:pt>
                <c:pt idx="228">
                  <c:v>90.102957177809415</c:v>
                </c:pt>
                <c:pt idx="229">
                  <c:v>86.983724313478945</c:v>
                </c:pt>
                <c:pt idx="230">
                  <c:v>83.851294672618479</c:v>
                </c:pt>
                <c:pt idx="231">
                  <c:v>80.706139987609959</c:v>
                </c:pt>
                <c:pt idx="232">
                  <c:v>77.54873390718015</c:v>
                </c:pt>
                <c:pt idx="233">
                  <c:v>74.379551925070913</c:v>
                </c:pt>
                <c:pt idx="234">
                  <c:v>71.199071308431598</c:v>
                </c:pt>
                <c:pt idx="235">
                  <c:v>68.007771025944336</c:v>
                </c:pt>
                <c:pt idx="236">
                  <c:v>64.806131675693123</c:v>
                </c:pt>
                <c:pt idx="237">
                  <c:v>61.59463541278749</c:v>
                </c:pt>
                <c:pt idx="238">
                  <c:v>58.373765876751996</c:v>
                </c:pt>
                <c:pt idx="239">
                  <c:v>55.144008118691389</c:v>
                </c:pt>
                <c:pt idx="240">
                  <c:v>51.905848528244057</c:v>
                </c:pt>
                <c:pt idx="241">
                  <c:v>48.659774760333413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ILED2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'Time-domain'!$CN$11:$CN$266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162.46252426876029</c:v>
                </c:pt>
                <c:pt idx="54">
                  <c:v>165.08098759806313</c:v>
                </c:pt>
                <c:pt idx="55">
                  <c:v>167.67449299024966</c:v>
                </c:pt>
                <c:pt idx="56">
                  <c:v>170.24264987294742</c:v>
                </c:pt>
                <c:pt idx="57">
                  <c:v>172.78507149117635</c:v>
                </c:pt>
                <c:pt idx="58">
                  <c:v>175.30137496559246</c:v>
                </c:pt>
                <c:pt idx="59">
                  <c:v>177.79118135014826</c:v>
                </c:pt>
                <c:pt idx="60">
                  <c:v>180.25411568916041</c:v>
                </c:pt>
                <c:pt idx="61">
                  <c:v>182.68980707377682</c:v>
                </c:pt>
                <c:pt idx="62">
                  <c:v>185.09788869783421</c:v>
                </c:pt>
                <c:pt idx="63">
                  <c:v>187.4779979130976</c:v>
                </c:pt>
                <c:pt idx="64">
                  <c:v>189.82977628387385</c:v>
                </c:pt>
                <c:pt idx="65">
                  <c:v>192.15286964099087</c:v>
                </c:pt>
                <c:pt idx="66">
                  <c:v>194.44692813513416</c:v>
                </c:pt>
                <c:pt idx="67">
                  <c:v>196.7116062895326</c:v>
                </c:pt>
                <c:pt idx="68">
                  <c:v>198.94656305198632</c:v>
                </c:pt>
                <c:pt idx="69">
                  <c:v>201.1514618462277</c:v>
                </c:pt>
                <c:pt idx="70">
                  <c:v>203.32597062260862</c:v>
                </c:pt>
                <c:pt idx="71">
                  <c:v>205.46976190810585</c:v>
                </c:pt>
                <c:pt idx="72">
                  <c:v>207.58251285563716</c:v>
                </c:pt>
                <c:pt idx="73">
                  <c:v>209.66390529268131</c:v>
                </c:pt>
                <c:pt idx="74">
                  <c:v>211.71362576919313</c:v>
                </c:pt>
                <c:pt idx="75">
                  <c:v>213.73136560480839</c:v>
                </c:pt>
                <c:pt idx="76">
                  <c:v>215.71682093532962</c:v>
                </c:pt>
                <c:pt idx="77">
                  <c:v>217.66969275848717</c:v>
                </c:pt>
                <c:pt idx="78">
                  <c:v>219.58968697896768</c:v>
                </c:pt>
                <c:pt idx="79">
                  <c:v>221.47651445270381</c:v>
                </c:pt>
                <c:pt idx="80">
                  <c:v>223.32989103041839</c:v>
                </c:pt>
                <c:pt idx="81">
                  <c:v>225.14953760041604</c:v>
                </c:pt>
                <c:pt idx="82">
                  <c:v>226.93518013061643</c:v>
                </c:pt>
                <c:pt idx="83">
                  <c:v>228.68654970982271</c:v>
                </c:pt>
                <c:pt idx="84">
                  <c:v>230.40338258821825</c:v>
                </c:pt>
                <c:pt idx="85">
                  <c:v>232.08542021708661</c:v>
                </c:pt>
                <c:pt idx="86">
                  <c:v>233.73240928774783</c:v>
                </c:pt>
                <c:pt idx="87">
                  <c:v>235.3441017697061</c:v>
                </c:pt>
                <c:pt idx="88">
                  <c:v>236.92025494800174</c:v>
                </c:pt>
                <c:pt idx="89">
                  <c:v>238.46063145976379</c:v>
                </c:pt>
                <c:pt idx="90">
                  <c:v>239.96499932995545</c:v>
                </c:pt>
                <c:pt idx="91">
                  <c:v>241.43313200630897</c:v>
                </c:pt>
                <c:pt idx="92">
                  <c:v>242.86480839344358</c:v>
                </c:pt>
                <c:pt idx="93">
                  <c:v>244.2598128861614</c:v>
                </c:pt>
                <c:pt idx="94">
                  <c:v>245.61793540191712</c:v>
                </c:pt>
                <c:pt idx="95">
                  <c:v>246.9389714124554</c:v>
                </c:pt>
                <c:pt idx="96">
                  <c:v>248.22272197461226</c:v>
                </c:pt>
                <c:pt idx="97">
                  <c:v>249.468993760275</c:v>
                </c:pt>
                <c:pt idx="98">
                  <c:v>250.67759908549687</c:v>
                </c:pt>
                <c:pt idx="99">
                  <c:v>251.84835593876142</c:v>
                </c:pt>
                <c:pt idx="100">
                  <c:v>252.98108800839302</c:v>
                </c:pt>
                <c:pt idx="101">
                  <c:v>254.0756247091085</c:v>
                </c:pt>
                <c:pt idx="102">
                  <c:v>255.13180120770662</c:v>
                </c:pt>
                <c:pt idx="103">
                  <c:v>256.14945844789179</c:v>
                </c:pt>
                <c:pt idx="104">
                  <c:v>257.12844317422679</c:v>
                </c:pt>
                <c:pt idx="105">
                  <c:v>258.06860795521283</c:v>
                </c:pt>
                <c:pt idx="106">
                  <c:v>258.96981120549208</c:v>
                </c:pt>
                <c:pt idx="107">
                  <c:v>259.83191720716997</c:v>
                </c:pt>
                <c:pt idx="108">
                  <c:v>260.65479613025366</c:v>
                </c:pt>
                <c:pt idx="109">
                  <c:v>261.43832405220417</c:v>
                </c:pt>
                <c:pt idx="110">
                  <c:v>262.18238297659849</c:v>
                </c:pt>
                <c:pt idx="111">
                  <c:v>262.8868608508995</c:v>
                </c:pt>
                <c:pt idx="112">
                  <c:v>263.55165158333057</c:v>
                </c:pt>
                <c:pt idx="113">
                  <c:v>264.1766550588527</c:v>
                </c:pt>
                <c:pt idx="114">
                  <c:v>264.76177715424132</c:v>
                </c:pt>
                <c:pt idx="115">
                  <c:v>265.30692975226128</c:v>
                </c:pt>
                <c:pt idx="116">
                  <c:v>265.81203075493642</c:v>
                </c:pt>
                <c:pt idx="117">
                  <c:v>266.2770040959137</c:v>
                </c:pt>
                <c:pt idx="118">
                  <c:v>266.70177975191825</c:v>
                </c:pt>
                <c:pt idx="119">
                  <c:v>267.08629375329883</c:v>
                </c:pt>
                <c:pt idx="120">
                  <c:v>267.43048819366101</c:v>
                </c:pt>
                <c:pt idx="121">
                  <c:v>267.73431123858825</c:v>
                </c:pt>
                <c:pt idx="122">
                  <c:v>267.99771713344751</c:v>
                </c:pt>
                <c:pt idx="123">
                  <c:v>268.22066621027983</c:v>
                </c:pt>
                <c:pt idx="124">
                  <c:v>268.40312489377436</c:v>
                </c:pt>
                <c:pt idx="125">
                  <c:v>268.54506570632458</c:v>
                </c:pt>
                <c:pt idx="126">
                  <c:v>268.64646727216609</c:v>
                </c:pt>
                <c:pt idx="127">
                  <c:v>268.70731432059608</c:v>
                </c:pt>
                <c:pt idx="128">
                  <c:v>268.72759768827297</c:v>
                </c:pt>
                <c:pt idx="129">
                  <c:v>268.70731432059608</c:v>
                </c:pt>
                <c:pt idx="130">
                  <c:v>268.64646727216609</c:v>
                </c:pt>
                <c:pt idx="131">
                  <c:v>268.54506570632458</c:v>
                </c:pt>
                <c:pt idx="132">
                  <c:v>268.40312489377436</c:v>
                </c:pt>
                <c:pt idx="133">
                  <c:v>268.22066621027983</c:v>
                </c:pt>
                <c:pt idx="134">
                  <c:v>267.99771713344751</c:v>
                </c:pt>
                <c:pt idx="135">
                  <c:v>267.73431123858825</c:v>
                </c:pt>
                <c:pt idx="136">
                  <c:v>267.43048819366106</c:v>
                </c:pt>
                <c:pt idx="137">
                  <c:v>267.08629375329883</c:v>
                </c:pt>
                <c:pt idx="138">
                  <c:v>266.70177975191831</c:v>
                </c:pt>
                <c:pt idx="139">
                  <c:v>266.2770040959137</c:v>
                </c:pt>
                <c:pt idx="140">
                  <c:v>265.81203075493647</c:v>
                </c:pt>
                <c:pt idx="141">
                  <c:v>265.30692975226128</c:v>
                </c:pt>
                <c:pt idx="142">
                  <c:v>264.76177715424137</c:v>
                </c:pt>
                <c:pt idx="143">
                  <c:v>264.1766550588527</c:v>
                </c:pt>
                <c:pt idx="144">
                  <c:v>263.55165158333062</c:v>
                </c:pt>
                <c:pt idx="145">
                  <c:v>262.8868608508995</c:v>
                </c:pt>
                <c:pt idx="146">
                  <c:v>262.18238297659855</c:v>
                </c:pt>
                <c:pt idx="147">
                  <c:v>261.43832405220417</c:v>
                </c:pt>
                <c:pt idx="148">
                  <c:v>260.65479613025366</c:v>
                </c:pt>
                <c:pt idx="149">
                  <c:v>259.83191720716997</c:v>
                </c:pt>
                <c:pt idx="150">
                  <c:v>258.96981120549208</c:v>
                </c:pt>
                <c:pt idx="151">
                  <c:v>258.06860795521283</c:v>
                </c:pt>
                <c:pt idx="152">
                  <c:v>257.12844317422679</c:v>
                </c:pt>
                <c:pt idx="153">
                  <c:v>256.14945844789185</c:v>
                </c:pt>
                <c:pt idx="154">
                  <c:v>255.13180120770662</c:v>
                </c:pt>
                <c:pt idx="155">
                  <c:v>254.0756247091085</c:v>
                </c:pt>
                <c:pt idx="156">
                  <c:v>252.98108800839302</c:v>
                </c:pt>
                <c:pt idx="157">
                  <c:v>251.84835593876142</c:v>
                </c:pt>
                <c:pt idx="158">
                  <c:v>250.67759908549687</c:v>
                </c:pt>
                <c:pt idx="159">
                  <c:v>249.46899376027505</c:v>
                </c:pt>
                <c:pt idx="160">
                  <c:v>248.22272197461231</c:v>
                </c:pt>
                <c:pt idx="161">
                  <c:v>246.93897141245546</c:v>
                </c:pt>
                <c:pt idx="162">
                  <c:v>245.61793540191715</c:v>
                </c:pt>
                <c:pt idx="163">
                  <c:v>244.25981288616146</c:v>
                </c:pt>
                <c:pt idx="164">
                  <c:v>242.86480839344361</c:v>
                </c:pt>
                <c:pt idx="165">
                  <c:v>241.43313200630902</c:v>
                </c:pt>
                <c:pt idx="166">
                  <c:v>239.9649993299555</c:v>
                </c:pt>
                <c:pt idx="167">
                  <c:v>238.46063145976382</c:v>
                </c:pt>
                <c:pt idx="168">
                  <c:v>236.92025494800185</c:v>
                </c:pt>
                <c:pt idx="169">
                  <c:v>235.3441017697061</c:v>
                </c:pt>
                <c:pt idx="170">
                  <c:v>233.73240928774786</c:v>
                </c:pt>
                <c:pt idx="171">
                  <c:v>232.08542021708661</c:v>
                </c:pt>
                <c:pt idx="172">
                  <c:v>230.40338258821825</c:v>
                </c:pt>
                <c:pt idx="173">
                  <c:v>228.68654970982271</c:v>
                </c:pt>
                <c:pt idx="174">
                  <c:v>226.93518013061652</c:v>
                </c:pt>
                <c:pt idx="175">
                  <c:v>225.1495376004161</c:v>
                </c:pt>
                <c:pt idx="176">
                  <c:v>223.32989103041851</c:v>
                </c:pt>
                <c:pt idx="177">
                  <c:v>221.47651445270381</c:v>
                </c:pt>
                <c:pt idx="178">
                  <c:v>219.58968697896768</c:v>
                </c:pt>
                <c:pt idx="179">
                  <c:v>217.66969275848717</c:v>
                </c:pt>
                <c:pt idx="180">
                  <c:v>215.71682093532971</c:v>
                </c:pt>
                <c:pt idx="181">
                  <c:v>213.73136560480847</c:v>
                </c:pt>
                <c:pt idx="182">
                  <c:v>211.71362576919321</c:v>
                </c:pt>
                <c:pt idx="183">
                  <c:v>209.66390529268142</c:v>
                </c:pt>
                <c:pt idx="184">
                  <c:v>207.58251285563725</c:v>
                </c:pt>
                <c:pt idx="185">
                  <c:v>205.46976190810591</c:v>
                </c:pt>
                <c:pt idx="186">
                  <c:v>203.32597062260871</c:v>
                </c:pt>
                <c:pt idx="187">
                  <c:v>201.15146184622782</c:v>
                </c:pt>
                <c:pt idx="188">
                  <c:v>198.94656305198637</c:v>
                </c:pt>
                <c:pt idx="189">
                  <c:v>196.71160628953268</c:v>
                </c:pt>
                <c:pt idx="190">
                  <c:v>194.44692813513424</c:v>
                </c:pt>
                <c:pt idx="191">
                  <c:v>192.15286964099101</c:v>
                </c:pt>
                <c:pt idx="192">
                  <c:v>189.82977628387388</c:v>
                </c:pt>
                <c:pt idx="193">
                  <c:v>187.47799791309762</c:v>
                </c:pt>
                <c:pt idx="194">
                  <c:v>185.09788869783426</c:v>
                </c:pt>
                <c:pt idx="195">
                  <c:v>182.6898070737769</c:v>
                </c:pt>
                <c:pt idx="196">
                  <c:v>180.25411568916047</c:v>
                </c:pt>
                <c:pt idx="197">
                  <c:v>177.79118135014835</c:v>
                </c:pt>
                <c:pt idx="198">
                  <c:v>175.30137496559257</c:v>
                </c:pt>
                <c:pt idx="199">
                  <c:v>172.78507149117635</c:v>
                </c:pt>
                <c:pt idx="200">
                  <c:v>170.24264987294742</c:v>
                </c:pt>
                <c:pt idx="201">
                  <c:v>167.67449299024966</c:v>
                </c:pt>
                <c:pt idx="202">
                  <c:v>165.08098759806319</c:v>
                </c:pt>
                <c:pt idx="203">
                  <c:v>162.46252426876038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ILED3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'Time-domain'!$CO$11:$CO$266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ILED4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'Time-domain'!$CP$11:$CP$266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v>ILED5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'Time-domain'!$CQ$11:$CQ$266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v>ILED6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'Time-domain'!$CR$11:$CR$266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6"/>
          <c:order val="6"/>
          <c:tx>
            <c:v>ILED7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'Time-domain'!$CS$11:$CS$266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7"/>
          <c:order val="7"/>
          <c:tx>
            <c:v>ILED8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'Time-domain'!$CT$11:$CT$266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8"/>
          <c:order val="8"/>
          <c:tx>
            <c:v>ILED9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'Time-domain'!$CU$11:$CU$266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9"/>
          <c:order val="9"/>
          <c:tx>
            <c:v>ILED10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'Time-domain'!$CV$11:$CV$266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592864"/>
        <c:axId val="458589728"/>
      </c:scatterChart>
      <c:valAx>
        <c:axId val="45859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58589728"/>
        <c:crosses val="autoZero"/>
        <c:crossBetween val="midCat"/>
      </c:valAx>
      <c:valAx>
        <c:axId val="4585897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</a:t>
                </a:r>
                <a:r>
                  <a:rPr lang="en-US" baseline="-25000"/>
                  <a:t>F</a:t>
                </a:r>
                <a:r>
                  <a:rPr lang="en-US"/>
                  <a:t> (mA)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585928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681155303081363"/>
          <c:y val="7.3621095344547624E-2"/>
          <c:w val="0.19265006094132653"/>
          <c:h val="0.83346129808934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966" l="0.70000000000000062" r="0.70000000000000062" t="0.750000000000009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Input</a:t>
            </a:r>
            <a:r>
              <a:rPr lang="en-US" sz="1400" baseline="0"/>
              <a:t> Voltage vs Forward Voltage</a:t>
            </a:r>
            <a:endParaRPr lang="en-US" sz="1400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0879901375964372"/>
          <c:y val="0.12534801729142267"/>
          <c:w val="0.84286765290702303"/>
          <c:h val="0.77044740293592162"/>
        </c:manualLayout>
      </c:layout>
      <c:scatterChart>
        <c:scatterStyle val="smoothMarker"/>
        <c:varyColors val="0"/>
        <c:ser>
          <c:idx val="0"/>
          <c:order val="0"/>
          <c:tx>
            <c:v>Vin.min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'Time-domain'!$C$11:$C$266</c:f>
              <c:numCache>
                <c:formatCode>General</c:formatCode>
                <c:ptCount val="256"/>
                <c:pt idx="0">
                  <c:v>0</c:v>
                </c:pt>
                <c:pt idx="1">
                  <c:v>0.47429419448334631</c:v>
                </c:pt>
                <c:pt idx="2">
                  <c:v>2.3483061271551993</c:v>
                </c:pt>
                <c:pt idx="3">
                  <c:v>4.2217535787116578</c:v>
                </c:pt>
                <c:pt idx="4">
                  <c:v>6.0943544148575945</c:v>
                </c:pt>
                <c:pt idx="5">
                  <c:v>7.9658266287950568</c:v>
                </c:pt>
                <c:pt idx="6">
                  <c:v>9.835888383692442</c:v>
                </c:pt>
                <c:pt idx="7">
                  <c:v>11.704258055128086</c:v>
                </c:pt>
                <c:pt idx="8">
                  <c:v>13.570654273501876</c:v>
                </c:pt>
                <c:pt idx="9">
                  <c:v>15.434795966408474</c:v>
                </c:pt>
                <c:pt idx="10">
                  <c:v>17.296402400965778</c:v>
                </c:pt>
                <c:pt idx="11">
                  <c:v>19.155193226092265</c:v>
                </c:pt>
                <c:pt idx="12">
                  <c:v>21.010888514726851</c:v>
                </c:pt>
                <c:pt idx="13">
                  <c:v>22.86320880598484</c:v>
                </c:pt>
                <c:pt idx="14">
                  <c:v>24.711875147243749</c:v>
                </c:pt>
                <c:pt idx="15">
                  <c:v>26.556609136152506</c:v>
                </c:pt>
                <c:pt idx="16">
                  <c:v>28.397132962557841</c:v>
                </c:pt>
                <c:pt idx="17">
                  <c:v>30.233169450341496</c:v>
                </c:pt>
                <c:pt idx="18">
                  <c:v>32.064442099161866</c:v>
                </c:pt>
                <c:pt idx="19">
                  <c:v>33.890675126093988</c:v>
                </c:pt>
                <c:pt idx="20">
                  <c:v>35.711593507161432</c:v>
                </c:pt>
                <c:pt idx="21">
                  <c:v>37.52692301875387</c:v>
                </c:pt>
                <c:pt idx="22">
                  <c:v>39.336390278924156</c:v>
                </c:pt>
                <c:pt idx="23">
                  <c:v>41.139722788558657</c:v>
                </c:pt>
                <c:pt idx="24">
                  <c:v>42.936648972414595</c:v>
                </c:pt>
                <c:pt idx="25">
                  <c:v>44.726898220018313</c:v>
                </c:pt>
                <c:pt idx="26">
                  <c:v>46.510200926418143</c:v>
                </c:pt>
                <c:pt idx="27">
                  <c:v>48.286288532786031</c:v>
                </c:pt>
                <c:pt idx="28">
                  <c:v>50.054893566861416</c:v>
                </c:pt>
                <c:pt idx="29">
                  <c:v>51.815749683231594</c:v>
                </c:pt>
                <c:pt idx="30">
                  <c:v>53.568591703442401</c:v>
                </c:pt>
                <c:pt idx="31">
                  <c:v>55.313155655933045</c:v>
                </c:pt>
                <c:pt idx="32">
                  <c:v>57.049178815789276</c:v>
                </c:pt>
                <c:pt idx="33">
                  <c:v>58.776399744308833</c:v>
                </c:pt>
                <c:pt idx="34">
                  <c:v>60.494558328373074</c:v>
                </c:pt>
                <c:pt idx="35">
                  <c:v>62.203395819619161</c:v>
                </c:pt>
                <c:pt idx="36">
                  <c:v>63.902654873406469</c:v>
                </c:pt>
                <c:pt idx="37">
                  <c:v>65.592079587571902</c:v>
                </c:pt>
                <c:pt idx="38">
                  <c:v>67.271415540967666</c:v>
                </c:pt>
                <c:pt idx="39">
                  <c:v>68.940409831776293</c:v>
                </c:pt>
                <c:pt idx="40">
                  <c:v>70.598811115596618</c:v>
                </c:pt>
                <c:pt idx="41">
                  <c:v>72.246369643295367</c:v>
                </c:pt>
                <c:pt idx="42">
                  <c:v>73.882837298618469</c:v>
                </c:pt>
                <c:pt idx="43">
                  <c:v>75.507967635556454</c:v>
                </c:pt>
                <c:pt idx="44">
                  <c:v>77.121515915458247</c:v>
                </c:pt>
                <c:pt idx="45">
                  <c:v>78.723239143888009</c:v>
                </c:pt>
                <c:pt idx="46">
                  <c:v>80.312896107219132</c:v>
                </c:pt>
                <c:pt idx="47">
                  <c:v>81.890247408960164</c:v>
                </c:pt>
                <c:pt idx="48">
                  <c:v>83.455055505807024</c:v>
                </c:pt>
                <c:pt idx="49">
                  <c:v>85.007084743416129</c:v>
                </c:pt>
                <c:pt idx="50">
                  <c:v>86.546101391893131</c:v>
                </c:pt>
                <c:pt idx="51">
                  <c:v>88.071873680991672</c:v>
                </c:pt>
                <c:pt idx="52">
                  <c:v>89.584171835017258</c:v>
                </c:pt>
                <c:pt idx="53">
                  <c:v>91.08276810743061</c:v>
                </c:pt>
                <c:pt idx="54">
                  <c:v>92.567436815145328</c:v>
                </c:pt>
                <c:pt idx="55">
                  <c:v>94.037954372515074</c:v>
                </c:pt>
                <c:pt idx="56">
                  <c:v>95.494099325004726</c:v>
                </c:pt>
                <c:pt idx="57">
                  <c:v>96.935652382540511</c:v>
                </c:pt>
                <c:pt idx="58">
                  <c:v>98.362396452534441</c:v>
                </c:pt>
                <c:pt idx="59">
                  <c:v>99.774116672577577</c:v>
                </c:pt>
                <c:pt idx="60">
                  <c:v>101.17060044279746</c:v>
                </c:pt>
                <c:pt idx="61">
                  <c:v>102.55163745787497</c:v>
                </c:pt>
                <c:pt idx="62">
                  <c:v>103.91701973871551</c:v>
                </c:pt>
                <c:pt idx="63">
                  <c:v>105.26654166376986</c:v>
                </c:pt>
                <c:pt idx="64">
                  <c:v>106.6</c:v>
                </c:pt>
                <c:pt idx="65">
                  <c:v>107.91719393348534</c:v>
                </c:pt>
                <c:pt idx="66">
                  <c:v>109.21792509966458</c:v>
                </c:pt>
                <c:pt idx="67">
                  <c:v>110.5019976132085</c:v>
                </c:pt>
                <c:pt idx="68">
                  <c:v>111.76921809751975</c:v>
                </c:pt>
                <c:pt idx="69">
                  <c:v>113.01939571385464</c:v>
                </c:pt>
                <c:pt idx="70">
                  <c:v>114.25234219006262</c:v>
                </c:pt>
                <c:pt idx="71">
                  <c:v>115.46787184893952</c:v>
                </c:pt>
                <c:pt idx="72">
                  <c:v>116.6658016361898</c:v>
                </c:pt>
                <c:pt idx="73">
                  <c:v>117.84595114799382</c:v>
                </c:pt>
                <c:pt idx="74">
                  <c:v>119.00814265817603</c:v>
                </c:pt>
                <c:pt idx="75">
                  <c:v>120.15220114496987</c:v>
                </c:pt>
                <c:pt idx="76">
                  <c:v>121.2779543173754</c:v>
                </c:pt>
                <c:pt idx="77">
                  <c:v>122.38523264110574</c:v>
                </c:pt>
                <c:pt idx="78">
                  <c:v>123.47386936411819</c:v>
                </c:pt>
                <c:pt idx="79">
                  <c:v>124.54370054172658</c:v>
                </c:pt>
                <c:pt idx="80">
                  <c:v>125.59456506129072</c:v>
                </c:pt>
                <c:pt idx="81">
                  <c:v>126.62630466647937</c:v>
                </c:pt>
                <c:pt idx="82">
                  <c:v>127.63876398110301</c:v>
                </c:pt>
                <c:pt idx="83">
                  <c:v>128.63179053251298</c:v>
                </c:pt>
                <c:pt idx="84">
                  <c:v>129.60523477456326</c:v>
                </c:pt>
                <c:pt idx="85">
                  <c:v>130.5589501101316</c:v>
                </c:pt>
                <c:pt idx="86">
                  <c:v>131.49279291319652</c:v>
                </c:pt>
                <c:pt idx="87">
                  <c:v>132.40662255046684</c:v>
                </c:pt>
                <c:pt idx="88">
                  <c:v>133.30030140256048</c:v>
                </c:pt>
                <c:pt idx="89">
                  <c:v>134.17369488472957</c:v>
                </c:pt>
                <c:pt idx="90">
                  <c:v>135.02667146712824</c:v>
                </c:pt>
                <c:pt idx="91">
                  <c:v>135.85910269462067</c:v>
                </c:pt>
                <c:pt idx="92">
                  <c:v>136.67086320612603</c:v>
                </c:pt>
                <c:pt idx="93">
                  <c:v>137.46183075349703</c:v>
                </c:pt>
                <c:pt idx="94">
                  <c:v>138.23188621993052</c:v>
                </c:pt>
                <c:pt idx="95">
                  <c:v>138.98091363790573</c:v>
                </c:pt>
                <c:pt idx="96">
                  <c:v>139.70880020664868</c:v>
                </c:pt>
                <c:pt idx="97">
                  <c:v>140.41543630911943</c:v>
                </c:pt>
                <c:pt idx="98">
                  <c:v>141.10071552852023</c:v>
                </c:pt>
                <c:pt idx="99">
                  <c:v>141.76453466432122</c:v>
                </c:pt>
                <c:pt idx="100">
                  <c:v>142.40679374780237</c:v>
                </c:pt>
                <c:pt idx="101">
                  <c:v>143.02739605710801</c:v>
                </c:pt>
                <c:pt idx="102">
                  <c:v>143.62624813181318</c:v>
                </c:pt>
                <c:pt idx="103">
                  <c:v>144.20325978699813</c:v>
                </c:pt>
                <c:pt idx="104">
                  <c:v>144.75834412683008</c:v>
                </c:pt>
                <c:pt idx="105">
                  <c:v>145.29141755764917</c:v>
                </c:pt>
                <c:pt idx="106">
                  <c:v>145.80239980055751</c:v>
                </c:pt>
                <c:pt idx="107">
                  <c:v>146.29121390350886</c:v>
                </c:pt>
                <c:pt idx="108">
                  <c:v>146.75778625289732</c:v>
                </c:pt>
                <c:pt idx="109">
                  <c:v>147.20204658464328</c:v>
                </c:pt>
                <c:pt idx="110">
                  <c:v>147.62392799477485</c:v>
                </c:pt>
                <c:pt idx="111">
                  <c:v>148.02336694950353</c:v>
                </c:pt>
                <c:pt idx="112">
                  <c:v>148.40030329479194</c:v>
                </c:pt>
                <c:pt idx="113">
                  <c:v>148.75468026541296</c:v>
                </c:pt>
                <c:pt idx="114">
                  <c:v>149.08644449349833</c:v>
                </c:pt>
                <c:pt idx="115">
                  <c:v>149.39554601657562</c:v>
                </c:pt>
                <c:pt idx="116">
                  <c:v>149.68193828509246</c:v>
                </c:pt>
                <c:pt idx="117">
                  <c:v>149.94557816942657</c:v>
                </c:pt>
                <c:pt idx="118">
                  <c:v>150.18642596638117</c:v>
                </c:pt>
                <c:pt idx="119">
                  <c:v>150.40444540516395</c:v>
                </c:pt>
                <c:pt idx="120">
                  <c:v>150.59960365284931</c:v>
                </c:pt>
                <c:pt idx="121">
                  <c:v>150.77187131932305</c:v>
                </c:pt>
                <c:pt idx="122">
                  <c:v>150.92122246170823</c:v>
                </c:pt>
                <c:pt idx="123">
                  <c:v>151.04763458827216</c:v>
                </c:pt>
                <c:pt idx="124">
                  <c:v>151.15108866181359</c:v>
                </c:pt>
                <c:pt idx="125">
                  <c:v>151.23156910252953</c:v>
                </c:pt>
                <c:pt idx="126">
                  <c:v>151.28906379036167</c:v>
                </c:pt>
                <c:pt idx="127">
                  <c:v>151.32356406682149</c:v>
                </c:pt>
                <c:pt idx="128">
                  <c:v>151.33506473629427</c:v>
                </c:pt>
                <c:pt idx="129">
                  <c:v>151.32356406682149</c:v>
                </c:pt>
                <c:pt idx="130">
                  <c:v>151.28906379036167</c:v>
                </c:pt>
                <c:pt idx="131">
                  <c:v>151.23156910252953</c:v>
                </c:pt>
                <c:pt idx="132">
                  <c:v>151.15108866181359</c:v>
                </c:pt>
                <c:pt idx="133">
                  <c:v>151.04763458827216</c:v>
                </c:pt>
                <c:pt idx="134">
                  <c:v>150.92122246170823</c:v>
                </c:pt>
                <c:pt idx="135">
                  <c:v>150.77187131932305</c:v>
                </c:pt>
                <c:pt idx="136">
                  <c:v>150.59960365284931</c:v>
                </c:pt>
                <c:pt idx="137">
                  <c:v>150.40444540516395</c:v>
                </c:pt>
                <c:pt idx="138">
                  <c:v>150.18642596638119</c:v>
                </c:pt>
                <c:pt idx="139">
                  <c:v>149.94557816942657</c:v>
                </c:pt>
                <c:pt idx="140">
                  <c:v>149.68193828509246</c:v>
                </c:pt>
                <c:pt idx="141">
                  <c:v>149.39554601657565</c:v>
                </c:pt>
                <c:pt idx="142">
                  <c:v>149.08644449349836</c:v>
                </c:pt>
                <c:pt idx="143">
                  <c:v>148.75468026541296</c:v>
                </c:pt>
                <c:pt idx="144">
                  <c:v>148.40030329479194</c:v>
                </c:pt>
                <c:pt idx="145">
                  <c:v>148.02336694950353</c:v>
                </c:pt>
                <c:pt idx="146">
                  <c:v>147.6239279947749</c:v>
                </c:pt>
                <c:pt idx="147">
                  <c:v>147.20204658464328</c:v>
                </c:pt>
                <c:pt idx="148">
                  <c:v>146.75778625289732</c:v>
                </c:pt>
                <c:pt idx="149">
                  <c:v>146.29121390350886</c:v>
                </c:pt>
                <c:pt idx="150">
                  <c:v>145.80239980055751</c:v>
                </c:pt>
                <c:pt idx="151">
                  <c:v>145.2914175576492</c:v>
                </c:pt>
                <c:pt idx="152">
                  <c:v>144.75834412683011</c:v>
                </c:pt>
                <c:pt idx="153">
                  <c:v>144.20325978699819</c:v>
                </c:pt>
                <c:pt idx="154">
                  <c:v>143.62624813181318</c:v>
                </c:pt>
                <c:pt idx="155">
                  <c:v>143.02739605710801</c:v>
                </c:pt>
                <c:pt idx="156">
                  <c:v>142.40679374780237</c:v>
                </c:pt>
                <c:pt idx="157">
                  <c:v>141.76453466432125</c:v>
                </c:pt>
                <c:pt idx="158">
                  <c:v>141.10071552852023</c:v>
                </c:pt>
                <c:pt idx="159">
                  <c:v>140.41543630911946</c:v>
                </c:pt>
                <c:pt idx="160">
                  <c:v>139.70880020664868</c:v>
                </c:pt>
                <c:pt idx="161">
                  <c:v>138.98091363790576</c:v>
                </c:pt>
                <c:pt idx="162">
                  <c:v>138.23188621993054</c:v>
                </c:pt>
                <c:pt idx="163">
                  <c:v>137.46183075349705</c:v>
                </c:pt>
                <c:pt idx="164">
                  <c:v>136.67086320612603</c:v>
                </c:pt>
                <c:pt idx="165">
                  <c:v>135.85910269462073</c:v>
                </c:pt>
                <c:pt idx="166">
                  <c:v>135.02667146712827</c:v>
                </c:pt>
                <c:pt idx="167">
                  <c:v>134.1736948847296</c:v>
                </c:pt>
                <c:pt idx="168">
                  <c:v>133.30030140256054</c:v>
                </c:pt>
                <c:pt idx="169">
                  <c:v>132.40662255046684</c:v>
                </c:pt>
                <c:pt idx="170">
                  <c:v>131.49279291319655</c:v>
                </c:pt>
                <c:pt idx="171">
                  <c:v>130.5589501101316</c:v>
                </c:pt>
                <c:pt idx="172">
                  <c:v>129.60523477456326</c:v>
                </c:pt>
                <c:pt idx="173">
                  <c:v>128.63179053251298</c:v>
                </c:pt>
                <c:pt idx="174">
                  <c:v>127.63876398110304</c:v>
                </c:pt>
                <c:pt idx="175">
                  <c:v>126.62630466647943</c:v>
                </c:pt>
                <c:pt idx="176">
                  <c:v>125.59456506129078</c:v>
                </c:pt>
                <c:pt idx="177">
                  <c:v>124.54370054172658</c:v>
                </c:pt>
                <c:pt idx="178">
                  <c:v>123.47386936411819</c:v>
                </c:pt>
                <c:pt idx="179">
                  <c:v>122.38523264110574</c:v>
                </c:pt>
                <c:pt idx="180">
                  <c:v>121.27795431737546</c:v>
                </c:pt>
                <c:pt idx="181">
                  <c:v>120.15220114496994</c:v>
                </c:pt>
                <c:pt idx="182">
                  <c:v>119.00814265817608</c:v>
                </c:pt>
                <c:pt idx="183">
                  <c:v>117.84595114799387</c:v>
                </c:pt>
                <c:pt idx="184">
                  <c:v>116.66580163618984</c:v>
                </c:pt>
                <c:pt idx="185">
                  <c:v>115.46787184893955</c:v>
                </c:pt>
                <c:pt idx="186">
                  <c:v>114.25234219006265</c:v>
                </c:pt>
                <c:pt idx="187">
                  <c:v>113.01939571385468</c:v>
                </c:pt>
                <c:pt idx="188">
                  <c:v>111.7692180975198</c:v>
                </c:pt>
                <c:pt idx="189">
                  <c:v>110.50199761320854</c:v>
                </c:pt>
                <c:pt idx="190">
                  <c:v>109.21792509966463</c:v>
                </c:pt>
                <c:pt idx="191">
                  <c:v>107.91719393348542</c:v>
                </c:pt>
                <c:pt idx="192">
                  <c:v>106.60000000000001</c:v>
                </c:pt>
                <c:pt idx="193">
                  <c:v>105.26654166376987</c:v>
                </c:pt>
                <c:pt idx="194">
                  <c:v>103.91701973871555</c:v>
                </c:pt>
                <c:pt idx="195">
                  <c:v>102.55163745787502</c:v>
                </c:pt>
                <c:pt idx="196">
                  <c:v>101.17060044279749</c:v>
                </c:pt>
                <c:pt idx="197">
                  <c:v>99.774116672577634</c:v>
                </c:pt>
                <c:pt idx="198">
                  <c:v>98.362396452534497</c:v>
                </c:pt>
                <c:pt idx="199">
                  <c:v>96.935652382540511</c:v>
                </c:pt>
                <c:pt idx="200">
                  <c:v>95.494099325004726</c:v>
                </c:pt>
                <c:pt idx="201">
                  <c:v>94.037954372515074</c:v>
                </c:pt>
                <c:pt idx="202">
                  <c:v>92.567436815145342</c:v>
                </c:pt>
                <c:pt idx="203">
                  <c:v>91.082768107430638</c:v>
                </c:pt>
                <c:pt idx="204">
                  <c:v>89.584171835017301</c:v>
                </c:pt>
                <c:pt idx="205">
                  <c:v>88.071873680991686</c:v>
                </c:pt>
                <c:pt idx="206">
                  <c:v>86.546101391893146</c:v>
                </c:pt>
                <c:pt idx="207">
                  <c:v>85.007084743416186</c:v>
                </c:pt>
                <c:pt idx="208">
                  <c:v>83.455055505807081</c:v>
                </c:pt>
                <c:pt idx="209">
                  <c:v>81.890247408960221</c:v>
                </c:pt>
                <c:pt idx="210">
                  <c:v>80.312896107219203</c:v>
                </c:pt>
                <c:pt idx="211">
                  <c:v>78.723239143888065</c:v>
                </c:pt>
                <c:pt idx="212">
                  <c:v>77.121515915458303</c:v>
                </c:pt>
                <c:pt idx="213">
                  <c:v>75.507967635556525</c:v>
                </c:pt>
                <c:pt idx="214">
                  <c:v>73.882837298618497</c:v>
                </c:pt>
                <c:pt idx="215">
                  <c:v>72.246369643295395</c:v>
                </c:pt>
                <c:pt idx="216">
                  <c:v>70.598811115596661</c:v>
                </c:pt>
                <c:pt idx="217">
                  <c:v>68.940409831776336</c:v>
                </c:pt>
                <c:pt idx="218">
                  <c:v>67.271415540967723</c:v>
                </c:pt>
                <c:pt idx="219">
                  <c:v>65.592079587571945</c:v>
                </c:pt>
                <c:pt idx="220">
                  <c:v>63.90265487340654</c:v>
                </c:pt>
                <c:pt idx="221">
                  <c:v>62.203395819619224</c:v>
                </c:pt>
                <c:pt idx="222">
                  <c:v>60.494558328373095</c:v>
                </c:pt>
                <c:pt idx="223">
                  <c:v>58.77639974430884</c:v>
                </c:pt>
                <c:pt idx="224">
                  <c:v>57.049178815789297</c:v>
                </c:pt>
                <c:pt idx="225">
                  <c:v>55.313155655933073</c:v>
                </c:pt>
                <c:pt idx="226">
                  <c:v>53.568591703442436</c:v>
                </c:pt>
                <c:pt idx="227">
                  <c:v>51.815749683231637</c:v>
                </c:pt>
                <c:pt idx="228">
                  <c:v>50.054893566861459</c:v>
                </c:pt>
                <c:pt idx="229">
                  <c:v>48.286288532786088</c:v>
                </c:pt>
                <c:pt idx="230">
                  <c:v>46.510200926418193</c:v>
                </c:pt>
                <c:pt idx="231">
                  <c:v>44.72689822001837</c:v>
                </c:pt>
                <c:pt idx="232">
                  <c:v>42.936648972414666</c:v>
                </c:pt>
                <c:pt idx="233">
                  <c:v>41.139722788558728</c:v>
                </c:pt>
                <c:pt idx="234">
                  <c:v>39.336390278924242</c:v>
                </c:pt>
                <c:pt idx="235">
                  <c:v>37.526923018753962</c:v>
                </c:pt>
                <c:pt idx="236">
                  <c:v>35.711593507161531</c:v>
                </c:pt>
                <c:pt idx="237">
                  <c:v>33.890675126094031</c:v>
                </c:pt>
                <c:pt idx="238">
                  <c:v>32.064442099161909</c:v>
                </c:pt>
                <c:pt idx="239">
                  <c:v>30.233169450341542</c:v>
                </c:pt>
                <c:pt idx="240">
                  <c:v>28.397132962557901</c:v>
                </c:pt>
                <c:pt idx="241">
                  <c:v>26.556609136152566</c:v>
                </c:pt>
                <c:pt idx="242">
                  <c:v>24.711875147243813</c:v>
                </c:pt>
                <c:pt idx="243">
                  <c:v>22.863208805984911</c:v>
                </c:pt>
                <c:pt idx="244">
                  <c:v>21.010888514726929</c:v>
                </c:pt>
                <c:pt idx="245">
                  <c:v>19.155193226092351</c:v>
                </c:pt>
                <c:pt idx="246">
                  <c:v>17.296402400965867</c:v>
                </c:pt>
                <c:pt idx="247">
                  <c:v>15.43479596640857</c:v>
                </c:pt>
                <c:pt idx="248">
                  <c:v>13.570654273501912</c:v>
                </c:pt>
                <c:pt idx="249">
                  <c:v>11.704258055128127</c:v>
                </c:pt>
                <c:pt idx="250">
                  <c:v>9.8358883836924882</c:v>
                </c:pt>
                <c:pt idx="251">
                  <c:v>7.9658266287951118</c:v>
                </c:pt>
                <c:pt idx="252">
                  <c:v>6.0943544148576549</c:v>
                </c:pt>
                <c:pt idx="253">
                  <c:v>4.2217535787117235</c:v>
                </c:pt>
                <c:pt idx="254">
                  <c:v>2.3483061271552734</c:v>
                </c:pt>
                <c:pt idx="255">
                  <c:v>0.47429419448342691</c:v>
                </c:pt>
              </c:numCache>
            </c:numRef>
          </c:yVal>
          <c:smooth val="1"/>
        </c:ser>
        <c:ser>
          <c:idx val="1"/>
          <c:order val="1"/>
          <c:tx>
            <c:v>Vf.min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'Time-domain'!$AI$11:$AI$266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22.863151026242608</c:v>
                </c:pt>
                <c:pt idx="15">
                  <c:v>22.945459524306138</c:v>
                </c:pt>
                <c:pt idx="16">
                  <c:v>23.028082871479363</c:v>
                </c:pt>
                <c:pt idx="17">
                  <c:v>23.110953114339274</c:v>
                </c:pt>
                <c:pt idx="18">
                  <c:v>23.194002828291296</c:v>
                </c:pt>
                <c:pt idx="19">
                  <c:v>23.277165194858213</c:v>
                </c:pt>
                <c:pt idx="20">
                  <c:v>23.360374077602451</c:v>
                </c:pt>
                <c:pt idx="21">
                  <c:v>23.443564096585721</c:v>
                </c:pt>
                <c:pt idx="22">
                  <c:v>23.526670701272266</c:v>
                </c:pt>
                <c:pt idx="23">
                  <c:v>23.609630241784451</c:v>
                </c:pt>
                <c:pt idx="24">
                  <c:v>23.692380038422012</c:v>
                </c:pt>
                <c:pt idx="25">
                  <c:v>23.774858449358842</c:v>
                </c:pt>
                <c:pt idx="26">
                  <c:v>23.857004936434105</c:v>
                </c:pt>
                <c:pt idx="27">
                  <c:v>23.938760128957263</c:v>
                </c:pt>
                <c:pt idx="28">
                  <c:v>24.020065885449643</c:v>
                </c:pt>
                <c:pt idx="29">
                  <c:v>24.100865353248256</c:v>
                </c:pt>
                <c:pt idx="30">
                  <c:v>24.18110302590074</c:v>
                </c:pt>
                <c:pt idx="31">
                  <c:v>24.260724798283647</c:v>
                </c:pt>
                <c:pt idx="32">
                  <c:v>24.339678019379566</c:v>
                </c:pt>
                <c:pt idx="33">
                  <c:v>24.417911542652117</c:v>
                </c:pt>
                <c:pt idx="34">
                  <c:v>24.495375773961314</c:v>
                </c:pt>
                <c:pt idx="35">
                  <c:v>24.572022716965364</c:v>
                </c:pt>
                <c:pt idx="36">
                  <c:v>24.647806015958782</c:v>
                </c:pt>
                <c:pt idx="37">
                  <c:v>24.722680996100191</c:v>
                </c:pt>
                <c:pt idx="38">
                  <c:v>24.796604700987189</c:v>
                </c:pt>
                <c:pt idx="39">
                  <c:v>24.86953592753931</c:v>
                </c:pt>
                <c:pt idx="40">
                  <c:v>24.941435258154137</c:v>
                </c:pt>
                <c:pt idx="41">
                  <c:v>25.012265090105426</c:v>
                </c:pt>
                <c:pt idx="42">
                  <c:v>25.081989662156094</c:v>
                </c:pt>
                <c:pt idx="43">
                  <c:v>25.150575078362937</c:v>
                </c:pt>
                <c:pt idx="44">
                  <c:v>25.2179893290539</c:v>
                </c:pt>
                <c:pt idx="45">
                  <c:v>25.284202308962794</c:v>
                </c:pt>
                <c:pt idx="46">
                  <c:v>25.349185832510294</c:v>
                </c:pt>
                <c:pt idx="47">
                  <c:v>25.412913646224276</c:v>
                </c:pt>
                <c:pt idx="48">
                  <c:v>25.475361438296389</c:v>
                </c:pt>
                <c:pt idx="49">
                  <c:v>25.536506845275934</c:v>
                </c:pt>
                <c:pt idx="50">
                  <c:v>25.596329455906151</c:v>
                </c:pt>
                <c:pt idx="51">
                  <c:v>25.654810812111926</c:v>
                </c:pt>
                <c:pt idx="52">
                  <c:v>25.711934407152068</c:v>
                </c:pt>
                <c:pt idx="53">
                  <c:v>90.186899883336054</c:v>
                </c:pt>
                <c:pt idx="54">
                  <c:v>90.377182044260991</c:v>
                </c:pt>
                <c:pt idx="55">
                  <c:v>90.562579486153268</c:v>
                </c:pt>
                <c:pt idx="56">
                  <c:v>90.743061493317953</c:v>
                </c:pt>
                <c:pt idx="57">
                  <c:v>90.918604001100164</c:v>
                </c:pt>
                <c:pt idx="58">
                  <c:v>91.08918953160412</c:v>
                </c:pt>
                <c:pt idx="59">
                  <c:v>91.254807120190009</c:v>
                </c:pt>
                <c:pt idx="60">
                  <c:v>91.4154522329017</c:v>
                </c:pt>
                <c:pt idx="61">
                  <c:v>91.571126674990339</c:v>
                </c:pt>
                <c:pt idx="62">
                  <c:v>91.721838490711619</c:v>
                </c:pt>
                <c:pt idx="63">
                  <c:v>91.867601854585914</c:v>
                </c:pt>
                <c:pt idx="64">
                  <c:v>92.008436954322676</c:v>
                </c:pt>
                <c:pt idx="65">
                  <c:v>92.144369865621655</c:v>
                </c:pt>
                <c:pt idx="66">
                  <c:v>92.275432419074207</c:v>
                </c:pt>
                <c:pt idx="67">
                  <c:v>92.401662059399442</c:v>
                </c:pt>
                <c:pt idx="68">
                  <c:v>92.523101697259619</c:v>
                </c:pt>
                <c:pt idx="69">
                  <c:v>92.639799553909469</c:v>
                </c:pt>
                <c:pt idx="70">
                  <c:v>92.751808998943943</c:v>
                </c:pt>
                <c:pt idx="71">
                  <c:v>92.859188381417567</c:v>
                </c:pt>
                <c:pt idx="72">
                  <c:v>92.962000854618381</c:v>
                </c:pt>
                <c:pt idx="73">
                  <c:v>93.060314194786585</c:v>
                </c:pt>
                <c:pt idx="74">
                  <c:v>93.154200614077183</c:v>
                </c:pt>
                <c:pt idx="75">
                  <c:v>93.243736568072933</c:v>
                </c:pt>
                <c:pt idx="76">
                  <c:v>93.329002558160596</c:v>
                </c:pt>
                <c:pt idx="77">
                  <c:v>93.410082929091473</c:v>
                </c:pt>
                <c:pt idx="78">
                  <c:v>93.487065662051705</c:v>
                </c:pt>
                <c:pt idx="79">
                  <c:v>93.560042163574948</c:v>
                </c:pt>
                <c:pt idx="80">
                  <c:v>93.629107050634389</c:v>
                </c:pt>
                <c:pt idx="81">
                  <c:v>93.694357932256395</c:v>
                </c:pt>
                <c:pt idx="82">
                  <c:v>93.755895188001787</c:v>
                </c:pt>
                <c:pt idx="83">
                  <c:v>93.813821743665102</c:v>
                </c:pt>
                <c:pt idx="84">
                  <c:v>93.868242844545023</c:v>
                </c:pt>
                <c:pt idx="85">
                  <c:v>93.919265826641748</c:v>
                </c:pt>
                <c:pt idx="86">
                  <c:v>93.966999886140371</c:v>
                </c:pt>
                <c:pt idx="87">
                  <c:v>94.011555847539341</c:v>
                </c:pt>
                <c:pt idx="88">
                  <c:v>94.053045930785842</c:v>
                </c:pt>
                <c:pt idx="89">
                  <c:v>94.09158351777981</c:v>
                </c:pt>
                <c:pt idx="90">
                  <c:v>94.12728291860887</c:v>
                </c:pt>
                <c:pt idx="91">
                  <c:v>94.1602591378754</c:v>
                </c:pt>
                <c:pt idx="92">
                  <c:v>94.190627641477306</c:v>
                </c:pt>
                <c:pt idx="93">
                  <c:v>94.218504124201417</c:v>
                </c:pt>
                <c:pt idx="94">
                  <c:v>94.244004278487466</c:v>
                </c:pt>
                <c:pt idx="95">
                  <c:v>94.267243564717631</c:v>
                </c:pt>
                <c:pt idx="96">
                  <c:v>94.28833698338407</c:v>
                </c:pt>
                <c:pt idx="97">
                  <c:v>94.307398849483405</c:v>
                </c:pt>
                <c:pt idx="98">
                  <c:v>94.324542569482816</c:v>
                </c:pt>
                <c:pt idx="99">
                  <c:v>94.339880421198615</c:v>
                </c:pt>
                <c:pt idx="100">
                  <c:v>94.353523336923075</c:v>
                </c:pt>
                <c:pt idx="101">
                  <c:v>94.365580690129434</c:v>
                </c:pt>
                <c:pt idx="102">
                  <c:v>94.376160086080134</c:v>
                </c:pt>
                <c:pt idx="103">
                  <c:v>94.385367156656059</c:v>
                </c:pt>
                <c:pt idx="104">
                  <c:v>94.393305359718624</c:v>
                </c:pt>
                <c:pt idx="105">
                  <c:v>94.400075783308694</c:v>
                </c:pt>
                <c:pt idx="106">
                  <c:v>94.405776954979373</c:v>
                </c:pt>
                <c:pt idx="107">
                  <c:v>94.410504656550955</c:v>
                </c:pt>
                <c:pt idx="108">
                  <c:v>94.414351744568734</c:v>
                </c:pt>
                <c:pt idx="109">
                  <c:v>94.417407976734495</c:v>
                </c:pt>
                <c:pt idx="110">
                  <c:v>94.419759844574202</c:v>
                </c:pt>
                <c:pt idx="111">
                  <c:v>94.421490412594565</c:v>
                </c:pt>
                <c:pt idx="112">
                  <c:v>94.422679164170617</c:v>
                </c:pt>
                <c:pt idx="113">
                  <c:v>94.423401854396928</c:v>
                </c:pt>
                <c:pt idx="114">
                  <c:v>94.423730370124403</c:v>
                </c:pt>
                <c:pt idx="115">
                  <c:v>94.4237325973927</c:v>
                </c:pt>
                <c:pt idx="116">
                  <c:v>94.423472296458471</c:v>
                </c:pt>
                <c:pt idx="117">
                  <c:v>94.423008984607065</c:v>
                </c:pt>
                <c:pt idx="118">
                  <c:v>94.422397826923941</c:v>
                </c:pt>
                <c:pt idx="119">
                  <c:v>94.421689535190083</c:v>
                </c:pt>
                <c:pt idx="120">
                  <c:v>94.420930275053109</c:v>
                </c:pt>
                <c:pt idx="121">
                  <c:v>94.420161581613826</c:v>
                </c:pt>
                <c:pt idx="122">
                  <c:v>94.419420283554629</c:v>
                </c:pt>
                <c:pt idx="123">
                  <c:v>94.418738435923842</c:v>
                </c:pt>
                <c:pt idx="124">
                  <c:v>94.418143261676917</c:v>
                </c:pt>
                <c:pt idx="125">
                  <c:v>94.417657102062009</c:v>
                </c:pt>
                <c:pt idx="126">
                  <c:v>94.417297375924562</c:v>
                </c:pt>
                <c:pt idx="127">
                  <c:v>94.417076547991755</c:v>
                </c:pt>
                <c:pt idx="128">
                  <c:v>94.417002106184682</c:v>
                </c:pt>
                <c:pt idx="129">
                  <c:v>94.417076547991755</c:v>
                </c:pt>
                <c:pt idx="130">
                  <c:v>94.417297375924562</c:v>
                </c:pt>
                <c:pt idx="131">
                  <c:v>94.417657102062009</c:v>
                </c:pt>
                <c:pt idx="132">
                  <c:v>94.418143261676917</c:v>
                </c:pt>
                <c:pt idx="133">
                  <c:v>94.418738435923842</c:v>
                </c:pt>
                <c:pt idx="134">
                  <c:v>94.419420283554629</c:v>
                </c:pt>
                <c:pt idx="135">
                  <c:v>94.420161581613826</c:v>
                </c:pt>
                <c:pt idx="136">
                  <c:v>94.420930275053124</c:v>
                </c:pt>
                <c:pt idx="137">
                  <c:v>94.421689535190083</c:v>
                </c:pt>
                <c:pt idx="138">
                  <c:v>94.422397826923969</c:v>
                </c:pt>
                <c:pt idx="139">
                  <c:v>94.423008984607065</c:v>
                </c:pt>
                <c:pt idx="140">
                  <c:v>94.423472296458471</c:v>
                </c:pt>
                <c:pt idx="141">
                  <c:v>94.4237325973927</c:v>
                </c:pt>
                <c:pt idx="142">
                  <c:v>94.423730370124403</c:v>
                </c:pt>
                <c:pt idx="143">
                  <c:v>94.423401854396928</c:v>
                </c:pt>
                <c:pt idx="144">
                  <c:v>94.422679164170617</c:v>
                </c:pt>
                <c:pt idx="145">
                  <c:v>94.421490412594565</c:v>
                </c:pt>
                <c:pt idx="146">
                  <c:v>94.419759844574202</c:v>
                </c:pt>
                <c:pt idx="147">
                  <c:v>94.417407976734495</c:v>
                </c:pt>
                <c:pt idx="148">
                  <c:v>94.414351744568734</c:v>
                </c:pt>
                <c:pt idx="149">
                  <c:v>94.410504656550955</c:v>
                </c:pt>
                <c:pt idx="150">
                  <c:v>94.405776954979373</c:v>
                </c:pt>
                <c:pt idx="151">
                  <c:v>94.400075783308694</c:v>
                </c:pt>
                <c:pt idx="152">
                  <c:v>94.393305359718624</c:v>
                </c:pt>
                <c:pt idx="153">
                  <c:v>94.385367156656059</c:v>
                </c:pt>
                <c:pt idx="154">
                  <c:v>94.376160086080134</c:v>
                </c:pt>
                <c:pt idx="155">
                  <c:v>94.365580690129434</c:v>
                </c:pt>
                <c:pt idx="156">
                  <c:v>94.353523336923075</c:v>
                </c:pt>
                <c:pt idx="157">
                  <c:v>94.339880421198615</c:v>
                </c:pt>
                <c:pt idx="158">
                  <c:v>94.324542569482816</c:v>
                </c:pt>
                <c:pt idx="159">
                  <c:v>94.307398849483405</c:v>
                </c:pt>
                <c:pt idx="160">
                  <c:v>94.28833698338407</c:v>
                </c:pt>
                <c:pt idx="161">
                  <c:v>94.267243564717631</c:v>
                </c:pt>
                <c:pt idx="162">
                  <c:v>94.244004278487466</c:v>
                </c:pt>
                <c:pt idx="163">
                  <c:v>94.218504124201417</c:v>
                </c:pt>
                <c:pt idx="164">
                  <c:v>94.190627641477306</c:v>
                </c:pt>
                <c:pt idx="165">
                  <c:v>94.1602591378754</c:v>
                </c:pt>
                <c:pt idx="166">
                  <c:v>94.12728291860887</c:v>
                </c:pt>
                <c:pt idx="167">
                  <c:v>94.09158351777981</c:v>
                </c:pt>
                <c:pt idx="168">
                  <c:v>94.053045930785842</c:v>
                </c:pt>
                <c:pt idx="169">
                  <c:v>94.011555847539341</c:v>
                </c:pt>
                <c:pt idx="170">
                  <c:v>93.966999886140371</c:v>
                </c:pt>
                <c:pt idx="171">
                  <c:v>93.919265826641748</c:v>
                </c:pt>
                <c:pt idx="172">
                  <c:v>93.868242844545023</c:v>
                </c:pt>
                <c:pt idx="173">
                  <c:v>93.813821743665102</c:v>
                </c:pt>
                <c:pt idx="174">
                  <c:v>93.755895188001787</c:v>
                </c:pt>
                <c:pt idx="175">
                  <c:v>93.694357932256395</c:v>
                </c:pt>
                <c:pt idx="176">
                  <c:v>93.629107050634403</c:v>
                </c:pt>
                <c:pt idx="177">
                  <c:v>93.560042163574948</c:v>
                </c:pt>
                <c:pt idx="178">
                  <c:v>93.487065662051705</c:v>
                </c:pt>
                <c:pt idx="179">
                  <c:v>93.410082929091473</c:v>
                </c:pt>
                <c:pt idx="180">
                  <c:v>93.329002558160596</c:v>
                </c:pt>
                <c:pt idx="181">
                  <c:v>93.243736568072933</c:v>
                </c:pt>
                <c:pt idx="182">
                  <c:v>93.154200614077212</c:v>
                </c:pt>
                <c:pt idx="183">
                  <c:v>93.060314194786585</c:v>
                </c:pt>
                <c:pt idx="184">
                  <c:v>92.962000854618381</c:v>
                </c:pt>
                <c:pt idx="185">
                  <c:v>92.859188381417567</c:v>
                </c:pt>
                <c:pt idx="186">
                  <c:v>92.751808998943943</c:v>
                </c:pt>
                <c:pt idx="187">
                  <c:v>92.639799553909484</c:v>
                </c:pt>
                <c:pt idx="188">
                  <c:v>92.523101697259619</c:v>
                </c:pt>
                <c:pt idx="189">
                  <c:v>92.401662059399442</c:v>
                </c:pt>
                <c:pt idx="190">
                  <c:v>92.275432419074207</c:v>
                </c:pt>
                <c:pt idx="191">
                  <c:v>92.144369865621655</c:v>
                </c:pt>
                <c:pt idx="192">
                  <c:v>92.008436954322676</c:v>
                </c:pt>
                <c:pt idx="193">
                  <c:v>91.867601854585914</c:v>
                </c:pt>
                <c:pt idx="194">
                  <c:v>91.721838490711619</c:v>
                </c:pt>
                <c:pt idx="195">
                  <c:v>91.571126674990339</c:v>
                </c:pt>
                <c:pt idx="196">
                  <c:v>91.4154522329017</c:v>
                </c:pt>
                <c:pt idx="197">
                  <c:v>91.254807120190037</c:v>
                </c:pt>
                <c:pt idx="198">
                  <c:v>91.089189531604134</c:v>
                </c:pt>
                <c:pt idx="199">
                  <c:v>90.918604001100164</c:v>
                </c:pt>
                <c:pt idx="200">
                  <c:v>90.743061493317953</c:v>
                </c:pt>
                <c:pt idx="201">
                  <c:v>90.562579486153268</c:v>
                </c:pt>
                <c:pt idx="202">
                  <c:v>90.377182044260991</c:v>
                </c:pt>
                <c:pt idx="203">
                  <c:v>90.186899883336068</c:v>
                </c:pt>
                <c:pt idx="204">
                  <c:v>25.711934407152068</c:v>
                </c:pt>
                <c:pt idx="205">
                  <c:v>25.654810812111926</c:v>
                </c:pt>
                <c:pt idx="206">
                  <c:v>25.596329455906151</c:v>
                </c:pt>
                <c:pt idx="207">
                  <c:v>25.536506845275937</c:v>
                </c:pt>
                <c:pt idx="208">
                  <c:v>25.475361438296389</c:v>
                </c:pt>
                <c:pt idx="209">
                  <c:v>25.412913646224279</c:v>
                </c:pt>
                <c:pt idx="210">
                  <c:v>25.349185832510297</c:v>
                </c:pt>
                <c:pt idx="211">
                  <c:v>25.284202308962797</c:v>
                </c:pt>
                <c:pt idx="212">
                  <c:v>25.217989329053903</c:v>
                </c:pt>
                <c:pt idx="213">
                  <c:v>25.150575078362937</c:v>
                </c:pt>
                <c:pt idx="214">
                  <c:v>25.081989662156094</c:v>
                </c:pt>
                <c:pt idx="215">
                  <c:v>25.01226509010543</c:v>
                </c:pt>
                <c:pt idx="216">
                  <c:v>24.94143525815414</c:v>
                </c:pt>
                <c:pt idx="217">
                  <c:v>24.86953592753931</c:v>
                </c:pt>
                <c:pt idx="218">
                  <c:v>24.796604700987192</c:v>
                </c:pt>
                <c:pt idx="219">
                  <c:v>24.722680996100195</c:v>
                </c:pt>
                <c:pt idx="220">
                  <c:v>24.647806015958786</c:v>
                </c:pt>
                <c:pt idx="221">
                  <c:v>24.572022716965368</c:v>
                </c:pt>
                <c:pt idx="222">
                  <c:v>24.495375773961314</c:v>
                </c:pt>
                <c:pt idx="223">
                  <c:v>24.417911542652121</c:v>
                </c:pt>
                <c:pt idx="224">
                  <c:v>24.339678019379566</c:v>
                </c:pt>
                <c:pt idx="225">
                  <c:v>24.260724798283647</c:v>
                </c:pt>
                <c:pt idx="226">
                  <c:v>24.181103025900743</c:v>
                </c:pt>
                <c:pt idx="227">
                  <c:v>24.10086535324826</c:v>
                </c:pt>
                <c:pt idx="228">
                  <c:v>24.020065885449647</c:v>
                </c:pt>
                <c:pt idx="229">
                  <c:v>23.938760128957263</c:v>
                </c:pt>
                <c:pt idx="230">
                  <c:v>23.857004936434109</c:v>
                </c:pt>
                <c:pt idx="231">
                  <c:v>23.774858449358845</c:v>
                </c:pt>
                <c:pt idx="232">
                  <c:v>23.692380038422016</c:v>
                </c:pt>
                <c:pt idx="233">
                  <c:v>23.609630241784455</c:v>
                </c:pt>
                <c:pt idx="234">
                  <c:v>23.52667070127227</c:v>
                </c:pt>
                <c:pt idx="235">
                  <c:v>23.443564096585725</c:v>
                </c:pt>
                <c:pt idx="236">
                  <c:v>23.360374077602454</c:v>
                </c:pt>
                <c:pt idx="237">
                  <c:v>23.277165194858213</c:v>
                </c:pt>
                <c:pt idx="238">
                  <c:v>23.1940028282913</c:v>
                </c:pt>
                <c:pt idx="239">
                  <c:v>23.110953114339278</c:v>
                </c:pt>
                <c:pt idx="240">
                  <c:v>23.028082871479363</c:v>
                </c:pt>
                <c:pt idx="241">
                  <c:v>22.945459524306141</c:v>
                </c:pt>
                <c:pt idx="242">
                  <c:v>22.863151026242612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592472"/>
        <c:axId val="458590904"/>
      </c:scatterChart>
      <c:valAx>
        <c:axId val="458592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58590904"/>
        <c:crosses val="autoZero"/>
        <c:crossBetween val="midCat"/>
      </c:valAx>
      <c:valAx>
        <c:axId val="4585909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</a:t>
                </a:r>
                <a:r>
                  <a:rPr lang="en-US" baseline="-25000"/>
                  <a:t>IN.min</a:t>
                </a:r>
                <a:r>
                  <a:rPr lang="en-US"/>
                  <a:t> (V)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5859247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944" l="0.70000000000000062" r="0.70000000000000062" t="0.750000000000009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Input</a:t>
            </a:r>
            <a:r>
              <a:rPr lang="en-US" sz="1400" baseline="0"/>
              <a:t> Voltage vs Forward Voltage</a:t>
            </a:r>
            <a:endParaRPr lang="en-US" sz="1400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0879901375964372"/>
          <c:y val="0.12534801729142275"/>
          <c:w val="0.84286765290702303"/>
          <c:h val="0.77044740293592162"/>
        </c:manualLayout>
      </c:layout>
      <c:scatterChart>
        <c:scatterStyle val="smoothMarker"/>
        <c:varyColors val="0"/>
        <c:ser>
          <c:idx val="2"/>
          <c:order val="0"/>
          <c:tx>
            <c:v>Vin.max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'Time-domain'!$E$11:$E$266</c:f>
              <c:numCache>
                <c:formatCode>General</c:formatCode>
                <c:ptCount val="256"/>
                <c:pt idx="0">
                  <c:v>0</c:v>
                </c:pt>
                <c:pt idx="1">
                  <c:v>0.89080401547964527</c:v>
                </c:pt>
                <c:pt idx="2">
                  <c:v>3.1812630443007994</c:v>
                </c:pt>
                <c:pt idx="3">
                  <c:v>5.471032151758692</c:v>
                </c:pt>
                <c:pt idx="4">
                  <c:v>7.7597665070481696</c:v>
                </c:pt>
                <c:pt idx="5">
                  <c:v>10.047121435193956</c:v>
                </c:pt>
                <c:pt idx="6">
                  <c:v>12.332752468957427</c:v>
                </c:pt>
                <c:pt idx="7">
                  <c:v>14.616315400712105</c:v>
                </c:pt>
                <c:pt idx="8">
                  <c:v>16.897466334280072</c:v>
                </c:pt>
                <c:pt idx="9">
                  <c:v>19.175861736721469</c:v>
                </c:pt>
                <c:pt idx="10">
                  <c:v>21.451158490069282</c:v>
                </c:pt>
                <c:pt idx="11">
                  <c:v>23.723013943001657</c:v>
                </c:pt>
                <c:pt idx="12">
                  <c:v>25.991085962443929</c:v>
                </c:pt>
                <c:pt idx="13">
                  <c:v>28.25503298509258</c:v>
                </c:pt>
                <c:pt idx="14">
                  <c:v>30.514514068853469</c:v>
                </c:pt>
                <c:pt idx="15">
                  <c:v>32.769188944186396</c:v>
                </c:pt>
                <c:pt idx="16">
                  <c:v>35.018718065348473</c:v>
                </c:pt>
                <c:pt idx="17">
                  <c:v>37.262762661528491</c:v>
                </c:pt>
                <c:pt idx="18">
                  <c:v>39.500984787864496</c:v>
                </c:pt>
                <c:pt idx="19">
                  <c:v>41.733047376337097</c:v>
                </c:pt>
                <c:pt idx="20">
                  <c:v>43.95861428653064</c:v>
                </c:pt>
                <c:pt idx="21">
                  <c:v>46.177350356254721</c:v>
                </c:pt>
                <c:pt idx="22">
                  <c:v>48.388921452018415</c:v>
                </c:pt>
                <c:pt idx="23">
                  <c:v>50.59299451934946</c:v>
                </c:pt>
                <c:pt idx="24">
                  <c:v>52.789237632951171</c:v>
                </c:pt>
                <c:pt idx="25">
                  <c:v>54.977320046689044</c:v>
                </c:pt>
                <c:pt idx="26">
                  <c:v>57.156912243399951</c:v>
                </c:pt>
                <c:pt idx="27">
                  <c:v>59.327685984516258</c:v>
                </c:pt>
                <c:pt idx="28">
                  <c:v>61.489314359497286</c:v>
                </c:pt>
                <c:pt idx="29">
                  <c:v>63.641471835060834</c:v>
                </c:pt>
                <c:pt idx="30">
                  <c:v>65.783834304207375</c:v>
                </c:pt>
                <c:pt idx="31">
                  <c:v>67.916079135029264</c:v>
                </c:pt>
                <c:pt idx="32">
                  <c:v>70.037885219297991</c:v>
                </c:pt>
                <c:pt idx="33">
                  <c:v>72.148933020821886</c:v>
                </c:pt>
                <c:pt idx="34">
                  <c:v>74.248904623567086</c:v>
                </c:pt>
                <c:pt idx="35">
                  <c:v>76.337483779534523</c:v>
                </c:pt>
                <c:pt idx="36">
                  <c:v>78.414355956385677</c:v>
                </c:pt>
                <c:pt idx="37">
                  <c:v>80.479208384810107</c:v>
                </c:pt>
                <c:pt idx="38">
                  <c:v>82.531730105627133</c:v>
                </c:pt>
                <c:pt idx="39">
                  <c:v>84.571612016615475</c:v>
                </c:pt>
                <c:pt idx="40">
                  <c:v>86.598546919062514</c:v>
                </c:pt>
                <c:pt idx="41">
                  <c:v>88.612229564027672</c:v>
                </c:pt>
                <c:pt idx="42">
                  <c:v>90.612356698311444</c:v>
                </c:pt>
                <c:pt idx="43">
                  <c:v>92.598627110124553</c:v>
                </c:pt>
                <c:pt idx="44">
                  <c:v>94.570741674448954</c:v>
                </c:pt>
                <c:pt idx="45">
                  <c:v>96.528403398085331</c:v>
                </c:pt>
                <c:pt idx="46">
                  <c:v>98.471317464378942</c:v>
                </c:pt>
                <c:pt idx="47">
                  <c:v>100.39919127761799</c:v>
                </c:pt>
                <c:pt idx="48">
                  <c:v>102.31173450709747</c:v>
                </c:pt>
                <c:pt idx="49">
                  <c:v>104.20865913084192</c:v>
                </c:pt>
                <c:pt idx="50">
                  <c:v>106.08967947898049</c:v>
                </c:pt>
                <c:pt idx="51">
                  <c:v>107.95451227676759</c:v>
                </c:pt>
                <c:pt idx="52">
                  <c:v>109.80287668724331</c:v>
                </c:pt>
                <c:pt idx="53">
                  <c:v>111.63449435352629</c:v>
                </c:pt>
                <c:pt idx="54">
                  <c:v>113.44908944073318</c:v>
                </c:pt>
                <c:pt idx="55">
                  <c:v>115.24638867751842</c:v>
                </c:pt>
                <c:pt idx="56">
                  <c:v>117.02612139722798</c:v>
                </c:pt>
                <c:pt idx="57">
                  <c:v>118.78801957866061</c:v>
                </c:pt>
                <c:pt idx="58">
                  <c:v>120.53181788643099</c:v>
                </c:pt>
                <c:pt idx="59">
                  <c:v>122.25725371092814</c:v>
                </c:pt>
                <c:pt idx="60">
                  <c:v>123.96406720786356</c:v>
                </c:pt>
                <c:pt idx="61">
                  <c:v>125.65200133740274</c:v>
                </c:pt>
                <c:pt idx="62">
                  <c:v>127.32080190287451</c:v>
                </c:pt>
                <c:pt idx="63">
                  <c:v>128.97021758905203</c:v>
                </c:pt>
                <c:pt idx="64">
                  <c:v>130.6</c:v>
                </c:pt>
                <c:pt idx="65">
                  <c:v>132.20990369648209</c:v>
                </c:pt>
                <c:pt idx="66">
                  <c:v>133.79968623292336</c:v>
                </c:pt>
                <c:pt idx="67">
                  <c:v>135.36910819392151</c:v>
                </c:pt>
                <c:pt idx="68">
                  <c:v>136.91793323030191</c:v>
                </c:pt>
                <c:pt idx="69">
                  <c:v>138.44592809471121</c:v>
                </c:pt>
                <c:pt idx="70">
                  <c:v>139.95286267674319</c:v>
                </c:pt>
                <c:pt idx="71">
                  <c:v>141.43851003759275</c:v>
                </c:pt>
                <c:pt idx="72">
                  <c:v>142.90264644423198</c:v>
                </c:pt>
                <c:pt idx="73">
                  <c:v>144.34505140310353</c:v>
                </c:pt>
                <c:pt idx="74">
                  <c:v>145.76550769332624</c:v>
                </c:pt>
                <c:pt idx="75">
                  <c:v>147.16380139940759</c:v>
                </c:pt>
                <c:pt idx="76">
                  <c:v>148.53972194345883</c:v>
                </c:pt>
                <c:pt idx="77">
                  <c:v>149.893062116907</c:v>
                </c:pt>
                <c:pt idx="78">
                  <c:v>151.22361811170001</c:v>
                </c:pt>
                <c:pt idx="79">
                  <c:v>152.53118955099913</c:v>
                </c:pt>
                <c:pt idx="80">
                  <c:v>153.81557951935534</c:v>
                </c:pt>
                <c:pt idx="81">
                  <c:v>155.07659459236368</c:v>
                </c:pt>
                <c:pt idx="82">
                  <c:v>156.31404486579257</c:v>
                </c:pt>
                <c:pt idx="83">
                  <c:v>157.52774398418251</c:v>
                </c:pt>
                <c:pt idx="84">
                  <c:v>158.71750916891062</c:v>
                </c:pt>
                <c:pt idx="85">
                  <c:v>159.88316124571639</c:v>
                </c:pt>
                <c:pt idx="86">
                  <c:v>161.02452467168465</c:v>
                </c:pt>
                <c:pt idx="87">
                  <c:v>162.1414275616817</c:v>
                </c:pt>
                <c:pt idx="88">
                  <c:v>163.23370171424057</c:v>
                </c:pt>
                <c:pt idx="89">
                  <c:v>164.3011826368917</c:v>
                </c:pt>
                <c:pt idx="90">
                  <c:v>165.34370957093449</c:v>
                </c:pt>
                <c:pt idx="91">
                  <c:v>166.3611255156475</c:v>
                </c:pt>
                <c:pt idx="92">
                  <c:v>167.35327725193179</c:v>
                </c:pt>
                <c:pt idx="93">
                  <c:v>168.32001536538522</c:v>
                </c:pt>
                <c:pt idx="94">
                  <c:v>169.26119426880396</c:v>
                </c:pt>
                <c:pt idx="95">
                  <c:v>170.17667222410699</c:v>
                </c:pt>
                <c:pt idx="96">
                  <c:v>171.06631136368171</c:v>
                </c:pt>
                <c:pt idx="97">
                  <c:v>171.92997771114594</c:v>
                </c:pt>
                <c:pt idx="98">
                  <c:v>172.76754120152469</c:v>
                </c:pt>
                <c:pt idx="99">
                  <c:v>173.57887570083705</c:v>
                </c:pt>
                <c:pt idx="100">
                  <c:v>174.36385902509176</c:v>
                </c:pt>
                <c:pt idx="101">
                  <c:v>175.12237295868755</c:v>
                </c:pt>
                <c:pt idx="102">
                  <c:v>175.8543032722161</c:v>
                </c:pt>
                <c:pt idx="103">
                  <c:v>176.55953973966439</c:v>
                </c:pt>
                <c:pt idx="104">
                  <c:v>177.23797615501454</c:v>
                </c:pt>
                <c:pt idx="105">
                  <c:v>177.88951034823788</c:v>
                </c:pt>
                <c:pt idx="106">
                  <c:v>178.51404420068138</c:v>
                </c:pt>
                <c:pt idx="107">
                  <c:v>179.11148365984417</c:v>
                </c:pt>
                <c:pt idx="108">
                  <c:v>179.68173875354117</c:v>
                </c:pt>
                <c:pt idx="109">
                  <c:v>180.22472360345287</c:v>
                </c:pt>
                <c:pt idx="110">
                  <c:v>180.74035643805814</c:v>
                </c:pt>
                <c:pt idx="111">
                  <c:v>181.22855960494874</c:v>
                </c:pt>
                <c:pt idx="112">
                  <c:v>181.68925958252345</c:v>
                </c:pt>
                <c:pt idx="113">
                  <c:v>182.12238699106027</c:v>
                </c:pt>
                <c:pt idx="114">
                  <c:v>182.52787660316463</c:v>
                </c:pt>
                <c:pt idx="115">
                  <c:v>182.90566735359243</c:v>
                </c:pt>
                <c:pt idx="116">
                  <c:v>183.25570234844631</c:v>
                </c:pt>
                <c:pt idx="117">
                  <c:v>183.57792887374359</c:v>
                </c:pt>
                <c:pt idx="118">
                  <c:v>183.87229840335476</c:v>
                </c:pt>
                <c:pt idx="119">
                  <c:v>184.13876660631146</c:v>
                </c:pt>
                <c:pt idx="120">
                  <c:v>184.37729335348246</c:v>
                </c:pt>
                <c:pt idx="121">
                  <c:v>184.58784272361706</c:v>
                </c:pt>
                <c:pt idx="122">
                  <c:v>184.77038300875449</c:v>
                </c:pt>
                <c:pt idx="123">
                  <c:v>184.92488671899929</c:v>
                </c:pt>
                <c:pt idx="124">
                  <c:v>185.05133058666104</c:v>
                </c:pt>
                <c:pt idx="125">
                  <c:v>185.14969556975831</c:v>
                </c:pt>
                <c:pt idx="126">
                  <c:v>185.21996685488648</c:v>
                </c:pt>
                <c:pt idx="127">
                  <c:v>185.26213385944845</c:v>
                </c:pt>
                <c:pt idx="128">
                  <c:v>185.27619023324854</c:v>
                </c:pt>
                <c:pt idx="129">
                  <c:v>185.26213385944845</c:v>
                </c:pt>
                <c:pt idx="130">
                  <c:v>185.21996685488648</c:v>
                </c:pt>
                <c:pt idx="131">
                  <c:v>185.14969556975831</c:v>
                </c:pt>
                <c:pt idx="132">
                  <c:v>185.05133058666104</c:v>
                </c:pt>
                <c:pt idx="133">
                  <c:v>184.92488671899929</c:v>
                </c:pt>
                <c:pt idx="134">
                  <c:v>184.77038300875449</c:v>
                </c:pt>
                <c:pt idx="135">
                  <c:v>184.58784272361706</c:v>
                </c:pt>
                <c:pt idx="136">
                  <c:v>184.37729335348249</c:v>
                </c:pt>
                <c:pt idx="137">
                  <c:v>184.13876660631146</c:v>
                </c:pt>
                <c:pt idx="138">
                  <c:v>183.87229840335479</c:v>
                </c:pt>
                <c:pt idx="139">
                  <c:v>183.57792887374359</c:v>
                </c:pt>
                <c:pt idx="140">
                  <c:v>183.25570234844633</c:v>
                </c:pt>
                <c:pt idx="141">
                  <c:v>182.90566735359243</c:v>
                </c:pt>
                <c:pt idx="142">
                  <c:v>182.52787660316463</c:v>
                </c:pt>
                <c:pt idx="143">
                  <c:v>182.1223869910603</c:v>
                </c:pt>
                <c:pt idx="144">
                  <c:v>181.68925958252348</c:v>
                </c:pt>
                <c:pt idx="145">
                  <c:v>181.22855960494874</c:v>
                </c:pt>
                <c:pt idx="146">
                  <c:v>180.7403564380582</c:v>
                </c:pt>
                <c:pt idx="147">
                  <c:v>180.2247236034529</c:v>
                </c:pt>
                <c:pt idx="148">
                  <c:v>179.68173875354117</c:v>
                </c:pt>
                <c:pt idx="149">
                  <c:v>179.11148365984417</c:v>
                </c:pt>
                <c:pt idx="150">
                  <c:v>178.51404420068138</c:v>
                </c:pt>
                <c:pt idx="151">
                  <c:v>177.88951034823788</c:v>
                </c:pt>
                <c:pt idx="152">
                  <c:v>177.23797615501456</c:v>
                </c:pt>
                <c:pt idx="153">
                  <c:v>176.55953973966442</c:v>
                </c:pt>
                <c:pt idx="154">
                  <c:v>175.8543032722161</c:v>
                </c:pt>
                <c:pt idx="155">
                  <c:v>175.12237295868755</c:v>
                </c:pt>
                <c:pt idx="156">
                  <c:v>174.36385902509176</c:v>
                </c:pt>
                <c:pt idx="157">
                  <c:v>173.57887570083707</c:v>
                </c:pt>
                <c:pt idx="158">
                  <c:v>172.76754120152472</c:v>
                </c:pt>
                <c:pt idx="159">
                  <c:v>171.92997771114599</c:v>
                </c:pt>
                <c:pt idx="160">
                  <c:v>171.06631136368171</c:v>
                </c:pt>
                <c:pt idx="161">
                  <c:v>170.17667222410702</c:v>
                </c:pt>
                <c:pt idx="162">
                  <c:v>169.26119426880396</c:v>
                </c:pt>
                <c:pt idx="163">
                  <c:v>168.32001536538527</c:v>
                </c:pt>
                <c:pt idx="164">
                  <c:v>167.35327725193181</c:v>
                </c:pt>
                <c:pt idx="165">
                  <c:v>166.36112551564753</c:v>
                </c:pt>
                <c:pt idx="166">
                  <c:v>165.34370957093452</c:v>
                </c:pt>
                <c:pt idx="167">
                  <c:v>164.30118263689172</c:v>
                </c:pt>
                <c:pt idx="168">
                  <c:v>163.23370171424065</c:v>
                </c:pt>
                <c:pt idx="169">
                  <c:v>162.1414275616817</c:v>
                </c:pt>
                <c:pt idx="170">
                  <c:v>161.02452467168465</c:v>
                </c:pt>
                <c:pt idx="171">
                  <c:v>159.88316124571642</c:v>
                </c:pt>
                <c:pt idx="172">
                  <c:v>158.71750916891065</c:v>
                </c:pt>
                <c:pt idx="173">
                  <c:v>157.52774398418254</c:v>
                </c:pt>
                <c:pt idx="174">
                  <c:v>156.3140448657926</c:v>
                </c:pt>
                <c:pt idx="175">
                  <c:v>155.0765945923637</c:v>
                </c:pt>
                <c:pt idx="176">
                  <c:v>153.8155795193554</c:v>
                </c:pt>
                <c:pt idx="177">
                  <c:v>152.53118955099913</c:v>
                </c:pt>
                <c:pt idx="178">
                  <c:v>151.22361811170001</c:v>
                </c:pt>
                <c:pt idx="179">
                  <c:v>149.893062116907</c:v>
                </c:pt>
                <c:pt idx="180">
                  <c:v>148.53972194345889</c:v>
                </c:pt>
                <c:pt idx="181">
                  <c:v>147.16380139940767</c:v>
                </c:pt>
                <c:pt idx="182">
                  <c:v>145.7655076933263</c:v>
                </c:pt>
                <c:pt idx="183">
                  <c:v>144.34505140310361</c:v>
                </c:pt>
                <c:pt idx="184">
                  <c:v>142.902646444232</c:v>
                </c:pt>
                <c:pt idx="185">
                  <c:v>141.43851003759278</c:v>
                </c:pt>
                <c:pt idx="186">
                  <c:v>139.95286267674322</c:v>
                </c:pt>
                <c:pt idx="187">
                  <c:v>138.44592809471126</c:v>
                </c:pt>
                <c:pt idx="188">
                  <c:v>136.91793323030197</c:v>
                </c:pt>
                <c:pt idx="189">
                  <c:v>135.36910819392156</c:v>
                </c:pt>
                <c:pt idx="190">
                  <c:v>133.79968623292342</c:v>
                </c:pt>
                <c:pt idx="191">
                  <c:v>132.20990369648217</c:v>
                </c:pt>
                <c:pt idx="192">
                  <c:v>130.6</c:v>
                </c:pt>
                <c:pt idx="193">
                  <c:v>128.97021758905206</c:v>
                </c:pt>
                <c:pt idx="194">
                  <c:v>127.32080190287456</c:v>
                </c:pt>
                <c:pt idx="195">
                  <c:v>125.65200133740279</c:v>
                </c:pt>
                <c:pt idx="196">
                  <c:v>123.96406720786361</c:v>
                </c:pt>
                <c:pt idx="197">
                  <c:v>122.25725371092821</c:v>
                </c:pt>
                <c:pt idx="198">
                  <c:v>120.53181788643104</c:v>
                </c:pt>
                <c:pt idx="199">
                  <c:v>118.78801957866061</c:v>
                </c:pt>
                <c:pt idx="200">
                  <c:v>117.02612139722798</c:v>
                </c:pt>
                <c:pt idx="201">
                  <c:v>115.24638867751842</c:v>
                </c:pt>
                <c:pt idx="202">
                  <c:v>113.44908944073319</c:v>
                </c:pt>
                <c:pt idx="203">
                  <c:v>111.63449435352632</c:v>
                </c:pt>
                <c:pt idx="204">
                  <c:v>109.80287668724336</c:v>
                </c:pt>
                <c:pt idx="205">
                  <c:v>107.95451227676762</c:v>
                </c:pt>
                <c:pt idx="206">
                  <c:v>106.0896794789805</c:v>
                </c:pt>
                <c:pt idx="207">
                  <c:v>104.20865913084199</c:v>
                </c:pt>
                <c:pt idx="208">
                  <c:v>102.31173450709754</c:v>
                </c:pt>
                <c:pt idx="209">
                  <c:v>100.39919127761804</c:v>
                </c:pt>
                <c:pt idx="210">
                  <c:v>98.471317464379027</c:v>
                </c:pt>
                <c:pt idx="211">
                  <c:v>96.528403398085416</c:v>
                </c:pt>
                <c:pt idx="212">
                  <c:v>94.570741674449039</c:v>
                </c:pt>
                <c:pt idx="213">
                  <c:v>92.598627110124639</c:v>
                </c:pt>
                <c:pt idx="214">
                  <c:v>90.612356698311487</c:v>
                </c:pt>
                <c:pt idx="215">
                  <c:v>88.6122295640277</c:v>
                </c:pt>
                <c:pt idx="216">
                  <c:v>86.598546919062571</c:v>
                </c:pt>
                <c:pt idx="217">
                  <c:v>84.571612016615518</c:v>
                </c:pt>
                <c:pt idx="218">
                  <c:v>82.531730105627204</c:v>
                </c:pt>
                <c:pt idx="219">
                  <c:v>80.479208384810164</c:v>
                </c:pt>
                <c:pt idx="220">
                  <c:v>78.414355956385748</c:v>
                </c:pt>
                <c:pt idx="221">
                  <c:v>76.337483779534594</c:v>
                </c:pt>
                <c:pt idx="222">
                  <c:v>74.2489046235671</c:v>
                </c:pt>
                <c:pt idx="223">
                  <c:v>72.1489330208219</c:v>
                </c:pt>
                <c:pt idx="224">
                  <c:v>70.037885219298019</c:v>
                </c:pt>
                <c:pt idx="225">
                  <c:v>67.916079135029293</c:v>
                </c:pt>
                <c:pt idx="226">
                  <c:v>65.783834304207417</c:v>
                </c:pt>
                <c:pt idx="227">
                  <c:v>63.641471835060891</c:v>
                </c:pt>
                <c:pt idx="228">
                  <c:v>61.489314359497335</c:v>
                </c:pt>
                <c:pt idx="229">
                  <c:v>59.327685984516322</c:v>
                </c:pt>
                <c:pt idx="230">
                  <c:v>57.156912243400015</c:v>
                </c:pt>
                <c:pt idx="231">
                  <c:v>54.977320046689115</c:v>
                </c:pt>
                <c:pt idx="232">
                  <c:v>52.789237632951249</c:v>
                </c:pt>
                <c:pt idx="233">
                  <c:v>50.592994519349553</c:v>
                </c:pt>
                <c:pt idx="234">
                  <c:v>48.388921452018515</c:v>
                </c:pt>
                <c:pt idx="235">
                  <c:v>46.177350356254834</c:v>
                </c:pt>
                <c:pt idx="236">
                  <c:v>43.958614286530761</c:v>
                </c:pt>
                <c:pt idx="237">
                  <c:v>41.733047376337147</c:v>
                </c:pt>
                <c:pt idx="238">
                  <c:v>39.500984787864553</c:v>
                </c:pt>
                <c:pt idx="239">
                  <c:v>37.262762661528548</c:v>
                </c:pt>
                <c:pt idx="240">
                  <c:v>35.018718065348544</c:v>
                </c:pt>
                <c:pt idx="241">
                  <c:v>32.769188944186467</c:v>
                </c:pt>
                <c:pt idx="242">
                  <c:v>30.514514068853547</c:v>
                </c:pt>
                <c:pt idx="243">
                  <c:v>28.255032985092669</c:v>
                </c:pt>
                <c:pt idx="244">
                  <c:v>25.991085962444021</c:v>
                </c:pt>
                <c:pt idx="245">
                  <c:v>23.72301394300176</c:v>
                </c:pt>
                <c:pt idx="246">
                  <c:v>21.451158490069393</c:v>
                </c:pt>
                <c:pt idx="247">
                  <c:v>19.175861736721586</c:v>
                </c:pt>
                <c:pt idx="248">
                  <c:v>16.897466334280118</c:v>
                </c:pt>
                <c:pt idx="249">
                  <c:v>14.616315400712155</c:v>
                </c:pt>
                <c:pt idx="250">
                  <c:v>12.332752468957485</c:v>
                </c:pt>
                <c:pt idx="251">
                  <c:v>10.047121435194024</c:v>
                </c:pt>
                <c:pt idx="252">
                  <c:v>7.7597665070482442</c:v>
                </c:pt>
                <c:pt idx="253">
                  <c:v>5.4710321517587737</c:v>
                </c:pt>
                <c:pt idx="254">
                  <c:v>3.18126304430089</c:v>
                </c:pt>
                <c:pt idx="255">
                  <c:v>0.89080401547974386</c:v>
                </c:pt>
              </c:numCache>
            </c:numRef>
          </c:yVal>
          <c:smooth val="1"/>
        </c:ser>
        <c:ser>
          <c:idx val="3"/>
          <c:order val="1"/>
          <c:tx>
            <c:v>Vf.max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'Time-domain'!$BE$11:$BE$266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21.822894538537746</c:v>
                </c:pt>
                <c:pt idx="12">
                  <c:v>21.909465636051156</c:v>
                </c:pt>
                <c:pt idx="13">
                  <c:v>21.997695751018668</c:v>
                </c:pt>
                <c:pt idx="14">
                  <c:v>22.087464511060386</c:v>
                </c:pt>
                <c:pt idx="15">
                  <c:v>22.178651703761734</c:v>
                </c:pt>
                <c:pt idx="16">
                  <c:v>22.271137425575258</c:v>
                </c:pt>
                <c:pt idx="17">
                  <c:v>22.364802228987788</c:v>
                </c:pt>
                <c:pt idx="18">
                  <c:v>22.459527267764805</c:v>
                </c:pt>
                <c:pt idx="19">
                  <c:v>22.555194440087085</c:v>
                </c:pt>
                <c:pt idx="20">
                  <c:v>22.651686529398457</c:v>
                </c:pt>
                <c:pt idx="21">
                  <c:v>22.748887342787302</c:v>
                </c:pt>
                <c:pt idx="22">
                  <c:v>22.846681846728526</c:v>
                </c:pt>
                <c:pt idx="23">
                  <c:v>22.944956300017139</c:v>
                </c:pt>
                <c:pt idx="24">
                  <c:v>23.043598383728966</c:v>
                </c:pt>
                <c:pt idx="25">
                  <c:v>23.142497328048993</c:v>
                </c:pt>
                <c:pt idx="26">
                  <c:v>23.241544035812549</c:v>
                </c:pt>
                <c:pt idx="27">
                  <c:v>23.34063120260997</c:v>
                </c:pt>
                <c:pt idx="28">
                  <c:v>23.439653433310486</c:v>
                </c:pt>
                <c:pt idx="29">
                  <c:v>23.53850735486683</c:v>
                </c:pt>
                <c:pt idx="30">
                  <c:v>23.637091725267602</c:v>
                </c:pt>
                <c:pt idx="31">
                  <c:v>23.735307538510437</c:v>
                </c:pt>
                <c:pt idx="32">
                  <c:v>23.833058125475006</c:v>
                </c:pt>
                <c:pt idx="33">
                  <c:v>23.930249250581063</c:v>
                </c:pt>
                <c:pt idx="34">
                  <c:v>24.026789204123112</c:v>
                </c:pt>
                <c:pt idx="35">
                  <c:v>24.122588890179749</c:v>
                </c:pt>
                <c:pt idx="36">
                  <c:v>24.217561910002249</c:v>
                </c:pt>
                <c:pt idx="37">
                  <c:v>24.311624640793827</c:v>
                </c:pt>
                <c:pt idx="38">
                  <c:v>24.404696309797583</c:v>
                </c:pt>
                <c:pt idx="39">
                  <c:v>24.496699063618305</c:v>
                </c:pt>
                <c:pt idx="40">
                  <c:v>24.587558032710085</c:v>
                </c:pt>
                <c:pt idx="41">
                  <c:v>86.370204868391255</c:v>
                </c:pt>
                <c:pt idx="42">
                  <c:v>86.679461436317951</c:v>
                </c:pt>
                <c:pt idx="43">
                  <c:v>86.983993287270863</c:v>
                </c:pt>
                <c:pt idx="44">
                  <c:v>87.283582063473318</c:v>
                </c:pt>
                <c:pt idx="45">
                  <c:v>87.578020718781033</c:v>
                </c:pt>
                <c:pt idx="46">
                  <c:v>87.86711363927671</c:v>
                </c:pt>
                <c:pt idx="47">
                  <c:v>88.150676745983475</c:v>
                </c:pt>
                <c:pt idx="48">
                  <c:v>88.428537579661722</c:v>
                </c:pt>
                <c:pt idx="49">
                  <c:v>88.700535367679635</c:v>
                </c:pt>
                <c:pt idx="50">
                  <c:v>88.966521072973322</c:v>
                </c:pt>
                <c:pt idx="51">
                  <c:v>89.226357425137593</c:v>
                </c:pt>
                <c:pt idx="52">
                  <c:v>89.479918933714146</c:v>
                </c:pt>
                <c:pt idx="53">
                  <c:v>89.727091883769035</c:v>
                </c:pt>
                <c:pt idx="54">
                  <c:v>89.967774313875879</c:v>
                </c:pt>
                <c:pt idx="55">
                  <c:v>90.201875976647045</c:v>
                </c:pt>
                <c:pt idx="56">
                  <c:v>90.429318281978254</c:v>
                </c:pt>
                <c:pt idx="57">
                  <c:v>90.650034223197366</c:v>
                </c:pt>
                <c:pt idx="58">
                  <c:v>90.863968286331499</c:v>
                </c:pt>
                <c:pt idx="59">
                  <c:v>91.071076342730038</c:v>
                </c:pt>
                <c:pt idx="60">
                  <c:v>91.27132552530496</c:v>
                </c:pt>
                <c:pt idx="61">
                  <c:v>91.464694088671408</c:v>
                </c:pt>
                <c:pt idx="62">
                  <c:v>91.651171253495107</c:v>
                </c:pt>
                <c:pt idx="63">
                  <c:v>91.830757035373907</c:v>
                </c:pt>
                <c:pt idx="64">
                  <c:v>92.00346205860248</c:v>
                </c:pt>
                <c:pt idx="65">
                  <c:v>92.1693073551899</c:v>
                </c:pt>
                <c:pt idx="66">
                  <c:v>92.32832414952</c:v>
                </c:pt>
                <c:pt idx="67">
                  <c:v>92.480553629063621</c:v>
                </c:pt>
                <c:pt idx="68">
                  <c:v>92.626046701571426</c:v>
                </c:pt>
                <c:pt idx="69">
                  <c:v>92.764863739193444</c:v>
                </c:pt>
                <c:pt idx="70">
                  <c:v>92.897074309989975</c:v>
                </c:pt>
                <c:pt idx="71">
                  <c:v>93.022756897314309</c:v>
                </c:pt>
                <c:pt idx="72">
                  <c:v>93.141998607565156</c:v>
                </c:pt>
                <c:pt idx="73">
                  <c:v>93.254894866820848</c:v>
                </c:pt>
                <c:pt idx="74">
                  <c:v>93.361549106883132</c:v>
                </c:pt>
                <c:pt idx="75">
                  <c:v>93.462072441271275</c:v>
                </c:pt>
                <c:pt idx="76">
                  <c:v>93.556583331721086</c:v>
                </c:pt>
                <c:pt idx="77">
                  <c:v>93.645207245755316</c:v>
                </c:pt>
                <c:pt idx="78">
                  <c:v>93.728076305903073</c:v>
                </c:pt>
                <c:pt idx="79">
                  <c:v>93.80532893115705</c:v>
                </c:pt>
                <c:pt idx="80">
                  <c:v>93.877109471266735</c:v>
                </c:pt>
                <c:pt idx="81">
                  <c:v>154.33586144235076</c:v>
                </c:pt>
                <c:pt idx="82">
                  <c:v>154.43655425100701</c:v>
                </c:pt>
                <c:pt idx="83">
                  <c:v>154.52902094030981</c:v>
                </c:pt>
                <c:pt idx="84">
                  <c:v>154.61353142155093</c:v>
                </c:pt>
                <c:pt idx="85">
                  <c:v>154.6903622041693</c:v>
                </c:pt>
                <c:pt idx="86">
                  <c:v>154.75979574567361</c:v>
                </c:pt>
                <c:pt idx="87">
                  <c:v>154.8221197969969</c:v>
                </c:pt>
                <c:pt idx="88">
                  <c:v>154.87762674433975</c:v>
                </c:pt>
                <c:pt idx="89">
                  <c:v>154.92661294856174</c:v>
                </c:pt>
                <c:pt idx="90">
                  <c:v>154.96937808318046</c:v>
                </c:pt>
                <c:pt idx="91">
                  <c:v>155.00622447203858</c:v>
                </c:pt>
                <c:pt idx="92">
                  <c:v>155.03745642769559</c:v>
                </c:pt>
                <c:pt idx="93">
                  <c:v>155.06337959159816</c:v>
                </c:pt>
                <c:pt idx="94">
                  <c:v>155.08430027707732</c:v>
                </c:pt>
                <c:pt idx="95">
                  <c:v>155.10052481621406</c:v>
                </c:pt>
                <c:pt idx="96">
                  <c:v>155.11235891160726</c:v>
                </c:pt>
                <c:pt idx="97">
                  <c:v>155.12010699406673</c:v>
                </c:pt>
                <c:pt idx="98">
                  <c:v>155.1240715872444</c:v>
                </c:pt>
                <c:pt idx="99">
                  <c:v>155.12455268020341</c:v>
                </c:pt>
                <c:pt idx="100">
                  <c:v>155.12184710891029</c:v>
                </c:pt>
                <c:pt idx="101">
                  <c:v>155.11624794762102</c:v>
                </c:pt>
                <c:pt idx="102">
                  <c:v>155.10804391111333</c:v>
                </c:pt>
                <c:pt idx="103">
                  <c:v>155.09751876870101</c:v>
                </c:pt>
                <c:pt idx="104">
                  <c:v>155.08495077094483</c:v>
                </c:pt>
                <c:pt idx="105">
                  <c:v>155.07061208995447</c:v>
                </c:pt>
                <c:pt idx="106">
                  <c:v>155.05476827415401</c:v>
                </c:pt>
                <c:pt idx="107">
                  <c:v>155.03767771835902</c:v>
                </c:pt>
                <c:pt idx="108">
                  <c:v>155.01959114998903</c:v>
                </c:pt>
                <c:pt idx="109">
                  <c:v>155.00075113221413</c:v>
                </c:pt>
                <c:pt idx="110">
                  <c:v>154.98139158480592</c:v>
                </c:pt>
                <c:pt idx="111">
                  <c:v>154.96173732343601</c:v>
                </c:pt>
                <c:pt idx="112">
                  <c:v>154.94200361813557</c:v>
                </c:pt>
                <c:pt idx="113">
                  <c:v>154.9223957715993</c:v>
                </c:pt>
                <c:pt idx="114">
                  <c:v>154.90310871798647</c:v>
                </c:pt>
                <c:pt idx="115">
                  <c:v>154.88432664283854</c:v>
                </c:pt>
                <c:pt idx="116">
                  <c:v>154.86622262470092</c:v>
                </c:pt>
                <c:pt idx="117">
                  <c:v>154.84895829900174</c:v>
                </c:pt>
                <c:pt idx="118">
                  <c:v>154.83268354470687</c:v>
                </c:pt>
                <c:pt idx="119">
                  <c:v>154.81753619423324</c:v>
                </c:pt>
                <c:pt idx="120">
                  <c:v>154.80364176706922</c:v>
                </c:pt>
                <c:pt idx="121">
                  <c:v>154.79111322751083</c:v>
                </c:pt>
                <c:pt idx="122">
                  <c:v>154.78005076688797</c:v>
                </c:pt>
                <c:pt idx="123">
                  <c:v>154.77054161061596</c:v>
                </c:pt>
                <c:pt idx="124">
                  <c:v>154.76265985036861</c:v>
                </c:pt>
                <c:pt idx="125">
                  <c:v>154.75646630163172</c:v>
                </c:pt>
                <c:pt idx="126">
                  <c:v>154.75200838685615</c:v>
                </c:pt>
                <c:pt idx="127">
                  <c:v>154.74932004438995</c:v>
                </c:pt>
                <c:pt idx="128">
                  <c:v>154.7484216633294</c:v>
                </c:pt>
                <c:pt idx="129">
                  <c:v>154.74932004438995</c:v>
                </c:pt>
                <c:pt idx="130">
                  <c:v>154.75200838685615</c:v>
                </c:pt>
                <c:pt idx="131">
                  <c:v>154.75646630163172</c:v>
                </c:pt>
                <c:pt idx="132">
                  <c:v>154.76265985036861</c:v>
                </c:pt>
                <c:pt idx="133">
                  <c:v>154.77054161061596</c:v>
                </c:pt>
                <c:pt idx="134">
                  <c:v>154.78005076688797</c:v>
                </c:pt>
                <c:pt idx="135">
                  <c:v>154.79111322751083</c:v>
                </c:pt>
                <c:pt idx="136">
                  <c:v>154.80364176706922</c:v>
                </c:pt>
                <c:pt idx="137">
                  <c:v>154.81753619423324</c:v>
                </c:pt>
                <c:pt idx="138">
                  <c:v>154.83268354470687</c:v>
                </c:pt>
                <c:pt idx="139">
                  <c:v>154.84895829900174</c:v>
                </c:pt>
                <c:pt idx="140">
                  <c:v>154.86622262470092</c:v>
                </c:pt>
                <c:pt idx="141">
                  <c:v>154.88432664283854</c:v>
                </c:pt>
                <c:pt idx="142">
                  <c:v>154.90310871798647</c:v>
                </c:pt>
                <c:pt idx="143">
                  <c:v>154.9223957715993</c:v>
                </c:pt>
                <c:pt idx="144">
                  <c:v>154.94200361813557</c:v>
                </c:pt>
                <c:pt idx="145">
                  <c:v>154.96173732343601</c:v>
                </c:pt>
                <c:pt idx="146">
                  <c:v>154.98139158480592</c:v>
                </c:pt>
                <c:pt idx="147">
                  <c:v>155.00075113221413</c:v>
                </c:pt>
                <c:pt idx="148">
                  <c:v>155.01959114998903</c:v>
                </c:pt>
                <c:pt idx="149">
                  <c:v>155.03767771835902</c:v>
                </c:pt>
                <c:pt idx="150">
                  <c:v>155.05476827415401</c:v>
                </c:pt>
                <c:pt idx="151">
                  <c:v>155.07061208995447</c:v>
                </c:pt>
                <c:pt idx="152">
                  <c:v>155.08495077094483</c:v>
                </c:pt>
                <c:pt idx="153">
                  <c:v>155.09751876870101</c:v>
                </c:pt>
                <c:pt idx="154">
                  <c:v>155.10804391111333</c:v>
                </c:pt>
                <c:pt idx="155">
                  <c:v>155.11624794762102</c:v>
                </c:pt>
                <c:pt idx="156">
                  <c:v>155.12184710891029</c:v>
                </c:pt>
                <c:pt idx="157">
                  <c:v>155.12455268020341</c:v>
                </c:pt>
                <c:pt idx="158">
                  <c:v>155.1240715872444</c:v>
                </c:pt>
                <c:pt idx="159">
                  <c:v>155.12010699406673</c:v>
                </c:pt>
                <c:pt idx="160">
                  <c:v>155.11235891160726</c:v>
                </c:pt>
                <c:pt idx="161">
                  <c:v>155.10052481621406</c:v>
                </c:pt>
                <c:pt idx="162">
                  <c:v>155.08430027707732</c:v>
                </c:pt>
                <c:pt idx="163">
                  <c:v>155.06337959159816</c:v>
                </c:pt>
                <c:pt idx="164">
                  <c:v>155.03745642769559</c:v>
                </c:pt>
                <c:pt idx="165">
                  <c:v>155.00622447203858</c:v>
                </c:pt>
                <c:pt idx="166">
                  <c:v>154.96937808318046</c:v>
                </c:pt>
                <c:pt idx="167">
                  <c:v>154.92661294856174</c:v>
                </c:pt>
                <c:pt idx="168">
                  <c:v>154.87762674433978</c:v>
                </c:pt>
                <c:pt idx="169">
                  <c:v>154.8221197969969</c:v>
                </c:pt>
                <c:pt idx="170">
                  <c:v>154.75979574567361</c:v>
                </c:pt>
                <c:pt idx="171">
                  <c:v>154.6903622041693</c:v>
                </c:pt>
                <c:pt idx="172">
                  <c:v>154.61353142155093</c:v>
                </c:pt>
                <c:pt idx="173">
                  <c:v>154.52902094030981</c:v>
                </c:pt>
                <c:pt idx="174">
                  <c:v>154.43655425100701</c:v>
                </c:pt>
                <c:pt idx="175">
                  <c:v>154.33586144235076</c:v>
                </c:pt>
                <c:pt idx="176">
                  <c:v>93.877109471266749</c:v>
                </c:pt>
                <c:pt idx="177">
                  <c:v>93.80532893115705</c:v>
                </c:pt>
                <c:pt idx="178">
                  <c:v>93.728076305903073</c:v>
                </c:pt>
                <c:pt idx="179">
                  <c:v>93.645207245755316</c:v>
                </c:pt>
                <c:pt idx="180">
                  <c:v>93.5565833317211</c:v>
                </c:pt>
                <c:pt idx="181">
                  <c:v>93.462072441271275</c:v>
                </c:pt>
                <c:pt idx="182">
                  <c:v>93.361549106883146</c:v>
                </c:pt>
                <c:pt idx="183">
                  <c:v>93.254894866820848</c:v>
                </c:pt>
                <c:pt idx="184">
                  <c:v>93.141998607565156</c:v>
                </c:pt>
                <c:pt idx="185">
                  <c:v>93.022756897314324</c:v>
                </c:pt>
                <c:pt idx="186">
                  <c:v>92.897074309989975</c:v>
                </c:pt>
                <c:pt idx="187">
                  <c:v>92.764863739193459</c:v>
                </c:pt>
                <c:pt idx="188">
                  <c:v>92.626046701571426</c:v>
                </c:pt>
                <c:pt idx="189">
                  <c:v>92.480553629063621</c:v>
                </c:pt>
                <c:pt idx="190">
                  <c:v>92.328324149520014</c:v>
                </c:pt>
                <c:pt idx="191">
                  <c:v>92.169307355189915</c:v>
                </c:pt>
                <c:pt idx="192">
                  <c:v>92.00346205860248</c:v>
                </c:pt>
                <c:pt idx="193">
                  <c:v>91.830757035373907</c:v>
                </c:pt>
                <c:pt idx="194">
                  <c:v>91.651171253495107</c:v>
                </c:pt>
                <c:pt idx="195">
                  <c:v>91.464694088671408</c:v>
                </c:pt>
                <c:pt idx="196">
                  <c:v>91.27132552530496</c:v>
                </c:pt>
                <c:pt idx="197">
                  <c:v>91.071076342730038</c:v>
                </c:pt>
                <c:pt idx="198">
                  <c:v>90.863968286331499</c:v>
                </c:pt>
                <c:pt idx="199">
                  <c:v>90.650034223197366</c:v>
                </c:pt>
                <c:pt idx="200">
                  <c:v>90.429318281978254</c:v>
                </c:pt>
                <c:pt idx="201">
                  <c:v>90.201875976647045</c:v>
                </c:pt>
                <c:pt idx="202">
                  <c:v>89.967774313875879</c:v>
                </c:pt>
                <c:pt idx="203">
                  <c:v>89.727091883769035</c:v>
                </c:pt>
                <c:pt idx="204">
                  <c:v>89.47991893371416</c:v>
                </c:pt>
                <c:pt idx="205">
                  <c:v>89.226357425137593</c:v>
                </c:pt>
                <c:pt idx="206">
                  <c:v>88.966521072973322</c:v>
                </c:pt>
                <c:pt idx="207">
                  <c:v>88.700535367679635</c:v>
                </c:pt>
                <c:pt idx="208">
                  <c:v>88.428537579661736</c:v>
                </c:pt>
                <c:pt idx="209">
                  <c:v>88.150676745983503</c:v>
                </c:pt>
                <c:pt idx="210">
                  <c:v>87.867113639276724</c:v>
                </c:pt>
                <c:pt idx="211">
                  <c:v>87.578020718781033</c:v>
                </c:pt>
                <c:pt idx="212">
                  <c:v>87.283582063473332</c:v>
                </c:pt>
                <c:pt idx="213">
                  <c:v>86.983993287270877</c:v>
                </c:pt>
                <c:pt idx="214">
                  <c:v>86.679461436317951</c:v>
                </c:pt>
                <c:pt idx="215">
                  <c:v>86.370204868391269</c:v>
                </c:pt>
                <c:pt idx="216">
                  <c:v>24.587558032710088</c:v>
                </c:pt>
                <c:pt idx="217">
                  <c:v>24.496699063618305</c:v>
                </c:pt>
                <c:pt idx="218">
                  <c:v>24.404696309797586</c:v>
                </c:pt>
                <c:pt idx="219">
                  <c:v>24.311624640793831</c:v>
                </c:pt>
                <c:pt idx="220">
                  <c:v>24.217561910002253</c:v>
                </c:pt>
                <c:pt idx="221">
                  <c:v>24.122588890179752</c:v>
                </c:pt>
                <c:pt idx="222">
                  <c:v>24.026789204123116</c:v>
                </c:pt>
                <c:pt idx="223">
                  <c:v>23.930249250581067</c:v>
                </c:pt>
                <c:pt idx="224">
                  <c:v>23.833058125475009</c:v>
                </c:pt>
                <c:pt idx="225">
                  <c:v>23.735307538510437</c:v>
                </c:pt>
                <c:pt idx="226">
                  <c:v>23.637091725267602</c:v>
                </c:pt>
                <c:pt idx="227">
                  <c:v>23.53850735486683</c:v>
                </c:pt>
                <c:pt idx="228">
                  <c:v>23.43965343331049</c:v>
                </c:pt>
                <c:pt idx="229">
                  <c:v>23.34063120260997</c:v>
                </c:pt>
                <c:pt idx="230">
                  <c:v>23.241544035812552</c:v>
                </c:pt>
                <c:pt idx="231">
                  <c:v>23.142497328048997</c:v>
                </c:pt>
                <c:pt idx="232">
                  <c:v>23.04359838372897</c:v>
                </c:pt>
                <c:pt idx="233">
                  <c:v>22.944956300017143</c:v>
                </c:pt>
                <c:pt idx="234">
                  <c:v>22.846681846728533</c:v>
                </c:pt>
                <c:pt idx="235">
                  <c:v>22.748887342787306</c:v>
                </c:pt>
                <c:pt idx="236">
                  <c:v>22.651686529398461</c:v>
                </c:pt>
                <c:pt idx="237">
                  <c:v>22.555194440087085</c:v>
                </c:pt>
                <c:pt idx="238">
                  <c:v>22.459527267764805</c:v>
                </c:pt>
                <c:pt idx="239">
                  <c:v>22.364802228987791</c:v>
                </c:pt>
                <c:pt idx="240">
                  <c:v>22.271137425575262</c:v>
                </c:pt>
                <c:pt idx="241">
                  <c:v>22.178651703761737</c:v>
                </c:pt>
                <c:pt idx="242">
                  <c:v>22.087464511060389</c:v>
                </c:pt>
                <c:pt idx="243">
                  <c:v>21.997695751018671</c:v>
                </c:pt>
                <c:pt idx="244">
                  <c:v>21.909465636051159</c:v>
                </c:pt>
                <c:pt idx="245">
                  <c:v>21.822894538537749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2625016"/>
        <c:axId val="812624232"/>
      </c:scatterChart>
      <c:valAx>
        <c:axId val="812625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12624232"/>
        <c:crosses val="autoZero"/>
        <c:crossBetween val="midCat"/>
      </c:valAx>
      <c:valAx>
        <c:axId val="8126242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</a:t>
                </a:r>
                <a:r>
                  <a:rPr lang="en-US" baseline="-25000"/>
                  <a:t>IN.max</a:t>
                </a:r>
                <a:r>
                  <a:rPr lang="en-US"/>
                  <a:t> (V)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126250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966" l="0.70000000000000062" r="0.70000000000000062" t="0.7500000000000096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Current</a:t>
            </a:r>
            <a:r>
              <a:rPr lang="en-US" sz="1400" baseline="0"/>
              <a:t> in each LED at rated. V</a:t>
            </a:r>
            <a:r>
              <a:rPr lang="en-US" sz="1400" baseline="-25000"/>
              <a:t>IN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5252251461988287"/>
          <c:y val="0.18309482758620862"/>
          <c:w val="0.76851286549707598"/>
          <c:h val="0.64628448275862072"/>
        </c:manualLayout>
      </c:layout>
      <c:scatterChart>
        <c:scatterStyle val="smoothMarker"/>
        <c:varyColors val="0"/>
        <c:ser>
          <c:idx val="0"/>
          <c:order val="0"/>
          <c:tx>
            <c:v>ILED1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'Time-domain'!$CX$11:$CX$266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25.330768826608903</c:v>
                </c:pt>
                <c:pt idx="14">
                  <c:v>28.953473786943821</c:v>
                </c:pt>
                <c:pt idx="15">
                  <c:v>32.568472785393276</c:v>
                </c:pt>
                <c:pt idx="16">
                  <c:v>36.175221416405101</c:v>
                </c:pt>
                <c:pt idx="17">
                  <c:v>39.773176516902176</c:v>
                </c:pt>
                <c:pt idx="18">
                  <c:v>43.361796248080637</c:v>
                </c:pt>
                <c:pt idx="19">
                  <c:v>46.940540177008963</c:v>
                </c:pt>
                <c:pt idx="20">
                  <c:v>50.508869358015126</c:v>
                </c:pt>
                <c:pt idx="21">
                  <c:v>54.06624641384979</c:v>
                </c:pt>
                <c:pt idx="22">
                  <c:v>57.612135616613443</c:v>
                </c:pt>
                <c:pt idx="23">
                  <c:v>61.1460029684349</c:v>
                </c:pt>
                <c:pt idx="24">
                  <c:v>64.667316281889626</c:v>
                </c:pt>
                <c:pt idx="25">
                  <c:v>68.175545260145</c:v>
                </c:pt>
                <c:pt idx="26">
                  <c:v>71.67016157682113</c:v>
                </c:pt>
                <c:pt idx="27">
                  <c:v>75.150638955554982</c:v>
                </c:pt>
                <c:pt idx="28">
                  <c:v>78.616453249255542</c:v>
                </c:pt>
                <c:pt idx="29">
                  <c:v>82.067082519038351</c:v>
                </c:pt>
                <c:pt idx="30">
                  <c:v>85.502007112827926</c:v>
                </c:pt>
                <c:pt idx="31">
                  <c:v>88.920709743614978</c:v>
                </c:pt>
                <c:pt idx="32">
                  <c:v>92.322675567358317</c:v>
                </c:pt>
                <c:pt idx="33">
                  <c:v>95.707392260518333</c:v>
                </c:pt>
                <c:pt idx="34">
                  <c:v>99.074350097210953</c:v>
                </c:pt>
                <c:pt idx="35">
                  <c:v>102.42304202597069</c:v>
                </c:pt>
                <c:pt idx="36">
                  <c:v>105.75296374611041</c:v>
                </c:pt>
                <c:pt idx="37">
                  <c:v>109.06361378366763</c:v>
                </c:pt>
                <c:pt idx="38">
                  <c:v>112.35449356692406</c:v>
                </c:pt>
                <c:pt idx="39">
                  <c:v>115.62510750148928</c:v>
                </c:pt>
                <c:pt idx="40">
                  <c:v>118.87496304493493</c:v>
                </c:pt>
                <c:pt idx="41">
                  <c:v>122.10357078097012</c:v>
                </c:pt>
                <c:pt idx="42">
                  <c:v>125.3104444931455</c:v>
                </c:pt>
                <c:pt idx="43">
                  <c:v>128.49510123807593</c:v>
                </c:pt>
                <c:pt idx="44">
                  <c:v>131.65706141816955</c:v>
                </c:pt>
                <c:pt idx="45">
                  <c:v>134.79584885385398</c:v>
                </c:pt>
                <c:pt idx="46">
                  <c:v>137.91099085528674</c:v>
                </c:pt>
                <c:pt idx="47">
                  <c:v>141.00201829354074</c:v>
                </c:pt>
                <c:pt idx="48">
                  <c:v>144.06846567125359</c:v>
                </c:pt>
                <c:pt idx="49">
                  <c:v>147.1098711927294</c:v>
                </c:pt>
                <c:pt idx="50">
                  <c:v>150.12577683348385</c:v>
                </c:pt>
                <c:pt idx="51">
                  <c:v>153.11572840922074</c:v>
                </c:pt>
                <c:pt idx="52">
                  <c:v>156.07927564423073</c:v>
                </c:pt>
                <c:pt idx="53">
                  <c:v>159.01597223920103</c:v>
                </c:pt>
                <c:pt idx="54">
                  <c:v>161.92537593842644</c:v>
                </c:pt>
                <c:pt idx="55">
                  <c:v>164.80704859641142</c:v>
                </c:pt>
                <c:pt idx="56">
                  <c:v>167.66055624385342</c:v>
                </c:pt>
                <c:pt idx="57">
                  <c:v>170.48546915299664</c:v>
                </c:pt>
                <c:pt idx="58">
                  <c:v>173.2813619023479</c:v>
                </c:pt>
                <c:pt idx="59">
                  <c:v>176.0478134407432</c:v>
                </c:pt>
                <c:pt idx="60">
                  <c:v>178.78440715075669</c:v>
                </c:pt>
                <c:pt idx="61">
                  <c:v>181.49073091144163</c:v>
                </c:pt>
                <c:pt idx="62">
                  <c:v>184.16637716039426</c:v>
                </c:pt>
                <c:pt idx="63">
                  <c:v>186.81094295513134</c:v>
                </c:pt>
                <c:pt idx="64">
                  <c:v>189.42403003377166</c:v>
                </c:pt>
                <c:pt idx="65">
                  <c:v>192.00524487501278</c:v>
                </c:pt>
                <c:pt idx="66">
                  <c:v>194.55419875739418</c:v>
                </c:pt>
                <c:pt idx="67">
                  <c:v>197.07050781783693</c:v>
                </c:pt>
                <c:pt idx="68">
                  <c:v>199.55379310945216</c:v>
                </c:pt>
                <c:pt idx="69">
                  <c:v>202.00368065860928</c:v>
                </c:pt>
                <c:pt idx="70">
                  <c:v>204.41980152125475</c:v>
                </c:pt>
                <c:pt idx="71">
                  <c:v>206.80179183847383</c:v>
                </c:pt>
                <c:pt idx="72">
                  <c:v>209.14929289128645</c:v>
                </c:pt>
                <c:pt idx="73">
                  <c:v>211.46195115466881</c:v>
                </c:pt>
                <c:pt idx="74">
                  <c:v>213.7394183507931</c:v>
                </c:pt>
                <c:pt idx="75">
                  <c:v>215.98135150147667</c:v>
                </c:pt>
                <c:pt idx="76">
                  <c:v>218.18741297983362</c:v>
                </c:pt>
                <c:pt idx="77">
                  <c:v>220.35727056111975</c:v>
                </c:pt>
                <c:pt idx="78">
                  <c:v>222.49059747276482</c:v>
                </c:pt>
                <c:pt idx="79">
                  <c:v>224.58707244358271</c:v>
                </c:pt>
                <c:pt idx="80">
                  <c:v>226.64637975215444</c:v>
                </c:pt>
                <c:pt idx="81">
                  <c:v>228.66820927437402</c:v>
                </c:pt>
                <c:pt idx="82">
                  <c:v>230.65225653015224</c:v>
                </c:pt>
                <c:pt idx="83">
                  <c:v>232.59822272927033</c:v>
                </c:pt>
                <c:pt idx="84">
                  <c:v>234.5058148163765</c:v>
                </c:pt>
                <c:pt idx="85">
                  <c:v>236.37474551511912</c:v>
                </c:pt>
                <c:pt idx="86">
                  <c:v>238.20473337140942</c:v>
                </c:pt>
                <c:pt idx="87">
                  <c:v>239.99550279580748</c:v>
                </c:pt>
                <c:pt idx="88">
                  <c:v>241.7467841050248</c:v>
                </c:pt>
                <c:pt idx="89">
                  <c:v>243.45831356253822</c:v>
                </c:pt>
                <c:pt idx="90">
                  <c:v>245.12983341830673</c:v>
                </c:pt>
                <c:pt idx="91">
                  <c:v>246.76109194758845</c:v>
                </c:pt>
                <c:pt idx="92">
                  <c:v>248.35184348884911</c:v>
                </c:pt>
                <c:pt idx="93">
                  <c:v>249.90184848075776</c:v>
                </c:pt>
                <c:pt idx="94">
                  <c:v>251.41087349826412</c:v>
                </c:pt>
                <c:pt idx="95">
                  <c:v>252.8786912877512</c:v>
                </c:pt>
                <c:pt idx="96">
                  <c:v>254.30508080125881</c:v>
                </c:pt>
                <c:pt idx="97">
                  <c:v>255.6898272297729</c:v>
                </c:pt>
                <c:pt idx="98">
                  <c:v>257.03272203557498</c:v>
                </c:pt>
                <c:pt idx="99">
                  <c:v>258.33356298364669</c:v>
                </c:pt>
                <c:pt idx="100">
                  <c:v>259.5921541721263</c:v>
                </c:pt>
                <c:pt idx="101">
                  <c:v>260.80830606181013</c:v>
                </c:pt>
                <c:pt idx="102">
                  <c:v>261.98183550469696</c:v>
                </c:pt>
                <c:pt idx="103">
                  <c:v>263.11256577156939</c:v>
                </c:pt>
                <c:pt idx="104">
                  <c:v>264.20032657860821</c:v>
                </c:pt>
                <c:pt idx="105">
                  <c:v>265.24495411303718</c:v>
                </c:pt>
                <c:pt idx="106">
                  <c:v>266.24629105779189</c:v>
                </c:pt>
                <c:pt idx="107">
                  <c:v>267.20418661521171</c:v>
                </c:pt>
                <c:pt idx="108">
                  <c:v>268.11849652974922</c:v>
                </c:pt>
                <c:pt idx="109">
                  <c:v>268.98908310969421</c:v>
                </c:pt>
                <c:pt idx="110">
                  <c:v>269.81581524791017</c:v>
                </c:pt>
                <c:pt idx="111">
                  <c:v>270.59856844157792</c:v>
                </c:pt>
                <c:pt idx="112">
                  <c:v>271.33722481094577</c:v>
                </c:pt>
                <c:pt idx="113">
                  <c:v>272.03167311708143</c:v>
                </c:pt>
                <c:pt idx="114">
                  <c:v>272.68180877862437</c:v>
                </c:pt>
                <c:pt idx="115">
                  <c:v>273.2875338875354</c:v>
                </c:pt>
                <c:pt idx="116">
                  <c:v>273.84875722384118</c:v>
                </c:pt>
                <c:pt idx="117">
                  <c:v>274.36539426937151</c:v>
                </c:pt>
                <c:pt idx="118">
                  <c:v>274.83736722048769</c:v>
                </c:pt>
                <c:pt idx="119">
                  <c:v>275.26460499979936</c:v>
                </c:pt>
                <c:pt idx="120">
                  <c:v>275.64704326686854</c:v>
                </c:pt>
                <c:pt idx="121">
                  <c:v>275.98462442789872</c:v>
                </c:pt>
                <c:pt idx="122">
                  <c:v>276.27729764440903</c:v>
                </c:pt>
                <c:pt idx="123">
                  <c:v>276.5250188408894</c:v>
                </c:pt>
                <c:pt idx="124">
                  <c:v>276.72775071143889</c:v>
                </c:pt>
                <c:pt idx="125">
                  <c:v>276.88546272538355</c:v>
                </c:pt>
                <c:pt idx="126">
                  <c:v>276.99813113187412</c:v>
                </c:pt>
                <c:pt idx="127">
                  <c:v>277.06573896346299</c:v>
                </c:pt>
                <c:pt idx="128">
                  <c:v>277.08827603865956</c:v>
                </c:pt>
                <c:pt idx="129">
                  <c:v>277.06573896346299</c:v>
                </c:pt>
                <c:pt idx="130">
                  <c:v>276.99813113187412</c:v>
                </c:pt>
                <c:pt idx="131">
                  <c:v>276.88546272538355</c:v>
                </c:pt>
                <c:pt idx="132">
                  <c:v>276.72775071143889</c:v>
                </c:pt>
                <c:pt idx="133">
                  <c:v>276.5250188408894</c:v>
                </c:pt>
                <c:pt idx="134">
                  <c:v>276.27729764440903</c:v>
                </c:pt>
                <c:pt idx="135">
                  <c:v>275.98462442789872</c:v>
                </c:pt>
                <c:pt idx="136">
                  <c:v>275.64704326686854</c:v>
                </c:pt>
                <c:pt idx="137">
                  <c:v>275.26460499979936</c:v>
                </c:pt>
                <c:pt idx="138">
                  <c:v>274.83736722048775</c:v>
                </c:pt>
                <c:pt idx="139">
                  <c:v>274.36539426937151</c:v>
                </c:pt>
                <c:pt idx="140">
                  <c:v>273.84875722384123</c:v>
                </c:pt>
                <c:pt idx="141">
                  <c:v>273.28753388753546</c:v>
                </c:pt>
                <c:pt idx="142">
                  <c:v>272.68180877862443</c:v>
                </c:pt>
                <c:pt idx="143">
                  <c:v>272.03167311708148</c:v>
                </c:pt>
                <c:pt idx="144">
                  <c:v>271.33722481094583</c:v>
                </c:pt>
                <c:pt idx="145">
                  <c:v>270.59856844157792</c:v>
                </c:pt>
                <c:pt idx="146">
                  <c:v>269.81581524791022</c:v>
                </c:pt>
                <c:pt idx="147">
                  <c:v>268.98908310969426</c:v>
                </c:pt>
                <c:pt idx="148">
                  <c:v>268.11849652974922</c:v>
                </c:pt>
                <c:pt idx="149">
                  <c:v>267.20418661521171</c:v>
                </c:pt>
                <c:pt idx="150">
                  <c:v>266.24629105779189</c:v>
                </c:pt>
                <c:pt idx="151">
                  <c:v>265.24495411303724</c:v>
                </c:pt>
                <c:pt idx="152">
                  <c:v>264.20032657860827</c:v>
                </c:pt>
                <c:pt idx="153">
                  <c:v>263.11256577156939</c:v>
                </c:pt>
                <c:pt idx="154">
                  <c:v>261.98183550469696</c:v>
                </c:pt>
                <c:pt idx="155">
                  <c:v>260.80830606181019</c:v>
                </c:pt>
                <c:pt idx="156">
                  <c:v>259.5921541721263</c:v>
                </c:pt>
                <c:pt idx="157">
                  <c:v>258.33356298364674</c:v>
                </c:pt>
                <c:pt idx="158">
                  <c:v>257.03272203557498</c:v>
                </c:pt>
                <c:pt idx="159">
                  <c:v>255.68982722977296</c:v>
                </c:pt>
                <c:pt idx="160">
                  <c:v>254.30508080125881</c:v>
                </c:pt>
                <c:pt idx="161">
                  <c:v>252.8786912877512</c:v>
                </c:pt>
                <c:pt idx="162">
                  <c:v>251.41087349826418</c:v>
                </c:pt>
                <c:pt idx="163">
                  <c:v>249.90184848075788</c:v>
                </c:pt>
                <c:pt idx="164">
                  <c:v>248.35184348884917</c:v>
                </c:pt>
                <c:pt idx="165">
                  <c:v>246.76109194758848</c:v>
                </c:pt>
                <c:pt idx="166">
                  <c:v>245.12983341830679</c:v>
                </c:pt>
                <c:pt idx="167">
                  <c:v>243.45831356253831</c:v>
                </c:pt>
                <c:pt idx="168">
                  <c:v>241.74678410502491</c:v>
                </c:pt>
                <c:pt idx="169">
                  <c:v>239.99550279580748</c:v>
                </c:pt>
                <c:pt idx="170">
                  <c:v>238.20473337140942</c:v>
                </c:pt>
                <c:pt idx="171">
                  <c:v>236.37474551511917</c:v>
                </c:pt>
                <c:pt idx="172">
                  <c:v>234.50581481637656</c:v>
                </c:pt>
                <c:pt idx="173">
                  <c:v>232.59822272927039</c:v>
                </c:pt>
                <c:pt idx="174">
                  <c:v>230.65225653015236</c:v>
                </c:pt>
                <c:pt idx="175">
                  <c:v>228.66820927437408</c:v>
                </c:pt>
                <c:pt idx="176">
                  <c:v>226.64637975215453</c:v>
                </c:pt>
                <c:pt idx="177">
                  <c:v>224.58707244358271</c:v>
                </c:pt>
                <c:pt idx="178">
                  <c:v>222.49059747276482</c:v>
                </c:pt>
                <c:pt idx="179">
                  <c:v>220.35727056111975</c:v>
                </c:pt>
                <c:pt idx="180">
                  <c:v>218.18741297983371</c:v>
                </c:pt>
                <c:pt idx="181">
                  <c:v>215.98135150147678</c:v>
                </c:pt>
                <c:pt idx="182">
                  <c:v>213.73941835079319</c:v>
                </c:pt>
                <c:pt idx="183">
                  <c:v>211.46195115466892</c:v>
                </c:pt>
                <c:pt idx="184">
                  <c:v>209.14929289128654</c:v>
                </c:pt>
                <c:pt idx="185">
                  <c:v>206.80179183847395</c:v>
                </c:pt>
                <c:pt idx="186">
                  <c:v>204.41980152125481</c:v>
                </c:pt>
                <c:pt idx="187">
                  <c:v>202.00368065860937</c:v>
                </c:pt>
                <c:pt idx="188">
                  <c:v>199.55379310945227</c:v>
                </c:pt>
                <c:pt idx="189">
                  <c:v>197.07050781783704</c:v>
                </c:pt>
                <c:pt idx="190">
                  <c:v>194.55419875739432</c:v>
                </c:pt>
                <c:pt idx="191">
                  <c:v>192.00524487501295</c:v>
                </c:pt>
                <c:pt idx="192">
                  <c:v>189.42403003377169</c:v>
                </c:pt>
                <c:pt idx="193">
                  <c:v>186.8109429551314</c:v>
                </c:pt>
                <c:pt idx="194">
                  <c:v>184.16637716039435</c:v>
                </c:pt>
                <c:pt idx="195">
                  <c:v>181.49073091144172</c:v>
                </c:pt>
                <c:pt idx="196">
                  <c:v>178.78440715075678</c:v>
                </c:pt>
                <c:pt idx="197">
                  <c:v>176.04781344074331</c:v>
                </c:pt>
                <c:pt idx="198">
                  <c:v>173.28136190234801</c:v>
                </c:pt>
                <c:pt idx="199">
                  <c:v>170.48546915299664</c:v>
                </c:pt>
                <c:pt idx="200">
                  <c:v>167.66055624385342</c:v>
                </c:pt>
                <c:pt idx="201">
                  <c:v>164.80704859641142</c:v>
                </c:pt>
                <c:pt idx="202">
                  <c:v>161.92537593842647</c:v>
                </c:pt>
                <c:pt idx="203">
                  <c:v>159.01597223920112</c:v>
                </c:pt>
                <c:pt idx="204">
                  <c:v>156.07927564423079</c:v>
                </c:pt>
                <c:pt idx="205">
                  <c:v>153.11572840922076</c:v>
                </c:pt>
                <c:pt idx="206">
                  <c:v>150.12577683348388</c:v>
                </c:pt>
                <c:pt idx="207">
                  <c:v>147.10987119272951</c:v>
                </c:pt>
                <c:pt idx="208">
                  <c:v>144.0684656712537</c:v>
                </c:pt>
                <c:pt idx="209">
                  <c:v>141.00201829354086</c:v>
                </c:pt>
                <c:pt idx="210">
                  <c:v>137.91099085528685</c:v>
                </c:pt>
                <c:pt idx="211">
                  <c:v>134.79584885385412</c:v>
                </c:pt>
                <c:pt idx="212">
                  <c:v>131.65706141816969</c:v>
                </c:pt>
                <c:pt idx="213">
                  <c:v>128.49510123807605</c:v>
                </c:pt>
                <c:pt idx="214">
                  <c:v>125.31044449314554</c:v>
                </c:pt>
                <c:pt idx="215">
                  <c:v>122.10357078097017</c:v>
                </c:pt>
                <c:pt idx="216">
                  <c:v>118.874963044935</c:v>
                </c:pt>
                <c:pt idx="217">
                  <c:v>115.62510750148935</c:v>
                </c:pt>
                <c:pt idx="218">
                  <c:v>112.35449356692416</c:v>
                </c:pt>
                <c:pt idx="219">
                  <c:v>109.06361378366771</c:v>
                </c:pt>
                <c:pt idx="220">
                  <c:v>105.75296374611054</c:v>
                </c:pt>
                <c:pt idx="221">
                  <c:v>102.4230420259708</c:v>
                </c:pt>
                <c:pt idx="222">
                  <c:v>99.074350097210981</c:v>
                </c:pt>
                <c:pt idx="223">
                  <c:v>95.707392260518347</c:v>
                </c:pt>
                <c:pt idx="224">
                  <c:v>92.32267556735836</c:v>
                </c:pt>
                <c:pt idx="225">
                  <c:v>88.920709743615035</c:v>
                </c:pt>
                <c:pt idx="226">
                  <c:v>85.502007112827968</c:v>
                </c:pt>
                <c:pt idx="227">
                  <c:v>82.067082519038451</c:v>
                </c:pt>
                <c:pt idx="228">
                  <c:v>78.616453249255628</c:v>
                </c:pt>
                <c:pt idx="229">
                  <c:v>75.150638955555081</c:v>
                </c:pt>
                <c:pt idx="230">
                  <c:v>71.670161576821229</c:v>
                </c:pt>
                <c:pt idx="231">
                  <c:v>68.1755452601451</c:v>
                </c:pt>
                <c:pt idx="232">
                  <c:v>64.667316281889768</c:v>
                </c:pt>
                <c:pt idx="233">
                  <c:v>61.146002968435049</c:v>
                </c:pt>
                <c:pt idx="234">
                  <c:v>57.612135616613614</c:v>
                </c:pt>
                <c:pt idx="235">
                  <c:v>54.066246413849967</c:v>
                </c:pt>
                <c:pt idx="236">
                  <c:v>50.508869358015311</c:v>
                </c:pt>
                <c:pt idx="237">
                  <c:v>46.940540177009034</c:v>
                </c:pt>
                <c:pt idx="238">
                  <c:v>43.361796248080715</c:v>
                </c:pt>
                <c:pt idx="239">
                  <c:v>39.773176516902261</c:v>
                </c:pt>
                <c:pt idx="240">
                  <c:v>36.175221416405222</c:v>
                </c:pt>
                <c:pt idx="241">
                  <c:v>32.568472785393389</c:v>
                </c:pt>
                <c:pt idx="242">
                  <c:v>28.953473786943945</c:v>
                </c:pt>
                <c:pt idx="243">
                  <c:v>25.330768826609045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ILED2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'Time-domain'!$CY$11:$CY$266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141.00201829354074</c:v>
                </c:pt>
                <c:pt idx="48">
                  <c:v>144.06846567125359</c:v>
                </c:pt>
                <c:pt idx="49">
                  <c:v>147.1098711927294</c:v>
                </c:pt>
                <c:pt idx="50">
                  <c:v>150.12577683348385</c:v>
                </c:pt>
                <c:pt idx="51">
                  <c:v>153.11572840922074</c:v>
                </c:pt>
                <c:pt idx="52">
                  <c:v>156.07927564423073</c:v>
                </c:pt>
                <c:pt idx="53">
                  <c:v>159.01597223920103</c:v>
                </c:pt>
                <c:pt idx="54">
                  <c:v>161.92537593842644</c:v>
                </c:pt>
                <c:pt idx="55">
                  <c:v>164.80704859641142</c:v>
                </c:pt>
                <c:pt idx="56">
                  <c:v>167.66055624385342</c:v>
                </c:pt>
                <c:pt idx="57">
                  <c:v>170.48546915299664</c:v>
                </c:pt>
                <c:pt idx="58">
                  <c:v>173.2813619023479</c:v>
                </c:pt>
                <c:pt idx="59">
                  <c:v>176.0478134407432</c:v>
                </c:pt>
                <c:pt idx="60">
                  <c:v>178.78440715075669</c:v>
                </c:pt>
                <c:pt idx="61">
                  <c:v>181.49073091144163</c:v>
                </c:pt>
                <c:pt idx="62">
                  <c:v>184.16637716039426</c:v>
                </c:pt>
                <c:pt idx="63">
                  <c:v>186.81094295513134</c:v>
                </c:pt>
                <c:pt idx="64">
                  <c:v>189.42403003377166</c:v>
                </c:pt>
                <c:pt idx="65">
                  <c:v>192.00524487501278</c:v>
                </c:pt>
                <c:pt idx="66">
                  <c:v>194.55419875739418</c:v>
                </c:pt>
                <c:pt idx="67">
                  <c:v>197.07050781783693</c:v>
                </c:pt>
                <c:pt idx="68">
                  <c:v>199.55379310945216</c:v>
                </c:pt>
                <c:pt idx="69">
                  <c:v>202.00368065860928</c:v>
                </c:pt>
                <c:pt idx="70">
                  <c:v>204.41980152125475</c:v>
                </c:pt>
                <c:pt idx="71">
                  <c:v>206.80179183847383</c:v>
                </c:pt>
                <c:pt idx="72">
                  <c:v>209.14929289128645</c:v>
                </c:pt>
                <c:pt idx="73">
                  <c:v>211.46195115466881</c:v>
                </c:pt>
                <c:pt idx="74">
                  <c:v>213.7394183507931</c:v>
                </c:pt>
                <c:pt idx="75">
                  <c:v>215.98135150147667</c:v>
                </c:pt>
                <c:pt idx="76">
                  <c:v>218.18741297983362</c:v>
                </c:pt>
                <c:pt idx="77">
                  <c:v>220.35727056111975</c:v>
                </c:pt>
                <c:pt idx="78">
                  <c:v>222.49059747276482</c:v>
                </c:pt>
                <c:pt idx="79">
                  <c:v>224.58707244358271</c:v>
                </c:pt>
                <c:pt idx="80">
                  <c:v>226.64637975215444</c:v>
                </c:pt>
                <c:pt idx="81">
                  <c:v>228.66820927437402</c:v>
                </c:pt>
                <c:pt idx="82">
                  <c:v>230.65225653015224</c:v>
                </c:pt>
                <c:pt idx="83">
                  <c:v>232.59822272927033</c:v>
                </c:pt>
                <c:pt idx="84">
                  <c:v>234.5058148163765</c:v>
                </c:pt>
                <c:pt idx="85">
                  <c:v>236.37474551511912</c:v>
                </c:pt>
                <c:pt idx="86">
                  <c:v>238.20473337140942</c:v>
                </c:pt>
                <c:pt idx="87">
                  <c:v>239.99550279580748</c:v>
                </c:pt>
                <c:pt idx="88">
                  <c:v>241.7467841050248</c:v>
                </c:pt>
                <c:pt idx="89">
                  <c:v>243.45831356253822</c:v>
                </c:pt>
                <c:pt idx="90">
                  <c:v>245.12983341830673</c:v>
                </c:pt>
                <c:pt idx="91">
                  <c:v>246.76109194758845</c:v>
                </c:pt>
                <c:pt idx="92">
                  <c:v>248.35184348884911</c:v>
                </c:pt>
                <c:pt idx="93">
                  <c:v>249.90184848075776</c:v>
                </c:pt>
                <c:pt idx="94">
                  <c:v>251.41087349826412</c:v>
                </c:pt>
                <c:pt idx="95">
                  <c:v>252.8786912877512</c:v>
                </c:pt>
                <c:pt idx="96">
                  <c:v>254.30508080125881</c:v>
                </c:pt>
                <c:pt idx="97">
                  <c:v>255.6898272297729</c:v>
                </c:pt>
                <c:pt idx="98">
                  <c:v>257.03272203557498</c:v>
                </c:pt>
                <c:pt idx="99">
                  <c:v>258.33356298364669</c:v>
                </c:pt>
                <c:pt idx="100">
                  <c:v>259.5921541721263</c:v>
                </c:pt>
                <c:pt idx="101">
                  <c:v>260.80830606181013</c:v>
                </c:pt>
                <c:pt idx="102">
                  <c:v>261.98183550469696</c:v>
                </c:pt>
                <c:pt idx="103">
                  <c:v>263.11256577156939</c:v>
                </c:pt>
                <c:pt idx="104">
                  <c:v>264.20032657860821</c:v>
                </c:pt>
                <c:pt idx="105">
                  <c:v>265.24495411303718</c:v>
                </c:pt>
                <c:pt idx="106">
                  <c:v>266.24629105779189</c:v>
                </c:pt>
                <c:pt idx="107">
                  <c:v>267.20418661521171</c:v>
                </c:pt>
                <c:pt idx="108">
                  <c:v>268.11849652974922</c:v>
                </c:pt>
                <c:pt idx="109">
                  <c:v>268.98908310969421</c:v>
                </c:pt>
                <c:pt idx="110">
                  <c:v>269.81581524791017</c:v>
                </c:pt>
                <c:pt idx="111">
                  <c:v>270.59856844157792</c:v>
                </c:pt>
                <c:pt idx="112">
                  <c:v>271.33722481094577</c:v>
                </c:pt>
                <c:pt idx="113">
                  <c:v>272.03167311708143</c:v>
                </c:pt>
                <c:pt idx="114">
                  <c:v>272.68180877862437</c:v>
                </c:pt>
                <c:pt idx="115">
                  <c:v>273.2875338875354</c:v>
                </c:pt>
                <c:pt idx="116">
                  <c:v>273.84875722384118</c:v>
                </c:pt>
                <c:pt idx="117">
                  <c:v>274.36539426937151</c:v>
                </c:pt>
                <c:pt idx="118">
                  <c:v>274.83736722048769</c:v>
                </c:pt>
                <c:pt idx="119">
                  <c:v>275.26460499979936</c:v>
                </c:pt>
                <c:pt idx="120">
                  <c:v>275.64704326686854</c:v>
                </c:pt>
                <c:pt idx="121">
                  <c:v>275.98462442789872</c:v>
                </c:pt>
                <c:pt idx="122">
                  <c:v>276.27729764440903</c:v>
                </c:pt>
                <c:pt idx="123">
                  <c:v>276.5250188408894</c:v>
                </c:pt>
                <c:pt idx="124">
                  <c:v>276.72775071143889</c:v>
                </c:pt>
                <c:pt idx="125">
                  <c:v>276.88546272538355</c:v>
                </c:pt>
                <c:pt idx="126">
                  <c:v>276.99813113187412</c:v>
                </c:pt>
                <c:pt idx="127">
                  <c:v>277.06573896346299</c:v>
                </c:pt>
                <c:pt idx="128">
                  <c:v>277.08827603865956</c:v>
                </c:pt>
                <c:pt idx="129">
                  <c:v>277.06573896346299</c:v>
                </c:pt>
                <c:pt idx="130">
                  <c:v>276.99813113187412</c:v>
                </c:pt>
                <c:pt idx="131">
                  <c:v>276.88546272538355</c:v>
                </c:pt>
                <c:pt idx="132">
                  <c:v>276.72775071143889</c:v>
                </c:pt>
                <c:pt idx="133">
                  <c:v>276.5250188408894</c:v>
                </c:pt>
                <c:pt idx="134">
                  <c:v>276.27729764440903</c:v>
                </c:pt>
                <c:pt idx="135">
                  <c:v>275.98462442789872</c:v>
                </c:pt>
                <c:pt idx="136">
                  <c:v>275.64704326686854</c:v>
                </c:pt>
                <c:pt idx="137">
                  <c:v>275.26460499979936</c:v>
                </c:pt>
                <c:pt idx="138">
                  <c:v>274.83736722048775</c:v>
                </c:pt>
                <c:pt idx="139">
                  <c:v>274.36539426937151</c:v>
                </c:pt>
                <c:pt idx="140">
                  <c:v>273.84875722384123</c:v>
                </c:pt>
                <c:pt idx="141">
                  <c:v>273.28753388753546</c:v>
                </c:pt>
                <c:pt idx="142">
                  <c:v>272.68180877862443</c:v>
                </c:pt>
                <c:pt idx="143">
                  <c:v>272.03167311708148</c:v>
                </c:pt>
                <c:pt idx="144">
                  <c:v>271.33722481094583</c:v>
                </c:pt>
                <c:pt idx="145">
                  <c:v>270.59856844157792</c:v>
                </c:pt>
                <c:pt idx="146">
                  <c:v>269.81581524791022</c:v>
                </c:pt>
                <c:pt idx="147">
                  <c:v>268.98908310969426</c:v>
                </c:pt>
                <c:pt idx="148">
                  <c:v>268.11849652974922</c:v>
                </c:pt>
                <c:pt idx="149">
                  <c:v>267.20418661521171</c:v>
                </c:pt>
                <c:pt idx="150">
                  <c:v>266.24629105779189</c:v>
                </c:pt>
                <c:pt idx="151">
                  <c:v>265.24495411303724</c:v>
                </c:pt>
                <c:pt idx="152">
                  <c:v>264.20032657860827</c:v>
                </c:pt>
                <c:pt idx="153">
                  <c:v>263.11256577156939</c:v>
                </c:pt>
                <c:pt idx="154">
                  <c:v>261.98183550469696</c:v>
                </c:pt>
                <c:pt idx="155">
                  <c:v>260.80830606181019</c:v>
                </c:pt>
                <c:pt idx="156">
                  <c:v>259.5921541721263</c:v>
                </c:pt>
                <c:pt idx="157">
                  <c:v>258.33356298364674</c:v>
                </c:pt>
                <c:pt idx="158">
                  <c:v>257.03272203557498</c:v>
                </c:pt>
                <c:pt idx="159">
                  <c:v>255.68982722977296</c:v>
                </c:pt>
                <c:pt idx="160">
                  <c:v>254.30508080125881</c:v>
                </c:pt>
                <c:pt idx="161">
                  <c:v>252.8786912877512</c:v>
                </c:pt>
                <c:pt idx="162">
                  <c:v>251.41087349826418</c:v>
                </c:pt>
                <c:pt idx="163">
                  <c:v>249.90184848075788</c:v>
                </c:pt>
                <c:pt idx="164">
                  <c:v>248.35184348884917</c:v>
                </c:pt>
                <c:pt idx="165">
                  <c:v>246.76109194758848</c:v>
                </c:pt>
                <c:pt idx="166">
                  <c:v>245.12983341830679</c:v>
                </c:pt>
                <c:pt idx="167">
                  <c:v>243.45831356253831</c:v>
                </c:pt>
                <c:pt idx="168">
                  <c:v>241.74678410502491</c:v>
                </c:pt>
                <c:pt idx="169">
                  <c:v>239.99550279580748</c:v>
                </c:pt>
                <c:pt idx="170">
                  <c:v>238.20473337140942</c:v>
                </c:pt>
                <c:pt idx="171">
                  <c:v>236.37474551511917</c:v>
                </c:pt>
                <c:pt idx="172">
                  <c:v>234.50581481637656</c:v>
                </c:pt>
                <c:pt idx="173">
                  <c:v>232.59822272927039</c:v>
                </c:pt>
                <c:pt idx="174">
                  <c:v>230.65225653015236</c:v>
                </c:pt>
                <c:pt idx="175">
                  <c:v>228.66820927437408</c:v>
                </c:pt>
                <c:pt idx="176">
                  <c:v>226.64637975215453</c:v>
                </c:pt>
                <c:pt idx="177">
                  <c:v>224.58707244358271</c:v>
                </c:pt>
                <c:pt idx="178">
                  <c:v>222.49059747276482</c:v>
                </c:pt>
                <c:pt idx="179">
                  <c:v>220.35727056111975</c:v>
                </c:pt>
                <c:pt idx="180">
                  <c:v>218.18741297983371</c:v>
                </c:pt>
                <c:pt idx="181">
                  <c:v>215.98135150147678</c:v>
                </c:pt>
                <c:pt idx="182">
                  <c:v>213.73941835079319</c:v>
                </c:pt>
                <c:pt idx="183">
                  <c:v>211.46195115466892</c:v>
                </c:pt>
                <c:pt idx="184">
                  <c:v>209.14929289128654</c:v>
                </c:pt>
                <c:pt idx="185">
                  <c:v>206.80179183847395</c:v>
                </c:pt>
                <c:pt idx="186">
                  <c:v>204.41980152125481</c:v>
                </c:pt>
                <c:pt idx="187">
                  <c:v>202.00368065860937</c:v>
                </c:pt>
                <c:pt idx="188">
                  <c:v>199.55379310945227</c:v>
                </c:pt>
                <c:pt idx="189">
                  <c:v>197.07050781783704</c:v>
                </c:pt>
                <c:pt idx="190">
                  <c:v>194.55419875739432</c:v>
                </c:pt>
                <c:pt idx="191">
                  <c:v>192.00524487501295</c:v>
                </c:pt>
                <c:pt idx="192">
                  <c:v>189.42403003377169</c:v>
                </c:pt>
                <c:pt idx="193">
                  <c:v>186.8109429551314</c:v>
                </c:pt>
                <c:pt idx="194">
                  <c:v>184.16637716039435</c:v>
                </c:pt>
                <c:pt idx="195">
                  <c:v>181.49073091144172</c:v>
                </c:pt>
                <c:pt idx="196">
                  <c:v>178.78440715075678</c:v>
                </c:pt>
                <c:pt idx="197">
                  <c:v>176.04781344074331</c:v>
                </c:pt>
                <c:pt idx="198">
                  <c:v>173.28136190234801</c:v>
                </c:pt>
                <c:pt idx="199">
                  <c:v>170.48546915299664</c:v>
                </c:pt>
                <c:pt idx="200">
                  <c:v>167.66055624385342</c:v>
                </c:pt>
                <c:pt idx="201">
                  <c:v>164.80704859641142</c:v>
                </c:pt>
                <c:pt idx="202">
                  <c:v>161.92537593842647</c:v>
                </c:pt>
                <c:pt idx="203">
                  <c:v>159.01597223920112</c:v>
                </c:pt>
                <c:pt idx="204">
                  <c:v>156.07927564423079</c:v>
                </c:pt>
                <c:pt idx="205">
                  <c:v>153.11572840922076</c:v>
                </c:pt>
                <c:pt idx="206">
                  <c:v>150.12577683348388</c:v>
                </c:pt>
                <c:pt idx="207">
                  <c:v>147.10987119272951</c:v>
                </c:pt>
                <c:pt idx="208">
                  <c:v>144.0684656712537</c:v>
                </c:pt>
                <c:pt idx="209">
                  <c:v>141.00201829354086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ILED3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'Time-domain'!$CZ$11:$CZ$266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257.03272203557498</c:v>
                </c:pt>
                <c:pt idx="99">
                  <c:v>258.33356298364669</c:v>
                </c:pt>
                <c:pt idx="100">
                  <c:v>259.5921541721263</c:v>
                </c:pt>
                <c:pt idx="101">
                  <c:v>260.80830606181013</c:v>
                </c:pt>
                <c:pt idx="102">
                  <c:v>261.98183550469696</c:v>
                </c:pt>
                <c:pt idx="103">
                  <c:v>263.11256577156939</c:v>
                </c:pt>
                <c:pt idx="104">
                  <c:v>264.20032657860821</c:v>
                </c:pt>
                <c:pt idx="105">
                  <c:v>265.24495411303718</c:v>
                </c:pt>
                <c:pt idx="106">
                  <c:v>266.24629105779189</c:v>
                </c:pt>
                <c:pt idx="107">
                  <c:v>267.20418661521171</c:v>
                </c:pt>
                <c:pt idx="108">
                  <c:v>268.11849652974922</c:v>
                </c:pt>
                <c:pt idx="109">
                  <c:v>268.98908310969421</c:v>
                </c:pt>
                <c:pt idx="110">
                  <c:v>269.81581524791017</c:v>
                </c:pt>
                <c:pt idx="111">
                  <c:v>270.59856844157792</c:v>
                </c:pt>
                <c:pt idx="112">
                  <c:v>271.33722481094577</c:v>
                </c:pt>
                <c:pt idx="113">
                  <c:v>272.03167311708143</c:v>
                </c:pt>
                <c:pt idx="114">
                  <c:v>272.68180877862437</c:v>
                </c:pt>
                <c:pt idx="115">
                  <c:v>273.2875338875354</c:v>
                </c:pt>
                <c:pt idx="116">
                  <c:v>273.84875722384118</c:v>
                </c:pt>
                <c:pt idx="117">
                  <c:v>274.36539426937151</c:v>
                </c:pt>
                <c:pt idx="118">
                  <c:v>274.83736722048769</c:v>
                </c:pt>
                <c:pt idx="119">
                  <c:v>275.26460499979936</c:v>
                </c:pt>
                <c:pt idx="120">
                  <c:v>275.64704326686854</c:v>
                </c:pt>
                <c:pt idx="121">
                  <c:v>275.98462442789872</c:v>
                </c:pt>
                <c:pt idx="122">
                  <c:v>276.27729764440903</c:v>
                </c:pt>
                <c:pt idx="123">
                  <c:v>276.5250188408894</c:v>
                </c:pt>
                <c:pt idx="124">
                  <c:v>276.72775071143889</c:v>
                </c:pt>
                <c:pt idx="125">
                  <c:v>276.88546272538355</c:v>
                </c:pt>
                <c:pt idx="126">
                  <c:v>276.99813113187412</c:v>
                </c:pt>
                <c:pt idx="127">
                  <c:v>277.06573896346299</c:v>
                </c:pt>
                <c:pt idx="128">
                  <c:v>277.08827603865956</c:v>
                </c:pt>
                <c:pt idx="129">
                  <c:v>277.06573896346299</c:v>
                </c:pt>
                <c:pt idx="130">
                  <c:v>276.99813113187412</c:v>
                </c:pt>
                <c:pt idx="131">
                  <c:v>276.88546272538355</c:v>
                </c:pt>
                <c:pt idx="132">
                  <c:v>276.72775071143889</c:v>
                </c:pt>
                <c:pt idx="133">
                  <c:v>276.5250188408894</c:v>
                </c:pt>
                <c:pt idx="134">
                  <c:v>276.27729764440903</c:v>
                </c:pt>
                <c:pt idx="135">
                  <c:v>275.98462442789872</c:v>
                </c:pt>
                <c:pt idx="136">
                  <c:v>275.64704326686854</c:v>
                </c:pt>
                <c:pt idx="137">
                  <c:v>275.26460499979936</c:v>
                </c:pt>
                <c:pt idx="138">
                  <c:v>274.83736722048775</c:v>
                </c:pt>
                <c:pt idx="139">
                  <c:v>274.36539426937151</c:v>
                </c:pt>
                <c:pt idx="140">
                  <c:v>273.84875722384123</c:v>
                </c:pt>
                <c:pt idx="141">
                  <c:v>273.28753388753546</c:v>
                </c:pt>
                <c:pt idx="142">
                  <c:v>272.68180877862443</c:v>
                </c:pt>
                <c:pt idx="143">
                  <c:v>272.03167311708148</c:v>
                </c:pt>
                <c:pt idx="144">
                  <c:v>271.33722481094583</c:v>
                </c:pt>
                <c:pt idx="145">
                  <c:v>270.59856844157792</c:v>
                </c:pt>
                <c:pt idx="146">
                  <c:v>269.81581524791022</c:v>
                </c:pt>
                <c:pt idx="147">
                  <c:v>268.98908310969426</c:v>
                </c:pt>
                <c:pt idx="148">
                  <c:v>268.11849652974922</c:v>
                </c:pt>
                <c:pt idx="149">
                  <c:v>267.20418661521171</c:v>
                </c:pt>
                <c:pt idx="150">
                  <c:v>266.24629105779189</c:v>
                </c:pt>
                <c:pt idx="151">
                  <c:v>265.24495411303724</c:v>
                </c:pt>
                <c:pt idx="152">
                  <c:v>264.20032657860827</c:v>
                </c:pt>
                <c:pt idx="153">
                  <c:v>263.11256577156939</c:v>
                </c:pt>
                <c:pt idx="154">
                  <c:v>261.98183550469696</c:v>
                </c:pt>
                <c:pt idx="155">
                  <c:v>260.80830606181019</c:v>
                </c:pt>
                <c:pt idx="156">
                  <c:v>259.5921541721263</c:v>
                </c:pt>
                <c:pt idx="157">
                  <c:v>258.33356298364674</c:v>
                </c:pt>
                <c:pt idx="158">
                  <c:v>257.03272203557498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ILED4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'Time-domain'!$DA$11:$DA$266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v>ILED5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'Time-domain'!$DB$11:$DB$266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v>ILED6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'Time-domain'!$DC$11:$DC$266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6"/>
          <c:order val="6"/>
          <c:tx>
            <c:v>ILED7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'Time-domain'!$DD$11:$DD$266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7"/>
          <c:order val="7"/>
          <c:tx>
            <c:v>ILED8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'Time-domain'!$DE$11:$DE$266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8"/>
          <c:order val="8"/>
          <c:tx>
            <c:v>ILED9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'Time-domain'!$DF$11:$DF$266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9"/>
          <c:order val="9"/>
          <c:tx>
            <c:v>ILED10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'Time-domain'!$DG$11:$DG$266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2622664"/>
        <c:axId val="812623840"/>
      </c:scatterChart>
      <c:valAx>
        <c:axId val="812622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12623840"/>
        <c:crosses val="autoZero"/>
        <c:crossBetween val="midCat"/>
      </c:valAx>
      <c:valAx>
        <c:axId val="8126238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</a:t>
                </a:r>
                <a:r>
                  <a:rPr lang="en-US" baseline="-25000"/>
                  <a:t>F</a:t>
                </a:r>
                <a:r>
                  <a:rPr lang="en-US"/>
                  <a:t> (mA)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126226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681155303081363"/>
          <c:y val="7.3621095344547624E-2"/>
          <c:w val="0.19265006094132653"/>
          <c:h val="0.83346129808934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966" l="0.70000000000000062" r="0.70000000000000062" t="0.7500000000000096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Current</a:t>
            </a:r>
            <a:r>
              <a:rPr lang="en-US" sz="1400" baseline="0"/>
              <a:t> in each LED at max. V</a:t>
            </a:r>
            <a:r>
              <a:rPr lang="en-US" sz="1400" baseline="-25000"/>
              <a:t>IN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5252251461988287"/>
          <c:y val="0.18309482758620862"/>
          <c:w val="0.76851286549707598"/>
          <c:h val="0.64628448275862072"/>
        </c:manualLayout>
      </c:layout>
      <c:scatterChart>
        <c:scatterStyle val="smoothMarker"/>
        <c:varyColors val="0"/>
        <c:ser>
          <c:idx val="0"/>
          <c:order val="0"/>
          <c:tx>
            <c:v>ILED1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'Time-domain'!$DI$11:$DI$266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9.2431881944456205</c:v>
                </c:pt>
                <c:pt idx="14">
                  <c:v>13.228163650814029</c:v>
                </c:pt>
                <c:pt idx="15">
                  <c:v>17.204662549108424</c:v>
                </c:pt>
                <c:pt idx="16">
                  <c:v>21.172086043221444</c:v>
                </c:pt>
                <c:pt idx="17">
                  <c:v>25.129836653768209</c:v>
                </c:pt>
                <c:pt idx="18">
                  <c:v>29.077318358064524</c:v>
                </c:pt>
                <c:pt idx="19">
                  <c:v>33.013936679885688</c:v>
                </c:pt>
                <c:pt idx="20">
                  <c:v>36.939098778992459</c:v>
                </c:pt>
                <c:pt idx="21">
                  <c:v>40.852213540410602</c:v>
                </c:pt>
                <c:pt idx="22">
                  <c:v>44.752691663450612</c:v>
                </c:pt>
                <c:pt idx="23">
                  <c:v>48.639945750454224</c:v>
                </c:pt>
                <c:pt idx="24">
                  <c:v>52.513390395254412</c:v>
                </c:pt>
                <c:pt idx="25">
                  <c:v>56.372442271335323</c:v>
                </c:pt>
                <c:pt idx="26">
                  <c:v>60.216520219679076</c:v>
                </c:pt>
                <c:pt idx="27">
                  <c:v>64.045045336286321</c:v>
                </c:pt>
                <c:pt idx="28">
                  <c:v>67.857441059356916</c:v>
                </c:pt>
                <c:pt idx="29">
                  <c:v>71.653133256118039</c:v>
                </c:pt>
                <c:pt idx="30">
                  <c:v>75.431550309286536</c:v>
                </c:pt>
                <c:pt idx="31">
                  <c:v>79.192123203152306</c:v>
                </c:pt>
                <c:pt idx="32">
                  <c:v>82.934285609269978</c:v>
                </c:pt>
                <c:pt idx="33">
                  <c:v>86.657473971746001</c:v>
                </c:pt>
                <c:pt idx="34">
                  <c:v>90.361127592107877</c:v>
                </c:pt>
                <c:pt idx="35">
                  <c:v>94.044688713743582</c:v>
                </c:pt>
                <c:pt idx="36">
                  <c:v>97.707602605897293</c:v>
                </c:pt>
                <c:pt idx="37">
                  <c:v>101.34931764721023</c:v>
                </c:pt>
                <c:pt idx="38">
                  <c:v>104.9692854087923</c:v>
                </c:pt>
                <c:pt idx="39">
                  <c:v>108.56696073681404</c:v>
                </c:pt>
                <c:pt idx="40">
                  <c:v>112.14180183460425</c:v>
                </c:pt>
                <c:pt idx="41">
                  <c:v>115.69327034424296</c:v>
                </c:pt>
                <c:pt idx="42">
                  <c:v>119.22083142763589</c:v>
                </c:pt>
                <c:pt idx="43">
                  <c:v>122.72395384705932</c:v>
                </c:pt>
                <c:pt idx="44">
                  <c:v>126.20211004516236</c:v>
                </c:pt>
                <c:pt idx="45">
                  <c:v>129.6547762244152</c:v>
                </c:pt>
                <c:pt idx="46">
                  <c:v>133.08143242599124</c:v>
                </c:pt>
                <c:pt idx="47">
                  <c:v>136.48156260807067</c:v>
                </c:pt>
                <c:pt idx="48">
                  <c:v>139.85465472355477</c:v>
                </c:pt>
                <c:pt idx="49">
                  <c:v>143.20020079717816</c:v>
                </c:pt>
                <c:pt idx="50">
                  <c:v>146.51769700200805</c:v>
                </c:pt>
                <c:pt idx="51">
                  <c:v>149.80664373531866</c:v>
                </c:pt>
                <c:pt idx="52">
                  <c:v>153.06654569382962</c:v>
                </c:pt>
                <c:pt idx="53">
                  <c:v>156.29691194829698</c:v>
                </c:pt>
                <c:pt idx="54">
                  <c:v>159.4972560174449</c:v>
                </c:pt>
                <c:pt idx="55">
                  <c:v>162.66709594122841</c:v>
                </c:pt>
                <c:pt idx="56">
                  <c:v>165.80595435341462</c:v>
                </c:pt>
                <c:pt idx="57">
                  <c:v>168.91335855347214</c:v>
                </c:pt>
                <c:pt idx="58">
                  <c:v>171.98884057775851</c:v>
                </c:pt>
                <c:pt idx="59">
                  <c:v>175.03193726999336</c:v>
                </c:pt>
                <c:pt idx="60">
                  <c:v>178.0421903510082</c:v>
                </c:pt>
                <c:pt idx="61">
                  <c:v>181.01914648776159</c:v>
                </c:pt>
                <c:pt idx="62">
                  <c:v>183.96235736160955</c:v>
                </c:pt>
                <c:pt idx="63">
                  <c:v>186.87137973582028</c:v>
                </c:pt>
                <c:pt idx="64">
                  <c:v>189.74577552232464</c:v>
                </c:pt>
                <c:pt idx="65">
                  <c:v>192.58511184768989</c:v>
                </c:pt>
                <c:pt idx="66">
                  <c:v>195.38896111830945</c:v>
                </c:pt>
                <c:pt idx="67">
                  <c:v>198.15690108479643</c:v>
                </c:pt>
                <c:pt idx="68">
                  <c:v>200.88851490557317</c:v>
                </c:pt>
                <c:pt idx="69">
                  <c:v>203.58339120964601</c:v>
                </c:pt>
                <c:pt idx="70">
                  <c:v>206.24112415855606</c:v>
                </c:pt>
                <c:pt idx="71">
                  <c:v>208.86131350749707</c:v>
                </c:pt>
                <c:pt idx="72">
                  <c:v>211.44356466559094</c:v>
                </c:pt>
                <c:pt idx="73">
                  <c:v>213.98748875531155</c:v>
                </c:pt>
                <c:pt idx="74">
                  <c:v>216.49270267104822</c:v>
                </c:pt>
                <c:pt idx="75">
                  <c:v>218.95882913680015</c:v>
                </c:pt>
                <c:pt idx="76">
                  <c:v>221.3854967629928</c:v>
                </c:pt>
                <c:pt idx="77">
                  <c:v>223.77234010240758</c:v>
                </c:pt>
                <c:pt idx="78">
                  <c:v>226.11899970521708</c:v>
                </c:pt>
                <c:pt idx="79">
                  <c:v>228.42512217311682</c:v>
                </c:pt>
                <c:pt idx="80">
                  <c:v>230.6903602125457</c:v>
                </c:pt>
                <c:pt idx="81">
                  <c:v>232.91437268698724</c:v>
                </c:pt>
                <c:pt idx="82">
                  <c:v>235.09682466834332</c:v>
                </c:pt>
                <c:pt idx="83">
                  <c:v>237.23738748737321</c:v>
                </c:pt>
                <c:pt idx="84">
                  <c:v>239.33573878319001</c:v>
                </c:pt>
                <c:pt idx="85">
                  <c:v>241.39156255180686</c:v>
                </c:pt>
                <c:pt idx="86">
                  <c:v>243.40454919372613</c:v>
                </c:pt>
                <c:pt idx="87">
                  <c:v>245.37439556056395</c:v>
                </c:pt>
                <c:pt idx="88">
                  <c:v>247.30080500070312</c:v>
                </c:pt>
                <c:pt idx="89">
                  <c:v>249.18348740396783</c:v>
                </c:pt>
                <c:pt idx="90">
                  <c:v>251.02215924531319</c:v>
                </c:pt>
                <c:pt idx="91">
                  <c:v>252.81654362752309</c:v>
                </c:pt>
                <c:pt idx="92">
                  <c:v>254.56637032290985</c:v>
                </c:pt>
                <c:pt idx="93">
                  <c:v>256.27137581400939</c:v>
                </c:pt>
                <c:pt idx="94">
                  <c:v>257.93130333326644</c:v>
                </c:pt>
                <c:pt idx="95">
                  <c:v>259.54590290170211</c:v>
                </c:pt>
                <c:pt idx="96">
                  <c:v>261.11493136656043</c:v>
                </c:pt>
                <c:pt idx="97">
                  <c:v>262.63815243792601</c:v>
                </c:pt>
                <c:pt idx="98">
                  <c:v>264.11533672430818</c:v>
                </c:pt>
                <c:pt idx="99">
                  <c:v>265.54626176718722</c:v>
                </c:pt>
                <c:pt idx="100">
                  <c:v>266.93071207451476</c:v>
                </c:pt>
                <c:pt idx="101">
                  <c:v>268.26847915316688</c:v>
                </c:pt>
                <c:pt idx="102">
                  <c:v>269.55936154034242</c:v>
                </c:pt>
                <c:pt idx="103">
                  <c:v>270.80316483390209</c:v>
                </c:pt>
                <c:pt idx="104">
                  <c:v>271.99970172164484</c:v>
                </c:pt>
                <c:pt idx="105">
                  <c:v>273.14879200951668</c:v>
                </c:pt>
                <c:pt idx="106">
                  <c:v>274.25026264874685</c:v>
                </c:pt>
                <c:pt idx="107">
                  <c:v>275.30394776190877</c:v>
                </c:pt>
                <c:pt idx="108">
                  <c:v>276.30968866789993</c:v>
                </c:pt>
                <c:pt idx="109">
                  <c:v>277.26733390583939</c:v>
                </c:pt>
                <c:pt idx="110">
                  <c:v>278.17673925787693</c:v>
                </c:pt>
                <c:pt idx="111">
                  <c:v>279.0377677709115</c:v>
                </c:pt>
                <c:pt idx="112">
                  <c:v>279.85028977721618</c:v>
                </c:pt>
                <c:pt idx="113">
                  <c:v>280.61418291396541</c:v>
                </c:pt>
                <c:pt idx="114">
                  <c:v>281.32933214166263</c:v>
                </c:pt>
                <c:pt idx="115">
                  <c:v>281.99562976146473</c:v>
                </c:pt>
                <c:pt idx="116">
                  <c:v>282.61297543140108</c:v>
                </c:pt>
                <c:pt idx="117">
                  <c:v>283.18127618148441</c:v>
                </c:pt>
                <c:pt idx="118">
                  <c:v>283.70044642771228</c:v>
                </c:pt>
                <c:pt idx="119">
                  <c:v>284.17040798495515</c:v>
                </c:pt>
                <c:pt idx="120">
                  <c:v>284.59109007873116</c:v>
                </c:pt>
                <c:pt idx="121">
                  <c:v>284.9624293558644</c:v>
                </c:pt>
                <c:pt idx="122">
                  <c:v>285.2843698940257</c:v>
                </c:pt>
                <c:pt idx="123">
                  <c:v>285.55686321015412</c:v>
                </c:pt>
                <c:pt idx="124">
                  <c:v>285.77986826775856</c:v>
                </c:pt>
                <c:pt idx="125">
                  <c:v>285.95335148309766</c:v>
                </c:pt>
                <c:pt idx="126">
                  <c:v>286.07728673023723</c:v>
                </c:pt>
                <c:pt idx="127">
                  <c:v>286.15165534498504</c:v>
                </c:pt>
                <c:pt idx="128">
                  <c:v>286.1764461277013</c:v>
                </c:pt>
                <c:pt idx="129">
                  <c:v>286.15165534498504</c:v>
                </c:pt>
                <c:pt idx="130">
                  <c:v>286.07728673023723</c:v>
                </c:pt>
                <c:pt idx="131">
                  <c:v>285.95335148309766</c:v>
                </c:pt>
                <c:pt idx="132">
                  <c:v>285.77986826775856</c:v>
                </c:pt>
                <c:pt idx="133">
                  <c:v>285.55686321015412</c:v>
                </c:pt>
                <c:pt idx="134">
                  <c:v>285.2843698940257</c:v>
                </c:pt>
                <c:pt idx="135">
                  <c:v>284.9624293558644</c:v>
                </c:pt>
                <c:pt idx="136">
                  <c:v>284.59109007873116</c:v>
                </c:pt>
                <c:pt idx="137">
                  <c:v>284.17040798495515</c:v>
                </c:pt>
                <c:pt idx="138">
                  <c:v>283.70044642771228</c:v>
                </c:pt>
                <c:pt idx="139">
                  <c:v>283.18127618148441</c:v>
                </c:pt>
                <c:pt idx="140">
                  <c:v>282.61297543140108</c:v>
                </c:pt>
                <c:pt idx="141">
                  <c:v>281.99562976146478</c:v>
                </c:pt>
                <c:pt idx="142">
                  <c:v>281.32933214166275</c:v>
                </c:pt>
                <c:pt idx="143">
                  <c:v>280.61418291396541</c:v>
                </c:pt>
                <c:pt idx="144">
                  <c:v>279.85028977721618</c:v>
                </c:pt>
                <c:pt idx="145">
                  <c:v>279.0377677709115</c:v>
                </c:pt>
                <c:pt idx="146">
                  <c:v>278.17673925787705</c:v>
                </c:pt>
                <c:pt idx="147">
                  <c:v>277.26733390583951</c:v>
                </c:pt>
                <c:pt idx="148">
                  <c:v>276.30968866789993</c:v>
                </c:pt>
                <c:pt idx="149">
                  <c:v>275.30394776190877</c:v>
                </c:pt>
                <c:pt idx="150">
                  <c:v>274.25026264874685</c:v>
                </c:pt>
                <c:pt idx="151">
                  <c:v>273.14879200951668</c:v>
                </c:pt>
                <c:pt idx="152">
                  <c:v>271.99970172164484</c:v>
                </c:pt>
                <c:pt idx="153">
                  <c:v>270.8031648339022</c:v>
                </c:pt>
                <c:pt idx="154">
                  <c:v>269.55936154034242</c:v>
                </c:pt>
                <c:pt idx="155">
                  <c:v>268.26847915316699</c:v>
                </c:pt>
                <c:pt idx="156">
                  <c:v>266.93071207451476</c:v>
                </c:pt>
                <c:pt idx="157">
                  <c:v>265.54626176718722</c:v>
                </c:pt>
                <c:pt idx="158">
                  <c:v>264.11533672430829</c:v>
                </c:pt>
                <c:pt idx="159">
                  <c:v>262.63815243792612</c:v>
                </c:pt>
                <c:pt idx="160">
                  <c:v>261.11493136656054</c:v>
                </c:pt>
                <c:pt idx="161">
                  <c:v>259.54590290170222</c:v>
                </c:pt>
                <c:pt idx="162">
                  <c:v>257.93130333326644</c:v>
                </c:pt>
                <c:pt idx="163">
                  <c:v>256.27137581400945</c:v>
                </c:pt>
                <c:pt idx="164">
                  <c:v>254.56637032290985</c:v>
                </c:pt>
                <c:pt idx="165">
                  <c:v>252.81654362752309</c:v>
                </c:pt>
                <c:pt idx="166">
                  <c:v>251.0221592453133</c:v>
                </c:pt>
                <c:pt idx="167">
                  <c:v>249.18348740396792</c:v>
                </c:pt>
                <c:pt idx="168">
                  <c:v>247.30080500070321</c:v>
                </c:pt>
                <c:pt idx="169">
                  <c:v>245.37439556056395</c:v>
                </c:pt>
                <c:pt idx="170">
                  <c:v>243.40454919372621</c:v>
                </c:pt>
                <c:pt idx="171">
                  <c:v>241.39156255180686</c:v>
                </c:pt>
                <c:pt idx="172">
                  <c:v>239.33573878319001</c:v>
                </c:pt>
                <c:pt idx="173">
                  <c:v>237.23738748737321</c:v>
                </c:pt>
                <c:pt idx="174">
                  <c:v>235.09682466834343</c:v>
                </c:pt>
                <c:pt idx="175">
                  <c:v>232.91437268698732</c:v>
                </c:pt>
                <c:pt idx="176">
                  <c:v>230.69036021254578</c:v>
                </c:pt>
                <c:pt idx="177">
                  <c:v>228.42512217311682</c:v>
                </c:pt>
                <c:pt idx="178">
                  <c:v>226.11899970521708</c:v>
                </c:pt>
                <c:pt idx="179">
                  <c:v>223.77234010240758</c:v>
                </c:pt>
                <c:pt idx="180">
                  <c:v>221.38549676299291</c:v>
                </c:pt>
                <c:pt idx="181">
                  <c:v>218.95882913680029</c:v>
                </c:pt>
                <c:pt idx="182">
                  <c:v>216.49270267104831</c:v>
                </c:pt>
                <c:pt idx="183">
                  <c:v>213.98748875531169</c:v>
                </c:pt>
                <c:pt idx="184">
                  <c:v>211.443564665591</c:v>
                </c:pt>
                <c:pt idx="185">
                  <c:v>208.86131350749713</c:v>
                </c:pt>
                <c:pt idx="186">
                  <c:v>206.24112415855612</c:v>
                </c:pt>
                <c:pt idx="187">
                  <c:v>203.58339120964615</c:v>
                </c:pt>
                <c:pt idx="188">
                  <c:v>200.88851490557332</c:v>
                </c:pt>
                <c:pt idx="189">
                  <c:v>198.15690108479652</c:v>
                </c:pt>
                <c:pt idx="190">
                  <c:v>195.38896111830957</c:v>
                </c:pt>
                <c:pt idx="191">
                  <c:v>192.58511184769009</c:v>
                </c:pt>
                <c:pt idx="192">
                  <c:v>189.74577552232469</c:v>
                </c:pt>
                <c:pt idx="193">
                  <c:v>186.87137973582034</c:v>
                </c:pt>
                <c:pt idx="194">
                  <c:v>183.96235736160961</c:v>
                </c:pt>
                <c:pt idx="195">
                  <c:v>181.01914648776167</c:v>
                </c:pt>
                <c:pt idx="196">
                  <c:v>178.04219035100826</c:v>
                </c:pt>
                <c:pt idx="197">
                  <c:v>175.03193726999345</c:v>
                </c:pt>
                <c:pt idx="198">
                  <c:v>171.98884057775862</c:v>
                </c:pt>
                <c:pt idx="199">
                  <c:v>168.91335855347214</c:v>
                </c:pt>
                <c:pt idx="200">
                  <c:v>165.80595435341462</c:v>
                </c:pt>
                <c:pt idx="201">
                  <c:v>162.66709594122841</c:v>
                </c:pt>
                <c:pt idx="202">
                  <c:v>159.49725601744493</c:v>
                </c:pt>
                <c:pt idx="203">
                  <c:v>156.29691194829704</c:v>
                </c:pt>
                <c:pt idx="204">
                  <c:v>153.06654569382971</c:v>
                </c:pt>
                <c:pt idx="205">
                  <c:v>149.80664373531869</c:v>
                </c:pt>
                <c:pt idx="206">
                  <c:v>146.51769700200808</c:v>
                </c:pt>
                <c:pt idx="207">
                  <c:v>143.2002007971783</c:v>
                </c:pt>
                <c:pt idx="208">
                  <c:v>139.85465472355492</c:v>
                </c:pt>
                <c:pt idx="209">
                  <c:v>136.48156260807076</c:v>
                </c:pt>
                <c:pt idx="210">
                  <c:v>133.08143242599138</c:v>
                </c:pt>
                <c:pt idx="211">
                  <c:v>129.65477622441534</c:v>
                </c:pt>
                <c:pt idx="212">
                  <c:v>126.20211004516248</c:v>
                </c:pt>
                <c:pt idx="213">
                  <c:v>122.72395384705948</c:v>
                </c:pt>
                <c:pt idx="214">
                  <c:v>119.22083142763596</c:v>
                </c:pt>
                <c:pt idx="215">
                  <c:v>115.693270344243</c:v>
                </c:pt>
                <c:pt idx="216">
                  <c:v>112.14180183460434</c:v>
                </c:pt>
                <c:pt idx="217">
                  <c:v>108.56696073681411</c:v>
                </c:pt>
                <c:pt idx="218">
                  <c:v>104.96928540879242</c:v>
                </c:pt>
                <c:pt idx="219">
                  <c:v>101.34931764721033</c:v>
                </c:pt>
                <c:pt idx="220">
                  <c:v>97.707602605897421</c:v>
                </c:pt>
                <c:pt idx="221">
                  <c:v>94.044688713743739</c:v>
                </c:pt>
                <c:pt idx="222">
                  <c:v>90.361127592107934</c:v>
                </c:pt>
                <c:pt idx="223">
                  <c:v>86.657473971746029</c:v>
                </c:pt>
                <c:pt idx="224">
                  <c:v>82.93428560927002</c:v>
                </c:pt>
                <c:pt idx="225">
                  <c:v>79.192123203152349</c:v>
                </c:pt>
                <c:pt idx="226">
                  <c:v>75.431550309286607</c:v>
                </c:pt>
                <c:pt idx="227">
                  <c:v>71.65313325611811</c:v>
                </c:pt>
                <c:pt idx="228">
                  <c:v>67.857441059357015</c:v>
                </c:pt>
                <c:pt idx="229">
                  <c:v>64.045045336286435</c:v>
                </c:pt>
                <c:pt idx="230">
                  <c:v>60.21652021967919</c:v>
                </c:pt>
                <c:pt idx="231">
                  <c:v>56.372442271335451</c:v>
                </c:pt>
                <c:pt idx="232">
                  <c:v>52.513390395254568</c:v>
                </c:pt>
                <c:pt idx="233">
                  <c:v>48.639945750454395</c:v>
                </c:pt>
                <c:pt idx="234">
                  <c:v>44.752691663450797</c:v>
                </c:pt>
                <c:pt idx="235">
                  <c:v>40.852213540410801</c:v>
                </c:pt>
                <c:pt idx="236">
                  <c:v>36.939098778992673</c:v>
                </c:pt>
                <c:pt idx="237">
                  <c:v>33.013936679885759</c:v>
                </c:pt>
                <c:pt idx="238">
                  <c:v>29.077318358064609</c:v>
                </c:pt>
                <c:pt idx="239">
                  <c:v>25.129836653768319</c:v>
                </c:pt>
                <c:pt idx="240">
                  <c:v>21.172086043221565</c:v>
                </c:pt>
                <c:pt idx="241">
                  <c:v>17.204662549108559</c:v>
                </c:pt>
                <c:pt idx="242">
                  <c:v>13.228163650814164</c:v>
                </c:pt>
                <c:pt idx="243">
                  <c:v>9.243188194445775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ILED2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'Time-domain'!$DJ$11:$DJ$266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129.6547762244152</c:v>
                </c:pt>
                <c:pt idx="46">
                  <c:v>133.08143242599124</c:v>
                </c:pt>
                <c:pt idx="47">
                  <c:v>136.48156260807067</c:v>
                </c:pt>
                <c:pt idx="48">
                  <c:v>139.85465472355477</c:v>
                </c:pt>
                <c:pt idx="49">
                  <c:v>143.20020079717816</c:v>
                </c:pt>
                <c:pt idx="50">
                  <c:v>146.51769700200805</c:v>
                </c:pt>
                <c:pt idx="51">
                  <c:v>149.80664373531866</c:v>
                </c:pt>
                <c:pt idx="52">
                  <c:v>153.06654569382962</c:v>
                </c:pt>
                <c:pt idx="53">
                  <c:v>156.29691194829698</c:v>
                </c:pt>
                <c:pt idx="54">
                  <c:v>159.4972560174449</c:v>
                </c:pt>
                <c:pt idx="55">
                  <c:v>162.66709594122841</c:v>
                </c:pt>
                <c:pt idx="56">
                  <c:v>165.80595435341462</c:v>
                </c:pt>
                <c:pt idx="57">
                  <c:v>168.91335855347214</c:v>
                </c:pt>
                <c:pt idx="58">
                  <c:v>171.98884057775851</c:v>
                </c:pt>
                <c:pt idx="59">
                  <c:v>175.03193726999336</c:v>
                </c:pt>
                <c:pt idx="60">
                  <c:v>178.0421903510082</c:v>
                </c:pt>
                <c:pt idx="61">
                  <c:v>181.01914648776159</c:v>
                </c:pt>
                <c:pt idx="62">
                  <c:v>183.96235736160955</c:v>
                </c:pt>
                <c:pt idx="63">
                  <c:v>186.87137973582028</c:v>
                </c:pt>
                <c:pt idx="64">
                  <c:v>189.74577552232464</c:v>
                </c:pt>
                <c:pt idx="65">
                  <c:v>192.58511184768989</c:v>
                </c:pt>
                <c:pt idx="66">
                  <c:v>195.38896111830945</c:v>
                </c:pt>
                <c:pt idx="67">
                  <c:v>198.15690108479643</c:v>
                </c:pt>
                <c:pt idx="68">
                  <c:v>200.88851490557317</c:v>
                </c:pt>
                <c:pt idx="69">
                  <c:v>203.58339120964601</c:v>
                </c:pt>
                <c:pt idx="70">
                  <c:v>206.24112415855606</c:v>
                </c:pt>
                <c:pt idx="71">
                  <c:v>208.86131350749707</c:v>
                </c:pt>
                <c:pt idx="72">
                  <c:v>211.44356466559094</c:v>
                </c:pt>
                <c:pt idx="73">
                  <c:v>213.98748875531155</c:v>
                </c:pt>
                <c:pt idx="74">
                  <c:v>216.49270267104822</c:v>
                </c:pt>
                <c:pt idx="75">
                  <c:v>218.95882913680015</c:v>
                </c:pt>
                <c:pt idx="76">
                  <c:v>221.3854967629928</c:v>
                </c:pt>
                <c:pt idx="77">
                  <c:v>223.77234010240758</c:v>
                </c:pt>
                <c:pt idx="78">
                  <c:v>226.11899970521708</c:v>
                </c:pt>
                <c:pt idx="79">
                  <c:v>228.42512217311682</c:v>
                </c:pt>
                <c:pt idx="80">
                  <c:v>230.6903602125457</c:v>
                </c:pt>
                <c:pt idx="81">
                  <c:v>232.91437268698724</c:v>
                </c:pt>
                <c:pt idx="82">
                  <c:v>235.09682466834332</c:v>
                </c:pt>
                <c:pt idx="83">
                  <c:v>237.23738748737321</c:v>
                </c:pt>
                <c:pt idx="84">
                  <c:v>239.33573878319001</c:v>
                </c:pt>
                <c:pt idx="85">
                  <c:v>241.39156255180686</c:v>
                </c:pt>
                <c:pt idx="86">
                  <c:v>243.40454919372613</c:v>
                </c:pt>
                <c:pt idx="87">
                  <c:v>245.37439556056395</c:v>
                </c:pt>
                <c:pt idx="88">
                  <c:v>247.30080500070312</c:v>
                </c:pt>
                <c:pt idx="89">
                  <c:v>249.18348740396783</c:v>
                </c:pt>
                <c:pt idx="90">
                  <c:v>251.02215924531319</c:v>
                </c:pt>
                <c:pt idx="91">
                  <c:v>252.81654362752309</c:v>
                </c:pt>
                <c:pt idx="92">
                  <c:v>254.56637032290985</c:v>
                </c:pt>
                <c:pt idx="93">
                  <c:v>256.27137581400939</c:v>
                </c:pt>
                <c:pt idx="94">
                  <c:v>257.93130333326644</c:v>
                </c:pt>
                <c:pt idx="95">
                  <c:v>259.54590290170211</c:v>
                </c:pt>
                <c:pt idx="96">
                  <c:v>261.11493136656043</c:v>
                </c:pt>
                <c:pt idx="97">
                  <c:v>262.63815243792601</c:v>
                </c:pt>
                <c:pt idx="98">
                  <c:v>264.11533672430818</c:v>
                </c:pt>
                <c:pt idx="99">
                  <c:v>265.54626176718722</c:v>
                </c:pt>
                <c:pt idx="100">
                  <c:v>266.93071207451476</c:v>
                </c:pt>
                <c:pt idx="101">
                  <c:v>268.26847915316688</c:v>
                </c:pt>
                <c:pt idx="102">
                  <c:v>269.55936154034242</c:v>
                </c:pt>
                <c:pt idx="103">
                  <c:v>270.80316483390209</c:v>
                </c:pt>
                <c:pt idx="104">
                  <c:v>271.99970172164484</c:v>
                </c:pt>
                <c:pt idx="105">
                  <c:v>273.14879200951668</c:v>
                </c:pt>
                <c:pt idx="106">
                  <c:v>274.25026264874685</c:v>
                </c:pt>
                <c:pt idx="107">
                  <c:v>275.30394776190877</c:v>
                </c:pt>
                <c:pt idx="108">
                  <c:v>276.30968866789993</c:v>
                </c:pt>
                <c:pt idx="109">
                  <c:v>277.26733390583939</c:v>
                </c:pt>
                <c:pt idx="110">
                  <c:v>278.17673925787693</c:v>
                </c:pt>
                <c:pt idx="111">
                  <c:v>279.0377677709115</c:v>
                </c:pt>
                <c:pt idx="112">
                  <c:v>279.85028977721618</c:v>
                </c:pt>
                <c:pt idx="113">
                  <c:v>280.61418291396541</c:v>
                </c:pt>
                <c:pt idx="114">
                  <c:v>281.32933214166263</c:v>
                </c:pt>
                <c:pt idx="115">
                  <c:v>281.99562976146473</c:v>
                </c:pt>
                <c:pt idx="116">
                  <c:v>282.61297543140108</c:v>
                </c:pt>
                <c:pt idx="117">
                  <c:v>283.18127618148441</c:v>
                </c:pt>
                <c:pt idx="118">
                  <c:v>283.70044642771228</c:v>
                </c:pt>
                <c:pt idx="119">
                  <c:v>284.17040798495515</c:v>
                </c:pt>
                <c:pt idx="120">
                  <c:v>284.59109007873116</c:v>
                </c:pt>
                <c:pt idx="121">
                  <c:v>284.9624293558644</c:v>
                </c:pt>
                <c:pt idx="122">
                  <c:v>285.2843698940257</c:v>
                </c:pt>
                <c:pt idx="123">
                  <c:v>285.55686321015412</c:v>
                </c:pt>
                <c:pt idx="124">
                  <c:v>285.77986826775856</c:v>
                </c:pt>
                <c:pt idx="125">
                  <c:v>285.95335148309766</c:v>
                </c:pt>
                <c:pt idx="126">
                  <c:v>286.07728673023723</c:v>
                </c:pt>
                <c:pt idx="127">
                  <c:v>286.15165534498504</c:v>
                </c:pt>
                <c:pt idx="128">
                  <c:v>286.1764461277013</c:v>
                </c:pt>
                <c:pt idx="129">
                  <c:v>286.15165534498504</c:v>
                </c:pt>
                <c:pt idx="130">
                  <c:v>286.07728673023723</c:v>
                </c:pt>
                <c:pt idx="131">
                  <c:v>285.95335148309766</c:v>
                </c:pt>
                <c:pt idx="132">
                  <c:v>285.77986826775856</c:v>
                </c:pt>
                <c:pt idx="133">
                  <c:v>285.55686321015412</c:v>
                </c:pt>
                <c:pt idx="134">
                  <c:v>285.2843698940257</c:v>
                </c:pt>
                <c:pt idx="135">
                  <c:v>284.9624293558644</c:v>
                </c:pt>
                <c:pt idx="136">
                  <c:v>284.59109007873116</c:v>
                </c:pt>
                <c:pt idx="137">
                  <c:v>284.17040798495515</c:v>
                </c:pt>
                <c:pt idx="138">
                  <c:v>283.70044642771228</c:v>
                </c:pt>
                <c:pt idx="139">
                  <c:v>283.18127618148441</c:v>
                </c:pt>
                <c:pt idx="140">
                  <c:v>282.61297543140108</c:v>
                </c:pt>
                <c:pt idx="141">
                  <c:v>281.99562976146478</c:v>
                </c:pt>
                <c:pt idx="142">
                  <c:v>281.32933214166275</c:v>
                </c:pt>
                <c:pt idx="143">
                  <c:v>280.61418291396541</c:v>
                </c:pt>
                <c:pt idx="144">
                  <c:v>279.85028977721618</c:v>
                </c:pt>
                <c:pt idx="145">
                  <c:v>279.0377677709115</c:v>
                </c:pt>
                <c:pt idx="146">
                  <c:v>278.17673925787705</c:v>
                </c:pt>
                <c:pt idx="147">
                  <c:v>277.26733390583951</c:v>
                </c:pt>
                <c:pt idx="148">
                  <c:v>276.30968866789993</c:v>
                </c:pt>
                <c:pt idx="149">
                  <c:v>275.30394776190877</c:v>
                </c:pt>
                <c:pt idx="150">
                  <c:v>274.25026264874685</c:v>
                </c:pt>
                <c:pt idx="151">
                  <c:v>273.14879200951668</c:v>
                </c:pt>
                <c:pt idx="152">
                  <c:v>271.99970172164484</c:v>
                </c:pt>
                <c:pt idx="153">
                  <c:v>270.8031648339022</c:v>
                </c:pt>
                <c:pt idx="154">
                  <c:v>269.55936154034242</c:v>
                </c:pt>
                <c:pt idx="155">
                  <c:v>268.26847915316699</c:v>
                </c:pt>
                <c:pt idx="156">
                  <c:v>266.93071207451476</c:v>
                </c:pt>
                <c:pt idx="157">
                  <c:v>265.54626176718722</c:v>
                </c:pt>
                <c:pt idx="158">
                  <c:v>264.11533672430829</c:v>
                </c:pt>
                <c:pt idx="159">
                  <c:v>262.63815243792612</c:v>
                </c:pt>
                <c:pt idx="160">
                  <c:v>261.11493136656054</c:v>
                </c:pt>
                <c:pt idx="161">
                  <c:v>259.54590290170222</c:v>
                </c:pt>
                <c:pt idx="162">
                  <c:v>257.93130333326644</c:v>
                </c:pt>
                <c:pt idx="163">
                  <c:v>256.27137581400945</c:v>
                </c:pt>
                <c:pt idx="164">
                  <c:v>254.56637032290985</c:v>
                </c:pt>
                <c:pt idx="165">
                  <c:v>252.81654362752309</c:v>
                </c:pt>
                <c:pt idx="166">
                  <c:v>251.0221592453133</c:v>
                </c:pt>
                <c:pt idx="167">
                  <c:v>249.18348740396792</c:v>
                </c:pt>
                <c:pt idx="168">
                  <c:v>247.30080500070321</c:v>
                </c:pt>
                <c:pt idx="169">
                  <c:v>245.37439556056395</c:v>
                </c:pt>
                <c:pt idx="170">
                  <c:v>243.40454919372621</c:v>
                </c:pt>
                <c:pt idx="171">
                  <c:v>241.39156255180686</c:v>
                </c:pt>
                <c:pt idx="172">
                  <c:v>239.33573878319001</c:v>
                </c:pt>
                <c:pt idx="173">
                  <c:v>237.23738748737321</c:v>
                </c:pt>
                <c:pt idx="174">
                  <c:v>235.09682466834343</c:v>
                </c:pt>
                <c:pt idx="175">
                  <c:v>232.91437268698732</c:v>
                </c:pt>
                <c:pt idx="176">
                  <c:v>230.69036021254578</c:v>
                </c:pt>
                <c:pt idx="177">
                  <c:v>228.42512217311682</c:v>
                </c:pt>
                <c:pt idx="178">
                  <c:v>226.11899970521708</c:v>
                </c:pt>
                <c:pt idx="179">
                  <c:v>223.77234010240758</c:v>
                </c:pt>
                <c:pt idx="180">
                  <c:v>221.38549676299291</c:v>
                </c:pt>
                <c:pt idx="181">
                  <c:v>218.95882913680029</c:v>
                </c:pt>
                <c:pt idx="182">
                  <c:v>216.49270267104831</c:v>
                </c:pt>
                <c:pt idx="183">
                  <c:v>213.98748875531169</c:v>
                </c:pt>
                <c:pt idx="184">
                  <c:v>211.443564665591</c:v>
                </c:pt>
                <c:pt idx="185">
                  <c:v>208.86131350749713</c:v>
                </c:pt>
                <c:pt idx="186">
                  <c:v>206.24112415855612</c:v>
                </c:pt>
                <c:pt idx="187">
                  <c:v>203.58339120964615</c:v>
                </c:pt>
                <c:pt idx="188">
                  <c:v>200.88851490557332</c:v>
                </c:pt>
                <c:pt idx="189">
                  <c:v>198.15690108479652</c:v>
                </c:pt>
                <c:pt idx="190">
                  <c:v>195.38896111830957</c:v>
                </c:pt>
                <c:pt idx="191">
                  <c:v>192.58511184769009</c:v>
                </c:pt>
                <c:pt idx="192">
                  <c:v>189.74577552232469</c:v>
                </c:pt>
                <c:pt idx="193">
                  <c:v>186.87137973582034</c:v>
                </c:pt>
                <c:pt idx="194">
                  <c:v>183.96235736160961</c:v>
                </c:pt>
                <c:pt idx="195">
                  <c:v>181.01914648776167</c:v>
                </c:pt>
                <c:pt idx="196">
                  <c:v>178.04219035100826</c:v>
                </c:pt>
                <c:pt idx="197">
                  <c:v>175.03193726999345</c:v>
                </c:pt>
                <c:pt idx="198">
                  <c:v>171.98884057775862</c:v>
                </c:pt>
                <c:pt idx="199">
                  <c:v>168.91335855347214</c:v>
                </c:pt>
                <c:pt idx="200">
                  <c:v>165.80595435341462</c:v>
                </c:pt>
                <c:pt idx="201">
                  <c:v>162.66709594122841</c:v>
                </c:pt>
                <c:pt idx="202">
                  <c:v>159.49725601744493</c:v>
                </c:pt>
                <c:pt idx="203">
                  <c:v>156.29691194829704</c:v>
                </c:pt>
                <c:pt idx="204">
                  <c:v>153.06654569382971</c:v>
                </c:pt>
                <c:pt idx="205">
                  <c:v>149.80664373531869</c:v>
                </c:pt>
                <c:pt idx="206">
                  <c:v>146.51769700200808</c:v>
                </c:pt>
                <c:pt idx="207">
                  <c:v>143.2002007971783</c:v>
                </c:pt>
                <c:pt idx="208">
                  <c:v>139.85465472355492</c:v>
                </c:pt>
                <c:pt idx="209">
                  <c:v>136.48156260807076</c:v>
                </c:pt>
                <c:pt idx="210">
                  <c:v>133.08143242599138</c:v>
                </c:pt>
                <c:pt idx="211">
                  <c:v>129.65477622441534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ILED3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'Time-domain'!$DK$11:$DK$266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237.23738748737321</c:v>
                </c:pt>
                <c:pt idx="84">
                  <c:v>239.33573878319001</c:v>
                </c:pt>
                <c:pt idx="85">
                  <c:v>241.39156255180686</c:v>
                </c:pt>
                <c:pt idx="86">
                  <c:v>243.40454919372613</c:v>
                </c:pt>
                <c:pt idx="87">
                  <c:v>245.37439556056395</c:v>
                </c:pt>
                <c:pt idx="88">
                  <c:v>247.30080500070312</c:v>
                </c:pt>
                <c:pt idx="89">
                  <c:v>249.18348740396783</c:v>
                </c:pt>
                <c:pt idx="90">
                  <c:v>251.02215924531319</c:v>
                </c:pt>
                <c:pt idx="91">
                  <c:v>252.81654362752309</c:v>
                </c:pt>
                <c:pt idx="92">
                  <c:v>254.56637032290985</c:v>
                </c:pt>
                <c:pt idx="93">
                  <c:v>256.27137581400939</c:v>
                </c:pt>
                <c:pt idx="94">
                  <c:v>257.93130333326644</c:v>
                </c:pt>
                <c:pt idx="95">
                  <c:v>259.54590290170211</c:v>
                </c:pt>
                <c:pt idx="96">
                  <c:v>261.11493136656043</c:v>
                </c:pt>
                <c:pt idx="97">
                  <c:v>262.63815243792601</c:v>
                </c:pt>
                <c:pt idx="98">
                  <c:v>264.11533672430818</c:v>
                </c:pt>
                <c:pt idx="99">
                  <c:v>265.54626176718722</c:v>
                </c:pt>
                <c:pt idx="100">
                  <c:v>266.93071207451476</c:v>
                </c:pt>
                <c:pt idx="101">
                  <c:v>268.26847915316688</c:v>
                </c:pt>
                <c:pt idx="102">
                  <c:v>269.55936154034242</c:v>
                </c:pt>
                <c:pt idx="103">
                  <c:v>270.80316483390209</c:v>
                </c:pt>
                <c:pt idx="104">
                  <c:v>271.99970172164484</c:v>
                </c:pt>
                <c:pt idx="105">
                  <c:v>273.14879200951668</c:v>
                </c:pt>
                <c:pt idx="106">
                  <c:v>274.25026264874685</c:v>
                </c:pt>
                <c:pt idx="107">
                  <c:v>275.30394776190877</c:v>
                </c:pt>
                <c:pt idx="108">
                  <c:v>276.30968866789993</c:v>
                </c:pt>
                <c:pt idx="109">
                  <c:v>277.26733390583939</c:v>
                </c:pt>
                <c:pt idx="110">
                  <c:v>278.17673925787693</c:v>
                </c:pt>
                <c:pt idx="111">
                  <c:v>279.0377677709115</c:v>
                </c:pt>
                <c:pt idx="112">
                  <c:v>279.85028977721618</c:v>
                </c:pt>
                <c:pt idx="113">
                  <c:v>280.61418291396541</c:v>
                </c:pt>
                <c:pt idx="114">
                  <c:v>281.32933214166263</c:v>
                </c:pt>
                <c:pt idx="115">
                  <c:v>281.99562976146473</c:v>
                </c:pt>
                <c:pt idx="116">
                  <c:v>282.61297543140108</c:v>
                </c:pt>
                <c:pt idx="117">
                  <c:v>283.18127618148441</c:v>
                </c:pt>
                <c:pt idx="118">
                  <c:v>283.70044642771228</c:v>
                </c:pt>
                <c:pt idx="119">
                  <c:v>284.17040798495515</c:v>
                </c:pt>
                <c:pt idx="120">
                  <c:v>284.59109007873116</c:v>
                </c:pt>
                <c:pt idx="121">
                  <c:v>284.9624293558644</c:v>
                </c:pt>
                <c:pt idx="122">
                  <c:v>285.2843698940257</c:v>
                </c:pt>
                <c:pt idx="123">
                  <c:v>285.55686321015412</c:v>
                </c:pt>
                <c:pt idx="124">
                  <c:v>285.77986826775856</c:v>
                </c:pt>
                <c:pt idx="125">
                  <c:v>285.95335148309766</c:v>
                </c:pt>
                <c:pt idx="126">
                  <c:v>286.07728673023723</c:v>
                </c:pt>
                <c:pt idx="127">
                  <c:v>286.15165534498504</c:v>
                </c:pt>
                <c:pt idx="128">
                  <c:v>286.1764461277013</c:v>
                </c:pt>
                <c:pt idx="129">
                  <c:v>286.15165534498504</c:v>
                </c:pt>
                <c:pt idx="130">
                  <c:v>286.07728673023723</c:v>
                </c:pt>
                <c:pt idx="131">
                  <c:v>285.95335148309766</c:v>
                </c:pt>
                <c:pt idx="132">
                  <c:v>285.77986826775856</c:v>
                </c:pt>
                <c:pt idx="133">
                  <c:v>285.55686321015412</c:v>
                </c:pt>
                <c:pt idx="134">
                  <c:v>285.2843698940257</c:v>
                </c:pt>
                <c:pt idx="135">
                  <c:v>284.9624293558644</c:v>
                </c:pt>
                <c:pt idx="136">
                  <c:v>284.59109007873116</c:v>
                </c:pt>
                <c:pt idx="137">
                  <c:v>284.17040798495515</c:v>
                </c:pt>
                <c:pt idx="138">
                  <c:v>283.70044642771228</c:v>
                </c:pt>
                <c:pt idx="139">
                  <c:v>283.18127618148441</c:v>
                </c:pt>
                <c:pt idx="140">
                  <c:v>282.61297543140108</c:v>
                </c:pt>
                <c:pt idx="141">
                  <c:v>281.99562976146478</c:v>
                </c:pt>
                <c:pt idx="142">
                  <c:v>281.32933214166275</c:v>
                </c:pt>
                <c:pt idx="143">
                  <c:v>280.61418291396541</c:v>
                </c:pt>
                <c:pt idx="144">
                  <c:v>279.85028977721618</c:v>
                </c:pt>
                <c:pt idx="145">
                  <c:v>279.0377677709115</c:v>
                </c:pt>
                <c:pt idx="146">
                  <c:v>278.17673925787705</c:v>
                </c:pt>
                <c:pt idx="147">
                  <c:v>277.26733390583951</c:v>
                </c:pt>
                <c:pt idx="148">
                  <c:v>276.30968866789993</c:v>
                </c:pt>
                <c:pt idx="149">
                  <c:v>275.30394776190877</c:v>
                </c:pt>
                <c:pt idx="150">
                  <c:v>274.25026264874685</c:v>
                </c:pt>
                <c:pt idx="151">
                  <c:v>273.14879200951668</c:v>
                </c:pt>
                <c:pt idx="152">
                  <c:v>271.99970172164484</c:v>
                </c:pt>
                <c:pt idx="153">
                  <c:v>270.8031648339022</c:v>
                </c:pt>
                <c:pt idx="154">
                  <c:v>269.55936154034242</c:v>
                </c:pt>
                <c:pt idx="155">
                  <c:v>268.26847915316699</c:v>
                </c:pt>
                <c:pt idx="156">
                  <c:v>266.93071207451476</c:v>
                </c:pt>
                <c:pt idx="157">
                  <c:v>265.54626176718722</c:v>
                </c:pt>
                <c:pt idx="158">
                  <c:v>264.11533672430829</c:v>
                </c:pt>
                <c:pt idx="159">
                  <c:v>262.63815243792612</c:v>
                </c:pt>
                <c:pt idx="160">
                  <c:v>261.11493136656054</c:v>
                </c:pt>
                <c:pt idx="161">
                  <c:v>259.54590290170222</c:v>
                </c:pt>
                <c:pt idx="162">
                  <c:v>257.93130333326644</c:v>
                </c:pt>
                <c:pt idx="163">
                  <c:v>256.27137581400945</c:v>
                </c:pt>
                <c:pt idx="164">
                  <c:v>254.56637032290985</c:v>
                </c:pt>
                <c:pt idx="165">
                  <c:v>252.81654362752309</c:v>
                </c:pt>
                <c:pt idx="166">
                  <c:v>251.0221592453133</c:v>
                </c:pt>
                <c:pt idx="167">
                  <c:v>249.18348740396792</c:v>
                </c:pt>
                <c:pt idx="168">
                  <c:v>247.30080500070321</c:v>
                </c:pt>
                <c:pt idx="169">
                  <c:v>245.37439556056395</c:v>
                </c:pt>
                <c:pt idx="170">
                  <c:v>243.40454919372621</c:v>
                </c:pt>
                <c:pt idx="171">
                  <c:v>241.39156255180686</c:v>
                </c:pt>
                <c:pt idx="172">
                  <c:v>239.33573878319001</c:v>
                </c:pt>
                <c:pt idx="173">
                  <c:v>237.23738748737321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ILED4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'Time-domain'!$DL$11:$DL$266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v>ILED5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'Time-domain'!$DM$11:$DM$266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v>ILED6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'Time-domain'!$DN$11:$DN$266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6"/>
          <c:order val="6"/>
          <c:tx>
            <c:v>ILED7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'Time-domain'!$DO$11:$DO$266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7"/>
          <c:order val="7"/>
          <c:tx>
            <c:v>ILED8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'Time-domain'!$DP$11:$DP$266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8"/>
          <c:order val="8"/>
          <c:tx>
            <c:v>ILED9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'Time-domain'!$DQ$11:$DQ$266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ser>
          <c:idx val="9"/>
          <c:order val="9"/>
          <c:tx>
            <c:v>ILED10</c:v>
          </c:tx>
          <c:marker>
            <c:symbol val="none"/>
          </c:marker>
          <c:xVal>
            <c:numRef>
              <c:f>'Time-domain'!$B$11:$B$267</c:f>
              <c:numCache>
                <c:formatCode>General</c:formatCode>
                <c:ptCount val="257"/>
                <c:pt idx="0">
                  <c:v>0</c:v>
                </c:pt>
                <c:pt idx="1">
                  <c:v>3.2552083333333333E-5</c:v>
                </c:pt>
                <c:pt idx="2">
                  <c:v>6.5104166666666666E-5</c:v>
                </c:pt>
                <c:pt idx="3">
                  <c:v>9.7656250000000005E-5</c:v>
                </c:pt>
                <c:pt idx="4">
                  <c:v>1.3020833333333333E-4</c:v>
                </c:pt>
                <c:pt idx="5">
                  <c:v>1.6276041666666666E-4</c:v>
                </c:pt>
                <c:pt idx="6">
                  <c:v>1.9531250000000001E-4</c:v>
                </c:pt>
                <c:pt idx="7">
                  <c:v>2.2786458333333334E-4</c:v>
                </c:pt>
                <c:pt idx="8">
                  <c:v>2.6041666666666666E-4</c:v>
                </c:pt>
                <c:pt idx="9">
                  <c:v>2.9296874999999999E-4</c:v>
                </c:pt>
                <c:pt idx="10">
                  <c:v>3.2552083333333332E-4</c:v>
                </c:pt>
                <c:pt idx="11">
                  <c:v>3.5807291666666664E-4</c:v>
                </c:pt>
                <c:pt idx="12">
                  <c:v>3.9062500000000002E-4</c:v>
                </c:pt>
                <c:pt idx="13">
                  <c:v>4.2317708333333335E-4</c:v>
                </c:pt>
                <c:pt idx="14">
                  <c:v>4.5572916666666667E-4</c:v>
                </c:pt>
                <c:pt idx="15">
                  <c:v>4.8828125E-4</c:v>
                </c:pt>
                <c:pt idx="16">
                  <c:v>5.2083333333333333E-4</c:v>
                </c:pt>
                <c:pt idx="17">
                  <c:v>5.5338541666666665E-4</c:v>
                </c:pt>
                <c:pt idx="18">
                  <c:v>5.8593749999999998E-4</c:v>
                </c:pt>
                <c:pt idx="19">
                  <c:v>6.184895833333333E-4</c:v>
                </c:pt>
                <c:pt idx="20">
                  <c:v>6.5104166666666663E-4</c:v>
                </c:pt>
                <c:pt idx="21">
                  <c:v>6.8359374999999996E-4</c:v>
                </c:pt>
                <c:pt idx="22">
                  <c:v>7.1614583333333328E-4</c:v>
                </c:pt>
                <c:pt idx="23">
                  <c:v>7.4869791666666672E-4</c:v>
                </c:pt>
                <c:pt idx="24">
                  <c:v>7.8125000000000004E-4</c:v>
                </c:pt>
                <c:pt idx="25">
                  <c:v>8.1380208333333337E-4</c:v>
                </c:pt>
                <c:pt idx="26">
                  <c:v>8.463541666666667E-4</c:v>
                </c:pt>
                <c:pt idx="27">
                  <c:v>8.7890625000000002E-4</c:v>
                </c:pt>
                <c:pt idx="28">
                  <c:v>9.1145833333333335E-4</c:v>
                </c:pt>
                <c:pt idx="29">
                  <c:v>9.4401041666666667E-4</c:v>
                </c:pt>
                <c:pt idx="30">
                  <c:v>9.765625E-4</c:v>
                </c:pt>
                <c:pt idx="31">
                  <c:v>1.0091145833333334E-3</c:v>
                </c:pt>
                <c:pt idx="32">
                  <c:v>1.0416666666666667E-3</c:v>
                </c:pt>
                <c:pt idx="33">
                  <c:v>1.0742187500000001E-3</c:v>
                </c:pt>
                <c:pt idx="34">
                  <c:v>1.1067708333333333E-3</c:v>
                </c:pt>
                <c:pt idx="35">
                  <c:v>1.1393229166666667E-3</c:v>
                </c:pt>
                <c:pt idx="36">
                  <c:v>1.171875E-3</c:v>
                </c:pt>
                <c:pt idx="37">
                  <c:v>1.2044270833333334E-3</c:v>
                </c:pt>
                <c:pt idx="38">
                  <c:v>1.2369791666666666E-3</c:v>
                </c:pt>
                <c:pt idx="39">
                  <c:v>1.26953125E-3</c:v>
                </c:pt>
                <c:pt idx="40">
                  <c:v>1.3020833333333333E-3</c:v>
                </c:pt>
                <c:pt idx="41">
                  <c:v>1.3346354166666667E-3</c:v>
                </c:pt>
                <c:pt idx="42">
                  <c:v>1.3671874999999999E-3</c:v>
                </c:pt>
                <c:pt idx="43">
                  <c:v>1.3997395833333333E-3</c:v>
                </c:pt>
                <c:pt idx="44">
                  <c:v>1.4322916666666666E-3</c:v>
                </c:pt>
                <c:pt idx="45">
                  <c:v>1.46484375E-3</c:v>
                </c:pt>
                <c:pt idx="46">
                  <c:v>1.4973958333333334E-3</c:v>
                </c:pt>
                <c:pt idx="47">
                  <c:v>1.5299479166666667E-3</c:v>
                </c:pt>
                <c:pt idx="48">
                  <c:v>1.5625000000000001E-3</c:v>
                </c:pt>
                <c:pt idx="49">
                  <c:v>1.5950520833333333E-3</c:v>
                </c:pt>
                <c:pt idx="50">
                  <c:v>1.6276041666666667E-3</c:v>
                </c:pt>
                <c:pt idx="51">
                  <c:v>1.66015625E-3</c:v>
                </c:pt>
                <c:pt idx="52">
                  <c:v>1.6927083333333334E-3</c:v>
                </c:pt>
                <c:pt idx="53">
                  <c:v>1.7252604166666666E-3</c:v>
                </c:pt>
                <c:pt idx="54">
                  <c:v>1.7578125E-3</c:v>
                </c:pt>
                <c:pt idx="55">
                  <c:v>1.7903645833333333E-3</c:v>
                </c:pt>
                <c:pt idx="56">
                  <c:v>1.8229166666666667E-3</c:v>
                </c:pt>
                <c:pt idx="57">
                  <c:v>1.8554687499999999E-3</c:v>
                </c:pt>
                <c:pt idx="58">
                  <c:v>1.8880208333333333E-3</c:v>
                </c:pt>
                <c:pt idx="59">
                  <c:v>1.9205729166666666E-3</c:v>
                </c:pt>
                <c:pt idx="60">
                  <c:v>1.953125E-3</c:v>
                </c:pt>
                <c:pt idx="61">
                  <c:v>1.9856770833333332E-3</c:v>
                </c:pt>
                <c:pt idx="62">
                  <c:v>2.0182291666666669E-3</c:v>
                </c:pt>
                <c:pt idx="63">
                  <c:v>2.0507812500000001E-3</c:v>
                </c:pt>
                <c:pt idx="64">
                  <c:v>2.0833333333333333E-3</c:v>
                </c:pt>
                <c:pt idx="65">
                  <c:v>2.1158854166666665E-3</c:v>
                </c:pt>
                <c:pt idx="66">
                  <c:v>2.1484375000000002E-3</c:v>
                </c:pt>
                <c:pt idx="67">
                  <c:v>2.1809895833333334E-3</c:v>
                </c:pt>
                <c:pt idx="68">
                  <c:v>2.2135416666666666E-3</c:v>
                </c:pt>
                <c:pt idx="69">
                  <c:v>2.2460937499999998E-3</c:v>
                </c:pt>
                <c:pt idx="70">
                  <c:v>2.2786458333333335E-3</c:v>
                </c:pt>
                <c:pt idx="71">
                  <c:v>2.3111979166666667E-3</c:v>
                </c:pt>
                <c:pt idx="72">
                  <c:v>2.3437499999999999E-3</c:v>
                </c:pt>
                <c:pt idx="73">
                  <c:v>2.3763020833333331E-3</c:v>
                </c:pt>
                <c:pt idx="74">
                  <c:v>2.4088541666666668E-3</c:v>
                </c:pt>
                <c:pt idx="75">
                  <c:v>2.44140625E-3</c:v>
                </c:pt>
                <c:pt idx="76">
                  <c:v>2.4739583333333332E-3</c:v>
                </c:pt>
                <c:pt idx="77">
                  <c:v>2.5065104166666669E-3</c:v>
                </c:pt>
                <c:pt idx="78">
                  <c:v>2.5390625000000001E-3</c:v>
                </c:pt>
                <c:pt idx="79">
                  <c:v>2.5716145833333333E-3</c:v>
                </c:pt>
                <c:pt idx="80">
                  <c:v>2.6041666666666665E-3</c:v>
                </c:pt>
                <c:pt idx="81">
                  <c:v>2.6367187500000002E-3</c:v>
                </c:pt>
                <c:pt idx="82">
                  <c:v>2.6692708333333334E-3</c:v>
                </c:pt>
                <c:pt idx="83">
                  <c:v>2.7018229166666666E-3</c:v>
                </c:pt>
                <c:pt idx="84">
                  <c:v>2.7343749999999998E-3</c:v>
                </c:pt>
                <c:pt idx="85">
                  <c:v>2.7669270833333335E-3</c:v>
                </c:pt>
                <c:pt idx="86">
                  <c:v>2.7994791666666667E-3</c:v>
                </c:pt>
                <c:pt idx="87">
                  <c:v>2.8320312499999999E-3</c:v>
                </c:pt>
                <c:pt idx="88">
                  <c:v>2.8645833333333331E-3</c:v>
                </c:pt>
                <c:pt idx="89">
                  <c:v>2.8971354166666668E-3</c:v>
                </c:pt>
                <c:pt idx="90">
                  <c:v>2.9296875E-3</c:v>
                </c:pt>
                <c:pt idx="91">
                  <c:v>2.9622395833333332E-3</c:v>
                </c:pt>
                <c:pt idx="92">
                  <c:v>2.9947916666666669E-3</c:v>
                </c:pt>
                <c:pt idx="93">
                  <c:v>3.0273437500000001E-3</c:v>
                </c:pt>
                <c:pt idx="94">
                  <c:v>3.0598958333333333E-3</c:v>
                </c:pt>
                <c:pt idx="95">
                  <c:v>3.0924479166666665E-3</c:v>
                </c:pt>
                <c:pt idx="96">
                  <c:v>3.1250000000000002E-3</c:v>
                </c:pt>
                <c:pt idx="97">
                  <c:v>3.1575520833333334E-3</c:v>
                </c:pt>
                <c:pt idx="98">
                  <c:v>3.1901041666666666E-3</c:v>
                </c:pt>
                <c:pt idx="99">
                  <c:v>3.2226562499999998E-3</c:v>
                </c:pt>
                <c:pt idx="100">
                  <c:v>3.2552083333333335E-3</c:v>
                </c:pt>
                <c:pt idx="101">
                  <c:v>3.2877604166666667E-3</c:v>
                </c:pt>
                <c:pt idx="102">
                  <c:v>3.3203124999999999E-3</c:v>
                </c:pt>
                <c:pt idx="103">
                  <c:v>3.3528645833333331E-3</c:v>
                </c:pt>
                <c:pt idx="104">
                  <c:v>3.3854166666666668E-3</c:v>
                </c:pt>
                <c:pt idx="105">
                  <c:v>3.41796875E-3</c:v>
                </c:pt>
                <c:pt idx="106">
                  <c:v>3.4505208333333332E-3</c:v>
                </c:pt>
                <c:pt idx="107">
                  <c:v>3.4830729166666669E-3</c:v>
                </c:pt>
                <c:pt idx="108">
                  <c:v>3.5156250000000001E-3</c:v>
                </c:pt>
                <c:pt idx="109">
                  <c:v>3.5481770833333333E-3</c:v>
                </c:pt>
                <c:pt idx="110">
                  <c:v>3.5807291666666665E-3</c:v>
                </c:pt>
                <c:pt idx="111">
                  <c:v>3.6132812500000002E-3</c:v>
                </c:pt>
                <c:pt idx="112">
                  <c:v>3.6458333333333334E-3</c:v>
                </c:pt>
                <c:pt idx="113">
                  <c:v>3.6783854166666666E-3</c:v>
                </c:pt>
                <c:pt idx="114">
                  <c:v>3.7109374999999998E-3</c:v>
                </c:pt>
                <c:pt idx="115">
                  <c:v>3.7434895833333335E-3</c:v>
                </c:pt>
                <c:pt idx="116">
                  <c:v>3.7760416666666667E-3</c:v>
                </c:pt>
                <c:pt idx="117">
                  <c:v>3.8085937499999999E-3</c:v>
                </c:pt>
                <c:pt idx="118">
                  <c:v>3.8411458333333331E-3</c:v>
                </c:pt>
                <c:pt idx="119">
                  <c:v>3.8736979166666668E-3</c:v>
                </c:pt>
                <c:pt idx="120">
                  <c:v>3.90625E-3</c:v>
                </c:pt>
                <c:pt idx="121">
                  <c:v>3.9388020833333332E-3</c:v>
                </c:pt>
                <c:pt idx="122">
                  <c:v>3.9713541666666664E-3</c:v>
                </c:pt>
                <c:pt idx="123">
                  <c:v>4.0039062499999997E-3</c:v>
                </c:pt>
                <c:pt idx="124">
                  <c:v>4.0364583333333337E-3</c:v>
                </c:pt>
                <c:pt idx="125">
                  <c:v>4.069010416666667E-3</c:v>
                </c:pt>
                <c:pt idx="126">
                  <c:v>4.1015625000000002E-3</c:v>
                </c:pt>
                <c:pt idx="127">
                  <c:v>4.1341145833333334E-3</c:v>
                </c:pt>
                <c:pt idx="128">
                  <c:v>4.1666666666666666E-3</c:v>
                </c:pt>
                <c:pt idx="129">
                  <c:v>4.1992187499999998E-3</c:v>
                </c:pt>
                <c:pt idx="130">
                  <c:v>4.231770833333333E-3</c:v>
                </c:pt>
                <c:pt idx="131">
                  <c:v>4.2643229166666663E-3</c:v>
                </c:pt>
                <c:pt idx="132">
                  <c:v>4.2968750000000003E-3</c:v>
                </c:pt>
                <c:pt idx="133">
                  <c:v>4.3294270833333336E-3</c:v>
                </c:pt>
                <c:pt idx="134">
                  <c:v>4.3619791666666668E-3</c:v>
                </c:pt>
                <c:pt idx="135">
                  <c:v>4.39453125E-3</c:v>
                </c:pt>
                <c:pt idx="136">
                  <c:v>4.4270833333333332E-3</c:v>
                </c:pt>
                <c:pt idx="137">
                  <c:v>4.4596354166666664E-3</c:v>
                </c:pt>
                <c:pt idx="138">
                  <c:v>4.4921874999999997E-3</c:v>
                </c:pt>
                <c:pt idx="139">
                  <c:v>4.5247395833333337E-3</c:v>
                </c:pt>
                <c:pt idx="140">
                  <c:v>4.557291666666667E-3</c:v>
                </c:pt>
                <c:pt idx="141">
                  <c:v>4.5898437500000002E-3</c:v>
                </c:pt>
                <c:pt idx="142">
                  <c:v>4.6223958333333334E-3</c:v>
                </c:pt>
                <c:pt idx="143">
                  <c:v>4.6549479166666666E-3</c:v>
                </c:pt>
                <c:pt idx="144">
                  <c:v>4.6874999999999998E-3</c:v>
                </c:pt>
                <c:pt idx="145">
                  <c:v>4.720052083333333E-3</c:v>
                </c:pt>
                <c:pt idx="146">
                  <c:v>4.7526041666666663E-3</c:v>
                </c:pt>
                <c:pt idx="147">
                  <c:v>4.7851562500000003E-3</c:v>
                </c:pt>
                <c:pt idx="148">
                  <c:v>4.8177083333333336E-3</c:v>
                </c:pt>
                <c:pt idx="149">
                  <c:v>4.8502604166666668E-3</c:v>
                </c:pt>
                <c:pt idx="150">
                  <c:v>4.8828125E-3</c:v>
                </c:pt>
                <c:pt idx="151">
                  <c:v>4.9153645833333332E-3</c:v>
                </c:pt>
                <c:pt idx="152">
                  <c:v>4.9479166666666664E-3</c:v>
                </c:pt>
                <c:pt idx="153">
                  <c:v>4.9804687499999997E-3</c:v>
                </c:pt>
                <c:pt idx="154">
                  <c:v>5.0130208333333337E-3</c:v>
                </c:pt>
                <c:pt idx="155">
                  <c:v>5.045572916666667E-3</c:v>
                </c:pt>
                <c:pt idx="156">
                  <c:v>5.0781250000000002E-3</c:v>
                </c:pt>
                <c:pt idx="157">
                  <c:v>5.1106770833333334E-3</c:v>
                </c:pt>
                <c:pt idx="158">
                  <c:v>5.1432291666666666E-3</c:v>
                </c:pt>
                <c:pt idx="159">
                  <c:v>5.1757812499999998E-3</c:v>
                </c:pt>
                <c:pt idx="160">
                  <c:v>5.208333333333333E-3</c:v>
                </c:pt>
                <c:pt idx="161">
                  <c:v>5.2408854166666663E-3</c:v>
                </c:pt>
                <c:pt idx="162">
                  <c:v>5.2734375000000003E-3</c:v>
                </c:pt>
                <c:pt idx="163">
                  <c:v>5.3059895833333336E-3</c:v>
                </c:pt>
                <c:pt idx="164">
                  <c:v>5.3385416666666668E-3</c:v>
                </c:pt>
                <c:pt idx="165">
                  <c:v>5.37109375E-3</c:v>
                </c:pt>
                <c:pt idx="166">
                  <c:v>5.4036458333333332E-3</c:v>
                </c:pt>
                <c:pt idx="167">
                  <c:v>5.4361979166666664E-3</c:v>
                </c:pt>
                <c:pt idx="168">
                  <c:v>5.4687499999999997E-3</c:v>
                </c:pt>
                <c:pt idx="169">
                  <c:v>5.5013020833333337E-3</c:v>
                </c:pt>
                <c:pt idx="170">
                  <c:v>5.533854166666667E-3</c:v>
                </c:pt>
                <c:pt idx="171">
                  <c:v>5.5664062500000002E-3</c:v>
                </c:pt>
                <c:pt idx="172">
                  <c:v>5.5989583333333334E-3</c:v>
                </c:pt>
                <c:pt idx="173">
                  <c:v>5.6315104166666666E-3</c:v>
                </c:pt>
                <c:pt idx="174">
                  <c:v>5.6640624999999998E-3</c:v>
                </c:pt>
                <c:pt idx="175">
                  <c:v>5.696614583333333E-3</c:v>
                </c:pt>
                <c:pt idx="176">
                  <c:v>5.7291666666666663E-3</c:v>
                </c:pt>
                <c:pt idx="177">
                  <c:v>5.7617187500000003E-3</c:v>
                </c:pt>
                <c:pt idx="178">
                  <c:v>5.7942708333333336E-3</c:v>
                </c:pt>
                <c:pt idx="179">
                  <c:v>5.8268229166666668E-3</c:v>
                </c:pt>
                <c:pt idx="180">
                  <c:v>5.859375E-3</c:v>
                </c:pt>
                <c:pt idx="181">
                  <c:v>5.8919270833333332E-3</c:v>
                </c:pt>
                <c:pt idx="182">
                  <c:v>5.9244791666666664E-3</c:v>
                </c:pt>
                <c:pt idx="183">
                  <c:v>5.9570312499999997E-3</c:v>
                </c:pt>
                <c:pt idx="184">
                  <c:v>5.9895833333333337E-3</c:v>
                </c:pt>
                <c:pt idx="185">
                  <c:v>6.022135416666667E-3</c:v>
                </c:pt>
                <c:pt idx="186">
                  <c:v>6.0546875000000002E-3</c:v>
                </c:pt>
                <c:pt idx="187">
                  <c:v>6.0872395833333334E-3</c:v>
                </c:pt>
                <c:pt idx="188">
                  <c:v>6.1197916666666666E-3</c:v>
                </c:pt>
                <c:pt idx="189">
                  <c:v>6.1523437499999998E-3</c:v>
                </c:pt>
                <c:pt idx="190">
                  <c:v>6.184895833333333E-3</c:v>
                </c:pt>
                <c:pt idx="191">
                  <c:v>6.2174479166666663E-3</c:v>
                </c:pt>
                <c:pt idx="192">
                  <c:v>6.2500000000000003E-3</c:v>
                </c:pt>
                <c:pt idx="193">
                  <c:v>6.2825520833333336E-3</c:v>
                </c:pt>
                <c:pt idx="194">
                  <c:v>6.3151041666666668E-3</c:v>
                </c:pt>
                <c:pt idx="195">
                  <c:v>6.34765625E-3</c:v>
                </c:pt>
                <c:pt idx="196">
                  <c:v>6.3802083333333332E-3</c:v>
                </c:pt>
                <c:pt idx="197">
                  <c:v>6.4127604166666664E-3</c:v>
                </c:pt>
                <c:pt idx="198">
                  <c:v>6.4453124999999997E-3</c:v>
                </c:pt>
                <c:pt idx="199">
                  <c:v>6.4778645833333337E-3</c:v>
                </c:pt>
                <c:pt idx="200">
                  <c:v>6.510416666666667E-3</c:v>
                </c:pt>
                <c:pt idx="201">
                  <c:v>6.5429687500000002E-3</c:v>
                </c:pt>
                <c:pt idx="202">
                  <c:v>6.5755208333333334E-3</c:v>
                </c:pt>
                <c:pt idx="203">
                  <c:v>6.6080729166666666E-3</c:v>
                </c:pt>
                <c:pt idx="204">
                  <c:v>6.6406249999999998E-3</c:v>
                </c:pt>
                <c:pt idx="205">
                  <c:v>6.673177083333333E-3</c:v>
                </c:pt>
                <c:pt idx="206">
                  <c:v>6.7057291666666663E-3</c:v>
                </c:pt>
                <c:pt idx="207">
                  <c:v>6.7382812500000003E-3</c:v>
                </c:pt>
                <c:pt idx="208">
                  <c:v>6.7708333333333336E-3</c:v>
                </c:pt>
                <c:pt idx="209">
                  <c:v>6.8033854166666668E-3</c:v>
                </c:pt>
                <c:pt idx="210">
                  <c:v>6.8359375E-3</c:v>
                </c:pt>
                <c:pt idx="211">
                  <c:v>6.8684895833333332E-3</c:v>
                </c:pt>
                <c:pt idx="212">
                  <c:v>6.9010416666666664E-3</c:v>
                </c:pt>
                <c:pt idx="213">
                  <c:v>6.9335937499999997E-3</c:v>
                </c:pt>
                <c:pt idx="214">
                  <c:v>6.9661458333333337E-3</c:v>
                </c:pt>
                <c:pt idx="215">
                  <c:v>6.998697916666667E-3</c:v>
                </c:pt>
                <c:pt idx="216">
                  <c:v>7.0312500000000002E-3</c:v>
                </c:pt>
                <c:pt idx="217">
                  <c:v>7.0638020833333334E-3</c:v>
                </c:pt>
                <c:pt idx="218">
                  <c:v>7.0963541666666666E-3</c:v>
                </c:pt>
                <c:pt idx="219">
                  <c:v>7.1289062499999998E-3</c:v>
                </c:pt>
                <c:pt idx="220">
                  <c:v>7.161458333333333E-3</c:v>
                </c:pt>
                <c:pt idx="221">
                  <c:v>7.1940104166666663E-3</c:v>
                </c:pt>
                <c:pt idx="222">
                  <c:v>7.2265625000000003E-3</c:v>
                </c:pt>
                <c:pt idx="223">
                  <c:v>7.2591145833333336E-3</c:v>
                </c:pt>
                <c:pt idx="224">
                  <c:v>7.2916666666666668E-3</c:v>
                </c:pt>
                <c:pt idx="225">
                  <c:v>7.32421875E-3</c:v>
                </c:pt>
                <c:pt idx="226">
                  <c:v>7.3567708333333332E-3</c:v>
                </c:pt>
                <c:pt idx="227">
                  <c:v>7.3893229166666664E-3</c:v>
                </c:pt>
                <c:pt idx="228">
                  <c:v>7.4218749999999997E-3</c:v>
                </c:pt>
                <c:pt idx="229">
                  <c:v>7.4544270833333337E-3</c:v>
                </c:pt>
                <c:pt idx="230">
                  <c:v>7.486979166666667E-3</c:v>
                </c:pt>
                <c:pt idx="231">
                  <c:v>7.5195312500000002E-3</c:v>
                </c:pt>
                <c:pt idx="232">
                  <c:v>7.5520833333333334E-3</c:v>
                </c:pt>
                <c:pt idx="233">
                  <c:v>7.5846354166666666E-3</c:v>
                </c:pt>
                <c:pt idx="234">
                  <c:v>7.6171874999999998E-3</c:v>
                </c:pt>
                <c:pt idx="235">
                  <c:v>7.649739583333333E-3</c:v>
                </c:pt>
                <c:pt idx="236">
                  <c:v>7.6822916666666663E-3</c:v>
                </c:pt>
                <c:pt idx="237">
                  <c:v>7.7148437500000003E-3</c:v>
                </c:pt>
                <c:pt idx="238">
                  <c:v>7.7473958333333336E-3</c:v>
                </c:pt>
                <c:pt idx="239">
                  <c:v>7.7799479166666668E-3</c:v>
                </c:pt>
                <c:pt idx="240">
                  <c:v>7.8125E-3</c:v>
                </c:pt>
                <c:pt idx="241">
                  <c:v>7.8450520833333332E-3</c:v>
                </c:pt>
                <c:pt idx="242">
                  <c:v>7.8776041666666664E-3</c:v>
                </c:pt>
                <c:pt idx="243">
                  <c:v>7.9101562499999997E-3</c:v>
                </c:pt>
                <c:pt idx="244">
                  <c:v>7.9427083333333329E-3</c:v>
                </c:pt>
                <c:pt idx="245">
                  <c:v>7.9752604166666661E-3</c:v>
                </c:pt>
                <c:pt idx="246">
                  <c:v>8.0078124999999993E-3</c:v>
                </c:pt>
                <c:pt idx="247">
                  <c:v>8.0403645833333325E-3</c:v>
                </c:pt>
                <c:pt idx="248">
                  <c:v>8.0729166666666675E-3</c:v>
                </c:pt>
                <c:pt idx="249">
                  <c:v>8.1054687500000007E-3</c:v>
                </c:pt>
                <c:pt idx="250">
                  <c:v>8.1380208333333339E-3</c:v>
                </c:pt>
                <c:pt idx="251">
                  <c:v>8.1705729166666671E-3</c:v>
                </c:pt>
                <c:pt idx="252">
                  <c:v>8.2031250000000003E-3</c:v>
                </c:pt>
                <c:pt idx="253">
                  <c:v>8.2356770833333336E-3</c:v>
                </c:pt>
                <c:pt idx="254">
                  <c:v>8.2682291666666668E-3</c:v>
                </c:pt>
                <c:pt idx="255">
                  <c:v>8.30078125E-3</c:v>
                </c:pt>
              </c:numCache>
            </c:numRef>
          </c:xVal>
          <c:yVal>
            <c:numRef>
              <c:f>'Time-domain'!$DR$11:$DR$266</c:f>
              <c:numCache>
                <c:formatCode>General</c:formatCode>
                <c:ptCount val="2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2623056"/>
        <c:axId val="812623448"/>
      </c:scatterChart>
      <c:valAx>
        <c:axId val="812623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12623448"/>
        <c:crosses val="autoZero"/>
        <c:crossBetween val="midCat"/>
      </c:valAx>
      <c:valAx>
        <c:axId val="8126234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</a:t>
                </a:r>
                <a:r>
                  <a:rPr lang="en-US" baseline="-25000"/>
                  <a:t>F</a:t>
                </a:r>
                <a:r>
                  <a:rPr lang="en-US"/>
                  <a:t> (mA)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126230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681155303081363"/>
          <c:y val="7.3621095344547624E-2"/>
          <c:w val="0.19265006094132653"/>
          <c:h val="0.83346129808934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966" l="0.70000000000000062" r="0.70000000000000062" t="0.750000000000009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3.png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7" Type="http://schemas.openxmlformats.org/officeDocument/2006/relationships/image" Target="../media/image7.png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44713</xdr:colOff>
      <xdr:row>8</xdr:row>
      <xdr:rowOff>33619</xdr:rowOff>
    </xdr:from>
    <xdr:to>
      <xdr:col>12</xdr:col>
      <xdr:colOff>515361</xdr:colOff>
      <xdr:row>24</xdr:row>
      <xdr:rowOff>78441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47404</xdr:colOff>
      <xdr:row>24</xdr:row>
      <xdr:rowOff>89648</xdr:rowOff>
    </xdr:from>
    <xdr:to>
      <xdr:col>12</xdr:col>
      <xdr:colOff>518052</xdr:colOff>
      <xdr:row>40</xdr:row>
      <xdr:rowOff>134470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559686</xdr:colOff>
      <xdr:row>32</xdr:row>
      <xdr:rowOff>22412</xdr:rowOff>
    </xdr:from>
    <xdr:to>
      <xdr:col>15</xdr:col>
      <xdr:colOff>1341225</xdr:colOff>
      <xdr:row>51</xdr:row>
      <xdr:rowOff>72839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1413701</xdr:colOff>
      <xdr:row>32</xdr:row>
      <xdr:rowOff>7328</xdr:rowOff>
    </xdr:from>
    <xdr:to>
      <xdr:col>18</xdr:col>
      <xdr:colOff>2661067</xdr:colOff>
      <xdr:row>51</xdr:row>
      <xdr:rowOff>71525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549537</xdr:colOff>
      <xdr:row>70</xdr:row>
      <xdr:rowOff>177027</xdr:rowOff>
    </xdr:from>
    <xdr:to>
      <xdr:col>14</xdr:col>
      <xdr:colOff>1200457</xdr:colOff>
      <xdr:row>81</xdr:row>
      <xdr:rowOff>179293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546651</xdr:colOff>
      <xdr:row>51</xdr:row>
      <xdr:rowOff>105237</xdr:rowOff>
    </xdr:from>
    <xdr:to>
      <xdr:col>15</xdr:col>
      <xdr:colOff>1344705</xdr:colOff>
      <xdr:row>70</xdr:row>
      <xdr:rowOff>145676</xdr:rowOff>
    </xdr:to>
    <xdr:graphicFrame macro="">
      <xdr:nvGraphicFramePr>
        <xdr:cNvPr id="13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1389529</xdr:colOff>
      <xdr:row>51</xdr:row>
      <xdr:rowOff>100854</xdr:rowOff>
    </xdr:from>
    <xdr:to>
      <xdr:col>19</xdr:col>
      <xdr:colOff>36054</xdr:colOff>
      <xdr:row>70</xdr:row>
      <xdr:rowOff>141293</xdr:rowOff>
    </xdr:to>
    <xdr:graphicFrame macro="">
      <xdr:nvGraphicFramePr>
        <xdr:cNvPr id="1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1221442</xdr:colOff>
      <xdr:row>71</xdr:row>
      <xdr:rowOff>1</xdr:rowOff>
    </xdr:from>
    <xdr:to>
      <xdr:col>16</xdr:col>
      <xdr:colOff>1480157</xdr:colOff>
      <xdr:row>82</xdr:row>
      <xdr:rowOff>2267</xdr:rowOff>
    </xdr:to>
    <xdr:graphicFrame macro="">
      <xdr:nvGraphicFramePr>
        <xdr:cNvPr id="16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1524000</xdr:colOff>
      <xdr:row>71</xdr:row>
      <xdr:rowOff>1</xdr:rowOff>
    </xdr:from>
    <xdr:to>
      <xdr:col>19</xdr:col>
      <xdr:colOff>23390</xdr:colOff>
      <xdr:row>82</xdr:row>
      <xdr:rowOff>2267</xdr:rowOff>
    </xdr:to>
    <xdr:graphicFrame macro="">
      <xdr:nvGraphicFramePr>
        <xdr:cNvPr id="17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361950</xdr:colOff>
      <xdr:row>0</xdr:row>
      <xdr:rowOff>142876</xdr:rowOff>
    </xdr:from>
    <xdr:to>
      <xdr:col>1</xdr:col>
      <xdr:colOff>1809750</xdr:colOff>
      <xdr:row>6</xdr:row>
      <xdr:rowOff>3389</xdr:rowOff>
    </xdr:to>
    <xdr:pic>
      <xdr:nvPicPr>
        <xdr:cNvPr id="20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50" y="142876"/>
          <a:ext cx="1447800" cy="946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19050</xdr:colOff>
          <xdr:row>41</xdr:row>
          <xdr:rowOff>57150</xdr:rowOff>
        </xdr:from>
        <xdr:to>
          <xdr:col>13</xdr:col>
          <xdr:colOff>252413</xdr:colOff>
          <xdr:row>57</xdr:row>
          <xdr:rowOff>52388</xdr:rowOff>
        </xdr:to>
        <xdr:sp macro="" textlink="">
          <xdr:nvSpPr>
            <xdr:cNvPr id="2057" name="Object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2C5985"/>
                  </a:solidFill>
                </a14:hiddenFill>
              </a:ext>
              <a:ext uri="{91240B29-F687-4F45-9708-019B960494DF}">
                <a14:hiddenLine w="9525">
                  <a:solidFill>
                    <a:srgbClr val="7B7B7B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A5A5A5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323850</xdr:colOff>
          <xdr:row>59</xdr:row>
          <xdr:rowOff>23813</xdr:rowOff>
        </xdr:from>
        <xdr:to>
          <xdr:col>13</xdr:col>
          <xdr:colOff>42863</xdr:colOff>
          <xdr:row>82</xdr:row>
          <xdr:rowOff>9525</xdr:rowOff>
        </xdr:to>
        <xdr:sp macro="" textlink="">
          <xdr:nvSpPr>
            <xdr:cNvPr id="2058" name="Object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595222</xdr:colOff>
      <xdr:row>15</xdr:row>
      <xdr:rowOff>8626</xdr:rowOff>
    </xdr:from>
    <xdr:to>
      <xdr:col>13</xdr:col>
      <xdr:colOff>250166</xdr:colOff>
      <xdr:row>30</xdr:row>
      <xdr:rowOff>34505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13</xdr:col>
      <xdr:colOff>258793</xdr:colOff>
      <xdr:row>46</xdr:row>
      <xdr:rowOff>25879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310551</xdr:colOff>
      <xdr:row>23</xdr:row>
      <xdr:rowOff>120770</xdr:rowOff>
    </xdr:from>
    <xdr:to>
      <xdr:col>29</xdr:col>
      <xdr:colOff>336431</xdr:colOff>
      <xdr:row>38</xdr:row>
      <xdr:rowOff>146649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163902</xdr:colOff>
      <xdr:row>7</xdr:row>
      <xdr:rowOff>138023</xdr:rowOff>
    </xdr:from>
    <xdr:to>
      <xdr:col>29</xdr:col>
      <xdr:colOff>189782</xdr:colOff>
      <xdr:row>22</xdr:row>
      <xdr:rowOff>163902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40</xdr:row>
      <xdr:rowOff>0</xdr:rowOff>
    </xdr:from>
    <xdr:to>
      <xdr:col>29</xdr:col>
      <xdr:colOff>25880</xdr:colOff>
      <xdr:row>55</xdr:row>
      <xdr:rowOff>25879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30</xdr:col>
      <xdr:colOff>36971</xdr:colOff>
      <xdr:row>18</xdr:row>
      <xdr:rowOff>61617</xdr:rowOff>
    </xdr:from>
    <xdr:to>
      <xdr:col>33</xdr:col>
      <xdr:colOff>425161</xdr:colOff>
      <xdr:row>20</xdr:row>
      <xdr:rowOff>182385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518545" y="3388948"/>
          <a:ext cx="2236707" cy="4904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29</xdr:col>
      <xdr:colOff>616172</xdr:colOff>
      <xdr:row>21</xdr:row>
      <xdr:rowOff>98589</xdr:rowOff>
    </xdr:from>
    <xdr:to>
      <xdr:col>35</xdr:col>
      <xdr:colOff>267417</xdr:colOff>
      <xdr:row>26</xdr:row>
      <xdr:rowOff>51760</xdr:rowOff>
    </xdr:to>
    <xdr:pic>
      <xdr:nvPicPr>
        <xdr:cNvPr id="6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481573" y="3980476"/>
          <a:ext cx="3348281" cy="8774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0</xdr:colOff>
      <xdr:row>8</xdr:row>
      <xdr:rowOff>0</xdr:rowOff>
    </xdr:from>
    <xdr:to>
      <xdr:col>33</xdr:col>
      <xdr:colOff>370936</xdr:colOff>
      <xdr:row>13</xdr:row>
      <xdr:rowOff>43132</xdr:rowOff>
    </xdr:to>
    <xdr:pic>
      <xdr:nvPicPr>
        <xdr:cNvPr id="61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548121" y="1449238"/>
          <a:ext cx="2234241" cy="948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0</xdr:colOff>
      <xdr:row>14</xdr:row>
      <xdr:rowOff>0</xdr:rowOff>
    </xdr:from>
    <xdr:to>
      <xdr:col>36</xdr:col>
      <xdr:colOff>250166</xdr:colOff>
      <xdr:row>17</xdr:row>
      <xdr:rowOff>43132</xdr:rowOff>
    </xdr:to>
    <xdr:pic>
      <xdr:nvPicPr>
        <xdr:cNvPr id="614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548121" y="2536166"/>
          <a:ext cx="3976777" cy="5865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81"/>
  <sheetViews>
    <sheetView showGridLines="0" tabSelected="1" zoomScale="80" zoomScaleNormal="80" workbookViewId="0">
      <selection activeCell="C55" sqref="C55"/>
    </sheetView>
  </sheetViews>
  <sheetFormatPr defaultColWidth="9" defaultRowHeight="14.25" customHeight="1"/>
  <cols>
    <col min="1" max="1" width="9" style="105"/>
    <col min="2" max="2" width="32.46484375" style="105" customWidth="1"/>
    <col min="3" max="4" width="9" style="105"/>
    <col min="5" max="5" width="31.59765625" style="105" customWidth="1"/>
    <col min="6" max="13" width="9" style="105"/>
    <col min="14" max="14" width="40.1328125" style="105" customWidth="1"/>
    <col min="15" max="17" width="22.59765625" style="6" customWidth="1"/>
    <col min="18" max="18" width="10.73046875" style="105" customWidth="1"/>
    <col min="19" max="19" width="35" style="105" customWidth="1"/>
    <col min="20" max="16384" width="9" style="105"/>
  </cols>
  <sheetData>
    <row r="1" spans="2:19" ht="14.25" customHeight="1" thickBot="1"/>
    <row r="2" spans="2:19" ht="14.25" customHeight="1">
      <c r="C2" s="150" t="s">
        <v>355</v>
      </c>
      <c r="D2" s="151"/>
      <c r="E2" s="151"/>
      <c r="F2" s="151"/>
      <c r="G2" s="151"/>
      <c r="H2" s="151"/>
      <c r="I2" s="152"/>
      <c r="N2" s="106" t="s">
        <v>88</v>
      </c>
      <c r="O2" s="107"/>
      <c r="P2" s="107"/>
      <c r="Q2" s="107"/>
      <c r="R2" s="107"/>
      <c r="S2" s="108"/>
    </row>
    <row r="3" spans="2:19" ht="14.25" customHeight="1" thickBot="1">
      <c r="C3" s="153"/>
      <c r="D3" s="154"/>
      <c r="E3" s="154"/>
      <c r="F3" s="154"/>
      <c r="G3" s="154"/>
      <c r="H3" s="154"/>
      <c r="I3" s="155"/>
      <c r="N3" s="109"/>
      <c r="O3" s="9" t="str">
        <f>Design!C10 &amp; " Vac"</f>
        <v>108 Vac</v>
      </c>
      <c r="P3" s="9" t="str">
        <f>Design!C11 &amp; " Vac"</f>
        <v>120 Vac</v>
      </c>
      <c r="Q3" s="9" t="str">
        <f>Design!C12 &amp; " Vac"</f>
        <v>132 Vac</v>
      </c>
      <c r="R3" s="110"/>
      <c r="S3" s="111"/>
    </row>
    <row r="4" spans="2:19" ht="14.25" customHeight="1" thickBot="1">
      <c r="C4" s="170" t="s">
        <v>149</v>
      </c>
      <c r="D4" s="170"/>
      <c r="E4" s="171"/>
      <c r="F4" s="156" t="s">
        <v>189</v>
      </c>
      <c r="G4" s="157"/>
      <c r="H4" s="157"/>
      <c r="I4" s="158"/>
      <c r="N4" s="48" t="s">
        <v>394</v>
      </c>
      <c r="O4" s="49" t="str">
        <f>ROUND(MAX('Time-domain'!Q11:Q266),2)&amp;" / "&amp;ROUND('Time-domain'!Q267,2)</f>
        <v>268.73 / 168.87</v>
      </c>
      <c r="P4" s="49" t="str">
        <f>ROUND(MAX('Time-domain'!R11:R266),2)&amp;" / "&amp;ROUND('Time-domain'!R267,2)</f>
        <v>277.09 / 168.92</v>
      </c>
      <c r="Q4" s="49" t="str">
        <f>ROUND(MAX('Time-domain'!S11:S266),2)&amp;" / "&amp;ROUND('Time-domain'!S267,2)</f>
        <v>286.18 / 168.99</v>
      </c>
      <c r="R4" s="48" t="s">
        <v>4</v>
      </c>
      <c r="S4" s="111"/>
    </row>
    <row r="5" spans="2:19" ht="14.25" customHeight="1">
      <c r="C5" s="168" t="s">
        <v>150</v>
      </c>
      <c r="D5" s="168"/>
      <c r="E5" s="169"/>
      <c r="F5" s="159" t="s">
        <v>191</v>
      </c>
      <c r="G5" s="160"/>
      <c r="H5" s="160"/>
      <c r="I5" s="161"/>
      <c r="N5" s="48" t="s">
        <v>185</v>
      </c>
      <c r="O5" s="88">
        <f>'Time-domain'!DT267</f>
        <v>20.304566022603908</v>
      </c>
      <c r="P5" s="88">
        <f>'Time-domain'!DU267</f>
        <v>22.839794247678572</v>
      </c>
      <c r="Q5" s="88">
        <f>'Time-domain'!DV267</f>
        <v>25.491333808446257</v>
      </c>
      <c r="R5" s="48" t="s">
        <v>0</v>
      </c>
      <c r="S5" s="111"/>
    </row>
    <row r="6" spans="2:19" ht="14.25" customHeight="1">
      <c r="C6" s="174" t="s">
        <v>151</v>
      </c>
      <c r="D6" s="174"/>
      <c r="E6" s="175"/>
      <c r="F6" s="162"/>
      <c r="G6" s="163"/>
      <c r="H6" s="163"/>
      <c r="I6" s="164"/>
      <c r="N6" s="48" t="s">
        <v>186</v>
      </c>
      <c r="O6" s="89">
        <f>SUM('Time-domain'!EB267:EK267)</f>
        <v>13.636765708264432</v>
      </c>
      <c r="P6" s="89">
        <f>SUM('Time-domain'!EM267:EV267)</f>
        <v>18.1776409393709</v>
      </c>
      <c r="Q6" s="89">
        <f>SUM('Time-domain'!EX267:FG267)</f>
        <v>20.402799069141441</v>
      </c>
      <c r="R6" s="48" t="s">
        <v>0</v>
      </c>
      <c r="S6" s="111"/>
    </row>
    <row r="7" spans="2:19" ht="14.25" customHeight="1">
      <c r="B7" s="112" t="s">
        <v>431</v>
      </c>
      <c r="C7" s="172" t="s">
        <v>159</v>
      </c>
      <c r="D7" s="172"/>
      <c r="E7" s="173"/>
      <c r="F7" s="162"/>
      <c r="G7" s="163"/>
      <c r="H7" s="163"/>
      <c r="I7" s="164"/>
      <c r="N7" s="48" t="s">
        <v>187</v>
      </c>
      <c r="O7" s="88">
        <f>'Time-domain'!GQ267</f>
        <v>1771.8170457525489</v>
      </c>
      <c r="P7" s="88">
        <f>'Time-domain'!GS267</f>
        <v>2317.2777831796611</v>
      </c>
      <c r="Q7" s="88">
        <f>'Time-domain'!GU267</f>
        <v>2572.1595427722918</v>
      </c>
      <c r="R7" s="48" t="s">
        <v>5</v>
      </c>
      <c r="S7" s="111"/>
    </row>
    <row r="8" spans="2:19" ht="14.25" customHeight="1" thickBot="1">
      <c r="B8" s="147" t="s">
        <v>85</v>
      </c>
      <c r="C8" s="147"/>
      <c r="D8" s="147"/>
      <c r="E8" s="127"/>
      <c r="F8" s="165"/>
      <c r="G8" s="166"/>
      <c r="H8" s="166"/>
      <c r="I8" s="167"/>
      <c r="N8" s="48" t="s">
        <v>70</v>
      </c>
      <c r="O8" s="87">
        <f>ROUND(O6/O5*100,2)</f>
        <v>67.16</v>
      </c>
      <c r="P8" s="87">
        <f>ROUND(P6/P5*100,2)</f>
        <v>79.59</v>
      </c>
      <c r="Q8" s="87">
        <f>ROUND(Q6/Q5*100,2)</f>
        <v>80.040000000000006</v>
      </c>
      <c r="R8" s="48" t="s">
        <v>71</v>
      </c>
      <c r="S8" s="111"/>
    </row>
    <row r="9" spans="2:19" ht="14.25" customHeight="1">
      <c r="B9" s="113" t="s">
        <v>147</v>
      </c>
      <c r="C9" s="35">
        <v>60</v>
      </c>
      <c r="D9" s="114" t="s">
        <v>1</v>
      </c>
      <c r="E9" s="148"/>
      <c r="N9" s="48" t="s">
        <v>72</v>
      </c>
      <c r="O9" s="49">
        <f>ROUND(O7/O5,2)</f>
        <v>87.26</v>
      </c>
      <c r="P9" s="49">
        <f>ROUND(P7/P5,2)</f>
        <v>101.46</v>
      </c>
      <c r="Q9" s="49">
        <f>ROUND(Q7/Q5,2)</f>
        <v>100.9</v>
      </c>
      <c r="R9" s="48" t="s">
        <v>73</v>
      </c>
      <c r="S9" s="111"/>
    </row>
    <row r="10" spans="2:19" ht="14.25" customHeight="1">
      <c r="B10" s="113" t="s">
        <v>154</v>
      </c>
      <c r="C10" s="35">
        <v>108</v>
      </c>
      <c r="D10" s="114" t="s">
        <v>190</v>
      </c>
      <c r="E10" s="149"/>
      <c r="N10" s="48" t="s">
        <v>81</v>
      </c>
      <c r="O10" s="95">
        <f>THD!Q2</f>
        <v>0.99885320215279272</v>
      </c>
      <c r="P10" s="95">
        <f>THD!R2</f>
        <v>0.99850235569745438</v>
      </c>
      <c r="Q10" s="95">
        <f>THD!S2</f>
        <v>0.99658851612979527</v>
      </c>
      <c r="R10" s="48" t="s">
        <v>84</v>
      </c>
      <c r="S10" s="111"/>
    </row>
    <row r="11" spans="2:19" ht="14.25" customHeight="1">
      <c r="B11" s="113" t="s">
        <v>155</v>
      </c>
      <c r="C11" s="35">
        <v>120</v>
      </c>
      <c r="D11" s="114" t="s">
        <v>190</v>
      </c>
      <c r="E11" s="149"/>
      <c r="N11" s="48" t="s">
        <v>82</v>
      </c>
      <c r="O11" s="95">
        <f>THD!Q3</f>
        <v>4.7932735909863426</v>
      </c>
      <c r="P11" s="95">
        <f>THD!R3</f>
        <v>5.4790791946796462</v>
      </c>
      <c r="Q11" s="95">
        <f>THD!S3</f>
        <v>8.2813295438917578</v>
      </c>
      <c r="R11" s="48" t="s">
        <v>71</v>
      </c>
      <c r="S11" s="111"/>
    </row>
    <row r="12" spans="2:19" ht="14.25" customHeight="1">
      <c r="B12" s="113" t="s">
        <v>156</v>
      </c>
      <c r="C12" s="35">
        <v>132</v>
      </c>
      <c r="D12" s="114" t="s">
        <v>190</v>
      </c>
      <c r="E12" s="149"/>
      <c r="N12" s="48" t="s">
        <v>116</v>
      </c>
      <c r="O12" s="49">
        <f>ROUND('Time-domain'!EC3,3)</f>
        <v>0.89100000000000001</v>
      </c>
      <c r="P12" s="49">
        <f>ROUND('Time-domain'!ED3,3)</f>
        <v>0.89100000000000001</v>
      </c>
      <c r="Q12" s="49">
        <f>ROUND('Time-domain'!EE3,3)</f>
        <v>0.89200000000000002</v>
      </c>
      <c r="R12" s="48" t="s">
        <v>0</v>
      </c>
      <c r="S12" s="140" t="s">
        <v>188</v>
      </c>
    </row>
    <row r="13" spans="2:19" ht="14.25" customHeight="1">
      <c r="B13" s="113" t="s">
        <v>157</v>
      </c>
      <c r="C13" s="35">
        <v>20</v>
      </c>
      <c r="D13" s="114" t="s">
        <v>0</v>
      </c>
      <c r="E13" s="149"/>
      <c r="N13" s="48" t="s">
        <v>117</v>
      </c>
      <c r="O13" s="49">
        <f>ROUND('Time-domain'!EC4,3)</f>
        <v>0.83499999999999996</v>
      </c>
      <c r="P13" s="49">
        <f>ROUND('Time-domain'!ED4,3)</f>
        <v>0.89100000000000001</v>
      </c>
      <c r="Q13" s="49">
        <f>ROUND('Time-domain'!EE4,3)</f>
        <v>0.92</v>
      </c>
      <c r="R13" s="48" t="s">
        <v>0</v>
      </c>
      <c r="S13" s="141"/>
    </row>
    <row r="14" spans="2:19" ht="14.25" customHeight="1">
      <c r="B14" s="115" t="s">
        <v>120</v>
      </c>
      <c r="C14" s="145" t="s">
        <v>432</v>
      </c>
      <c r="D14" s="146"/>
      <c r="E14" s="149"/>
      <c r="N14" s="48" t="s">
        <v>118</v>
      </c>
      <c r="O14" s="49">
        <f>ROUND('Time-domain'!EC5,3)</f>
        <v>0</v>
      </c>
      <c r="P14" s="49">
        <f>ROUND('Time-domain'!ED5,3)</f>
        <v>0.39200000000000002</v>
      </c>
      <c r="Q14" s="49">
        <f>ROUND('Time-domain'!EE5,3)</f>
        <v>0.58299999999999996</v>
      </c>
      <c r="R14" s="48" t="s">
        <v>0</v>
      </c>
      <c r="S14" s="141"/>
    </row>
    <row r="15" spans="2:19" ht="14.25" customHeight="1">
      <c r="N15" s="116" t="s">
        <v>119</v>
      </c>
      <c r="O15" s="49">
        <f>ROUND('Time-domain'!EC6,3)</f>
        <v>0</v>
      </c>
      <c r="P15" s="49">
        <f>ROUND('Time-domain'!ED6,3)</f>
        <v>0</v>
      </c>
      <c r="Q15" s="49">
        <f>ROUND('Time-domain'!EE6,3)</f>
        <v>0</v>
      </c>
      <c r="R15" s="48" t="s">
        <v>0</v>
      </c>
      <c r="S15" s="141"/>
    </row>
    <row r="16" spans="2:19" ht="14.25" customHeight="1">
      <c r="B16" s="147" t="s">
        <v>148</v>
      </c>
      <c r="C16" s="147"/>
      <c r="D16" s="147"/>
      <c r="E16" s="147"/>
      <c r="N16" s="48" t="s">
        <v>402</v>
      </c>
      <c r="O16" s="49">
        <f>ROUND('Time-domain'!EC7,3)</f>
        <v>0</v>
      </c>
      <c r="P16" s="49">
        <f>ROUND('Time-domain'!ED7,3)</f>
        <v>0</v>
      </c>
      <c r="Q16" s="49">
        <f>ROUND('Time-domain'!EE7,3)</f>
        <v>0</v>
      </c>
      <c r="R16" s="48" t="s">
        <v>0</v>
      </c>
      <c r="S16" s="141"/>
    </row>
    <row r="17" spans="2:19" ht="14.25" customHeight="1">
      <c r="B17" s="113" t="s">
        <v>175</v>
      </c>
      <c r="C17" s="35">
        <v>1.4</v>
      </c>
      <c r="D17" s="13" t="s">
        <v>3</v>
      </c>
      <c r="E17" s="117" t="s">
        <v>176</v>
      </c>
      <c r="N17" s="48" t="s">
        <v>403</v>
      </c>
      <c r="O17" s="49">
        <f>ROUND('Time-domain'!EG3,3)</f>
        <v>0</v>
      </c>
      <c r="P17" s="49">
        <f>ROUND('Time-domain'!EH3,3)</f>
        <v>0</v>
      </c>
      <c r="Q17" s="49">
        <f>ROUND('Time-domain'!EI3,3)</f>
        <v>0</v>
      </c>
      <c r="R17" s="48" t="s">
        <v>0</v>
      </c>
      <c r="S17" s="141"/>
    </row>
    <row r="18" spans="2:19" ht="14.25" customHeight="1">
      <c r="B18" s="113" t="s">
        <v>399</v>
      </c>
      <c r="C18" s="35">
        <v>0.7</v>
      </c>
      <c r="D18" s="13" t="s">
        <v>3</v>
      </c>
      <c r="E18" s="117"/>
      <c r="N18" s="48" t="s">
        <v>404</v>
      </c>
      <c r="O18" s="49">
        <f>ROUND('Time-domain'!EG4,3)</f>
        <v>0</v>
      </c>
      <c r="P18" s="49">
        <f>ROUND('Time-domain'!EH4,3)</f>
        <v>0</v>
      </c>
      <c r="Q18" s="49">
        <f>ROUND('Time-domain'!EI4,3)</f>
        <v>0</v>
      </c>
      <c r="R18" s="48" t="s">
        <v>0</v>
      </c>
      <c r="S18" s="141"/>
    </row>
    <row r="19" spans="2:19" ht="14.25" customHeight="1">
      <c r="N19" s="116" t="s">
        <v>405</v>
      </c>
      <c r="O19" s="49">
        <f>ROUND('Time-domain'!EG5,3)</f>
        <v>0</v>
      </c>
      <c r="P19" s="49">
        <f>ROUND('Time-domain'!EH5,3)</f>
        <v>0</v>
      </c>
      <c r="Q19" s="49">
        <f>ROUND('Time-domain'!EI5,3)</f>
        <v>0</v>
      </c>
      <c r="R19" s="48" t="s">
        <v>0</v>
      </c>
      <c r="S19" s="141"/>
    </row>
    <row r="20" spans="2:19" ht="14.25" customHeight="1">
      <c r="B20" s="127" t="s">
        <v>152</v>
      </c>
      <c r="C20" s="130"/>
      <c r="D20" s="130"/>
      <c r="E20" s="131"/>
      <c r="N20" s="48" t="s">
        <v>406</v>
      </c>
      <c r="O20" s="49">
        <f>ROUND('Time-domain'!EG6,3)</f>
        <v>0</v>
      </c>
      <c r="P20" s="49">
        <f>ROUND('Time-domain'!EH6,3)</f>
        <v>0</v>
      </c>
      <c r="Q20" s="49">
        <f>ROUND('Time-domain'!EI6,3)</f>
        <v>0</v>
      </c>
      <c r="R20" s="48" t="s">
        <v>0</v>
      </c>
      <c r="S20" s="141"/>
    </row>
    <row r="21" spans="2:19" ht="14.25" customHeight="1">
      <c r="B21" s="113" t="s">
        <v>153</v>
      </c>
      <c r="C21" s="35">
        <v>6.2</v>
      </c>
      <c r="D21" s="114" t="s">
        <v>3</v>
      </c>
      <c r="E21" s="111"/>
      <c r="N21" s="116" t="s">
        <v>407</v>
      </c>
      <c r="O21" s="49">
        <f>ROUND('Time-domain'!EG7,3)</f>
        <v>0</v>
      </c>
      <c r="P21" s="49">
        <f>ROUND('Time-domain'!EH7,3)</f>
        <v>0</v>
      </c>
      <c r="Q21" s="49">
        <f>ROUND('Time-domain'!EI7,3)</f>
        <v>0</v>
      </c>
      <c r="R21" s="48" t="s">
        <v>0</v>
      </c>
      <c r="S21" s="142"/>
    </row>
    <row r="22" spans="2:19" ht="14.25" customHeight="1">
      <c r="B22" s="113" t="s">
        <v>161</v>
      </c>
      <c r="C22" s="35">
        <v>200</v>
      </c>
      <c r="D22" s="114" t="s">
        <v>4</v>
      </c>
      <c r="E22" s="111"/>
      <c r="N22" s="48" t="s">
        <v>408</v>
      </c>
      <c r="O22" s="49" t="str">
        <f>IF(C62=0,0,ROUND(MAX('Time-domain'!BF11:BF266)/C62,2)&amp;" / "&amp;ROUND('Time-domain'!BF267/Design!C62,2))</f>
        <v>268.73 / 168.87</v>
      </c>
      <c r="P22" s="49" t="str">
        <f>IF(C62=0,0,ROUND(MAX('Time-domain'!BQ11:BQ266)/C62,2)&amp;" / "&amp;ROUND('Time-domain'!BQ267/Design!C62,2))</f>
        <v>277.09 / 168.92</v>
      </c>
      <c r="Q22" s="49" t="str">
        <f>IF(C62=0,0,ROUND(MAX('Time-domain'!CB11:CB266)/C62,2)&amp;" / "&amp;ROUND('Time-domain'!CB267/Design!C62,2))</f>
        <v>286.18 / 168.94</v>
      </c>
      <c r="R22" s="48" t="s">
        <v>4</v>
      </c>
      <c r="S22" s="140"/>
    </row>
    <row r="23" spans="2:19" ht="14.25" customHeight="1">
      <c r="B23" s="113" t="s">
        <v>168</v>
      </c>
      <c r="C23" s="35">
        <v>300</v>
      </c>
      <c r="D23" s="13" t="s">
        <v>4</v>
      </c>
      <c r="E23" s="8" t="s">
        <v>158</v>
      </c>
      <c r="N23" s="48" t="s">
        <v>409</v>
      </c>
      <c r="O23" s="49" t="str">
        <f>IF(C64=0,0,ROUND(MAX('Time-domain'!BG11:BG266)/C64,2)&amp;" / "&amp;ROUND('Time-domain'!BG267/Design!C64,2))</f>
        <v>268.73 / 137.27</v>
      </c>
      <c r="P23" s="49" t="str">
        <f>IF(C64=0,0,ROUND(MAX('Time-domain'!BR11:BR266)/C64,2)&amp;" / "&amp;ROUND('Time-domain'!BR267/Design!C64,2))</f>
        <v>277.09 / 146.78</v>
      </c>
      <c r="Q23" s="49" t="str">
        <f>IF(C64=0,0,ROUND(MAX('Time-domain'!CC11:CC266)/C64,2)&amp;" / "&amp;ROUND('Time-domain'!CC267/Design!C64,2))</f>
        <v>286.18 / 151.62</v>
      </c>
      <c r="R23" s="48" t="s">
        <v>4</v>
      </c>
      <c r="S23" s="143"/>
    </row>
    <row r="24" spans="2:19" ht="14.25" customHeight="1">
      <c r="E24" s="7"/>
      <c r="N24" s="116" t="s">
        <v>410</v>
      </c>
      <c r="O24" s="49" t="str">
        <f>IF(C66=0,0,ROUND(MAX('Time-domain'!BH11:BH266)/C66,2)&amp;" / "&amp;ROUND('Time-domain'!BH267/Design!C66,2))</f>
        <v>0 / 0</v>
      </c>
      <c r="P24" s="49" t="str">
        <f>IF(C66=0,0,ROUND(MAX('Time-domain'!BS11:BS266)/C66,2)&amp;" / "&amp;ROUND('Time-domain'!BS267/Design!C66,2))</f>
        <v>277.09 / 64.62</v>
      </c>
      <c r="Q24" s="49" t="str">
        <f>IF(C66=0,0,ROUND(MAX('Time-domain'!CD11:CD266)/C66,2)&amp;" / "&amp;ROUND('Time-domain'!CD267/Design!C66,2))</f>
        <v>286.18 / 96.12</v>
      </c>
      <c r="R24" s="48" t="s">
        <v>4</v>
      </c>
      <c r="S24" s="143"/>
    </row>
    <row r="25" spans="2:19" ht="14.25" customHeight="1">
      <c r="B25" s="127" t="s">
        <v>160</v>
      </c>
      <c r="C25" s="128"/>
      <c r="D25" s="128"/>
      <c r="E25" s="129"/>
      <c r="N25" s="48" t="s">
        <v>411</v>
      </c>
      <c r="O25" s="49">
        <f>IF(C68=0,0,ROUND(MAX('Time-domain'!BI11:BI266)/C68,2)&amp;" / "&amp;ROUND('Time-domain'!BI267/Design!C68,2))</f>
        <v>0</v>
      </c>
      <c r="P25" s="49">
        <f>IF(C68=0,0,ROUND(MAX('Time-domain'!BT11:BT266)/C68,2)&amp;" / "&amp;ROUND('Time-domain'!BT267/Design!C68,2))</f>
        <v>0</v>
      </c>
      <c r="Q25" s="49">
        <f>IF(C68=0,0,ROUND(MAX('Time-domain'!CE11:CE266)/C68,2)&amp;" / "&amp;ROUND('Time-domain'!CE267/Design!C68,2))</f>
        <v>0</v>
      </c>
      <c r="R25" s="48" t="s">
        <v>4</v>
      </c>
      <c r="S25" s="143"/>
    </row>
    <row r="26" spans="2:19" ht="14.25" customHeight="1">
      <c r="B26" s="113" t="s">
        <v>163</v>
      </c>
      <c r="C26" s="35">
        <v>5.75</v>
      </c>
      <c r="D26" s="13" t="s">
        <v>3</v>
      </c>
      <c r="E26" s="8" t="str">
        <f>"@ "&amp;Design!C22*0.25&amp;" mA"</f>
        <v>@ 50 mA</v>
      </c>
      <c r="N26" s="48" t="s">
        <v>412</v>
      </c>
      <c r="O26" s="49">
        <f>IF(C70=0,0,ROUND(MAX('Time-domain'!BJ11:BJ266)/C70,2)&amp;" / "&amp;ROUND('Time-domain'!BJ267/Design!C70,2))</f>
        <v>0</v>
      </c>
      <c r="P26" s="49">
        <f>IF(C70=0,0,ROUND(MAX('Time-domain'!BU11:BU266)/C70,2)&amp;" / "&amp;ROUND('Time-domain'!BU267/Design!C70,2))</f>
        <v>0</v>
      </c>
      <c r="Q26" s="49">
        <f>IF(C70=0,0,ROUND(MAX('Time-domain'!CF11:CF266)/C70,2)&amp;" / "&amp;ROUND('Time-domain'!CF267/Design!C70,2))</f>
        <v>0</v>
      </c>
      <c r="R26" s="48" t="s">
        <v>4</v>
      </c>
      <c r="S26" s="143"/>
    </row>
    <row r="27" spans="2:19" ht="14.25" customHeight="1">
      <c r="B27" s="113" t="s">
        <v>164</v>
      </c>
      <c r="C27" s="35">
        <v>6.05</v>
      </c>
      <c r="D27" s="13" t="s">
        <v>3</v>
      </c>
      <c r="E27" s="8" t="str">
        <f>"@ "&amp;Design!C22*0.5&amp;" mA"</f>
        <v>@ 100 mA</v>
      </c>
      <c r="N27" s="48" t="s">
        <v>413</v>
      </c>
      <c r="O27" s="49">
        <f>IF(C72=0,0,ROUND(MAX('Time-domain'!BK11:BK266)/C72,2)&amp;" / "&amp;ROUND('Time-domain'!BK267/Design!C72,2))</f>
        <v>0</v>
      </c>
      <c r="P27" s="49">
        <f>IF(C72=0,0,ROUND(MAX('Time-domain'!BV11:BV266)/C72,2)&amp;" / "&amp;ROUND('Time-domain'!BV267/Design!C72,2))</f>
        <v>0</v>
      </c>
      <c r="Q27" s="49">
        <f>IF(C72=0,0,ROUND(MAX('Time-domain'!CG11:CG266)/C72,2)&amp;" / "&amp;ROUND('Time-domain'!CG267/Design!C72,2))</f>
        <v>0</v>
      </c>
      <c r="R27" s="48" t="s">
        <v>4</v>
      </c>
      <c r="S27" s="143"/>
    </row>
    <row r="28" spans="2:19" ht="14.25" customHeight="1">
      <c r="B28" s="113" t="s">
        <v>165</v>
      </c>
      <c r="C28" s="35">
        <v>6.4</v>
      </c>
      <c r="D28" s="13" t="s">
        <v>3</v>
      </c>
      <c r="E28" s="8" t="str">
        <f>"@ "&amp;Design!C22*0.75&amp;" mA"</f>
        <v>@ 150 mA</v>
      </c>
      <c r="N28" s="116" t="s">
        <v>414</v>
      </c>
      <c r="O28" s="49">
        <f>IF(C74=0,0,ROUND(MAX('Time-domain'!BL11:BL266)/C74,2)&amp;" / "&amp;ROUND('Time-domain'!BL267/Design!C74,2))</f>
        <v>0</v>
      </c>
      <c r="P28" s="49">
        <f>IF(C74=0,0,ROUND(MAX('Time-domain'!BW11:BW266)/C74,2)&amp;" / "&amp;ROUND('Time-domain'!BW267/Design!C74,2))</f>
        <v>0</v>
      </c>
      <c r="Q28" s="49">
        <f>IF(C74=0,0,ROUND(MAX('Time-domain'!CH11:CH266)/C74,2)&amp;" / "&amp;ROUND('Time-domain'!CH267/Design!C74,2))</f>
        <v>0</v>
      </c>
      <c r="R28" s="48" t="s">
        <v>4</v>
      </c>
      <c r="S28" s="143"/>
    </row>
    <row r="29" spans="2:19" ht="14.25" customHeight="1">
      <c r="B29" s="113" t="s">
        <v>166</v>
      </c>
      <c r="C29" s="35">
        <v>6.6</v>
      </c>
      <c r="D29" s="13" t="s">
        <v>3</v>
      </c>
      <c r="E29" s="8" t="str">
        <f>"@ "&amp;Design!C22&amp;" mA"</f>
        <v>@ 200 mA</v>
      </c>
      <c r="N29" s="48" t="s">
        <v>415</v>
      </c>
      <c r="O29" s="49">
        <f>IF(C76=0,0,ROUND(MAX('Time-domain'!BM11:BM266)/C76,2)&amp;" / "&amp;ROUND('Time-domain'!BM267/Design!C76,2))</f>
        <v>0</v>
      </c>
      <c r="P29" s="49">
        <f>IF(C76=0,0,ROUND(MAX('Time-domain'!BX11:BX266)/C76,2)&amp;" / "&amp;ROUND('Time-domain'!BX267/Design!C76,2))</f>
        <v>0</v>
      </c>
      <c r="Q29" s="49">
        <f>IF(C76=0,0,ROUND(MAX('Time-domain'!CI11:CI266)/C76,2)&amp;" / "&amp;ROUND('Time-domain'!CI267/Design!C76,2))</f>
        <v>0</v>
      </c>
      <c r="R29" s="48" t="s">
        <v>4</v>
      </c>
      <c r="S29" s="143"/>
    </row>
    <row r="30" spans="2:19" ht="14.25" customHeight="1">
      <c r="B30" s="113" t="s">
        <v>167</v>
      </c>
      <c r="C30" s="35">
        <v>6.7</v>
      </c>
      <c r="D30" s="13" t="s">
        <v>3</v>
      </c>
      <c r="E30" s="8" t="str">
        <f>"@ "&amp;Design!C23&amp;" mA"</f>
        <v>@ 300 mA</v>
      </c>
      <c r="N30" s="116" t="s">
        <v>416</v>
      </c>
      <c r="O30" s="49">
        <f>IF(C78=0,0,ROUND(MAX('Time-domain'!BN11:BN266)/C78,2)&amp;" / "&amp;ROUND('Time-domain'!BN267/Design!C78,2))</f>
        <v>0</v>
      </c>
      <c r="P30" s="49">
        <f>IF(C78=0,0,ROUND(MAX('Time-domain'!BY11:BY266)/C78,2)&amp;" / "&amp;ROUND('Time-domain'!BY267/Design!C78,2))</f>
        <v>0</v>
      </c>
      <c r="Q30" s="49">
        <f>IF(C78=0,0,ROUND(MAX('Time-domain'!CJ11:CJ266)/C78,2)&amp;" / "&amp;ROUND('Time-domain'!CJ267/Design!C78,2))</f>
        <v>0</v>
      </c>
      <c r="R30" s="48" t="s">
        <v>4</v>
      </c>
      <c r="S30" s="143"/>
    </row>
    <row r="31" spans="2:19" ht="14.25" customHeight="1">
      <c r="B31" s="113" t="s">
        <v>169</v>
      </c>
      <c r="C31" s="35">
        <v>51.72</v>
      </c>
      <c r="D31" s="13" t="s">
        <v>5</v>
      </c>
      <c r="E31" s="8" t="str">
        <f>"@ "&amp;Design!C22*0.25&amp;" mA"</f>
        <v>@ 50 mA</v>
      </c>
      <c r="N31" s="48" t="s">
        <v>417</v>
      </c>
      <c r="O31" s="49">
        <f>IF(C80=0,0,ROUND(MAX('Time-domain'!BO11:BO266)/C80,2)&amp;" / "&amp;ROUND('Time-domain'!BO267/Design!C80,2))</f>
        <v>0</v>
      </c>
      <c r="P31" s="49">
        <f>IF(C80=0,0,ROUND(MAX('Time-domain'!BZ11:BZ266)/C80,2)&amp;" / "&amp;ROUND('Time-domain'!BZ267/Design!C80,2))</f>
        <v>0</v>
      </c>
      <c r="Q31" s="49">
        <f>IF(C80=0,0,ROUND(MAX('Time-domain'!CK11:CK266)/C80,2)&amp;" / "&amp;ROUND('Time-domain'!CK267/Design!C80,2))</f>
        <v>0</v>
      </c>
      <c r="R31" s="48" t="s">
        <v>4</v>
      </c>
      <c r="S31" s="144"/>
    </row>
    <row r="32" spans="2:19" ht="14.25" customHeight="1">
      <c r="B32" s="113" t="s">
        <v>170</v>
      </c>
      <c r="C32" s="35">
        <v>98.6</v>
      </c>
      <c r="D32" s="13" t="s">
        <v>5</v>
      </c>
      <c r="E32" s="8" t="str">
        <f>"@ "&amp;Design!C22*0.5&amp;" mA"</f>
        <v>@ 100 mA</v>
      </c>
      <c r="N32" s="48" t="s">
        <v>136</v>
      </c>
      <c r="O32" s="95">
        <f>ROUND('Time-domain'!GR4,3)</f>
        <v>0.34</v>
      </c>
      <c r="P32" s="49">
        <f>ROUND('Time-domain'!GS4,3)</f>
        <v>0.33300000000000002</v>
      </c>
      <c r="Q32" s="49">
        <f>ROUND('Time-domain'!GT4,3)</f>
        <v>0.34799999999999998</v>
      </c>
      <c r="R32" s="48" t="s">
        <v>71</v>
      </c>
      <c r="S32" s="111"/>
    </row>
    <row r="33" spans="2:5" ht="14.25" customHeight="1">
      <c r="B33" s="113" t="s">
        <v>171</v>
      </c>
      <c r="C33" s="35">
        <v>147.9</v>
      </c>
      <c r="D33" s="13" t="s">
        <v>5</v>
      </c>
      <c r="E33" s="8" t="str">
        <f>"@ "&amp;Design!C22*0.75&amp;" mA"</f>
        <v>@ 150 mA</v>
      </c>
    </row>
    <row r="34" spans="2:5" ht="14.25" customHeight="1">
      <c r="B34" s="113" t="s">
        <v>172</v>
      </c>
      <c r="C34" s="35">
        <v>178.7</v>
      </c>
      <c r="D34" s="13" t="s">
        <v>5</v>
      </c>
      <c r="E34" s="8" t="str">
        <f>"@ "&amp;Design!C22&amp;" mA"</f>
        <v>@ 200 mA</v>
      </c>
    </row>
    <row r="35" spans="2:5" ht="14.25" customHeight="1">
      <c r="B35" s="113" t="s">
        <v>173</v>
      </c>
      <c r="C35" s="35">
        <v>230</v>
      </c>
      <c r="D35" s="13" t="s">
        <v>5</v>
      </c>
      <c r="E35" s="8" t="str">
        <f>"@ "&amp;Design!C23&amp;" mA"</f>
        <v>@ 300 mA</v>
      </c>
    </row>
    <row r="36" spans="2:5" ht="14.25" customHeight="1">
      <c r="B36" s="41" t="s">
        <v>174</v>
      </c>
      <c r="C36" s="42">
        <v>100</v>
      </c>
      <c r="D36" s="43" t="s">
        <v>71</v>
      </c>
      <c r="E36" s="38" t="s">
        <v>162</v>
      </c>
    </row>
    <row r="38" spans="2:5" ht="14.25" customHeight="1">
      <c r="B38" s="127" t="s">
        <v>86</v>
      </c>
      <c r="C38" s="128"/>
      <c r="D38" s="128"/>
      <c r="E38" s="129"/>
    </row>
    <row r="39" spans="2:5" ht="14.25" customHeight="1">
      <c r="B39" s="127" t="s">
        <v>178</v>
      </c>
      <c r="C39" s="128"/>
      <c r="D39" s="128"/>
      <c r="E39" s="129"/>
    </row>
    <row r="40" spans="2:5" ht="14.25" customHeight="1">
      <c r="B40" s="29" t="s">
        <v>240</v>
      </c>
      <c r="C40" s="30">
        <v>930</v>
      </c>
      <c r="D40" s="31" t="s">
        <v>241</v>
      </c>
      <c r="E40" s="36"/>
    </row>
    <row r="41" spans="2:5" ht="14.25" customHeight="1">
      <c r="B41" s="29" t="s">
        <v>242</v>
      </c>
      <c r="C41" s="30">
        <v>15</v>
      </c>
      <c r="D41" s="31" t="s">
        <v>241</v>
      </c>
      <c r="E41" s="37"/>
    </row>
    <row r="42" spans="2:5" ht="14.25" customHeight="1">
      <c r="B42" s="118" t="s">
        <v>177</v>
      </c>
      <c r="C42" s="33">
        <f>1.5/((C13/C11)*1000*10^-3)</f>
        <v>9</v>
      </c>
      <c r="D42" s="10" t="s">
        <v>12</v>
      </c>
      <c r="E42" s="38"/>
    </row>
    <row r="43" spans="2:5" ht="14.25" customHeight="1">
      <c r="B43" s="119" t="s">
        <v>181</v>
      </c>
      <c r="C43" s="17">
        <v>9</v>
      </c>
      <c r="D43" s="11" t="s">
        <v>12</v>
      </c>
      <c r="E43" s="39"/>
    </row>
    <row r="44" spans="2:5" ht="14.25" customHeight="1">
      <c r="B44" s="127" t="s">
        <v>218</v>
      </c>
      <c r="C44" s="128"/>
      <c r="D44" s="128"/>
      <c r="E44" s="129"/>
    </row>
    <row r="45" spans="2:5" ht="14.25" customHeight="1">
      <c r="B45" s="137" t="s">
        <v>180</v>
      </c>
      <c r="C45" s="138"/>
      <c r="D45" s="138"/>
      <c r="E45" s="139"/>
    </row>
    <row r="46" spans="2:5" ht="14.25" customHeight="1">
      <c r="B46" s="118" t="s">
        <v>179</v>
      </c>
      <c r="C46" s="15">
        <f>Calculation!D17</f>
        <v>152.71199999999999</v>
      </c>
      <c r="D46" s="28" t="s">
        <v>3</v>
      </c>
      <c r="E46" s="92" t="s">
        <v>400</v>
      </c>
    </row>
    <row r="47" spans="2:5" ht="14.25" customHeight="1">
      <c r="B47" s="118" t="s">
        <v>213</v>
      </c>
      <c r="C47" s="15">
        <f>Calculation!D18</f>
        <v>24</v>
      </c>
      <c r="D47" s="28" t="s">
        <v>11</v>
      </c>
      <c r="E47" s="36" t="s">
        <v>401</v>
      </c>
    </row>
    <row r="48" spans="2:5" ht="14.25" customHeight="1">
      <c r="B48" s="120" t="s">
        <v>181</v>
      </c>
      <c r="C48" s="16">
        <v>23</v>
      </c>
      <c r="D48" s="44" t="s">
        <v>11</v>
      </c>
      <c r="E48" s="40"/>
    </row>
    <row r="49" spans="2:5" ht="14.25" customHeight="1">
      <c r="B49" s="121" t="s">
        <v>214</v>
      </c>
      <c r="C49" s="12">
        <v>4</v>
      </c>
      <c r="D49" s="13" t="s">
        <v>11</v>
      </c>
      <c r="E49" s="125" t="str">
        <f>IF(Design!C48&lt;&gt;SUM(C49:C58),Calculation!I3,"")</f>
        <v/>
      </c>
    </row>
    <row r="50" spans="2:5" ht="14.25" customHeight="1">
      <c r="B50" s="122" t="s">
        <v>215</v>
      </c>
      <c r="C50" s="12">
        <v>10</v>
      </c>
      <c r="D50" s="13" t="s">
        <v>11</v>
      </c>
      <c r="E50" s="132"/>
    </row>
    <row r="51" spans="2:5" ht="14.25" customHeight="1">
      <c r="B51" s="121" t="s">
        <v>216</v>
      </c>
      <c r="C51" s="12">
        <v>9</v>
      </c>
      <c r="D51" s="13" t="s">
        <v>11</v>
      </c>
      <c r="E51" s="132"/>
    </row>
    <row r="52" spans="2:5" ht="14.25" customHeight="1">
      <c r="B52" s="122" t="s">
        <v>217</v>
      </c>
      <c r="C52" s="12">
        <v>0</v>
      </c>
      <c r="D52" s="13" t="s">
        <v>11</v>
      </c>
      <c r="E52" s="132"/>
    </row>
    <row r="53" spans="2:5" ht="14.25" customHeight="1">
      <c r="B53" s="121" t="s">
        <v>207</v>
      </c>
      <c r="C53" s="12">
        <v>0</v>
      </c>
      <c r="D53" s="13" t="s">
        <v>11</v>
      </c>
      <c r="E53" s="132"/>
    </row>
    <row r="54" spans="2:5" ht="14.25" customHeight="1">
      <c r="B54" s="122" t="s">
        <v>208</v>
      </c>
      <c r="C54" s="12">
        <v>0</v>
      </c>
      <c r="D54" s="13" t="s">
        <v>11</v>
      </c>
      <c r="E54" s="132"/>
    </row>
    <row r="55" spans="2:5" ht="14.25" customHeight="1">
      <c r="B55" s="121" t="s">
        <v>209</v>
      </c>
      <c r="C55" s="12">
        <v>0</v>
      </c>
      <c r="D55" s="13" t="s">
        <v>11</v>
      </c>
      <c r="E55" s="132"/>
    </row>
    <row r="56" spans="2:5" ht="14.25" customHeight="1">
      <c r="B56" s="122" t="s">
        <v>210</v>
      </c>
      <c r="C56" s="12">
        <v>0</v>
      </c>
      <c r="D56" s="13" t="s">
        <v>11</v>
      </c>
      <c r="E56" s="132"/>
    </row>
    <row r="57" spans="2:5" ht="14.25" customHeight="1">
      <c r="B57" s="121" t="s">
        <v>211</v>
      </c>
      <c r="C57" s="12">
        <v>0</v>
      </c>
      <c r="D57" s="13" t="s">
        <v>11</v>
      </c>
      <c r="E57" s="132"/>
    </row>
    <row r="58" spans="2:5" ht="14.25" customHeight="1">
      <c r="B58" s="122" t="s">
        <v>212</v>
      </c>
      <c r="C58" s="12">
        <v>0</v>
      </c>
      <c r="D58" s="13" t="s">
        <v>11</v>
      </c>
      <c r="E58" s="133"/>
    </row>
    <row r="59" spans="2:5" ht="14.25" customHeight="1">
      <c r="B59" s="127" t="s">
        <v>246</v>
      </c>
      <c r="C59" s="128"/>
      <c r="D59" s="128"/>
      <c r="E59" s="129"/>
    </row>
    <row r="60" spans="2:5" ht="14.25" customHeight="1">
      <c r="B60" s="134" t="str">
        <f xml:space="preserve"> "Based on current capability of LEDs. Driving current is not constant. Recommendation is made by check average current &lt; "&amp;Design!C22&amp;" mA and peak current &lt; "&amp;Design!C23&amp;" mA."</f>
        <v>Based on current capability of LEDs. Driving current is not constant. Recommendation is made by check average current &lt; 200 mA and peak current &lt; 300 mA.</v>
      </c>
      <c r="C60" s="135"/>
      <c r="D60" s="135"/>
      <c r="E60" s="136"/>
    </row>
    <row r="61" spans="2:5" ht="14.25" customHeight="1">
      <c r="B61" s="118" t="s">
        <v>26</v>
      </c>
      <c r="C61" s="93">
        <f>ROUNDUP(IF(C49&gt;0, Calculation!D9/Design!C22,0),0)</f>
        <v>2</v>
      </c>
      <c r="D61" s="28" t="s">
        <v>11</v>
      </c>
      <c r="E61" s="125"/>
    </row>
    <row r="62" spans="2:5" ht="14.25" customHeight="1">
      <c r="B62" s="119" t="s">
        <v>182</v>
      </c>
      <c r="C62" s="94">
        <v>1</v>
      </c>
      <c r="D62" s="45" t="s">
        <v>11</v>
      </c>
      <c r="E62" s="126"/>
    </row>
    <row r="63" spans="2:5" ht="14.25" customHeight="1">
      <c r="B63" s="118" t="s">
        <v>27</v>
      </c>
      <c r="C63" s="93">
        <f>ROUNDUP(IF(C50&gt;0, Calculation!D9/Design!C22,0),0)</f>
        <v>2</v>
      </c>
      <c r="D63" s="28" t="s">
        <v>11</v>
      </c>
      <c r="E63" s="125"/>
    </row>
    <row r="64" spans="2:5" ht="14.25" customHeight="1">
      <c r="B64" s="119" t="s">
        <v>183</v>
      </c>
      <c r="C64" s="94">
        <v>1</v>
      </c>
      <c r="D64" s="45" t="s">
        <v>11</v>
      </c>
      <c r="E64" s="126"/>
    </row>
    <row r="65" spans="2:5" ht="14.25" customHeight="1">
      <c r="B65" s="118" t="s">
        <v>28</v>
      </c>
      <c r="C65" s="93">
        <f>ROUNDUP(IF(C51&gt;0, Calculation!D9/Design!C22,0),0)</f>
        <v>2</v>
      </c>
      <c r="D65" s="28" t="s">
        <v>11</v>
      </c>
      <c r="E65" s="125"/>
    </row>
    <row r="66" spans="2:5" ht="14.25" customHeight="1">
      <c r="B66" s="119" t="s">
        <v>184</v>
      </c>
      <c r="C66" s="94">
        <v>1</v>
      </c>
      <c r="D66" s="45" t="s">
        <v>11</v>
      </c>
      <c r="E66" s="126"/>
    </row>
    <row r="67" spans="2:5" ht="14.25" customHeight="1">
      <c r="B67" s="118" t="s">
        <v>222</v>
      </c>
      <c r="C67" s="93">
        <f>ROUNDUP(IF(C52&gt;0, Calculation!D9/Design!C22,0),0)</f>
        <v>0</v>
      </c>
      <c r="D67" s="28" t="s">
        <v>11</v>
      </c>
      <c r="E67" s="125"/>
    </row>
    <row r="68" spans="2:5" ht="14.25" customHeight="1">
      <c r="B68" s="119" t="s">
        <v>219</v>
      </c>
      <c r="C68" s="94">
        <v>0</v>
      </c>
      <c r="D68" s="45" t="s">
        <v>11</v>
      </c>
      <c r="E68" s="126"/>
    </row>
    <row r="69" spans="2:5" ht="14.25" customHeight="1">
      <c r="B69" s="118" t="s">
        <v>223</v>
      </c>
      <c r="C69" s="93">
        <f>ROUNDUP(IF(C53&gt;0, Calculation!D9/Design!C22,0),0)</f>
        <v>0</v>
      </c>
      <c r="D69" s="28" t="s">
        <v>11</v>
      </c>
      <c r="E69" s="125"/>
    </row>
    <row r="70" spans="2:5" ht="14.25" customHeight="1">
      <c r="B70" s="119" t="s">
        <v>220</v>
      </c>
      <c r="C70" s="94">
        <v>0</v>
      </c>
      <c r="D70" s="45" t="s">
        <v>11</v>
      </c>
      <c r="E70" s="126"/>
    </row>
    <row r="71" spans="2:5" ht="14.25" customHeight="1">
      <c r="B71" s="118" t="s">
        <v>224</v>
      </c>
      <c r="C71" s="93">
        <f>ROUNDUP(IF(C54&gt;0, Calculation!D9/Design!C22,0),0)</f>
        <v>0</v>
      </c>
      <c r="D71" s="28" t="s">
        <v>11</v>
      </c>
      <c r="E71" s="125"/>
    </row>
    <row r="72" spans="2:5" ht="14.25" customHeight="1">
      <c r="B72" s="119" t="s">
        <v>221</v>
      </c>
      <c r="C72" s="94">
        <v>0</v>
      </c>
      <c r="D72" s="45" t="s">
        <v>11</v>
      </c>
      <c r="E72" s="126"/>
    </row>
    <row r="73" spans="2:5" ht="14.25" customHeight="1">
      <c r="B73" s="118" t="s">
        <v>225</v>
      </c>
      <c r="C73" s="93">
        <f>ROUNDUP(IF(C55&gt;0, Calculation!D9/Design!C22,0),0)</f>
        <v>0</v>
      </c>
      <c r="D73" s="28" t="s">
        <v>11</v>
      </c>
      <c r="E73" s="125"/>
    </row>
    <row r="74" spans="2:5" ht="14.25" customHeight="1">
      <c r="B74" s="119" t="s">
        <v>226</v>
      </c>
      <c r="C74" s="94">
        <v>0</v>
      </c>
      <c r="D74" s="45" t="s">
        <v>11</v>
      </c>
      <c r="E74" s="126"/>
    </row>
    <row r="75" spans="2:5" ht="14.25" customHeight="1">
      <c r="B75" s="118" t="s">
        <v>227</v>
      </c>
      <c r="C75" s="93">
        <f>ROUNDUP(IF(C56&gt;0, Calculation!D9/Design!C22,0),0)</f>
        <v>0</v>
      </c>
      <c r="D75" s="28" t="s">
        <v>11</v>
      </c>
      <c r="E75" s="125"/>
    </row>
    <row r="76" spans="2:5" ht="14.25" customHeight="1">
      <c r="B76" s="119" t="s">
        <v>228</v>
      </c>
      <c r="C76" s="94">
        <v>0</v>
      </c>
      <c r="D76" s="45" t="s">
        <v>11</v>
      </c>
      <c r="E76" s="126"/>
    </row>
    <row r="77" spans="2:5" ht="14.25" customHeight="1">
      <c r="B77" s="118" t="s">
        <v>229</v>
      </c>
      <c r="C77" s="93">
        <f>ROUNDUP(IF(C57&gt;0, Calculation!D9/Design!C22,0),0)</f>
        <v>0</v>
      </c>
      <c r="D77" s="28" t="s">
        <v>11</v>
      </c>
      <c r="E77" s="125"/>
    </row>
    <row r="78" spans="2:5" ht="14.25" customHeight="1">
      <c r="B78" s="119" t="s">
        <v>230</v>
      </c>
      <c r="C78" s="94">
        <v>0</v>
      </c>
      <c r="D78" s="45" t="s">
        <v>11</v>
      </c>
      <c r="E78" s="126"/>
    </row>
    <row r="79" spans="2:5" ht="14.25" customHeight="1">
      <c r="B79" s="118" t="s">
        <v>231</v>
      </c>
      <c r="C79" s="93">
        <f>ROUNDUP(IF(C58&gt;0, Calculation!D9/Design!C22,0),0)</f>
        <v>0</v>
      </c>
      <c r="D79" s="28" t="s">
        <v>11</v>
      </c>
      <c r="E79" s="125"/>
    </row>
    <row r="80" spans="2:5" ht="14.25" customHeight="1">
      <c r="B80" s="119" t="s">
        <v>232</v>
      </c>
      <c r="C80" s="94">
        <v>0</v>
      </c>
      <c r="D80" s="45" t="s">
        <v>11</v>
      </c>
      <c r="E80" s="126"/>
    </row>
    <row r="81" spans="2:5" ht="14.25" customHeight="1">
      <c r="B81" s="123" t="s">
        <v>29</v>
      </c>
      <c r="C81" s="34">
        <f>Design!C49*C62+Design!C50*C64+Design!C51*C66+Design!C52*C68+Design!C53*C70+Design!C54*C72+Design!C55*C74+Design!C56*C76+Design!C55*C78+Design!C58*C80</f>
        <v>23</v>
      </c>
      <c r="D81" s="14" t="s">
        <v>11</v>
      </c>
      <c r="E81" s="124"/>
    </row>
  </sheetData>
  <sheetProtection password="D2ED" sheet="1" objects="1" scenarios="1" selectLockedCells="1"/>
  <mergeCells count="32">
    <mergeCell ref="C2:I3"/>
    <mergeCell ref="F4:I4"/>
    <mergeCell ref="F5:I8"/>
    <mergeCell ref="C5:E5"/>
    <mergeCell ref="B8:E8"/>
    <mergeCell ref="C4:E4"/>
    <mergeCell ref="C7:E7"/>
    <mergeCell ref="C6:E6"/>
    <mergeCell ref="S12:S21"/>
    <mergeCell ref="S22:S31"/>
    <mergeCell ref="C14:D14"/>
    <mergeCell ref="B16:E16"/>
    <mergeCell ref="E9:E14"/>
    <mergeCell ref="B38:E38"/>
    <mergeCell ref="B39:E39"/>
    <mergeCell ref="B25:E25"/>
    <mergeCell ref="B20:E20"/>
    <mergeCell ref="E61:E62"/>
    <mergeCell ref="E49:E58"/>
    <mergeCell ref="B59:E59"/>
    <mergeCell ref="B60:E60"/>
    <mergeCell ref="B44:E44"/>
    <mergeCell ref="B45:E45"/>
    <mergeCell ref="E79:E80"/>
    <mergeCell ref="E63:E64"/>
    <mergeCell ref="E65:E66"/>
    <mergeCell ref="E67:E68"/>
    <mergeCell ref="E69:E70"/>
    <mergeCell ref="E71:E72"/>
    <mergeCell ref="E73:E74"/>
    <mergeCell ref="E75:E76"/>
    <mergeCell ref="E77:E78"/>
  </mergeCells>
  <phoneticPr fontId="15" type="noConversion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2057" r:id="rId4">
          <objectPr defaultSize="0" autoPict="0" r:id="rId5">
            <anchor moveWithCells="1" sizeWithCells="1">
              <from>
                <xdr:col>5</xdr:col>
                <xdr:colOff>19050</xdr:colOff>
                <xdr:row>41</xdr:row>
                <xdr:rowOff>57150</xdr:rowOff>
              </from>
              <to>
                <xdr:col>13</xdr:col>
                <xdr:colOff>252413</xdr:colOff>
                <xdr:row>57</xdr:row>
                <xdr:rowOff>52388</xdr:rowOff>
              </to>
            </anchor>
          </objectPr>
        </oleObject>
      </mc:Choice>
      <mc:Fallback>
        <oleObject progId="Visio.Drawing.11" shapeId="2057" r:id="rId4"/>
      </mc:Fallback>
    </mc:AlternateContent>
    <mc:AlternateContent xmlns:mc="http://schemas.openxmlformats.org/markup-compatibility/2006">
      <mc:Choice Requires="x14">
        <oleObject progId="Visio.Drawing.11" shapeId="2058" r:id="rId6">
          <objectPr defaultSize="0" autoPict="0" r:id="rId7">
            <anchor moveWithCells="1">
              <from>
                <xdr:col>6</xdr:col>
                <xdr:colOff>323850</xdr:colOff>
                <xdr:row>59</xdr:row>
                <xdr:rowOff>23813</xdr:rowOff>
              </from>
              <to>
                <xdr:col>13</xdr:col>
                <xdr:colOff>42863</xdr:colOff>
                <xdr:row>82</xdr:row>
                <xdr:rowOff>9525</xdr:rowOff>
              </to>
            </anchor>
          </objectPr>
        </oleObject>
      </mc:Choice>
      <mc:Fallback>
        <oleObject progId="Visio.Drawing.11" shapeId="2058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9"/>
  <sheetViews>
    <sheetView zoomScale="85" zoomScaleNormal="85" workbookViewId="0">
      <selection activeCell="C7" sqref="C7"/>
    </sheetView>
  </sheetViews>
  <sheetFormatPr defaultRowHeight="14.25"/>
  <cols>
    <col min="2" max="2" width="17.265625" customWidth="1"/>
    <col min="3" max="3" width="27.265625" customWidth="1"/>
    <col min="4" max="4" width="10.86328125" customWidth="1"/>
    <col min="6" max="6" width="17.3984375" customWidth="1"/>
    <col min="8" max="8" width="17.265625" customWidth="1"/>
  </cols>
  <sheetData>
    <row r="1" spans="2:9">
      <c r="I1" t="s">
        <v>19</v>
      </c>
    </row>
    <row r="2" spans="2:9">
      <c r="D2" s="23" t="s">
        <v>196</v>
      </c>
    </row>
    <row r="3" spans="2:9">
      <c r="D3" s="2" t="s">
        <v>123</v>
      </c>
      <c r="I3" s="4" t="str">
        <f>"Summation of S1 to S4 does not match with your choice of summation ("&amp;Design!C48&amp;")"</f>
        <v>Summation of S1 to S4 does not match with your choice of summation (23)</v>
      </c>
    </row>
    <row r="4" spans="2:9">
      <c r="D4" s="22" t="s">
        <v>197</v>
      </c>
      <c r="I4" t="s">
        <v>132</v>
      </c>
    </row>
    <row r="5" spans="2:9">
      <c r="D5" s="3" t="s">
        <v>87</v>
      </c>
      <c r="I5" t="str">
        <f>"Peak current exceeds LED rating ("&amp;Design!$C$23&amp;")"</f>
        <v>Peak current exceeds LED rating (300)</v>
      </c>
    </row>
    <row r="6" spans="2:9">
      <c r="B6" s="177" t="s">
        <v>121</v>
      </c>
      <c r="C6" s="177"/>
      <c r="D6" s="177"/>
      <c r="E6" s="177"/>
      <c r="F6" s="177"/>
      <c r="I6" t="str">
        <f>"Average current exceeds LED rating ("&amp;Design!$C$22&amp;")"</f>
        <v>Average current exceeds LED rating (200)</v>
      </c>
    </row>
    <row r="7" spans="2:9">
      <c r="B7" s="32"/>
      <c r="C7" s="18" t="s">
        <v>6</v>
      </c>
      <c r="D7" s="18" t="s">
        <v>7</v>
      </c>
      <c r="E7" s="18" t="s">
        <v>8</v>
      </c>
      <c r="F7" s="18" t="s">
        <v>9</v>
      </c>
      <c r="I7" t="s">
        <v>131</v>
      </c>
    </row>
    <row r="8" spans="2:9">
      <c r="B8" s="179" t="s">
        <v>2</v>
      </c>
      <c r="C8" s="18" t="s">
        <v>10</v>
      </c>
      <c r="D8" s="24">
        <f>Design!C13/Design!C11*1000</f>
        <v>166.66666666666666</v>
      </c>
      <c r="E8" s="18" t="s">
        <v>4</v>
      </c>
      <c r="F8" s="18" t="s">
        <v>122</v>
      </c>
      <c r="I8" t="s">
        <v>130</v>
      </c>
    </row>
    <row r="9" spans="2:9">
      <c r="B9" s="180"/>
      <c r="C9" s="18" t="s">
        <v>244</v>
      </c>
      <c r="D9" s="24">
        <f>D8*1.414</f>
        <v>235.66666666666663</v>
      </c>
      <c r="E9" s="18" t="s">
        <v>245</v>
      </c>
      <c r="F9" s="18"/>
      <c r="I9" t="s">
        <v>129</v>
      </c>
    </row>
    <row r="10" spans="2:9">
      <c r="B10" s="178" t="s">
        <v>13</v>
      </c>
      <c r="C10" s="26" t="s">
        <v>14</v>
      </c>
      <c r="D10" s="19"/>
      <c r="E10" s="18"/>
      <c r="F10" s="18" t="s">
        <v>124</v>
      </c>
      <c r="I10" t="s">
        <v>128</v>
      </c>
    </row>
    <row r="11" spans="2:9">
      <c r="B11" s="178"/>
      <c r="C11" s="18" t="s">
        <v>243</v>
      </c>
      <c r="D11" s="20">
        <f>Design!C43</f>
        <v>9</v>
      </c>
      <c r="E11" s="21" t="s">
        <v>12</v>
      </c>
      <c r="F11" s="18" t="s">
        <v>193</v>
      </c>
      <c r="I11" t="s">
        <v>140</v>
      </c>
    </row>
    <row r="12" spans="2:9">
      <c r="I12" t="s">
        <v>192</v>
      </c>
    </row>
    <row r="13" spans="2:9">
      <c r="I13" t="s">
        <v>141</v>
      </c>
    </row>
    <row r="15" spans="2:9">
      <c r="B15" s="177" t="s">
        <v>125</v>
      </c>
      <c r="C15" s="177"/>
      <c r="D15" s="177"/>
      <c r="E15" s="177"/>
      <c r="F15" s="177"/>
    </row>
    <row r="16" spans="2:9">
      <c r="B16" s="18"/>
      <c r="C16" s="18" t="s">
        <v>6</v>
      </c>
      <c r="D16" s="18" t="s">
        <v>7</v>
      </c>
      <c r="E16" s="18" t="s">
        <v>8</v>
      </c>
      <c r="F16" s="18" t="s">
        <v>9</v>
      </c>
    </row>
    <row r="17" spans="2:6">
      <c r="B17" s="179" t="s">
        <v>198</v>
      </c>
      <c r="C17" s="18" t="s">
        <v>143</v>
      </c>
      <c r="D17" s="25">
        <f>Design!C10*1.414</f>
        <v>152.71199999999999</v>
      </c>
      <c r="E17" s="18"/>
      <c r="F17" s="18" t="s">
        <v>142</v>
      </c>
    </row>
    <row r="18" spans="2:6">
      <c r="B18" s="180"/>
      <c r="C18" s="18" t="s">
        <v>233</v>
      </c>
      <c r="D18" s="20">
        <f>ROUNDDOWN(D17/Design!C21,0)</f>
        <v>24</v>
      </c>
      <c r="E18" s="18"/>
      <c r="F18" s="18" t="s">
        <v>126</v>
      </c>
    </row>
    <row r="19" spans="2:6">
      <c r="B19" s="179" t="s">
        <v>199</v>
      </c>
      <c r="C19" s="18" t="s">
        <v>18</v>
      </c>
      <c r="D19" s="24">
        <f>Design!C$21*Design!C49</f>
        <v>24.8</v>
      </c>
      <c r="E19" s="18"/>
      <c r="F19" s="176" t="s">
        <v>127</v>
      </c>
    </row>
    <row r="20" spans="2:6">
      <c r="B20" s="181"/>
      <c r="C20" s="18" t="s">
        <v>17</v>
      </c>
      <c r="D20" s="24">
        <f>Design!C$21*Design!C50</f>
        <v>62</v>
      </c>
      <c r="E20" s="18"/>
      <c r="F20" s="176"/>
    </row>
    <row r="21" spans="2:6">
      <c r="B21" s="181"/>
      <c r="C21" s="18" t="s">
        <v>15</v>
      </c>
      <c r="D21" s="24">
        <f>Design!C$21*Design!C51</f>
        <v>55.800000000000004</v>
      </c>
      <c r="E21" s="18"/>
      <c r="F21" s="176"/>
    </row>
    <row r="22" spans="2:6">
      <c r="B22" s="181"/>
      <c r="C22" s="18" t="s">
        <v>16</v>
      </c>
      <c r="D22" s="24">
        <f>Design!C$21*Design!C52</f>
        <v>0</v>
      </c>
      <c r="E22" s="18"/>
      <c r="F22" s="176"/>
    </row>
    <row r="23" spans="2:6">
      <c r="B23" s="181"/>
      <c r="C23" s="18" t="s">
        <v>234</v>
      </c>
      <c r="D23" s="24">
        <f>Design!C$21*Design!C53</f>
        <v>0</v>
      </c>
      <c r="E23" s="18"/>
      <c r="F23" s="176"/>
    </row>
    <row r="24" spans="2:6">
      <c r="B24" s="181"/>
      <c r="C24" s="18" t="s">
        <v>235</v>
      </c>
      <c r="D24" s="24">
        <f>Design!C$21*Design!C54</f>
        <v>0</v>
      </c>
      <c r="E24" s="18"/>
      <c r="F24" s="176"/>
    </row>
    <row r="25" spans="2:6">
      <c r="B25" s="181"/>
      <c r="C25" s="18" t="s">
        <v>236</v>
      </c>
      <c r="D25" s="24">
        <f>Design!C$21*Design!C55</f>
        <v>0</v>
      </c>
      <c r="E25" s="18"/>
      <c r="F25" s="176"/>
    </row>
    <row r="26" spans="2:6">
      <c r="B26" s="181"/>
      <c r="C26" s="18" t="s">
        <v>237</v>
      </c>
      <c r="D26" s="24">
        <f>Design!C$21*Design!C56</f>
        <v>0</v>
      </c>
      <c r="E26" s="18"/>
      <c r="F26" s="176"/>
    </row>
    <row r="27" spans="2:6">
      <c r="B27" s="181"/>
      <c r="C27" s="18" t="s">
        <v>238</v>
      </c>
      <c r="D27" s="24">
        <f>Design!C$21*Design!C57</f>
        <v>0</v>
      </c>
      <c r="E27" s="18"/>
      <c r="F27" s="176"/>
    </row>
    <row r="28" spans="2:6">
      <c r="B28" s="181"/>
      <c r="C28" s="18" t="s">
        <v>239</v>
      </c>
      <c r="D28" s="24">
        <f>Design!C$21*Design!C58</f>
        <v>0</v>
      </c>
      <c r="E28" s="18"/>
      <c r="F28" s="176"/>
    </row>
    <row r="29" spans="2:6">
      <c r="B29" s="181"/>
      <c r="C29" s="18" t="s">
        <v>20</v>
      </c>
      <c r="D29" s="24">
        <f>SQRT(2)*Design!C11-Design!C17</f>
        <v>168.30562748477141</v>
      </c>
      <c r="E29" s="18" t="s">
        <v>3</v>
      </c>
      <c r="F29" s="18" t="s">
        <v>194</v>
      </c>
    </row>
    <row r="30" spans="2:6" ht="14.25" customHeight="1">
      <c r="B30" s="181"/>
      <c r="C30" s="18" t="s">
        <v>261</v>
      </c>
      <c r="D30" s="25">
        <f>IF(D19=0,0,1/(2*PI()*Design!C9)*ASIN(D19/D29)*1000)</f>
        <v>0.39228904292959421</v>
      </c>
      <c r="E30" s="18" t="s">
        <v>21</v>
      </c>
      <c r="F30" s="176" t="s">
        <v>195</v>
      </c>
    </row>
    <row r="31" spans="2:6">
      <c r="B31" s="181"/>
      <c r="C31" s="18" t="s">
        <v>262</v>
      </c>
      <c r="D31" s="25">
        <f>IF(D20=0,0,1/(2*PI()*Design!C9)*ASIN(SUM(D19:D20)/D29)*1000)</f>
        <v>1.43732212414197</v>
      </c>
      <c r="E31" s="18" t="s">
        <v>21</v>
      </c>
      <c r="F31" s="176"/>
    </row>
    <row r="32" spans="2:6">
      <c r="B32" s="181"/>
      <c r="C32" s="18" t="s">
        <v>263</v>
      </c>
      <c r="D32" s="25">
        <f>IF(D21=0,0,1/(2*PI()*Design!C9)*ASIN(SUM(D19:D21)/D29)*1000)</f>
        <v>2.681285715366478</v>
      </c>
      <c r="E32" s="18" t="s">
        <v>21</v>
      </c>
      <c r="F32" s="176"/>
    </row>
    <row r="33" spans="2:6">
      <c r="B33" s="181"/>
      <c r="C33" s="18" t="s">
        <v>264</v>
      </c>
      <c r="D33" s="25">
        <f>IF(D22=0,0,1/(2*PI()*Design!C9)*ASIN(SUM(D19:D22)/D29)*1000)</f>
        <v>0</v>
      </c>
      <c r="E33" s="18" t="s">
        <v>21</v>
      </c>
      <c r="F33" s="176"/>
    </row>
    <row r="34" spans="2:6" ht="14.25" customHeight="1">
      <c r="B34" s="181"/>
      <c r="C34" s="18" t="s">
        <v>265</v>
      </c>
      <c r="D34" s="25">
        <f>IF(D23=0,0,1/(2*PI()*Design!C9)*ASIN(SUM(D19:D23)/D29)*1000)</f>
        <v>0</v>
      </c>
      <c r="E34" s="18" t="s">
        <v>21</v>
      </c>
      <c r="F34" s="176"/>
    </row>
    <row r="35" spans="2:6">
      <c r="B35" s="181"/>
      <c r="C35" s="18" t="s">
        <v>266</v>
      </c>
      <c r="D35" s="25">
        <f>IF(D24=0,0,1/(2*PI()*Design!C9)*ASIN(SUM(D19:D24)/D29)*1000)</f>
        <v>0</v>
      </c>
      <c r="E35" s="18" t="s">
        <v>21</v>
      </c>
      <c r="F35" s="176"/>
    </row>
    <row r="36" spans="2:6">
      <c r="B36" s="181"/>
      <c r="C36" s="18" t="s">
        <v>267</v>
      </c>
      <c r="D36" s="25">
        <f>IF(D25=0,0,1/(2*PI()*Design!C9)*ASIN(SUM(D19:D25)/D29)*1000)</f>
        <v>0</v>
      </c>
      <c r="E36" s="18" t="s">
        <v>21</v>
      </c>
      <c r="F36" s="176"/>
    </row>
    <row r="37" spans="2:6">
      <c r="B37" s="181"/>
      <c r="C37" s="18" t="s">
        <v>268</v>
      </c>
      <c r="D37" s="25">
        <f>IF(D26=0,0,1/(2*PI()*Design!C9)*ASIN(SUM(D19:D26)/D29)*1000)</f>
        <v>0</v>
      </c>
      <c r="E37" s="18" t="s">
        <v>21</v>
      </c>
      <c r="F37" s="176"/>
    </row>
    <row r="38" spans="2:6">
      <c r="B38" s="181"/>
      <c r="C38" s="18" t="s">
        <v>269</v>
      </c>
      <c r="D38" s="25">
        <f>IF(D27=0,0,1/(2*PI()*Design!C9)*ASIN(SUM(D19:D27)/D29)*1000)</f>
        <v>0</v>
      </c>
      <c r="E38" s="18" t="s">
        <v>21</v>
      </c>
      <c r="F38" s="176"/>
    </row>
    <row r="39" spans="2:6">
      <c r="B39" s="181"/>
      <c r="C39" s="18" t="s">
        <v>270</v>
      </c>
      <c r="D39" s="25">
        <f>IF(D28=0,0,1/(2*PI()*Design!C9)*ASIN(SUM(D19:D28)/D29)*1000)</f>
        <v>0</v>
      </c>
      <c r="E39" s="18" t="s">
        <v>21</v>
      </c>
      <c r="F39" s="176"/>
    </row>
    <row r="40" spans="2:6" ht="14.25" customHeight="1">
      <c r="B40" s="181"/>
      <c r="C40" s="18" t="s">
        <v>271</v>
      </c>
      <c r="D40" s="25">
        <f>IF(D30=0,0,(1/(2*Design!C$9)-(D30*10^-3))*10^3)</f>
        <v>7.941044290403739</v>
      </c>
      <c r="E40" s="18" t="s">
        <v>21</v>
      </c>
      <c r="F40" s="176"/>
    </row>
    <row r="41" spans="2:6">
      <c r="B41" s="181"/>
      <c r="C41" s="18" t="s">
        <v>272</v>
      </c>
      <c r="D41" s="25">
        <f>IF(D31=0,0,(1/(2*Design!C$9)-(D31*10^-3))*10^3)</f>
        <v>6.8960112091913626</v>
      </c>
      <c r="E41" s="18" t="s">
        <v>21</v>
      </c>
      <c r="F41" s="176"/>
    </row>
    <row r="42" spans="2:6">
      <c r="B42" s="181"/>
      <c r="C42" s="18" t="s">
        <v>273</v>
      </c>
      <c r="D42" s="25">
        <f>IF(D32=0,0,(1/(2*Design!C$9)-(D32*10^-3))*10^3)</f>
        <v>5.6520476179668551</v>
      </c>
      <c r="E42" s="18" t="s">
        <v>21</v>
      </c>
      <c r="F42" s="176"/>
    </row>
    <row r="43" spans="2:6">
      <c r="B43" s="181"/>
      <c r="C43" s="18" t="s">
        <v>274</v>
      </c>
      <c r="D43" s="25">
        <f>IF(D33=0,0,(1/(2*Design!C$9)-(D33*10^-3))*10^3)</f>
        <v>0</v>
      </c>
      <c r="E43" s="18" t="s">
        <v>21</v>
      </c>
      <c r="F43" s="176"/>
    </row>
    <row r="44" spans="2:6" ht="14.25" customHeight="1">
      <c r="B44" s="181"/>
      <c r="C44" s="18" t="s">
        <v>275</v>
      </c>
      <c r="D44" s="25">
        <f>IF(D34=0,0,(1/(2*Design!C$9)-(D34*10^-3))*10^3)</f>
        <v>0</v>
      </c>
      <c r="E44" s="18" t="s">
        <v>21</v>
      </c>
      <c r="F44" s="176"/>
    </row>
    <row r="45" spans="2:6">
      <c r="B45" s="181"/>
      <c r="C45" s="18" t="s">
        <v>276</v>
      </c>
      <c r="D45" s="25">
        <f>IF(D35=0,0,(1/(2*Design!C$9)-(D35*10^-3))*10^3)</f>
        <v>0</v>
      </c>
      <c r="E45" s="18" t="s">
        <v>21</v>
      </c>
      <c r="F45" s="176"/>
    </row>
    <row r="46" spans="2:6">
      <c r="B46" s="181"/>
      <c r="C46" s="18" t="s">
        <v>277</v>
      </c>
      <c r="D46" s="25">
        <f>IF(D36=0,0,(1/(2*Design!C$9)-(D36*10^-3))*10^3)</f>
        <v>0</v>
      </c>
      <c r="E46" s="18" t="s">
        <v>21</v>
      </c>
      <c r="F46" s="176"/>
    </row>
    <row r="47" spans="2:6">
      <c r="B47" s="181"/>
      <c r="C47" s="18" t="s">
        <v>278</v>
      </c>
      <c r="D47" s="25">
        <f>IF(D37=0,0,(1/(2*Design!C$9)-(D37*10^-3))*10^3)</f>
        <v>0</v>
      </c>
      <c r="E47" s="18" t="s">
        <v>21</v>
      </c>
      <c r="F47" s="176"/>
    </row>
    <row r="48" spans="2:6">
      <c r="B48" s="181"/>
      <c r="C48" s="18" t="s">
        <v>279</v>
      </c>
      <c r="D48" s="25">
        <f>IF(D38=0,0,(1/(2*Design!C$9)-(D38*10^-3))*10^3)</f>
        <v>0</v>
      </c>
      <c r="E48" s="18" t="s">
        <v>21</v>
      </c>
      <c r="F48" s="176"/>
    </row>
    <row r="49" spans="2:6">
      <c r="B49" s="181"/>
      <c r="C49" s="18" t="s">
        <v>280</v>
      </c>
      <c r="D49" s="25">
        <f>IF(D39=0,0,(1/(2*Design!C$9)-(D39*10^-3))*10^3)</f>
        <v>0</v>
      </c>
      <c r="E49" s="18" t="s">
        <v>21</v>
      </c>
      <c r="F49" s="176"/>
    </row>
    <row r="50" spans="2:6">
      <c r="B50" s="181"/>
      <c r="C50" s="18" t="s">
        <v>22</v>
      </c>
      <c r="D50" s="25">
        <f>'Time-domain'!BQ267</f>
        <v>168.92008891464798</v>
      </c>
      <c r="E50" s="18" t="s">
        <v>4</v>
      </c>
      <c r="F50" s="176"/>
    </row>
    <row r="51" spans="2:6">
      <c r="B51" s="181"/>
      <c r="C51" s="18" t="s">
        <v>23</v>
      </c>
      <c r="D51" s="25">
        <f>'Time-domain'!BR267</f>
        <v>146.78143606721977</v>
      </c>
      <c r="E51" s="18" t="s">
        <v>4</v>
      </c>
      <c r="F51" s="176"/>
    </row>
    <row r="52" spans="2:6">
      <c r="B52" s="181"/>
      <c r="C52" s="18" t="s">
        <v>24</v>
      </c>
      <c r="D52" s="25">
        <f>'Time-domain'!BS267</f>
        <v>64.624223045194086</v>
      </c>
      <c r="E52" s="18" t="s">
        <v>4</v>
      </c>
      <c r="F52" s="176"/>
    </row>
    <row r="53" spans="2:6">
      <c r="B53" s="181"/>
      <c r="C53" s="18" t="s">
        <v>25</v>
      </c>
      <c r="D53" s="25">
        <f>'Time-domain'!BT267</f>
        <v>0</v>
      </c>
      <c r="E53" s="18" t="s">
        <v>4</v>
      </c>
      <c r="F53" s="176"/>
    </row>
    <row r="54" spans="2:6">
      <c r="B54" s="181"/>
      <c r="C54" s="18" t="s">
        <v>349</v>
      </c>
      <c r="D54" s="25">
        <f>'Time-domain'!BU267</f>
        <v>0</v>
      </c>
      <c r="E54" s="18" t="s">
        <v>4</v>
      </c>
      <c r="F54" s="176"/>
    </row>
    <row r="55" spans="2:6">
      <c r="B55" s="181"/>
      <c r="C55" s="18" t="s">
        <v>350</v>
      </c>
      <c r="D55" s="25">
        <f>'Time-domain'!BV267</f>
        <v>0</v>
      </c>
      <c r="E55" s="18" t="s">
        <v>4</v>
      </c>
      <c r="F55" s="176"/>
    </row>
    <row r="56" spans="2:6">
      <c r="B56" s="181"/>
      <c r="C56" s="18" t="s">
        <v>351</v>
      </c>
      <c r="D56" s="25">
        <f>'Time-domain'!BW267</f>
        <v>0</v>
      </c>
      <c r="E56" s="18" t="s">
        <v>4</v>
      </c>
      <c r="F56" s="176"/>
    </row>
    <row r="57" spans="2:6">
      <c r="B57" s="181"/>
      <c r="C57" s="18" t="s">
        <v>352</v>
      </c>
      <c r="D57" s="25">
        <f>'Time-domain'!BX267</f>
        <v>0</v>
      </c>
      <c r="E57" s="18" t="s">
        <v>4</v>
      </c>
      <c r="F57" s="176"/>
    </row>
    <row r="58" spans="2:6">
      <c r="B58" s="181"/>
      <c r="C58" s="18" t="s">
        <v>353</v>
      </c>
      <c r="D58" s="25">
        <f>'Time-domain'!BY267</f>
        <v>0</v>
      </c>
      <c r="E58" s="18" t="s">
        <v>4</v>
      </c>
      <c r="F58" s="176"/>
    </row>
    <row r="59" spans="2:6">
      <c r="B59" s="180"/>
      <c r="C59" s="18" t="s">
        <v>354</v>
      </c>
      <c r="D59" s="25">
        <f>'Time-domain'!BZ267</f>
        <v>0</v>
      </c>
      <c r="E59" s="18" t="s">
        <v>4</v>
      </c>
      <c r="F59" s="176"/>
    </row>
  </sheetData>
  <sheetProtection password="D2ED" sheet="1" objects="1" scenarios="1" selectLockedCells="1" selectUnlockedCells="1"/>
  <mergeCells count="8">
    <mergeCell ref="F19:F28"/>
    <mergeCell ref="B6:F6"/>
    <mergeCell ref="B15:F15"/>
    <mergeCell ref="B10:B11"/>
    <mergeCell ref="B17:B18"/>
    <mergeCell ref="B8:B9"/>
    <mergeCell ref="B19:B59"/>
    <mergeCell ref="F30:F59"/>
  </mergeCells>
  <phoneticPr fontId="15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55"/>
  <sheetViews>
    <sheetView topLeftCell="A10" zoomScale="70" zoomScaleNormal="70" workbookViewId="0">
      <selection activeCell="C7" sqref="C7"/>
    </sheetView>
  </sheetViews>
  <sheetFormatPr defaultRowHeight="14.25"/>
  <cols>
    <col min="3" max="3" width="17.265625" customWidth="1"/>
    <col min="4" max="4" width="18.59765625" customWidth="1"/>
    <col min="5" max="5" width="18.73046875" customWidth="1"/>
  </cols>
  <sheetData>
    <row r="2" spans="2:6">
      <c r="C2" s="5" t="s">
        <v>146</v>
      </c>
    </row>
    <row r="4" spans="2:6">
      <c r="B4" s="177" t="s">
        <v>137</v>
      </c>
      <c r="C4" s="177"/>
      <c r="D4" s="177"/>
      <c r="E4" s="177"/>
    </row>
    <row r="5" spans="2:6">
      <c r="C5" t="s">
        <v>30</v>
      </c>
      <c r="D5" t="s">
        <v>31</v>
      </c>
      <c r="E5" t="s">
        <v>32</v>
      </c>
    </row>
    <row r="6" spans="2:6">
      <c r="C6" s="26">
        <v>0</v>
      </c>
      <c r="D6" s="26" t="s">
        <v>144</v>
      </c>
      <c r="E6" s="26">
        <v>0</v>
      </c>
      <c r="F6" t="s">
        <v>145</v>
      </c>
    </row>
    <row r="7" spans="2:6">
      <c r="C7" s="27">
        <f>Design!C22*0.25</f>
        <v>50</v>
      </c>
      <c r="D7" s="27">
        <f>Design!C26</f>
        <v>5.75</v>
      </c>
      <c r="E7" s="27">
        <f>Design!C31*Design!$C$36/100</f>
        <v>51.72</v>
      </c>
    </row>
    <row r="8" spans="2:6">
      <c r="C8" s="27">
        <f>Design!C22*0.5</f>
        <v>100</v>
      </c>
      <c r="D8" s="27">
        <f>Design!C27</f>
        <v>6.05</v>
      </c>
      <c r="E8" s="27">
        <f>Design!C32*Design!$C$36/100</f>
        <v>98.6</v>
      </c>
    </row>
    <row r="9" spans="2:6">
      <c r="C9" s="27">
        <f>Design!C22*0.75</f>
        <v>150</v>
      </c>
      <c r="D9" s="27">
        <f>Design!C28</f>
        <v>6.4</v>
      </c>
      <c r="E9" s="27">
        <f>Design!C33*Design!$C$36/100</f>
        <v>147.9</v>
      </c>
    </row>
    <row r="10" spans="2:6">
      <c r="C10" s="27">
        <f>Design!C22*1</f>
        <v>200</v>
      </c>
      <c r="D10" s="27">
        <f>Design!C29</f>
        <v>6.6</v>
      </c>
      <c r="E10" s="27">
        <f>Design!C34*Design!$C$36/100</f>
        <v>178.7</v>
      </c>
    </row>
    <row r="11" spans="2:6">
      <c r="C11" s="27">
        <f>Design!C23</f>
        <v>300</v>
      </c>
      <c r="D11" s="27">
        <f>Design!C30</f>
        <v>6.7</v>
      </c>
      <c r="E11" s="27">
        <f>Design!C35*Design!$C$36/100</f>
        <v>230</v>
      </c>
    </row>
    <row r="12" spans="2:6">
      <c r="B12" s="177" t="s">
        <v>138</v>
      </c>
      <c r="C12" s="177"/>
      <c r="D12" s="177"/>
      <c r="E12" s="177"/>
    </row>
    <row r="13" spans="2:6">
      <c r="C13" s="182" t="s">
        <v>201</v>
      </c>
      <c r="D13" s="182"/>
    </row>
    <row r="14" spans="2:6">
      <c r="C14" t="s">
        <v>34</v>
      </c>
      <c r="D14">
        <f>INDEX(LINEST(D7:D11,C7:C11^{1,2,3}),1)</f>
        <v>-6.3522012578616169E-8</v>
      </c>
    </row>
    <row r="15" spans="2:6">
      <c r="C15" t="s">
        <v>35</v>
      </c>
      <c r="D15">
        <f>INDEX(LINEST(D7:D11,C7:C11^{1,2,3}),1,2)</f>
        <v>1.5229110512129302E-5</v>
      </c>
    </row>
    <row r="16" spans="2:6">
      <c r="C16" t="s">
        <v>36</v>
      </c>
      <c r="D16">
        <f>INDEX(LINEST(D7:D11,C7:C11^{1,2,3}),1,3)</f>
        <v>5.3137915543576015E-3</v>
      </c>
    </row>
    <row r="17" spans="2:6">
      <c r="C17" t="s">
        <v>33</v>
      </c>
      <c r="D17">
        <f>INDEX(LINEST(D7:D11,C7:C11^{1,2,3}),1,4)</f>
        <v>5.4490566037735864</v>
      </c>
    </row>
    <row r="18" spans="2:6">
      <c r="C18" s="182" t="s">
        <v>200</v>
      </c>
      <c r="D18" s="182"/>
    </row>
    <row r="19" spans="2:6">
      <c r="C19" t="s">
        <v>37</v>
      </c>
      <c r="D19">
        <f>INDEX(LINEST(E6:E11,C6:C11^{1,2,3}),1)</f>
        <v>-1.8637681159420147E-6</v>
      </c>
    </row>
    <row r="20" spans="2:6">
      <c r="C20" t="s">
        <v>38</v>
      </c>
      <c r="D20">
        <f>INDEX(LINEST(E6:E11,C6:C11^{1,2,3}),1,2)</f>
        <v>-4.6368530020704502E-4</v>
      </c>
    </row>
    <row r="21" spans="2:6">
      <c r="C21" t="s">
        <v>39</v>
      </c>
      <c r="D21">
        <f>INDEX(LINEST(E6:E11,C6:C11^{1,2,3}),1,3)</f>
        <v>1.0737215320910976</v>
      </c>
    </row>
    <row r="22" spans="2:6">
      <c r="C22" t="s">
        <v>40</v>
      </c>
      <c r="D22">
        <f>INDEX(LINEST(E6:E11,C6:C11^{1,2,3}),1,4)</f>
        <v>-0.32171842650100757</v>
      </c>
    </row>
    <row r="23" spans="2:6">
      <c r="B23" s="177" t="s">
        <v>139</v>
      </c>
      <c r="C23" s="177"/>
      <c r="D23" s="177"/>
      <c r="E23" s="177"/>
      <c r="F23" s="177"/>
    </row>
    <row r="24" spans="2:6">
      <c r="C24" t="s">
        <v>202</v>
      </c>
      <c r="D24" s="27" t="s">
        <v>30</v>
      </c>
      <c r="E24" s="20" t="s">
        <v>31</v>
      </c>
      <c r="F24" s="20" t="s">
        <v>32</v>
      </c>
    </row>
    <row r="25" spans="2:6">
      <c r="C25">
        <v>0</v>
      </c>
      <c r="D25" s="27">
        <f>C25*Design!$C$23</f>
        <v>0</v>
      </c>
      <c r="E25" s="20">
        <f t="shared" ref="E25:E55" si="0">$D$14*D25^3+$D$15*D25^2+$D$16*D25^1+$D$17</f>
        <v>5.4490566037735864</v>
      </c>
      <c r="F25" s="20">
        <f t="shared" ref="F25:F55" si="1">$D$19*D25^3+$D$20*D25^2+$D$21*D25^1+$D$22</f>
        <v>-0.32171842650100757</v>
      </c>
    </row>
    <row r="26" spans="2:6">
      <c r="C26">
        <v>0.04</v>
      </c>
      <c r="D26" s="27">
        <f>C26*Design!$C$23</f>
        <v>12</v>
      </c>
      <c r="E26" s="20">
        <f t="shared" si="0"/>
        <v>5.5149053283018885</v>
      </c>
      <c r="F26" s="20">
        <f t="shared" si="1"/>
        <v>12.492948684058002</v>
      </c>
    </row>
    <row r="27" spans="2:6">
      <c r="C27">
        <v>0.08</v>
      </c>
      <c r="D27" s="27">
        <f>C27*Design!$C$23</f>
        <v>24</v>
      </c>
      <c r="E27" s="20">
        <f t="shared" si="0"/>
        <v>5.5844814404312686</v>
      </c>
      <c r="F27" s="20">
        <f t="shared" si="1"/>
        <v>25.154750880331296</v>
      </c>
    </row>
    <row r="28" spans="2:6">
      <c r="C28">
        <v>0.12</v>
      </c>
      <c r="D28" s="27">
        <f>C28*Design!$C$23</f>
        <v>36</v>
      </c>
      <c r="E28" s="20">
        <f t="shared" si="0"/>
        <v>5.6571263439353121</v>
      </c>
      <c r="F28" s="20">
        <f t="shared" si="1"/>
        <v>37.64436461449278</v>
      </c>
    </row>
    <row r="29" spans="2:6">
      <c r="C29">
        <v>0.16</v>
      </c>
      <c r="D29" s="27">
        <f>C29*Design!$C$23</f>
        <v>48</v>
      </c>
      <c r="E29" s="20">
        <f t="shared" si="0"/>
        <v>5.7321814425876028</v>
      </c>
      <c r="F29" s="20">
        <f t="shared" si="1"/>
        <v>49.942466338716386</v>
      </c>
    </row>
    <row r="30" spans="2:6">
      <c r="C30">
        <v>0.2</v>
      </c>
      <c r="D30" s="27">
        <f>C30*Design!$C$23</f>
        <v>60</v>
      </c>
      <c r="E30" s="20">
        <f t="shared" si="0"/>
        <v>5.8089881401617269</v>
      </c>
      <c r="F30" s="20">
        <f t="shared" si="1"/>
        <v>62.029732505176</v>
      </c>
    </row>
    <row r="31" spans="2:6">
      <c r="C31">
        <v>0.24</v>
      </c>
      <c r="D31" s="27">
        <f>C31*Design!$C$23</f>
        <v>72</v>
      </c>
      <c r="E31" s="20">
        <f t="shared" si="0"/>
        <v>5.8868878404312683</v>
      </c>
      <c r="F31" s="20">
        <f t="shared" si="1"/>
        <v>73.886839566045566</v>
      </c>
    </row>
    <row r="32" spans="2:6">
      <c r="C32">
        <v>0.28000000000000003</v>
      </c>
      <c r="D32" s="27">
        <f>C32*Design!$C$23</f>
        <v>84.000000000000014</v>
      </c>
      <c r="E32" s="20">
        <f t="shared" si="0"/>
        <v>5.9652219471698134</v>
      </c>
      <c r="F32" s="20">
        <f t="shared" si="1"/>
        <v>85.494463973498995</v>
      </c>
    </row>
    <row r="33" spans="3:6">
      <c r="C33">
        <v>0.32</v>
      </c>
      <c r="D33" s="27">
        <f>C33*Design!$C$23</f>
        <v>96</v>
      </c>
      <c r="E33" s="20">
        <f t="shared" si="0"/>
        <v>6.0433318641509448</v>
      </c>
      <c r="F33" s="20">
        <f t="shared" si="1"/>
        <v>96.833282179710167</v>
      </c>
    </row>
    <row r="34" spans="3:6">
      <c r="C34">
        <v>0.36</v>
      </c>
      <c r="D34" s="27">
        <f>C34*Design!$C$23</f>
        <v>108</v>
      </c>
      <c r="E34" s="20">
        <f t="shared" si="0"/>
        <v>6.12055899514825</v>
      </c>
      <c r="F34" s="20">
        <f t="shared" si="1"/>
        <v>107.88397063685301</v>
      </c>
    </row>
    <row r="35" spans="3:6">
      <c r="C35">
        <v>0.4</v>
      </c>
      <c r="D35" s="27">
        <f>C35*Design!$C$23</f>
        <v>120</v>
      </c>
      <c r="E35" s="20">
        <f t="shared" si="0"/>
        <v>6.1962447439353117</v>
      </c>
      <c r="F35" s="20">
        <f t="shared" si="1"/>
        <v>118.62720579710144</v>
      </c>
    </row>
    <row r="36" spans="3:6">
      <c r="C36">
        <v>0.44</v>
      </c>
      <c r="D36" s="27">
        <f>C36*Design!$C$23</f>
        <v>132</v>
      </c>
      <c r="E36" s="20">
        <f t="shared" si="0"/>
        <v>6.2697305142857163</v>
      </c>
      <c r="F36" s="20">
        <f t="shared" si="1"/>
        <v>129.04366411262939</v>
      </c>
    </row>
    <row r="37" spans="3:6">
      <c r="C37">
        <v>0.48</v>
      </c>
      <c r="D37" s="27">
        <f>C37*Design!$C$23</f>
        <v>144</v>
      </c>
      <c r="E37" s="20">
        <f t="shared" si="0"/>
        <v>6.3403577099730475</v>
      </c>
      <c r="F37" s="20">
        <f t="shared" si="1"/>
        <v>139.11402203561076</v>
      </c>
    </row>
    <row r="38" spans="3:6">
      <c r="C38">
        <v>0.52</v>
      </c>
      <c r="D38" s="27">
        <f>C38*Design!$C$23</f>
        <v>156</v>
      </c>
      <c r="E38" s="20">
        <f t="shared" si="0"/>
        <v>6.4074677347708908</v>
      </c>
      <c r="F38" s="20">
        <f t="shared" si="1"/>
        <v>148.81895601821944</v>
      </c>
    </row>
    <row r="39" spans="3:6">
      <c r="C39">
        <v>0.56000000000000005</v>
      </c>
      <c r="D39" s="27">
        <f>C39*Design!$C$23</f>
        <v>168.00000000000003</v>
      </c>
      <c r="E39" s="20">
        <f t="shared" si="0"/>
        <v>6.4704019924528318</v>
      </c>
      <c r="F39" s="20">
        <f t="shared" si="1"/>
        <v>158.13914251262941</v>
      </c>
    </row>
    <row r="40" spans="3:6">
      <c r="C40">
        <v>0.6</v>
      </c>
      <c r="D40" s="27">
        <f>C40*Design!$C$23</f>
        <v>180</v>
      </c>
      <c r="E40" s="20">
        <f t="shared" si="0"/>
        <v>6.5285018867924549</v>
      </c>
      <c r="F40" s="20">
        <f t="shared" si="1"/>
        <v>167.05525797101447</v>
      </c>
    </row>
    <row r="41" spans="3:6">
      <c r="C41">
        <v>0.64</v>
      </c>
      <c r="D41" s="27">
        <f>C41*Design!$C$23</f>
        <v>192</v>
      </c>
      <c r="E41" s="20">
        <f t="shared" si="0"/>
        <v>6.581108821563344</v>
      </c>
      <c r="F41" s="20">
        <f t="shared" si="1"/>
        <v>175.54797884554864</v>
      </c>
    </row>
    <row r="42" spans="3:6">
      <c r="C42">
        <v>0.68</v>
      </c>
      <c r="D42" s="27">
        <f>C42*Design!$C$23</f>
        <v>204.00000000000003</v>
      </c>
      <c r="E42" s="20">
        <f t="shared" si="0"/>
        <v>6.6275642005390853</v>
      </c>
      <c r="F42" s="20">
        <f t="shared" si="1"/>
        <v>183.59798158840579</v>
      </c>
    </row>
    <row r="43" spans="3:6">
      <c r="C43">
        <v>0.72</v>
      </c>
      <c r="D43" s="27">
        <f>C43*Design!$C$23</f>
        <v>216</v>
      </c>
      <c r="E43" s="20">
        <f t="shared" si="0"/>
        <v>6.6672094274932636</v>
      </c>
      <c r="F43" s="20">
        <f t="shared" si="1"/>
        <v>191.1859426517598</v>
      </c>
    </row>
    <row r="44" spans="3:6">
      <c r="C44">
        <v>0.76</v>
      </c>
      <c r="D44" s="27">
        <f>C44*Design!$C$23</f>
        <v>228</v>
      </c>
      <c r="E44" s="20">
        <f t="shared" si="0"/>
        <v>6.6993859061994625</v>
      </c>
      <c r="F44" s="20">
        <f t="shared" si="1"/>
        <v>198.29253848778464</v>
      </c>
    </row>
    <row r="45" spans="3:6">
      <c r="C45">
        <v>0.8</v>
      </c>
      <c r="D45" s="27">
        <f>C45*Design!$C$23</f>
        <v>240</v>
      </c>
      <c r="E45" s="20">
        <f t="shared" si="0"/>
        <v>6.7234350404312684</v>
      </c>
      <c r="F45" s="20">
        <f t="shared" si="1"/>
        <v>204.89844554865417</v>
      </c>
    </row>
    <row r="46" spans="3:6">
      <c r="C46">
        <v>0.84</v>
      </c>
      <c r="D46" s="27">
        <f>C46*Design!$C$23</f>
        <v>252</v>
      </c>
      <c r="E46" s="20">
        <f t="shared" si="0"/>
        <v>6.7386982339622659</v>
      </c>
      <c r="F46" s="20">
        <f t="shared" si="1"/>
        <v>210.98434028654239</v>
      </c>
    </row>
    <row r="47" spans="3:6">
      <c r="C47">
        <v>0.88</v>
      </c>
      <c r="D47" s="27">
        <f>C47*Design!$C$23</f>
        <v>264</v>
      </c>
      <c r="E47" s="20">
        <f t="shared" si="0"/>
        <v>6.7445168905660395</v>
      </c>
      <c r="F47" s="20">
        <f t="shared" si="1"/>
        <v>216.53089915362315</v>
      </c>
    </row>
    <row r="48" spans="3:6">
      <c r="C48">
        <v>0.92</v>
      </c>
      <c r="D48" s="27">
        <f>C48*Design!$C$23</f>
        <v>276</v>
      </c>
      <c r="E48" s="20">
        <f t="shared" si="0"/>
        <v>6.7402324140161749</v>
      </c>
      <c r="F48" s="20">
        <f t="shared" si="1"/>
        <v>221.51879860207035</v>
      </c>
    </row>
    <row r="49" spans="3:6">
      <c r="C49">
        <v>0.96</v>
      </c>
      <c r="D49" s="27">
        <f>C49*Design!$C$23</f>
        <v>288</v>
      </c>
      <c r="E49" s="20">
        <f t="shared" si="0"/>
        <v>6.7251862080862557</v>
      </c>
      <c r="F49" s="20">
        <f t="shared" si="1"/>
        <v>225.92871508405793</v>
      </c>
    </row>
    <row r="50" spans="3:6">
      <c r="C50">
        <v>1</v>
      </c>
      <c r="D50" s="27">
        <f>C50*Design!$C$23</f>
        <v>300</v>
      </c>
      <c r="E50" s="20">
        <f t="shared" si="0"/>
        <v>6.6987196765498673</v>
      </c>
      <c r="F50" s="20">
        <f t="shared" si="1"/>
        <v>229.74132505175982</v>
      </c>
    </row>
    <row r="51" spans="3:6">
      <c r="C51">
        <v>1.04</v>
      </c>
      <c r="D51" s="27">
        <f>C51*Design!$C$23</f>
        <v>312</v>
      </c>
      <c r="E51" s="20">
        <f t="shared" si="0"/>
        <v>6.6601742231805954</v>
      </c>
      <c r="F51" s="20">
        <f t="shared" si="1"/>
        <v>232.93730495734985</v>
      </c>
    </row>
    <row r="52" spans="3:6">
      <c r="C52">
        <v>1.08</v>
      </c>
      <c r="D52" s="27">
        <f>C52*Design!$C$23</f>
        <v>324</v>
      </c>
      <c r="E52" s="20">
        <f t="shared" si="0"/>
        <v>6.6088912517520235</v>
      </c>
      <c r="F52" s="20">
        <f t="shared" si="1"/>
        <v>235.49733125300205</v>
      </c>
    </row>
    <row r="53" spans="3:6">
      <c r="C53">
        <v>1.1200000000000001</v>
      </c>
      <c r="D53" s="27">
        <f>C53*Design!$C$23</f>
        <v>336.00000000000006</v>
      </c>
      <c r="E53" s="20">
        <f t="shared" si="0"/>
        <v>6.5442121660377381</v>
      </c>
      <c r="F53" s="20">
        <f t="shared" si="1"/>
        <v>237.40208039089029</v>
      </c>
    </row>
    <row r="54" spans="3:6">
      <c r="C54">
        <v>1.1599999999999999</v>
      </c>
      <c r="D54" s="27">
        <f>C54*Design!$C$23</f>
        <v>348</v>
      </c>
      <c r="E54" s="20">
        <f t="shared" si="0"/>
        <v>6.4654783698113238</v>
      </c>
      <c r="F54" s="20">
        <f t="shared" si="1"/>
        <v>238.6322288231884</v>
      </c>
    </row>
    <row r="55" spans="3:6">
      <c r="C55">
        <v>1.2</v>
      </c>
      <c r="D55" s="27">
        <f>C55*Design!$C$23</f>
        <v>360</v>
      </c>
      <c r="E55" s="20">
        <f t="shared" si="0"/>
        <v>6.3720312668463643</v>
      </c>
      <c r="F55" s="20">
        <f t="shared" si="1"/>
        <v>239.16845300207044</v>
      </c>
    </row>
  </sheetData>
  <sheetProtection password="D2ED" sheet="1" objects="1" scenarios="1" selectLockedCells="1" selectUnlockedCells="1"/>
  <mergeCells count="5">
    <mergeCell ref="B4:E4"/>
    <mergeCell ref="B12:E12"/>
    <mergeCell ref="B23:F23"/>
    <mergeCell ref="C13:D13"/>
    <mergeCell ref="C18:D18"/>
  </mergeCells>
  <phoneticPr fontId="15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V267"/>
  <sheetViews>
    <sheetView topLeftCell="S115" zoomScale="70" zoomScaleNormal="70" workbookViewId="0">
      <selection activeCell="C7" sqref="C7"/>
    </sheetView>
  </sheetViews>
  <sheetFormatPr defaultRowHeight="14.25"/>
  <cols>
    <col min="2" max="2" width="10.73046875" customWidth="1"/>
    <col min="3" max="3" width="10.3984375" customWidth="1"/>
    <col min="4" max="4" width="10.73046875" customWidth="1"/>
    <col min="5" max="5" width="10.59765625" customWidth="1"/>
    <col min="6" max="6" width="0.86328125" customWidth="1"/>
    <col min="7" max="7" width="20.1328125" customWidth="1"/>
    <col min="8" max="8" width="14" customWidth="1"/>
    <col min="9" max="9" width="19.265625" customWidth="1"/>
    <col min="10" max="10" width="15.1328125" customWidth="1"/>
    <col min="11" max="11" width="15.46484375" customWidth="1"/>
    <col min="12" max="12" width="14.265625" customWidth="1"/>
    <col min="13" max="13" width="16.1328125" customWidth="1"/>
    <col min="14" max="15" width="15.59765625" customWidth="1"/>
    <col min="16" max="16" width="0.86328125" customWidth="1"/>
    <col min="17" max="18" width="11.59765625" customWidth="1"/>
    <col min="19" max="19" width="12.59765625" customWidth="1"/>
    <col min="20" max="20" width="0.86328125" customWidth="1"/>
    <col min="21" max="23" width="14.46484375" customWidth="1"/>
    <col min="24" max="24" width="2" customWidth="1"/>
    <col min="25" max="25" width="9.59765625" bestFit="1" customWidth="1"/>
    <col min="27" max="27" width="9.1328125" customWidth="1"/>
    <col min="28" max="34" width="10.46484375" customWidth="1"/>
    <col min="35" max="35" width="5.59765625" customWidth="1"/>
    <col min="36" max="36" width="10.46484375" customWidth="1"/>
    <col min="46" max="46" width="7.46484375" customWidth="1"/>
    <col min="49" max="49" width="11.265625" customWidth="1"/>
    <col min="57" max="57" width="4.73046875" customWidth="1"/>
    <col min="68" max="68" width="1.1328125" customWidth="1"/>
    <col min="79" max="79" width="1.1328125" customWidth="1"/>
    <col min="88" max="89" width="10.59765625" customWidth="1"/>
    <col min="90" max="90" width="4.73046875" customWidth="1"/>
    <col min="101" max="101" width="1.1328125" customWidth="1"/>
    <col min="112" max="112" width="1.1328125" customWidth="1"/>
    <col min="121" max="122" width="10.59765625" customWidth="1"/>
    <col min="123" max="123" width="5" customWidth="1"/>
    <col min="124" max="124" width="12" customWidth="1"/>
    <col min="125" max="125" width="11" customWidth="1"/>
    <col min="126" max="126" width="10.73046875" customWidth="1"/>
    <col min="127" max="127" width="1.1328125" customWidth="1"/>
    <col min="128" max="128" width="12.59765625" customWidth="1"/>
    <col min="129" max="129" width="14" customWidth="1"/>
    <col min="130" max="130" width="14.59765625" customWidth="1"/>
    <col min="131" max="131" width="1" customWidth="1"/>
    <col min="132" max="141" width="9.1328125" customWidth="1"/>
    <col min="142" max="142" width="1.3984375" customWidth="1"/>
    <col min="143" max="152" width="9.1328125" customWidth="1"/>
    <col min="153" max="153" width="1.46484375" customWidth="1"/>
    <col min="154" max="163" width="9.1328125" customWidth="1"/>
    <col min="164" max="164" width="1.46484375" customWidth="1"/>
    <col min="165" max="165" width="1.3984375" customWidth="1"/>
    <col min="166" max="166" width="12.3984375" customWidth="1"/>
    <col min="167" max="167" width="11.3984375" customWidth="1"/>
    <col min="168" max="169" width="11" customWidth="1"/>
    <col min="170" max="170" width="12.3984375" customWidth="1"/>
    <col min="171" max="171" width="11.3984375" customWidth="1"/>
    <col min="172" max="175" width="11" customWidth="1"/>
    <col min="176" max="176" width="1.265625" customWidth="1"/>
    <col min="177" max="177" width="12.3984375" customWidth="1"/>
    <col min="178" max="178" width="11.3984375" customWidth="1"/>
    <col min="179" max="180" width="11" customWidth="1"/>
    <col min="181" max="181" width="12.3984375" customWidth="1"/>
    <col min="182" max="182" width="11.3984375" customWidth="1"/>
    <col min="183" max="186" width="11" customWidth="1"/>
    <col min="187" max="187" width="1.265625" customWidth="1"/>
    <col min="188" max="188" width="12.3984375" customWidth="1"/>
    <col min="189" max="189" width="11.3984375" customWidth="1"/>
    <col min="190" max="191" width="11" customWidth="1"/>
    <col min="192" max="192" width="12.3984375" customWidth="1"/>
    <col min="193" max="193" width="11.3984375" customWidth="1"/>
    <col min="194" max="197" width="11" customWidth="1"/>
    <col min="198" max="198" width="1.265625" customWidth="1"/>
    <col min="199" max="204" width="13.265625" customWidth="1"/>
  </cols>
  <sheetData>
    <row r="2" spans="1:204">
      <c r="D2" s="20" t="s">
        <v>55</v>
      </c>
      <c r="E2" s="18">
        <f>Design!C9</f>
        <v>60</v>
      </c>
      <c r="G2" s="20" t="s">
        <v>363</v>
      </c>
      <c r="H2" s="18">
        <f>E3*SQRT(2)*((Design!C41*10^3)/(Design!C40*10^3+Design!C41*10^3))</f>
        <v>2.424366106925306</v>
      </c>
      <c r="I2" s="20" t="s">
        <v>368</v>
      </c>
      <c r="J2" s="18">
        <f>E4*SQRT(2)*((Design!C41*10^3)/(Design!C40*10^3+Design!C41*10^3))</f>
        <v>2.6937401188058954</v>
      </c>
      <c r="K2" s="20" t="s">
        <v>373</v>
      </c>
      <c r="L2" s="18">
        <f>E5*SQRT(2)*((Design!C41*10^3)/(Design!C40*10^3+Design!C41*10^3))</f>
        <v>2.9631141306864848</v>
      </c>
      <c r="M2" s="20" t="s">
        <v>379</v>
      </c>
      <c r="N2" s="18">
        <f>(1/(2*PI()*E2))*ASIN(Calculation!D19/(E3*SQRT(2)))</f>
        <v>4.326222819698365E-4</v>
      </c>
      <c r="Q2" s="20" t="s">
        <v>247</v>
      </c>
      <c r="R2" s="18">
        <f>Design!C40*10^3</f>
        <v>930000</v>
      </c>
      <c r="V2" s="20" t="s">
        <v>51</v>
      </c>
      <c r="W2" s="100">
        <f>IF(Design!C62=0,10^-9,Design!C62)</f>
        <v>1</v>
      </c>
      <c r="Y2" s="20" t="s">
        <v>419</v>
      </c>
      <c r="Z2" s="101">
        <f>IF(Design!C72=0,10^-9,Design!C72)</f>
        <v>1.0000000000000001E-9</v>
      </c>
      <c r="AB2" s="20" t="s">
        <v>47</v>
      </c>
      <c r="AC2" s="18">
        <f>Design!C49</f>
        <v>4</v>
      </c>
      <c r="AD2" s="20" t="s">
        <v>256</v>
      </c>
      <c r="AE2" s="18">
        <f>Design!C54</f>
        <v>0</v>
      </c>
      <c r="AG2" s="20" t="s">
        <v>281</v>
      </c>
      <c r="AH2" s="18">
        <f>Calculation!D30</f>
        <v>0.39228904292959421</v>
      </c>
      <c r="AI2" s="20" t="s">
        <v>286</v>
      </c>
      <c r="AJ2" s="18">
        <f>Calculation!D35</f>
        <v>0</v>
      </c>
      <c r="AL2" s="20" t="s">
        <v>291</v>
      </c>
      <c r="AM2" s="18">
        <f>Calculation!D40</f>
        <v>7.941044290403739</v>
      </c>
      <c r="AN2" s="20" t="s">
        <v>296</v>
      </c>
      <c r="AO2" s="18">
        <f>Calculation!D45</f>
        <v>0</v>
      </c>
      <c r="AR2" s="18"/>
      <c r="AS2" s="18" t="s">
        <v>108</v>
      </c>
      <c r="AT2" s="18" t="s">
        <v>109</v>
      </c>
      <c r="AU2" s="18" t="s">
        <v>110</v>
      </c>
      <c r="AV2" s="18"/>
      <c r="AW2" s="18" t="s">
        <v>108</v>
      </c>
      <c r="AX2" s="18" t="s">
        <v>109</v>
      </c>
      <c r="AY2" s="18" t="s">
        <v>110</v>
      </c>
      <c r="EB2" s="18"/>
      <c r="EC2" s="18" t="s">
        <v>108</v>
      </c>
      <c r="ED2" s="18" t="s">
        <v>109</v>
      </c>
      <c r="EE2" s="18" t="s">
        <v>110</v>
      </c>
      <c r="EF2" s="18"/>
      <c r="EG2" s="18" t="s">
        <v>108</v>
      </c>
      <c r="EH2" s="18" t="s">
        <v>109</v>
      </c>
      <c r="EI2" s="18" t="s">
        <v>110</v>
      </c>
      <c r="GQ2" s="18"/>
      <c r="GR2" s="18" t="s">
        <v>108</v>
      </c>
      <c r="GS2" s="18" t="s">
        <v>109</v>
      </c>
      <c r="GT2" s="18" t="s">
        <v>110</v>
      </c>
    </row>
    <row r="3" spans="1:204">
      <c r="D3" s="20" t="s">
        <v>91</v>
      </c>
      <c r="E3" s="18">
        <f>Design!C10</f>
        <v>108</v>
      </c>
      <c r="G3" s="20" t="s">
        <v>364</v>
      </c>
      <c r="H3" s="18">
        <f>SUM(J11:J266)/255</f>
        <v>1.5052136768556177</v>
      </c>
      <c r="I3" s="20" t="s">
        <v>369</v>
      </c>
      <c r="J3" s="18">
        <f>SUM(K11:K266)/255</f>
        <v>1.6812773030806756</v>
      </c>
      <c r="K3" s="20" t="s">
        <v>374</v>
      </c>
      <c r="L3" s="18">
        <f>SUM(L11:L266)/255</f>
        <v>1.8546538458334911</v>
      </c>
      <c r="M3" s="20" t="s">
        <v>380</v>
      </c>
      <c r="N3" s="18">
        <f>1/(2*E2)-N2</f>
        <v>7.9007110513634963E-3</v>
      </c>
      <c r="Q3" s="20" t="s">
        <v>248</v>
      </c>
      <c r="R3" s="18">
        <f>Design!C41*10^3</f>
        <v>15000</v>
      </c>
      <c r="V3" s="20" t="s">
        <v>52</v>
      </c>
      <c r="W3" s="100">
        <f>IF(Design!C64=0,10^-9,Design!C64)</f>
        <v>1</v>
      </c>
      <c r="Y3" s="20" t="s">
        <v>420</v>
      </c>
      <c r="Z3" s="101">
        <f>IF(Design!C74=0,10^-9,Design!C74)</f>
        <v>1.0000000000000001E-9</v>
      </c>
      <c r="AB3" s="20" t="s">
        <v>48</v>
      </c>
      <c r="AC3" s="18">
        <f>Design!C50</f>
        <v>10</v>
      </c>
      <c r="AD3" s="20" t="s">
        <v>257</v>
      </c>
      <c r="AE3" s="18">
        <f>Design!C55</f>
        <v>0</v>
      </c>
      <c r="AG3" s="20" t="s">
        <v>282</v>
      </c>
      <c r="AH3" s="18">
        <f>Calculation!D31</f>
        <v>1.43732212414197</v>
      </c>
      <c r="AI3" s="20" t="s">
        <v>287</v>
      </c>
      <c r="AJ3" s="18">
        <f>Calculation!D36</f>
        <v>0</v>
      </c>
      <c r="AL3" s="20" t="s">
        <v>292</v>
      </c>
      <c r="AM3" s="18">
        <f>Calculation!D41</f>
        <v>6.8960112091913626</v>
      </c>
      <c r="AN3" s="20" t="s">
        <v>297</v>
      </c>
      <c r="AO3" s="18">
        <f>Calculation!D46</f>
        <v>0</v>
      </c>
      <c r="AR3" s="20" t="s">
        <v>384</v>
      </c>
      <c r="AS3" s="18">
        <f>BF267</f>
        <v>168.86854372449861</v>
      </c>
      <c r="AT3" s="18">
        <f>BQ267</f>
        <v>168.92008891464798</v>
      </c>
      <c r="AU3" s="18">
        <f>CB267</f>
        <v>168.94397276327209</v>
      </c>
      <c r="AV3" s="20" t="s">
        <v>389</v>
      </c>
      <c r="AW3" s="86">
        <f>BK267</f>
        <v>0</v>
      </c>
      <c r="AX3" s="86">
        <f>BV267</f>
        <v>0</v>
      </c>
      <c r="AY3" s="86">
        <f>CG267</f>
        <v>0</v>
      </c>
      <c r="EB3" s="20" t="s">
        <v>57</v>
      </c>
      <c r="EC3" s="18">
        <f>IF(EB267&gt;0,EB267/(Design!C49+Design!C62),0)</f>
        <v>0.89061507159951536</v>
      </c>
      <c r="ED3" s="18">
        <f>IF(EM267&gt;0,EM267/(Design!C49+Design!C62),0)</f>
        <v>0.89111765807614973</v>
      </c>
      <c r="EE3" s="18">
        <f>IF(EX267&gt;0,EX267/(Design!C49+Design!C62),0)</f>
        <v>0.89214279740924174</v>
      </c>
      <c r="EF3" s="20" t="s">
        <v>335</v>
      </c>
      <c r="EG3" s="18">
        <f>IF(EG267&gt;0,EG267/(Design!C54+Design!C72),0)</f>
        <v>0</v>
      </c>
      <c r="EH3" s="18">
        <f>IF(ER267&gt;0,ER267/(Design!C54+Design!C72),0)</f>
        <v>0</v>
      </c>
      <c r="EI3" s="18">
        <f>IF(FC267&gt;0,FC267/(Design!C54+Design!C72),0)</f>
        <v>0</v>
      </c>
      <c r="GQ3" s="20" t="s">
        <v>69</v>
      </c>
      <c r="GR3" s="18">
        <f>SUM(GQ11:GQ266)/256</f>
        <v>1764.895885417578</v>
      </c>
      <c r="GS3" s="18">
        <f>SUM(GS11:GS266)/256</f>
        <v>2308.2259168391156</v>
      </c>
      <c r="GT3" s="18">
        <f>SUM(GU11:GU266)/256</f>
        <v>2562.1120445583374</v>
      </c>
    </row>
    <row r="4" spans="1:204">
      <c r="D4" s="20" t="s">
        <v>90</v>
      </c>
      <c r="E4" s="18">
        <f>Design!C11</f>
        <v>120</v>
      </c>
      <c r="G4" s="20" t="s">
        <v>365</v>
      </c>
      <c r="H4" s="18">
        <v>1.5</v>
      </c>
      <c r="I4" s="20" t="s">
        <v>370</v>
      </c>
      <c r="J4" s="18">
        <v>1.5</v>
      </c>
      <c r="K4" s="20" t="s">
        <v>375</v>
      </c>
      <c r="L4" s="18">
        <v>1.5</v>
      </c>
      <c r="M4" s="20" t="s">
        <v>378</v>
      </c>
      <c r="N4" s="18">
        <f>(1/(2*PI()*E2))*ASIN(Calculation!D19/(E4*SQRT(2)))</f>
        <v>3.8902931930915528E-4</v>
      </c>
      <c r="V4" s="20" t="s">
        <v>53</v>
      </c>
      <c r="W4" s="100">
        <f>IF(Design!C66=0,10^-9,Design!C66)</f>
        <v>1</v>
      </c>
      <c r="Y4" s="20" t="s">
        <v>421</v>
      </c>
      <c r="Z4" s="101">
        <f>IF(Design!C76=0,10^-9,Design!C76)</f>
        <v>1.0000000000000001E-9</v>
      </c>
      <c r="AB4" s="20" t="s">
        <v>49</v>
      </c>
      <c r="AC4" s="18">
        <f>Design!C51</f>
        <v>9</v>
      </c>
      <c r="AD4" s="20" t="s">
        <v>258</v>
      </c>
      <c r="AE4" s="18">
        <f>Design!C56</f>
        <v>0</v>
      </c>
      <c r="AG4" s="20" t="s">
        <v>283</v>
      </c>
      <c r="AH4" s="18">
        <f>Calculation!D32</f>
        <v>2.681285715366478</v>
      </c>
      <c r="AI4" s="20" t="s">
        <v>288</v>
      </c>
      <c r="AJ4" s="18">
        <f>Calculation!D37</f>
        <v>0</v>
      </c>
      <c r="AL4" s="20" t="s">
        <v>293</v>
      </c>
      <c r="AM4" s="18">
        <f>Calculation!D42</f>
        <v>5.6520476179668551</v>
      </c>
      <c r="AN4" s="20" t="s">
        <v>298</v>
      </c>
      <c r="AO4" s="18">
        <f>Calculation!D47</f>
        <v>0</v>
      </c>
      <c r="AR4" s="20" t="s">
        <v>385</v>
      </c>
      <c r="AS4" s="18">
        <f>BG267</f>
        <v>137.26748262675412</v>
      </c>
      <c r="AT4" s="18">
        <f>BR267</f>
        <v>146.78143606721977</v>
      </c>
      <c r="AU4" s="18">
        <f>CC267</f>
        <v>151.61763944799853</v>
      </c>
      <c r="AV4" s="20" t="s">
        <v>390</v>
      </c>
      <c r="AW4" s="86">
        <f>BL267</f>
        <v>0</v>
      </c>
      <c r="AX4" s="86">
        <f>BW267</f>
        <v>0</v>
      </c>
      <c r="AY4" s="86">
        <f>CH267</f>
        <v>0</v>
      </c>
      <c r="EB4" s="20" t="s">
        <v>56</v>
      </c>
      <c r="EC4" s="18">
        <f>IF(EC267&gt;0,EC267/(Design!C50+Design!C64),0)</f>
        <v>0.83488094093335052</v>
      </c>
      <c r="ED4" s="18">
        <f>IF(EN267&gt;0,EN267/(Design!C50+Design!C64),0)</f>
        <v>0.89096900296129111</v>
      </c>
      <c r="EE4" s="18">
        <f>IF(EY267&gt;0,EY267/(Design!C50+Design!C64),0)</f>
        <v>0.91956449049451727</v>
      </c>
      <c r="EF4" s="20" t="s">
        <v>336</v>
      </c>
      <c r="EG4" s="18">
        <f>IF(EH267&gt;0,EH267/(Design!C55+Design!C74),0)</f>
        <v>0</v>
      </c>
      <c r="EH4" s="18">
        <f>IF(ES267&gt;0,ES267/(Design!C55+Design!C74),0)</f>
        <v>0</v>
      </c>
      <c r="EI4" s="18">
        <f>IF(FD267&gt;0,FD267/(Design!C55+Design!C74),0)</f>
        <v>0</v>
      </c>
      <c r="GQ4" s="20" t="s">
        <v>134</v>
      </c>
      <c r="GR4" s="18">
        <f>SUM(GR11:GR266)/SUM(GQ11:GQ266)</f>
        <v>0.33954786323840125</v>
      </c>
      <c r="GS4" s="18">
        <f>SUM(GT11:GT266)/SUM(GS11:GS266)</f>
        <v>0.33345402564980059</v>
      </c>
      <c r="GT4" s="18">
        <f>SUM(GV11:GV266)/SUM(GU11:GU266)</f>
        <v>0.34758155470114538</v>
      </c>
    </row>
    <row r="5" spans="1:204">
      <c r="D5" s="20" t="s">
        <v>89</v>
      </c>
      <c r="E5" s="18">
        <f>Design!C12</f>
        <v>132</v>
      </c>
      <c r="G5" s="20" t="s">
        <v>366</v>
      </c>
      <c r="H5" s="18">
        <f>(H4-H3)/((N3-N2))*(1/(E2*2))</f>
        <v>-5.8177277308495258E-3</v>
      </c>
      <c r="I5" s="20" t="s">
        <v>371</v>
      </c>
      <c r="J5" s="18">
        <f>(J4-J3)/((N5-N4))*(1/(E2*2))</f>
        <v>-0.19994563445795971</v>
      </c>
      <c r="K5" s="20" t="s">
        <v>376</v>
      </c>
      <c r="L5" s="18">
        <f>(L4-L3)/((N7-N6))*(1/(E2*2))</f>
        <v>-0.3875261155371732</v>
      </c>
      <c r="M5" s="20" t="s">
        <v>381</v>
      </c>
      <c r="N5" s="18">
        <f>1/(2*E2)-N4</f>
        <v>7.9443040140241786E-3</v>
      </c>
      <c r="Q5" s="20" t="s">
        <v>430</v>
      </c>
      <c r="R5" s="18">
        <f>IF(Z6&gt;0.1,10,IF(Z5&gt;0.1,9,IF(Z4&gt;0.1,8,IF(Z3&gt;0.1,7,IF(Z2&gt;0.1,6,IF(W6&gt;0.1,5,IF(W5&gt;0.1,4,IF(W4&gt;0.1,3,IF(W3&gt;0.1,2,IF(W2&gt;0.1,1,0))))))))))</f>
        <v>3</v>
      </c>
      <c r="V5" s="20" t="s">
        <v>54</v>
      </c>
      <c r="W5" s="100">
        <f>IF(Design!C68=0,10^-9,Design!C68)</f>
        <v>1.0000000000000001E-9</v>
      </c>
      <c r="Y5" s="20" t="s">
        <v>422</v>
      </c>
      <c r="Z5" s="101">
        <f>IF(Design!C78=0,10^-9,Design!C78)</f>
        <v>1.0000000000000001E-9</v>
      </c>
      <c r="AB5" s="20" t="s">
        <v>50</v>
      </c>
      <c r="AC5" s="18">
        <f>Design!C52</f>
        <v>0</v>
      </c>
      <c r="AD5" s="20" t="s">
        <v>259</v>
      </c>
      <c r="AE5" s="18">
        <f>Design!C57</f>
        <v>0</v>
      </c>
      <c r="AG5" s="20" t="s">
        <v>284</v>
      </c>
      <c r="AH5" s="18">
        <f>Calculation!D33</f>
        <v>0</v>
      </c>
      <c r="AI5" s="20" t="s">
        <v>289</v>
      </c>
      <c r="AJ5" s="18">
        <f>Calculation!D38</f>
        <v>0</v>
      </c>
      <c r="AL5" s="20" t="s">
        <v>294</v>
      </c>
      <c r="AM5" s="18">
        <f>Calculation!D43</f>
        <v>0</v>
      </c>
      <c r="AN5" s="20" t="s">
        <v>299</v>
      </c>
      <c r="AO5" s="18">
        <f>Calculation!D48</f>
        <v>0</v>
      </c>
      <c r="AR5" s="20" t="s">
        <v>386</v>
      </c>
      <c r="AS5" s="18">
        <f>BH267</f>
        <v>0</v>
      </c>
      <c r="AT5" s="18">
        <f>BS267</f>
        <v>64.624223045194086</v>
      </c>
      <c r="AU5" s="18">
        <f>CD267</f>
        <v>96.115701120916654</v>
      </c>
      <c r="AV5" s="20" t="s">
        <v>391</v>
      </c>
      <c r="AW5" s="86">
        <f>BM267</f>
        <v>0</v>
      </c>
      <c r="AX5" s="86">
        <f>BX267</f>
        <v>0</v>
      </c>
      <c r="AY5" s="86">
        <f>CI267</f>
        <v>0</v>
      </c>
      <c r="EB5" s="20" t="s">
        <v>58</v>
      </c>
      <c r="EC5" s="18">
        <f>IF(ED267&gt;0,ED267/(Design!C51+Design!C66),0)</f>
        <v>0</v>
      </c>
      <c r="ED5" s="18">
        <f>IF(EO267&gt;0,EO267/(Design!C51+Design!C66),0)</f>
        <v>0.39213936164159469</v>
      </c>
      <c r="EE5" s="18">
        <f>IF(EZ267&gt;0,EZ267/(Design!C51+Design!C66),0)</f>
        <v>0.58268756866555427</v>
      </c>
      <c r="EF5" s="20" t="s">
        <v>337</v>
      </c>
      <c r="EG5" s="18">
        <f>IF(EI267&gt;0,EI267/(Design!C56+Design!C76),0)</f>
        <v>0</v>
      </c>
      <c r="EH5" s="18">
        <f>IF(ET267&gt;0,ET267/(Design!C56+Design!C76),0)</f>
        <v>0</v>
      </c>
      <c r="EI5" s="18">
        <f>IF(FE267&gt;0,FE267/(Design!C56+Design!C76),0)</f>
        <v>0</v>
      </c>
      <c r="GQ5" s="20" t="s">
        <v>135</v>
      </c>
      <c r="GR5" s="18">
        <f>(MAX(GQ11:GQ266)-MIN(GQ11:GQ266))/(MAX(GQ11:GQ266)+MIN(GQ11:GQ266))</f>
        <v>1</v>
      </c>
      <c r="GS5" s="18">
        <f>(MAX(GS11:GS266)-MIN(GS11:GS266))/(MAX(GS11:GS266)+MIN(GS11:GS266))</f>
        <v>1</v>
      </c>
      <c r="GT5" s="18">
        <f>(MAX(GU11:GU266)-MIN(GU11:GU266))/(MAX(GU11:GU266)+MIN(GU11:GU266))</f>
        <v>1</v>
      </c>
    </row>
    <row r="6" spans="1:204">
      <c r="D6" s="20" t="s">
        <v>92</v>
      </c>
      <c r="E6" s="18">
        <f>Design!C17</f>
        <v>1.4</v>
      </c>
      <c r="G6" s="20" t="s">
        <v>367</v>
      </c>
      <c r="H6" s="18">
        <f>SUM(M11:M266)/255</f>
        <v>1.5198168935204865</v>
      </c>
      <c r="I6" s="20" t="s">
        <v>372</v>
      </c>
      <c r="J6" s="18">
        <f>SUM(N11:N266)/255</f>
        <v>1.5202808002318309</v>
      </c>
      <c r="K6" s="20" t="s">
        <v>377</v>
      </c>
      <c r="L6" s="18">
        <f>SUM(O11:O266)/255</f>
        <v>1.5208663668437519</v>
      </c>
      <c r="M6" s="20" t="s">
        <v>383</v>
      </c>
      <c r="N6" s="18">
        <f>(1/(2*PI()*E2))*ASIN(Calculation!D19/(E5*SQRT(2)))</f>
        <v>3.5344144546787338E-4</v>
      </c>
      <c r="V6" s="20" t="s">
        <v>423</v>
      </c>
      <c r="W6" s="100">
        <f>IF(Design!C70=0,10^-9,Design!C70)</f>
        <v>1.0000000000000001E-9</v>
      </c>
      <c r="Y6" s="20" t="s">
        <v>424</v>
      </c>
      <c r="Z6" s="101">
        <f>IF(Design!C80=0,10^-9,Design!C80)</f>
        <v>1.0000000000000001E-9</v>
      </c>
      <c r="AB6" s="20" t="s">
        <v>255</v>
      </c>
      <c r="AC6" s="18">
        <f>Design!C53</f>
        <v>0</v>
      </c>
      <c r="AD6" s="20" t="s">
        <v>260</v>
      </c>
      <c r="AE6" s="18">
        <f>Design!C58</f>
        <v>0</v>
      </c>
      <c r="AG6" s="20" t="s">
        <v>285</v>
      </c>
      <c r="AH6" s="18">
        <f>Calculation!D34</f>
        <v>0</v>
      </c>
      <c r="AI6" s="20" t="s">
        <v>290</v>
      </c>
      <c r="AJ6" s="18">
        <f>Calculation!D39</f>
        <v>0</v>
      </c>
      <c r="AL6" s="20" t="s">
        <v>295</v>
      </c>
      <c r="AM6" s="18">
        <f>Calculation!D44</f>
        <v>0</v>
      </c>
      <c r="AN6" s="20" t="s">
        <v>300</v>
      </c>
      <c r="AO6" s="18">
        <f>Calculation!D49</f>
        <v>0</v>
      </c>
      <c r="AR6" s="20" t="s">
        <v>387</v>
      </c>
      <c r="AS6" s="18">
        <f>BI267</f>
        <v>0</v>
      </c>
      <c r="AT6" s="18">
        <f>BT267</f>
        <v>0</v>
      </c>
      <c r="AU6" s="18">
        <f>CE267</f>
        <v>0</v>
      </c>
      <c r="AV6" s="20" t="s">
        <v>392</v>
      </c>
      <c r="AW6" s="86">
        <f>BN267</f>
        <v>0</v>
      </c>
      <c r="AX6" s="86">
        <f>BY267</f>
        <v>0</v>
      </c>
      <c r="AY6" s="86">
        <f>CJ267</f>
        <v>0</v>
      </c>
      <c r="EB6" s="20" t="s">
        <v>59</v>
      </c>
      <c r="EC6" s="18">
        <f>IF(EE267&gt;0,EE267/(Design!C52+Design!C68),0)</f>
        <v>0</v>
      </c>
      <c r="ED6" s="18">
        <f>IF(EP267&gt;0,EP267/(Design!C52+Design!C68),0)</f>
        <v>0</v>
      </c>
      <c r="EE6" s="18">
        <f>IF(FA267&gt;0,FA267/(Design!C52+Design!C68),0)</f>
        <v>0</v>
      </c>
      <c r="EF6" s="20" t="s">
        <v>338</v>
      </c>
      <c r="EG6" s="18">
        <f>IF(EJ267&gt;0,EJ267/(Design!C57+Design!C78),0)</f>
        <v>0</v>
      </c>
      <c r="EH6" s="18">
        <f>IF(EU270&gt;0,EU270/(Design!C57+Design!C78),0)</f>
        <v>0</v>
      </c>
      <c r="EI6" s="18">
        <f>IF(FF267&gt;0,FF267/(Design!C57+Design!C78),0)</f>
        <v>0</v>
      </c>
    </row>
    <row r="7" spans="1:204">
      <c r="F7" s="47"/>
      <c r="G7" s="47"/>
      <c r="H7" s="47"/>
      <c r="I7" s="47"/>
      <c r="J7" s="47"/>
      <c r="K7" s="47"/>
      <c r="L7" s="47"/>
      <c r="M7" s="20" t="s">
        <v>382</v>
      </c>
      <c r="N7" s="18">
        <f>1/(2*E2)-N6</f>
        <v>7.9798918878654593E-3</v>
      </c>
      <c r="O7" s="47"/>
      <c r="P7" s="47"/>
      <c r="Q7" s="47"/>
      <c r="R7" s="47"/>
      <c r="S7" s="47"/>
      <c r="T7" s="47"/>
      <c r="U7" s="96"/>
      <c r="V7" s="96"/>
      <c r="W7" s="96"/>
      <c r="X7" s="96"/>
      <c r="Y7" s="47"/>
      <c r="Z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20" t="s">
        <v>388</v>
      </c>
      <c r="AS7" s="46">
        <f>BJ267</f>
        <v>0</v>
      </c>
      <c r="AT7" s="18">
        <f>BU267</f>
        <v>0</v>
      </c>
      <c r="AU7" s="46">
        <f>CF267</f>
        <v>0</v>
      </c>
      <c r="AV7" s="20" t="s">
        <v>393</v>
      </c>
      <c r="AW7" s="86">
        <f>BO267</f>
        <v>0</v>
      </c>
      <c r="AX7" s="86">
        <f>BZ267</f>
        <v>0</v>
      </c>
      <c r="AY7" s="86">
        <f>CK267</f>
        <v>0</v>
      </c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47"/>
      <c r="DT7" s="183"/>
      <c r="DU7" s="183"/>
      <c r="DV7" s="183"/>
      <c r="DW7" s="47"/>
      <c r="DX7" s="183"/>
      <c r="DY7" s="183"/>
      <c r="DZ7" s="183"/>
      <c r="EA7" s="47"/>
      <c r="EB7" s="20" t="s">
        <v>356</v>
      </c>
      <c r="EC7" s="18">
        <f>IF(EF267&gt;0,EF267/(Design!C53+Design!C70),0)</f>
        <v>0</v>
      </c>
      <c r="ED7" s="18">
        <f>IF(EQ267&gt;0,EQ267/(Design!C53+Design!C70),0)</f>
        <v>0</v>
      </c>
      <c r="EE7" s="18">
        <f>IF(FB267&gt;0,FB267/(Design!C53+Design!C70),0)</f>
        <v>0</v>
      </c>
      <c r="EF7" s="20" t="s">
        <v>339</v>
      </c>
      <c r="EG7" s="18">
        <f>IF(EK267&gt;0,EK267/(Design!C58+Design!C80),0)</f>
        <v>0</v>
      </c>
      <c r="EH7" s="18">
        <f>IF(EV271&gt;0,EV271/(Design!C58+Design!C80),0)</f>
        <v>0</v>
      </c>
      <c r="EI7" s="18">
        <f>IF(FG267&gt;0,FG267/(Design!C58+Design!C80),0)</f>
        <v>0</v>
      </c>
      <c r="EJ7" s="47"/>
      <c r="EK7" s="47"/>
      <c r="EL7" s="47"/>
      <c r="EU7" s="47"/>
      <c r="EV7" s="47"/>
      <c r="EW7" s="47"/>
      <c r="EX7" s="47"/>
      <c r="FC7" s="47"/>
      <c r="FD7" s="47"/>
      <c r="FE7" s="47"/>
      <c r="FF7" s="47"/>
      <c r="FG7" s="47"/>
      <c r="FH7" s="47"/>
      <c r="FI7" s="47"/>
      <c r="FJ7" s="183"/>
      <c r="FK7" s="183"/>
      <c r="FL7" s="183"/>
      <c r="FM7" s="183"/>
      <c r="FN7" s="183"/>
      <c r="FO7" s="183"/>
      <c r="FP7" s="183"/>
      <c r="FQ7" s="183"/>
      <c r="FR7" s="183"/>
      <c r="FS7" s="183"/>
      <c r="FT7" s="183"/>
      <c r="FU7" s="183"/>
      <c r="FV7" s="183"/>
      <c r="FW7" s="183"/>
      <c r="FX7" s="183"/>
      <c r="FY7" s="183"/>
      <c r="FZ7" s="183"/>
      <c r="GA7" s="183"/>
      <c r="GB7" s="183"/>
      <c r="GC7" s="183"/>
      <c r="GD7" s="183"/>
      <c r="GE7" s="183"/>
      <c r="GF7" s="183"/>
      <c r="GG7" s="183"/>
      <c r="GH7" s="183"/>
      <c r="GI7" s="183"/>
      <c r="GJ7" s="183"/>
      <c r="GK7" s="183"/>
      <c r="GL7" s="183"/>
      <c r="GM7" s="183"/>
      <c r="GN7" s="183"/>
      <c r="GO7" s="183"/>
      <c r="GP7" s="183"/>
      <c r="GQ7" s="47"/>
      <c r="GR7" s="47"/>
      <c r="GS7" s="47"/>
      <c r="GT7" s="47"/>
      <c r="GU7" s="47"/>
      <c r="GV7" s="47"/>
    </row>
    <row r="8" spans="1:204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96"/>
      <c r="V8" s="96"/>
      <c r="W8" s="96"/>
      <c r="X8" s="96"/>
      <c r="Y8" s="47"/>
      <c r="Z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47"/>
      <c r="DT8" s="183" t="s">
        <v>203</v>
      </c>
      <c r="DU8" s="183"/>
      <c r="DV8" s="183"/>
      <c r="DW8" s="47"/>
      <c r="DX8" s="183" t="s">
        <v>204</v>
      </c>
      <c r="DY8" s="183"/>
      <c r="DZ8" s="183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183" t="s">
        <v>205</v>
      </c>
      <c r="FK8" s="183"/>
      <c r="FL8" s="183"/>
      <c r="FM8" s="183"/>
      <c r="FN8" s="183"/>
      <c r="FO8" s="183"/>
      <c r="FP8" s="183"/>
      <c r="FQ8" s="183"/>
      <c r="FR8" s="183"/>
      <c r="FS8" s="183"/>
      <c r="FT8" s="183"/>
      <c r="FU8" s="183"/>
      <c r="FV8" s="183"/>
      <c r="FW8" s="183"/>
      <c r="FX8" s="183"/>
      <c r="FY8" s="183"/>
      <c r="FZ8" s="183"/>
      <c r="GA8" s="183"/>
      <c r="GB8" s="183"/>
      <c r="GC8" s="183"/>
      <c r="GD8" s="183"/>
      <c r="GE8" s="183"/>
      <c r="GF8" s="183"/>
      <c r="GG8" s="183"/>
      <c r="GH8" s="183"/>
      <c r="GI8" s="183"/>
      <c r="GJ8" s="183"/>
      <c r="GK8" s="183"/>
      <c r="GL8" s="183"/>
      <c r="GM8" s="183"/>
      <c r="GN8" s="183"/>
      <c r="GO8" s="183"/>
      <c r="GP8" s="183"/>
      <c r="GQ8" s="183" t="s">
        <v>206</v>
      </c>
      <c r="GR8" s="183"/>
      <c r="GS8" s="183"/>
      <c r="GT8" s="183"/>
      <c r="GU8" s="183"/>
      <c r="GV8" s="183"/>
    </row>
    <row r="9" spans="1:204" s="72" customFormat="1" ht="20.25" customHeight="1">
      <c r="A9" s="192" t="s">
        <v>41</v>
      </c>
      <c r="B9" s="194" t="s">
        <v>42</v>
      </c>
      <c r="C9" s="199" t="s">
        <v>95</v>
      </c>
      <c r="D9" s="199"/>
      <c r="E9" s="199"/>
      <c r="G9" s="196" t="s">
        <v>340</v>
      </c>
      <c r="H9" s="197"/>
      <c r="I9" s="197"/>
      <c r="J9" s="197"/>
      <c r="K9" s="197"/>
      <c r="L9" s="197"/>
      <c r="M9" s="197"/>
      <c r="N9" s="197"/>
      <c r="O9" s="198"/>
      <c r="Q9" s="200" t="s">
        <v>100</v>
      </c>
      <c r="R9" s="200"/>
      <c r="S9" s="200"/>
      <c r="U9" s="200" t="s">
        <v>418</v>
      </c>
      <c r="V9" s="200"/>
      <c r="W9" s="200"/>
      <c r="Y9" s="201" t="s">
        <v>341</v>
      </c>
      <c r="Z9" s="201"/>
      <c r="AA9" s="201"/>
      <c r="AB9" s="201"/>
      <c r="AC9" s="201"/>
      <c r="AD9" s="201"/>
      <c r="AE9" s="201"/>
      <c r="AF9" s="201"/>
      <c r="AG9" s="201"/>
      <c r="AH9" s="201"/>
      <c r="AJ9" s="202" t="s">
        <v>342</v>
      </c>
      <c r="AK9" s="202"/>
      <c r="AL9" s="202"/>
      <c r="AM9" s="202"/>
      <c r="AN9" s="202"/>
      <c r="AO9" s="202"/>
      <c r="AP9" s="202"/>
      <c r="AQ9" s="202"/>
      <c r="AR9" s="202"/>
      <c r="AS9" s="202"/>
      <c r="AU9" s="203" t="s">
        <v>343</v>
      </c>
      <c r="AV9" s="203"/>
      <c r="AW9" s="203"/>
      <c r="AX9" s="203"/>
      <c r="AY9" s="203"/>
      <c r="AZ9" s="203"/>
      <c r="BA9" s="203"/>
      <c r="BB9" s="203"/>
      <c r="BC9" s="203"/>
      <c r="BD9" s="203"/>
      <c r="BF9" s="190" t="s">
        <v>344</v>
      </c>
      <c r="BG9" s="190"/>
      <c r="BH9" s="190"/>
      <c r="BI9" s="190"/>
      <c r="BJ9" s="190"/>
      <c r="BK9" s="190"/>
      <c r="BL9" s="190"/>
      <c r="BM9" s="190"/>
      <c r="BN9" s="190"/>
      <c r="BO9" s="190"/>
      <c r="BP9" s="73"/>
      <c r="BQ9" s="184" t="s">
        <v>345</v>
      </c>
      <c r="BR9" s="184"/>
      <c r="BS9" s="184"/>
      <c r="BT9" s="184"/>
      <c r="BU9" s="184"/>
      <c r="BV9" s="184"/>
      <c r="BW9" s="184"/>
      <c r="BX9" s="184"/>
      <c r="BY9" s="184"/>
      <c r="BZ9" s="184"/>
      <c r="CA9" s="73"/>
      <c r="CB9" s="187" t="s">
        <v>346</v>
      </c>
      <c r="CC9" s="187"/>
      <c r="CD9" s="187"/>
      <c r="CE9" s="187"/>
      <c r="CF9" s="187"/>
      <c r="CG9" s="187"/>
      <c r="CH9" s="187"/>
      <c r="CI9" s="187"/>
      <c r="CJ9" s="187"/>
      <c r="CK9" s="187"/>
      <c r="CM9" s="190" t="s">
        <v>427</v>
      </c>
      <c r="CN9" s="190"/>
      <c r="CO9" s="190"/>
      <c r="CP9" s="190"/>
      <c r="CQ9" s="190"/>
      <c r="CR9" s="190"/>
      <c r="CS9" s="190"/>
      <c r="CT9" s="190"/>
      <c r="CU9" s="190"/>
      <c r="CV9" s="190"/>
      <c r="CW9" s="73"/>
      <c r="CX9" s="184" t="s">
        <v>428</v>
      </c>
      <c r="CY9" s="184"/>
      <c r="CZ9" s="184"/>
      <c r="DA9" s="184"/>
      <c r="DB9" s="184"/>
      <c r="DC9" s="184"/>
      <c r="DD9" s="184"/>
      <c r="DE9" s="184"/>
      <c r="DF9" s="184"/>
      <c r="DG9" s="184"/>
      <c r="DH9" s="73"/>
      <c r="DI9" s="187" t="s">
        <v>429</v>
      </c>
      <c r="DJ9" s="187"/>
      <c r="DK9" s="187"/>
      <c r="DL9" s="187"/>
      <c r="DM9" s="187"/>
      <c r="DN9" s="187"/>
      <c r="DO9" s="187"/>
      <c r="DP9" s="187"/>
      <c r="DQ9" s="187"/>
      <c r="DR9" s="187"/>
      <c r="DS9" s="73"/>
      <c r="DT9" s="185" t="s">
        <v>398</v>
      </c>
      <c r="DU9" s="185"/>
      <c r="DV9" s="185"/>
      <c r="DW9" s="73"/>
      <c r="DX9" s="186" t="s">
        <v>104</v>
      </c>
      <c r="DY9" s="186"/>
      <c r="DZ9" s="186"/>
      <c r="EA9" s="73"/>
      <c r="EB9" s="185" t="s">
        <v>395</v>
      </c>
      <c r="EC9" s="185"/>
      <c r="ED9" s="185"/>
      <c r="EE9" s="185"/>
      <c r="EF9" s="188"/>
      <c r="EG9" s="188"/>
      <c r="EH9" s="188"/>
      <c r="EI9" s="188"/>
      <c r="EJ9" s="188"/>
      <c r="EK9" s="188"/>
      <c r="EL9" s="73"/>
      <c r="EM9" s="185" t="s">
        <v>396</v>
      </c>
      <c r="EN9" s="185"/>
      <c r="EO9" s="185"/>
      <c r="EP9" s="185"/>
      <c r="EQ9" s="188"/>
      <c r="ER9" s="188"/>
      <c r="ES9" s="188"/>
      <c r="ET9" s="188"/>
      <c r="EU9" s="188"/>
      <c r="EV9" s="188"/>
      <c r="EW9" s="73"/>
      <c r="EX9" s="185" t="s">
        <v>397</v>
      </c>
      <c r="EY9" s="185"/>
      <c r="EZ9" s="185"/>
      <c r="FA9" s="185"/>
      <c r="FB9" s="188"/>
      <c r="FC9" s="188"/>
      <c r="FD9" s="188"/>
      <c r="FE9" s="188"/>
      <c r="FF9" s="188"/>
      <c r="FG9" s="188"/>
      <c r="FH9" s="73"/>
      <c r="FI9" s="74"/>
      <c r="FJ9" s="191" t="s">
        <v>111</v>
      </c>
      <c r="FK9" s="191"/>
      <c r="FL9" s="191"/>
      <c r="FM9" s="191"/>
      <c r="FN9" s="188"/>
      <c r="FO9" s="188"/>
      <c r="FP9" s="188"/>
      <c r="FQ9" s="188"/>
      <c r="FR9" s="188"/>
      <c r="FS9" s="188"/>
      <c r="FT9" s="74"/>
      <c r="FU9" s="191" t="s">
        <v>347</v>
      </c>
      <c r="FV9" s="191"/>
      <c r="FW9" s="191"/>
      <c r="FX9" s="191"/>
      <c r="FY9" s="188"/>
      <c r="FZ9" s="188"/>
      <c r="GA9" s="188"/>
      <c r="GB9" s="188"/>
      <c r="GC9" s="188"/>
      <c r="GD9" s="188"/>
      <c r="GE9" s="74"/>
      <c r="GF9" s="191" t="s">
        <v>348</v>
      </c>
      <c r="GG9" s="191"/>
      <c r="GH9" s="191"/>
      <c r="GI9" s="191"/>
      <c r="GJ9" s="188"/>
      <c r="GK9" s="188"/>
      <c r="GL9" s="188"/>
      <c r="GM9" s="188"/>
      <c r="GN9" s="188"/>
      <c r="GO9" s="188"/>
      <c r="GP9" s="73"/>
      <c r="GQ9" s="189" t="s">
        <v>112</v>
      </c>
      <c r="GR9" s="189"/>
      <c r="GS9" s="189" t="s">
        <v>113</v>
      </c>
      <c r="GT9" s="189"/>
      <c r="GU9" s="189" t="s">
        <v>114</v>
      </c>
      <c r="GV9" s="189"/>
    </row>
    <row r="10" spans="1:204" s="76" customFormat="1">
      <c r="A10" s="193"/>
      <c r="B10" s="195"/>
      <c r="C10" s="75" t="s">
        <v>94</v>
      </c>
      <c r="D10" s="75" t="s">
        <v>93</v>
      </c>
      <c r="E10" s="75" t="s">
        <v>96</v>
      </c>
      <c r="G10" s="77" t="s">
        <v>357</v>
      </c>
      <c r="H10" s="77" t="s">
        <v>358</v>
      </c>
      <c r="I10" s="77" t="s">
        <v>359</v>
      </c>
      <c r="J10" s="77" t="s">
        <v>360</v>
      </c>
      <c r="K10" s="77" t="s">
        <v>361</v>
      </c>
      <c r="L10" s="77" t="s">
        <v>362</v>
      </c>
      <c r="M10" s="77" t="s">
        <v>301</v>
      </c>
      <c r="N10" s="77" t="s">
        <v>302</v>
      </c>
      <c r="O10" s="77" t="s">
        <v>303</v>
      </c>
      <c r="Q10" s="78" t="s">
        <v>99</v>
      </c>
      <c r="R10" s="78" t="s">
        <v>97</v>
      </c>
      <c r="S10" s="78" t="s">
        <v>98</v>
      </c>
      <c r="U10" s="78" t="s">
        <v>99</v>
      </c>
      <c r="V10" s="78" t="s">
        <v>97</v>
      </c>
      <c r="W10" s="78" t="s">
        <v>98</v>
      </c>
      <c r="X10" s="97"/>
      <c r="Y10" s="79" t="s">
        <v>304</v>
      </c>
      <c r="Z10" s="79" t="s">
        <v>305</v>
      </c>
      <c r="AA10" s="79" t="s">
        <v>306</v>
      </c>
      <c r="AB10" s="79" t="s">
        <v>307</v>
      </c>
      <c r="AC10" s="79" t="s">
        <v>308</v>
      </c>
      <c r="AD10" s="79" t="s">
        <v>309</v>
      </c>
      <c r="AE10" s="79" t="s">
        <v>310</v>
      </c>
      <c r="AF10" s="79" t="s">
        <v>311</v>
      </c>
      <c r="AG10" s="79" t="s">
        <v>312</v>
      </c>
      <c r="AH10" s="79" t="s">
        <v>313</v>
      </c>
      <c r="AI10" s="97" t="s">
        <v>426</v>
      </c>
      <c r="AJ10" s="80" t="s">
        <v>304</v>
      </c>
      <c r="AK10" s="80" t="s">
        <v>314</v>
      </c>
      <c r="AL10" s="80" t="s">
        <v>315</v>
      </c>
      <c r="AM10" s="80" t="s">
        <v>316</v>
      </c>
      <c r="AN10" s="80" t="s">
        <v>317</v>
      </c>
      <c r="AO10" s="80" t="s">
        <v>318</v>
      </c>
      <c r="AP10" s="80" t="s">
        <v>319</v>
      </c>
      <c r="AQ10" s="80" t="s">
        <v>320</v>
      </c>
      <c r="AR10" s="80" t="s">
        <v>321</v>
      </c>
      <c r="AS10" s="80" t="s">
        <v>322</v>
      </c>
      <c r="AU10" s="81" t="s">
        <v>304</v>
      </c>
      <c r="AV10" s="81" t="s">
        <v>314</v>
      </c>
      <c r="AW10" s="81" t="s">
        <v>315</v>
      </c>
      <c r="AX10" s="81" t="s">
        <v>316</v>
      </c>
      <c r="AY10" s="81" t="s">
        <v>317</v>
      </c>
      <c r="AZ10" s="81" t="s">
        <v>318</v>
      </c>
      <c r="BA10" s="81" t="s">
        <v>319</v>
      </c>
      <c r="BB10" s="81" t="s">
        <v>320</v>
      </c>
      <c r="BC10" s="81" t="s">
        <v>321</v>
      </c>
      <c r="BD10" s="81" t="s">
        <v>322</v>
      </c>
      <c r="BE10" s="97" t="s">
        <v>425</v>
      </c>
      <c r="BF10" s="82" t="s">
        <v>43</v>
      </c>
      <c r="BG10" s="82" t="s">
        <v>44</v>
      </c>
      <c r="BH10" s="82" t="s">
        <v>45</v>
      </c>
      <c r="BI10" s="82" t="s">
        <v>46</v>
      </c>
      <c r="BJ10" s="82" t="s">
        <v>249</v>
      </c>
      <c r="BK10" s="82" t="s">
        <v>250</v>
      </c>
      <c r="BL10" s="82" t="s">
        <v>251</v>
      </c>
      <c r="BM10" s="82" t="s">
        <v>252</v>
      </c>
      <c r="BN10" s="82" t="s">
        <v>253</v>
      </c>
      <c r="BO10" s="82" t="s">
        <v>254</v>
      </c>
      <c r="BP10" s="83"/>
      <c r="BQ10" s="84" t="s">
        <v>43</v>
      </c>
      <c r="BR10" s="84" t="s">
        <v>44</v>
      </c>
      <c r="BS10" s="84" t="s">
        <v>45</v>
      </c>
      <c r="BT10" s="84" t="s">
        <v>46</v>
      </c>
      <c r="BU10" s="84" t="s">
        <v>249</v>
      </c>
      <c r="BV10" s="84" t="s">
        <v>250</v>
      </c>
      <c r="BW10" s="84" t="s">
        <v>251</v>
      </c>
      <c r="BX10" s="84" t="s">
        <v>252</v>
      </c>
      <c r="BY10" s="84" t="s">
        <v>253</v>
      </c>
      <c r="BZ10" s="84" t="s">
        <v>254</v>
      </c>
      <c r="CA10" s="83"/>
      <c r="CB10" s="85" t="s">
        <v>43</v>
      </c>
      <c r="CC10" s="85" t="s">
        <v>44</v>
      </c>
      <c r="CD10" s="85" t="s">
        <v>45</v>
      </c>
      <c r="CE10" s="85" t="s">
        <v>46</v>
      </c>
      <c r="CF10" s="85" t="s">
        <v>249</v>
      </c>
      <c r="CG10" s="85" t="s">
        <v>250</v>
      </c>
      <c r="CH10" s="85" t="s">
        <v>251</v>
      </c>
      <c r="CI10" s="85" t="s">
        <v>252</v>
      </c>
      <c r="CJ10" s="85" t="s">
        <v>253</v>
      </c>
      <c r="CK10" s="85" t="s">
        <v>254</v>
      </c>
      <c r="CL10" s="97" t="s">
        <v>425</v>
      </c>
      <c r="CM10" s="82" t="s">
        <v>43</v>
      </c>
      <c r="CN10" s="82" t="s">
        <v>44</v>
      </c>
      <c r="CO10" s="82" t="s">
        <v>45</v>
      </c>
      <c r="CP10" s="82" t="s">
        <v>46</v>
      </c>
      <c r="CQ10" s="82" t="s">
        <v>249</v>
      </c>
      <c r="CR10" s="82" t="s">
        <v>250</v>
      </c>
      <c r="CS10" s="82" t="s">
        <v>251</v>
      </c>
      <c r="CT10" s="82" t="s">
        <v>252</v>
      </c>
      <c r="CU10" s="82" t="s">
        <v>253</v>
      </c>
      <c r="CV10" s="82" t="s">
        <v>254</v>
      </c>
      <c r="CW10" s="83"/>
      <c r="CX10" s="84" t="s">
        <v>43</v>
      </c>
      <c r="CY10" s="84" t="s">
        <v>44</v>
      </c>
      <c r="CZ10" s="84" t="s">
        <v>45</v>
      </c>
      <c r="DA10" s="84" t="s">
        <v>46</v>
      </c>
      <c r="DB10" s="84" t="s">
        <v>249</v>
      </c>
      <c r="DC10" s="84" t="s">
        <v>250</v>
      </c>
      <c r="DD10" s="84" t="s">
        <v>251</v>
      </c>
      <c r="DE10" s="84" t="s">
        <v>252</v>
      </c>
      <c r="DF10" s="84" t="s">
        <v>253</v>
      </c>
      <c r="DG10" s="84" t="s">
        <v>254</v>
      </c>
      <c r="DH10" s="83"/>
      <c r="DI10" s="85" t="s">
        <v>43</v>
      </c>
      <c r="DJ10" s="85" t="s">
        <v>44</v>
      </c>
      <c r="DK10" s="85" t="s">
        <v>45</v>
      </c>
      <c r="DL10" s="85" t="s">
        <v>46</v>
      </c>
      <c r="DM10" s="85" t="s">
        <v>249</v>
      </c>
      <c r="DN10" s="85" t="s">
        <v>250</v>
      </c>
      <c r="DO10" s="85" t="s">
        <v>251</v>
      </c>
      <c r="DP10" s="85" t="s">
        <v>252</v>
      </c>
      <c r="DQ10" s="85" t="s">
        <v>253</v>
      </c>
      <c r="DR10" s="85" t="s">
        <v>254</v>
      </c>
      <c r="DS10" s="83"/>
      <c r="DT10" s="76" t="s">
        <v>101</v>
      </c>
      <c r="DU10" s="76" t="s">
        <v>102</v>
      </c>
      <c r="DV10" s="76" t="s">
        <v>103</v>
      </c>
      <c r="DX10" s="76" t="s">
        <v>106</v>
      </c>
      <c r="DY10" s="76" t="s">
        <v>105</v>
      </c>
      <c r="DZ10" s="76" t="s">
        <v>107</v>
      </c>
      <c r="EB10" s="76" t="s">
        <v>60</v>
      </c>
      <c r="EC10" s="76" t="s">
        <v>61</v>
      </c>
      <c r="ED10" s="76" t="s">
        <v>62</v>
      </c>
      <c r="EE10" s="76" t="s">
        <v>63</v>
      </c>
      <c r="EF10" s="76" t="s">
        <v>323</v>
      </c>
      <c r="EG10" s="76" t="s">
        <v>324</v>
      </c>
      <c r="EH10" s="76" t="s">
        <v>325</v>
      </c>
      <c r="EI10" s="76" t="s">
        <v>326</v>
      </c>
      <c r="EJ10" s="76" t="s">
        <v>327</v>
      </c>
      <c r="EK10" s="76" t="s">
        <v>328</v>
      </c>
      <c r="EM10" s="76" t="s">
        <v>60</v>
      </c>
      <c r="EN10" s="76" t="s">
        <v>61</v>
      </c>
      <c r="EO10" s="76" t="s">
        <v>62</v>
      </c>
      <c r="EP10" s="76" t="s">
        <v>63</v>
      </c>
      <c r="EQ10" s="76" t="s">
        <v>323</v>
      </c>
      <c r="ER10" s="76" t="s">
        <v>324</v>
      </c>
      <c r="ES10" s="76" t="s">
        <v>325</v>
      </c>
      <c r="ET10" s="76" t="s">
        <v>326</v>
      </c>
      <c r="EU10" s="76" t="s">
        <v>327</v>
      </c>
      <c r="EV10" s="76" t="s">
        <v>328</v>
      </c>
      <c r="EX10" s="76" t="s">
        <v>60</v>
      </c>
      <c r="EY10" s="76" t="s">
        <v>61</v>
      </c>
      <c r="EZ10" s="76" t="s">
        <v>62</v>
      </c>
      <c r="FA10" s="76" t="s">
        <v>63</v>
      </c>
      <c r="FB10" s="76" t="s">
        <v>323</v>
      </c>
      <c r="FC10" s="76" t="s">
        <v>324</v>
      </c>
      <c r="FD10" s="76" t="s">
        <v>325</v>
      </c>
      <c r="FE10" s="76" t="s">
        <v>326</v>
      </c>
      <c r="FF10" s="76" t="s">
        <v>327</v>
      </c>
      <c r="FG10" s="76" t="s">
        <v>328</v>
      </c>
      <c r="FJ10" s="76" t="s">
        <v>64</v>
      </c>
      <c r="FK10" s="76" t="s">
        <v>67</v>
      </c>
      <c r="FL10" s="76" t="s">
        <v>66</v>
      </c>
      <c r="FM10" s="76" t="s">
        <v>65</v>
      </c>
      <c r="FN10" s="76" t="s">
        <v>329</v>
      </c>
      <c r="FO10" s="76" t="s">
        <v>330</v>
      </c>
      <c r="FP10" s="76" t="s">
        <v>331</v>
      </c>
      <c r="FQ10" s="76" t="s">
        <v>332</v>
      </c>
      <c r="FR10" s="76" t="s">
        <v>333</v>
      </c>
      <c r="FS10" s="76" t="s">
        <v>334</v>
      </c>
      <c r="FU10" s="76" t="s">
        <v>64</v>
      </c>
      <c r="FV10" s="76" t="s">
        <v>67</v>
      </c>
      <c r="FW10" s="76" t="s">
        <v>66</v>
      </c>
      <c r="FX10" s="76" t="s">
        <v>65</v>
      </c>
      <c r="FY10" s="76" t="s">
        <v>329</v>
      </c>
      <c r="FZ10" s="76" t="s">
        <v>330</v>
      </c>
      <c r="GA10" s="76" t="s">
        <v>331</v>
      </c>
      <c r="GB10" s="76" t="s">
        <v>332</v>
      </c>
      <c r="GC10" s="76" t="s">
        <v>333</v>
      </c>
      <c r="GD10" s="76" t="s">
        <v>334</v>
      </c>
      <c r="GF10" s="76" t="s">
        <v>64</v>
      </c>
      <c r="GG10" s="76" t="s">
        <v>67</v>
      </c>
      <c r="GH10" s="76" t="s">
        <v>66</v>
      </c>
      <c r="GI10" s="76" t="s">
        <v>65</v>
      </c>
      <c r="GJ10" s="76" t="s">
        <v>329</v>
      </c>
      <c r="GK10" s="76" t="s">
        <v>330</v>
      </c>
      <c r="GL10" s="76" t="s">
        <v>331</v>
      </c>
      <c r="GM10" s="76" t="s">
        <v>332</v>
      </c>
      <c r="GN10" s="76" t="s">
        <v>333</v>
      </c>
      <c r="GO10" s="76" t="s">
        <v>334</v>
      </c>
      <c r="GQ10" s="76" t="s">
        <v>68</v>
      </c>
      <c r="GR10" s="76" t="s">
        <v>133</v>
      </c>
      <c r="GS10" s="76" t="s">
        <v>68</v>
      </c>
      <c r="GT10" s="76" t="s">
        <v>133</v>
      </c>
      <c r="GU10" s="76" t="s">
        <v>68</v>
      </c>
      <c r="GV10" s="76" t="s">
        <v>133</v>
      </c>
    </row>
    <row r="11" spans="1:204" ht="16.899999999999999">
      <c r="A11">
        <v>0</v>
      </c>
      <c r="B11">
        <f t="shared" ref="B11:B74" si="0">A11/256/(2*$E$2)</f>
        <v>0</v>
      </c>
      <c r="C11" s="50">
        <f t="shared" ref="C11:C74" si="1">IF(($E$3*SQRT(2)*SIN(2*PI()*$E$2*B11)-$E$6)&gt;0,($E$3*SQRT(2)*SIN(2*PI()*$E$2*B11)-$E$6),0)</f>
        <v>0</v>
      </c>
      <c r="D11" s="50">
        <f t="shared" ref="D11:D74" si="2">IF(($E$4*SQRT(2)*SIN(2*PI()*$E$2*B11)-$E$6)&gt;0,($E$4*SQRT(2)*SIN(2*PI()*$E$2*B11)-$E$6),0)</f>
        <v>0</v>
      </c>
      <c r="E11" s="50">
        <f t="shared" ref="E11:E74" si="3">IF(($E$5*SQRT(2)*SIN(2*PI()*$E$2*B11)-$E$6)&gt;0,($E$5*SQRT(2)*SIN(2*PI()*$E$2*B11)-$E$6),0)</f>
        <v>0</v>
      </c>
      <c r="G11" s="51">
        <f t="shared" ref="G11:G74" si="4">C11*(R$3/(R$2+R$3))</f>
        <v>0</v>
      </c>
      <c r="H11" s="51">
        <f t="shared" ref="H11:H74" si="5">D11*(R$3/(R$2+R$3))</f>
        <v>0</v>
      </c>
      <c r="I11" s="51">
        <f t="shared" ref="I11:I74" si="6">E11*(R$3/(R$2+R$3))</f>
        <v>0</v>
      </c>
      <c r="J11" s="51">
        <f>IF(C11&lt;Calculation!D$19,0,G11)</f>
        <v>0</v>
      </c>
      <c r="K11" s="51">
        <f>IF(D11&lt;Calculation!D$19,0,H11)</f>
        <v>0</v>
      </c>
      <c r="L11" s="51">
        <f>IF(E11&lt;Calculation!D$19,0,I11)</f>
        <v>0</v>
      </c>
      <c r="M11" s="51">
        <f>IF(IF(C11&lt;Calculation!D$19,0,C11*(R$3/(R$2+R$3)))&gt;0,$H$2*SIN(2*PI()*$E$2*B11)+$H$5,0)</f>
        <v>0</v>
      </c>
      <c r="N11" s="51">
        <f>IF(IF(D11&lt;Calculation!D$19,0,D11*(R$3/(R$2+R$3)))&gt;0,$J$2*SIN(2*PI()*$E$2*B11)+$J$5,0)</f>
        <v>0</v>
      </c>
      <c r="O11" s="51">
        <f>IF(IF(E11&lt;Calculation!D$19,0,E11*(R$3/(R$2+R$3)))&gt;0,$L$2*SIN(2*PI()*$E$2*B11)+$L$5,0)</f>
        <v>0</v>
      </c>
      <c r="Q11" s="54">
        <f>(M11/Design!C$43)*10^3</f>
        <v>0</v>
      </c>
      <c r="R11" s="54">
        <f>(N11/Design!C$43)*10^3</f>
        <v>0</v>
      </c>
      <c r="S11" s="54">
        <f>(O11/Design!C$43)*10^3</f>
        <v>0</v>
      </c>
      <c r="U11" s="54">
        <f>(($H$2*SIN(2*PI()*$E$2*B11)+$H$5)/Design!C$43)*10^3</f>
        <v>-0.64641419231661401</v>
      </c>
      <c r="V11" s="54">
        <f>(($J$2*SIN(2*PI()*$E$2*B11)+$J$5)/Design!C$43)*10^3</f>
        <v>-22.216181606439971</v>
      </c>
      <c r="W11" s="54">
        <f>(($L$2*SIN(2*PI()*$E$2*B11)+$L$5)/Design!C$43)*10^3</f>
        <v>-43.058457281908133</v>
      </c>
      <c r="Y11" s="99">
        <f>IF(C11&lt;('LED Curve'!$D$14*(U11/$W$2)^3+'LED Curve'!$D$15*(U11/$W$2)^2+'LED Curve'!$D$16*(U11/$W$2)^1+'LED Curve'!$D$17)*$AC$2+((R$5-1)*Design!C$18),0,         ('LED Curve'!$D$14*(U11/$W$2)^3+'LED Curve'!$D$15*(U11/$W$2)^2+'LED Curve'!$D$16*(U11/$W$2)^1+'LED Curve'!$D$17)*$AC$2)</f>
        <v>0</v>
      </c>
      <c r="Z11" s="99">
        <f>IF(Y11=0,0,IF(C11&lt;Y11+('LED Curve'!$D$14*(U11/$W$3)^3+'LED Curve'!$D$15*(U11/$W$3)^2+'LED Curve'!$D$16*(U11/$W$3)^1+'LED Curve'!$D$17)*$AC$3+((R$5-2)*Design!C$18),0,         ('LED Curve'!$D$14*(U11/$W$3)^3+'LED Curve'!$D$15*(U11/$W$3)^2+'LED Curve'!$D$16*(U11/$W$3)^1+'LED Curve'!$D$17)*$AC$3))</f>
        <v>0</v>
      </c>
      <c r="AA11" s="99">
        <f>IF(Z11=0,0,IF(C11&lt;(SUM(Y11:Z11)+('LED Curve'!$D$14*(U11/$W$4)^3+'LED Curve'!$D$15*(U11/$W$4)^2+'LED Curve'!$D$16*(U11/$W$4)^1+'LED Curve'!$D$17)*$AC$4+((R$5-3)*Design!C$18)),0,         ('LED Curve'!$D$14*(U11/$W$4)^3+'LED Curve'!$D$15*(U11/$W$4)^2+'LED Curve'!$D$16*(U11/$W$4)^1+'LED Curve'!$D$17)*$AC$4))</f>
        <v>0</v>
      </c>
      <c r="AB11" s="99">
        <f>IF(AA11=0,0,IF(C11&lt;(SUM(Y11:AA11)+('LED Curve'!$D$14*(U11/$W$5)^3+'LED Curve'!$D$15*(U11/$W$5)^2+'LED Curve'!$D$16*(U11/$W$5)^1+'LED Curve'!$D$17)*$AC$5+((R$5-4)*Design!C$18)),0,         ('LED Curve'!$D$14*(U11/$W$5)^3+'LED Curve'!$D$15*(U11/$W$5)^2+'LED Curve'!$D$16*(U11/$W$5)^1+'LED Curve'!$D$17)*$AC$5))</f>
        <v>0</v>
      </c>
      <c r="AC11" s="99">
        <f>IF(AB11=0,0,IF(C11&lt;(SUM(Y11:AB11)+ ('LED Curve'!$D$14*(U11/$W$6)^3+'LED Curve'!$D$15*(U11/$W$6)^2+'LED Curve'!$D$16*(U11/$W$6)^1+'LED Curve'!$D$17)*$AC$6+((R$5-5)*Design!C$18)),0,         ('LED Curve'!$D$14*(U11/$W$6)^3+'LED Curve'!$D$15*(U11/$W$6)^2+'LED Curve'!$D$16*(U11/$W$6)^1+'LED Curve'!$D$17)*$AC$6))</f>
        <v>0</v>
      </c>
      <c r="AD11" s="99">
        <f>IF(AC11=0,0,IF(C11&lt;(SUM(Y11:AC11)+('LED Curve'!$D$14*(U11/$Z$2)^3+'LED Curve'!$D$15*(U11/$Z$2)^2+'LED Curve'!$D$16*(U11/$Z$2)^1+'LED Curve'!$D$17)*$AE$2+((R$5-6)*Design!C$18)),0,         ('LED Curve'!$D$14*(U11/$Z$2)^3+'LED Curve'!$D$15*(U11/$Z$2)^2+'LED Curve'!$D$16*(U11/$Z$2)^1+'LED Curve'!$D$17)*$AE$2))</f>
        <v>0</v>
      </c>
      <c r="AE11" s="99">
        <f>IF(AD11=0,0,IF(C11&lt;(SUM(Y11:AD11)+('LED Curve'!$D$14*(U11/$Z$3)^3+'LED Curve'!$D$15*(U11/$Z$3)^2+'LED Curve'!$D$16*(U11/$Z$3)^1+'LED Curve'!$D$17)*$AE$3+((R$5-7)*Design!C$18)),0,         ('LED Curve'!$D$14*(U11/$Z$3)^3+'LED Curve'!$D$15*(U11/$Z$3)^2+'LED Curve'!$D$16*(U11/$Z$3)^1+'LED Curve'!$D$17)*$AE$3))</f>
        <v>0</v>
      </c>
      <c r="AF11" s="99">
        <f>IF(AE11=0,0,IF(C11&lt;(SUM(Y11:AE11)+('LED Curve'!$D$14*(U11/$Z$4)^3+'LED Curve'!$D$15*(U11/$Z$4)^2+'LED Curve'!$D$16*(U11/$Z$4)^1+'LED Curve'!$D$17)*$AE$4+((R$5-8)*Design!C$18)),0,         ('LED Curve'!$D$14*(U11/$Z$4)^3+'LED Curve'!$D$15*(U11/$Z$4)^2+'LED Curve'!$D$16*(U11/$Z$4)^1+'LED Curve'!$D$17)*$AE$4))</f>
        <v>0</v>
      </c>
      <c r="AG11" s="99">
        <f>IF(AF11=0,0,IF(C11&lt;(SUM(Y11:AF11)+('LED Curve'!$D$14*(U11/$Z$5)^3+'LED Curve'!$D$15*(U11/$Z$5)^2+'LED Curve'!$D$16*(U11/$Z$5)^1+'LED Curve'!$D$17)*$AE$5+((R$5-9)*Design!C$18)),0,         ('LED Curve'!$D$14*(U11/$Z$5)^3+'LED Curve'!$D$15*(U11/$Z$5)^2+'LED Curve'!$D$16*(U11/$Z$5)^1+'LED Curve'!$D$17)*$AE$5))</f>
        <v>0</v>
      </c>
      <c r="AH11" s="99">
        <f>IF(AG11=0,0,IF(C11&lt;(SUM(Y11:AG11)+('LED Curve'!$D$14*(U11/$Z$6)^3+'LED Curve'!$D$15*(U11/$Z$6)^2+'LED Curve'!$D$16*(U11/$Z$6)^1+'LED Curve'!$D$17)*$AE$6+((R$5-10)*Design!C$18)),0,         ('LED Curve'!$D$14*(U11/$Z$6)^3+'LED Curve'!$D$15*(U11/$Z$6)^2+'LED Curve'!$D$16*(U11/$Z$6)^1+'LED Curve'!$D$17)*$AE$6))</f>
        <v>0</v>
      </c>
      <c r="AI11">
        <f>SUM(Y11:AH11)</f>
        <v>0</v>
      </c>
      <c r="AJ11" s="56">
        <f>IF(D11&lt;('LED Curve'!$D$14*(V11/$W$2)^3+'LED Curve'!$D$15*(V11/$W$2)^2+'LED Curve'!$D$16*(V11/$W$2)^1+'LED Curve'!$D$17)*$AC$2+((R$5-1)*Design!C$18),0,         ('LED Curve'!$D$14*(V11/$W$2)^3+'LED Curve'!$D$15*(V11/$W$2)^2+'LED Curve'!$D$16*(V11/$W$2)^1+'LED Curve'!$D$17)*$AC$2)</f>
        <v>0</v>
      </c>
      <c r="AK11" s="56">
        <f>IF(AJ11=0,0,IF(D11&lt;AJ11+('LED Curve'!$D$14*(V11/$W$3)^3+'LED Curve'!$D$15*(V11/$W$3)^2+'LED Curve'!$D$16*(V11/$W$3)^1+'LED Curve'!$D$17)*$AC$3+((R$5-2)*Design!C$18),0,         ('LED Curve'!$D$14*(V11/$W$3)^3+'LED Curve'!$D$15*(V11/$W$3)^2+'LED Curve'!$D$16*(V11/$W$3)^1+'LED Curve'!$D$17)*$AC$3))</f>
        <v>0</v>
      </c>
      <c r="AL11" s="56">
        <f>IF(AK11=0,0,IF(D11&lt;(SUM(AJ11:AK11)+('LED Curve'!$D$14*(V11/$W$4)^3+'LED Curve'!$D$15*(V11/$W$4)^2+'LED Curve'!$D$16*(V11/$W$4)^1+'LED Curve'!$D$17)*$AC$4+((R$5-3)*Design!C$18)),0,         ('LED Curve'!$D$14*(V11/$W$4)^3+'LED Curve'!$D$15*(V11/$W$4)^2+'LED Curve'!$D$16*(V11/$W$4)^1+'LED Curve'!$D$17)*$AC$4))</f>
        <v>0</v>
      </c>
      <c r="AM11" s="56">
        <f>IF(AL11=0,0,IF(D11&lt;(SUM(AJ11:AL11)+('LED Curve'!$D$14*(V11/$W$5)^3+'LED Curve'!$D$15*(V11/$W$5)^2+'LED Curve'!$D$16*(V11/$W$5)^1+'LED Curve'!$D$17)*$AC$5+((R$5-4)*Design!C$18)),0,         ('LED Curve'!$D$14*(V11/$W$5)^3+'LED Curve'!$D$15*(V11/$W$5)^2+'LED Curve'!$D$16*(V11/$W$5)^1+'LED Curve'!$D$17)*$AC$5))</f>
        <v>0</v>
      </c>
      <c r="AN11" s="56">
        <f>IF(AM11=0,0,IF(D11&lt;(SUM(AJ11:AM11)+ ('LED Curve'!$D$14*(V11/$W$6)^3+'LED Curve'!$D$15*(V11/$W$6)^2+'LED Curve'!$D$16*(V11/$W$6)^1+'LED Curve'!$D$17)*$AC$6+((R$5-5)*Design!C$18)),0,         ('LED Curve'!$D$14*(V11/$W$6)^3+'LED Curve'!$D$15*(V11/$W$6)^2+'LED Curve'!$D$16*(V11/$W$6)^1+'LED Curve'!$D$17)*$AC$6))</f>
        <v>0</v>
      </c>
      <c r="AO11" s="56">
        <f>IF(AN11=0,0,IF(D11&lt;(SUM(AJ11:AN11)+('LED Curve'!$D$14*(V11/$Z$2)^3+'LED Curve'!$D$15*(V11/$Z$2)^2+'LED Curve'!$D$16*(V11/$Z$2)^1+'LED Curve'!$D$17)*$AE$2+((R$5-6)*Design!C$18)),0,         ('LED Curve'!$D$14*(V11/$Z$2)^3+'LED Curve'!$D$15*(V11/$Z$2)^2+'LED Curve'!$D$16*(V11/$Z$2)^1+'LED Curve'!$D$17)*$AE$2))</f>
        <v>0</v>
      </c>
      <c r="AP11" s="56">
        <f>IF(AO11=0,0,IF(D11&lt;(SUM(AJ11:AO11)+('LED Curve'!$D$14*(V11/$Z$3)^3+'LED Curve'!$D$15*(V11/$Z$3)^2+'LED Curve'!$D$16*(V11/$Z$3)^1+'LED Curve'!$D$17)*$AE$3+((R$5-7)*Design!C$18)),0,         ('LED Curve'!$D$14*(V11/$Z$3)^3+'LED Curve'!$D$15*(V11/$Z$3)^2+'LED Curve'!$D$16*(V11/$Z$3)^1+'LED Curve'!$D$17)*$AE$3))</f>
        <v>0</v>
      </c>
      <c r="AQ11" s="56">
        <f>IF(AP11=0,0,IF(D11&lt;(SUM(AJ11:AP11)+('LED Curve'!$D$14*(V11/$Z$4)^3+'LED Curve'!$D$15*(V11/$Z$4)^2+'LED Curve'!$D$16*(V11/$Z$4)^1+'LED Curve'!$D$17)*$AE$4+((R$5-8)*Design!C$18)),0,         ('LED Curve'!$D$14*(V11/$Z$4)^3+'LED Curve'!$D$15*(V11/$Z$4)^2+'LED Curve'!$D$16*(V11/$Z$4)^1+'LED Curve'!$D$17)*$AE$4))</f>
        <v>0</v>
      </c>
      <c r="AR11" s="56">
        <f>IF(AQ11=0,0,IF(D11&lt;(SUM(AJ11:AQ11)+('LED Curve'!$D$14*(V11/$Z$5)^3+'LED Curve'!$D$15*(V11/$Z$5)^2+'LED Curve'!$D$16*(V11/$Z$5)^1+'LED Curve'!$D$17)*$AE$5+((R$5-9)*Design!C$18)),0,         ('LED Curve'!$D$14*(V11/$Z$5)^3+'LED Curve'!$D$15*(V11/$Z$5)^2+'LED Curve'!$D$16*(V11/$Z$5)^1+'LED Curve'!$D$17)*$AE$5))</f>
        <v>0</v>
      </c>
      <c r="AS11" s="56">
        <f>IF(AR11=0,0,IF(D11&lt;(SUM(AJ11:AR11)+('LED Curve'!$D$14*(V11/$Z$6)^3+'LED Curve'!$D$15*(V11/$Z$6)^2+'LED Curve'!$D$16*(V11/$Z$6)^1+'LED Curve'!$D$17)*$AE$6+((R$5-10)*Design!C$18)),0,         ('LED Curve'!$D$14*(V11/$Z$6)^3+'LED Curve'!$D$15*(V11/$Z$6)^2+'LED Curve'!$D$16*(V11/$Z$6)^1+'LED Curve'!$D$17)*$AE$6))</f>
        <v>0</v>
      </c>
      <c r="AU11" s="58">
        <f>IF(E11&lt;('LED Curve'!$D$14*(W11/$W$2)^3+'LED Curve'!$D$15*(W11/$W$2)^2+'LED Curve'!$D$16*(W11/$W$2)^1+'LED Curve'!$D$17)*$AC$2+((R$5-1)*Design!C$18),0,         ('LED Curve'!$D$14*(W11/$W$2)^3+'LED Curve'!$D$15*(W11/$W$2)^2+'LED Curve'!$D$16*(W11/$W$2)^1+'LED Curve'!$D$17)*$AC$2)</f>
        <v>0</v>
      </c>
      <c r="AV11" s="58">
        <f>IF(AU11=0,0,IF(E11&lt;AU11+('LED Curve'!$D$14*(W11/$W$3)^3+'LED Curve'!$D$15*(W11/$W$3)^2+'LED Curve'!$D$16*(W11/$W$3)^1+'LED Curve'!$D$17)*$AC$3+((R$5-2)*Design!C$18),0,         ('LED Curve'!$D$14*(W11/$W$3)^3+'LED Curve'!$D$15*(W11/$W$3)^2+'LED Curve'!$D$16*(W11/$W$3)^1+'LED Curve'!$D$17)*$AC$3))</f>
        <v>0</v>
      </c>
      <c r="AW11" s="58">
        <f>IF(AV11=0,0,IF(E11&lt;(SUM(AU11:AV11)+('LED Curve'!$D$14*(W11/$W$4)^3+'LED Curve'!$D$15*(W11/$W$4)^2+'LED Curve'!$D$16*(W11/$W$4)^1+'LED Curve'!$D$17)*$AC$4+((R$5-3)*Design!C$18)),0,         ('LED Curve'!$D$14*(W11/$W$4)^3+'LED Curve'!$D$15*(W11/$W$4)^2+'LED Curve'!$D$16*(W11/$W$4)^1+'LED Curve'!$D$17)*$AC$4))</f>
        <v>0</v>
      </c>
      <c r="AX11" s="58">
        <f>IF(AW11=0,0,IF(E11&lt;(SUM(AU11:AW11)+('LED Curve'!$D$14*(W11/$W$5)^3+'LED Curve'!$D$15*(W11/$W$5)^2+'LED Curve'!$D$16*(W11/$W$5)^1+'LED Curve'!$D$17)*$AC$5+((R$5-4)*Design!C$18)),0,         ('LED Curve'!$D$14*(W11/$W$5)^3+'LED Curve'!$D$15*(W11/$W$5)^2+'LED Curve'!$D$16*(W11/$W$5)^1+'LED Curve'!$D$17)*$AC$5))</f>
        <v>0</v>
      </c>
      <c r="AY11" s="58">
        <f>IF(AX11=0,0,IF(E11&lt;(SUM(AU11:AX11)+ ('LED Curve'!$D$14*(W11/$W$6)^3+'LED Curve'!$D$15*(W11/$W$6)^2+'LED Curve'!$D$16*(W11/$W$6)^1+'LED Curve'!$D$17)*$AC$6+((R$5-5)*Design!C$18)),0,         ('LED Curve'!$D$14*(W11/$W$6)^3+'LED Curve'!$D$15*(W11/$W$6)^2+'LED Curve'!$D$16*(W11/$W$6)^1+'LED Curve'!$D$17)*$AC$6))</f>
        <v>0</v>
      </c>
      <c r="AZ11" s="58">
        <f>IF(AY11=0,0,IF(E11&lt;(SUM(AU11:AY11)+('LED Curve'!$D$14*(W11/$Z$2)^3+'LED Curve'!$D$15*(W11/$Z$2)^2+'LED Curve'!$D$16*(W11/$Z$2)^1+'LED Curve'!$D$17)*$AE$2+((R$5-6)*Design!C$18)),0,         ('LED Curve'!$D$14*(W11/$Z$2)^3+'LED Curve'!$D$15*(W11/$Z$2)^2+'LED Curve'!$D$16*(W11/$Z$2)^1+'LED Curve'!$D$17)*$AE$2))</f>
        <v>0</v>
      </c>
      <c r="BA11" s="58">
        <f>IF(AZ11=0,0,IF(E11&lt;(SUM(AU11:AZ11)+('LED Curve'!$D$14*(W11/$Z$3)^3+'LED Curve'!$D$15*(W11/$Z$3)^2+'LED Curve'!$D$16*(W11/$Z$3)^1+'LED Curve'!$D$17)*$AE$3+((R$5-7)*Design!C$18)),0,         ('LED Curve'!$D$14*(W11/$Z$3)^3+'LED Curve'!$D$15*(W11/$Z$3)^2+'LED Curve'!$D$16*(W11/$Z$3)^1+'LED Curve'!$D$17)*$AE$3))</f>
        <v>0</v>
      </c>
      <c r="BB11" s="58">
        <f>IF(BA11=0,0,IF(E11&lt;(SUM(AU11:BA11)+('LED Curve'!$D$14*(W11/$Z$4)^3+'LED Curve'!$D$15*(W11/$Z$4)^2+'LED Curve'!$D$16*(W11/$Z$4)^1+'LED Curve'!$D$17)*$AE$4+((R$5-8)*Design!C$18)),0,         ('LED Curve'!$D$14*(W11/$Z$4)^3+'LED Curve'!$D$15*(W11/$Z$4)^2+'LED Curve'!$D$16*(W11/$Z$4)^1+'LED Curve'!$D$17)*$AE$4))</f>
        <v>0</v>
      </c>
      <c r="BC11" s="58">
        <f>IF(BB11=0,0,IF(E11&lt;(SUM(AU11:BB11)+('LED Curve'!$D$14*(W11/$Z$5)^3+'LED Curve'!$D$15*(W11/$Z$5)^2+'LED Curve'!$D$16*(W11/$Z$5)^1+'LED Curve'!$D$17)*$AE$5+((R$5-9)*Design!C$18)),0,         ('LED Curve'!$D$14*(W11/$Z$5)^3+'LED Curve'!$D$15*(W11/$Z$5)^2+'LED Curve'!$D$16*(W11/$Z$5)^1+'LED Curve'!$D$17)*$AE$5))</f>
        <v>0</v>
      </c>
      <c r="BD11" s="58">
        <f>IF(BC11=0,0,IF(E11&lt;(SUM(AU11:BC11)+('LED Curve'!$D$14*(W11/$Z$6)^3+'LED Curve'!$D$15*(W11/$Z$6)^2+'LED Curve'!$D$16*(W11/$Z$6)^1+'LED Curve'!$D$17)*$AE$6+((R$5-10)*Design!C$18)),0,         ('LED Curve'!$D$14*(W11/$Z$6)^3+'LED Curve'!$D$15*(W11/$Z$6)^2+'LED Curve'!$D$16*(W11/$Z$6)^1+'LED Curve'!$D$17)*$AE$6))</f>
        <v>0</v>
      </c>
      <c r="BE11">
        <f>SUM(AU11:BD11)</f>
        <v>0</v>
      </c>
      <c r="BF11" s="63">
        <f t="shared" ref="BF11:BF74" si="7">IF(Y11=0,0,IF(OR((B11*10^3)&lt;AH$2,(B11*10^3)&gt;AM$2),0,Q11))</f>
        <v>0</v>
      </c>
      <c r="BG11" s="63">
        <f t="shared" ref="BG11:BG74" si="8">IF(Z11=0,0,IF(OR((B11*10^3)&lt;AH$3,(B11*10^3)&gt;AM$3),0,Q11))</f>
        <v>0</v>
      </c>
      <c r="BH11" s="63">
        <f t="shared" ref="BH11:BH74" si="9">IF(AA11=0,0,IF(OR((B11*10^3)&lt;AH$4,(B11*10^3)&gt;AM$4),0,Q11))</f>
        <v>0</v>
      </c>
      <c r="BI11" s="63">
        <f t="shared" ref="BI11:BI74" si="10">IF(AB11=0,0,IF(OR((B11*10^3)&lt;AH$5,(B11*10^3)&gt;AM$5),0,Q11))</f>
        <v>0</v>
      </c>
      <c r="BJ11" s="63">
        <f t="shared" ref="BJ11:BJ74" si="11">IF(AC11=0,0,IF(OR((B11*10^3)&lt;AH$6,(B11*10^3)&gt;AM$6),0,Q11))</f>
        <v>0</v>
      </c>
      <c r="BK11" s="63">
        <f t="shared" ref="BK11:BK74" si="12">IF(AD11=0,0,IF(OR((B11*10^3)&lt;AJ$2,(B11*10^3)&gt;AO$2),0,Q11))</f>
        <v>0</v>
      </c>
      <c r="BL11" s="63">
        <f t="shared" ref="BL11:BL74" si="13">IF(AE11=0,0,IF(OR((B11*10^3)&lt;AJ$3,(B11*10^3)&gt;AO$3),0,Q11))</f>
        <v>0</v>
      </c>
      <c r="BM11" s="63">
        <f t="shared" ref="BM11:BM74" si="14">IF(AF11=0,0,IF(OR((B11*10^3)&lt;AJ$4,(B11*10^3)&gt;AO$4),0,Q11))</f>
        <v>0</v>
      </c>
      <c r="BN11" s="63">
        <f t="shared" ref="BN11:BN74" si="15">IF(AG11=0,0,IF(OR((B11*10^3)&lt;AJ$5,(B11*10^3)&gt;AO$5),0,Q11))</f>
        <v>0</v>
      </c>
      <c r="BO11" s="63">
        <f t="shared" ref="BO11:BO74" si="16">IF(AH11=0,0,IF(OR((B11*10^3)&lt;AJ$6,(B11*10^3)&gt;AO$6),0,Q11))</f>
        <v>0</v>
      </c>
      <c r="BQ11" s="66">
        <f t="shared" ref="BQ11:BQ74" si="17">IF(AJ11=0,0,IF(OR((B11*10^3)&lt;AH$2,(B11*10^3)&gt;AM$2),0,R11))</f>
        <v>0</v>
      </c>
      <c r="BR11" s="66">
        <f t="shared" ref="BR11:BR74" si="18">IF(AK11=0,0,IF(OR((B11*10^3)&lt;AH$3,(B11*10^3)&gt;AM$3),0,R11))</f>
        <v>0</v>
      </c>
      <c r="BS11" s="66">
        <f t="shared" ref="BS11:BS74" si="19">IF(AL11=0,0,IF(OR((B11*10^3)&lt;AH$4,(B11*10^3)&gt;AM$4),0,R11))</f>
        <v>0</v>
      </c>
      <c r="BT11" s="66">
        <f t="shared" ref="BT11:BT74" si="20">IF(AM11=0,0,IF(OR((B11*10^3)&lt;AH$5,(B11*10^3)&gt;AM$5),0,R11))</f>
        <v>0</v>
      </c>
      <c r="BU11" s="66">
        <f t="shared" ref="BU11:BU74" si="21">IF(AN11=0,0,IF(OR((B11*10^3)&lt;AH$6,(B11*10^3)&gt;AM$6),0,R11))</f>
        <v>0</v>
      </c>
      <c r="BV11" s="66">
        <f t="shared" ref="BV11:BV74" si="22">IF(AO11=0,0,IF(OR((B11*10^3)&lt;AJ$2,(B11*10^3)&gt;AO$2),0,R11))</f>
        <v>0</v>
      </c>
      <c r="BW11" s="66">
        <f t="shared" ref="BW11:BW74" si="23">IF(AP11=0,0,IF(OR((B11*10^3)&lt;AJ$3,(B11*10^3)&gt;AO$3),0,R11))</f>
        <v>0</v>
      </c>
      <c r="BX11" s="66">
        <f t="shared" ref="BX11:BX74" si="24">IF(AQ11=0,0,IF(OR((B11*10^3)&lt;AJ$4,(B11*10^3)&gt;AO$4),0,R11))</f>
        <v>0</v>
      </c>
      <c r="BY11" s="66">
        <f t="shared" ref="BY11:BY74" si="25">IF(AR11=0,0,IF(OR((B11*10^3)&lt;AJ$5,(B11*10^3)&gt;AO$5),0,R11))</f>
        <v>0</v>
      </c>
      <c r="BZ11" s="66">
        <f t="shared" ref="BZ11:BZ74" si="26">IF(AS11=0,0,IF(OR((B11*10^3)&lt;AJ$6,(B11*10^3)&gt;AO$6),0,R11))</f>
        <v>0</v>
      </c>
      <c r="CB11" s="69">
        <f t="shared" ref="CB11:CB74" si="27">IF(OR((B11*10^3)&lt;AH$2,(B11*10^3)&gt;AM$2),0,S11)</f>
        <v>0</v>
      </c>
      <c r="CC11" s="69">
        <f t="shared" ref="CC11:CC74" si="28">IF(OR((B11*10^3)&lt;AH$3,(B11*10^3)&gt;AM$3),0,S11)</f>
        <v>0</v>
      </c>
      <c r="CD11" s="69">
        <f t="shared" ref="CD11:CD74" si="29">IF(OR((B11*10^3)&lt;AH$4,(B11*10^3)&gt;AM$4),0,S11)</f>
        <v>0</v>
      </c>
      <c r="CE11" s="69">
        <f t="shared" ref="CE11:CE74" si="30">IF(OR((B11*10^3)&lt;AH$5,(B11*10^3)&gt;AM$5),0,S11)</f>
        <v>0</v>
      </c>
      <c r="CF11" s="69">
        <f t="shared" ref="CF11:CF74" si="31">IF(OR((B11*10^3)&lt;AH$6,(B11*10^3)&gt;AM$6),0,S11)</f>
        <v>0</v>
      </c>
      <c r="CG11" s="69">
        <f t="shared" ref="CG11:CG74" si="32">IF(OR((B11*10^3)&lt;AJ$2,(B11*10^3)&gt;AO$2),0,S11)</f>
        <v>0</v>
      </c>
      <c r="CH11" s="69">
        <f t="shared" ref="CH11:CH74" si="33">IF(OR((B11*10^3)&lt;AJ$3,(B11*10^3)&gt;AO$3),0,S11)</f>
        <v>0</v>
      </c>
      <c r="CI11" s="69">
        <f t="shared" ref="CI11:CI74" si="34">IF(OR((B11*10^3)&lt;AJ$4,(B11*10^3)&gt;AO$4),0,S11)</f>
        <v>0</v>
      </c>
      <c r="CJ11" s="69">
        <f t="shared" ref="CJ11:CJ74" si="35">IF(OR((B11*10^3)&lt;AJ$5,(B11*10^3)&gt;AO$5),0,S11)</f>
        <v>0</v>
      </c>
      <c r="CK11" s="69">
        <f t="shared" ref="CK11:CK74" si="36">IF(OR((B11*10^3)&lt;AJ$6,(B11*10^3)&gt;AO$6),0,S11)</f>
        <v>0</v>
      </c>
      <c r="CL11">
        <f>SUM(CB11:CK11)</f>
        <v>0</v>
      </c>
      <c r="CM11" s="63">
        <f>BF11/W$2</f>
        <v>0</v>
      </c>
      <c r="CN11" s="63">
        <f>BG11/W$3</f>
        <v>0</v>
      </c>
      <c r="CO11" s="63">
        <f>BH11/W$4</f>
        <v>0</v>
      </c>
      <c r="CP11" s="63">
        <f>BI11/W$5</f>
        <v>0</v>
      </c>
      <c r="CQ11" s="63">
        <f>BJ11/W$6</f>
        <v>0</v>
      </c>
      <c r="CR11" s="63">
        <f>BK11/Z$2</f>
        <v>0</v>
      </c>
      <c r="CS11" s="63">
        <f>BL11/Z$3</f>
        <v>0</v>
      </c>
      <c r="CT11" s="63">
        <f>BM11/Z$4</f>
        <v>0</v>
      </c>
      <c r="CU11" s="63">
        <f>BN11/Z$5</f>
        <v>0</v>
      </c>
      <c r="CV11" s="63">
        <f>BO11/Z$6</f>
        <v>0</v>
      </c>
      <c r="CX11" s="102">
        <f>BQ11/W$2</f>
        <v>0</v>
      </c>
      <c r="CY11" s="102">
        <f>BR11/W$3</f>
        <v>0</v>
      </c>
      <c r="CZ11" s="102">
        <f>BS11/W$4</f>
        <v>0</v>
      </c>
      <c r="DA11" s="102">
        <f>BT11/W$5</f>
        <v>0</v>
      </c>
      <c r="DB11" s="102">
        <f>BU11/W$6</f>
        <v>0</v>
      </c>
      <c r="DC11" s="102">
        <f>BV11/Z$2</f>
        <v>0</v>
      </c>
      <c r="DD11" s="102">
        <f>BW11/Z$3</f>
        <v>0</v>
      </c>
      <c r="DE11" s="102">
        <f>BX11/Z$4</f>
        <v>0</v>
      </c>
      <c r="DF11" s="102">
        <f>BY11/Z$5</f>
        <v>0</v>
      </c>
      <c r="DG11" s="102">
        <f>BZ11/Z$6</f>
        <v>0</v>
      </c>
      <c r="DI11" s="69">
        <f>CB11/W$2</f>
        <v>0</v>
      </c>
      <c r="DJ11" s="69">
        <f>CC11/W$3</f>
        <v>0</v>
      </c>
      <c r="DK11" s="69">
        <f>CD11/W$4</f>
        <v>0</v>
      </c>
      <c r="DL11" s="69">
        <f>CE11/W$5</f>
        <v>0</v>
      </c>
      <c r="DM11" s="69">
        <f>CF11/W$6</f>
        <v>0</v>
      </c>
      <c r="DN11" s="69">
        <f>CG11/Z$2</f>
        <v>0</v>
      </c>
      <c r="DO11" s="69">
        <f>CH11/Z$3</f>
        <v>0</v>
      </c>
      <c r="DP11" s="69">
        <f>CI11/Z$4</f>
        <v>0</v>
      </c>
      <c r="DQ11" s="69">
        <f>CJ11/Z$5</f>
        <v>0</v>
      </c>
      <c r="DR11" s="69">
        <f>CK11/Z$6</f>
        <v>0</v>
      </c>
      <c r="DT11">
        <f>C11*Q11*10^-3</f>
        <v>0</v>
      </c>
      <c r="DU11">
        <f t="shared" ref="DU11:DV11" si="37">D11*R11*10^-3</f>
        <v>0</v>
      </c>
      <c r="DV11">
        <f t="shared" si="37"/>
        <v>0</v>
      </c>
      <c r="DX11">
        <v>0</v>
      </c>
      <c r="DY11">
        <v>0</v>
      </c>
      <c r="DZ11">
        <v>0</v>
      </c>
      <c r="EB11">
        <f>Y11*BF11*10^-3</f>
        <v>0</v>
      </c>
      <c r="EC11">
        <f t="shared" ref="EC11:EK11" si="38">Z11*BG11*10^-3</f>
        <v>0</v>
      </c>
      <c r="ED11">
        <f t="shared" si="38"/>
        <v>0</v>
      </c>
      <c r="EE11">
        <f t="shared" si="38"/>
        <v>0</v>
      </c>
      <c r="EF11">
        <f t="shared" si="38"/>
        <v>0</v>
      </c>
      <c r="EG11">
        <f t="shared" si="38"/>
        <v>0</v>
      </c>
      <c r="EH11">
        <f t="shared" si="38"/>
        <v>0</v>
      </c>
      <c r="EI11">
        <f t="shared" si="38"/>
        <v>0</v>
      </c>
      <c r="EJ11">
        <f t="shared" si="38"/>
        <v>0</v>
      </c>
      <c r="EK11">
        <f t="shared" si="38"/>
        <v>0</v>
      </c>
      <c r="EM11">
        <f>AJ11*BQ11*10^-3</f>
        <v>0</v>
      </c>
      <c r="EN11">
        <f t="shared" ref="EN11:EV11" si="39">AK11*BR11*10^-3</f>
        <v>0</v>
      </c>
      <c r="EO11">
        <f t="shared" si="39"/>
        <v>0</v>
      </c>
      <c r="EP11">
        <f t="shared" si="39"/>
        <v>0</v>
      </c>
      <c r="EQ11">
        <f t="shared" si="39"/>
        <v>0</v>
      </c>
      <c r="ER11">
        <f t="shared" si="39"/>
        <v>0</v>
      </c>
      <c r="ES11">
        <f t="shared" si="39"/>
        <v>0</v>
      </c>
      <c r="ET11">
        <f t="shared" si="39"/>
        <v>0</v>
      </c>
      <c r="EU11">
        <f t="shared" si="39"/>
        <v>0</v>
      </c>
      <c r="EV11">
        <f t="shared" si="39"/>
        <v>0</v>
      </c>
      <c r="EX11">
        <f>AU11*CB11*10^-3</f>
        <v>0</v>
      </c>
      <c r="EY11">
        <f t="shared" ref="EY11:FG11" si="40">AV11*CC11*10^-3</f>
        <v>0</v>
      </c>
      <c r="EZ11">
        <f t="shared" si="40"/>
        <v>0</v>
      </c>
      <c r="FA11">
        <f t="shared" si="40"/>
        <v>0</v>
      </c>
      <c r="FB11">
        <f t="shared" si="40"/>
        <v>0</v>
      </c>
      <c r="FC11">
        <f t="shared" si="40"/>
        <v>0</v>
      </c>
      <c r="FD11">
        <f t="shared" si="40"/>
        <v>0</v>
      </c>
      <c r="FE11">
        <f t="shared" si="40"/>
        <v>0</v>
      </c>
      <c r="FF11">
        <f t="shared" si="40"/>
        <v>0</v>
      </c>
      <c r="FG11">
        <f t="shared" si="40"/>
        <v>0</v>
      </c>
      <c r="FJ11">
        <f>IF($W$2=0,0,IF(BF11&lt;=0,0,('LED Curve'!$D$19*(BF11/$W$2)^3+'LED Curve'!$D$20*(BF11/$W$2)^2+'LED Curve'!$D$21*(BF11/$W$2)^1+'LED Curve'!$D$22)*$AC$2*$W$2))</f>
        <v>0</v>
      </c>
      <c r="FK11">
        <f>IF($W$3=0,0,IF(BG11&lt;=0,0,('LED Curve'!$D$19*(BG11/$W$3)^3+'LED Curve'!$D$20*(BG11/$W$3)^2+'LED Curve'!$D$21*(BG11/$W$3)^1+'LED Curve'!$D$22)*$AC$3*$W$3))</f>
        <v>0</v>
      </c>
      <c r="FL11">
        <f>IF($W$4=0,0,IF(BH11&lt;=0,0,('LED Curve'!$D$19*(BH11/$W$4)^3+'LED Curve'!$D$20*(BH11/$W$4)^2+'LED Curve'!$D$21*(BH11/$W$4)^1+'LED Curve'!$D$22)*$AC$4*$W$4))</f>
        <v>0</v>
      </c>
      <c r="FM11">
        <f>IF($W$5=0,0,IF(BI11&lt;=0,0,('LED Curve'!$D$19*(BI11/$W$5)^3+'LED Curve'!$D$20*(BI11/$W$5)^2+'LED Curve'!$D$21*(BI11/$W$5)^1+'LED Curve'!$D$22)*$AC$5*$W$5))</f>
        <v>0</v>
      </c>
      <c r="FN11">
        <f>IF($W$6=0,0,IF(BJ11&lt;=0,0,('LED Curve'!$D$19*(BJ11/$W$6)^3+'LED Curve'!$D$20*(BJ11/$W$6)^2+'LED Curve'!$D$21*(BJ11/$W$6)^1+'LED Curve'!$D$22)*$AC$6*$W$6))</f>
        <v>0</v>
      </c>
      <c r="FO11">
        <f>IF($Z$2=0,0,IF(BK11&lt;=0,0,('LED Curve'!$D$19*(BK11/$Z$2)^3+'LED Curve'!$D$20*(BK11/$Z$2)^2+'LED Curve'!$D$21*(BK11/$Z$2)^1+'LED Curve'!$D$22)*$AE$2*$Z$2))</f>
        <v>0</v>
      </c>
      <c r="FP11">
        <f>IF($Z$3=0,0,IF(BL11&lt;=0,0,('LED Curve'!$D$19*(BL11/$Z$3)^3+'LED Curve'!$D$20*(BL11/$Z$3)^2+'LED Curve'!$D$21*(BL11/$Z$3)^1+'LED Curve'!$D$22)*$AE$3*$Z$3))</f>
        <v>0</v>
      </c>
      <c r="FQ11">
        <f>IF($Z$4=0,0,IF(BM11&lt;=0,0,('LED Curve'!$D$19*(BM11/$Z$4)^3+'LED Curve'!$D$20*(BM11/$Z$4)^2+'LED Curve'!$D$21*(BM11/$Z$4)^1+'LED Curve'!$D$22)*$AE$4*$Z$4))</f>
        <v>0</v>
      </c>
      <c r="FR11">
        <f>IF($Z$5=0,0,IF(BN11&lt;=0,0,('LED Curve'!$D$19*(BN11/$Z$5)^3+'LED Curve'!$D$20*(BN11/$Z$5)^2+'LED Curve'!$D$21*(BN11/$Z$5)^1+'LED Curve'!$D$22)*$AE$5*$Z$5))</f>
        <v>0</v>
      </c>
      <c r="FS11">
        <f>IF($Z$6=0,0,IF(BO11&lt;=0,0,('LED Curve'!$D$19*(BO11/$Z$6)^3+'LED Curve'!$D$20*(BO11/$Z$6)^2+'LED Curve'!$D$21*(BO11/$Z$6)^1+'LED Curve'!$D$22)*$AE$6*$Z$6))</f>
        <v>0</v>
      </c>
      <c r="FU11">
        <f>IF($W$2=0,0,IF(BQ11&lt;=0,0,('LED Curve'!$D$19*(BQ11/$W$2)^3+'LED Curve'!$D$20*(BQ11/$W$2)^2+'LED Curve'!$D$21*(BQ11/$W$2)^1+'LED Curve'!$D$22)*$AC$2*$W$2))</f>
        <v>0</v>
      </c>
      <c r="FV11">
        <f>IF($W$3=0,0,IF(BR11&lt;=0,0,('LED Curve'!$D$19*(BR11/$W$3)^3+'LED Curve'!$D$20*(BR11/$W$3)^2+'LED Curve'!$D$21*(BR11/$W$3)^1+'LED Curve'!$D$22)*$AC$3*$W$3))</f>
        <v>0</v>
      </c>
      <c r="FW11">
        <f>IF($W$4=0,0,IF(BS11&lt;=0,0,('LED Curve'!$D$19*(BS11/$W$4)^3+'LED Curve'!$D$20*(BS11/$W$4)^2+'LED Curve'!$D$21*(BS11/$W$4)^1+'LED Curve'!$D$22)*$AC$4*$W$4))</f>
        <v>0</v>
      </c>
      <c r="FX11">
        <f>IF($W$5=0,0,IF(BT11&lt;=0,0,('LED Curve'!$D$19*(BT11/$W$5)^3+'LED Curve'!$D$20*(BT11/$W$5)^2+'LED Curve'!$D$21*(BT11/$W$5)^1+'LED Curve'!$D$22)*$AC$5*$W$5))</f>
        <v>0</v>
      </c>
      <c r="FY11">
        <f>IF($W$6=0,0,IF(BU11&lt;=0,0,('LED Curve'!$D$19*(BU11/$W$6)^3+'LED Curve'!$D$20*(BU11/$W$6)^2+'LED Curve'!$D$21*(BU11/$W$6)^1+'LED Curve'!$D$22)*$AC$6*$W$6))</f>
        <v>0</v>
      </c>
      <c r="FZ11">
        <f>IF($Z$2=0,0,IF(BV11&lt;=0,0,('LED Curve'!$D$19*(BV11/$Z$2)^3+'LED Curve'!$D$20*(BV11/$Z$2)^2+'LED Curve'!$D$21*(BV11/$Z$2)^1+'LED Curve'!$D$22)*$AE$2*$Z$2))</f>
        <v>0</v>
      </c>
      <c r="GA11">
        <f>IF($Z$3=0,0,IF(BW11&lt;=0,0,('LED Curve'!$D$19*(BW11/$Z$3)^3+'LED Curve'!$D$20*(BW11/$Z$3)^2+'LED Curve'!$D$21*(BW11/$Z$3)^1+'LED Curve'!$D$22)*$AE$3*$Z$3))</f>
        <v>0</v>
      </c>
      <c r="GB11">
        <f>IF($Z$4=0,0,IF(BX11&lt;=0,0,('LED Curve'!$D$19*(BX11/$Z$4)^3+'LED Curve'!$D$20*(BX11/$Z$4)^2+'LED Curve'!$D$21*(BX11/$Z$4)^1+'LED Curve'!$D$22)*$AE$4*$Z$4))</f>
        <v>0</v>
      </c>
      <c r="GC11">
        <f>IF($Z$5=0,0,IF(BY11&lt;=0,0,('LED Curve'!$D$19*(BY11/$Z$5)^3+'LED Curve'!$D$20*(BY11/$Z$5)^2+'LED Curve'!$D$21*(BY11/$Z$5)^1+'LED Curve'!$D$22)*$AE$5*$Z$5))</f>
        <v>0</v>
      </c>
      <c r="GD11">
        <f>IF($Z$6=0,0,IF(BZ11&lt;=0,0,('LED Curve'!$D$19*(BZ11/$Z$6)^3+'LED Curve'!$D$20*(BZ11/$Z$6)^2+'LED Curve'!$D$21*(BZ11/$Z$6)^1+'LED Curve'!$D$22)*$AE$6*$Z$6))</f>
        <v>0</v>
      </c>
      <c r="GF11">
        <f>IF($W$2=0,0,IF(CB11&lt;=0,0,('LED Curve'!$D$19*(CB11/$W$2)^3+'LED Curve'!$D$20*(CB11/$W$2)^2+'LED Curve'!$D$21*(CB11/$W$2)^1+'LED Curve'!$D$22)*$AC$2*$W$2))</f>
        <v>0</v>
      </c>
      <c r="GG11">
        <f>IF($W$3=0,0,IF(CC11&lt;=0,0,('LED Curve'!$D$19*(CC11/$W$3)^3+'LED Curve'!$D$20*(CC11/$W$3)^2+'LED Curve'!$D$21*(CC11/$W$3)^1+'LED Curve'!$D$22)*$AC$3*$W$3))</f>
        <v>0</v>
      </c>
      <c r="GH11">
        <f>IF($W$4=0,0,IF(CD11&lt;=0,0,('LED Curve'!$D$19*(CD11/$W$4)^3+'LED Curve'!$D$20*(CD11/$W$4)^2+'LED Curve'!$D$21*(CD11/$W$4)^1+'LED Curve'!$D$22)*$AC$4*$W$4))</f>
        <v>0</v>
      </c>
      <c r="GI11">
        <f>IF($W$5=0,0,IF(CE11&lt;=0,0,('LED Curve'!$D$19*(CE11/$W$5)^3+'LED Curve'!$D$20*(CE11/$W$5)^2+'LED Curve'!$D$21*(CE11/$W$5)^1+'LED Curve'!$D$22)*$AC$5*$W$5))</f>
        <v>0</v>
      </c>
      <c r="GJ11">
        <f>IF($W$6=0,0,IF(CF11&lt;=0,0,('LED Curve'!$D$19*(CF11/$W$6)^3+'LED Curve'!$D$20*(CF11/$W$6)^2+'LED Curve'!$D$21*(CF11/$W$6)^1+'LED Curve'!$D$22)*$AC$6*$W$6))</f>
        <v>0</v>
      </c>
      <c r="GK11">
        <f>IF($Z$2=0,0,IF(CG11&lt;=0,0,('LED Curve'!$D$19*(CG11/$Z$2)^3+'LED Curve'!$D$20*(CG11/$Z$2)^2+'LED Curve'!$D$21*(CG11/$Z$2)^1+'LED Curve'!$D$22)*$AE$2*$Z$2))</f>
        <v>0</v>
      </c>
      <c r="GL11">
        <f>IF($Z$3=0,0,IF(CH11&lt;=0,0,('LED Curve'!$D$19*(CH11/$Z$3)^3+'LED Curve'!$D$20*(CH11/$Z$3)^2+'LED Curve'!$D$21*(CH11/$Z$3)^1+'LED Curve'!$D$22)*$AE$3*$Z$3))</f>
        <v>0</v>
      </c>
      <c r="GM11">
        <f>IF($Z$4=0,0,IF(CI11&lt;=0,0,('LED Curve'!$D$19*(CI11/$Z$4)^3+'LED Curve'!$D$20*(CI11/$Z$4)^2+'LED Curve'!$D$21*(CI11/$Z$4)^1+'LED Curve'!$D$22)*$AE$4*$Z$4))</f>
        <v>0</v>
      </c>
      <c r="GN11">
        <f>IF($Z$5=0,0,IF(CJ11&lt;=0,0,('LED Curve'!$D$19*(CJ11/$Z$5)^3+'LED Curve'!$D$20*(CJ11/$Z$5)^2+'LED Curve'!$D$21*(CJ11/$Z$5)^1+'LED Curve'!$D$22)*$AE$5*$Z$5))</f>
        <v>0</v>
      </c>
      <c r="GO11">
        <f>IF($Z$6=0,0,IF(CK11&lt;=0,0,('LED Curve'!$D$19*(CK11/$Z$6)^3+'LED Curve'!$D$20*(CK11/$Z$6)^2+'LED Curve'!$D$21*(CK11/$Z$6)^1+'LED Curve'!$D$22)*$AE$6*$Z$6))</f>
        <v>0</v>
      </c>
      <c r="GQ11">
        <f>SUM(FJ11:FS11)</f>
        <v>0</v>
      </c>
      <c r="GR11">
        <f t="shared" ref="GR11:GR74" si="41">IF(GQ11&lt;$GR$3,0,GQ11-$GR$3)</f>
        <v>0</v>
      </c>
      <c r="GS11">
        <f>SUM(FU11:GD11)</f>
        <v>0</v>
      </c>
      <c r="GT11">
        <f t="shared" ref="GT11:GT74" si="42">IF(GS11&lt;$GS$3,0,GS11-$GS$3)</f>
        <v>0</v>
      </c>
      <c r="GU11">
        <f>SUM(GF11:GO11)</f>
        <v>0</v>
      </c>
      <c r="GV11">
        <f t="shared" ref="GV11:GV74" si="43">IF(GU11&lt;$GT$3,0,GU11-$GT$3)</f>
        <v>0</v>
      </c>
    </row>
    <row r="12" spans="1:204" ht="16.899999999999999">
      <c r="A12">
        <v>1</v>
      </c>
      <c r="B12">
        <f t="shared" si="0"/>
        <v>3.2552083333333333E-5</v>
      </c>
      <c r="C12" s="50">
        <f t="shared" si="1"/>
        <v>0.47429419448334631</v>
      </c>
      <c r="D12" s="50">
        <f t="shared" si="2"/>
        <v>0.68254910498149579</v>
      </c>
      <c r="E12" s="50">
        <f t="shared" si="3"/>
        <v>0.89080401547964527</v>
      </c>
      <c r="G12" s="52">
        <f t="shared" si="4"/>
        <v>7.5284792775134335E-3</v>
      </c>
      <c r="H12" s="52">
        <f t="shared" si="5"/>
        <v>1.083411277748406E-2</v>
      </c>
      <c r="I12" s="52">
        <f t="shared" si="6"/>
        <v>1.4139746277454686E-2</v>
      </c>
      <c r="J12" s="52">
        <f>IF(C12&lt;Calculation!D$19,0,G12)</f>
        <v>0</v>
      </c>
      <c r="K12" s="52">
        <f>IF(D12&lt;Calculation!D$19,0,H12)</f>
        <v>0</v>
      </c>
      <c r="L12" s="52">
        <f>IF(E12&lt;Calculation!D$19,0,I12)</f>
        <v>0</v>
      </c>
      <c r="M12" s="52">
        <f>IF(IF(C12&lt;Calculation!D$19,0,C12*(R$3/(R$2+R$3)))&gt;0,$H$2*SIN(2*PI()*$E$2*B12)+$H$5,0)</f>
        <v>0</v>
      </c>
      <c r="N12" s="52">
        <f>IF(IF(D12&lt;Calculation!D$19,0,D12*(R$3/(R$2+R$3)))&gt;0,$J$2*SIN(2*PI()*$E$2*B12)+$J$5,0)</f>
        <v>0</v>
      </c>
      <c r="O12" s="52">
        <f>IF(IF(E12&lt;Calculation!D$19,0,E12*(R$3/(R$2+R$3)))&gt;0,$L$2*SIN(2*PI()*$E$2*B12)+$L$5,0)</f>
        <v>0</v>
      </c>
      <c r="Q12" s="55">
        <f>(M12/Design!C$43)*10^3</f>
        <v>0</v>
      </c>
      <c r="R12" s="55">
        <f>(N12/Design!C$43)*10^3</f>
        <v>0</v>
      </c>
      <c r="S12" s="55">
        <f>(O12/Design!C$43)*10^3</f>
        <v>0</v>
      </c>
      <c r="U12" s="55">
        <f>(($H$2*SIN(2*PI()*$E$2*B12)+$H$5)/Design!C$43)*10^3</f>
        <v>2.659219307654014</v>
      </c>
      <c r="V12" s="55">
        <f>(($J$2*SIN(2*PI()*$E$2*B12)+$J$5)/Design!C$43)*10^3</f>
        <v>-18.543255495361493</v>
      </c>
      <c r="W12" s="55">
        <f>(($L$2*SIN(2*PI()*$E$2*B12)+$L$5)/Design!C$43)*10^3</f>
        <v>-39.018238559721816</v>
      </c>
      <c r="Y12" s="99">
        <f>IF(C12&lt;('LED Curve'!$D$14*(U12/$W$2)^3+'LED Curve'!$D$15*(U12/$W$2)^2+'LED Curve'!$D$16*(U12/$W$2)^1+'LED Curve'!$D$17)*$AC$2+((R$5-1)*Design!C$18),0,         ('LED Curve'!$D$14*(U12/$W$2)^3+'LED Curve'!$D$15*(U12/$W$2)^2+'LED Curve'!$D$16*(U12/$W$2)^1+'LED Curve'!$D$17)*$AC$2)</f>
        <v>0</v>
      </c>
      <c r="Z12" s="99">
        <f>IF(Y12=0,0,IF(C12&lt;Y12+('LED Curve'!$D$14*(U12/$W$3)^3+'LED Curve'!$D$15*(U12/$W$3)^2+'LED Curve'!$D$16*(U12/$W$3)^1+'LED Curve'!$D$17)*$AC$3+((R$5-2)*Design!C$18),0,         ('LED Curve'!$D$14*(U12/$W$3)^3+'LED Curve'!$D$15*(U12/$W$3)^2+'LED Curve'!$D$16*(U12/$W$3)^1+'LED Curve'!$D$17)*$AC$3))</f>
        <v>0</v>
      </c>
      <c r="AA12" s="99">
        <f>IF(Z12=0,0,IF(C12&lt;(SUM(Y12:Z12)+('LED Curve'!$D$14*(U12/$W$4)^3+'LED Curve'!$D$15*(U12/$W$4)^2+'LED Curve'!$D$16*(U12/$W$4)^1+'LED Curve'!$D$17)*$AC$4+((R$5-3)*Design!C$18)),0,         ('LED Curve'!$D$14*(U12/$W$4)^3+'LED Curve'!$D$15*(U12/$W$4)^2+'LED Curve'!$D$16*(U12/$W$4)^1+'LED Curve'!$D$17)*$AC$4))</f>
        <v>0</v>
      </c>
      <c r="AB12" s="99">
        <f>IF(AA12=0,0,IF(C12&lt;(SUM(Y12:AA12)+('LED Curve'!$D$14*(U12/$W$5)^3+'LED Curve'!$D$15*(U12/$W$5)^2+'LED Curve'!$D$16*(U12/$W$5)^1+'LED Curve'!$D$17)*$AC$5+((R$5-4)*Design!C$18)),0,         ('LED Curve'!$D$14*(U12/$W$5)^3+'LED Curve'!$D$15*(U12/$W$5)^2+'LED Curve'!$D$16*(U12/$W$5)^1+'LED Curve'!$D$17)*$AC$5))</f>
        <v>0</v>
      </c>
      <c r="AC12" s="99">
        <f>IF(AB12=0,0,IF(C12&lt;(SUM(Y12:AB12)+ ('LED Curve'!$D$14*(U12/$W$6)^3+'LED Curve'!$D$15*(U12/$W$6)^2+'LED Curve'!$D$16*(U12/$W$6)^1+'LED Curve'!$D$17)*$AC$6+((R$5-5)*Design!C$18)),0,         ('LED Curve'!$D$14*(U12/$W$6)^3+'LED Curve'!$D$15*(U12/$W$6)^2+'LED Curve'!$D$16*(U12/$W$6)^1+'LED Curve'!$D$17)*$AC$6))</f>
        <v>0</v>
      </c>
      <c r="AD12" s="99">
        <f>IF(AC12=0,0,IF(C12&lt;(SUM(Y12:AC12)+('LED Curve'!$D$14*(U12/$Z$2)^3+'LED Curve'!$D$15*(U12/$Z$2)^2+'LED Curve'!$D$16*(U12/$Z$2)^1+'LED Curve'!$D$17)*$AE$2+((R$5-6)*Design!C$18)),0,         ('LED Curve'!$D$14*(U12/$Z$2)^3+'LED Curve'!$D$15*(U12/$Z$2)^2+'LED Curve'!$D$16*(U12/$Z$2)^1+'LED Curve'!$D$17)*$AE$2))</f>
        <v>0</v>
      </c>
      <c r="AE12" s="99">
        <f>IF(AD12=0,0,IF(C12&lt;(SUM(Y12:AD12)+('LED Curve'!$D$14*(U12/$Z$3)^3+'LED Curve'!$D$15*(U12/$Z$3)^2+'LED Curve'!$D$16*(U12/$Z$3)^1+'LED Curve'!$D$17)*$AE$3+((R$5-7)*Design!C$18)),0,         ('LED Curve'!$D$14*(U12/$Z$3)^3+'LED Curve'!$D$15*(U12/$Z$3)^2+'LED Curve'!$D$16*(U12/$Z$3)^1+'LED Curve'!$D$17)*$AE$3))</f>
        <v>0</v>
      </c>
      <c r="AF12" s="99">
        <f>IF(AE12=0,0,IF(C12&lt;(SUM(Y12:AE12)+('LED Curve'!$D$14*(U12/$Z$4)^3+'LED Curve'!$D$15*(U12/$Z$4)^2+'LED Curve'!$D$16*(U12/$Z$4)^1+'LED Curve'!$D$17)*$AE$4+((R$5-8)*Design!C$18)),0,         ('LED Curve'!$D$14*(U12/$Z$4)^3+'LED Curve'!$D$15*(U12/$Z$4)^2+'LED Curve'!$D$16*(U12/$Z$4)^1+'LED Curve'!$D$17)*$AE$4))</f>
        <v>0</v>
      </c>
      <c r="AG12" s="99">
        <f>IF(AF12=0,0,IF(C12&lt;(SUM(Y12:AF12)+('LED Curve'!$D$14*(U12/$Z$5)^3+'LED Curve'!$D$15*(U12/$Z$5)^2+'LED Curve'!$D$16*(U12/$Z$5)^1+'LED Curve'!$D$17)*$AE$5+((R$5-9)*Design!C$18)),0,         ('LED Curve'!$D$14*(U12/$Z$5)^3+'LED Curve'!$D$15*(U12/$Z$5)^2+'LED Curve'!$D$16*(U12/$Z$5)^1+'LED Curve'!$D$17)*$AE$5))</f>
        <v>0</v>
      </c>
      <c r="AH12" s="99">
        <f>IF(AG12=0,0,IF(C12&lt;(SUM(Y12:AG12)+('LED Curve'!$D$14*(U12/$Z$6)^3+'LED Curve'!$D$15*(U12/$Z$6)^2+'LED Curve'!$D$16*(U12/$Z$6)^1+'LED Curve'!$D$17)*$AE$6+((R$5-10)*Design!C$18)),0,         ('LED Curve'!$D$14*(U12/$Z$6)^3+'LED Curve'!$D$15*(U12/$Z$6)^2+'LED Curve'!$D$16*(U12/$Z$6)^1+'LED Curve'!$D$17)*$AE$6))</f>
        <v>0</v>
      </c>
      <c r="AI12">
        <f t="shared" ref="AI12:AI75" si="44">SUM(Y12:AH12)</f>
        <v>0</v>
      </c>
      <c r="AJ12" s="57">
        <f>IF(D12&lt;('LED Curve'!$D$14*(V12/$W$2)^3+'LED Curve'!$D$15*(V12/$W$2)^2+'LED Curve'!$D$16*(V12/$W$2)^1+'LED Curve'!$D$17)*$AC$2+((R$5-1)*Design!C$18),0,         ('LED Curve'!$D$14*(V12/$W$2)^3+'LED Curve'!$D$15*(V12/$W$2)^2+'LED Curve'!$D$16*(V12/$W$2)^1+'LED Curve'!$D$17)*$AC$2)</f>
        <v>0</v>
      </c>
      <c r="AK12" s="57">
        <f>IF(AJ12=0,0,IF(D12&lt;AJ12+('LED Curve'!$D$14*(V12/$W$3)^3+'LED Curve'!$D$15*(V12/$W$3)^2+'LED Curve'!$D$16*(V12/$W$3)^1+'LED Curve'!$D$17)*$AC$3+((R$5-1)*Design!C$18),0,         ('LED Curve'!$D$14*(V12/$W$3)^3+'LED Curve'!$D$15*(V12/$W$3)^2+'LED Curve'!$D$16*(V12/$W$3)^1+'LED Curve'!$D$17)*$AC$3))</f>
        <v>0</v>
      </c>
      <c r="AL12" s="57">
        <f>IF(AK12=0,0,IF(D12&lt;(SUM(AJ12:AK12)+('LED Curve'!$D$14*(V12/$W$4)^3+'LED Curve'!$D$15*(V12/$W$4)^2+'LED Curve'!$D$16*(V12/$W$4)^1+'LED Curve'!$D$17)*$AC$4+((R$5-1)*Design!C$18)),0,         ('LED Curve'!$D$14*(V12/$W$4)^3+'LED Curve'!$D$15*(V12/$W$4)^2+'LED Curve'!$D$16*(V12/$W$4)^1+'LED Curve'!$D$17)*$AC$4))</f>
        <v>0</v>
      </c>
      <c r="AM12" s="57">
        <f>IF(AL12=0,0,IF(D12&lt;(SUM(AJ12:AL12)+('LED Curve'!$D$14*(V12/$W$5)^3+'LED Curve'!$D$15*(V12/$W$5)^2+'LED Curve'!$D$16*(V12/$W$5)^1+'LED Curve'!$D$17)*$AC$5+((R$5-1)*Design!C$18)),0,         ('LED Curve'!$D$14*(V12/$W$5)^3+'LED Curve'!$D$15*(V12/$W$5)^2+'LED Curve'!$D$16*(V12/$W$5)^1+'LED Curve'!$D$17)*$AC$5))</f>
        <v>0</v>
      </c>
      <c r="AN12" s="57">
        <f>IF(AM12=0,0,IF(D12&lt;(SUM(AJ12:AM12)+ ('LED Curve'!$D$14*(V12/$W$6)^3+'LED Curve'!$D$15*(V12/$W$6)^2+'LED Curve'!$D$16*(V12/$W$6)^1+'LED Curve'!$D$17)*$AC$6+((R$5-1)*Design!C$18)),0,         ('LED Curve'!$D$14*(V12/$W$6)^3+'LED Curve'!$D$15*(V12/$W$6)^2+'LED Curve'!$D$16*(V12/$W$6)^1+'LED Curve'!$D$17)*$AC$6))</f>
        <v>0</v>
      </c>
      <c r="AO12" s="57">
        <f>IF(AN12=0,0,IF(D12&lt;(SUM(AJ12:AN12)+('LED Curve'!$D$14*(V12/$Z$2)^3+'LED Curve'!$D$15*(V12/$Z$2)^2+'LED Curve'!$D$16*(V12/$Z$2)^1+'LED Curve'!$D$17)*$AE$2+((R$5-1)*Design!C$18)),0,         ('LED Curve'!$D$14*(V12/$Z$2)^3+'LED Curve'!$D$15*(V12/$Z$2)^2+'LED Curve'!$D$16*(V12/$Z$2)^1+'LED Curve'!$D$17)*$AE$2))</f>
        <v>0</v>
      </c>
      <c r="AP12" s="57">
        <f>IF(AO12=0,0,IF(D12&lt;(SUM(AJ12:AO12)+('LED Curve'!$D$14*(V12/$Z$3)^3+'LED Curve'!$D$15*(V12/$Z$3)^2+'LED Curve'!$D$16*(V12/$Z$3)^1+'LED Curve'!$D$17)*$AE$3+((R$5-1)*Design!C$18)),0,         ('LED Curve'!$D$14*(V12/$Z$3)^3+'LED Curve'!$D$15*(V12/$Z$3)^2+'LED Curve'!$D$16*(V12/$Z$3)^1+'LED Curve'!$D$17)*$AE$3))</f>
        <v>0</v>
      </c>
      <c r="AQ12" s="57">
        <f>IF(AP12=0,0,IF(D12&lt;(SUM(AJ12:AP12)+('LED Curve'!$D$14*(V12/$Z$4)^3+'LED Curve'!$D$15*(V12/$Z$4)^2+'LED Curve'!$D$16*(V12/$Z$4)^1+'LED Curve'!$D$17)*$AE$4+((R$5-1)*Design!C$18)),0,         ('LED Curve'!$D$14*(V12/$Z$4)^3+'LED Curve'!$D$15*(V12/$Z$4)^2+'LED Curve'!$D$16*(V12/$Z$4)^1+'LED Curve'!$D$17)*$AE$4))</f>
        <v>0</v>
      </c>
      <c r="AR12" s="57">
        <f>IF(AQ12=0,0,IF(D12&lt;(SUM(AJ12:AQ12)+('LED Curve'!$D$14*(V12/$Z$5)^3+'LED Curve'!$D$15*(V12/$Z$5)^2+'LED Curve'!$D$16*(V12/$Z$5)^1+'LED Curve'!$D$17)*$AE$5+((R$5-1)*Design!C$18)),0,         ('LED Curve'!$D$14*(V12/$Z$5)^3+'LED Curve'!$D$15*(V12/$Z$5)^2+'LED Curve'!$D$16*(V12/$Z$5)^1+'LED Curve'!$D$17)*$AE$5))</f>
        <v>0</v>
      </c>
      <c r="AS12" s="57">
        <f>IF(AR12=0,0,IF(D12&lt;(SUM(AJ12:AR12)+('LED Curve'!$D$14*(V12/$Z$6)^3+'LED Curve'!$D$15*(V12/$Z$6)^2+'LED Curve'!$D$16*(V12/$Z$6)^1+'LED Curve'!$D$17)*$AE$6+((R$5-1)*Design!C$18)),0,         ('LED Curve'!$D$14*(V12/$Z$6)^3+'LED Curve'!$D$15*(V12/$Z$6)^2+'LED Curve'!$D$16*(V12/$Z$6)^1+'LED Curve'!$D$17)*$AE$6))</f>
        <v>0</v>
      </c>
      <c r="AU12" s="59">
        <f>IF(E12&lt;('LED Curve'!$D$14*(W12/$W$2)^3+'LED Curve'!$D$15*(W12/$W$2)^2+'LED Curve'!$D$16*(W12/$W$2)^1+'LED Curve'!$D$17)*$AC$2+((R$5-1)*Design!C$18),0,         ('LED Curve'!$D$14*(W12/$W$2)^3+'LED Curve'!$D$15*(W12/$W$2)^2+'LED Curve'!$D$16*(W12/$W$2)^1+'LED Curve'!$D$17)*$AC$2)</f>
        <v>0</v>
      </c>
      <c r="AV12" s="59">
        <f>IF(AU12=0,0,IF(E12&lt;AU12+('LED Curve'!$D$14*(W12/$W$3)^3+'LED Curve'!$D$15*(W12/$W$3)^2+'LED Curve'!$D$16*(W12/$W$3)^1+'LED Curve'!$D$17)*$AC$3+((R$5-2)*Design!C$18),0,         ('LED Curve'!$D$14*(W12/$W$3)^3+'LED Curve'!$D$15*(W12/$W$3)^2+'LED Curve'!$D$16*(W12/$W$3)^1+'LED Curve'!$D$17)*$AC$3))</f>
        <v>0</v>
      </c>
      <c r="AW12" s="59">
        <f>IF(AV12=0,0,IF(E12&lt;(SUM(AU12:AV12)+('LED Curve'!$D$14*(W12/$W$4)^3+'LED Curve'!$D$15*(W12/$W$4)^2+'LED Curve'!$D$16*(W12/$W$4)^1+'LED Curve'!$D$17)*$AC$4+((R$5-3)*Design!C$18)),0,         ('LED Curve'!$D$14*(W12/$W$4)^3+'LED Curve'!$D$15*(W12/$W$4)^2+'LED Curve'!$D$16*(W12/$W$4)^1+'LED Curve'!$D$17)*$AC$4))</f>
        <v>0</v>
      </c>
      <c r="AX12" s="59">
        <f>IF(AW12=0,0,IF(E12&lt;(SUM(AU12:AW12)+('LED Curve'!$D$14*(W12/$W$5)^3+'LED Curve'!$D$15*(W12/$W$5)^2+'LED Curve'!$D$16*(W12/$W$5)^1+'LED Curve'!$D$17)*$AC$5+((R$5-4)*Design!C$18)),0,         ('LED Curve'!$D$14*(W12/$W$5)^3+'LED Curve'!$D$15*(W12/$W$5)^2+'LED Curve'!$D$16*(W12/$W$5)^1+'LED Curve'!$D$17)*$AC$5))</f>
        <v>0</v>
      </c>
      <c r="AY12" s="59">
        <f>IF(AX12=0,0,IF(E12&lt;(SUM(AU12:AX12)+ ('LED Curve'!$D$14*(W12/$W$6)^3+'LED Curve'!$D$15*(W12/$W$6)^2+'LED Curve'!$D$16*(W12/$W$6)^1+'LED Curve'!$D$17)*$AC$6+((R$5-5)*Design!C$18)),0,         ('LED Curve'!$D$14*(W12/$W$6)^3+'LED Curve'!$D$15*(W12/$W$6)^2+'LED Curve'!$D$16*(W12/$W$6)^1+'LED Curve'!$D$17)*$AC$6))</f>
        <v>0</v>
      </c>
      <c r="AZ12" s="59">
        <f>IF(AY12=0,0,IF(E12&lt;(SUM(AU12:AY12)+('LED Curve'!$D$14*(W12/$Z$2)^3+'LED Curve'!$D$15*(W12/$Z$2)^2+'LED Curve'!$D$16*(W12/$Z$2)^1+'LED Curve'!$D$17)*$AE$2+((R$5-6)*Design!C$18)),0,         ('LED Curve'!$D$14*(W12/$Z$2)^3+'LED Curve'!$D$15*(W12/$Z$2)^2+'LED Curve'!$D$16*(W12/$Z$2)^1+'LED Curve'!$D$17)*$AE$2))</f>
        <v>0</v>
      </c>
      <c r="BA12" s="59">
        <f>IF(AZ12=0,0,IF(E12&lt;(SUM(AU12:AZ12)+('LED Curve'!$D$14*(W12/$Z$3)^3+'LED Curve'!$D$15*(W12/$Z$3)^2+'LED Curve'!$D$16*(W12/$Z$3)^1+'LED Curve'!$D$17)*$AE$3+((R$5-7)*Design!C$18)),0,         ('LED Curve'!$D$14*(W12/$Z$3)^3+'LED Curve'!$D$15*(W12/$Z$3)^2+'LED Curve'!$D$16*(W12/$Z$3)^1+'LED Curve'!$D$17)*$AE$3))</f>
        <v>0</v>
      </c>
      <c r="BB12" s="59">
        <f>IF(BA12=0,0,IF(E12&lt;(SUM(AU12:BA12)+('LED Curve'!$D$14*(W12/$Z$4)^3+'LED Curve'!$D$15*(W12/$Z$4)^2+'LED Curve'!$D$16*(W12/$Z$4)^1+'LED Curve'!$D$17)*$AE$4+((R$5-8)*Design!C$18)),0,         ('LED Curve'!$D$14*(W12/$Z$4)^3+'LED Curve'!$D$15*(W12/$Z$4)^2+'LED Curve'!$D$16*(W12/$Z$4)^1+'LED Curve'!$D$17)*$AE$4))</f>
        <v>0</v>
      </c>
      <c r="BC12" s="59">
        <f>IF(BB12=0,0,IF(E12&lt;(SUM(AU12:BB12)+('LED Curve'!$D$14*(W12/$Z$5)^3+'LED Curve'!$D$15*(W12/$Z$5)^2+'LED Curve'!$D$16*(W12/$Z$5)^1+'LED Curve'!$D$17)*$AE$5+((R$5-9)*Design!C$18)),0,         ('LED Curve'!$D$14*(W12/$Z$5)^3+'LED Curve'!$D$15*(W12/$Z$5)^2+'LED Curve'!$D$16*(W12/$Z$5)^1+'LED Curve'!$D$17)*$AE$5))</f>
        <v>0</v>
      </c>
      <c r="BD12" s="59">
        <f>IF(BC12=0,0,IF(E12&lt;(SUM(AU12:BC12)+('LED Curve'!$D$14*(W12/$Z$6)^3+'LED Curve'!$D$15*(W12/$Z$6)^2+'LED Curve'!$D$16*(W12/$Z$6)^1+'LED Curve'!$D$17)*$AE$6+((R$5-10)*Design!C$18)),0,         ('LED Curve'!$D$14*(W12/$Z$6)^3+'LED Curve'!$D$15*(W12/$Z$6)^2+'LED Curve'!$D$16*(W12/$Z$6)^1+'LED Curve'!$D$17)*$AE$6))</f>
        <v>0</v>
      </c>
      <c r="BE12">
        <f t="shared" ref="BE12:BE75" si="45">SUM(AU12:BD12)</f>
        <v>0</v>
      </c>
      <c r="BF12" s="64">
        <f t="shared" si="7"/>
        <v>0</v>
      </c>
      <c r="BG12" s="64">
        <f t="shared" si="8"/>
        <v>0</v>
      </c>
      <c r="BH12" s="64">
        <f t="shared" si="9"/>
        <v>0</v>
      </c>
      <c r="BI12" s="64">
        <f t="shared" si="10"/>
        <v>0</v>
      </c>
      <c r="BJ12" s="64">
        <f t="shared" si="11"/>
        <v>0</v>
      </c>
      <c r="BK12" s="64">
        <f t="shared" si="12"/>
        <v>0</v>
      </c>
      <c r="BL12" s="64">
        <f t="shared" si="13"/>
        <v>0</v>
      </c>
      <c r="BM12" s="64">
        <f t="shared" si="14"/>
        <v>0</v>
      </c>
      <c r="BN12" s="64">
        <f t="shared" si="15"/>
        <v>0</v>
      </c>
      <c r="BO12" s="64">
        <f t="shared" si="16"/>
        <v>0</v>
      </c>
      <c r="BQ12" s="67">
        <f t="shared" si="17"/>
        <v>0</v>
      </c>
      <c r="BR12" s="67">
        <f t="shared" si="18"/>
        <v>0</v>
      </c>
      <c r="BS12" s="67">
        <f t="shared" si="19"/>
        <v>0</v>
      </c>
      <c r="BT12" s="67">
        <f t="shared" si="20"/>
        <v>0</v>
      </c>
      <c r="BU12" s="67">
        <f t="shared" si="21"/>
        <v>0</v>
      </c>
      <c r="BV12" s="67">
        <f t="shared" si="22"/>
        <v>0</v>
      </c>
      <c r="BW12" s="67">
        <f t="shared" si="23"/>
        <v>0</v>
      </c>
      <c r="BX12" s="67">
        <f t="shared" si="24"/>
        <v>0</v>
      </c>
      <c r="BY12" s="67">
        <f t="shared" si="25"/>
        <v>0</v>
      </c>
      <c r="BZ12" s="67">
        <f t="shared" si="26"/>
        <v>0</v>
      </c>
      <c r="CB12" s="70">
        <f t="shared" si="27"/>
        <v>0</v>
      </c>
      <c r="CC12" s="70">
        <f t="shared" si="28"/>
        <v>0</v>
      </c>
      <c r="CD12" s="70">
        <f t="shared" si="29"/>
        <v>0</v>
      </c>
      <c r="CE12" s="70">
        <f t="shared" si="30"/>
        <v>0</v>
      </c>
      <c r="CF12" s="70">
        <f t="shared" si="31"/>
        <v>0</v>
      </c>
      <c r="CG12" s="70">
        <f t="shared" si="32"/>
        <v>0</v>
      </c>
      <c r="CH12" s="70">
        <f t="shared" si="33"/>
        <v>0</v>
      </c>
      <c r="CI12" s="70">
        <f t="shared" si="34"/>
        <v>0</v>
      </c>
      <c r="CJ12" s="70">
        <f t="shared" si="35"/>
        <v>0</v>
      </c>
      <c r="CK12" s="70">
        <f t="shared" si="36"/>
        <v>0</v>
      </c>
      <c r="CL12">
        <f t="shared" ref="CL12:CL75" si="46">SUM(CB12:CK12)</f>
        <v>0</v>
      </c>
      <c r="CM12" s="64">
        <f t="shared" ref="CM12:CM75" si="47">BF12/W$2</f>
        <v>0</v>
      </c>
      <c r="CN12" s="64">
        <f t="shared" ref="CN12:CN75" si="48">BG12/W$3</f>
        <v>0</v>
      </c>
      <c r="CO12" s="64">
        <f t="shared" ref="CO12:CO75" si="49">BH12/W$4</f>
        <v>0</v>
      </c>
      <c r="CP12" s="64">
        <f t="shared" ref="CP12:CP75" si="50">BI12/W$5</f>
        <v>0</v>
      </c>
      <c r="CQ12" s="64">
        <f t="shared" ref="CQ12:CQ75" si="51">BJ12/W$6</f>
        <v>0</v>
      </c>
      <c r="CR12" s="64">
        <f t="shared" ref="CR12:CR75" si="52">BK12/Z$2</f>
        <v>0</v>
      </c>
      <c r="CS12" s="64">
        <f t="shared" ref="CS12:CS75" si="53">BL12/Z$3</f>
        <v>0</v>
      </c>
      <c r="CT12" s="64">
        <f t="shared" ref="CT12:CT75" si="54">BM12/Z$4</f>
        <v>0</v>
      </c>
      <c r="CU12" s="64">
        <f t="shared" ref="CU12:CU75" si="55">BN12/Z$5</f>
        <v>0</v>
      </c>
      <c r="CV12" s="64">
        <f t="shared" ref="CV12:CV75" si="56">BO12/Z$6</f>
        <v>0</v>
      </c>
      <c r="CX12" s="103">
        <f t="shared" ref="CX12:CX75" si="57">BQ12/W$2</f>
        <v>0</v>
      </c>
      <c r="CY12" s="103">
        <f t="shared" ref="CY12:CY75" si="58">BR12/W$3</f>
        <v>0</v>
      </c>
      <c r="CZ12" s="103">
        <f t="shared" ref="CZ12:CZ75" si="59">BS12/W$4</f>
        <v>0</v>
      </c>
      <c r="DA12" s="103">
        <f t="shared" ref="DA12:DA75" si="60">BT12/W$5</f>
        <v>0</v>
      </c>
      <c r="DB12" s="103">
        <f t="shared" ref="DB12:DB75" si="61">BU12/W$6</f>
        <v>0</v>
      </c>
      <c r="DC12" s="103">
        <f t="shared" ref="DC12:DC75" si="62">BV12/Z$2</f>
        <v>0</v>
      </c>
      <c r="DD12" s="103">
        <f t="shared" ref="DD12:DD75" si="63">BW12/Z$3</f>
        <v>0</v>
      </c>
      <c r="DE12" s="103">
        <f t="shared" ref="DE12:DE75" si="64">BX12/Z$4</f>
        <v>0</v>
      </c>
      <c r="DF12" s="103">
        <f t="shared" ref="DF12:DF75" si="65">BY12/Z$5</f>
        <v>0</v>
      </c>
      <c r="DG12" s="103">
        <f t="shared" ref="DG12:DG75" si="66">BZ12/Z$6</f>
        <v>0</v>
      </c>
      <c r="DI12" s="70">
        <f t="shared" ref="DI12:DI75" si="67">CB12/W$2</f>
        <v>0</v>
      </c>
      <c r="DJ12" s="70">
        <f t="shared" ref="DJ12:DJ75" si="68">CC12/W$3</f>
        <v>0</v>
      </c>
      <c r="DK12" s="70">
        <f t="shared" ref="DK12:DK75" si="69">CD12/W$4</f>
        <v>0</v>
      </c>
      <c r="DL12" s="70">
        <f t="shared" ref="DL12:DL75" si="70">CE12/W$5</f>
        <v>0</v>
      </c>
      <c r="DM12" s="70">
        <f t="shared" ref="DM12:DM75" si="71">CF12/W$6</f>
        <v>0</v>
      </c>
      <c r="DN12" s="70">
        <f t="shared" ref="DN12:DN75" si="72">CG12/Z$2</f>
        <v>0</v>
      </c>
      <c r="DO12" s="70">
        <f t="shared" ref="DO12:DO75" si="73">CH12/Z$3</f>
        <v>0</v>
      </c>
      <c r="DP12" s="70">
        <f t="shared" ref="DP12:DP75" si="74">CI12/Z$4</f>
        <v>0</v>
      </c>
      <c r="DQ12" s="70">
        <f t="shared" ref="DQ12:DQ75" si="75">CJ12/Z$5</f>
        <v>0</v>
      </c>
      <c r="DR12" s="70">
        <f t="shared" ref="DR12:DR75" si="76">CK12/Z$6</f>
        <v>0</v>
      </c>
      <c r="DT12">
        <f t="shared" ref="DT12:DT75" si="77">C12*Q12*10^-3</f>
        <v>0</v>
      </c>
      <c r="DU12">
        <f t="shared" ref="DU12:DU75" si="78">D12*R12*10^-3</f>
        <v>0</v>
      </c>
      <c r="DV12">
        <f t="shared" ref="DV12:DV43" si="79">E12*S12*10^-3</f>
        <v>0</v>
      </c>
      <c r="DX12">
        <f t="shared" ref="DX12:DX75" si="80">DX11+$E$6*(Q12+Q11)/2*($B12-$B11)</f>
        <v>0</v>
      </c>
      <c r="DY12">
        <f t="shared" ref="DY12:DY75" si="81">DY11+$E$6*(R12+R11)/2*($B12-$B11)</f>
        <v>0</v>
      </c>
      <c r="DZ12">
        <f t="shared" ref="DZ12:DZ75" si="82">DZ11+$E$6*(S12+S11)/2*($B12-$B11)</f>
        <v>0</v>
      </c>
      <c r="EB12">
        <f t="shared" ref="EB12:EB75" si="83">Y12*BF12*10^-3</f>
        <v>0</v>
      </c>
      <c r="EC12">
        <f t="shared" ref="EC12:EC75" si="84">Z12*BG12*10^-3</f>
        <v>0</v>
      </c>
      <c r="ED12">
        <f t="shared" ref="ED12:ED75" si="85">AA12*BH12*10^-3</f>
        <v>0</v>
      </c>
      <c r="EE12">
        <f t="shared" ref="EE12:EE75" si="86">AB12*BI12*10^-3</f>
        <v>0</v>
      </c>
      <c r="EF12">
        <f t="shared" ref="EF12:EF75" si="87">AC12*BJ12*10^-3</f>
        <v>0</v>
      </c>
      <c r="EG12">
        <f t="shared" ref="EG12:EG75" si="88">AD12*BK12*10^-3</f>
        <v>0</v>
      </c>
      <c r="EH12">
        <f t="shared" ref="EH12:EH75" si="89">AE12*BL12*10^-3</f>
        <v>0</v>
      </c>
      <c r="EI12">
        <f t="shared" ref="EI12:EI75" si="90">AF12*BM12*10^-3</f>
        <v>0</v>
      </c>
      <c r="EJ12">
        <f t="shared" ref="EJ12:EJ75" si="91">AG12*BN12*10^-3</f>
        <v>0</v>
      </c>
      <c r="EK12">
        <f t="shared" ref="EK12:EK75" si="92">AH12*BO12*10^-3</f>
        <v>0</v>
      </c>
      <c r="EM12">
        <f t="shared" ref="EM12:EM75" si="93">AJ12*BQ12*10^-3</f>
        <v>0</v>
      </c>
      <c r="EN12">
        <f t="shared" ref="EN12:EN75" si="94">AK12*BR12*10^-3</f>
        <v>0</v>
      </c>
      <c r="EO12">
        <f t="shared" ref="EO12:EO75" si="95">AL12*BS12*10^-3</f>
        <v>0</v>
      </c>
      <c r="EP12">
        <f t="shared" ref="EP12:EP75" si="96">AM12*BT12*10^-3</f>
        <v>0</v>
      </c>
      <c r="EQ12">
        <f t="shared" ref="EQ12:EQ75" si="97">AN12*BU12*10^-3</f>
        <v>0</v>
      </c>
      <c r="ER12">
        <f t="shared" ref="ER12:ER75" si="98">AO12*BV12*10^-3</f>
        <v>0</v>
      </c>
      <c r="ES12">
        <f t="shared" ref="ES12:ES75" si="99">AP12*BW12*10^-3</f>
        <v>0</v>
      </c>
      <c r="ET12">
        <f t="shared" ref="ET12:ET75" si="100">AQ12*BX12*10^-3</f>
        <v>0</v>
      </c>
      <c r="EU12">
        <f t="shared" ref="EU12:EU75" si="101">AR12*BY12*10^-3</f>
        <v>0</v>
      </c>
      <c r="EV12">
        <f t="shared" ref="EV12:EV75" si="102">AS12*BZ12*10^-3</f>
        <v>0</v>
      </c>
      <c r="EX12">
        <f t="shared" ref="EX12:EX75" si="103">AU12*CB12*10^-3</f>
        <v>0</v>
      </c>
      <c r="EY12">
        <f t="shared" ref="EY12:EY75" si="104">AV12*CC12*10^-3</f>
        <v>0</v>
      </c>
      <c r="EZ12">
        <f t="shared" ref="EZ12:EZ75" si="105">AW12*CD12*10^-3</f>
        <v>0</v>
      </c>
      <c r="FA12">
        <f t="shared" ref="FA12:FA75" si="106">AX12*CE12*10^-3</f>
        <v>0</v>
      </c>
      <c r="FB12">
        <f t="shared" ref="FB12:FB75" si="107">AY12*CF12*10^-3</f>
        <v>0</v>
      </c>
      <c r="FC12">
        <f t="shared" ref="FC12:FC75" si="108">AZ12*CG12*10^-3</f>
        <v>0</v>
      </c>
      <c r="FD12">
        <f t="shared" ref="FD12:FD75" si="109">BA12*CH12*10^-3</f>
        <v>0</v>
      </c>
      <c r="FE12">
        <f t="shared" ref="FE12:FE75" si="110">BB12*CI12*10^-3</f>
        <v>0</v>
      </c>
      <c r="FF12">
        <f t="shared" ref="FF12:FF75" si="111">BC12*CJ12*10^-3</f>
        <v>0</v>
      </c>
      <c r="FG12">
        <f t="shared" ref="FG12:FG75" si="112">BD12*CK12*10^-3</f>
        <v>0</v>
      </c>
      <c r="FJ12">
        <f>IF($W$2=0,0,IF(BF12&lt;=0,0,('LED Curve'!$D$19*(BF12/$W$2)^3+'LED Curve'!$D$20*(BF12/$W$2)^2+'LED Curve'!$D$21*(BF12/$W$2)^1+'LED Curve'!$D$22)*$AC$2*$W$2))</f>
        <v>0</v>
      </c>
      <c r="FK12">
        <f>IF($W$3=0,0,IF(BG12&lt;=0,0,('LED Curve'!$D$19*(BG12/$W$3)^3+'LED Curve'!$D$20*(BG12/$W$3)^2+'LED Curve'!$D$21*(BG12/$W$3)^1+'LED Curve'!$D$22)*$AC$3*$W$3))</f>
        <v>0</v>
      </c>
      <c r="FL12">
        <f>IF($W$4=0,0,IF(BH12&lt;=0,0,('LED Curve'!$D$19*(BH12/$W$4)^3+'LED Curve'!$D$20*(BH12/$W$4)^2+'LED Curve'!$D$21*(BH12/$W$4)^1+'LED Curve'!$D$22)*$AC$4*$W$4))</f>
        <v>0</v>
      </c>
      <c r="FM12">
        <f>IF($W$5=0,0,IF(BI12&lt;=0,0,('LED Curve'!$D$19*(BI12/$W$5)^3+'LED Curve'!$D$20*(BI12/$W$5)^2+'LED Curve'!$D$21*(BI12/$W$5)^1+'LED Curve'!$D$22)*$AC$5*$W$5))</f>
        <v>0</v>
      </c>
      <c r="FN12">
        <f>IF($W$6=0,0,IF(BJ12&lt;=0,0,('LED Curve'!$D$19*(BJ12/$W$6)^3+'LED Curve'!$D$20*(BJ12/$W$6)^2+'LED Curve'!$D$21*(BJ12/$W$6)^1+'LED Curve'!$D$22)*$AC$6*$W$6))</f>
        <v>0</v>
      </c>
      <c r="FO12">
        <f>IF($Z$2=0,0,IF(BK12&lt;=0,0,('LED Curve'!$D$19*(BK12/$Z$2)^3+'LED Curve'!$D$20*(BK12/$Z$2)^2+'LED Curve'!$D$21*(BK12/$Z$2)^1+'LED Curve'!$D$22)*$AE$2*$Z$2))</f>
        <v>0</v>
      </c>
      <c r="FP12">
        <f>IF($Z$3=0,0,IF(BL12&lt;=0,0,('LED Curve'!$D$19*(BL12/$Z$3)^3+'LED Curve'!$D$20*(BL12/$Z$3)^2+'LED Curve'!$D$21*(BL12/$Z$3)^1+'LED Curve'!$D$22)*$AE$3*$Z$3))</f>
        <v>0</v>
      </c>
      <c r="FQ12">
        <f>IF($Z$4=0,0,IF(BM12&lt;=0,0,('LED Curve'!$D$19*(BM12/$Z$4)^3+'LED Curve'!$D$20*(BM12/$Z$4)^2+'LED Curve'!$D$21*(BM12/$Z$4)^1+'LED Curve'!$D$22)*$AE$4*$Z$4))</f>
        <v>0</v>
      </c>
      <c r="FR12">
        <f>IF($Z$5=0,0,IF(BN12&lt;=0,0,('LED Curve'!$D$19*(BN12/$Z$5)^3+'LED Curve'!$D$20*(BN12/$Z$5)^2+'LED Curve'!$D$21*(BN12/$Z$5)^1+'LED Curve'!$D$22)*$AE$5*$Z$5))</f>
        <v>0</v>
      </c>
      <c r="FS12">
        <f>IF($Z$6=0,0,IF(BO12&lt;=0,0,('LED Curve'!$D$19*(BO12/$Z$6)^3+'LED Curve'!$D$20*(BO12/$Z$6)^2+'LED Curve'!$D$21*(BO12/$Z$6)^1+'LED Curve'!$D$22)*$AE$6*$Z$6))</f>
        <v>0</v>
      </c>
      <c r="FU12">
        <f>IF($W$2=0,0,IF(BQ12&lt;=0,0,('LED Curve'!$D$19*(BQ12/$W$2)^3+'LED Curve'!$D$20*(BQ12/$W$2)^2+'LED Curve'!$D$21*(BQ12/$W$2)^1+'LED Curve'!$D$22)*$AC$2*$W$2))</f>
        <v>0</v>
      </c>
      <c r="FV12">
        <f>IF($W$3=0,0,IF(BR12&lt;=0,0,('LED Curve'!$D$19*(BR12/$W$3)^3+'LED Curve'!$D$20*(BR12/$W$3)^2+'LED Curve'!$D$21*(BR12/$W$3)^1+'LED Curve'!$D$22)*$AC$3*$W$3))</f>
        <v>0</v>
      </c>
      <c r="FW12">
        <f>IF($W$4=0,0,IF(BS12&lt;=0,0,('LED Curve'!$D$19*(BS12/$W$4)^3+'LED Curve'!$D$20*(BS12/$W$4)^2+'LED Curve'!$D$21*(BS12/$W$4)^1+'LED Curve'!$D$22)*$AC$4*$W$4))</f>
        <v>0</v>
      </c>
      <c r="FX12">
        <f>IF($W$5=0,0,IF(BT12&lt;=0,0,('LED Curve'!$D$19*(BT12/$W$5)^3+'LED Curve'!$D$20*(BT12/$W$5)^2+'LED Curve'!$D$21*(BT12/$W$5)^1+'LED Curve'!$D$22)*$AC$5*$W$5))</f>
        <v>0</v>
      </c>
      <c r="FY12">
        <f>IF($W$6=0,0,IF(BU12&lt;=0,0,('LED Curve'!$D$19*(BU12/$W$6)^3+'LED Curve'!$D$20*(BU12/$W$6)^2+'LED Curve'!$D$21*(BU12/$W$6)^1+'LED Curve'!$D$22)*$AC$6*$W$6))</f>
        <v>0</v>
      </c>
      <c r="FZ12">
        <f>IF($Z$2=0,0,IF(BV12&lt;=0,0,('LED Curve'!$D$19*(BV12/$Z$2)^3+'LED Curve'!$D$20*(BV12/$Z$2)^2+'LED Curve'!$D$21*(BV12/$Z$2)^1+'LED Curve'!$D$22)*$AE$2*$Z$2))</f>
        <v>0</v>
      </c>
      <c r="GA12">
        <f>IF($Z$3=0,0,IF(BW12&lt;=0,0,('LED Curve'!$D$19*(BW12/$Z$3)^3+'LED Curve'!$D$20*(BW12/$Z$3)^2+'LED Curve'!$D$21*(BW12/$Z$3)^1+'LED Curve'!$D$22)*$AE$3*$Z$3))</f>
        <v>0</v>
      </c>
      <c r="GB12">
        <f>IF($Z$4=0,0,IF(BX12&lt;=0,0,('LED Curve'!$D$19*(BX12/$Z$4)^3+'LED Curve'!$D$20*(BX12/$Z$4)^2+'LED Curve'!$D$21*(BX12/$Z$4)^1+'LED Curve'!$D$22)*$AE$4*$Z$4))</f>
        <v>0</v>
      </c>
      <c r="GC12">
        <f>IF($Z$5=0,0,IF(BY12&lt;=0,0,('LED Curve'!$D$19*(BY12/$Z$5)^3+'LED Curve'!$D$20*(BY12/$Z$5)^2+'LED Curve'!$D$21*(BY12/$Z$5)^1+'LED Curve'!$D$22)*$AE$5*$Z$5))</f>
        <v>0</v>
      </c>
      <c r="GD12">
        <f>IF($Z$6=0,0,IF(BZ12&lt;=0,0,('LED Curve'!$D$19*(BZ12/$Z$6)^3+'LED Curve'!$D$20*(BZ12/$Z$6)^2+'LED Curve'!$D$21*(BZ12/$Z$6)^1+'LED Curve'!$D$22)*$AE$6*$Z$6))</f>
        <v>0</v>
      </c>
      <c r="GF12">
        <f>IF($W$2=0,0,IF(CB12&lt;=0,0,('LED Curve'!$D$19*(CB12/$W$2)^3+'LED Curve'!$D$20*(CB12/$W$2)^2+'LED Curve'!$D$21*(CB12/$W$2)^1+'LED Curve'!$D$22)*$AC$2*$W$2))</f>
        <v>0</v>
      </c>
      <c r="GG12">
        <f>IF($W$3=0,0,IF(CC12&lt;=0,0,('LED Curve'!$D$19*(CC12/$W$3)^3+'LED Curve'!$D$20*(CC12/$W$3)^2+'LED Curve'!$D$21*(CC12/$W$3)^1+'LED Curve'!$D$22)*$AC$3*$W$3))</f>
        <v>0</v>
      </c>
      <c r="GH12">
        <f>IF($W$4=0,0,IF(CD12&lt;=0,0,('LED Curve'!$D$19*(CD12/$W$4)^3+'LED Curve'!$D$20*(CD12/$W$4)^2+'LED Curve'!$D$21*(CD12/$W$4)^1+'LED Curve'!$D$22)*$AC$4*$W$4))</f>
        <v>0</v>
      </c>
      <c r="GI12">
        <f>IF($W$5=0,0,IF(CE12&lt;=0,0,('LED Curve'!$D$19*(CE12/$W$5)^3+'LED Curve'!$D$20*(CE12/$W$5)^2+'LED Curve'!$D$21*(CE12/$W$5)^1+'LED Curve'!$D$22)*$AC$5*$W$5))</f>
        <v>0</v>
      </c>
      <c r="GJ12">
        <f>IF($W$6=0,0,IF(CF12&lt;=0,0,('LED Curve'!$D$19*(CF12/$W$6)^3+'LED Curve'!$D$20*(CF12/$W$6)^2+'LED Curve'!$D$21*(CF12/$W$6)^1+'LED Curve'!$D$22)*$AC$6*$W$6))</f>
        <v>0</v>
      </c>
      <c r="GK12">
        <f>IF($Z$2=0,0,IF(CG12&lt;=0,0,('LED Curve'!$D$19*(CG12/$Z$2)^3+'LED Curve'!$D$20*(CG12/$Z$2)^2+'LED Curve'!$D$21*(CG12/$Z$2)^1+'LED Curve'!$D$22)*$AE$2*$Z$2))</f>
        <v>0</v>
      </c>
      <c r="GL12">
        <f>IF($Z$3=0,0,IF(CH12&lt;=0,0,('LED Curve'!$D$19*(CH12/$Z$3)^3+'LED Curve'!$D$20*(CH12/$Z$3)^2+'LED Curve'!$D$21*(CH12/$Z$3)^1+'LED Curve'!$D$22)*$AE$3*$Z$3))</f>
        <v>0</v>
      </c>
      <c r="GM12">
        <f>IF($Z$4=0,0,IF(CI12&lt;=0,0,('LED Curve'!$D$19*(CI12/$Z$4)^3+'LED Curve'!$D$20*(CI12/$Z$4)^2+'LED Curve'!$D$21*(CI12/$Z$4)^1+'LED Curve'!$D$22)*$AE$4*$Z$4))</f>
        <v>0</v>
      </c>
      <c r="GN12">
        <f>IF($Z$5=0,0,IF(CJ12&lt;=0,0,('LED Curve'!$D$19*(CJ12/$Z$5)^3+'LED Curve'!$D$20*(CJ12/$Z$5)^2+'LED Curve'!$D$21*(CJ12/$Z$5)^1+'LED Curve'!$D$22)*$AE$5*$Z$5))</f>
        <v>0</v>
      </c>
      <c r="GO12">
        <f>IF($Z$6=0,0,IF(CK12&lt;=0,0,('LED Curve'!$D$19*(CK12/$Z$6)^3+'LED Curve'!$D$20*(CK12/$Z$6)^2+'LED Curve'!$D$21*(CK12/$Z$6)^1+'LED Curve'!$D$22)*$AE$6*$Z$6))</f>
        <v>0</v>
      </c>
      <c r="GQ12">
        <f t="shared" ref="GQ12:GQ75" si="113">SUM(FJ12:FS12)</f>
        <v>0</v>
      </c>
      <c r="GR12">
        <f t="shared" si="41"/>
        <v>0</v>
      </c>
      <c r="GS12">
        <f t="shared" ref="GS12:GS75" si="114">SUM(FU12:GD12)</f>
        <v>0</v>
      </c>
      <c r="GT12">
        <f t="shared" si="42"/>
        <v>0</v>
      </c>
      <c r="GU12">
        <f t="shared" ref="GU12:GU75" si="115">SUM(GF12:GO12)</f>
        <v>0</v>
      </c>
      <c r="GV12">
        <f t="shared" si="43"/>
        <v>0</v>
      </c>
    </row>
    <row r="13" spans="1:204" ht="16.899999999999999">
      <c r="A13">
        <v>2</v>
      </c>
      <c r="B13">
        <f t="shared" si="0"/>
        <v>6.5104166666666666E-5</v>
      </c>
      <c r="C13" s="50">
        <f t="shared" si="1"/>
        <v>2.3483061271551993</v>
      </c>
      <c r="D13" s="50">
        <f t="shared" si="2"/>
        <v>2.7647845857279996</v>
      </c>
      <c r="E13" s="50">
        <f t="shared" si="3"/>
        <v>3.1812630443007994</v>
      </c>
      <c r="G13" s="52">
        <f t="shared" si="4"/>
        <v>3.727470043103491E-2</v>
      </c>
      <c r="H13" s="52">
        <f t="shared" si="5"/>
        <v>4.3885469614730152E-2</v>
      </c>
      <c r="I13" s="52">
        <f t="shared" si="6"/>
        <v>5.0496238798425387E-2</v>
      </c>
      <c r="J13" s="52">
        <f>IF(C13&lt;Calculation!D$19,0,G13)</f>
        <v>0</v>
      </c>
      <c r="K13" s="52">
        <f>IF(D13&lt;Calculation!D$19,0,H13)</f>
        <v>0</v>
      </c>
      <c r="L13" s="52">
        <f>IF(E13&lt;Calculation!D$19,0,I13)</f>
        <v>0</v>
      </c>
      <c r="M13" s="52">
        <f>IF(IF(C13&lt;Calculation!D$19,0,C13*(R$3/(R$2+R$3)))&gt;0,$H$2*SIN(2*PI()*$E$2*B13)+$H$5,0)</f>
        <v>0</v>
      </c>
      <c r="N13" s="52">
        <f>IF(IF(D13&lt;Calculation!D$19,0,D13*(R$3/(R$2+R$3)))&gt;0,$J$2*SIN(2*PI()*$E$2*B13)+$J$5,0)</f>
        <v>0</v>
      </c>
      <c r="O13" s="52">
        <f>IF(IF(E13&lt;Calculation!D$19,0,E13*(R$3/(R$2+R$3)))&gt;0,$L$2*SIN(2*PI()*$E$2*B13)+$L$5,0)</f>
        <v>0</v>
      </c>
      <c r="Q13" s="55">
        <f>(M13/Design!C$43)*10^3</f>
        <v>0</v>
      </c>
      <c r="R13" s="55">
        <f>(N13/Design!C$43)*10^3</f>
        <v>0</v>
      </c>
      <c r="S13" s="55">
        <f>(O13/Design!C$43)*10^3</f>
        <v>0</v>
      </c>
      <c r="U13" s="55">
        <f>(($H$2*SIN(2*PI()*$E$2*B13)+$H$5)/Design!C$43)*10^3</f>
        <v>5.964354991378622</v>
      </c>
      <c r="V13" s="55">
        <f>(($J$2*SIN(2*PI()*$E$2*B13)+$J$5)/Design!C$43)*10^3</f>
        <v>-14.87088251344526</v>
      </c>
      <c r="W13" s="55">
        <f>(($L$2*SIN(2*PI()*$E$2*B13)+$L$5)/Design!C$43)*10^3</f>
        <v>-34.978628279613957</v>
      </c>
      <c r="Y13" s="99">
        <f>IF(C13&lt;('LED Curve'!$D$14*(U13/$W$2)^3+'LED Curve'!$D$15*(U13/$W$2)^2+'LED Curve'!$D$16*(U13/$W$2)^1+'LED Curve'!$D$17)*$AC$2+((R$5-1)*Design!C$18),0,         ('LED Curve'!$D$14*(U13/$W$2)^3+'LED Curve'!$D$15*(U13/$W$2)^2+'LED Curve'!$D$16*(U13/$W$2)^1+'LED Curve'!$D$17)*$AC$2)</f>
        <v>0</v>
      </c>
      <c r="Z13" s="99">
        <f>IF(Y13=0,0,IF(C13&lt;Y13+('LED Curve'!$D$14*(U13/$W$3)^3+'LED Curve'!$D$15*(U13/$W$3)^2+'LED Curve'!$D$16*(U13/$W$3)^1+'LED Curve'!$D$17)*$AC$3+((R$5-2)*Design!C$18),0,         ('LED Curve'!$D$14*(U13/$W$3)^3+'LED Curve'!$D$15*(U13/$W$3)^2+'LED Curve'!$D$16*(U13/$W$3)^1+'LED Curve'!$D$17)*$AC$3))</f>
        <v>0</v>
      </c>
      <c r="AA13" s="99">
        <f>IF(Z13=0,0,IF(C13&lt;(SUM(Y13:Z13)+('LED Curve'!$D$14*(U13/$W$4)^3+'LED Curve'!$D$15*(U13/$W$4)^2+'LED Curve'!$D$16*(U13/$W$4)^1+'LED Curve'!$D$17)*$AC$4+((R$5-3)*Design!C$18)),0,         ('LED Curve'!$D$14*(U13/$W$4)^3+'LED Curve'!$D$15*(U13/$W$4)^2+'LED Curve'!$D$16*(U13/$W$4)^1+'LED Curve'!$D$17)*$AC$4))</f>
        <v>0</v>
      </c>
      <c r="AB13" s="99">
        <f>IF(AA13=0,0,IF(C13&lt;(SUM(Y13:AA13)+('LED Curve'!$D$14*(U13/$W$5)^3+'LED Curve'!$D$15*(U13/$W$5)^2+'LED Curve'!$D$16*(U13/$W$5)^1+'LED Curve'!$D$17)*$AC$5+((R$5-4)*Design!C$18)),0,         ('LED Curve'!$D$14*(U13/$W$5)^3+'LED Curve'!$D$15*(U13/$W$5)^2+'LED Curve'!$D$16*(U13/$W$5)^1+'LED Curve'!$D$17)*$AC$5))</f>
        <v>0</v>
      </c>
      <c r="AC13" s="99">
        <f>IF(AB13=0,0,IF(C13&lt;(SUM(Y13:AB13)+ ('LED Curve'!$D$14*(U13/$W$6)^3+'LED Curve'!$D$15*(U13/$W$6)^2+'LED Curve'!$D$16*(U13/$W$6)^1+'LED Curve'!$D$17)*$AC$6+((R$5-5)*Design!C$18)),0,         ('LED Curve'!$D$14*(U13/$W$6)^3+'LED Curve'!$D$15*(U13/$W$6)^2+'LED Curve'!$D$16*(U13/$W$6)^1+'LED Curve'!$D$17)*$AC$6))</f>
        <v>0</v>
      </c>
      <c r="AD13" s="99">
        <f>IF(AC13=0,0,IF(C13&lt;(SUM(Y13:AC13)+('LED Curve'!$D$14*(U13/$Z$2)^3+'LED Curve'!$D$15*(U13/$Z$2)^2+'LED Curve'!$D$16*(U13/$Z$2)^1+'LED Curve'!$D$17)*$AE$2+((R$5-6)*Design!C$18)),0,         ('LED Curve'!$D$14*(U13/$Z$2)^3+'LED Curve'!$D$15*(U13/$Z$2)^2+'LED Curve'!$D$16*(U13/$Z$2)^1+'LED Curve'!$D$17)*$AE$2))</f>
        <v>0</v>
      </c>
      <c r="AE13" s="99">
        <f>IF(AD13=0,0,IF(C13&lt;(SUM(Y13:AD13)+('LED Curve'!$D$14*(U13/$Z$3)^3+'LED Curve'!$D$15*(U13/$Z$3)^2+'LED Curve'!$D$16*(U13/$Z$3)^1+'LED Curve'!$D$17)*$AE$3+((R$5-7)*Design!C$18)),0,         ('LED Curve'!$D$14*(U13/$Z$3)^3+'LED Curve'!$D$15*(U13/$Z$3)^2+'LED Curve'!$D$16*(U13/$Z$3)^1+'LED Curve'!$D$17)*$AE$3))</f>
        <v>0</v>
      </c>
      <c r="AF13" s="99">
        <f>IF(AE13=0,0,IF(C13&lt;(SUM(Y13:AE13)+('LED Curve'!$D$14*(U13/$Z$4)^3+'LED Curve'!$D$15*(U13/$Z$4)^2+'LED Curve'!$D$16*(U13/$Z$4)^1+'LED Curve'!$D$17)*$AE$4+((R$5-8)*Design!C$18)),0,         ('LED Curve'!$D$14*(U13/$Z$4)^3+'LED Curve'!$D$15*(U13/$Z$4)^2+'LED Curve'!$D$16*(U13/$Z$4)^1+'LED Curve'!$D$17)*$AE$4))</f>
        <v>0</v>
      </c>
      <c r="AG13" s="99">
        <f>IF(AF13=0,0,IF(C13&lt;(SUM(Y13:AF13)+('LED Curve'!$D$14*(U13/$Z$5)^3+'LED Curve'!$D$15*(U13/$Z$5)^2+'LED Curve'!$D$16*(U13/$Z$5)^1+'LED Curve'!$D$17)*$AE$5+((R$5-9)*Design!C$18)),0,         ('LED Curve'!$D$14*(U13/$Z$5)^3+'LED Curve'!$D$15*(U13/$Z$5)^2+'LED Curve'!$D$16*(U13/$Z$5)^1+'LED Curve'!$D$17)*$AE$5))</f>
        <v>0</v>
      </c>
      <c r="AH13" s="99">
        <f>IF(AG13=0,0,IF(C13&lt;(SUM(Y13:AG13)+('LED Curve'!$D$14*(U13/$Z$6)^3+'LED Curve'!$D$15*(U13/$Z$6)^2+'LED Curve'!$D$16*(U13/$Z$6)^1+'LED Curve'!$D$17)*$AE$6+((R$5-10)*Design!C$18)),0,         ('LED Curve'!$D$14*(U13/$Z$6)^3+'LED Curve'!$D$15*(U13/$Z$6)^2+'LED Curve'!$D$16*(U13/$Z$6)^1+'LED Curve'!$D$17)*$AE$6))</f>
        <v>0</v>
      </c>
      <c r="AI13">
        <f t="shared" si="44"/>
        <v>0</v>
      </c>
      <c r="AJ13" s="57">
        <f>IF(D13&lt;('LED Curve'!$D$14*(V13/$W$2)^3+'LED Curve'!$D$15*(V13/$W$2)^2+'LED Curve'!$D$16*(V13/$W$2)^1+'LED Curve'!$D$17)*$AC$2+((R$5-1)*Design!C$18),0,         ('LED Curve'!$D$14*(V13/$W$2)^3+'LED Curve'!$D$15*(V13/$W$2)^2+'LED Curve'!$D$16*(V13/$W$2)^1+'LED Curve'!$D$17)*$AC$2)</f>
        <v>0</v>
      </c>
      <c r="AK13" s="57">
        <f>IF(AJ13=0,0,IF(D13&lt;AJ13+('LED Curve'!$D$14*(V13/$W$3)^3+'LED Curve'!$D$15*(V13/$W$3)^2+'LED Curve'!$D$16*(V13/$W$3)^1+'LED Curve'!$D$17)*$AC$3+((R$5-1)*Design!C$18),0,         ('LED Curve'!$D$14*(V13/$W$3)^3+'LED Curve'!$D$15*(V13/$W$3)^2+'LED Curve'!$D$16*(V13/$W$3)^1+'LED Curve'!$D$17)*$AC$3))</f>
        <v>0</v>
      </c>
      <c r="AL13" s="57">
        <f>IF(AK13=0,0,IF(D13&lt;(SUM(AJ13:AK13)+('LED Curve'!$D$14*(V13/$W$4)^3+'LED Curve'!$D$15*(V13/$W$4)^2+'LED Curve'!$D$16*(V13/$W$4)^1+'LED Curve'!$D$17)*$AC$4+((R$5-1)*Design!C$18)),0,         ('LED Curve'!$D$14*(V13/$W$4)^3+'LED Curve'!$D$15*(V13/$W$4)^2+'LED Curve'!$D$16*(V13/$W$4)^1+'LED Curve'!$D$17)*$AC$4))</f>
        <v>0</v>
      </c>
      <c r="AM13" s="57">
        <f>IF(AL13=0,0,IF(D13&lt;(SUM(AJ13:AL13)+('LED Curve'!$D$14*(V13/$W$5)^3+'LED Curve'!$D$15*(V13/$W$5)^2+'LED Curve'!$D$16*(V13/$W$5)^1+'LED Curve'!$D$17)*$AC$5+((R$5-1)*Design!C$18)),0,         ('LED Curve'!$D$14*(V13/$W$5)^3+'LED Curve'!$D$15*(V13/$W$5)^2+'LED Curve'!$D$16*(V13/$W$5)^1+'LED Curve'!$D$17)*$AC$5))</f>
        <v>0</v>
      </c>
      <c r="AN13" s="57">
        <f>IF(AM13=0,0,IF(D13&lt;(SUM(AJ13:AM13)+ ('LED Curve'!$D$14*(V13/$W$6)^3+'LED Curve'!$D$15*(V13/$W$6)^2+'LED Curve'!$D$16*(V13/$W$6)^1+'LED Curve'!$D$17)*$AC$6+((R$5-1)*Design!C$18)),0,         ('LED Curve'!$D$14*(V13/$W$6)^3+'LED Curve'!$D$15*(V13/$W$6)^2+'LED Curve'!$D$16*(V13/$W$6)^1+'LED Curve'!$D$17)*$AC$6))</f>
        <v>0</v>
      </c>
      <c r="AO13" s="57">
        <f>IF(AN13=0,0,IF(D13&lt;(SUM(AJ13:AN13)+('LED Curve'!$D$14*(V13/$Z$2)^3+'LED Curve'!$D$15*(V13/$Z$2)^2+'LED Curve'!$D$16*(V13/$Z$2)^1+'LED Curve'!$D$17)*$AE$2+((R$5-1)*Design!C$18)),0,         ('LED Curve'!$D$14*(V13/$Z$2)^3+'LED Curve'!$D$15*(V13/$Z$2)^2+'LED Curve'!$D$16*(V13/$Z$2)^1+'LED Curve'!$D$17)*$AE$2))</f>
        <v>0</v>
      </c>
      <c r="AP13" s="57">
        <f>IF(AO13=0,0,IF(D13&lt;(SUM(AJ13:AO13)+('LED Curve'!$D$14*(V13/$Z$3)^3+'LED Curve'!$D$15*(V13/$Z$3)^2+'LED Curve'!$D$16*(V13/$Z$3)^1+'LED Curve'!$D$17)*$AE$3+((R$5-1)*Design!C$18)),0,         ('LED Curve'!$D$14*(V13/$Z$3)^3+'LED Curve'!$D$15*(V13/$Z$3)^2+'LED Curve'!$D$16*(V13/$Z$3)^1+'LED Curve'!$D$17)*$AE$3))</f>
        <v>0</v>
      </c>
      <c r="AQ13" s="57">
        <f>IF(AP13=0,0,IF(D13&lt;(SUM(AJ13:AP13)+('LED Curve'!$D$14*(V13/$Z$4)^3+'LED Curve'!$D$15*(V13/$Z$4)^2+'LED Curve'!$D$16*(V13/$Z$4)^1+'LED Curve'!$D$17)*$AE$4+((R$5-1)*Design!C$18)),0,         ('LED Curve'!$D$14*(V13/$Z$4)^3+'LED Curve'!$D$15*(V13/$Z$4)^2+'LED Curve'!$D$16*(V13/$Z$4)^1+'LED Curve'!$D$17)*$AE$4))</f>
        <v>0</v>
      </c>
      <c r="AR13" s="57">
        <f>IF(AQ13=0,0,IF(D13&lt;(SUM(AJ13:AQ13)+('LED Curve'!$D$14*(V13/$Z$5)^3+'LED Curve'!$D$15*(V13/$Z$5)^2+'LED Curve'!$D$16*(V13/$Z$5)^1+'LED Curve'!$D$17)*$AE$5+((R$5-1)*Design!C$18)),0,         ('LED Curve'!$D$14*(V13/$Z$5)^3+'LED Curve'!$D$15*(V13/$Z$5)^2+'LED Curve'!$D$16*(V13/$Z$5)^1+'LED Curve'!$D$17)*$AE$5))</f>
        <v>0</v>
      </c>
      <c r="AS13" s="57">
        <f>IF(AR13=0,0,IF(D13&lt;(SUM(AJ13:AR13)+('LED Curve'!$D$14*(V13/$Z$6)^3+'LED Curve'!$D$15*(V13/$Z$6)^2+'LED Curve'!$D$16*(V13/$Z$6)^1+'LED Curve'!$D$17)*$AE$6+((R$5-1)*Design!C$18)),0,         ('LED Curve'!$D$14*(V13/$Z$6)^3+'LED Curve'!$D$15*(V13/$Z$6)^2+'LED Curve'!$D$16*(V13/$Z$6)^1+'LED Curve'!$D$17)*$AE$6))</f>
        <v>0</v>
      </c>
      <c r="AU13" s="59">
        <f>IF(E13&lt;('LED Curve'!$D$14*(W13/$W$2)^3+'LED Curve'!$D$15*(W13/$W$2)^2+'LED Curve'!$D$16*(W13/$W$2)^1+'LED Curve'!$D$17)*$AC$2+((R$5-1)*Design!C$18),0,         ('LED Curve'!$D$14*(W13/$W$2)^3+'LED Curve'!$D$15*(W13/$W$2)^2+'LED Curve'!$D$16*(W13/$W$2)^1+'LED Curve'!$D$17)*$AC$2)</f>
        <v>0</v>
      </c>
      <c r="AV13" s="59">
        <f>IF(AU13=0,0,IF(E13&lt;AU13+('LED Curve'!$D$14*(W13/$W$3)^3+'LED Curve'!$D$15*(W13/$W$3)^2+'LED Curve'!$D$16*(W13/$W$3)^1+'LED Curve'!$D$17)*$AC$3+((R$5-2)*Design!C$18),0,         ('LED Curve'!$D$14*(W13/$W$3)^3+'LED Curve'!$D$15*(W13/$W$3)^2+'LED Curve'!$D$16*(W13/$W$3)^1+'LED Curve'!$D$17)*$AC$3))</f>
        <v>0</v>
      </c>
      <c r="AW13" s="59">
        <f>IF(AV13=0,0,IF(E13&lt;(SUM(AU13:AV13)+('LED Curve'!$D$14*(W13/$W$4)^3+'LED Curve'!$D$15*(W13/$W$4)^2+'LED Curve'!$D$16*(W13/$W$4)^1+'LED Curve'!$D$17)*$AC$4+((R$5-3)*Design!C$18)),0,         ('LED Curve'!$D$14*(W13/$W$4)^3+'LED Curve'!$D$15*(W13/$W$4)^2+'LED Curve'!$D$16*(W13/$W$4)^1+'LED Curve'!$D$17)*$AC$4))</f>
        <v>0</v>
      </c>
      <c r="AX13" s="59">
        <f>IF(AW13=0,0,IF(E13&lt;(SUM(AU13:AW13)+('LED Curve'!$D$14*(W13/$W$5)^3+'LED Curve'!$D$15*(W13/$W$5)^2+'LED Curve'!$D$16*(W13/$W$5)^1+'LED Curve'!$D$17)*$AC$5+((R$5-4)*Design!C$18)),0,         ('LED Curve'!$D$14*(W13/$W$5)^3+'LED Curve'!$D$15*(W13/$W$5)^2+'LED Curve'!$D$16*(W13/$W$5)^1+'LED Curve'!$D$17)*$AC$5))</f>
        <v>0</v>
      </c>
      <c r="AY13" s="59">
        <f>IF(AX13=0,0,IF(E13&lt;(SUM(AU13:AX13)+ ('LED Curve'!$D$14*(W13/$W$6)^3+'LED Curve'!$D$15*(W13/$W$6)^2+'LED Curve'!$D$16*(W13/$W$6)^1+'LED Curve'!$D$17)*$AC$6+((R$5-5)*Design!C$18)),0,         ('LED Curve'!$D$14*(W13/$W$6)^3+'LED Curve'!$D$15*(W13/$W$6)^2+'LED Curve'!$D$16*(W13/$W$6)^1+'LED Curve'!$D$17)*$AC$6))</f>
        <v>0</v>
      </c>
      <c r="AZ13" s="59">
        <f>IF(AY13=0,0,IF(E13&lt;(SUM(AU13:AY13)+('LED Curve'!$D$14*(W13/$Z$2)^3+'LED Curve'!$D$15*(W13/$Z$2)^2+'LED Curve'!$D$16*(W13/$Z$2)^1+'LED Curve'!$D$17)*$AE$2+((R$5-6)*Design!C$18)),0,         ('LED Curve'!$D$14*(W13/$Z$2)^3+'LED Curve'!$D$15*(W13/$Z$2)^2+'LED Curve'!$D$16*(W13/$Z$2)^1+'LED Curve'!$D$17)*$AE$2))</f>
        <v>0</v>
      </c>
      <c r="BA13" s="59">
        <f>IF(AZ13=0,0,IF(E13&lt;(SUM(AU13:AZ13)+('LED Curve'!$D$14*(W13/$Z$3)^3+'LED Curve'!$D$15*(W13/$Z$3)^2+'LED Curve'!$D$16*(W13/$Z$3)^1+'LED Curve'!$D$17)*$AE$3+((R$5-7)*Design!C$18)),0,         ('LED Curve'!$D$14*(W13/$Z$3)^3+'LED Curve'!$D$15*(W13/$Z$3)^2+'LED Curve'!$D$16*(W13/$Z$3)^1+'LED Curve'!$D$17)*$AE$3))</f>
        <v>0</v>
      </c>
      <c r="BB13" s="59">
        <f>IF(BA13=0,0,IF(E13&lt;(SUM(AU13:BA13)+('LED Curve'!$D$14*(W13/$Z$4)^3+'LED Curve'!$D$15*(W13/$Z$4)^2+'LED Curve'!$D$16*(W13/$Z$4)^1+'LED Curve'!$D$17)*$AE$4+((R$5-8)*Design!C$18)),0,         ('LED Curve'!$D$14*(W13/$Z$4)^3+'LED Curve'!$D$15*(W13/$Z$4)^2+'LED Curve'!$D$16*(W13/$Z$4)^1+'LED Curve'!$D$17)*$AE$4))</f>
        <v>0</v>
      </c>
      <c r="BC13" s="59">
        <f>IF(BB13=0,0,IF(E13&lt;(SUM(AU13:BB13)+('LED Curve'!$D$14*(W13/$Z$5)^3+'LED Curve'!$D$15*(W13/$Z$5)^2+'LED Curve'!$D$16*(W13/$Z$5)^1+'LED Curve'!$D$17)*$AE$5+((R$5-9)*Design!C$18)),0,         ('LED Curve'!$D$14*(W13/$Z$5)^3+'LED Curve'!$D$15*(W13/$Z$5)^2+'LED Curve'!$D$16*(W13/$Z$5)^1+'LED Curve'!$D$17)*$AE$5))</f>
        <v>0</v>
      </c>
      <c r="BD13" s="59">
        <f>IF(BC13=0,0,IF(E13&lt;(SUM(AU13:BC13)+('LED Curve'!$D$14*(W13/$Z$6)^3+'LED Curve'!$D$15*(W13/$Z$6)^2+'LED Curve'!$D$16*(W13/$Z$6)^1+'LED Curve'!$D$17)*$AE$6+((R$5-10)*Design!C$18)),0,         ('LED Curve'!$D$14*(W13/$Z$6)^3+'LED Curve'!$D$15*(W13/$Z$6)^2+'LED Curve'!$D$16*(W13/$Z$6)^1+'LED Curve'!$D$17)*$AE$6))</f>
        <v>0</v>
      </c>
      <c r="BE13">
        <f t="shared" si="45"/>
        <v>0</v>
      </c>
      <c r="BF13" s="64">
        <f t="shared" si="7"/>
        <v>0</v>
      </c>
      <c r="BG13" s="64">
        <f t="shared" si="8"/>
        <v>0</v>
      </c>
      <c r="BH13" s="64">
        <f t="shared" si="9"/>
        <v>0</v>
      </c>
      <c r="BI13" s="64">
        <f t="shared" si="10"/>
        <v>0</v>
      </c>
      <c r="BJ13" s="64">
        <f t="shared" si="11"/>
        <v>0</v>
      </c>
      <c r="BK13" s="64">
        <f t="shared" si="12"/>
        <v>0</v>
      </c>
      <c r="BL13" s="64">
        <f t="shared" si="13"/>
        <v>0</v>
      </c>
      <c r="BM13" s="64">
        <f t="shared" si="14"/>
        <v>0</v>
      </c>
      <c r="BN13" s="64">
        <f t="shared" si="15"/>
        <v>0</v>
      </c>
      <c r="BO13" s="64">
        <f t="shared" si="16"/>
        <v>0</v>
      </c>
      <c r="BQ13" s="67">
        <f t="shared" si="17"/>
        <v>0</v>
      </c>
      <c r="BR13" s="67">
        <f t="shared" si="18"/>
        <v>0</v>
      </c>
      <c r="BS13" s="67">
        <f t="shared" si="19"/>
        <v>0</v>
      </c>
      <c r="BT13" s="67">
        <f t="shared" si="20"/>
        <v>0</v>
      </c>
      <c r="BU13" s="67">
        <f t="shared" si="21"/>
        <v>0</v>
      </c>
      <c r="BV13" s="67">
        <f t="shared" si="22"/>
        <v>0</v>
      </c>
      <c r="BW13" s="67">
        <f t="shared" si="23"/>
        <v>0</v>
      </c>
      <c r="BX13" s="67">
        <f t="shared" si="24"/>
        <v>0</v>
      </c>
      <c r="BY13" s="67">
        <f t="shared" si="25"/>
        <v>0</v>
      </c>
      <c r="BZ13" s="67">
        <f t="shared" si="26"/>
        <v>0</v>
      </c>
      <c r="CB13" s="70">
        <f t="shared" si="27"/>
        <v>0</v>
      </c>
      <c r="CC13" s="70">
        <f t="shared" si="28"/>
        <v>0</v>
      </c>
      <c r="CD13" s="70">
        <f t="shared" si="29"/>
        <v>0</v>
      </c>
      <c r="CE13" s="70">
        <f t="shared" si="30"/>
        <v>0</v>
      </c>
      <c r="CF13" s="70">
        <f t="shared" si="31"/>
        <v>0</v>
      </c>
      <c r="CG13" s="70">
        <f t="shared" si="32"/>
        <v>0</v>
      </c>
      <c r="CH13" s="70">
        <f t="shared" si="33"/>
        <v>0</v>
      </c>
      <c r="CI13" s="70">
        <f t="shared" si="34"/>
        <v>0</v>
      </c>
      <c r="CJ13" s="70">
        <f t="shared" si="35"/>
        <v>0</v>
      </c>
      <c r="CK13" s="70">
        <f t="shared" si="36"/>
        <v>0</v>
      </c>
      <c r="CL13">
        <f t="shared" si="46"/>
        <v>0</v>
      </c>
      <c r="CM13" s="64">
        <f t="shared" si="47"/>
        <v>0</v>
      </c>
      <c r="CN13" s="64">
        <f t="shared" si="48"/>
        <v>0</v>
      </c>
      <c r="CO13" s="64">
        <f t="shared" si="49"/>
        <v>0</v>
      </c>
      <c r="CP13" s="64">
        <f t="shared" si="50"/>
        <v>0</v>
      </c>
      <c r="CQ13" s="64">
        <f t="shared" si="51"/>
        <v>0</v>
      </c>
      <c r="CR13" s="64">
        <f t="shared" si="52"/>
        <v>0</v>
      </c>
      <c r="CS13" s="64">
        <f t="shared" si="53"/>
        <v>0</v>
      </c>
      <c r="CT13" s="64">
        <f t="shared" si="54"/>
        <v>0</v>
      </c>
      <c r="CU13" s="64">
        <f t="shared" si="55"/>
        <v>0</v>
      </c>
      <c r="CV13" s="64">
        <f t="shared" si="56"/>
        <v>0</v>
      </c>
      <c r="CX13" s="103">
        <f t="shared" si="57"/>
        <v>0</v>
      </c>
      <c r="CY13" s="103">
        <f t="shared" si="58"/>
        <v>0</v>
      </c>
      <c r="CZ13" s="103">
        <f t="shared" si="59"/>
        <v>0</v>
      </c>
      <c r="DA13" s="103">
        <f t="shared" si="60"/>
        <v>0</v>
      </c>
      <c r="DB13" s="103">
        <f t="shared" si="61"/>
        <v>0</v>
      </c>
      <c r="DC13" s="103">
        <f t="shared" si="62"/>
        <v>0</v>
      </c>
      <c r="DD13" s="103">
        <f t="shared" si="63"/>
        <v>0</v>
      </c>
      <c r="DE13" s="103">
        <f t="shared" si="64"/>
        <v>0</v>
      </c>
      <c r="DF13" s="103">
        <f t="shared" si="65"/>
        <v>0</v>
      </c>
      <c r="DG13" s="103">
        <f t="shared" si="66"/>
        <v>0</v>
      </c>
      <c r="DI13" s="70">
        <f t="shared" si="67"/>
        <v>0</v>
      </c>
      <c r="DJ13" s="70">
        <f t="shared" si="68"/>
        <v>0</v>
      </c>
      <c r="DK13" s="70">
        <f t="shared" si="69"/>
        <v>0</v>
      </c>
      <c r="DL13" s="70">
        <f t="shared" si="70"/>
        <v>0</v>
      </c>
      <c r="DM13" s="70">
        <f t="shared" si="71"/>
        <v>0</v>
      </c>
      <c r="DN13" s="70">
        <f t="shared" si="72"/>
        <v>0</v>
      </c>
      <c r="DO13" s="70">
        <f t="shared" si="73"/>
        <v>0</v>
      </c>
      <c r="DP13" s="70">
        <f t="shared" si="74"/>
        <v>0</v>
      </c>
      <c r="DQ13" s="70">
        <f t="shared" si="75"/>
        <v>0</v>
      </c>
      <c r="DR13" s="70">
        <f t="shared" si="76"/>
        <v>0</v>
      </c>
      <c r="DT13">
        <f t="shared" si="77"/>
        <v>0</v>
      </c>
      <c r="DU13">
        <f t="shared" si="78"/>
        <v>0</v>
      </c>
      <c r="DV13">
        <f t="shared" si="79"/>
        <v>0</v>
      </c>
      <c r="DX13">
        <f t="shared" si="80"/>
        <v>0</v>
      </c>
      <c r="DY13">
        <f t="shared" si="81"/>
        <v>0</v>
      </c>
      <c r="DZ13">
        <f t="shared" si="82"/>
        <v>0</v>
      </c>
      <c r="EB13">
        <f t="shared" si="83"/>
        <v>0</v>
      </c>
      <c r="EC13">
        <f t="shared" si="84"/>
        <v>0</v>
      </c>
      <c r="ED13">
        <f t="shared" si="85"/>
        <v>0</v>
      </c>
      <c r="EE13">
        <f t="shared" si="86"/>
        <v>0</v>
      </c>
      <c r="EF13">
        <f t="shared" si="87"/>
        <v>0</v>
      </c>
      <c r="EG13">
        <f t="shared" si="88"/>
        <v>0</v>
      </c>
      <c r="EH13">
        <f t="shared" si="89"/>
        <v>0</v>
      </c>
      <c r="EI13">
        <f t="shared" si="90"/>
        <v>0</v>
      </c>
      <c r="EJ13">
        <f t="shared" si="91"/>
        <v>0</v>
      </c>
      <c r="EK13">
        <f t="shared" si="92"/>
        <v>0</v>
      </c>
      <c r="EM13">
        <f t="shared" si="93"/>
        <v>0</v>
      </c>
      <c r="EN13">
        <f t="shared" si="94"/>
        <v>0</v>
      </c>
      <c r="EO13">
        <f t="shared" si="95"/>
        <v>0</v>
      </c>
      <c r="EP13">
        <f t="shared" si="96"/>
        <v>0</v>
      </c>
      <c r="EQ13">
        <f t="shared" si="97"/>
        <v>0</v>
      </c>
      <c r="ER13">
        <f t="shared" si="98"/>
        <v>0</v>
      </c>
      <c r="ES13">
        <f t="shared" si="99"/>
        <v>0</v>
      </c>
      <c r="ET13">
        <f t="shared" si="100"/>
        <v>0</v>
      </c>
      <c r="EU13">
        <f t="shared" si="101"/>
        <v>0</v>
      </c>
      <c r="EV13">
        <f t="shared" si="102"/>
        <v>0</v>
      </c>
      <c r="EX13">
        <f t="shared" si="103"/>
        <v>0</v>
      </c>
      <c r="EY13">
        <f t="shared" si="104"/>
        <v>0</v>
      </c>
      <c r="EZ13">
        <f t="shared" si="105"/>
        <v>0</v>
      </c>
      <c r="FA13">
        <f t="shared" si="106"/>
        <v>0</v>
      </c>
      <c r="FB13">
        <f t="shared" si="107"/>
        <v>0</v>
      </c>
      <c r="FC13">
        <f t="shared" si="108"/>
        <v>0</v>
      </c>
      <c r="FD13">
        <f t="shared" si="109"/>
        <v>0</v>
      </c>
      <c r="FE13">
        <f t="shared" si="110"/>
        <v>0</v>
      </c>
      <c r="FF13">
        <f t="shared" si="111"/>
        <v>0</v>
      </c>
      <c r="FG13">
        <f t="shared" si="112"/>
        <v>0</v>
      </c>
      <c r="FJ13">
        <f>IF($W$2=0,0,IF(BF13&lt;=0,0,('LED Curve'!$D$19*(BF13/$W$2)^3+'LED Curve'!$D$20*(BF13/$W$2)^2+'LED Curve'!$D$21*(BF13/$W$2)^1+'LED Curve'!$D$22)*$AC$2*$W$2))</f>
        <v>0</v>
      </c>
      <c r="FK13">
        <f>IF($W$3=0,0,IF(BG13&lt;=0,0,('LED Curve'!$D$19*(BG13/$W$3)^3+'LED Curve'!$D$20*(BG13/$W$3)^2+'LED Curve'!$D$21*(BG13/$W$3)^1+'LED Curve'!$D$22)*$AC$3*$W$3))</f>
        <v>0</v>
      </c>
      <c r="FL13">
        <f>IF($W$4=0,0,IF(BH13&lt;=0,0,('LED Curve'!$D$19*(BH13/$W$4)^3+'LED Curve'!$D$20*(BH13/$W$4)^2+'LED Curve'!$D$21*(BH13/$W$4)^1+'LED Curve'!$D$22)*$AC$4*$W$4))</f>
        <v>0</v>
      </c>
      <c r="FM13">
        <f>IF($W$5=0,0,IF(BI13&lt;=0,0,('LED Curve'!$D$19*(BI13/$W$5)^3+'LED Curve'!$D$20*(BI13/$W$5)^2+'LED Curve'!$D$21*(BI13/$W$5)^1+'LED Curve'!$D$22)*$AC$5*$W$5))</f>
        <v>0</v>
      </c>
      <c r="FN13">
        <f>IF($W$6=0,0,IF(BJ13&lt;=0,0,('LED Curve'!$D$19*(BJ13/$W$6)^3+'LED Curve'!$D$20*(BJ13/$W$6)^2+'LED Curve'!$D$21*(BJ13/$W$6)^1+'LED Curve'!$D$22)*$AC$6*$W$6))</f>
        <v>0</v>
      </c>
      <c r="FO13">
        <f>IF($Z$2=0,0,IF(BK13&lt;=0,0,('LED Curve'!$D$19*(BK13/$Z$2)^3+'LED Curve'!$D$20*(BK13/$Z$2)^2+'LED Curve'!$D$21*(BK13/$Z$2)^1+'LED Curve'!$D$22)*$AE$2*$Z$2))</f>
        <v>0</v>
      </c>
      <c r="FP13">
        <f>IF($Z$3=0,0,IF(BL13&lt;=0,0,('LED Curve'!$D$19*(BL13/$Z$3)^3+'LED Curve'!$D$20*(BL13/$Z$3)^2+'LED Curve'!$D$21*(BL13/$Z$3)^1+'LED Curve'!$D$22)*$AE$3*$Z$3))</f>
        <v>0</v>
      </c>
      <c r="FQ13">
        <f>IF($Z$4=0,0,IF(BM13&lt;=0,0,('LED Curve'!$D$19*(BM13/$Z$4)^3+'LED Curve'!$D$20*(BM13/$Z$4)^2+'LED Curve'!$D$21*(BM13/$Z$4)^1+'LED Curve'!$D$22)*$AE$4*$Z$4))</f>
        <v>0</v>
      </c>
      <c r="FR13">
        <f>IF($Z$5=0,0,IF(BN13&lt;=0,0,('LED Curve'!$D$19*(BN13/$Z$5)^3+'LED Curve'!$D$20*(BN13/$Z$5)^2+'LED Curve'!$D$21*(BN13/$Z$5)^1+'LED Curve'!$D$22)*$AE$5*$Z$5))</f>
        <v>0</v>
      </c>
      <c r="FS13">
        <f>IF($Z$6=0,0,IF(BO13&lt;=0,0,('LED Curve'!$D$19*(BO13/$Z$6)^3+'LED Curve'!$D$20*(BO13/$Z$6)^2+'LED Curve'!$D$21*(BO13/$Z$6)^1+'LED Curve'!$D$22)*$AE$6*$Z$6))</f>
        <v>0</v>
      </c>
      <c r="FU13">
        <f>IF($W$2=0,0,IF(BQ13&lt;=0,0,('LED Curve'!$D$19*(BQ13/$W$2)^3+'LED Curve'!$D$20*(BQ13/$W$2)^2+'LED Curve'!$D$21*(BQ13/$W$2)^1+'LED Curve'!$D$22)*$AC$2*$W$2))</f>
        <v>0</v>
      </c>
      <c r="FV13">
        <f>IF($W$3=0,0,IF(BR13&lt;=0,0,('LED Curve'!$D$19*(BR13/$W$3)^3+'LED Curve'!$D$20*(BR13/$W$3)^2+'LED Curve'!$D$21*(BR13/$W$3)^1+'LED Curve'!$D$22)*$AC$3*$W$3))</f>
        <v>0</v>
      </c>
      <c r="FW13">
        <f>IF($W$4=0,0,IF(BS13&lt;=0,0,('LED Curve'!$D$19*(BS13/$W$4)^3+'LED Curve'!$D$20*(BS13/$W$4)^2+'LED Curve'!$D$21*(BS13/$W$4)^1+'LED Curve'!$D$22)*$AC$4*$W$4))</f>
        <v>0</v>
      </c>
      <c r="FX13">
        <f>IF($W$5=0,0,IF(BT13&lt;=0,0,('LED Curve'!$D$19*(BT13/$W$5)^3+'LED Curve'!$D$20*(BT13/$W$5)^2+'LED Curve'!$D$21*(BT13/$W$5)^1+'LED Curve'!$D$22)*$AC$5*$W$5))</f>
        <v>0</v>
      </c>
      <c r="FY13">
        <f>IF($W$6=0,0,IF(BU13&lt;=0,0,('LED Curve'!$D$19*(BU13/$W$6)^3+'LED Curve'!$D$20*(BU13/$W$6)^2+'LED Curve'!$D$21*(BU13/$W$6)^1+'LED Curve'!$D$22)*$AC$6*$W$6))</f>
        <v>0</v>
      </c>
      <c r="FZ13">
        <f>IF($Z$2=0,0,IF(BV13&lt;=0,0,('LED Curve'!$D$19*(BV13/$Z$2)^3+'LED Curve'!$D$20*(BV13/$Z$2)^2+'LED Curve'!$D$21*(BV13/$Z$2)^1+'LED Curve'!$D$22)*$AE$2*$Z$2))</f>
        <v>0</v>
      </c>
      <c r="GA13">
        <f>IF($Z$3=0,0,IF(BW13&lt;=0,0,('LED Curve'!$D$19*(BW13/$Z$3)^3+'LED Curve'!$D$20*(BW13/$Z$3)^2+'LED Curve'!$D$21*(BW13/$Z$3)^1+'LED Curve'!$D$22)*$AE$3*$Z$3))</f>
        <v>0</v>
      </c>
      <c r="GB13">
        <f>IF($Z$4=0,0,IF(BX13&lt;=0,0,('LED Curve'!$D$19*(BX13/$Z$4)^3+'LED Curve'!$D$20*(BX13/$Z$4)^2+'LED Curve'!$D$21*(BX13/$Z$4)^1+'LED Curve'!$D$22)*$AE$4*$Z$4))</f>
        <v>0</v>
      </c>
      <c r="GC13">
        <f>IF($Z$5=0,0,IF(BY13&lt;=0,0,('LED Curve'!$D$19*(BY13/$Z$5)^3+'LED Curve'!$D$20*(BY13/$Z$5)^2+'LED Curve'!$D$21*(BY13/$Z$5)^1+'LED Curve'!$D$22)*$AE$5*$Z$5))</f>
        <v>0</v>
      </c>
      <c r="GD13">
        <f>IF($Z$6=0,0,IF(BZ13&lt;=0,0,('LED Curve'!$D$19*(BZ13/$Z$6)^3+'LED Curve'!$D$20*(BZ13/$Z$6)^2+'LED Curve'!$D$21*(BZ13/$Z$6)^1+'LED Curve'!$D$22)*$AE$6*$Z$6))</f>
        <v>0</v>
      </c>
      <c r="GF13">
        <f>IF($W$2=0,0,IF(CB13&lt;=0,0,('LED Curve'!$D$19*(CB13/$W$2)^3+'LED Curve'!$D$20*(CB13/$W$2)^2+'LED Curve'!$D$21*(CB13/$W$2)^1+'LED Curve'!$D$22)*$AC$2*$W$2))</f>
        <v>0</v>
      </c>
      <c r="GG13">
        <f>IF($W$3=0,0,IF(CC13&lt;=0,0,('LED Curve'!$D$19*(CC13/$W$3)^3+'LED Curve'!$D$20*(CC13/$W$3)^2+'LED Curve'!$D$21*(CC13/$W$3)^1+'LED Curve'!$D$22)*$AC$3*$W$3))</f>
        <v>0</v>
      </c>
      <c r="GH13">
        <f>IF($W$4=0,0,IF(CD13&lt;=0,0,('LED Curve'!$D$19*(CD13/$W$4)^3+'LED Curve'!$D$20*(CD13/$W$4)^2+'LED Curve'!$D$21*(CD13/$W$4)^1+'LED Curve'!$D$22)*$AC$4*$W$4))</f>
        <v>0</v>
      </c>
      <c r="GI13">
        <f>IF($W$5=0,0,IF(CE13&lt;=0,0,('LED Curve'!$D$19*(CE13/$W$5)^3+'LED Curve'!$D$20*(CE13/$W$5)^2+'LED Curve'!$D$21*(CE13/$W$5)^1+'LED Curve'!$D$22)*$AC$5*$W$5))</f>
        <v>0</v>
      </c>
      <c r="GJ13">
        <f>IF($W$6=0,0,IF(CF13&lt;=0,0,('LED Curve'!$D$19*(CF13/$W$6)^3+'LED Curve'!$D$20*(CF13/$W$6)^2+'LED Curve'!$D$21*(CF13/$W$6)^1+'LED Curve'!$D$22)*$AC$6*$W$6))</f>
        <v>0</v>
      </c>
      <c r="GK13">
        <f>IF($Z$2=0,0,IF(CG13&lt;=0,0,('LED Curve'!$D$19*(CG13/$Z$2)^3+'LED Curve'!$D$20*(CG13/$Z$2)^2+'LED Curve'!$D$21*(CG13/$Z$2)^1+'LED Curve'!$D$22)*$AE$2*$Z$2))</f>
        <v>0</v>
      </c>
      <c r="GL13">
        <f>IF($Z$3=0,0,IF(CH13&lt;=0,0,('LED Curve'!$D$19*(CH13/$Z$3)^3+'LED Curve'!$D$20*(CH13/$Z$3)^2+'LED Curve'!$D$21*(CH13/$Z$3)^1+'LED Curve'!$D$22)*$AE$3*$Z$3))</f>
        <v>0</v>
      </c>
      <c r="GM13">
        <f>IF($Z$4=0,0,IF(CI13&lt;=0,0,('LED Curve'!$D$19*(CI13/$Z$4)^3+'LED Curve'!$D$20*(CI13/$Z$4)^2+'LED Curve'!$D$21*(CI13/$Z$4)^1+'LED Curve'!$D$22)*$AE$4*$Z$4))</f>
        <v>0</v>
      </c>
      <c r="GN13">
        <f>IF($Z$5=0,0,IF(CJ13&lt;=0,0,('LED Curve'!$D$19*(CJ13/$Z$5)^3+'LED Curve'!$D$20*(CJ13/$Z$5)^2+'LED Curve'!$D$21*(CJ13/$Z$5)^1+'LED Curve'!$D$22)*$AE$5*$Z$5))</f>
        <v>0</v>
      </c>
      <c r="GO13">
        <f>IF($Z$6=0,0,IF(CK13&lt;=0,0,('LED Curve'!$D$19*(CK13/$Z$6)^3+'LED Curve'!$D$20*(CK13/$Z$6)^2+'LED Curve'!$D$21*(CK13/$Z$6)^1+'LED Curve'!$D$22)*$AE$6*$Z$6))</f>
        <v>0</v>
      </c>
      <c r="GQ13">
        <f t="shared" si="113"/>
        <v>0</v>
      </c>
      <c r="GR13">
        <f t="shared" si="41"/>
        <v>0</v>
      </c>
      <c r="GS13">
        <f t="shared" si="114"/>
        <v>0</v>
      </c>
      <c r="GT13">
        <f t="shared" si="42"/>
        <v>0</v>
      </c>
      <c r="GU13">
        <f t="shared" si="115"/>
        <v>0</v>
      </c>
      <c r="GV13">
        <f t="shared" si="43"/>
        <v>0</v>
      </c>
    </row>
    <row r="14" spans="1:204" ht="16.899999999999999">
      <c r="A14">
        <v>3</v>
      </c>
      <c r="B14">
        <f t="shared" si="0"/>
        <v>9.7656250000000005E-5</v>
      </c>
      <c r="C14" s="50">
        <f t="shared" si="1"/>
        <v>4.2217535787116578</v>
      </c>
      <c r="D14" s="50">
        <f t="shared" si="2"/>
        <v>4.846392865235174</v>
      </c>
      <c r="E14" s="50">
        <f t="shared" si="3"/>
        <v>5.471032151758692</v>
      </c>
      <c r="G14" s="52">
        <f t="shared" si="4"/>
        <v>6.7011961566851713E-2</v>
      </c>
      <c r="H14" s="52">
        <f t="shared" si="5"/>
        <v>7.6926870876748793E-2</v>
      </c>
      <c r="I14" s="52">
        <f t="shared" si="6"/>
        <v>8.68417801866459E-2</v>
      </c>
      <c r="J14" s="52">
        <f>IF(C14&lt;Calculation!D$19,0,G14)</f>
        <v>0</v>
      </c>
      <c r="K14" s="52">
        <f>IF(D14&lt;Calculation!D$19,0,H14)</f>
        <v>0</v>
      </c>
      <c r="L14" s="52">
        <f>IF(E14&lt;Calculation!D$19,0,I14)</f>
        <v>0</v>
      </c>
      <c r="M14" s="52">
        <f>IF(IF(C14&lt;Calculation!D$19,0,C14*(R$3/(R$2+R$3)))&gt;0,$H$2*SIN(2*PI()*$E$2*B14)+$H$5,0)</f>
        <v>0</v>
      </c>
      <c r="N14" s="52">
        <f>IF(IF(D14&lt;Calculation!D$19,0,D14*(R$3/(R$2+R$3)))&gt;0,$J$2*SIN(2*PI()*$E$2*B14)+$J$5,0)</f>
        <v>0</v>
      </c>
      <c r="O14" s="52">
        <f>IF(IF(E14&lt;Calculation!D$19,0,E14*(R$3/(R$2+R$3)))&gt;0,$L$2*SIN(2*PI()*$E$2*B14)+$L$5,0)</f>
        <v>0</v>
      </c>
      <c r="Q14" s="55">
        <f>(M14/Design!C$43)*10^3</f>
        <v>0</v>
      </c>
      <c r="R14" s="55">
        <f>(N14/Design!C$43)*10^3</f>
        <v>0</v>
      </c>
      <c r="S14" s="55">
        <f>(O14/Design!C$43)*10^3</f>
        <v>0</v>
      </c>
      <c r="U14" s="55">
        <f>(($H$2*SIN(2*PI()*$E$2*B14)+$H$5)/Design!C$43)*10^3</f>
        <v>9.2684951175804891</v>
      </c>
      <c r="V14" s="55">
        <f>(($J$2*SIN(2*PI()*$E$2*B14)+$J$5)/Design!C$43)*10^3</f>
        <v>-11.199615706554299</v>
      </c>
      <c r="W14" s="55">
        <f>(($L$2*SIN(2*PI()*$E$2*B14)+$L$5)/Design!C$43)*10^3</f>
        <v>-30.940234792033902</v>
      </c>
      <c r="Y14" s="99">
        <f>IF(C14&lt;('LED Curve'!$D$14*(U14/$W$2)^3+'LED Curve'!$D$15*(U14/$W$2)^2+'LED Curve'!$D$16*(U14/$W$2)^1+'LED Curve'!$D$17)*$AC$2+((R$5-1)*Design!C$18),0,         ('LED Curve'!$D$14*(U14/$W$2)^3+'LED Curve'!$D$15*(U14/$W$2)^2+'LED Curve'!$D$16*(U14/$W$2)^1+'LED Curve'!$D$17)*$AC$2)</f>
        <v>0</v>
      </c>
      <c r="Z14" s="99">
        <f>IF(Y14=0,0,IF(C14&lt;Y14+('LED Curve'!$D$14*(U14/$W$3)^3+'LED Curve'!$D$15*(U14/$W$3)^2+'LED Curve'!$D$16*(U14/$W$3)^1+'LED Curve'!$D$17)*$AC$3+((R$5-2)*Design!C$18),0,         ('LED Curve'!$D$14*(U14/$W$3)^3+'LED Curve'!$D$15*(U14/$W$3)^2+'LED Curve'!$D$16*(U14/$W$3)^1+'LED Curve'!$D$17)*$AC$3))</f>
        <v>0</v>
      </c>
      <c r="AA14" s="99">
        <f>IF(Z14=0,0,IF(C14&lt;(SUM(Y14:Z14)+('LED Curve'!$D$14*(U14/$W$4)^3+'LED Curve'!$D$15*(U14/$W$4)^2+'LED Curve'!$D$16*(U14/$W$4)^1+'LED Curve'!$D$17)*$AC$4+((R$5-3)*Design!C$18)),0,         ('LED Curve'!$D$14*(U14/$W$4)^3+'LED Curve'!$D$15*(U14/$W$4)^2+'LED Curve'!$D$16*(U14/$W$4)^1+'LED Curve'!$D$17)*$AC$4))</f>
        <v>0</v>
      </c>
      <c r="AB14" s="99">
        <f>IF(AA14=0,0,IF(C14&lt;(SUM(Y14:AA14)+('LED Curve'!$D$14*(U14/$W$5)^3+'LED Curve'!$D$15*(U14/$W$5)^2+'LED Curve'!$D$16*(U14/$W$5)^1+'LED Curve'!$D$17)*$AC$5+((R$5-4)*Design!C$18)),0,         ('LED Curve'!$D$14*(U14/$W$5)^3+'LED Curve'!$D$15*(U14/$W$5)^2+'LED Curve'!$D$16*(U14/$W$5)^1+'LED Curve'!$D$17)*$AC$5))</f>
        <v>0</v>
      </c>
      <c r="AC14" s="99">
        <f>IF(AB14=0,0,IF(C14&lt;(SUM(Y14:AB14)+ ('LED Curve'!$D$14*(U14/$W$6)^3+'LED Curve'!$D$15*(U14/$W$6)^2+'LED Curve'!$D$16*(U14/$W$6)^1+'LED Curve'!$D$17)*$AC$6+((R$5-5)*Design!C$18)),0,         ('LED Curve'!$D$14*(U14/$W$6)^3+'LED Curve'!$D$15*(U14/$W$6)^2+'LED Curve'!$D$16*(U14/$W$6)^1+'LED Curve'!$D$17)*$AC$6))</f>
        <v>0</v>
      </c>
      <c r="AD14" s="99">
        <f>IF(AC14=0,0,IF(C14&lt;(SUM(Y14:AC14)+('LED Curve'!$D$14*(U14/$Z$2)^3+'LED Curve'!$D$15*(U14/$Z$2)^2+'LED Curve'!$D$16*(U14/$Z$2)^1+'LED Curve'!$D$17)*$AE$2+((R$5-6)*Design!C$18)),0,         ('LED Curve'!$D$14*(U14/$Z$2)^3+'LED Curve'!$D$15*(U14/$Z$2)^2+'LED Curve'!$D$16*(U14/$Z$2)^1+'LED Curve'!$D$17)*$AE$2))</f>
        <v>0</v>
      </c>
      <c r="AE14" s="99">
        <f>IF(AD14=0,0,IF(C14&lt;(SUM(Y14:AD14)+('LED Curve'!$D$14*(U14/$Z$3)^3+'LED Curve'!$D$15*(U14/$Z$3)^2+'LED Curve'!$D$16*(U14/$Z$3)^1+'LED Curve'!$D$17)*$AE$3+((R$5-7)*Design!C$18)),0,         ('LED Curve'!$D$14*(U14/$Z$3)^3+'LED Curve'!$D$15*(U14/$Z$3)^2+'LED Curve'!$D$16*(U14/$Z$3)^1+'LED Curve'!$D$17)*$AE$3))</f>
        <v>0</v>
      </c>
      <c r="AF14" s="99">
        <f>IF(AE14=0,0,IF(C14&lt;(SUM(Y14:AE14)+('LED Curve'!$D$14*(U14/$Z$4)^3+'LED Curve'!$D$15*(U14/$Z$4)^2+'LED Curve'!$D$16*(U14/$Z$4)^1+'LED Curve'!$D$17)*$AE$4+((R$5-8)*Design!C$18)),0,         ('LED Curve'!$D$14*(U14/$Z$4)^3+'LED Curve'!$D$15*(U14/$Z$4)^2+'LED Curve'!$D$16*(U14/$Z$4)^1+'LED Curve'!$D$17)*$AE$4))</f>
        <v>0</v>
      </c>
      <c r="AG14" s="99">
        <f>IF(AF14=0,0,IF(C14&lt;(SUM(Y14:AF14)+('LED Curve'!$D$14*(U14/$Z$5)^3+'LED Curve'!$D$15*(U14/$Z$5)^2+'LED Curve'!$D$16*(U14/$Z$5)^1+'LED Curve'!$D$17)*$AE$5+((R$5-9)*Design!C$18)),0,         ('LED Curve'!$D$14*(U14/$Z$5)^3+'LED Curve'!$D$15*(U14/$Z$5)^2+'LED Curve'!$D$16*(U14/$Z$5)^1+'LED Curve'!$D$17)*$AE$5))</f>
        <v>0</v>
      </c>
      <c r="AH14" s="99">
        <f>IF(AG14=0,0,IF(C14&lt;(SUM(Y14:AG14)+('LED Curve'!$D$14*(U14/$Z$6)^3+'LED Curve'!$D$15*(U14/$Z$6)^2+'LED Curve'!$D$16*(U14/$Z$6)^1+'LED Curve'!$D$17)*$AE$6+((R$5-10)*Design!C$18)),0,         ('LED Curve'!$D$14*(U14/$Z$6)^3+'LED Curve'!$D$15*(U14/$Z$6)^2+'LED Curve'!$D$16*(U14/$Z$6)^1+'LED Curve'!$D$17)*$AE$6))</f>
        <v>0</v>
      </c>
      <c r="AI14">
        <f t="shared" si="44"/>
        <v>0</v>
      </c>
      <c r="AJ14" s="57">
        <f>IF(D14&lt;('LED Curve'!$D$14*(V14/$W$2)^3+'LED Curve'!$D$15*(V14/$W$2)^2+'LED Curve'!$D$16*(V14/$W$2)^1+'LED Curve'!$D$17)*$AC$2+((R$5-1)*Design!C$18),0,         ('LED Curve'!$D$14*(V14/$W$2)^3+'LED Curve'!$D$15*(V14/$W$2)^2+'LED Curve'!$D$16*(V14/$W$2)^1+'LED Curve'!$D$17)*$AC$2)</f>
        <v>0</v>
      </c>
      <c r="AK14" s="57">
        <f>IF(AJ14=0,0,IF(D14&lt;AJ14+('LED Curve'!$D$14*(V14/$W$3)^3+'LED Curve'!$D$15*(V14/$W$3)^2+'LED Curve'!$D$16*(V14/$W$3)^1+'LED Curve'!$D$17)*$AC$3+((R$5-1)*Design!C$18),0,         ('LED Curve'!$D$14*(V14/$W$3)^3+'LED Curve'!$D$15*(V14/$W$3)^2+'LED Curve'!$D$16*(V14/$W$3)^1+'LED Curve'!$D$17)*$AC$3))</f>
        <v>0</v>
      </c>
      <c r="AL14" s="57">
        <f>IF(AK14=0,0,IF(D14&lt;(SUM(AJ14:AK14)+('LED Curve'!$D$14*(V14/$W$4)^3+'LED Curve'!$D$15*(V14/$W$4)^2+'LED Curve'!$D$16*(V14/$W$4)^1+'LED Curve'!$D$17)*$AC$4+((R$5-1)*Design!C$18)),0,         ('LED Curve'!$D$14*(V14/$W$4)^3+'LED Curve'!$D$15*(V14/$W$4)^2+'LED Curve'!$D$16*(V14/$W$4)^1+'LED Curve'!$D$17)*$AC$4))</f>
        <v>0</v>
      </c>
      <c r="AM14" s="57">
        <f>IF(AL14=0,0,IF(D14&lt;(SUM(AJ14:AL14)+('LED Curve'!$D$14*(V14/$W$5)^3+'LED Curve'!$D$15*(V14/$W$5)^2+'LED Curve'!$D$16*(V14/$W$5)^1+'LED Curve'!$D$17)*$AC$5+((R$5-1)*Design!C$18)),0,         ('LED Curve'!$D$14*(V14/$W$5)^3+'LED Curve'!$D$15*(V14/$W$5)^2+'LED Curve'!$D$16*(V14/$W$5)^1+'LED Curve'!$D$17)*$AC$5))</f>
        <v>0</v>
      </c>
      <c r="AN14" s="57">
        <f>IF(AM14=0,0,IF(D14&lt;(SUM(AJ14:AM14)+ ('LED Curve'!$D$14*(V14/$W$6)^3+'LED Curve'!$D$15*(V14/$W$6)^2+'LED Curve'!$D$16*(V14/$W$6)^1+'LED Curve'!$D$17)*$AC$6+((R$5-1)*Design!C$18)),0,         ('LED Curve'!$D$14*(V14/$W$6)^3+'LED Curve'!$D$15*(V14/$W$6)^2+'LED Curve'!$D$16*(V14/$W$6)^1+'LED Curve'!$D$17)*$AC$6))</f>
        <v>0</v>
      </c>
      <c r="AO14" s="57">
        <f>IF(AN14=0,0,IF(D14&lt;(SUM(AJ14:AN14)+('LED Curve'!$D$14*(V14/$Z$2)^3+'LED Curve'!$D$15*(V14/$Z$2)^2+'LED Curve'!$D$16*(V14/$Z$2)^1+'LED Curve'!$D$17)*$AE$2+((R$5-1)*Design!C$18)),0,         ('LED Curve'!$D$14*(V14/$Z$2)^3+'LED Curve'!$D$15*(V14/$Z$2)^2+'LED Curve'!$D$16*(V14/$Z$2)^1+'LED Curve'!$D$17)*$AE$2))</f>
        <v>0</v>
      </c>
      <c r="AP14" s="57">
        <f>IF(AO14=0,0,IF(D14&lt;(SUM(AJ14:AO14)+('LED Curve'!$D$14*(V14/$Z$3)^3+'LED Curve'!$D$15*(V14/$Z$3)^2+'LED Curve'!$D$16*(V14/$Z$3)^1+'LED Curve'!$D$17)*$AE$3+((R$5-1)*Design!C$18)),0,         ('LED Curve'!$D$14*(V14/$Z$3)^3+'LED Curve'!$D$15*(V14/$Z$3)^2+'LED Curve'!$D$16*(V14/$Z$3)^1+'LED Curve'!$D$17)*$AE$3))</f>
        <v>0</v>
      </c>
      <c r="AQ14" s="57">
        <f>IF(AP14=0,0,IF(D14&lt;(SUM(AJ14:AP14)+('LED Curve'!$D$14*(V14/$Z$4)^3+'LED Curve'!$D$15*(V14/$Z$4)^2+'LED Curve'!$D$16*(V14/$Z$4)^1+'LED Curve'!$D$17)*$AE$4+((R$5-1)*Design!C$18)),0,         ('LED Curve'!$D$14*(V14/$Z$4)^3+'LED Curve'!$D$15*(V14/$Z$4)^2+'LED Curve'!$D$16*(V14/$Z$4)^1+'LED Curve'!$D$17)*$AE$4))</f>
        <v>0</v>
      </c>
      <c r="AR14" s="57">
        <f>IF(AQ14=0,0,IF(D14&lt;(SUM(AJ14:AQ14)+('LED Curve'!$D$14*(V14/$Z$5)^3+'LED Curve'!$D$15*(V14/$Z$5)^2+'LED Curve'!$D$16*(V14/$Z$5)^1+'LED Curve'!$D$17)*$AE$5+((R$5-1)*Design!C$18)),0,         ('LED Curve'!$D$14*(V14/$Z$5)^3+'LED Curve'!$D$15*(V14/$Z$5)^2+'LED Curve'!$D$16*(V14/$Z$5)^1+'LED Curve'!$D$17)*$AE$5))</f>
        <v>0</v>
      </c>
      <c r="AS14" s="57">
        <f>IF(AR14=0,0,IF(D14&lt;(SUM(AJ14:AR14)+('LED Curve'!$D$14*(V14/$Z$6)^3+'LED Curve'!$D$15*(V14/$Z$6)^2+'LED Curve'!$D$16*(V14/$Z$6)^1+'LED Curve'!$D$17)*$AE$6+((R$5-1)*Design!C$18)),0,         ('LED Curve'!$D$14*(V14/$Z$6)^3+'LED Curve'!$D$15*(V14/$Z$6)^2+'LED Curve'!$D$16*(V14/$Z$6)^1+'LED Curve'!$D$17)*$AE$6))</f>
        <v>0</v>
      </c>
      <c r="AU14" s="59">
        <f>IF(E14&lt;('LED Curve'!$D$14*(W14/$W$2)^3+'LED Curve'!$D$15*(W14/$W$2)^2+'LED Curve'!$D$16*(W14/$W$2)^1+'LED Curve'!$D$17)*$AC$2+((R$5-1)*Design!C$18),0,         ('LED Curve'!$D$14*(W14/$W$2)^3+'LED Curve'!$D$15*(W14/$W$2)^2+'LED Curve'!$D$16*(W14/$W$2)^1+'LED Curve'!$D$17)*$AC$2)</f>
        <v>0</v>
      </c>
      <c r="AV14" s="59">
        <f>IF(AU14=0,0,IF(E14&lt;AU14+('LED Curve'!$D$14*(W14/$W$3)^3+'LED Curve'!$D$15*(W14/$W$3)^2+'LED Curve'!$D$16*(W14/$W$3)^1+'LED Curve'!$D$17)*$AC$3+((R$5-2)*Design!C$18),0,         ('LED Curve'!$D$14*(W14/$W$3)^3+'LED Curve'!$D$15*(W14/$W$3)^2+'LED Curve'!$D$16*(W14/$W$3)^1+'LED Curve'!$D$17)*$AC$3))</f>
        <v>0</v>
      </c>
      <c r="AW14" s="59">
        <f>IF(AV14=0,0,IF(E14&lt;(SUM(AU14:AV14)+('LED Curve'!$D$14*(W14/$W$4)^3+'LED Curve'!$D$15*(W14/$W$4)^2+'LED Curve'!$D$16*(W14/$W$4)^1+'LED Curve'!$D$17)*$AC$4+((R$5-3)*Design!C$18)),0,         ('LED Curve'!$D$14*(W14/$W$4)^3+'LED Curve'!$D$15*(W14/$W$4)^2+'LED Curve'!$D$16*(W14/$W$4)^1+'LED Curve'!$D$17)*$AC$4))</f>
        <v>0</v>
      </c>
      <c r="AX14" s="59">
        <f>IF(AW14=0,0,IF(E14&lt;(SUM(AU14:AW14)+('LED Curve'!$D$14*(W14/$W$5)^3+'LED Curve'!$D$15*(W14/$W$5)^2+'LED Curve'!$D$16*(W14/$W$5)^1+'LED Curve'!$D$17)*$AC$5+((R$5-4)*Design!C$18)),0,         ('LED Curve'!$D$14*(W14/$W$5)^3+'LED Curve'!$D$15*(W14/$W$5)^2+'LED Curve'!$D$16*(W14/$W$5)^1+'LED Curve'!$D$17)*$AC$5))</f>
        <v>0</v>
      </c>
      <c r="AY14" s="59">
        <f>IF(AX14=0,0,IF(E14&lt;(SUM(AU14:AX14)+ ('LED Curve'!$D$14*(W14/$W$6)^3+'LED Curve'!$D$15*(W14/$W$6)^2+'LED Curve'!$D$16*(W14/$W$6)^1+'LED Curve'!$D$17)*$AC$6+((R$5-5)*Design!C$18)),0,         ('LED Curve'!$D$14*(W14/$W$6)^3+'LED Curve'!$D$15*(W14/$W$6)^2+'LED Curve'!$D$16*(W14/$W$6)^1+'LED Curve'!$D$17)*$AC$6))</f>
        <v>0</v>
      </c>
      <c r="AZ14" s="59">
        <f>IF(AY14=0,0,IF(E14&lt;(SUM(AU14:AY14)+('LED Curve'!$D$14*(W14/$Z$2)^3+'LED Curve'!$D$15*(W14/$Z$2)^2+'LED Curve'!$D$16*(W14/$Z$2)^1+'LED Curve'!$D$17)*$AE$2+((R$5-6)*Design!C$18)),0,         ('LED Curve'!$D$14*(W14/$Z$2)^3+'LED Curve'!$D$15*(W14/$Z$2)^2+'LED Curve'!$D$16*(W14/$Z$2)^1+'LED Curve'!$D$17)*$AE$2))</f>
        <v>0</v>
      </c>
      <c r="BA14" s="59">
        <f>IF(AZ14=0,0,IF(E14&lt;(SUM(AU14:AZ14)+('LED Curve'!$D$14*(W14/$Z$3)^3+'LED Curve'!$D$15*(W14/$Z$3)^2+'LED Curve'!$D$16*(W14/$Z$3)^1+'LED Curve'!$D$17)*$AE$3+((R$5-7)*Design!C$18)),0,         ('LED Curve'!$D$14*(W14/$Z$3)^3+'LED Curve'!$D$15*(W14/$Z$3)^2+'LED Curve'!$D$16*(W14/$Z$3)^1+'LED Curve'!$D$17)*$AE$3))</f>
        <v>0</v>
      </c>
      <c r="BB14" s="59">
        <f>IF(BA14=0,0,IF(E14&lt;(SUM(AU14:BA14)+('LED Curve'!$D$14*(W14/$Z$4)^3+'LED Curve'!$D$15*(W14/$Z$4)^2+'LED Curve'!$D$16*(W14/$Z$4)^1+'LED Curve'!$D$17)*$AE$4+((R$5-8)*Design!C$18)),0,         ('LED Curve'!$D$14*(W14/$Z$4)^3+'LED Curve'!$D$15*(W14/$Z$4)^2+'LED Curve'!$D$16*(W14/$Z$4)^1+'LED Curve'!$D$17)*$AE$4))</f>
        <v>0</v>
      </c>
      <c r="BC14" s="59">
        <f>IF(BB14=0,0,IF(E14&lt;(SUM(AU14:BB14)+('LED Curve'!$D$14*(W14/$Z$5)^3+'LED Curve'!$D$15*(W14/$Z$5)^2+'LED Curve'!$D$16*(W14/$Z$5)^1+'LED Curve'!$D$17)*$AE$5+((R$5-9)*Design!C$18)),0,         ('LED Curve'!$D$14*(W14/$Z$5)^3+'LED Curve'!$D$15*(W14/$Z$5)^2+'LED Curve'!$D$16*(W14/$Z$5)^1+'LED Curve'!$D$17)*$AE$5))</f>
        <v>0</v>
      </c>
      <c r="BD14" s="59">
        <f>IF(BC14=0,0,IF(E14&lt;(SUM(AU14:BC14)+('LED Curve'!$D$14*(W14/$Z$6)^3+'LED Curve'!$D$15*(W14/$Z$6)^2+'LED Curve'!$D$16*(W14/$Z$6)^1+'LED Curve'!$D$17)*$AE$6+((R$5-10)*Design!C$18)),0,         ('LED Curve'!$D$14*(W14/$Z$6)^3+'LED Curve'!$D$15*(W14/$Z$6)^2+'LED Curve'!$D$16*(W14/$Z$6)^1+'LED Curve'!$D$17)*$AE$6))</f>
        <v>0</v>
      </c>
      <c r="BE14">
        <f t="shared" si="45"/>
        <v>0</v>
      </c>
      <c r="BF14" s="64">
        <f t="shared" si="7"/>
        <v>0</v>
      </c>
      <c r="BG14" s="64">
        <f t="shared" si="8"/>
        <v>0</v>
      </c>
      <c r="BH14" s="64">
        <f t="shared" si="9"/>
        <v>0</v>
      </c>
      <c r="BI14" s="64">
        <f t="shared" si="10"/>
        <v>0</v>
      </c>
      <c r="BJ14" s="64">
        <f t="shared" si="11"/>
        <v>0</v>
      </c>
      <c r="BK14" s="64">
        <f t="shared" si="12"/>
        <v>0</v>
      </c>
      <c r="BL14" s="64">
        <f t="shared" si="13"/>
        <v>0</v>
      </c>
      <c r="BM14" s="64">
        <f t="shared" si="14"/>
        <v>0</v>
      </c>
      <c r="BN14" s="64">
        <f t="shared" si="15"/>
        <v>0</v>
      </c>
      <c r="BO14" s="64">
        <f t="shared" si="16"/>
        <v>0</v>
      </c>
      <c r="BQ14" s="67">
        <f t="shared" si="17"/>
        <v>0</v>
      </c>
      <c r="BR14" s="67">
        <f t="shared" si="18"/>
        <v>0</v>
      </c>
      <c r="BS14" s="67">
        <f t="shared" si="19"/>
        <v>0</v>
      </c>
      <c r="BT14" s="67">
        <f t="shared" si="20"/>
        <v>0</v>
      </c>
      <c r="BU14" s="67">
        <f t="shared" si="21"/>
        <v>0</v>
      </c>
      <c r="BV14" s="67">
        <f t="shared" si="22"/>
        <v>0</v>
      </c>
      <c r="BW14" s="67">
        <f t="shared" si="23"/>
        <v>0</v>
      </c>
      <c r="BX14" s="67">
        <f t="shared" si="24"/>
        <v>0</v>
      </c>
      <c r="BY14" s="67">
        <f t="shared" si="25"/>
        <v>0</v>
      </c>
      <c r="BZ14" s="67">
        <f t="shared" si="26"/>
        <v>0</v>
      </c>
      <c r="CB14" s="70">
        <f t="shared" si="27"/>
        <v>0</v>
      </c>
      <c r="CC14" s="70">
        <f t="shared" si="28"/>
        <v>0</v>
      </c>
      <c r="CD14" s="70">
        <f t="shared" si="29"/>
        <v>0</v>
      </c>
      <c r="CE14" s="70">
        <f t="shared" si="30"/>
        <v>0</v>
      </c>
      <c r="CF14" s="70">
        <f t="shared" si="31"/>
        <v>0</v>
      </c>
      <c r="CG14" s="70">
        <f t="shared" si="32"/>
        <v>0</v>
      </c>
      <c r="CH14" s="70">
        <f t="shared" si="33"/>
        <v>0</v>
      </c>
      <c r="CI14" s="70">
        <f t="shared" si="34"/>
        <v>0</v>
      </c>
      <c r="CJ14" s="70">
        <f t="shared" si="35"/>
        <v>0</v>
      </c>
      <c r="CK14" s="70">
        <f t="shared" si="36"/>
        <v>0</v>
      </c>
      <c r="CL14">
        <f t="shared" si="46"/>
        <v>0</v>
      </c>
      <c r="CM14" s="64">
        <f t="shared" si="47"/>
        <v>0</v>
      </c>
      <c r="CN14" s="64">
        <f t="shared" si="48"/>
        <v>0</v>
      </c>
      <c r="CO14" s="64">
        <f t="shared" si="49"/>
        <v>0</v>
      </c>
      <c r="CP14" s="64">
        <f t="shared" si="50"/>
        <v>0</v>
      </c>
      <c r="CQ14" s="64">
        <f t="shared" si="51"/>
        <v>0</v>
      </c>
      <c r="CR14" s="64">
        <f t="shared" si="52"/>
        <v>0</v>
      </c>
      <c r="CS14" s="64">
        <f t="shared" si="53"/>
        <v>0</v>
      </c>
      <c r="CT14" s="64">
        <f t="shared" si="54"/>
        <v>0</v>
      </c>
      <c r="CU14" s="64">
        <f t="shared" si="55"/>
        <v>0</v>
      </c>
      <c r="CV14" s="64">
        <f t="shared" si="56"/>
        <v>0</v>
      </c>
      <c r="CX14" s="103">
        <f t="shared" si="57"/>
        <v>0</v>
      </c>
      <c r="CY14" s="103">
        <f t="shared" si="58"/>
        <v>0</v>
      </c>
      <c r="CZ14" s="103">
        <f t="shared" si="59"/>
        <v>0</v>
      </c>
      <c r="DA14" s="103">
        <f t="shared" si="60"/>
        <v>0</v>
      </c>
      <c r="DB14" s="103">
        <f t="shared" si="61"/>
        <v>0</v>
      </c>
      <c r="DC14" s="103">
        <f t="shared" si="62"/>
        <v>0</v>
      </c>
      <c r="DD14" s="103">
        <f t="shared" si="63"/>
        <v>0</v>
      </c>
      <c r="DE14" s="103">
        <f t="shared" si="64"/>
        <v>0</v>
      </c>
      <c r="DF14" s="103">
        <f t="shared" si="65"/>
        <v>0</v>
      </c>
      <c r="DG14" s="103">
        <f t="shared" si="66"/>
        <v>0</v>
      </c>
      <c r="DI14" s="70">
        <f t="shared" si="67"/>
        <v>0</v>
      </c>
      <c r="DJ14" s="70">
        <f t="shared" si="68"/>
        <v>0</v>
      </c>
      <c r="DK14" s="70">
        <f t="shared" si="69"/>
        <v>0</v>
      </c>
      <c r="DL14" s="70">
        <f t="shared" si="70"/>
        <v>0</v>
      </c>
      <c r="DM14" s="70">
        <f t="shared" si="71"/>
        <v>0</v>
      </c>
      <c r="DN14" s="70">
        <f t="shared" si="72"/>
        <v>0</v>
      </c>
      <c r="DO14" s="70">
        <f t="shared" si="73"/>
        <v>0</v>
      </c>
      <c r="DP14" s="70">
        <f t="shared" si="74"/>
        <v>0</v>
      </c>
      <c r="DQ14" s="70">
        <f t="shared" si="75"/>
        <v>0</v>
      </c>
      <c r="DR14" s="70">
        <f t="shared" si="76"/>
        <v>0</v>
      </c>
      <c r="DT14">
        <f t="shared" si="77"/>
        <v>0</v>
      </c>
      <c r="DU14">
        <f t="shared" si="78"/>
        <v>0</v>
      </c>
      <c r="DV14">
        <f t="shared" si="79"/>
        <v>0</v>
      </c>
      <c r="DX14">
        <f t="shared" si="80"/>
        <v>0</v>
      </c>
      <c r="DY14">
        <f t="shared" si="81"/>
        <v>0</v>
      </c>
      <c r="DZ14">
        <f t="shared" si="82"/>
        <v>0</v>
      </c>
      <c r="EB14">
        <f t="shared" si="83"/>
        <v>0</v>
      </c>
      <c r="EC14">
        <f t="shared" si="84"/>
        <v>0</v>
      </c>
      <c r="ED14">
        <f t="shared" si="85"/>
        <v>0</v>
      </c>
      <c r="EE14">
        <f t="shared" si="86"/>
        <v>0</v>
      </c>
      <c r="EF14">
        <f t="shared" si="87"/>
        <v>0</v>
      </c>
      <c r="EG14">
        <f t="shared" si="88"/>
        <v>0</v>
      </c>
      <c r="EH14">
        <f t="shared" si="89"/>
        <v>0</v>
      </c>
      <c r="EI14">
        <f t="shared" si="90"/>
        <v>0</v>
      </c>
      <c r="EJ14">
        <f t="shared" si="91"/>
        <v>0</v>
      </c>
      <c r="EK14">
        <f t="shared" si="92"/>
        <v>0</v>
      </c>
      <c r="EM14">
        <f t="shared" si="93"/>
        <v>0</v>
      </c>
      <c r="EN14">
        <f t="shared" si="94"/>
        <v>0</v>
      </c>
      <c r="EO14">
        <f t="shared" si="95"/>
        <v>0</v>
      </c>
      <c r="EP14">
        <f t="shared" si="96"/>
        <v>0</v>
      </c>
      <c r="EQ14">
        <f t="shared" si="97"/>
        <v>0</v>
      </c>
      <c r="ER14">
        <f t="shared" si="98"/>
        <v>0</v>
      </c>
      <c r="ES14">
        <f t="shared" si="99"/>
        <v>0</v>
      </c>
      <c r="ET14">
        <f t="shared" si="100"/>
        <v>0</v>
      </c>
      <c r="EU14">
        <f t="shared" si="101"/>
        <v>0</v>
      </c>
      <c r="EV14">
        <f t="shared" si="102"/>
        <v>0</v>
      </c>
      <c r="EX14">
        <f t="shared" si="103"/>
        <v>0</v>
      </c>
      <c r="EY14">
        <f t="shared" si="104"/>
        <v>0</v>
      </c>
      <c r="EZ14">
        <f t="shared" si="105"/>
        <v>0</v>
      </c>
      <c r="FA14">
        <f t="shared" si="106"/>
        <v>0</v>
      </c>
      <c r="FB14">
        <f t="shared" si="107"/>
        <v>0</v>
      </c>
      <c r="FC14">
        <f t="shared" si="108"/>
        <v>0</v>
      </c>
      <c r="FD14">
        <f t="shared" si="109"/>
        <v>0</v>
      </c>
      <c r="FE14">
        <f t="shared" si="110"/>
        <v>0</v>
      </c>
      <c r="FF14">
        <f t="shared" si="111"/>
        <v>0</v>
      </c>
      <c r="FG14">
        <f t="shared" si="112"/>
        <v>0</v>
      </c>
      <c r="FJ14">
        <f>IF($W$2=0,0,IF(BF14&lt;=0,0,('LED Curve'!$D$19*(BF14/$W$2)^3+'LED Curve'!$D$20*(BF14/$W$2)^2+'LED Curve'!$D$21*(BF14/$W$2)^1+'LED Curve'!$D$22)*$AC$2*$W$2))</f>
        <v>0</v>
      </c>
      <c r="FK14">
        <f>IF($W$3=0,0,IF(BG14&lt;=0,0,('LED Curve'!$D$19*(BG14/$W$3)^3+'LED Curve'!$D$20*(BG14/$W$3)^2+'LED Curve'!$D$21*(BG14/$W$3)^1+'LED Curve'!$D$22)*$AC$3*$W$3))</f>
        <v>0</v>
      </c>
      <c r="FL14">
        <f>IF($W$4=0,0,IF(BH14&lt;=0,0,('LED Curve'!$D$19*(BH14/$W$4)^3+'LED Curve'!$D$20*(BH14/$W$4)^2+'LED Curve'!$D$21*(BH14/$W$4)^1+'LED Curve'!$D$22)*$AC$4*$W$4))</f>
        <v>0</v>
      </c>
      <c r="FM14">
        <f>IF($W$5=0,0,IF(BI14&lt;=0,0,('LED Curve'!$D$19*(BI14/$W$5)^3+'LED Curve'!$D$20*(BI14/$W$5)^2+'LED Curve'!$D$21*(BI14/$W$5)^1+'LED Curve'!$D$22)*$AC$5*$W$5))</f>
        <v>0</v>
      </c>
      <c r="FN14">
        <f>IF($W$6=0,0,IF(BJ14&lt;=0,0,('LED Curve'!$D$19*(BJ14/$W$6)^3+'LED Curve'!$D$20*(BJ14/$W$6)^2+'LED Curve'!$D$21*(BJ14/$W$6)^1+'LED Curve'!$D$22)*$AC$6*$W$6))</f>
        <v>0</v>
      </c>
      <c r="FO14">
        <f>IF($Z$2=0,0,IF(BK14&lt;=0,0,('LED Curve'!$D$19*(BK14/$Z$2)^3+'LED Curve'!$D$20*(BK14/$Z$2)^2+'LED Curve'!$D$21*(BK14/$Z$2)^1+'LED Curve'!$D$22)*$AE$2*$Z$2))</f>
        <v>0</v>
      </c>
      <c r="FP14">
        <f>IF($Z$3=0,0,IF(BL14&lt;=0,0,('LED Curve'!$D$19*(BL14/$Z$3)^3+'LED Curve'!$D$20*(BL14/$Z$3)^2+'LED Curve'!$D$21*(BL14/$Z$3)^1+'LED Curve'!$D$22)*$AE$3*$Z$3))</f>
        <v>0</v>
      </c>
      <c r="FQ14">
        <f>IF($Z$4=0,0,IF(BM14&lt;=0,0,('LED Curve'!$D$19*(BM14/$Z$4)^3+'LED Curve'!$D$20*(BM14/$Z$4)^2+'LED Curve'!$D$21*(BM14/$Z$4)^1+'LED Curve'!$D$22)*$AE$4*$Z$4))</f>
        <v>0</v>
      </c>
      <c r="FR14">
        <f>IF($Z$5=0,0,IF(BN14&lt;=0,0,('LED Curve'!$D$19*(BN14/$Z$5)^3+'LED Curve'!$D$20*(BN14/$Z$5)^2+'LED Curve'!$D$21*(BN14/$Z$5)^1+'LED Curve'!$D$22)*$AE$5*$Z$5))</f>
        <v>0</v>
      </c>
      <c r="FS14">
        <f>IF($Z$6=0,0,IF(BO14&lt;=0,0,('LED Curve'!$D$19*(BO14/$Z$6)^3+'LED Curve'!$D$20*(BO14/$Z$6)^2+'LED Curve'!$D$21*(BO14/$Z$6)^1+'LED Curve'!$D$22)*$AE$6*$Z$6))</f>
        <v>0</v>
      </c>
      <c r="FU14">
        <f>IF($W$2=0,0,IF(BQ14&lt;=0,0,('LED Curve'!$D$19*(BQ14/$W$2)^3+'LED Curve'!$D$20*(BQ14/$W$2)^2+'LED Curve'!$D$21*(BQ14/$W$2)^1+'LED Curve'!$D$22)*$AC$2*$W$2))</f>
        <v>0</v>
      </c>
      <c r="FV14">
        <f>IF($W$3=0,0,IF(BR14&lt;=0,0,('LED Curve'!$D$19*(BR14/$W$3)^3+'LED Curve'!$D$20*(BR14/$W$3)^2+'LED Curve'!$D$21*(BR14/$W$3)^1+'LED Curve'!$D$22)*$AC$3*$W$3))</f>
        <v>0</v>
      </c>
      <c r="FW14">
        <f>IF($W$4=0,0,IF(BS14&lt;=0,0,('LED Curve'!$D$19*(BS14/$W$4)^3+'LED Curve'!$D$20*(BS14/$W$4)^2+'LED Curve'!$D$21*(BS14/$W$4)^1+'LED Curve'!$D$22)*$AC$4*$W$4))</f>
        <v>0</v>
      </c>
      <c r="FX14">
        <f>IF($W$5=0,0,IF(BT14&lt;=0,0,('LED Curve'!$D$19*(BT14/$W$5)^3+'LED Curve'!$D$20*(BT14/$W$5)^2+'LED Curve'!$D$21*(BT14/$W$5)^1+'LED Curve'!$D$22)*$AC$5*$W$5))</f>
        <v>0</v>
      </c>
      <c r="FY14">
        <f>IF($W$6=0,0,IF(BU14&lt;=0,0,('LED Curve'!$D$19*(BU14/$W$6)^3+'LED Curve'!$D$20*(BU14/$W$6)^2+'LED Curve'!$D$21*(BU14/$W$6)^1+'LED Curve'!$D$22)*$AC$6*$W$6))</f>
        <v>0</v>
      </c>
      <c r="FZ14">
        <f>IF($Z$2=0,0,IF(BV14&lt;=0,0,('LED Curve'!$D$19*(BV14/$Z$2)^3+'LED Curve'!$D$20*(BV14/$Z$2)^2+'LED Curve'!$D$21*(BV14/$Z$2)^1+'LED Curve'!$D$22)*$AE$2*$Z$2))</f>
        <v>0</v>
      </c>
      <c r="GA14">
        <f>IF($Z$3=0,0,IF(BW14&lt;=0,0,('LED Curve'!$D$19*(BW14/$Z$3)^3+'LED Curve'!$D$20*(BW14/$Z$3)^2+'LED Curve'!$D$21*(BW14/$Z$3)^1+'LED Curve'!$D$22)*$AE$3*$Z$3))</f>
        <v>0</v>
      </c>
      <c r="GB14">
        <f>IF($Z$4=0,0,IF(BX14&lt;=0,0,('LED Curve'!$D$19*(BX14/$Z$4)^3+'LED Curve'!$D$20*(BX14/$Z$4)^2+'LED Curve'!$D$21*(BX14/$Z$4)^1+'LED Curve'!$D$22)*$AE$4*$Z$4))</f>
        <v>0</v>
      </c>
      <c r="GC14">
        <f>IF($Z$5=0,0,IF(BY14&lt;=0,0,('LED Curve'!$D$19*(BY14/$Z$5)^3+'LED Curve'!$D$20*(BY14/$Z$5)^2+'LED Curve'!$D$21*(BY14/$Z$5)^1+'LED Curve'!$D$22)*$AE$5*$Z$5))</f>
        <v>0</v>
      </c>
      <c r="GD14">
        <f>IF($Z$6=0,0,IF(BZ14&lt;=0,0,('LED Curve'!$D$19*(BZ14/$Z$6)^3+'LED Curve'!$D$20*(BZ14/$Z$6)^2+'LED Curve'!$D$21*(BZ14/$Z$6)^1+'LED Curve'!$D$22)*$AE$6*$Z$6))</f>
        <v>0</v>
      </c>
      <c r="GF14">
        <f>IF($W$2=0,0,IF(CB14&lt;=0,0,('LED Curve'!$D$19*(CB14/$W$2)^3+'LED Curve'!$D$20*(CB14/$W$2)^2+'LED Curve'!$D$21*(CB14/$W$2)^1+'LED Curve'!$D$22)*$AC$2*$W$2))</f>
        <v>0</v>
      </c>
      <c r="GG14">
        <f>IF($W$3=0,0,IF(CC14&lt;=0,0,('LED Curve'!$D$19*(CC14/$W$3)^3+'LED Curve'!$D$20*(CC14/$W$3)^2+'LED Curve'!$D$21*(CC14/$W$3)^1+'LED Curve'!$D$22)*$AC$3*$W$3))</f>
        <v>0</v>
      </c>
      <c r="GH14">
        <f>IF($W$4=0,0,IF(CD14&lt;=0,0,('LED Curve'!$D$19*(CD14/$W$4)^3+'LED Curve'!$D$20*(CD14/$W$4)^2+'LED Curve'!$D$21*(CD14/$W$4)^1+'LED Curve'!$D$22)*$AC$4*$W$4))</f>
        <v>0</v>
      </c>
      <c r="GI14">
        <f>IF($W$5=0,0,IF(CE14&lt;=0,0,('LED Curve'!$D$19*(CE14/$W$5)^3+'LED Curve'!$D$20*(CE14/$W$5)^2+'LED Curve'!$D$21*(CE14/$W$5)^1+'LED Curve'!$D$22)*$AC$5*$W$5))</f>
        <v>0</v>
      </c>
      <c r="GJ14">
        <f>IF($W$6=0,0,IF(CF14&lt;=0,0,('LED Curve'!$D$19*(CF14/$W$6)^3+'LED Curve'!$D$20*(CF14/$W$6)^2+'LED Curve'!$D$21*(CF14/$W$6)^1+'LED Curve'!$D$22)*$AC$6*$W$6))</f>
        <v>0</v>
      </c>
      <c r="GK14">
        <f>IF($Z$2=0,0,IF(CG14&lt;=0,0,('LED Curve'!$D$19*(CG14/$Z$2)^3+'LED Curve'!$D$20*(CG14/$Z$2)^2+'LED Curve'!$D$21*(CG14/$Z$2)^1+'LED Curve'!$D$22)*$AE$2*$Z$2))</f>
        <v>0</v>
      </c>
      <c r="GL14">
        <f>IF($Z$3=0,0,IF(CH14&lt;=0,0,('LED Curve'!$D$19*(CH14/$Z$3)^3+'LED Curve'!$D$20*(CH14/$Z$3)^2+'LED Curve'!$D$21*(CH14/$Z$3)^1+'LED Curve'!$D$22)*$AE$3*$Z$3))</f>
        <v>0</v>
      </c>
      <c r="GM14">
        <f>IF($Z$4=0,0,IF(CI14&lt;=0,0,('LED Curve'!$D$19*(CI14/$Z$4)^3+'LED Curve'!$D$20*(CI14/$Z$4)^2+'LED Curve'!$D$21*(CI14/$Z$4)^1+'LED Curve'!$D$22)*$AE$4*$Z$4))</f>
        <v>0</v>
      </c>
      <c r="GN14">
        <f>IF($Z$5=0,0,IF(CJ14&lt;=0,0,('LED Curve'!$D$19*(CJ14/$Z$5)^3+'LED Curve'!$D$20*(CJ14/$Z$5)^2+'LED Curve'!$D$21*(CJ14/$Z$5)^1+'LED Curve'!$D$22)*$AE$5*$Z$5))</f>
        <v>0</v>
      </c>
      <c r="GO14">
        <f>IF($Z$6=0,0,IF(CK14&lt;=0,0,('LED Curve'!$D$19*(CK14/$Z$6)^3+'LED Curve'!$D$20*(CK14/$Z$6)^2+'LED Curve'!$D$21*(CK14/$Z$6)^1+'LED Curve'!$D$22)*$AE$6*$Z$6))</f>
        <v>0</v>
      </c>
      <c r="GQ14">
        <f t="shared" si="113"/>
        <v>0</v>
      </c>
      <c r="GR14">
        <f t="shared" si="41"/>
        <v>0</v>
      </c>
      <c r="GS14">
        <f t="shared" si="114"/>
        <v>0</v>
      </c>
      <c r="GT14">
        <f t="shared" si="42"/>
        <v>0</v>
      </c>
      <c r="GU14">
        <f t="shared" si="115"/>
        <v>0</v>
      </c>
      <c r="GV14">
        <f t="shared" si="43"/>
        <v>0</v>
      </c>
    </row>
    <row r="15" spans="1:204" ht="16.899999999999999">
      <c r="A15">
        <v>4</v>
      </c>
      <c r="B15">
        <f t="shared" si="0"/>
        <v>1.3020833333333333E-4</v>
      </c>
      <c r="C15" s="50">
        <f t="shared" si="1"/>
        <v>6.0943544148575945</v>
      </c>
      <c r="D15" s="50">
        <f t="shared" si="2"/>
        <v>6.9270604609528821</v>
      </c>
      <c r="E15" s="50">
        <f t="shared" si="3"/>
        <v>7.7597665070481696</v>
      </c>
      <c r="G15" s="52">
        <f t="shared" si="4"/>
        <v>9.6735784362818961E-2</v>
      </c>
      <c r="H15" s="52">
        <f t="shared" si="5"/>
        <v>0.10995334065004574</v>
      </c>
      <c r="I15" s="52">
        <f t="shared" si="6"/>
        <v>0.12317089693727253</v>
      </c>
      <c r="J15" s="52">
        <f>IF(C15&lt;Calculation!D$19,0,G15)</f>
        <v>0</v>
      </c>
      <c r="K15" s="52">
        <f>IF(D15&lt;Calculation!D$19,0,H15)</f>
        <v>0</v>
      </c>
      <c r="L15" s="52">
        <f>IF(E15&lt;Calculation!D$19,0,I15)</f>
        <v>0</v>
      </c>
      <c r="M15" s="52">
        <f>IF(IF(C15&lt;Calculation!D$19,0,C15*(R$3/(R$2+R$3)))&gt;0,$H$2*SIN(2*PI()*$E$2*B15)+$H$5,0)</f>
        <v>0</v>
      </c>
      <c r="N15" s="52">
        <f>IF(IF(D15&lt;Calculation!D$19,0,D15*(R$3/(R$2+R$3)))&gt;0,$J$2*SIN(2*PI()*$E$2*B15)+$J$5,0)</f>
        <v>0</v>
      </c>
      <c r="O15" s="52">
        <f>IF(IF(E15&lt;Calculation!D$19,0,E15*(R$3/(R$2+R$3)))&gt;0,$L$2*SIN(2*PI()*$E$2*B15)+$L$5,0)</f>
        <v>0</v>
      </c>
      <c r="Q15" s="55">
        <f>(M15/Design!C$43)*10^3</f>
        <v>0</v>
      </c>
      <c r="R15" s="55">
        <f>(N15/Design!C$43)*10^3</f>
        <v>0</v>
      </c>
      <c r="S15" s="55">
        <f>(O15/Design!C$43)*10^3</f>
        <v>0</v>
      </c>
      <c r="U15" s="55">
        <f>(($H$2*SIN(2*PI()*$E$2*B15)+$H$5)/Design!C$43)*10^3</f>
        <v>12.571142094910183</v>
      </c>
      <c r="V15" s="55">
        <f>(($J$2*SIN(2*PI()*$E$2*B15)+$J$5)/Design!C$43)*10^3</f>
        <v>-7.5300079539657485</v>
      </c>
      <c r="W15" s="55">
        <f>(($L$2*SIN(2*PI()*$E$2*B15)+$L$5)/Design!C$43)*10^3</f>
        <v>-26.903666264186491</v>
      </c>
      <c r="Y15" s="99">
        <f>IF(C15&lt;('LED Curve'!$D$14*(U15/$W$2)^3+'LED Curve'!$D$15*(U15/$W$2)^2+'LED Curve'!$D$16*(U15/$W$2)^1+'LED Curve'!$D$17)*$AC$2+((R$5-1)*Design!C$18),0,         ('LED Curve'!$D$14*(U15/$W$2)^3+'LED Curve'!$D$15*(U15/$W$2)^2+'LED Curve'!$D$16*(U15/$W$2)^1+'LED Curve'!$D$17)*$AC$2)</f>
        <v>0</v>
      </c>
      <c r="Z15" s="99">
        <f>IF(Y15=0,0,IF(C15&lt;Y15+('LED Curve'!$D$14*(U15/$W$3)^3+'LED Curve'!$D$15*(U15/$W$3)^2+'LED Curve'!$D$16*(U15/$W$3)^1+'LED Curve'!$D$17)*$AC$3+((R$5-2)*Design!C$18),0,         ('LED Curve'!$D$14*(U15/$W$3)^3+'LED Curve'!$D$15*(U15/$W$3)^2+'LED Curve'!$D$16*(U15/$W$3)^1+'LED Curve'!$D$17)*$AC$3))</f>
        <v>0</v>
      </c>
      <c r="AA15" s="99">
        <f>IF(Z15=0,0,IF(C15&lt;(SUM(Y15:Z15)+('LED Curve'!$D$14*(U15/$W$4)^3+'LED Curve'!$D$15*(U15/$W$4)^2+'LED Curve'!$D$16*(U15/$W$4)^1+'LED Curve'!$D$17)*$AC$4+((R$5-3)*Design!C$18)),0,         ('LED Curve'!$D$14*(U15/$W$4)^3+'LED Curve'!$D$15*(U15/$W$4)^2+'LED Curve'!$D$16*(U15/$W$4)^1+'LED Curve'!$D$17)*$AC$4))</f>
        <v>0</v>
      </c>
      <c r="AB15" s="99">
        <f>IF(AA15=0,0,IF(C15&lt;(SUM(Y15:AA15)+('LED Curve'!$D$14*(U15/$W$5)^3+'LED Curve'!$D$15*(U15/$W$5)^2+'LED Curve'!$D$16*(U15/$W$5)^1+'LED Curve'!$D$17)*$AC$5+((R$5-4)*Design!C$18)),0,         ('LED Curve'!$D$14*(U15/$W$5)^3+'LED Curve'!$D$15*(U15/$W$5)^2+'LED Curve'!$D$16*(U15/$W$5)^1+'LED Curve'!$D$17)*$AC$5))</f>
        <v>0</v>
      </c>
      <c r="AC15" s="99">
        <f>IF(AB15=0,0,IF(C15&lt;(SUM(Y15:AB15)+ ('LED Curve'!$D$14*(U15/$W$6)^3+'LED Curve'!$D$15*(U15/$W$6)^2+'LED Curve'!$D$16*(U15/$W$6)^1+'LED Curve'!$D$17)*$AC$6+((R$5-5)*Design!C$18)),0,         ('LED Curve'!$D$14*(U15/$W$6)^3+'LED Curve'!$D$15*(U15/$W$6)^2+'LED Curve'!$D$16*(U15/$W$6)^1+'LED Curve'!$D$17)*$AC$6))</f>
        <v>0</v>
      </c>
      <c r="AD15" s="99">
        <f>IF(AC15=0,0,IF(C15&lt;(SUM(Y15:AC15)+('LED Curve'!$D$14*(U15/$Z$2)^3+'LED Curve'!$D$15*(U15/$Z$2)^2+'LED Curve'!$D$16*(U15/$Z$2)^1+'LED Curve'!$D$17)*$AE$2+((R$5-6)*Design!C$18)),0,         ('LED Curve'!$D$14*(U15/$Z$2)^3+'LED Curve'!$D$15*(U15/$Z$2)^2+'LED Curve'!$D$16*(U15/$Z$2)^1+'LED Curve'!$D$17)*$AE$2))</f>
        <v>0</v>
      </c>
      <c r="AE15" s="99">
        <f>IF(AD15=0,0,IF(C15&lt;(SUM(Y15:AD15)+('LED Curve'!$D$14*(U15/$Z$3)^3+'LED Curve'!$D$15*(U15/$Z$3)^2+'LED Curve'!$D$16*(U15/$Z$3)^1+'LED Curve'!$D$17)*$AE$3+((R$5-7)*Design!C$18)),0,         ('LED Curve'!$D$14*(U15/$Z$3)^3+'LED Curve'!$D$15*(U15/$Z$3)^2+'LED Curve'!$D$16*(U15/$Z$3)^1+'LED Curve'!$D$17)*$AE$3))</f>
        <v>0</v>
      </c>
      <c r="AF15" s="99">
        <f>IF(AE15=0,0,IF(C15&lt;(SUM(Y15:AE15)+('LED Curve'!$D$14*(U15/$Z$4)^3+'LED Curve'!$D$15*(U15/$Z$4)^2+'LED Curve'!$D$16*(U15/$Z$4)^1+'LED Curve'!$D$17)*$AE$4+((R$5-8)*Design!C$18)),0,         ('LED Curve'!$D$14*(U15/$Z$4)^3+'LED Curve'!$D$15*(U15/$Z$4)^2+'LED Curve'!$D$16*(U15/$Z$4)^1+'LED Curve'!$D$17)*$AE$4))</f>
        <v>0</v>
      </c>
      <c r="AG15" s="99">
        <f>IF(AF15=0,0,IF(C15&lt;(SUM(Y15:AF15)+('LED Curve'!$D$14*(U15/$Z$5)^3+'LED Curve'!$D$15*(U15/$Z$5)^2+'LED Curve'!$D$16*(U15/$Z$5)^1+'LED Curve'!$D$17)*$AE$5+((R$5-9)*Design!C$18)),0,         ('LED Curve'!$D$14*(U15/$Z$5)^3+'LED Curve'!$D$15*(U15/$Z$5)^2+'LED Curve'!$D$16*(U15/$Z$5)^1+'LED Curve'!$D$17)*$AE$5))</f>
        <v>0</v>
      </c>
      <c r="AH15" s="99">
        <f>IF(AG15=0,0,IF(C15&lt;(SUM(Y15:AG15)+('LED Curve'!$D$14*(U15/$Z$6)^3+'LED Curve'!$D$15*(U15/$Z$6)^2+'LED Curve'!$D$16*(U15/$Z$6)^1+'LED Curve'!$D$17)*$AE$6+((R$5-10)*Design!C$18)),0,         ('LED Curve'!$D$14*(U15/$Z$6)^3+'LED Curve'!$D$15*(U15/$Z$6)^2+'LED Curve'!$D$16*(U15/$Z$6)^1+'LED Curve'!$D$17)*$AE$6))</f>
        <v>0</v>
      </c>
      <c r="AI15">
        <f t="shared" si="44"/>
        <v>0</v>
      </c>
      <c r="AJ15" s="57">
        <f>IF(D15&lt;('LED Curve'!$D$14*(V15/$W$2)^3+'LED Curve'!$D$15*(V15/$W$2)^2+'LED Curve'!$D$16*(V15/$W$2)^1+'LED Curve'!$D$17)*$AC$2+((R$5-1)*Design!C$18),0,         ('LED Curve'!$D$14*(V15/$W$2)^3+'LED Curve'!$D$15*(V15/$W$2)^2+'LED Curve'!$D$16*(V15/$W$2)^1+'LED Curve'!$D$17)*$AC$2)</f>
        <v>0</v>
      </c>
      <c r="AK15" s="57">
        <f>IF(AJ15=0,0,IF(D15&lt;AJ15+('LED Curve'!$D$14*(V15/$W$3)^3+'LED Curve'!$D$15*(V15/$W$3)^2+'LED Curve'!$D$16*(V15/$W$3)^1+'LED Curve'!$D$17)*$AC$3+((R$5-1)*Design!C$18),0,         ('LED Curve'!$D$14*(V15/$W$3)^3+'LED Curve'!$D$15*(V15/$W$3)^2+'LED Curve'!$D$16*(V15/$W$3)^1+'LED Curve'!$D$17)*$AC$3))</f>
        <v>0</v>
      </c>
      <c r="AL15" s="57">
        <f>IF(AK15=0,0,IF(D15&lt;(SUM(AJ15:AK15)+('LED Curve'!$D$14*(V15/$W$4)^3+'LED Curve'!$D$15*(V15/$W$4)^2+'LED Curve'!$D$16*(V15/$W$4)^1+'LED Curve'!$D$17)*$AC$4+((R$5-1)*Design!C$18)),0,         ('LED Curve'!$D$14*(V15/$W$4)^3+'LED Curve'!$D$15*(V15/$W$4)^2+'LED Curve'!$D$16*(V15/$W$4)^1+'LED Curve'!$D$17)*$AC$4))</f>
        <v>0</v>
      </c>
      <c r="AM15" s="57">
        <f>IF(AL15=0,0,IF(D15&lt;(SUM(AJ15:AL15)+('LED Curve'!$D$14*(V15/$W$5)^3+'LED Curve'!$D$15*(V15/$W$5)^2+'LED Curve'!$D$16*(V15/$W$5)^1+'LED Curve'!$D$17)*$AC$5+((R$5-1)*Design!C$18)),0,         ('LED Curve'!$D$14*(V15/$W$5)^3+'LED Curve'!$D$15*(V15/$W$5)^2+'LED Curve'!$D$16*(V15/$W$5)^1+'LED Curve'!$D$17)*$AC$5))</f>
        <v>0</v>
      </c>
      <c r="AN15" s="57">
        <f>IF(AM15=0,0,IF(D15&lt;(SUM(AJ15:AM15)+ ('LED Curve'!$D$14*(V15/$W$6)^3+'LED Curve'!$D$15*(V15/$W$6)^2+'LED Curve'!$D$16*(V15/$W$6)^1+'LED Curve'!$D$17)*$AC$6+((R$5-1)*Design!C$18)),0,         ('LED Curve'!$D$14*(V15/$W$6)^3+'LED Curve'!$D$15*(V15/$W$6)^2+'LED Curve'!$D$16*(V15/$W$6)^1+'LED Curve'!$D$17)*$AC$6))</f>
        <v>0</v>
      </c>
      <c r="AO15" s="57">
        <f>IF(AN15=0,0,IF(D15&lt;(SUM(AJ15:AN15)+('LED Curve'!$D$14*(V15/$Z$2)^3+'LED Curve'!$D$15*(V15/$Z$2)^2+'LED Curve'!$D$16*(V15/$Z$2)^1+'LED Curve'!$D$17)*$AE$2+((R$5-1)*Design!C$18)),0,         ('LED Curve'!$D$14*(V15/$Z$2)^3+'LED Curve'!$D$15*(V15/$Z$2)^2+'LED Curve'!$D$16*(V15/$Z$2)^1+'LED Curve'!$D$17)*$AE$2))</f>
        <v>0</v>
      </c>
      <c r="AP15" s="57">
        <f>IF(AO15=0,0,IF(D15&lt;(SUM(AJ15:AO15)+('LED Curve'!$D$14*(V15/$Z$3)^3+'LED Curve'!$D$15*(V15/$Z$3)^2+'LED Curve'!$D$16*(V15/$Z$3)^1+'LED Curve'!$D$17)*$AE$3+((R$5-1)*Design!C$18)),0,         ('LED Curve'!$D$14*(V15/$Z$3)^3+'LED Curve'!$D$15*(V15/$Z$3)^2+'LED Curve'!$D$16*(V15/$Z$3)^1+'LED Curve'!$D$17)*$AE$3))</f>
        <v>0</v>
      </c>
      <c r="AQ15" s="57">
        <f>IF(AP15=0,0,IF(D15&lt;(SUM(AJ15:AP15)+('LED Curve'!$D$14*(V15/$Z$4)^3+'LED Curve'!$D$15*(V15/$Z$4)^2+'LED Curve'!$D$16*(V15/$Z$4)^1+'LED Curve'!$D$17)*$AE$4+((R$5-1)*Design!C$18)),0,         ('LED Curve'!$D$14*(V15/$Z$4)^3+'LED Curve'!$D$15*(V15/$Z$4)^2+'LED Curve'!$D$16*(V15/$Z$4)^1+'LED Curve'!$D$17)*$AE$4))</f>
        <v>0</v>
      </c>
      <c r="AR15" s="57">
        <f>IF(AQ15=0,0,IF(D15&lt;(SUM(AJ15:AQ15)+('LED Curve'!$D$14*(V15/$Z$5)^3+'LED Curve'!$D$15*(V15/$Z$5)^2+'LED Curve'!$D$16*(V15/$Z$5)^1+'LED Curve'!$D$17)*$AE$5+((R$5-1)*Design!C$18)),0,         ('LED Curve'!$D$14*(V15/$Z$5)^3+'LED Curve'!$D$15*(V15/$Z$5)^2+'LED Curve'!$D$16*(V15/$Z$5)^1+'LED Curve'!$D$17)*$AE$5))</f>
        <v>0</v>
      </c>
      <c r="AS15" s="57">
        <f>IF(AR15=0,0,IF(D15&lt;(SUM(AJ15:AR15)+('LED Curve'!$D$14*(V15/$Z$6)^3+'LED Curve'!$D$15*(V15/$Z$6)^2+'LED Curve'!$D$16*(V15/$Z$6)^1+'LED Curve'!$D$17)*$AE$6+((R$5-1)*Design!C$18)),0,         ('LED Curve'!$D$14*(V15/$Z$6)^3+'LED Curve'!$D$15*(V15/$Z$6)^2+'LED Curve'!$D$16*(V15/$Z$6)^1+'LED Curve'!$D$17)*$AE$6))</f>
        <v>0</v>
      </c>
      <c r="AU15" s="59">
        <f>IF(E15&lt;('LED Curve'!$D$14*(W15/$W$2)^3+'LED Curve'!$D$15*(W15/$W$2)^2+'LED Curve'!$D$16*(W15/$W$2)^1+'LED Curve'!$D$17)*$AC$2+((R$5-1)*Design!C$18),0,         ('LED Curve'!$D$14*(W15/$W$2)^3+'LED Curve'!$D$15*(W15/$W$2)^2+'LED Curve'!$D$16*(W15/$W$2)^1+'LED Curve'!$D$17)*$AC$2)</f>
        <v>0</v>
      </c>
      <c r="AV15" s="59">
        <f>IF(AU15=0,0,IF(E15&lt;AU15+('LED Curve'!$D$14*(W15/$W$3)^3+'LED Curve'!$D$15*(W15/$W$3)^2+'LED Curve'!$D$16*(W15/$W$3)^1+'LED Curve'!$D$17)*$AC$3+((R$5-2)*Design!C$18),0,         ('LED Curve'!$D$14*(W15/$W$3)^3+'LED Curve'!$D$15*(W15/$W$3)^2+'LED Curve'!$D$16*(W15/$W$3)^1+'LED Curve'!$D$17)*$AC$3))</f>
        <v>0</v>
      </c>
      <c r="AW15" s="59">
        <f>IF(AV15=0,0,IF(E15&lt;(SUM(AU15:AV15)+('LED Curve'!$D$14*(W15/$W$4)^3+'LED Curve'!$D$15*(W15/$W$4)^2+'LED Curve'!$D$16*(W15/$W$4)^1+'LED Curve'!$D$17)*$AC$4+((R$5-3)*Design!C$18)),0,         ('LED Curve'!$D$14*(W15/$W$4)^3+'LED Curve'!$D$15*(W15/$W$4)^2+'LED Curve'!$D$16*(W15/$W$4)^1+'LED Curve'!$D$17)*$AC$4))</f>
        <v>0</v>
      </c>
      <c r="AX15" s="59">
        <f>IF(AW15=0,0,IF(E15&lt;(SUM(AU15:AW15)+('LED Curve'!$D$14*(W15/$W$5)^3+'LED Curve'!$D$15*(W15/$W$5)^2+'LED Curve'!$D$16*(W15/$W$5)^1+'LED Curve'!$D$17)*$AC$5+((R$5-4)*Design!C$18)),0,         ('LED Curve'!$D$14*(W15/$W$5)^3+'LED Curve'!$D$15*(W15/$W$5)^2+'LED Curve'!$D$16*(W15/$W$5)^1+'LED Curve'!$D$17)*$AC$5))</f>
        <v>0</v>
      </c>
      <c r="AY15" s="59">
        <f>IF(AX15=0,0,IF(E15&lt;(SUM(AU15:AX15)+ ('LED Curve'!$D$14*(W15/$W$6)^3+'LED Curve'!$D$15*(W15/$W$6)^2+'LED Curve'!$D$16*(W15/$W$6)^1+'LED Curve'!$D$17)*$AC$6+((R$5-5)*Design!C$18)),0,         ('LED Curve'!$D$14*(W15/$W$6)^3+'LED Curve'!$D$15*(W15/$W$6)^2+'LED Curve'!$D$16*(W15/$W$6)^1+'LED Curve'!$D$17)*$AC$6))</f>
        <v>0</v>
      </c>
      <c r="AZ15" s="59">
        <f>IF(AY15=0,0,IF(E15&lt;(SUM(AU15:AY15)+('LED Curve'!$D$14*(W15/$Z$2)^3+'LED Curve'!$D$15*(W15/$Z$2)^2+'LED Curve'!$D$16*(W15/$Z$2)^1+'LED Curve'!$D$17)*$AE$2+((R$5-6)*Design!C$18)),0,         ('LED Curve'!$D$14*(W15/$Z$2)^3+'LED Curve'!$D$15*(W15/$Z$2)^2+'LED Curve'!$D$16*(W15/$Z$2)^1+'LED Curve'!$D$17)*$AE$2))</f>
        <v>0</v>
      </c>
      <c r="BA15" s="59">
        <f>IF(AZ15=0,0,IF(E15&lt;(SUM(AU15:AZ15)+('LED Curve'!$D$14*(W15/$Z$3)^3+'LED Curve'!$D$15*(W15/$Z$3)^2+'LED Curve'!$D$16*(W15/$Z$3)^1+'LED Curve'!$D$17)*$AE$3+((R$5-7)*Design!C$18)),0,         ('LED Curve'!$D$14*(W15/$Z$3)^3+'LED Curve'!$D$15*(W15/$Z$3)^2+'LED Curve'!$D$16*(W15/$Z$3)^1+'LED Curve'!$D$17)*$AE$3))</f>
        <v>0</v>
      </c>
      <c r="BB15" s="59">
        <f>IF(BA15=0,0,IF(E15&lt;(SUM(AU15:BA15)+('LED Curve'!$D$14*(W15/$Z$4)^3+'LED Curve'!$D$15*(W15/$Z$4)^2+'LED Curve'!$D$16*(W15/$Z$4)^1+'LED Curve'!$D$17)*$AE$4+((R$5-8)*Design!C$18)),0,         ('LED Curve'!$D$14*(W15/$Z$4)^3+'LED Curve'!$D$15*(W15/$Z$4)^2+'LED Curve'!$D$16*(W15/$Z$4)^1+'LED Curve'!$D$17)*$AE$4))</f>
        <v>0</v>
      </c>
      <c r="BC15" s="59">
        <f>IF(BB15=0,0,IF(E15&lt;(SUM(AU15:BB15)+('LED Curve'!$D$14*(W15/$Z$5)^3+'LED Curve'!$D$15*(W15/$Z$5)^2+'LED Curve'!$D$16*(W15/$Z$5)^1+'LED Curve'!$D$17)*$AE$5+((R$5-9)*Design!C$18)),0,         ('LED Curve'!$D$14*(W15/$Z$5)^3+'LED Curve'!$D$15*(W15/$Z$5)^2+'LED Curve'!$D$16*(W15/$Z$5)^1+'LED Curve'!$D$17)*$AE$5))</f>
        <v>0</v>
      </c>
      <c r="BD15" s="59">
        <f>IF(BC15=0,0,IF(E15&lt;(SUM(AU15:BC15)+('LED Curve'!$D$14*(W15/$Z$6)^3+'LED Curve'!$D$15*(W15/$Z$6)^2+'LED Curve'!$D$16*(W15/$Z$6)^1+'LED Curve'!$D$17)*$AE$6+((R$5-10)*Design!C$18)),0,         ('LED Curve'!$D$14*(W15/$Z$6)^3+'LED Curve'!$D$15*(W15/$Z$6)^2+'LED Curve'!$D$16*(W15/$Z$6)^1+'LED Curve'!$D$17)*$AE$6))</f>
        <v>0</v>
      </c>
      <c r="BE15">
        <f t="shared" si="45"/>
        <v>0</v>
      </c>
      <c r="BF15" s="64">
        <f t="shared" si="7"/>
        <v>0</v>
      </c>
      <c r="BG15" s="64">
        <f t="shared" si="8"/>
        <v>0</v>
      </c>
      <c r="BH15" s="64">
        <f t="shared" si="9"/>
        <v>0</v>
      </c>
      <c r="BI15" s="64">
        <f t="shared" si="10"/>
        <v>0</v>
      </c>
      <c r="BJ15" s="64">
        <f t="shared" si="11"/>
        <v>0</v>
      </c>
      <c r="BK15" s="64">
        <f t="shared" si="12"/>
        <v>0</v>
      </c>
      <c r="BL15" s="64">
        <f t="shared" si="13"/>
        <v>0</v>
      </c>
      <c r="BM15" s="64">
        <f t="shared" si="14"/>
        <v>0</v>
      </c>
      <c r="BN15" s="64">
        <f t="shared" si="15"/>
        <v>0</v>
      </c>
      <c r="BO15" s="64">
        <f t="shared" si="16"/>
        <v>0</v>
      </c>
      <c r="BQ15" s="67">
        <f t="shared" si="17"/>
        <v>0</v>
      </c>
      <c r="BR15" s="67">
        <f t="shared" si="18"/>
        <v>0</v>
      </c>
      <c r="BS15" s="67">
        <f t="shared" si="19"/>
        <v>0</v>
      </c>
      <c r="BT15" s="67">
        <f t="shared" si="20"/>
        <v>0</v>
      </c>
      <c r="BU15" s="67">
        <f t="shared" si="21"/>
        <v>0</v>
      </c>
      <c r="BV15" s="67">
        <f t="shared" si="22"/>
        <v>0</v>
      </c>
      <c r="BW15" s="67">
        <f t="shared" si="23"/>
        <v>0</v>
      </c>
      <c r="BX15" s="67">
        <f t="shared" si="24"/>
        <v>0</v>
      </c>
      <c r="BY15" s="67">
        <f t="shared" si="25"/>
        <v>0</v>
      </c>
      <c r="BZ15" s="67">
        <f t="shared" si="26"/>
        <v>0</v>
      </c>
      <c r="CB15" s="70">
        <f t="shared" si="27"/>
        <v>0</v>
      </c>
      <c r="CC15" s="70">
        <f t="shared" si="28"/>
        <v>0</v>
      </c>
      <c r="CD15" s="70">
        <f t="shared" si="29"/>
        <v>0</v>
      </c>
      <c r="CE15" s="70">
        <f t="shared" si="30"/>
        <v>0</v>
      </c>
      <c r="CF15" s="70">
        <f t="shared" si="31"/>
        <v>0</v>
      </c>
      <c r="CG15" s="70">
        <f t="shared" si="32"/>
        <v>0</v>
      </c>
      <c r="CH15" s="70">
        <f t="shared" si="33"/>
        <v>0</v>
      </c>
      <c r="CI15" s="70">
        <f t="shared" si="34"/>
        <v>0</v>
      </c>
      <c r="CJ15" s="70">
        <f t="shared" si="35"/>
        <v>0</v>
      </c>
      <c r="CK15" s="70">
        <f t="shared" si="36"/>
        <v>0</v>
      </c>
      <c r="CL15">
        <f t="shared" si="46"/>
        <v>0</v>
      </c>
      <c r="CM15" s="64">
        <f t="shared" si="47"/>
        <v>0</v>
      </c>
      <c r="CN15" s="64">
        <f t="shared" si="48"/>
        <v>0</v>
      </c>
      <c r="CO15" s="64">
        <f t="shared" si="49"/>
        <v>0</v>
      </c>
      <c r="CP15" s="64">
        <f t="shared" si="50"/>
        <v>0</v>
      </c>
      <c r="CQ15" s="64">
        <f t="shared" si="51"/>
        <v>0</v>
      </c>
      <c r="CR15" s="64">
        <f t="shared" si="52"/>
        <v>0</v>
      </c>
      <c r="CS15" s="64">
        <f t="shared" si="53"/>
        <v>0</v>
      </c>
      <c r="CT15" s="64">
        <f t="shared" si="54"/>
        <v>0</v>
      </c>
      <c r="CU15" s="64">
        <f t="shared" si="55"/>
        <v>0</v>
      </c>
      <c r="CV15" s="64">
        <f t="shared" si="56"/>
        <v>0</v>
      </c>
      <c r="CX15" s="103">
        <f t="shared" si="57"/>
        <v>0</v>
      </c>
      <c r="CY15" s="103">
        <f t="shared" si="58"/>
        <v>0</v>
      </c>
      <c r="CZ15" s="103">
        <f t="shared" si="59"/>
        <v>0</v>
      </c>
      <c r="DA15" s="103">
        <f t="shared" si="60"/>
        <v>0</v>
      </c>
      <c r="DB15" s="103">
        <f t="shared" si="61"/>
        <v>0</v>
      </c>
      <c r="DC15" s="103">
        <f t="shared" si="62"/>
        <v>0</v>
      </c>
      <c r="DD15" s="103">
        <f t="shared" si="63"/>
        <v>0</v>
      </c>
      <c r="DE15" s="103">
        <f t="shared" si="64"/>
        <v>0</v>
      </c>
      <c r="DF15" s="103">
        <f t="shared" si="65"/>
        <v>0</v>
      </c>
      <c r="DG15" s="103">
        <f t="shared" si="66"/>
        <v>0</v>
      </c>
      <c r="DI15" s="70">
        <f t="shared" si="67"/>
        <v>0</v>
      </c>
      <c r="DJ15" s="70">
        <f t="shared" si="68"/>
        <v>0</v>
      </c>
      <c r="DK15" s="70">
        <f t="shared" si="69"/>
        <v>0</v>
      </c>
      <c r="DL15" s="70">
        <f t="shared" si="70"/>
        <v>0</v>
      </c>
      <c r="DM15" s="70">
        <f t="shared" si="71"/>
        <v>0</v>
      </c>
      <c r="DN15" s="70">
        <f t="shared" si="72"/>
        <v>0</v>
      </c>
      <c r="DO15" s="70">
        <f t="shared" si="73"/>
        <v>0</v>
      </c>
      <c r="DP15" s="70">
        <f t="shared" si="74"/>
        <v>0</v>
      </c>
      <c r="DQ15" s="70">
        <f t="shared" si="75"/>
        <v>0</v>
      </c>
      <c r="DR15" s="70">
        <f t="shared" si="76"/>
        <v>0</v>
      </c>
      <c r="DT15">
        <f t="shared" si="77"/>
        <v>0</v>
      </c>
      <c r="DU15">
        <f t="shared" si="78"/>
        <v>0</v>
      </c>
      <c r="DV15">
        <f t="shared" si="79"/>
        <v>0</v>
      </c>
      <c r="DX15">
        <f t="shared" si="80"/>
        <v>0</v>
      </c>
      <c r="DY15">
        <f t="shared" si="81"/>
        <v>0</v>
      </c>
      <c r="DZ15">
        <f t="shared" si="82"/>
        <v>0</v>
      </c>
      <c r="EB15">
        <f t="shared" si="83"/>
        <v>0</v>
      </c>
      <c r="EC15">
        <f t="shared" si="84"/>
        <v>0</v>
      </c>
      <c r="ED15">
        <f t="shared" si="85"/>
        <v>0</v>
      </c>
      <c r="EE15">
        <f t="shared" si="86"/>
        <v>0</v>
      </c>
      <c r="EF15">
        <f t="shared" si="87"/>
        <v>0</v>
      </c>
      <c r="EG15">
        <f t="shared" si="88"/>
        <v>0</v>
      </c>
      <c r="EH15">
        <f t="shared" si="89"/>
        <v>0</v>
      </c>
      <c r="EI15">
        <f t="shared" si="90"/>
        <v>0</v>
      </c>
      <c r="EJ15">
        <f t="shared" si="91"/>
        <v>0</v>
      </c>
      <c r="EK15">
        <f t="shared" si="92"/>
        <v>0</v>
      </c>
      <c r="EM15">
        <f t="shared" si="93"/>
        <v>0</v>
      </c>
      <c r="EN15">
        <f t="shared" si="94"/>
        <v>0</v>
      </c>
      <c r="EO15">
        <f t="shared" si="95"/>
        <v>0</v>
      </c>
      <c r="EP15">
        <f t="shared" si="96"/>
        <v>0</v>
      </c>
      <c r="EQ15">
        <f t="shared" si="97"/>
        <v>0</v>
      </c>
      <c r="ER15">
        <f t="shared" si="98"/>
        <v>0</v>
      </c>
      <c r="ES15">
        <f t="shared" si="99"/>
        <v>0</v>
      </c>
      <c r="ET15">
        <f t="shared" si="100"/>
        <v>0</v>
      </c>
      <c r="EU15">
        <f t="shared" si="101"/>
        <v>0</v>
      </c>
      <c r="EV15">
        <f t="shared" si="102"/>
        <v>0</v>
      </c>
      <c r="EX15">
        <f t="shared" si="103"/>
        <v>0</v>
      </c>
      <c r="EY15">
        <f t="shared" si="104"/>
        <v>0</v>
      </c>
      <c r="EZ15">
        <f t="shared" si="105"/>
        <v>0</v>
      </c>
      <c r="FA15">
        <f t="shared" si="106"/>
        <v>0</v>
      </c>
      <c r="FB15">
        <f t="shared" si="107"/>
        <v>0</v>
      </c>
      <c r="FC15">
        <f t="shared" si="108"/>
        <v>0</v>
      </c>
      <c r="FD15">
        <f t="shared" si="109"/>
        <v>0</v>
      </c>
      <c r="FE15">
        <f t="shared" si="110"/>
        <v>0</v>
      </c>
      <c r="FF15">
        <f t="shared" si="111"/>
        <v>0</v>
      </c>
      <c r="FG15">
        <f t="shared" si="112"/>
        <v>0</v>
      </c>
      <c r="FJ15">
        <f>IF($W$2=0,0,IF(BF15&lt;=0,0,('LED Curve'!$D$19*(BF15/$W$2)^3+'LED Curve'!$D$20*(BF15/$W$2)^2+'LED Curve'!$D$21*(BF15/$W$2)^1+'LED Curve'!$D$22)*$AC$2*$W$2))</f>
        <v>0</v>
      </c>
      <c r="FK15">
        <f>IF($W$3=0,0,IF(BG15&lt;=0,0,('LED Curve'!$D$19*(BG15/$W$3)^3+'LED Curve'!$D$20*(BG15/$W$3)^2+'LED Curve'!$D$21*(BG15/$W$3)^1+'LED Curve'!$D$22)*$AC$3*$W$3))</f>
        <v>0</v>
      </c>
      <c r="FL15">
        <f>IF($W$4=0,0,IF(BH15&lt;=0,0,('LED Curve'!$D$19*(BH15/$W$4)^3+'LED Curve'!$D$20*(BH15/$W$4)^2+'LED Curve'!$D$21*(BH15/$W$4)^1+'LED Curve'!$D$22)*$AC$4*$W$4))</f>
        <v>0</v>
      </c>
      <c r="FM15">
        <f>IF($W$5=0,0,IF(BI15&lt;=0,0,('LED Curve'!$D$19*(BI15/$W$5)^3+'LED Curve'!$D$20*(BI15/$W$5)^2+'LED Curve'!$D$21*(BI15/$W$5)^1+'LED Curve'!$D$22)*$AC$5*$W$5))</f>
        <v>0</v>
      </c>
      <c r="FN15">
        <f>IF($W$6=0,0,IF(BJ15&lt;=0,0,('LED Curve'!$D$19*(BJ15/$W$6)^3+'LED Curve'!$D$20*(BJ15/$W$6)^2+'LED Curve'!$D$21*(BJ15/$W$6)^1+'LED Curve'!$D$22)*$AC$6*$W$6))</f>
        <v>0</v>
      </c>
      <c r="FO15">
        <f>IF($Z$2=0,0,IF(BK15&lt;=0,0,('LED Curve'!$D$19*(BK15/$Z$2)^3+'LED Curve'!$D$20*(BK15/$Z$2)^2+'LED Curve'!$D$21*(BK15/$Z$2)^1+'LED Curve'!$D$22)*$AE$2*$Z$2))</f>
        <v>0</v>
      </c>
      <c r="FP15">
        <f>IF($Z$3=0,0,IF(BL15&lt;=0,0,('LED Curve'!$D$19*(BL15/$Z$3)^3+'LED Curve'!$D$20*(BL15/$Z$3)^2+'LED Curve'!$D$21*(BL15/$Z$3)^1+'LED Curve'!$D$22)*$AE$3*$Z$3))</f>
        <v>0</v>
      </c>
      <c r="FQ15">
        <f>IF($Z$4=0,0,IF(BM15&lt;=0,0,('LED Curve'!$D$19*(BM15/$Z$4)^3+'LED Curve'!$D$20*(BM15/$Z$4)^2+'LED Curve'!$D$21*(BM15/$Z$4)^1+'LED Curve'!$D$22)*$AE$4*$Z$4))</f>
        <v>0</v>
      </c>
      <c r="FR15">
        <f>IF($Z$5=0,0,IF(BN15&lt;=0,0,('LED Curve'!$D$19*(BN15/$Z$5)^3+'LED Curve'!$D$20*(BN15/$Z$5)^2+'LED Curve'!$D$21*(BN15/$Z$5)^1+'LED Curve'!$D$22)*$AE$5*$Z$5))</f>
        <v>0</v>
      </c>
      <c r="FS15">
        <f>IF($Z$6=0,0,IF(BO15&lt;=0,0,('LED Curve'!$D$19*(BO15/$Z$6)^3+'LED Curve'!$D$20*(BO15/$Z$6)^2+'LED Curve'!$D$21*(BO15/$Z$6)^1+'LED Curve'!$D$22)*$AE$6*$Z$6))</f>
        <v>0</v>
      </c>
      <c r="FU15">
        <f>IF($W$2=0,0,IF(BQ15&lt;=0,0,('LED Curve'!$D$19*(BQ15/$W$2)^3+'LED Curve'!$D$20*(BQ15/$W$2)^2+'LED Curve'!$D$21*(BQ15/$W$2)^1+'LED Curve'!$D$22)*$AC$2*$W$2))</f>
        <v>0</v>
      </c>
      <c r="FV15">
        <f>IF($W$3=0,0,IF(BR15&lt;=0,0,('LED Curve'!$D$19*(BR15/$W$3)^3+'LED Curve'!$D$20*(BR15/$W$3)^2+'LED Curve'!$D$21*(BR15/$W$3)^1+'LED Curve'!$D$22)*$AC$3*$W$3))</f>
        <v>0</v>
      </c>
      <c r="FW15">
        <f>IF($W$4=0,0,IF(BS15&lt;=0,0,('LED Curve'!$D$19*(BS15/$W$4)^3+'LED Curve'!$D$20*(BS15/$W$4)^2+'LED Curve'!$D$21*(BS15/$W$4)^1+'LED Curve'!$D$22)*$AC$4*$W$4))</f>
        <v>0</v>
      </c>
      <c r="FX15">
        <f>IF($W$5=0,0,IF(BT15&lt;=0,0,('LED Curve'!$D$19*(BT15/$W$5)^3+'LED Curve'!$D$20*(BT15/$W$5)^2+'LED Curve'!$D$21*(BT15/$W$5)^1+'LED Curve'!$D$22)*$AC$5*$W$5))</f>
        <v>0</v>
      </c>
      <c r="FY15">
        <f>IF($W$6=0,0,IF(BU15&lt;=0,0,('LED Curve'!$D$19*(BU15/$W$6)^3+'LED Curve'!$D$20*(BU15/$W$6)^2+'LED Curve'!$D$21*(BU15/$W$6)^1+'LED Curve'!$D$22)*$AC$6*$W$6))</f>
        <v>0</v>
      </c>
      <c r="FZ15">
        <f>IF($Z$2=0,0,IF(BV15&lt;=0,0,('LED Curve'!$D$19*(BV15/$Z$2)^3+'LED Curve'!$D$20*(BV15/$Z$2)^2+'LED Curve'!$D$21*(BV15/$Z$2)^1+'LED Curve'!$D$22)*$AE$2*$Z$2))</f>
        <v>0</v>
      </c>
      <c r="GA15">
        <f>IF($Z$3=0,0,IF(BW15&lt;=0,0,('LED Curve'!$D$19*(BW15/$Z$3)^3+'LED Curve'!$D$20*(BW15/$Z$3)^2+'LED Curve'!$D$21*(BW15/$Z$3)^1+'LED Curve'!$D$22)*$AE$3*$Z$3))</f>
        <v>0</v>
      </c>
      <c r="GB15">
        <f>IF($Z$4=0,0,IF(BX15&lt;=0,0,('LED Curve'!$D$19*(BX15/$Z$4)^3+'LED Curve'!$D$20*(BX15/$Z$4)^2+'LED Curve'!$D$21*(BX15/$Z$4)^1+'LED Curve'!$D$22)*$AE$4*$Z$4))</f>
        <v>0</v>
      </c>
      <c r="GC15">
        <f>IF($Z$5=0,0,IF(BY15&lt;=0,0,('LED Curve'!$D$19*(BY15/$Z$5)^3+'LED Curve'!$D$20*(BY15/$Z$5)^2+'LED Curve'!$D$21*(BY15/$Z$5)^1+'LED Curve'!$D$22)*$AE$5*$Z$5))</f>
        <v>0</v>
      </c>
      <c r="GD15">
        <f>IF($Z$6=0,0,IF(BZ15&lt;=0,0,('LED Curve'!$D$19*(BZ15/$Z$6)^3+'LED Curve'!$D$20*(BZ15/$Z$6)^2+'LED Curve'!$D$21*(BZ15/$Z$6)^1+'LED Curve'!$D$22)*$AE$6*$Z$6))</f>
        <v>0</v>
      </c>
      <c r="GF15">
        <f>IF($W$2=0,0,IF(CB15&lt;=0,0,('LED Curve'!$D$19*(CB15/$W$2)^3+'LED Curve'!$D$20*(CB15/$W$2)^2+'LED Curve'!$D$21*(CB15/$W$2)^1+'LED Curve'!$D$22)*$AC$2*$W$2))</f>
        <v>0</v>
      </c>
      <c r="GG15">
        <f>IF($W$3=0,0,IF(CC15&lt;=0,0,('LED Curve'!$D$19*(CC15/$W$3)^3+'LED Curve'!$D$20*(CC15/$W$3)^2+'LED Curve'!$D$21*(CC15/$W$3)^1+'LED Curve'!$D$22)*$AC$3*$W$3))</f>
        <v>0</v>
      </c>
      <c r="GH15">
        <f>IF($W$4=0,0,IF(CD15&lt;=0,0,('LED Curve'!$D$19*(CD15/$W$4)^3+'LED Curve'!$D$20*(CD15/$W$4)^2+'LED Curve'!$D$21*(CD15/$W$4)^1+'LED Curve'!$D$22)*$AC$4*$W$4))</f>
        <v>0</v>
      </c>
      <c r="GI15">
        <f>IF($W$5=0,0,IF(CE15&lt;=0,0,('LED Curve'!$D$19*(CE15/$W$5)^3+'LED Curve'!$D$20*(CE15/$W$5)^2+'LED Curve'!$D$21*(CE15/$W$5)^1+'LED Curve'!$D$22)*$AC$5*$W$5))</f>
        <v>0</v>
      </c>
      <c r="GJ15">
        <f>IF($W$6=0,0,IF(CF15&lt;=0,0,('LED Curve'!$D$19*(CF15/$W$6)^3+'LED Curve'!$D$20*(CF15/$W$6)^2+'LED Curve'!$D$21*(CF15/$W$6)^1+'LED Curve'!$D$22)*$AC$6*$W$6))</f>
        <v>0</v>
      </c>
      <c r="GK15">
        <f>IF($Z$2=0,0,IF(CG15&lt;=0,0,('LED Curve'!$D$19*(CG15/$Z$2)^3+'LED Curve'!$D$20*(CG15/$Z$2)^2+'LED Curve'!$D$21*(CG15/$Z$2)^1+'LED Curve'!$D$22)*$AE$2*$Z$2))</f>
        <v>0</v>
      </c>
      <c r="GL15">
        <f>IF($Z$3=0,0,IF(CH15&lt;=0,0,('LED Curve'!$D$19*(CH15/$Z$3)^3+'LED Curve'!$D$20*(CH15/$Z$3)^2+'LED Curve'!$D$21*(CH15/$Z$3)^1+'LED Curve'!$D$22)*$AE$3*$Z$3))</f>
        <v>0</v>
      </c>
      <c r="GM15">
        <f>IF($Z$4=0,0,IF(CI15&lt;=0,0,('LED Curve'!$D$19*(CI15/$Z$4)^3+'LED Curve'!$D$20*(CI15/$Z$4)^2+'LED Curve'!$D$21*(CI15/$Z$4)^1+'LED Curve'!$D$22)*$AE$4*$Z$4))</f>
        <v>0</v>
      </c>
      <c r="GN15">
        <f>IF($Z$5=0,0,IF(CJ15&lt;=0,0,('LED Curve'!$D$19*(CJ15/$Z$5)^3+'LED Curve'!$D$20*(CJ15/$Z$5)^2+'LED Curve'!$D$21*(CJ15/$Z$5)^1+'LED Curve'!$D$22)*$AE$5*$Z$5))</f>
        <v>0</v>
      </c>
      <c r="GO15">
        <f>IF($Z$6=0,0,IF(CK15&lt;=0,0,('LED Curve'!$D$19*(CK15/$Z$6)^3+'LED Curve'!$D$20*(CK15/$Z$6)^2+'LED Curve'!$D$21*(CK15/$Z$6)^1+'LED Curve'!$D$22)*$AE$6*$Z$6))</f>
        <v>0</v>
      </c>
      <c r="GQ15">
        <f t="shared" si="113"/>
        <v>0</v>
      </c>
      <c r="GR15">
        <f t="shared" si="41"/>
        <v>0</v>
      </c>
      <c r="GS15">
        <f t="shared" si="114"/>
        <v>0</v>
      </c>
      <c r="GT15">
        <f t="shared" si="42"/>
        <v>0</v>
      </c>
      <c r="GU15">
        <f t="shared" si="115"/>
        <v>0</v>
      </c>
      <c r="GV15">
        <f t="shared" si="43"/>
        <v>0</v>
      </c>
    </row>
    <row r="16" spans="1:204" ht="16.899999999999999">
      <c r="A16">
        <v>5</v>
      </c>
      <c r="B16">
        <f t="shared" si="0"/>
        <v>1.6276041666666666E-4</v>
      </c>
      <c r="C16" s="50">
        <f t="shared" si="1"/>
        <v>7.9658266287950568</v>
      </c>
      <c r="D16" s="50">
        <f t="shared" si="2"/>
        <v>9.0064740319945074</v>
      </c>
      <c r="E16" s="50">
        <f t="shared" si="3"/>
        <v>10.047121435193956</v>
      </c>
      <c r="G16" s="52">
        <f t="shared" si="4"/>
        <v>0.12644169252055645</v>
      </c>
      <c r="H16" s="52">
        <f t="shared" si="5"/>
        <v>0.14295990526975408</v>
      </c>
      <c r="I16" s="52">
        <f t="shared" si="6"/>
        <v>0.15947811801895168</v>
      </c>
      <c r="J16" s="52">
        <f>IF(C16&lt;Calculation!D$19,0,G16)</f>
        <v>0</v>
      </c>
      <c r="K16" s="52">
        <f>IF(D16&lt;Calculation!D$19,0,H16)</f>
        <v>0</v>
      </c>
      <c r="L16" s="52">
        <f>IF(E16&lt;Calculation!D$19,0,I16)</f>
        <v>0</v>
      </c>
      <c r="M16" s="52">
        <f>IF(IF(C16&lt;Calculation!D$19,0,C16*(R$3/(R$2+R$3)))&gt;0,$H$2*SIN(2*PI()*$E$2*B16)+$H$5,0)</f>
        <v>0</v>
      </c>
      <c r="N16" s="52">
        <f>IF(IF(D16&lt;Calculation!D$19,0,D16*(R$3/(R$2+R$3)))&gt;0,$J$2*SIN(2*PI()*$E$2*B16)+$J$5,0)</f>
        <v>0</v>
      </c>
      <c r="O16" s="52">
        <f>IF(IF(E16&lt;Calculation!D$19,0,E16*(R$3/(R$2+R$3)))&gt;0,$L$2*SIN(2*PI()*$E$2*B16)+$L$5,0)</f>
        <v>0</v>
      </c>
      <c r="Q16" s="55">
        <f>(M16/Design!C$43)*10^3</f>
        <v>0</v>
      </c>
      <c r="R16" s="55">
        <f>(N16/Design!C$43)*10^3</f>
        <v>0</v>
      </c>
      <c r="S16" s="55">
        <f>(O16/Design!C$43)*10^3</f>
        <v>0</v>
      </c>
      <c r="U16" s="55">
        <f>(($H$2*SIN(2*PI()*$E$2*B16)+$H$5)/Design!C$43)*10^3</f>
        <v>15.87179855688102</v>
      </c>
      <c r="V16" s="55">
        <f>(($J$2*SIN(2*PI()*$E$2*B16)+$J$5)/Design!C$43)*10^3</f>
        <v>-3.8626118851092675</v>
      </c>
      <c r="W16" s="55">
        <f>(($L$2*SIN(2*PI()*$E$2*B16)+$L$5)/Design!C$43)*10^3</f>
        <v>-22.869530588444363</v>
      </c>
      <c r="Y16" s="99">
        <f>IF(C16&lt;('LED Curve'!$D$14*(U16/$W$2)^3+'LED Curve'!$D$15*(U16/$W$2)^2+'LED Curve'!$D$16*(U16/$W$2)^1+'LED Curve'!$D$17)*$AC$2+((R$5-1)*Design!C$18),0,         ('LED Curve'!$D$14*(U16/$W$2)^3+'LED Curve'!$D$15*(U16/$W$2)^2+'LED Curve'!$D$16*(U16/$W$2)^1+'LED Curve'!$D$17)*$AC$2)</f>
        <v>0</v>
      </c>
      <c r="Z16" s="99">
        <f>IF(Y16=0,0,IF(C16&lt;Y16+('LED Curve'!$D$14*(U16/$W$3)^3+'LED Curve'!$D$15*(U16/$W$3)^2+'LED Curve'!$D$16*(U16/$W$3)^1+'LED Curve'!$D$17)*$AC$3+((R$5-2)*Design!C$18),0,         ('LED Curve'!$D$14*(U16/$W$3)^3+'LED Curve'!$D$15*(U16/$W$3)^2+'LED Curve'!$D$16*(U16/$W$3)^1+'LED Curve'!$D$17)*$AC$3))</f>
        <v>0</v>
      </c>
      <c r="AA16" s="99">
        <f>IF(Z16=0,0,IF(C16&lt;(SUM(Y16:Z16)+('LED Curve'!$D$14*(U16/$W$4)^3+'LED Curve'!$D$15*(U16/$W$4)^2+'LED Curve'!$D$16*(U16/$W$4)^1+'LED Curve'!$D$17)*$AC$4+((R$5-3)*Design!C$18)),0,         ('LED Curve'!$D$14*(U16/$W$4)^3+'LED Curve'!$D$15*(U16/$W$4)^2+'LED Curve'!$D$16*(U16/$W$4)^1+'LED Curve'!$D$17)*$AC$4))</f>
        <v>0</v>
      </c>
      <c r="AB16" s="99">
        <f>IF(AA16=0,0,IF(C16&lt;(SUM(Y16:AA16)+('LED Curve'!$D$14*(U16/$W$5)^3+'LED Curve'!$D$15*(U16/$W$5)^2+'LED Curve'!$D$16*(U16/$W$5)^1+'LED Curve'!$D$17)*$AC$5+((R$5-4)*Design!C$18)),0,         ('LED Curve'!$D$14*(U16/$W$5)^3+'LED Curve'!$D$15*(U16/$W$5)^2+'LED Curve'!$D$16*(U16/$W$5)^1+'LED Curve'!$D$17)*$AC$5))</f>
        <v>0</v>
      </c>
      <c r="AC16" s="99">
        <f>IF(AB16=0,0,IF(C16&lt;(SUM(Y16:AB16)+ ('LED Curve'!$D$14*(U16/$W$6)^3+'LED Curve'!$D$15*(U16/$W$6)^2+'LED Curve'!$D$16*(U16/$W$6)^1+'LED Curve'!$D$17)*$AC$6+((R$5-5)*Design!C$18)),0,         ('LED Curve'!$D$14*(U16/$W$6)^3+'LED Curve'!$D$15*(U16/$W$6)^2+'LED Curve'!$D$16*(U16/$W$6)^1+'LED Curve'!$D$17)*$AC$6))</f>
        <v>0</v>
      </c>
      <c r="AD16" s="99">
        <f>IF(AC16=0,0,IF(C16&lt;(SUM(Y16:AC16)+('LED Curve'!$D$14*(U16/$Z$2)^3+'LED Curve'!$D$15*(U16/$Z$2)^2+'LED Curve'!$D$16*(U16/$Z$2)^1+'LED Curve'!$D$17)*$AE$2+((R$5-6)*Design!C$18)),0,         ('LED Curve'!$D$14*(U16/$Z$2)^3+'LED Curve'!$D$15*(U16/$Z$2)^2+'LED Curve'!$D$16*(U16/$Z$2)^1+'LED Curve'!$D$17)*$AE$2))</f>
        <v>0</v>
      </c>
      <c r="AE16" s="99">
        <f>IF(AD16=0,0,IF(C16&lt;(SUM(Y16:AD16)+('LED Curve'!$D$14*(U16/$Z$3)^3+'LED Curve'!$D$15*(U16/$Z$3)^2+'LED Curve'!$D$16*(U16/$Z$3)^1+'LED Curve'!$D$17)*$AE$3+((R$5-7)*Design!C$18)),0,         ('LED Curve'!$D$14*(U16/$Z$3)^3+'LED Curve'!$D$15*(U16/$Z$3)^2+'LED Curve'!$D$16*(U16/$Z$3)^1+'LED Curve'!$D$17)*$AE$3))</f>
        <v>0</v>
      </c>
      <c r="AF16" s="99">
        <f>IF(AE16=0,0,IF(C16&lt;(SUM(Y16:AE16)+('LED Curve'!$D$14*(U16/$Z$4)^3+'LED Curve'!$D$15*(U16/$Z$4)^2+'LED Curve'!$D$16*(U16/$Z$4)^1+'LED Curve'!$D$17)*$AE$4+((R$5-8)*Design!C$18)),0,         ('LED Curve'!$D$14*(U16/$Z$4)^3+'LED Curve'!$D$15*(U16/$Z$4)^2+'LED Curve'!$D$16*(U16/$Z$4)^1+'LED Curve'!$D$17)*$AE$4))</f>
        <v>0</v>
      </c>
      <c r="AG16" s="99">
        <f>IF(AF16=0,0,IF(C16&lt;(SUM(Y16:AF16)+('LED Curve'!$D$14*(U16/$Z$5)^3+'LED Curve'!$D$15*(U16/$Z$5)^2+'LED Curve'!$D$16*(U16/$Z$5)^1+'LED Curve'!$D$17)*$AE$5+((R$5-9)*Design!C$18)),0,         ('LED Curve'!$D$14*(U16/$Z$5)^3+'LED Curve'!$D$15*(U16/$Z$5)^2+'LED Curve'!$D$16*(U16/$Z$5)^1+'LED Curve'!$D$17)*$AE$5))</f>
        <v>0</v>
      </c>
      <c r="AH16" s="99">
        <f>IF(AG16=0,0,IF(C16&lt;(SUM(Y16:AG16)+('LED Curve'!$D$14*(U16/$Z$6)^3+'LED Curve'!$D$15*(U16/$Z$6)^2+'LED Curve'!$D$16*(U16/$Z$6)^1+'LED Curve'!$D$17)*$AE$6+((R$5-10)*Design!C$18)),0,         ('LED Curve'!$D$14*(U16/$Z$6)^3+'LED Curve'!$D$15*(U16/$Z$6)^2+'LED Curve'!$D$16*(U16/$Z$6)^1+'LED Curve'!$D$17)*$AE$6))</f>
        <v>0</v>
      </c>
      <c r="AI16">
        <f t="shared" si="44"/>
        <v>0</v>
      </c>
      <c r="AJ16" s="57">
        <f>IF(D16&lt;('LED Curve'!$D$14*(V16/$W$2)^3+'LED Curve'!$D$15*(V16/$W$2)^2+'LED Curve'!$D$16*(V16/$W$2)^1+'LED Curve'!$D$17)*$AC$2+((R$5-1)*Design!C$18),0,         ('LED Curve'!$D$14*(V16/$W$2)^3+'LED Curve'!$D$15*(V16/$W$2)^2+'LED Curve'!$D$16*(V16/$W$2)^1+'LED Curve'!$D$17)*$AC$2)</f>
        <v>0</v>
      </c>
      <c r="AK16" s="57">
        <f>IF(AJ16=0,0,IF(D16&lt;AJ16+('LED Curve'!$D$14*(V16/$W$3)^3+'LED Curve'!$D$15*(V16/$W$3)^2+'LED Curve'!$D$16*(V16/$W$3)^1+'LED Curve'!$D$17)*$AC$3+((R$5-1)*Design!C$18),0,         ('LED Curve'!$D$14*(V16/$W$3)^3+'LED Curve'!$D$15*(V16/$W$3)^2+'LED Curve'!$D$16*(V16/$W$3)^1+'LED Curve'!$D$17)*$AC$3))</f>
        <v>0</v>
      </c>
      <c r="AL16" s="57">
        <f>IF(AK16=0,0,IF(D16&lt;(SUM(AJ16:AK16)+('LED Curve'!$D$14*(V16/$W$4)^3+'LED Curve'!$D$15*(V16/$W$4)^2+'LED Curve'!$D$16*(V16/$W$4)^1+'LED Curve'!$D$17)*$AC$4+((R$5-1)*Design!C$18)),0,         ('LED Curve'!$D$14*(V16/$W$4)^3+'LED Curve'!$D$15*(V16/$W$4)^2+'LED Curve'!$D$16*(V16/$W$4)^1+'LED Curve'!$D$17)*$AC$4))</f>
        <v>0</v>
      </c>
      <c r="AM16" s="57">
        <f>IF(AL16=0,0,IF(D16&lt;(SUM(AJ16:AL16)+('LED Curve'!$D$14*(V16/$W$5)^3+'LED Curve'!$D$15*(V16/$W$5)^2+'LED Curve'!$D$16*(V16/$W$5)^1+'LED Curve'!$D$17)*$AC$5+((R$5-1)*Design!C$18)),0,         ('LED Curve'!$D$14*(V16/$W$5)^3+'LED Curve'!$D$15*(V16/$W$5)^2+'LED Curve'!$D$16*(V16/$W$5)^1+'LED Curve'!$D$17)*$AC$5))</f>
        <v>0</v>
      </c>
      <c r="AN16" s="57">
        <f>IF(AM16=0,0,IF(D16&lt;(SUM(AJ16:AM16)+ ('LED Curve'!$D$14*(V16/$W$6)^3+'LED Curve'!$D$15*(V16/$W$6)^2+'LED Curve'!$D$16*(V16/$W$6)^1+'LED Curve'!$D$17)*$AC$6+((R$5-1)*Design!C$18)),0,         ('LED Curve'!$D$14*(V16/$W$6)^3+'LED Curve'!$D$15*(V16/$W$6)^2+'LED Curve'!$D$16*(V16/$W$6)^1+'LED Curve'!$D$17)*$AC$6))</f>
        <v>0</v>
      </c>
      <c r="AO16" s="57">
        <f>IF(AN16=0,0,IF(D16&lt;(SUM(AJ16:AN16)+('LED Curve'!$D$14*(V16/$Z$2)^3+'LED Curve'!$D$15*(V16/$Z$2)^2+'LED Curve'!$D$16*(V16/$Z$2)^1+'LED Curve'!$D$17)*$AE$2+((R$5-1)*Design!C$18)),0,         ('LED Curve'!$D$14*(V16/$Z$2)^3+'LED Curve'!$D$15*(V16/$Z$2)^2+'LED Curve'!$D$16*(V16/$Z$2)^1+'LED Curve'!$D$17)*$AE$2))</f>
        <v>0</v>
      </c>
      <c r="AP16" s="57">
        <f>IF(AO16=0,0,IF(D16&lt;(SUM(AJ16:AO16)+('LED Curve'!$D$14*(V16/$Z$3)^3+'LED Curve'!$D$15*(V16/$Z$3)^2+'LED Curve'!$D$16*(V16/$Z$3)^1+'LED Curve'!$D$17)*$AE$3+((R$5-1)*Design!C$18)),0,         ('LED Curve'!$D$14*(V16/$Z$3)^3+'LED Curve'!$D$15*(V16/$Z$3)^2+'LED Curve'!$D$16*(V16/$Z$3)^1+'LED Curve'!$D$17)*$AE$3))</f>
        <v>0</v>
      </c>
      <c r="AQ16" s="57">
        <f>IF(AP16=0,0,IF(D16&lt;(SUM(AJ16:AP16)+('LED Curve'!$D$14*(V16/$Z$4)^3+'LED Curve'!$D$15*(V16/$Z$4)^2+'LED Curve'!$D$16*(V16/$Z$4)^1+'LED Curve'!$D$17)*$AE$4+((R$5-1)*Design!C$18)),0,         ('LED Curve'!$D$14*(V16/$Z$4)^3+'LED Curve'!$D$15*(V16/$Z$4)^2+'LED Curve'!$D$16*(V16/$Z$4)^1+'LED Curve'!$D$17)*$AE$4))</f>
        <v>0</v>
      </c>
      <c r="AR16" s="57">
        <f>IF(AQ16=0,0,IF(D16&lt;(SUM(AJ16:AQ16)+('LED Curve'!$D$14*(V16/$Z$5)^3+'LED Curve'!$D$15*(V16/$Z$5)^2+'LED Curve'!$D$16*(V16/$Z$5)^1+'LED Curve'!$D$17)*$AE$5+((R$5-1)*Design!C$18)),0,         ('LED Curve'!$D$14*(V16/$Z$5)^3+'LED Curve'!$D$15*(V16/$Z$5)^2+'LED Curve'!$D$16*(V16/$Z$5)^1+'LED Curve'!$D$17)*$AE$5))</f>
        <v>0</v>
      </c>
      <c r="AS16" s="57">
        <f>IF(AR16=0,0,IF(D16&lt;(SUM(AJ16:AR16)+('LED Curve'!$D$14*(V16/$Z$6)^3+'LED Curve'!$D$15*(V16/$Z$6)^2+'LED Curve'!$D$16*(V16/$Z$6)^1+'LED Curve'!$D$17)*$AE$6+((R$5-1)*Design!C$18)),0,         ('LED Curve'!$D$14*(V16/$Z$6)^3+'LED Curve'!$D$15*(V16/$Z$6)^2+'LED Curve'!$D$16*(V16/$Z$6)^1+'LED Curve'!$D$17)*$AE$6))</f>
        <v>0</v>
      </c>
      <c r="AU16" s="59">
        <f>IF(E16&lt;('LED Curve'!$D$14*(W16/$W$2)^3+'LED Curve'!$D$15*(W16/$W$2)^2+'LED Curve'!$D$16*(W16/$W$2)^1+'LED Curve'!$D$17)*$AC$2+((R$5-1)*Design!C$18),0,         ('LED Curve'!$D$14*(W16/$W$2)^3+'LED Curve'!$D$15*(W16/$W$2)^2+'LED Curve'!$D$16*(W16/$W$2)^1+'LED Curve'!$D$17)*$AC$2)</f>
        <v>0</v>
      </c>
      <c r="AV16" s="59">
        <f>IF(AU16=0,0,IF(E16&lt;AU16+('LED Curve'!$D$14*(W16/$W$3)^3+'LED Curve'!$D$15*(W16/$W$3)^2+'LED Curve'!$D$16*(W16/$W$3)^1+'LED Curve'!$D$17)*$AC$3+((R$5-2)*Design!C$18),0,         ('LED Curve'!$D$14*(W16/$W$3)^3+'LED Curve'!$D$15*(W16/$W$3)^2+'LED Curve'!$D$16*(W16/$W$3)^1+'LED Curve'!$D$17)*$AC$3))</f>
        <v>0</v>
      </c>
      <c r="AW16" s="59">
        <f>IF(AV16=0,0,IF(E16&lt;(SUM(AU16:AV16)+('LED Curve'!$D$14*(W16/$W$4)^3+'LED Curve'!$D$15*(W16/$W$4)^2+'LED Curve'!$D$16*(W16/$W$4)^1+'LED Curve'!$D$17)*$AC$4+((R$5-3)*Design!C$18)),0,         ('LED Curve'!$D$14*(W16/$W$4)^3+'LED Curve'!$D$15*(W16/$W$4)^2+'LED Curve'!$D$16*(W16/$W$4)^1+'LED Curve'!$D$17)*$AC$4))</f>
        <v>0</v>
      </c>
      <c r="AX16" s="59">
        <f>IF(AW16=0,0,IF(E16&lt;(SUM(AU16:AW16)+('LED Curve'!$D$14*(W16/$W$5)^3+'LED Curve'!$D$15*(W16/$W$5)^2+'LED Curve'!$D$16*(W16/$W$5)^1+'LED Curve'!$D$17)*$AC$5+((R$5-4)*Design!C$18)),0,         ('LED Curve'!$D$14*(W16/$W$5)^3+'LED Curve'!$D$15*(W16/$W$5)^2+'LED Curve'!$D$16*(W16/$W$5)^1+'LED Curve'!$D$17)*$AC$5))</f>
        <v>0</v>
      </c>
      <c r="AY16" s="59">
        <f>IF(AX16=0,0,IF(E16&lt;(SUM(AU16:AX16)+ ('LED Curve'!$D$14*(W16/$W$6)^3+'LED Curve'!$D$15*(W16/$W$6)^2+'LED Curve'!$D$16*(W16/$W$6)^1+'LED Curve'!$D$17)*$AC$6+((R$5-5)*Design!C$18)),0,         ('LED Curve'!$D$14*(W16/$W$6)^3+'LED Curve'!$D$15*(W16/$W$6)^2+'LED Curve'!$D$16*(W16/$W$6)^1+'LED Curve'!$D$17)*$AC$6))</f>
        <v>0</v>
      </c>
      <c r="AZ16" s="59">
        <f>IF(AY16=0,0,IF(E16&lt;(SUM(AU16:AY16)+('LED Curve'!$D$14*(W16/$Z$2)^3+'LED Curve'!$D$15*(W16/$Z$2)^2+'LED Curve'!$D$16*(W16/$Z$2)^1+'LED Curve'!$D$17)*$AE$2+((R$5-6)*Design!C$18)),0,         ('LED Curve'!$D$14*(W16/$Z$2)^3+'LED Curve'!$D$15*(W16/$Z$2)^2+'LED Curve'!$D$16*(W16/$Z$2)^1+'LED Curve'!$D$17)*$AE$2))</f>
        <v>0</v>
      </c>
      <c r="BA16" s="59">
        <f>IF(AZ16=0,0,IF(E16&lt;(SUM(AU16:AZ16)+('LED Curve'!$D$14*(W16/$Z$3)^3+'LED Curve'!$D$15*(W16/$Z$3)^2+'LED Curve'!$D$16*(W16/$Z$3)^1+'LED Curve'!$D$17)*$AE$3+((R$5-7)*Design!C$18)),0,         ('LED Curve'!$D$14*(W16/$Z$3)^3+'LED Curve'!$D$15*(W16/$Z$3)^2+'LED Curve'!$D$16*(W16/$Z$3)^1+'LED Curve'!$D$17)*$AE$3))</f>
        <v>0</v>
      </c>
      <c r="BB16" s="59">
        <f>IF(BA16=0,0,IF(E16&lt;(SUM(AU16:BA16)+('LED Curve'!$D$14*(W16/$Z$4)^3+'LED Curve'!$D$15*(W16/$Z$4)^2+'LED Curve'!$D$16*(W16/$Z$4)^1+'LED Curve'!$D$17)*$AE$4+((R$5-8)*Design!C$18)),0,         ('LED Curve'!$D$14*(W16/$Z$4)^3+'LED Curve'!$D$15*(W16/$Z$4)^2+'LED Curve'!$D$16*(W16/$Z$4)^1+'LED Curve'!$D$17)*$AE$4))</f>
        <v>0</v>
      </c>
      <c r="BC16" s="59">
        <f>IF(BB16=0,0,IF(E16&lt;(SUM(AU16:BB16)+('LED Curve'!$D$14*(W16/$Z$5)^3+'LED Curve'!$D$15*(W16/$Z$5)^2+'LED Curve'!$D$16*(W16/$Z$5)^1+'LED Curve'!$D$17)*$AE$5+((R$5-9)*Design!C$18)),0,         ('LED Curve'!$D$14*(W16/$Z$5)^3+'LED Curve'!$D$15*(W16/$Z$5)^2+'LED Curve'!$D$16*(W16/$Z$5)^1+'LED Curve'!$D$17)*$AE$5))</f>
        <v>0</v>
      </c>
      <c r="BD16" s="59">
        <f>IF(BC16=0,0,IF(E16&lt;(SUM(AU16:BC16)+('LED Curve'!$D$14*(W16/$Z$6)^3+'LED Curve'!$D$15*(W16/$Z$6)^2+'LED Curve'!$D$16*(W16/$Z$6)^1+'LED Curve'!$D$17)*$AE$6+((R$5-10)*Design!C$18)),0,         ('LED Curve'!$D$14*(W16/$Z$6)^3+'LED Curve'!$D$15*(W16/$Z$6)^2+'LED Curve'!$D$16*(W16/$Z$6)^1+'LED Curve'!$D$17)*$AE$6))</f>
        <v>0</v>
      </c>
      <c r="BE16">
        <f t="shared" si="45"/>
        <v>0</v>
      </c>
      <c r="BF16" s="64">
        <f t="shared" si="7"/>
        <v>0</v>
      </c>
      <c r="BG16" s="64">
        <f t="shared" si="8"/>
        <v>0</v>
      </c>
      <c r="BH16" s="64">
        <f t="shared" si="9"/>
        <v>0</v>
      </c>
      <c r="BI16" s="64">
        <f t="shared" si="10"/>
        <v>0</v>
      </c>
      <c r="BJ16" s="64">
        <f t="shared" si="11"/>
        <v>0</v>
      </c>
      <c r="BK16" s="64">
        <f t="shared" si="12"/>
        <v>0</v>
      </c>
      <c r="BL16" s="64">
        <f t="shared" si="13"/>
        <v>0</v>
      </c>
      <c r="BM16" s="64">
        <f t="shared" si="14"/>
        <v>0</v>
      </c>
      <c r="BN16" s="64">
        <f t="shared" si="15"/>
        <v>0</v>
      </c>
      <c r="BO16" s="64">
        <f t="shared" si="16"/>
        <v>0</v>
      </c>
      <c r="BQ16" s="67">
        <f t="shared" si="17"/>
        <v>0</v>
      </c>
      <c r="BR16" s="67">
        <f t="shared" si="18"/>
        <v>0</v>
      </c>
      <c r="BS16" s="67">
        <f t="shared" si="19"/>
        <v>0</v>
      </c>
      <c r="BT16" s="67">
        <f t="shared" si="20"/>
        <v>0</v>
      </c>
      <c r="BU16" s="67">
        <f t="shared" si="21"/>
        <v>0</v>
      </c>
      <c r="BV16" s="67">
        <f t="shared" si="22"/>
        <v>0</v>
      </c>
      <c r="BW16" s="67">
        <f t="shared" si="23"/>
        <v>0</v>
      </c>
      <c r="BX16" s="67">
        <f t="shared" si="24"/>
        <v>0</v>
      </c>
      <c r="BY16" s="67">
        <f t="shared" si="25"/>
        <v>0</v>
      </c>
      <c r="BZ16" s="67">
        <f t="shared" si="26"/>
        <v>0</v>
      </c>
      <c r="CB16" s="70">
        <f t="shared" si="27"/>
        <v>0</v>
      </c>
      <c r="CC16" s="70">
        <f t="shared" si="28"/>
        <v>0</v>
      </c>
      <c r="CD16" s="70">
        <f t="shared" si="29"/>
        <v>0</v>
      </c>
      <c r="CE16" s="70">
        <f t="shared" si="30"/>
        <v>0</v>
      </c>
      <c r="CF16" s="70">
        <f t="shared" si="31"/>
        <v>0</v>
      </c>
      <c r="CG16" s="70">
        <f t="shared" si="32"/>
        <v>0</v>
      </c>
      <c r="CH16" s="70">
        <f t="shared" si="33"/>
        <v>0</v>
      </c>
      <c r="CI16" s="70">
        <f t="shared" si="34"/>
        <v>0</v>
      </c>
      <c r="CJ16" s="70">
        <f t="shared" si="35"/>
        <v>0</v>
      </c>
      <c r="CK16" s="70">
        <f t="shared" si="36"/>
        <v>0</v>
      </c>
      <c r="CL16">
        <f t="shared" si="46"/>
        <v>0</v>
      </c>
      <c r="CM16" s="64">
        <f t="shared" si="47"/>
        <v>0</v>
      </c>
      <c r="CN16" s="64">
        <f t="shared" si="48"/>
        <v>0</v>
      </c>
      <c r="CO16" s="64">
        <f t="shared" si="49"/>
        <v>0</v>
      </c>
      <c r="CP16" s="64">
        <f t="shared" si="50"/>
        <v>0</v>
      </c>
      <c r="CQ16" s="64">
        <f t="shared" si="51"/>
        <v>0</v>
      </c>
      <c r="CR16" s="64">
        <f t="shared" si="52"/>
        <v>0</v>
      </c>
      <c r="CS16" s="64">
        <f t="shared" si="53"/>
        <v>0</v>
      </c>
      <c r="CT16" s="64">
        <f t="shared" si="54"/>
        <v>0</v>
      </c>
      <c r="CU16" s="64">
        <f t="shared" si="55"/>
        <v>0</v>
      </c>
      <c r="CV16" s="64">
        <f t="shared" si="56"/>
        <v>0</v>
      </c>
      <c r="CX16" s="103">
        <f t="shared" si="57"/>
        <v>0</v>
      </c>
      <c r="CY16" s="103">
        <f t="shared" si="58"/>
        <v>0</v>
      </c>
      <c r="CZ16" s="103">
        <f t="shared" si="59"/>
        <v>0</v>
      </c>
      <c r="DA16" s="103">
        <f t="shared" si="60"/>
        <v>0</v>
      </c>
      <c r="DB16" s="103">
        <f t="shared" si="61"/>
        <v>0</v>
      </c>
      <c r="DC16" s="103">
        <f t="shared" si="62"/>
        <v>0</v>
      </c>
      <c r="DD16" s="103">
        <f t="shared" si="63"/>
        <v>0</v>
      </c>
      <c r="DE16" s="103">
        <f t="shared" si="64"/>
        <v>0</v>
      </c>
      <c r="DF16" s="103">
        <f t="shared" si="65"/>
        <v>0</v>
      </c>
      <c r="DG16" s="103">
        <f t="shared" si="66"/>
        <v>0</v>
      </c>
      <c r="DI16" s="70">
        <f t="shared" si="67"/>
        <v>0</v>
      </c>
      <c r="DJ16" s="70">
        <f t="shared" si="68"/>
        <v>0</v>
      </c>
      <c r="DK16" s="70">
        <f t="shared" si="69"/>
        <v>0</v>
      </c>
      <c r="DL16" s="70">
        <f t="shared" si="70"/>
        <v>0</v>
      </c>
      <c r="DM16" s="70">
        <f t="shared" si="71"/>
        <v>0</v>
      </c>
      <c r="DN16" s="70">
        <f t="shared" si="72"/>
        <v>0</v>
      </c>
      <c r="DO16" s="70">
        <f t="shared" si="73"/>
        <v>0</v>
      </c>
      <c r="DP16" s="70">
        <f t="shared" si="74"/>
        <v>0</v>
      </c>
      <c r="DQ16" s="70">
        <f t="shared" si="75"/>
        <v>0</v>
      </c>
      <c r="DR16" s="70">
        <f t="shared" si="76"/>
        <v>0</v>
      </c>
      <c r="DT16">
        <f t="shared" si="77"/>
        <v>0</v>
      </c>
      <c r="DU16">
        <f t="shared" si="78"/>
        <v>0</v>
      </c>
      <c r="DV16">
        <f t="shared" si="79"/>
        <v>0</v>
      </c>
      <c r="DX16">
        <f t="shared" si="80"/>
        <v>0</v>
      </c>
      <c r="DY16">
        <f t="shared" si="81"/>
        <v>0</v>
      </c>
      <c r="DZ16">
        <f t="shared" si="82"/>
        <v>0</v>
      </c>
      <c r="EB16">
        <f t="shared" si="83"/>
        <v>0</v>
      </c>
      <c r="EC16">
        <f t="shared" si="84"/>
        <v>0</v>
      </c>
      <c r="ED16">
        <f t="shared" si="85"/>
        <v>0</v>
      </c>
      <c r="EE16">
        <f t="shared" si="86"/>
        <v>0</v>
      </c>
      <c r="EF16">
        <f t="shared" si="87"/>
        <v>0</v>
      </c>
      <c r="EG16">
        <f t="shared" si="88"/>
        <v>0</v>
      </c>
      <c r="EH16">
        <f t="shared" si="89"/>
        <v>0</v>
      </c>
      <c r="EI16">
        <f t="shared" si="90"/>
        <v>0</v>
      </c>
      <c r="EJ16">
        <f t="shared" si="91"/>
        <v>0</v>
      </c>
      <c r="EK16">
        <f t="shared" si="92"/>
        <v>0</v>
      </c>
      <c r="EM16">
        <f t="shared" si="93"/>
        <v>0</v>
      </c>
      <c r="EN16">
        <f t="shared" si="94"/>
        <v>0</v>
      </c>
      <c r="EO16">
        <f t="shared" si="95"/>
        <v>0</v>
      </c>
      <c r="EP16">
        <f t="shared" si="96"/>
        <v>0</v>
      </c>
      <c r="EQ16">
        <f t="shared" si="97"/>
        <v>0</v>
      </c>
      <c r="ER16">
        <f t="shared" si="98"/>
        <v>0</v>
      </c>
      <c r="ES16">
        <f t="shared" si="99"/>
        <v>0</v>
      </c>
      <c r="ET16">
        <f t="shared" si="100"/>
        <v>0</v>
      </c>
      <c r="EU16">
        <f t="shared" si="101"/>
        <v>0</v>
      </c>
      <c r="EV16">
        <f t="shared" si="102"/>
        <v>0</v>
      </c>
      <c r="EX16">
        <f t="shared" si="103"/>
        <v>0</v>
      </c>
      <c r="EY16">
        <f t="shared" si="104"/>
        <v>0</v>
      </c>
      <c r="EZ16">
        <f t="shared" si="105"/>
        <v>0</v>
      </c>
      <c r="FA16">
        <f t="shared" si="106"/>
        <v>0</v>
      </c>
      <c r="FB16">
        <f t="shared" si="107"/>
        <v>0</v>
      </c>
      <c r="FC16">
        <f t="shared" si="108"/>
        <v>0</v>
      </c>
      <c r="FD16">
        <f t="shared" si="109"/>
        <v>0</v>
      </c>
      <c r="FE16">
        <f t="shared" si="110"/>
        <v>0</v>
      </c>
      <c r="FF16">
        <f t="shared" si="111"/>
        <v>0</v>
      </c>
      <c r="FG16">
        <f t="shared" si="112"/>
        <v>0</v>
      </c>
      <c r="FJ16">
        <f>IF($W$2=0,0,IF(BF16&lt;=0,0,('LED Curve'!$D$19*(BF16/$W$2)^3+'LED Curve'!$D$20*(BF16/$W$2)^2+'LED Curve'!$D$21*(BF16/$W$2)^1+'LED Curve'!$D$22)*$AC$2*$W$2))</f>
        <v>0</v>
      </c>
      <c r="FK16">
        <f>IF($W$3=0,0,IF(BG16&lt;=0,0,('LED Curve'!$D$19*(BG16/$W$3)^3+'LED Curve'!$D$20*(BG16/$W$3)^2+'LED Curve'!$D$21*(BG16/$W$3)^1+'LED Curve'!$D$22)*$AC$3*$W$3))</f>
        <v>0</v>
      </c>
      <c r="FL16">
        <f>IF($W$4=0,0,IF(BH16&lt;=0,0,('LED Curve'!$D$19*(BH16/$W$4)^3+'LED Curve'!$D$20*(BH16/$W$4)^2+'LED Curve'!$D$21*(BH16/$W$4)^1+'LED Curve'!$D$22)*$AC$4*$W$4))</f>
        <v>0</v>
      </c>
      <c r="FM16">
        <f>IF($W$5=0,0,IF(BI16&lt;=0,0,('LED Curve'!$D$19*(BI16/$W$5)^3+'LED Curve'!$D$20*(BI16/$W$5)^2+'LED Curve'!$D$21*(BI16/$W$5)^1+'LED Curve'!$D$22)*$AC$5*$W$5))</f>
        <v>0</v>
      </c>
      <c r="FN16">
        <f>IF($W$6=0,0,IF(BJ16&lt;=0,0,('LED Curve'!$D$19*(BJ16/$W$6)^3+'LED Curve'!$D$20*(BJ16/$W$6)^2+'LED Curve'!$D$21*(BJ16/$W$6)^1+'LED Curve'!$D$22)*$AC$6*$W$6))</f>
        <v>0</v>
      </c>
      <c r="FO16">
        <f>IF($Z$2=0,0,IF(BK16&lt;=0,0,('LED Curve'!$D$19*(BK16/$Z$2)^3+'LED Curve'!$D$20*(BK16/$Z$2)^2+'LED Curve'!$D$21*(BK16/$Z$2)^1+'LED Curve'!$D$22)*$AE$2*$Z$2))</f>
        <v>0</v>
      </c>
      <c r="FP16">
        <f>IF($Z$3=0,0,IF(BL16&lt;=0,0,('LED Curve'!$D$19*(BL16/$Z$3)^3+'LED Curve'!$D$20*(BL16/$Z$3)^2+'LED Curve'!$D$21*(BL16/$Z$3)^1+'LED Curve'!$D$22)*$AE$3*$Z$3))</f>
        <v>0</v>
      </c>
      <c r="FQ16">
        <f>IF($Z$4=0,0,IF(BM16&lt;=0,0,('LED Curve'!$D$19*(BM16/$Z$4)^3+'LED Curve'!$D$20*(BM16/$Z$4)^2+'LED Curve'!$D$21*(BM16/$Z$4)^1+'LED Curve'!$D$22)*$AE$4*$Z$4))</f>
        <v>0</v>
      </c>
      <c r="FR16">
        <f>IF($Z$5=0,0,IF(BN16&lt;=0,0,('LED Curve'!$D$19*(BN16/$Z$5)^3+'LED Curve'!$D$20*(BN16/$Z$5)^2+'LED Curve'!$D$21*(BN16/$Z$5)^1+'LED Curve'!$D$22)*$AE$5*$Z$5))</f>
        <v>0</v>
      </c>
      <c r="FS16">
        <f>IF($Z$6=0,0,IF(BO16&lt;=0,0,('LED Curve'!$D$19*(BO16/$Z$6)^3+'LED Curve'!$D$20*(BO16/$Z$6)^2+'LED Curve'!$D$21*(BO16/$Z$6)^1+'LED Curve'!$D$22)*$AE$6*$Z$6))</f>
        <v>0</v>
      </c>
      <c r="FU16">
        <f>IF($W$2=0,0,IF(BQ16&lt;=0,0,('LED Curve'!$D$19*(BQ16/$W$2)^3+'LED Curve'!$D$20*(BQ16/$W$2)^2+'LED Curve'!$D$21*(BQ16/$W$2)^1+'LED Curve'!$D$22)*$AC$2*$W$2))</f>
        <v>0</v>
      </c>
      <c r="FV16">
        <f>IF($W$3=0,0,IF(BR16&lt;=0,0,('LED Curve'!$D$19*(BR16/$W$3)^3+'LED Curve'!$D$20*(BR16/$W$3)^2+'LED Curve'!$D$21*(BR16/$W$3)^1+'LED Curve'!$D$22)*$AC$3*$W$3))</f>
        <v>0</v>
      </c>
      <c r="FW16">
        <f>IF($W$4=0,0,IF(BS16&lt;=0,0,('LED Curve'!$D$19*(BS16/$W$4)^3+'LED Curve'!$D$20*(BS16/$W$4)^2+'LED Curve'!$D$21*(BS16/$W$4)^1+'LED Curve'!$D$22)*$AC$4*$W$4))</f>
        <v>0</v>
      </c>
      <c r="FX16">
        <f>IF($W$5=0,0,IF(BT16&lt;=0,0,('LED Curve'!$D$19*(BT16/$W$5)^3+'LED Curve'!$D$20*(BT16/$W$5)^2+'LED Curve'!$D$21*(BT16/$W$5)^1+'LED Curve'!$D$22)*$AC$5*$W$5))</f>
        <v>0</v>
      </c>
      <c r="FY16">
        <f>IF($W$6=0,0,IF(BU16&lt;=0,0,('LED Curve'!$D$19*(BU16/$W$6)^3+'LED Curve'!$D$20*(BU16/$W$6)^2+'LED Curve'!$D$21*(BU16/$W$6)^1+'LED Curve'!$D$22)*$AC$6*$W$6))</f>
        <v>0</v>
      </c>
      <c r="FZ16">
        <f>IF($Z$2=0,0,IF(BV16&lt;=0,0,('LED Curve'!$D$19*(BV16/$Z$2)^3+'LED Curve'!$D$20*(BV16/$Z$2)^2+'LED Curve'!$D$21*(BV16/$Z$2)^1+'LED Curve'!$D$22)*$AE$2*$Z$2))</f>
        <v>0</v>
      </c>
      <c r="GA16">
        <f>IF($Z$3=0,0,IF(BW16&lt;=0,0,('LED Curve'!$D$19*(BW16/$Z$3)^3+'LED Curve'!$D$20*(BW16/$Z$3)^2+'LED Curve'!$D$21*(BW16/$Z$3)^1+'LED Curve'!$D$22)*$AE$3*$Z$3))</f>
        <v>0</v>
      </c>
      <c r="GB16">
        <f>IF($Z$4=0,0,IF(BX16&lt;=0,0,('LED Curve'!$D$19*(BX16/$Z$4)^3+'LED Curve'!$D$20*(BX16/$Z$4)^2+'LED Curve'!$D$21*(BX16/$Z$4)^1+'LED Curve'!$D$22)*$AE$4*$Z$4))</f>
        <v>0</v>
      </c>
      <c r="GC16">
        <f>IF($Z$5=0,0,IF(BY16&lt;=0,0,('LED Curve'!$D$19*(BY16/$Z$5)^3+'LED Curve'!$D$20*(BY16/$Z$5)^2+'LED Curve'!$D$21*(BY16/$Z$5)^1+'LED Curve'!$D$22)*$AE$5*$Z$5))</f>
        <v>0</v>
      </c>
      <c r="GD16">
        <f>IF($Z$6=0,0,IF(BZ16&lt;=0,0,('LED Curve'!$D$19*(BZ16/$Z$6)^3+'LED Curve'!$D$20*(BZ16/$Z$6)^2+'LED Curve'!$D$21*(BZ16/$Z$6)^1+'LED Curve'!$D$22)*$AE$6*$Z$6))</f>
        <v>0</v>
      </c>
      <c r="GF16">
        <f>IF($W$2=0,0,IF(CB16&lt;=0,0,('LED Curve'!$D$19*(CB16/$W$2)^3+'LED Curve'!$D$20*(CB16/$W$2)^2+'LED Curve'!$D$21*(CB16/$W$2)^1+'LED Curve'!$D$22)*$AC$2*$W$2))</f>
        <v>0</v>
      </c>
      <c r="GG16">
        <f>IF($W$3=0,0,IF(CC16&lt;=0,0,('LED Curve'!$D$19*(CC16/$W$3)^3+'LED Curve'!$D$20*(CC16/$W$3)^2+'LED Curve'!$D$21*(CC16/$W$3)^1+'LED Curve'!$D$22)*$AC$3*$W$3))</f>
        <v>0</v>
      </c>
      <c r="GH16">
        <f>IF($W$4=0,0,IF(CD16&lt;=0,0,('LED Curve'!$D$19*(CD16/$W$4)^3+'LED Curve'!$D$20*(CD16/$W$4)^2+'LED Curve'!$D$21*(CD16/$W$4)^1+'LED Curve'!$D$22)*$AC$4*$W$4))</f>
        <v>0</v>
      </c>
      <c r="GI16">
        <f>IF($W$5=0,0,IF(CE16&lt;=0,0,('LED Curve'!$D$19*(CE16/$W$5)^3+'LED Curve'!$D$20*(CE16/$W$5)^2+'LED Curve'!$D$21*(CE16/$W$5)^1+'LED Curve'!$D$22)*$AC$5*$W$5))</f>
        <v>0</v>
      </c>
      <c r="GJ16">
        <f>IF($W$6=0,0,IF(CF16&lt;=0,0,('LED Curve'!$D$19*(CF16/$W$6)^3+'LED Curve'!$D$20*(CF16/$W$6)^2+'LED Curve'!$D$21*(CF16/$W$6)^1+'LED Curve'!$D$22)*$AC$6*$W$6))</f>
        <v>0</v>
      </c>
      <c r="GK16">
        <f>IF($Z$2=0,0,IF(CG16&lt;=0,0,('LED Curve'!$D$19*(CG16/$Z$2)^3+'LED Curve'!$D$20*(CG16/$Z$2)^2+'LED Curve'!$D$21*(CG16/$Z$2)^1+'LED Curve'!$D$22)*$AE$2*$Z$2))</f>
        <v>0</v>
      </c>
      <c r="GL16">
        <f>IF($Z$3=0,0,IF(CH16&lt;=0,0,('LED Curve'!$D$19*(CH16/$Z$3)^3+'LED Curve'!$D$20*(CH16/$Z$3)^2+'LED Curve'!$D$21*(CH16/$Z$3)^1+'LED Curve'!$D$22)*$AE$3*$Z$3))</f>
        <v>0</v>
      </c>
      <c r="GM16">
        <f>IF($Z$4=0,0,IF(CI16&lt;=0,0,('LED Curve'!$D$19*(CI16/$Z$4)^3+'LED Curve'!$D$20*(CI16/$Z$4)^2+'LED Curve'!$D$21*(CI16/$Z$4)^1+'LED Curve'!$D$22)*$AE$4*$Z$4))</f>
        <v>0</v>
      </c>
      <c r="GN16">
        <f>IF($Z$5=0,0,IF(CJ16&lt;=0,0,('LED Curve'!$D$19*(CJ16/$Z$5)^3+'LED Curve'!$D$20*(CJ16/$Z$5)^2+'LED Curve'!$D$21*(CJ16/$Z$5)^1+'LED Curve'!$D$22)*$AE$5*$Z$5))</f>
        <v>0</v>
      </c>
      <c r="GO16">
        <f>IF($Z$6=0,0,IF(CK16&lt;=0,0,('LED Curve'!$D$19*(CK16/$Z$6)^3+'LED Curve'!$D$20*(CK16/$Z$6)^2+'LED Curve'!$D$21*(CK16/$Z$6)^1+'LED Curve'!$D$22)*$AE$6*$Z$6))</f>
        <v>0</v>
      </c>
      <c r="GQ16">
        <f t="shared" si="113"/>
        <v>0</v>
      </c>
      <c r="GR16">
        <f t="shared" si="41"/>
        <v>0</v>
      </c>
      <c r="GS16">
        <f t="shared" si="114"/>
        <v>0</v>
      </c>
      <c r="GT16">
        <f t="shared" si="42"/>
        <v>0</v>
      </c>
      <c r="GU16">
        <f t="shared" si="115"/>
        <v>0</v>
      </c>
      <c r="GV16">
        <f t="shared" si="43"/>
        <v>0</v>
      </c>
    </row>
    <row r="17" spans="1:204" ht="16.899999999999999">
      <c r="A17">
        <v>6</v>
      </c>
      <c r="B17">
        <f t="shared" si="0"/>
        <v>1.9531250000000001E-4</v>
      </c>
      <c r="C17" s="50">
        <f t="shared" si="1"/>
        <v>9.835888383692442</v>
      </c>
      <c r="D17" s="50">
        <f t="shared" si="2"/>
        <v>11.084320426324934</v>
      </c>
      <c r="E17" s="50">
        <f t="shared" si="3"/>
        <v>12.332752468957427</v>
      </c>
      <c r="G17" s="52">
        <f t="shared" si="4"/>
        <v>0.15612521243956257</v>
      </c>
      <c r="H17" s="52">
        <f t="shared" si="5"/>
        <v>0.17594159406864973</v>
      </c>
      <c r="I17" s="52">
        <f t="shared" si="6"/>
        <v>0.19575797569773692</v>
      </c>
      <c r="J17" s="52">
        <f>IF(C17&lt;Calculation!D$19,0,G17)</f>
        <v>0</v>
      </c>
      <c r="K17" s="52">
        <f>IF(D17&lt;Calculation!D$19,0,H17)</f>
        <v>0</v>
      </c>
      <c r="L17" s="52">
        <f>IF(E17&lt;Calculation!D$19,0,I17)</f>
        <v>0</v>
      </c>
      <c r="M17" s="52">
        <f>IF(IF(C17&lt;Calculation!D$19,0,C17*(R$3/(R$2+R$3)))&gt;0,$H$2*SIN(2*PI()*$E$2*B17)+$H$5,0)</f>
        <v>0</v>
      </c>
      <c r="N17" s="52">
        <f>IF(IF(D17&lt;Calculation!D$19,0,D17*(R$3/(R$2+R$3)))&gt;0,$J$2*SIN(2*PI()*$E$2*B17)+$J$5,0)</f>
        <v>0</v>
      </c>
      <c r="O17" s="52">
        <f>IF(IF(E17&lt;Calculation!D$19,0,E17*(R$3/(R$2+R$3)))&gt;0,$L$2*SIN(2*PI()*$E$2*B17)+$L$5,0)</f>
        <v>0</v>
      </c>
      <c r="Q17" s="55">
        <f>(M17/Design!C$43)*10^3</f>
        <v>0</v>
      </c>
      <c r="R17" s="55">
        <f>(N17/Design!C$43)*10^3</f>
        <v>0</v>
      </c>
      <c r="S17" s="55">
        <f>(O17/Design!C$43)*10^3</f>
        <v>0</v>
      </c>
      <c r="U17" s="55">
        <f>(($H$2*SIN(2*PI()*$E$2*B17)+$H$5)/Design!C$43)*10^3</f>
        <v>19.169967436770587</v>
      </c>
      <c r="V17" s="55">
        <f>(($J$2*SIN(2*PI()*$E$2*B17)+$J$5)/Design!C$43)*10^3</f>
        <v>-0.19797979634308036</v>
      </c>
      <c r="W17" s="55">
        <f>(($L$2*SIN(2*PI()*$E$2*B17)+$L$5)/Design!C$43)*10^3</f>
        <v>-18.838435290801556</v>
      </c>
      <c r="Y17" s="99">
        <f>IF(C17&lt;('LED Curve'!$D$14*(U17/$W$2)^3+'LED Curve'!$D$15*(U17/$W$2)^2+'LED Curve'!$D$16*(U17/$W$2)^1+'LED Curve'!$D$17)*$AC$2+((R$5-1)*Design!C$18),0,         ('LED Curve'!$D$14*(U17/$W$2)^3+'LED Curve'!$D$15*(U17/$W$2)^2+'LED Curve'!$D$16*(U17/$W$2)^1+'LED Curve'!$D$17)*$AC$2)</f>
        <v>0</v>
      </c>
      <c r="Z17" s="99">
        <f>IF(Y17=0,0,IF(C17&lt;Y17+('LED Curve'!$D$14*(U17/$W$3)^3+'LED Curve'!$D$15*(U17/$W$3)^2+'LED Curve'!$D$16*(U17/$W$3)^1+'LED Curve'!$D$17)*$AC$3+((R$5-2)*Design!C$18),0,         ('LED Curve'!$D$14*(U17/$W$3)^3+'LED Curve'!$D$15*(U17/$W$3)^2+'LED Curve'!$D$16*(U17/$W$3)^1+'LED Curve'!$D$17)*$AC$3))</f>
        <v>0</v>
      </c>
      <c r="AA17" s="99">
        <f>IF(Z17=0,0,IF(C17&lt;(SUM(Y17:Z17)+('LED Curve'!$D$14*(U17/$W$4)^3+'LED Curve'!$D$15*(U17/$W$4)^2+'LED Curve'!$D$16*(U17/$W$4)^1+'LED Curve'!$D$17)*$AC$4+((R$5-3)*Design!C$18)),0,         ('LED Curve'!$D$14*(U17/$W$4)^3+'LED Curve'!$D$15*(U17/$W$4)^2+'LED Curve'!$D$16*(U17/$W$4)^1+'LED Curve'!$D$17)*$AC$4))</f>
        <v>0</v>
      </c>
      <c r="AB17" s="99">
        <f>IF(AA17=0,0,IF(C17&lt;(SUM(Y17:AA17)+('LED Curve'!$D$14*(U17/$W$5)^3+'LED Curve'!$D$15*(U17/$W$5)^2+'LED Curve'!$D$16*(U17/$W$5)^1+'LED Curve'!$D$17)*$AC$5+((R$5-4)*Design!C$18)),0,         ('LED Curve'!$D$14*(U17/$W$5)^3+'LED Curve'!$D$15*(U17/$W$5)^2+'LED Curve'!$D$16*(U17/$W$5)^1+'LED Curve'!$D$17)*$AC$5))</f>
        <v>0</v>
      </c>
      <c r="AC17" s="99">
        <f>IF(AB17=0,0,IF(C17&lt;(SUM(Y17:AB17)+ ('LED Curve'!$D$14*(U17/$W$6)^3+'LED Curve'!$D$15*(U17/$W$6)^2+'LED Curve'!$D$16*(U17/$W$6)^1+'LED Curve'!$D$17)*$AC$6+((R$5-5)*Design!C$18)),0,         ('LED Curve'!$D$14*(U17/$W$6)^3+'LED Curve'!$D$15*(U17/$W$6)^2+'LED Curve'!$D$16*(U17/$W$6)^1+'LED Curve'!$D$17)*$AC$6))</f>
        <v>0</v>
      </c>
      <c r="AD17" s="99">
        <f>IF(AC17=0,0,IF(C17&lt;(SUM(Y17:AC17)+('LED Curve'!$D$14*(U17/$Z$2)^3+'LED Curve'!$D$15*(U17/$Z$2)^2+'LED Curve'!$D$16*(U17/$Z$2)^1+'LED Curve'!$D$17)*$AE$2+((R$5-6)*Design!C$18)),0,         ('LED Curve'!$D$14*(U17/$Z$2)^3+'LED Curve'!$D$15*(U17/$Z$2)^2+'LED Curve'!$D$16*(U17/$Z$2)^1+'LED Curve'!$D$17)*$AE$2))</f>
        <v>0</v>
      </c>
      <c r="AE17" s="99">
        <f>IF(AD17=0,0,IF(C17&lt;(SUM(Y17:AD17)+('LED Curve'!$D$14*(U17/$Z$3)^3+'LED Curve'!$D$15*(U17/$Z$3)^2+'LED Curve'!$D$16*(U17/$Z$3)^1+'LED Curve'!$D$17)*$AE$3+((R$5-7)*Design!C$18)),0,         ('LED Curve'!$D$14*(U17/$Z$3)^3+'LED Curve'!$D$15*(U17/$Z$3)^2+'LED Curve'!$D$16*(U17/$Z$3)^1+'LED Curve'!$D$17)*$AE$3))</f>
        <v>0</v>
      </c>
      <c r="AF17" s="99">
        <f>IF(AE17=0,0,IF(C17&lt;(SUM(Y17:AE17)+('LED Curve'!$D$14*(U17/$Z$4)^3+'LED Curve'!$D$15*(U17/$Z$4)^2+'LED Curve'!$D$16*(U17/$Z$4)^1+'LED Curve'!$D$17)*$AE$4+((R$5-8)*Design!C$18)),0,         ('LED Curve'!$D$14*(U17/$Z$4)^3+'LED Curve'!$D$15*(U17/$Z$4)^2+'LED Curve'!$D$16*(U17/$Z$4)^1+'LED Curve'!$D$17)*$AE$4))</f>
        <v>0</v>
      </c>
      <c r="AG17" s="99">
        <f>IF(AF17=0,0,IF(C17&lt;(SUM(Y17:AF17)+('LED Curve'!$D$14*(U17/$Z$5)^3+'LED Curve'!$D$15*(U17/$Z$5)^2+'LED Curve'!$D$16*(U17/$Z$5)^1+'LED Curve'!$D$17)*$AE$5+((R$5-9)*Design!C$18)),0,         ('LED Curve'!$D$14*(U17/$Z$5)^3+'LED Curve'!$D$15*(U17/$Z$5)^2+'LED Curve'!$D$16*(U17/$Z$5)^1+'LED Curve'!$D$17)*$AE$5))</f>
        <v>0</v>
      </c>
      <c r="AH17" s="99">
        <f>IF(AG17=0,0,IF(C17&lt;(SUM(Y17:AG17)+('LED Curve'!$D$14*(U17/$Z$6)^3+'LED Curve'!$D$15*(U17/$Z$6)^2+'LED Curve'!$D$16*(U17/$Z$6)^1+'LED Curve'!$D$17)*$AE$6+((R$5-10)*Design!C$18)),0,         ('LED Curve'!$D$14*(U17/$Z$6)^3+'LED Curve'!$D$15*(U17/$Z$6)^2+'LED Curve'!$D$16*(U17/$Z$6)^1+'LED Curve'!$D$17)*$AE$6))</f>
        <v>0</v>
      </c>
      <c r="AI17">
        <f t="shared" si="44"/>
        <v>0</v>
      </c>
      <c r="AJ17" s="57">
        <f>IF(D17&lt;('LED Curve'!$D$14*(V17/$W$2)^3+'LED Curve'!$D$15*(V17/$W$2)^2+'LED Curve'!$D$16*(V17/$W$2)^1+'LED Curve'!$D$17)*$AC$2+((R$5-1)*Design!C$18),0,         ('LED Curve'!$D$14*(V17/$W$2)^3+'LED Curve'!$D$15*(V17/$W$2)^2+'LED Curve'!$D$16*(V17/$W$2)^1+'LED Curve'!$D$17)*$AC$2)</f>
        <v>0</v>
      </c>
      <c r="AK17" s="57">
        <f>IF(AJ17=0,0,IF(D17&lt;AJ17+('LED Curve'!$D$14*(V17/$W$3)^3+'LED Curve'!$D$15*(V17/$W$3)^2+'LED Curve'!$D$16*(V17/$W$3)^1+'LED Curve'!$D$17)*$AC$3+((R$5-1)*Design!C$18),0,         ('LED Curve'!$D$14*(V17/$W$3)^3+'LED Curve'!$D$15*(V17/$W$3)^2+'LED Curve'!$D$16*(V17/$W$3)^1+'LED Curve'!$D$17)*$AC$3))</f>
        <v>0</v>
      </c>
      <c r="AL17" s="57">
        <f>IF(AK17=0,0,IF(D17&lt;(SUM(AJ17:AK17)+('LED Curve'!$D$14*(V17/$W$4)^3+'LED Curve'!$D$15*(V17/$W$4)^2+'LED Curve'!$D$16*(V17/$W$4)^1+'LED Curve'!$D$17)*$AC$4+((R$5-1)*Design!C$18)),0,         ('LED Curve'!$D$14*(V17/$W$4)^3+'LED Curve'!$D$15*(V17/$W$4)^2+'LED Curve'!$D$16*(V17/$W$4)^1+'LED Curve'!$D$17)*$AC$4))</f>
        <v>0</v>
      </c>
      <c r="AM17" s="57">
        <f>IF(AL17=0,0,IF(D17&lt;(SUM(AJ17:AL17)+('LED Curve'!$D$14*(V17/$W$5)^3+'LED Curve'!$D$15*(V17/$W$5)^2+'LED Curve'!$D$16*(V17/$W$5)^1+'LED Curve'!$D$17)*$AC$5+((R$5-1)*Design!C$18)),0,         ('LED Curve'!$D$14*(V17/$W$5)^3+'LED Curve'!$D$15*(V17/$W$5)^2+'LED Curve'!$D$16*(V17/$W$5)^1+'LED Curve'!$D$17)*$AC$5))</f>
        <v>0</v>
      </c>
      <c r="AN17" s="57">
        <f>IF(AM17=0,0,IF(D17&lt;(SUM(AJ17:AM17)+ ('LED Curve'!$D$14*(V17/$W$6)^3+'LED Curve'!$D$15*(V17/$W$6)^2+'LED Curve'!$D$16*(V17/$W$6)^1+'LED Curve'!$D$17)*$AC$6+((R$5-1)*Design!C$18)),0,         ('LED Curve'!$D$14*(V17/$W$6)^3+'LED Curve'!$D$15*(V17/$W$6)^2+'LED Curve'!$D$16*(V17/$W$6)^1+'LED Curve'!$D$17)*$AC$6))</f>
        <v>0</v>
      </c>
      <c r="AO17" s="57">
        <f>IF(AN17=0,0,IF(D17&lt;(SUM(AJ17:AN17)+('LED Curve'!$D$14*(V17/$Z$2)^3+'LED Curve'!$D$15*(V17/$Z$2)^2+'LED Curve'!$D$16*(V17/$Z$2)^1+'LED Curve'!$D$17)*$AE$2+((R$5-1)*Design!C$18)),0,         ('LED Curve'!$D$14*(V17/$Z$2)^3+'LED Curve'!$D$15*(V17/$Z$2)^2+'LED Curve'!$D$16*(V17/$Z$2)^1+'LED Curve'!$D$17)*$AE$2))</f>
        <v>0</v>
      </c>
      <c r="AP17" s="57">
        <f>IF(AO17=0,0,IF(D17&lt;(SUM(AJ17:AO17)+('LED Curve'!$D$14*(V17/$Z$3)^3+'LED Curve'!$D$15*(V17/$Z$3)^2+'LED Curve'!$D$16*(V17/$Z$3)^1+'LED Curve'!$D$17)*$AE$3+((R$5-1)*Design!C$18)),0,         ('LED Curve'!$D$14*(V17/$Z$3)^3+'LED Curve'!$D$15*(V17/$Z$3)^2+'LED Curve'!$D$16*(V17/$Z$3)^1+'LED Curve'!$D$17)*$AE$3))</f>
        <v>0</v>
      </c>
      <c r="AQ17" s="57">
        <f>IF(AP17=0,0,IF(D17&lt;(SUM(AJ17:AP17)+('LED Curve'!$D$14*(V17/$Z$4)^3+'LED Curve'!$D$15*(V17/$Z$4)^2+'LED Curve'!$D$16*(V17/$Z$4)^1+'LED Curve'!$D$17)*$AE$4+((R$5-1)*Design!C$18)),0,         ('LED Curve'!$D$14*(V17/$Z$4)^3+'LED Curve'!$D$15*(V17/$Z$4)^2+'LED Curve'!$D$16*(V17/$Z$4)^1+'LED Curve'!$D$17)*$AE$4))</f>
        <v>0</v>
      </c>
      <c r="AR17" s="57">
        <f>IF(AQ17=0,0,IF(D17&lt;(SUM(AJ17:AQ17)+('LED Curve'!$D$14*(V17/$Z$5)^3+'LED Curve'!$D$15*(V17/$Z$5)^2+'LED Curve'!$D$16*(V17/$Z$5)^1+'LED Curve'!$D$17)*$AE$5+((R$5-1)*Design!C$18)),0,         ('LED Curve'!$D$14*(V17/$Z$5)^3+'LED Curve'!$D$15*(V17/$Z$5)^2+'LED Curve'!$D$16*(V17/$Z$5)^1+'LED Curve'!$D$17)*$AE$5))</f>
        <v>0</v>
      </c>
      <c r="AS17" s="57">
        <f>IF(AR17=0,0,IF(D17&lt;(SUM(AJ17:AR17)+('LED Curve'!$D$14*(V17/$Z$6)^3+'LED Curve'!$D$15*(V17/$Z$6)^2+'LED Curve'!$D$16*(V17/$Z$6)^1+'LED Curve'!$D$17)*$AE$6+((R$5-1)*Design!C$18)),0,         ('LED Curve'!$D$14*(V17/$Z$6)^3+'LED Curve'!$D$15*(V17/$Z$6)^2+'LED Curve'!$D$16*(V17/$Z$6)^1+'LED Curve'!$D$17)*$AE$6))</f>
        <v>0</v>
      </c>
      <c r="AU17" s="59">
        <f>IF(E17&lt;('LED Curve'!$D$14*(W17/$W$2)^3+'LED Curve'!$D$15*(W17/$W$2)^2+'LED Curve'!$D$16*(W17/$W$2)^1+'LED Curve'!$D$17)*$AC$2+((R$5-1)*Design!C$18),0,         ('LED Curve'!$D$14*(W17/$W$2)^3+'LED Curve'!$D$15*(W17/$W$2)^2+'LED Curve'!$D$16*(W17/$W$2)^1+'LED Curve'!$D$17)*$AC$2)</f>
        <v>0</v>
      </c>
      <c r="AV17" s="59">
        <f>IF(AU17=0,0,IF(E17&lt;AU17+('LED Curve'!$D$14*(W17/$W$3)^3+'LED Curve'!$D$15*(W17/$W$3)^2+'LED Curve'!$D$16*(W17/$W$3)^1+'LED Curve'!$D$17)*$AC$3+((R$5-2)*Design!C$18),0,         ('LED Curve'!$D$14*(W17/$W$3)^3+'LED Curve'!$D$15*(W17/$W$3)^2+'LED Curve'!$D$16*(W17/$W$3)^1+'LED Curve'!$D$17)*$AC$3))</f>
        <v>0</v>
      </c>
      <c r="AW17" s="59">
        <f>IF(AV17=0,0,IF(E17&lt;(SUM(AU17:AV17)+('LED Curve'!$D$14*(W17/$W$4)^3+'LED Curve'!$D$15*(W17/$W$4)^2+'LED Curve'!$D$16*(W17/$W$4)^1+'LED Curve'!$D$17)*$AC$4+((R$5-3)*Design!C$18)),0,         ('LED Curve'!$D$14*(W17/$W$4)^3+'LED Curve'!$D$15*(W17/$W$4)^2+'LED Curve'!$D$16*(W17/$W$4)^1+'LED Curve'!$D$17)*$AC$4))</f>
        <v>0</v>
      </c>
      <c r="AX17" s="59">
        <f>IF(AW17=0,0,IF(E17&lt;(SUM(AU17:AW17)+('LED Curve'!$D$14*(W17/$W$5)^3+'LED Curve'!$D$15*(W17/$W$5)^2+'LED Curve'!$D$16*(W17/$W$5)^1+'LED Curve'!$D$17)*$AC$5+((R$5-4)*Design!C$18)),0,         ('LED Curve'!$D$14*(W17/$W$5)^3+'LED Curve'!$D$15*(W17/$W$5)^2+'LED Curve'!$D$16*(W17/$W$5)^1+'LED Curve'!$D$17)*$AC$5))</f>
        <v>0</v>
      </c>
      <c r="AY17" s="59">
        <f>IF(AX17=0,0,IF(E17&lt;(SUM(AU17:AX17)+ ('LED Curve'!$D$14*(W17/$W$6)^3+'LED Curve'!$D$15*(W17/$W$6)^2+'LED Curve'!$D$16*(W17/$W$6)^1+'LED Curve'!$D$17)*$AC$6+((R$5-5)*Design!C$18)),0,         ('LED Curve'!$D$14*(W17/$W$6)^3+'LED Curve'!$D$15*(W17/$W$6)^2+'LED Curve'!$D$16*(W17/$W$6)^1+'LED Curve'!$D$17)*$AC$6))</f>
        <v>0</v>
      </c>
      <c r="AZ17" s="59">
        <f>IF(AY17=0,0,IF(E17&lt;(SUM(AU17:AY17)+('LED Curve'!$D$14*(W17/$Z$2)^3+'LED Curve'!$D$15*(W17/$Z$2)^2+'LED Curve'!$D$16*(W17/$Z$2)^1+'LED Curve'!$D$17)*$AE$2+((R$5-6)*Design!C$18)),0,         ('LED Curve'!$D$14*(W17/$Z$2)^3+'LED Curve'!$D$15*(W17/$Z$2)^2+'LED Curve'!$D$16*(W17/$Z$2)^1+'LED Curve'!$D$17)*$AE$2))</f>
        <v>0</v>
      </c>
      <c r="BA17" s="59">
        <f>IF(AZ17=0,0,IF(E17&lt;(SUM(AU17:AZ17)+('LED Curve'!$D$14*(W17/$Z$3)^3+'LED Curve'!$D$15*(W17/$Z$3)^2+'LED Curve'!$D$16*(W17/$Z$3)^1+'LED Curve'!$D$17)*$AE$3+((R$5-7)*Design!C$18)),0,         ('LED Curve'!$D$14*(W17/$Z$3)^3+'LED Curve'!$D$15*(W17/$Z$3)^2+'LED Curve'!$D$16*(W17/$Z$3)^1+'LED Curve'!$D$17)*$AE$3))</f>
        <v>0</v>
      </c>
      <c r="BB17" s="59">
        <f>IF(BA17=0,0,IF(E17&lt;(SUM(AU17:BA17)+('LED Curve'!$D$14*(W17/$Z$4)^3+'LED Curve'!$D$15*(W17/$Z$4)^2+'LED Curve'!$D$16*(W17/$Z$4)^1+'LED Curve'!$D$17)*$AE$4+((R$5-8)*Design!C$18)),0,         ('LED Curve'!$D$14*(W17/$Z$4)^3+'LED Curve'!$D$15*(W17/$Z$4)^2+'LED Curve'!$D$16*(W17/$Z$4)^1+'LED Curve'!$D$17)*$AE$4))</f>
        <v>0</v>
      </c>
      <c r="BC17" s="59">
        <f>IF(BB17=0,0,IF(E17&lt;(SUM(AU17:BB17)+('LED Curve'!$D$14*(W17/$Z$5)^3+'LED Curve'!$D$15*(W17/$Z$5)^2+'LED Curve'!$D$16*(W17/$Z$5)^1+'LED Curve'!$D$17)*$AE$5+((R$5-9)*Design!C$18)),0,         ('LED Curve'!$D$14*(W17/$Z$5)^3+'LED Curve'!$D$15*(W17/$Z$5)^2+'LED Curve'!$D$16*(W17/$Z$5)^1+'LED Curve'!$D$17)*$AE$5))</f>
        <v>0</v>
      </c>
      <c r="BD17" s="59">
        <f>IF(BC17=0,0,IF(E17&lt;(SUM(AU17:BC17)+('LED Curve'!$D$14*(W17/$Z$6)^3+'LED Curve'!$D$15*(W17/$Z$6)^2+'LED Curve'!$D$16*(W17/$Z$6)^1+'LED Curve'!$D$17)*$AE$6+((R$5-10)*Design!C$18)),0,         ('LED Curve'!$D$14*(W17/$Z$6)^3+'LED Curve'!$D$15*(W17/$Z$6)^2+'LED Curve'!$D$16*(W17/$Z$6)^1+'LED Curve'!$D$17)*$AE$6))</f>
        <v>0</v>
      </c>
      <c r="BE17">
        <f t="shared" si="45"/>
        <v>0</v>
      </c>
      <c r="BF17" s="64">
        <f t="shared" si="7"/>
        <v>0</v>
      </c>
      <c r="BG17" s="64">
        <f t="shared" si="8"/>
        <v>0</v>
      </c>
      <c r="BH17" s="64">
        <f t="shared" si="9"/>
        <v>0</v>
      </c>
      <c r="BI17" s="64">
        <f t="shared" si="10"/>
        <v>0</v>
      </c>
      <c r="BJ17" s="64">
        <f t="shared" si="11"/>
        <v>0</v>
      </c>
      <c r="BK17" s="64">
        <f t="shared" si="12"/>
        <v>0</v>
      </c>
      <c r="BL17" s="64">
        <f t="shared" si="13"/>
        <v>0</v>
      </c>
      <c r="BM17" s="64">
        <f t="shared" si="14"/>
        <v>0</v>
      </c>
      <c r="BN17" s="64">
        <f t="shared" si="15"/>
        <v>0</v>
      </c>
      <c r="BO17" s="64">
        <f t="shared" si="16"/>
        <v>0</v>
      </c>
      <c r="BQ17" s="67">
        <f t="shared" si="17"/>
        <v>0</v>
      </c>
      <c r="BR17" s="67">
        <f t="shared" si="18"/>
        <v>0</v>
      </c>
      <c r="BS17" s="67">
        <f t="shared" si="19"/>
        <v>0</v>
      </c>
      <c r="BT17" s="67">
        <f t="shared" si="20"/>
        <v>0</v>
      </c>
      <c r="BU17" s="67">
        <f t="shared" si="21"/>
        <v>0</v>
      </c>
      <c r="BV17" s="67">
        <f t="shared" si="22"/>
        <v>0</v>
      </c>
      <c r="BW17" s="67">
        <f t="shared" si="23"/>
        <v>0</v>
      </c>
      <c r="BX17" s="67">
        <f t="shared" si="24"/>
        <v>0</v>
      </c>
      <c r="BY17" s="67">
        <f t="shared" si="25"/>
        <v>0</v>
      </c>
      <c r="BZ17" s="67">
        <f t="shared" si="26"/>
        <v>0</v>
      </c>
      <c r="CB17" s="70">
        <f t="shared" si="27"/>
        <v>0</v>
      </c>
      <c r="CC17" s="70">
        <f t="shared" si="28"/>
        <v>0</v>
      </c>
      <c r="CD17" s="70">
        <f t="shared" si="29"/>
        <v>0</v>
      </c>
      <c r="CE17" s="70">
        <f t="shared" si="30"/>
        <v>0</v>
      </c>
      <c r="CF17" s="70">
        <f t="shared" si="31"/>
        <v>0</v>
      </c>
      <c r="CG17" s="70">
        <f t="shared" si="32"/>
        <v>0</v>
      </c>
      <c r="CH17" s="70">
        <f t="shared" si="33"/>
        <v>0</v>
      </c>
      <c r="CI17" s="70">
        <f t="shared" si="34"/>
        <v>0</v>
      </c>
      <c r="CJ17" s="70">
        <f t="shared" si="35"/>
        <v>0</v>
      </c>
      <c r="CK17" s="70">
        <f t="shared" si="36"/>
        <v>0</v>
      </c>
      <c r="CL17">
        <f t="shared" si="46"/>
        <v>0</v>
      </c>
      <c r="CM17" s="64">
        <f t="shared" si="47"/>
        <v>0</v>
      </c>
      <c r="CN17" s="64">
        <f t="shared" si="48"/>
        <v>0</v>
      </c>
      <c r="CO17" s="64">
        <f t="shared" si="49"/>
        <v>0</v>
      </c>
      <c r="CP17" s="64">
        <f t="shared" si="50"/>
        <v>0</v>
      </c>
      <c r="CQ17" s="64">
        <f t="shared" si="51"/>
        <v>0</v>
      </c>
      <c r="CR17" s="64">
        <f t="shared" si="52"/>
        <v>0</v>
      </c>
      <c r="CS17" s="64">
        <f t="shared" si="53"/>
        <v>0</v>
      </c>
      <c r="CT17" s="64">
        <f t="shared" si="54"/>
        <v>0</v>
      </c>
      <c r="CU17" s="64">
        <f t="shared" si="55"/>
        <v>0</v>
      </c>
      <c r="CV17" s="64">
        <f t="shared" si="56"/>
        <v>0</v>
      </c>
      <c r="CX17" s="103">
        <f t="shared" si="57"/>
        <v>0</v>
      </c>
      <c r="CY17" s="103">
        <f t="shared" si="58"/>
        <v>0</v>
      </c>
      <c r="CZ17" s="103">
        <f t="shared" si="59"/>
        <v>0</v>
      </c>
      <c r="DA17" s="103">
        <f t="shared" si="60"/>
        <v>0</v>
      </c>
      <c r="DB17" s="103">
        <f t="shared" si="61"/>
        <v>0</v>
      </c>
      <c r="DC17" s="103">
        <f t="shared" si="62"/>
        <v>0</v>
      </c>
      <c r="DD17" s="103">
        <f t="shared" si="63"/>
        <v>0</v>
      </c>
      <c r="DE17" s="103">
        <f t="shared" si="64"/>
        <v>0</v>
      </c>
      <c r="DF17" s="103">
        <f t="shared" si="65"/>
        <v>0</v>
      </c>
      <c r="DG17" s="103">
        <f t="shared" si="66"/>
        <v>0</v>
      </c>
      <c r="DI17" s="70">
        <f t="shared" si="67"/>
        <v>0</v>
      </c>
      <c r="DJ17" s="70">
        <f t="shared" si="68"/>
        <v>0</v>
      </c>
      <c r="DK17" s="70">
        <f t="shared" si="69"/>
        <v>0</v>
      </c>
      <c r="DL17" s="70">
        <f t="shared" si="70"/>
        <v>0</v>
      </c>
      <c r="DM17" s="70">
        <f t="shared" si="71"/>
        <v>0</v>
      </c>
      <c r="DN17" s="70">
        <f t="shared" si="72"/>
        <v>0</v>
      </c>
      <c r="DO17" s="70">
        <f t="shared" si="73"/>
        <v>0</v>
      </c>
      <c r="DP17" s="70">
        <f t="shared" si="74"/>
        <v>0</v>
      </c>
      <c r="DQ17" s="70">
        <f t="shared" si="75"/>
        <v>0</v>
      </c>
      <c r="DR17" s="70">
        <f t="shared" si="76"/>
        <v>0</v>
      </c>
      <c r="DT17">
        <f t="shared" si="77"/>
        <v>0</v>
      </c>
      <c r="DU17">
        <f t="shared" si="78"/>
        <v>0</v>
      </c>
      <c r="DV17">
        <f t="shared" si="79"/>
        <v>0</v>
      </c>
      <c r="DX17">
        <f t="shared" si="80"/>
        <v>0</v>
      </c>
      <c r="DY17">
        <f t="shared" si="81"/>
        <v>0</v>
      </c>
      <c r="DZ17">
        <f t="shared" si="82"/>
        <v>0</v>
      </c>
      <c r="EB17">
        <f t="shared" si="83"/>
        <v>0</v>
      </c>
      <c r="EC17">
        <f t="shared" si="84"/>
        <v>0</v>
      </c>
      <c r="ED17">
        <f t="shared" si="85"/>
        <v>0</v>
      </c>
      <c r="EE17">
        <f t="shared" si="86"/>
        <v>0</v>
      </c>
      <c r="EF17">
        <f t="shared" si="87"/>
        <v>0</v>
      </c>
      <c r="EG17">
        <f t="shared" si="88"/>
        <v>0</v>
      </c>
      <c r="EH17">
        <f t="shared" si="89"/>
        <v>0</v>
      </c>
      <c r="EI17">
        <f t="shared" si="90"/>
        <v>0</v>
      </c>
      <c r="EJ17">
        <f t="shared" si="91"/>
        <v>0</v>
      </c>
      <c r="EK17">
        <f t="shared" si="92"/>
        <v>0</v>
      </c>
      <c r="EM17">
        <f t="shared" si="93"/>
        <v>0</v>
      </c>
      <c r="EN17">
        <f t="shared" si="94"/>
        <v>0</v>
      </c>
      <c r="EO17">
        <f t="shared" si="95"/>
        <v>0</v>
      </c>
      <c r="EP17">
        <f t="shared" si="96"/>
        <v>0</v>
      </c>
      <c r="EQ17">
        <f t="shared" si="97"/>
        <v>0</v>
      </c>
      <c r="ER17">
        <f t="shared" si="98"/>
        <v>0</v>
      </c>
      <c r="ES17">
        <f t="shared" si="99"/>
        <v>0</v>
      </c>
      <c r="ET17">
        <f t="shared" si="100"/>
        <v>0</v>
      </c>
      <c r="EU17">
        <f t="shared" si="101"/>
        <v>0</v>
      </c>
      <c r="EV17">
        <f t="shared" si="102"/>
        <v>0</v>
      </c>
      <c r="EX17">
        <f t="shared" si="103"/>
        <v>0</v>
      </c>
      <c r="EY17">
        <f t="shared" si="104"/>
        <v>0</v>
      </c>
      <c r="EZ17">
        <f t="shared" si="105"/>
        <v>0</v>
      </c>
      <c r="FA17">
        <f t="shared" si="106"/>
        <v>0</v>
      </c>
      <c r="FB17">
        <f t="shared" si="107"/>
        <v>0</v>
      </c>
      <c r="FC17">
        <f t="shared" si="108"/>
        <v>0</v>
      </c>
      <c r="FD17">
        <f t="shared" si="109"/>
        <v>0</v>
      </c>
      <c r="FE17">
        <f t="shared" si="110"/>
        <v>0</v>
      </c>
      <c r="FF17">
        <f t="shared" si="111"/>
        <v>0</v>
      </c>
      <c r="FG17">
        <f t="shared" si="112"/>
        <v>0</v>
      </c>
      <c r="FJ17">
        <f>IF($W$2=0,0,IF(BF17&lt;=0,0,('LED Curve'!$D$19*(BF17/$W$2)^3+'LED Curve'!$D$20*(BF17/$W$2)^2+'LED Curve'!$D$21*(BF17/$W$2)^1+'LED Curve'!$D$22)*$AC$2*$W$2))</f>
        <v>0</v>
      </c>
      <c r="FK17">
        <f>IF($W$3=0,0,IF(BG17&lt;=0,0,('LED Curve'!$D$19*(BG17/$W$3)^3+'LED Curve'!$D$20*(BG17/$W$3)^2+'LED Curve'!$D$21*(BG17/$W$3)^1+'LED Curve'!$D$22)*$AC$3*$W$3))</f>
        <v>0</v>
      </c>
      <c r="FL17">
        <f>IF($W$4=0,0,IF(BH17&lt;=0,0,('LED Curve'!$D$19*(BH17/$W$4)^3+'LED Curve'!$D$20*(BH17/$W$4)^2+'LED Curve'!$D$21*(BH17/$W$4)^1+'LED Curve'!$D$22)*$AC$4*$W$4))</f>
        <v>0</v>
      </c>
      <c r="FM17">
        <f>IF($W$5=0,0,IF(BI17&lt;=0,0,('LED Curve'!$D$19*(BI17/$W$5)^3+'LED Curve'!$D$20*(BI17/$W$5)^2+'LED Curve'!$D$21*(BI17/$W$5)^1+'LED Curve'!$D$22)*$AC$5*$W$5))</f>
        <v>0</v>
      </c>
      <c r="FN17">
        <f>IF($W$6=0,0,IF(BJ17&lt;=0,0,('LED Curve'!$D$19*(BJ17/$W$6)^3+'LED Curve'!$D$20*(BJ17/$W$6)^2+'LED Curve'!$D$21*(BJ17/$W$6)^1+'LED Curve'!$D$22)*$AC$6*$W$6))</f>
        <v>0</v>
      </c>
      <c r="FO17">
        <f>IF($Z$2=0,0,IF(BK17&lt;=0,0,('LED Curve'!$D$19*(BK17/$Z$2)^3+'LED Curve'!$D$20*(BK17/$Z$2)^2+'LED Curve'!$D$21*(BK17/$Z$2)^1+'LED Curve'!$D$22)*$AE$2*$Z$2))</f>
        <v>0</v>
      </c>
      <c r="FP17">
        <f>IF($Z$3=0,0,IF(BL17&lt;=0,0,('LED Curve'!$D$19*(BL17/$Z$3)^3+'LED Curve'!$D$20*(BL17/$Z$3)^2+'LED Curve'!$D$21*(BL17/$Z$3)^1+'LED Curve'!$D$22)*$AE$3*$Z$3))</f>
        <v>0</v>
      </c>
      <c r="FQ17">
        <f>IF($Z$4=0,0,IF(BM17&lt;=0,0,('LED Curve'!$D$19*(BM17/$Z$4)^3+'LED Curve'!$D$20*(BM17/$Z$4)^2+'LED Curve'!$D$21*(BM17/$Z$4)^1+'LED Curve'!$D$22)*$AE$4*$Z$4))</f>
        <v>0</v>
      </c>
      <c r="FR17">
        <f>IF($Z$5=0,0,IF(BN17&lt;=0,0,('LED Curve'!$D$19*(BN17/$Z$5)^3+'LED Curve'!$D$20*(BN17/$Z$5)^2+'LED Curve'!$D$21*(BN17/$Z$5)^1+'LED Curve'!$D$22)*$AE$5*$Z$5))</f>
        <v>0</v>
      </c>
      <c r="FS17">
        <f>IF($Z$6=0,0,IF(BO17&lt;=0,0,('LED Curve'!$D$19*(BO17/$Z$6)^3+'LED Curve'!$D$20*(BO17/$Z$6)^2+'LED Curve'!$D$21*(BO17/$Z$6)^1+'LED Curve'!$D$22)*$AE$6*$Z$6))</f>
        <v>0</v>
      </c>
      <c r="FU17">
        <f>IF($W$2=0,0,IF(BQ17&lt;=0,0,('LED Curve'!$D$19*(BQ17/$W$2)^3+'LED Curve'!$D$20*(BQ17/$W$2)^2+'LED Curve'!$D$21*(BQ17/$W$2)^1+'LED Curve'!$D$22)*$AC$2*$W$2))</f>
        <v>0</v>
      </c>
      <c r="FV17">
        <f>IF($W$3=0,0,IF(BR17&lt;=0,0,('LED Curve'!$D$19*(BR17/$W$3)^3+'LED Curve'!$D$20*(BR17/$W$3)^2+'LED Curve'!$D$21*(BR17/$W$3)^1+'LED Curve'!$D$22)*$AC$3*$W$3))</f>
        <v>0</v>
      </c>
      <c r="FW17">
        <f>IF($W$4=0,0,IF(BS17&lt;=0,0,('LED Curve'!$D$19*(BS17/$W$4)^3+'LED Curve'!$D$20*(BS17/$W$4)^2+'LED Curve'!$D$21*(BS17/$W$4)^1+'LED Curve'!$D$22)*$AC$4*$W$4))</f>
        <v>0</v>
      </c>
      <c r="FX17">
        <f>IF($W$5=0,0,IF(BT17&lt;=0,0,('LED Curve'!$D$19*(BT17/$W$5)^3+'LED Curve'!$D$20*(BT17/$W$5)^2+'LED Curve'!$D$21*(BT17/$W$5)^1+'LED Curve'!$D$22)*$AC$5*$W$5))</f>
        <v>0</v>
      </c>
      <c r="FY17">
        <f>IF($W$6=0,0,IF(BU17&lt;=0,0,('LED Curve'!$D$19*(BU17/$W$6)^3+'LED Curve'!$D$20*(BU17/$W$6)^2+'LED Curve'!$D$21*(BU17/$W$6)^1+'LED Curve'!$D$22)*$AC$6*$W$6))</f>
        <v>0</v>
      </c>
      <c r="FZ17">
        <f>IF($Z$2=0,0,IF(BV17&lt;=0,0,('LED Curve'!$D$19*(BV17/$Z$2)^3+'LED Curve'!$D$20*(BV17/$Z$2)^2+'LED Curve'!$D$21*(BV17/$Z$2)^1+'LED Curve'!$D$22)*$AE$2*$Z$2))</f>
        <v>0</v>
      </c>
      <c r="GA17">
        <f>IF($Z$3=0,0,IF(BW17&lt;=0,0,('LED Curve'!$D$19*(BW17/$Z$3)^3+'LED Curve'!$D$20*(BW17/$Z$3)^2+'LED Curve'!$D$21*(BW17/$Z$3)^1+'LED Curve'!$D$22)*$AE$3*$Z$3))</f>
        <v>0</v>
      </c>
      <c r="GB17">
        <f>IF($Z$4=0,0,IF(BX17&lt;=0,0,('LED Curve'!$D$19*(BX17/$Z$4)^3+'LED Curve'!$D$20*(BX17/$Z$4)^2+'LED Curve'!$D$21*(BX17/$Z$4)^1+'LED Curve'!$D$22)*$AE$4*$Z$4))</f>
        <v>0</v>
      </c>
      <c r="GC17">
        <f>IF($Z$5=0,0,IF(BY17&lt;=0,0,('LED Curve'!$D$19*(BY17/$Z$5)^3+'LED Curve'!$D$20*(BY17/$Z$5)^2+'LED Curve'!$D$21*(BY17/$Z$5)^1+'LED Curve'!$D$22)*$AE$5*$Z$5))</f>
        <v>0</v>
      </c>
      <c r="GD17">
        <f>IF($Z$6=0,0,IF(BZ17&lt;=0,0,('LED Curve'!$D$19*(BZ17/$Z$6)^3+'LED Curve'!$D$20*(BZ17/$Z$6)^2+'LED Curve'!$D$21*(BZ17/$Z$6)^1+'LED Curve'!$D$22)*$AE$6*$Z$6))</f>
        <v>0</v>
      </c>
      <c r="GF17">
        <f>IF($W$2=0,0,IF(CB17&lt;=0,0,('LED Curve'!$D$19*(CB17/$W$2)^3+'LED Curve'!$D$20*(CB17/$W$2)^2+'LED Curve'!$D$21*(CB17/$W$2)^1+'LED Curve'!$D$22)*$AC$2*$W$2))</f>
        <v>0</v>
      </c>
      <c r="GG17">
        <f>IF($W$3=0,0,IF(CC17&lt;=0,0,('LED Curve'!$D$19*(CC17/$W$3)^3+'LED Curve'!$D$20*(CC17/$W$3)^2+'LED Curve'!$D$21*(CC17/$W$3)^1+'LED Curve'!$D$22)*$AC$3*$W$3))</f>
        <v>0</v>
      </c>
      <c r="GH17">
        <f>IF($W$4=0,0,IF(CD17&lt;=0,0,('LED Curve'!$D$19*(CD17/$W$4)^3+'LED Curve'!$D$20*(CD17/$W$4)^2+'LED Curve'!$D$21*(CD17/$W$4)^1+'LED Curve'!$D$22)*$AC$4*$W$4))</f>
        <v>0</v>
      </c>
      <c r="GI17">
        <f>IF($W$5=0,0,IF(CE17&lt;=0,0,('LED Curve'!$D$19*(CE17/$W$5)^3+'LED Curve'!$D$20*(CE17/$W$5)^2+'LED Curve'!$D$21*(CE17/$W$5)^1+'LED Curve'!$D$22)*$AC$5*$W$5))</f>
        <v>0</v>
      </c>
      <c r="GJ17">
        <f>IF($W$6=0,0,IF(CF17&lt;=0,0,('LED Curve'!$D$19*(CF17/$W$6)^3+'LED Curve'!$D$20*(CF17/$W$6)^2+'LED Curve'!$D$21*(CF17/$W$6)^1+'LED Curve'!$D$22)*$AC$6*$W$6))</f>
        <v>0</v>
      </c>
      <c r="GK17">
        <f>IF($Z$2=0,0,IF(CG17&lt;=0,0,('LED Curve'!$D$19*(CG17/$Z$2)^3+'LED Curve'!$D$20*(CG17/$Z$2)^2+'LED Curve'!$D$21*(CG17/$Z$2)^1+'LED Curve'!$D$22)*$AE$2*$Z$2))</f>
        <v>0</v>
      </c>
      <c r="GL17">
        <f>IF($Z$3=0,0,IF(CH17&lt;=0,0,('LED Curve'!$D$19*(CH17/$Z$3)^3+'LED Curve'!$D$20*(CH17/$Z$3)^2+'LED Curve'!$D$21*(CH17/$Z$3)^1+'LED Curve'!$D$22)*$AE$3*$Z$3))</f>
        <v>0</v>
      </c>
      <c r="GM17">
        <f>IF($Z$4=0,0,IF(CI17&lt;=0,0,('LED Curve'!$D$19*(CI17/$Z$4)^3+'LED Curve'!$D$20*(CI17/$Z$4)^2+'LED Curve'!$D$21*(CI17/$Z$4)^1+'LED Curve'!$D$22)*$AE$4*$Z$4))</f>
        <v>0</v>
      </c>
      <c r="GN17">
        <f>IF($Z$5=0,0,IF(CJ17&lt;=0,0,('LED Curve'!$D$19*(CJ17/$Z$5)^3+'LED Curve'!$D$20*(CJ17/$Z$5)^2+'LED Curve'!$D$21*(CJ17/$Z$5)^1+'LED Curve'!$D$22)*$AE$5*$Z$5))</f>
        <v>0</v>
      </c>
      <c r="GO17">
        <f>IF($Z$6=0,0,IF(CK17&lt;=0,0,('LED Curve'!$D$19*(CK17/$Z$6)^3+'LED Curve'!$D$20*(CK17/$Z$6)^2+'LED Curve'!$D$21*(CK17/$Z$6)^1+'LED Curve'!$D$22)*$AE$6*$Z$6))</f>
        <v>0</v>
      </c>
      <c r="GQ17">
        <f t="shared" si="113"/>
        <v>0</v>
      </c>
      <c r="GR17">
        <f t="shared" si="41"/>
        <v>0</v>
      </c>
      <c r="GS17">
        <f t="shared" si="114"/>
        <v>0</v>
      </c>
      <c r="GT17">
        <f t="shared" si="42"/>
        <v>0</v>
      </c>
      <c r="GU17">
        <f t="shared" si="115"/>
        <v>0</v>
      </c>
      <c r="GV17">
        <f t="shared" si="43"/>
        <v>0</v>
      </c>
    </row>
    <row r="18" spans="1:204" ht="16.899999999999999">
      <c r="A18">
        <v>7</v>
      </c>
      <c r="B18">
        <f t="shared" si="0"/>
        <v>2.2786458333333334E-4</v>
      </c>
      <c r="C18" s="50">
        <f t="shared" si="1"/>
        <v>11.704258055128086</v>
      </c>
      <c r="D18" s="50">
        <f t="shared" si="2"/>
        <v>13.160286727920097</v>
      </c>
      <c r="E18" s="50">
        <f t="shared" si="3"/>
        <v>14.616315400712105</v>
      </c>
      <c r="G18" s="52">
        <f t="shared" si="4"/>
        <v>0.18578187389092199</v>
      </c>
      <c r="H18" s="52">
        <f t="shared" si="5"/>
        <v>0.20889344012571581</v>
      </c>
      <c r="I18" s="52">
        <f t="shared" si="6"/>
        <v>0.23200500636050961</v>
      </c>
      <c r="J18" s="52">
        <f>IF(C18&lt;Calculation!D$19,0,G18)</f>
        <v>0</v>
      </c>
      <c r="K18" s="52">
        <f>IF(D18&lt;Calculation!D$19,0,H18)</f>
        <v>0</v>
      </c>
      <c r="L18" s="52">
        <f>IF(E18&lt;Calculation!D$19,0,I18)</f>
        <v>0</v>
      </c>
      <c r="M18" s="52">
        <f>IF(IF(C18&lt;Calculation!D$19,0,C18*(R$3/(R$2+R$3)))&gt;0,$H$2*SIN(2*PI()*$E$2*B18)+$H$5,0)</f>
        <v>0</v>
      </c>
      <c r="N18" s="52">
        <f>IF(IF(D18&lt;Calculation!D$19,0,D18*(R$3/(R$2+R$3)))&gt;0,$J$2*SIN(2*PI()*$E$2*B18)+$J$5,0)</f>
        <v>0</v>
      </c>
      <c r="O18" s="52">
        <f>IF(IF(E18&lt;Calculation!D$19,0,E18*(R$3/(R$2+R$3)))&gt;0,$L$2*SIN(2*PI()*$E$2*B18)+$L$5,0)</f>
        <v>0</v>
      </c>
      <c r="Q18" s="55">
        <f>(M18/Design!C$43)*10^3</f>
        <v>0</v>
      </c>
      <c r="R18" s="55">
        <f>(N18/Design!C$43)*10^3</f>
        <v>0</v>
      </c>
      <c r="S18" s="55">
        <f>(O18/Design!C$43)*10^3</f>
        <v>0</v>
      </c>
      <c r="U18" s="55">
        <f>(($H$2*SIN(2*PI()*$E$2*B18)+$H$5)/Design!C$43)*10^3</f>
        <v>22.46515204247719</v>
      </c>
      <c r="V18" s="55">
        <f>(($J$2*SIN(2*PI()*$E$2*B18)+$J$5)/Design!C$43)*10^3</f>
        <v>3.4633364322198146</v>
      </c>
      <c r="W18" s="55">
        <f>(($L$2*SIN(2*PI()*$E$2*B18)+$L$5)/Design!C$43)*10^3</f>
        <v>-14.810987439382373</v>
      </c>
      <c r="Y18" s="99">
        <f>IF(C18&lt;('LED Curve'!$D$14*(U18/$W$2)^3+'LED Curve'!$D$15*(U18/$W$2)^2+'LED Curve'!$D$16*(U18/$W$2)^1+'LED Curve'!$D$17)*$AC$2+((R$5-1)*Design!C$18),0,         ('LED Curve'!$D$14*(U18/$W$2)^3+'LED Curve'!$D$15*(U18/$W$2)^2+'LED Curve'!$D$16*(U18/$W$2)^1+'LED Curve'!$D$17)*$AC$2)</f>
        <v>0</v>
      </c>
      <c r="Z18" s="99">
        <f>IF(Y18=0,0,IF(C18&lt;Y18+('LED Curve'!$D$14*(U18/$W$3)^3+'LED Curve'!$D$15*(U18/$W$3)^2+'LED Curve'!$D$16*(U18/$W$3)^1+'LED Curve'!$D$17)*$AC$3+((R$5-2)*Design!C$18),0,         ('LED Curve'!$D$14*(U18/$W$3)^3+'LED Curve'!$D$15*(U18/$W$3)^2+'LED Curve'!$D$16*(U18/$W$3)^1+'LED Curve'!$D$17)*$AC$3))</f>
        <v>0</v>
      </c>
      <c r="AA18" s="99">
        <f>IF(Z18=0,0,IF(C18&lt;(SUM(Y18:Z18)+('LED Curve'!$D$14*(U18/$W$4)^3+'LED Curve'!$D$15*(U18/$W$4)^2+'LED Curve'!$D$16*(U18/$W$4)^1+'LED Curve'!$D$17)*$AC$4+((R$5-3)*Design!C$18)),0,         ('LED Curve'!$D$14*(U18/$W$4)^3+'LED Curve'!$D$15*(U18/$W$4)^2+'LED Curve'!$D$16*(U18/$W$4)^1+'LED Curve'!$D$17)*$AC$4))</f>
        <v>0</v>
      </c>
      <c r="AB18" s="99">
        <f>IF(AA18=0,0,IF(C18&lt;(SUM(Y18:AA18)+('LED Curve'!$D$14*(U18/$W$5)^3+'LED Curve'!$D$15*(U18/$W$5)^2+'LED Curve'!$D$16*(U18/$W$5)^1+'LED Curve'!$D$17)*$AC$5+((R$5-4)*Design!C$18)),0,         ('LED Curve'!$D$14*(U18/$W$5)^3+'LED Curve'!$D$15*(U18/$W$5)^2+'LED Curve'!$D$16*(U18/$W$5)^1+'LED Curve'!$D$17)*$AC$5))</f>
        <v>0</v>
      </c>
      <c r="AC18" s="99">
        <f>IF(AB18=0,0,IF(C18&lt;(SUM(Y18:AB18)+ ('LED Curve'!$D$14*(U18/$W$6)^3+'LED Curve'!$D$15*(U18/$W$6)^2+'LED Curve'!$D$16*(U18/$W$6)^1+'LED Curve'!$D$17)*$AC$6+((R$5-5)*Design!C$18)),0,         ('LED Curve'!$D$14*(U18/$W$6)^3+'LED Curve'!$D$15*(U18/$W$6)^2+'LED Curve'!$D$16*(U18/$W$6)^1+'LED Curve'!$D$17)*$AC$6))</f>
        <v>0</v>
      </c>
      <c r="AD18" s="99">
        <f>IF(AC18=0,0,IF(C18&lt;(SUM(Y18:AC18)+('LED Curve'!$D$14*(U18/$Z$2)^3+'LED Curve'!$D$15*(U18/$Z$2)^2+'LED Curve'!$D$16*(U18/$Z$2)^1+'LED Curve'!$D$17)*$AE$2+((R$5-6)*Design!C$18)),0,         ('LED Curve'!$D$14*(U18/$Z$2)^3+'LED Curve'!$D$15*(U18/$Z$2)^2+'LED Curve'!$D$16*(U18/$Z$2)^1+'LED Curve'!$D$17)*$AE$2))</f>
        <v>0</v>
      </c>
      <c r="AE18" s="99">
        <f>IF(AD18=0,0,IF(C18&lt;(SUM(Y18:AD18)+('LED Curve'!$D$14*(U18/$Z$3)^3+'LED Curve'!$D$15*(U18/$Z$3)^2+'LED Curve'!$D$16*(U18/$Z$3)^1+'LED Curve'!$D$17)*$AE$3+((R$5-7)*Design!C$18)),0,         ('LED Curve'!$D$14*(U18/$Z$3)^3+'LED Curve'!$D$15*(U18/$Z$3)^2+'LED Curve'!$D$16*(U18/$Z$3)^1+'LED Curve'!$D$17)*$AE$3))</f>
        <v>0</v>
      </c>
      <c r="AF18" s="99">
        <f>IF(AE18=0,0,IF(C18&lt;(SUM(Y18:AE18)+('LED Curve'!$D$14*(U18/$Z$4)^3+'LED Curve'!$D$15*(U18/$Z$4)^2+'LED Curve'!$D$16*(U18/$Z$4)^1+'LED Curve'!$D$17)*$AE$4+((R$5-8)*Design!C$18)),0,         ('LED Curve'!$D$14*(U18/$Z$4)^3+'LED Curve'!$D$15*(U18/$Z$4)^2+'LED Curve'!$D$16*(U18/$Z$4)^1+'LED Curve'!$D$17)*$AE$4))</f>
        <v>0</v>
      </c>
      <c r="AG18" s="99">
        <f>IF(AF18=0,0,IF(C18&lt;(SUM(Y18:AF18)+('LED Curve'!$D$14*(U18/$Z$5)^3+'LED Curve'!$D$15*(U18/$Z$5)^2+'LED Curve'!$D$16*(U18/$Z$5)^1+'LED Curve'!$D$17)*$AE$5+((R$5-9)*Design!C$18)),0,         ('LED Curve'!$D$14*(U18/$Z$5)^3+'LED Curve'!$D$15*(U18/$Z$5)^2+'LED Curve'!$D$16*(U18/$Z$5)^1+'LED Curve'!$D$17)*$AE$5))</f>
        <v>0</v>
      </c>
      <c r="AH18" s="99">
        <f>IF(AG18=0,0,IF(C18&lt;(SUM(Y18:AG18)+('LED Curve'!$D$14*(U18/$Z$6)^3+'LED Curve'!$D$15*(U18/$Z$6)^2+'LED Curve'!$D$16*(U18/$Z$6)^1+'LED Curve'!$D$17)*$AE$6+((R$5-10)*Design!C$18)),0,         ('LED Curve'!$D$14*(U18/$Z$6)^3+'LED Curve'!$D$15*(U18/$Z$6)^2+'LED Curve'!$D$16*(U18/$Z$6)^1+'LED Curve'!$D$17)*$AE$6))</f>
        <v>0</v>
      </c>
      <c r="AI18">
        <f t="shared" si="44"/>
        <v>0</v>
      </c>
      <c r="AJ18" s="57">
        <f>IF(D18&lt;('LED Curve'!$D$14*(V18/$W$2)^3+'LED Curve'!$D$15*(V18/$W$2)^2+'LED Curve'!$D$16*(V18/$W$2)^1+'LED Curve'!$D$17)*$AC$2+((R$5-1)*Design!C$18),0,         ('LED Curve'!$D$14*(V18/$W$2)^3+'LED Curve'!$D$15*(V18/$W$2)^2+'LED Curve'!$D$16*(V18/$W$2)^1+'LED Curve'!$D$17)*$AC$2)</f>
        <v>0</v>
      </c>
      <c r="AK18" s="57">
        <f>IF(AJ18=0,0,IF(D18&lt;AJ18+('LED Curve'!$D$14*(V18/$W$3)^3+'LED Curve'!$D$15*(V18/$W$3)^2+'LED Curve'!$D$16*(V18/$W$3)^1+'LED Curve'!$D$17)*$AC$3+((R$5-1)*Design!C$18),0,         ('LED Curve'!$D$14*(V18/$W$3)^3+'LED Curve'!$D$15*(V18/$W$3)^2+'LED Curve'!$D$16*(V18/$W$3)^1+'LED Curve'!$D$17)*$AC$3))</f>
        <v>0</v>
      </c>
      <c r="AL18" s="57">
        <f>IF(AK18=0,0,IF(D18&lt;(SUM(AJ18:AK18)+('LED Curve'!$D$14*(V18/$W$4)^3+'LED Curve'!$D$15*(V18/$W$4)^2+'LED Curve'!$D$16*(V18/$W$4)^1+'LED Curve'!$D$17)*$AC$4+((R$5-1)*Design!C$18)),0,         ('LED Curve'!$D$14*(V18/$W$4)^3+'LED Curve'!$D$15*(V18/$W$4)^2+'LED Curve'!$D$16*(V18/$W$4)^1+'LED Curve'!$D$17)*$AC$4))</f>
        <v>0</v>
      </c>
      <c r="AM18" s="57">
        <f>IF(AL18=0,0,IF(D18&lt;(SUM(AJ18:AL18)+('LED Curve'!$D$14*(V18/$W$5)^3+'LED Curve'!$D$15*(V18/$W$5)^2+'LED Curve'!$D$16*(V18/$W$5)^1+'LED Curve'!$D$17)*$AC$5+((R$5-1)*Design!C$18)),0,         ('LED Curve'!$D$14*(V18/$W$5)^3+'LED Curve'!$D$15*(V18/$W$5)^2+'LED Curve'!$D$16*(V18/$W$5)^1+'LED Curve'!$D$17)*$AC$5))</f>
        <v>0</v>
      </c>
      <c r="AN18" s="57">
        <f>IF(AM18=0,0,IF(D18&lt;(SUM(AJ18:AM18)+ ('LED Curve'!$D$14*(V18/$W$6)^3+'LED Curve'!$D$15*(V18/$W$6)^2+'LED Curve'!$D$16*(V18/$W$6)^1+'LED Curve'!$D$17)*$AC$6+((R$5-1)*Design!C$18)),0,         ('LED Curve'!$D$14*(V18/$W$6)^3+'LED Curve'!$D$15*(V18/$W$6)^2+'LED Curve'!$D$16*(V18/$W$6)^1+'LED Curve'!$D$17)*$AC$6))</f>
        <v>0</v>
      </c>
      <c r="AO18" s="57">
        <f>IF(AN18=0,0,IF(D18&lt;(SUM(AJ18:AN18)+('LED Curve'!$D$14*(V18/$Z$2)^3+'LED Curve'!$D$15*(V18/$Z$2)^2+'LED Curve'!$D$16*(V18/$Z$2)^1+'LED Curve'!$D$17)*$AE$2+((R$5-1)*Design!C$18)),0,         ('LED Curve'!$D$14*(V18/$Z$2)^3+'LED Curve'!$D$15*(V18/$Z$2)^2+'LED Curve'!$D$16*(V18/$Z$2)^1+'LED Curve'!$D$17)*$AE$2))</f>
        <v>0</v>
      </c>
      <c r="AP18" s="57">
        <f>IF(AO18=0,0,IF(D18&lt;(SUM(AJ18:AO18)+('LED Curve'!$D$14*(V18/$Z$3)^3+'LED Curve'!$D$15*(V18/$Z$3)^2+'LED Curve'!$D$16*(V18/$Z$3)^1+'LED Curve'!$D$17)*$AE$3+((R$5-1)*Design!C$18)),0,         ('LED Curve'!$D$14*(V18/$Z$3)^3+'LED Curve'!$D$15*(V18/$Z$3)^2+'LED Curve'!$D$16*(V18/$Z$3)^1+'LED Curve'!$D$17)*$AE$3))</f>
        <v>0</v>
      </c>
      <c r="AQ18" s="57">
        <f>IF(AP18=0,0,IF(D18&lt;(SUM(AJ18:AP18)+('LED Curve'!$D$14*(V18/$Z$4)^3+'LED Curve'!$D$15*(V18/$Z$4)^2+'LED Curve'!$D$16*(V18/$Z$4)^1+'LED Curve'!$D$17)*$AE$4+((R$5-1)*Design!C$18)),0,         ('LED Curve'!$D$14*(V18/$Z$4)^3+'LED Curve'!$D$15*(V18/$Z$4)^2+'LED Curve'!$D$16*(V18/$Z$4)^1+'LED Curve'!$D$17)*$AE$4))</f>
        <v>0</v>
      </c>
      <c r="AR18" s="57">
        <f>IF(AQ18=0,0,IF(D18&lt;(SUM(AJ18:AQ18)+('LED Curve'!$D$14*(V18/$Z$5)^3+'LED Curve'!$D$15*(V18/$Z$5)^2+'LED Curve'!$D$16*(V18/$Z$5)^1+'LED Curve'!$D$17)*$AE$5+((R$5-1)*Design!C$18)),0,         ('LED Curve'!$D$14*(V18/$Z$5)^3+'LED Curve'!$D$15*(V18/$Z$5)^2+'LED Curve'!$D$16*(V18/$Z$5)^1+'LED Curve'!$D$17)*$AE$5))</f>
        <v>0</v>
      </c>
      <c r="AS18" s="57">
        <f>IF(AR18=0,0,IF(D18&lt;(SUM(AJ18:AR18)+('LED Curve'!$D$14*(V18/$Z$6)^3+'LED Curve'!$D$15*(V18/$Z$6)^2+'LED Curve'!$D$16*(V18/$Z$6)^1+'LED Curve'!$D$17)*$AE$6+((R$5-1)*Design!C$18)),0,         ('LED Curve'!$D$14*(V18/$Z$6)^3+'LED Curve'!$D$15*(V18/$Z$6)^2+'LED Curve'!$D$16*(V18/$Z$6)^1+'LED Curve'!$D$17)*$AE$6))</f>
        <v>0</v>
      </c>
      <c r="AU18" s="59">
        <f>IF(E18&lt;('LED Curve'!$D$14*(W18/$W$2)^3+'LED Curve'!$D$15*(W18/$W$2)^2+'LED Curve'!$D$16*(W18/$W$2)^1+'LED Curve'!$D$17)*$AC$2+((R$5-1)*Design!C$18),0,         ('LED Curve'!$D$14*(W18/$W$2)^3+'LED Curve'!$D$15*(W18/$W$2)^2+'LED Curve'!$D$16*(W18/$W$2)^1+'LED Curve'!$D$17)*$AC$2)</f>
        <v>0</v>
      </c>
      <c r="AV18" s="59">
        <f>IF(AU18=0,0,IF(E18&lt;AU18+('LED Curve'!$D$14*(W18/$W$3)^3+'LED Curve'!$D$15*(W18/$W$3)^2+'LED Curve'!$D$16*(W18/$W$3)^1+'LED Curve'!$D$17)*$AC$3+((R$5-2)*Design!C$18),0,         ('LED Curve'!$D$14*(W18/$W$3)^3+'LED Curve'!$D$15*(W18/$W$3)^2+'LED Curve'!$D$16*(W18/$W$3)^1+'LED Curve'!$D$17)*$AC$3))</f>
        <v>0</v>
      </c>
      <c r="AW18" s="59">
        <f>IF(AV18=0,0,IF(E18&lt;(SUM(AU18:AV18)+('LED Curve'!$D$14*(W18/$W$4)^3+'LED Curve'!$D$15*(W18/$W$4)^2+'LED Curve'!$D$16*(W18/$W$4)^1+'LED Curve'!$D$17)*$AC$4+((R$5-3)*Design!C$18)),0,         ('LED Curve'!$D$14*(W18/$W$4)^3+'LED Curve'!$D$15*(W18/$W$4)^2+'LED Curve'!$D$16*(W18/$W$4)^1+'LED Curve'!$D$17)*$AC$4))</f>
        <v>0</v>
      </c>
      <c r="AX18" s="59">
        <f>IF(AW18=0,0,IF(E18&lt;(SUM(AU18:AW18)+('LED Curve'!$D$14*(W18/$W$5)^3+'LED Curve'!$D$15*(W18/$W$5)^2+'LED Curve'!$D$16*(W18/$W$5)^1+'LED Curve'!$D$17)*$AC$5+((R$5-4)*Design!C$18)),0,         ('LED Curve'!$D$14*(W18/$W$5)^3+'LED Curve'!$D$15*(W18/$W$5)^2+'LED Curve'!$D$16*(W18/$W$5)^1+'LED Curve'!$D$17)*$AC$5))</f>
        <v>0</v>
      </c>
      <c r="AY18" s="59">
        <f>IF(AX18=0,0,IF(E18&lt;(SUM(AU18:AX18)+ ('LED Curve'!$D$14*(W18/$W$6)^3+'LED Curve'!$D$15*(W18/$W$6)^2+'LED Curve'!$D$16*(W18/$W$6)^1+'LED Curve'!$D$17)*$AC$6+((R$5-5)*Design!C$18)),0,         ('LED Curve'!$D$14*(W18/$W$6)^3+'LED Curve'!$D$15*(W18/$W$6)^2+'LED Curve'!$D$16*(W18/$W$6)^1+'LED Curve'!$D$17)*$AC$6))</f>
        <v>0</v>
      </c>
      <c r="AZ18" s="59">
        <f>IF(AY18=0,0,IF(E18&lt;(SUM(AU18:AY18)+('LED Curve'!$D$14*(W18/$Z$2)^3+'LED Curve'!$D$15*(W18/$Z$2)^2+'LED Curve'!$D$16*(W18/$Z$2)^1+'LED Curve'!$D$17)*$AE$2+((R$5-6)*Design!C$18)),0,         ('LED Curve'!$D$14*(W18/$Z$2)^3+'LED Curve'!$D$15*(W18/$Z$2)^2+'LED Curve'!$D$16*(W18/$Z$2)^1+'LED Curve'!$D$17)*$AE$2))</f>
        <v>0</v>
      </c>
      <c r="BA18" s="59">
        <f>IF(AZ18=0,0,IF(E18&lt;(SUM(AU18:AZ18)+('LED Curve'!$D$14*(W18/$Z$3)^3+'LED Curve'!$D$15*(W18/$Z$3)^2+'LED Curve'!$D$16*(W18/$Z$3)^1+'LED Curve'!$D$17)*$AE$3+((R$5-7)*Design!C$18)),0,         ('LED Curve'!$D$14*(W18/$Z$3)^3+'LED Curve'!$D$15*(W18/$Z$3)^2+'LED Curve'!$D$16*(W18/$Z$3)^1+'LED Curve'!$D$17)*$AE$3))</f>
        <v>0</v>
      </c>
      <c r="BB18" s="59">
        <f>IF(BA18=0,0,IF(E18&lt;(SUM(AU18:BA18)+('LED Curve'!$D$14*(W18/$Z$4)^3+'LED Curve'!$D$15*(W18/$Z$4)^2+'LED Curve'!$D$16*(W18/$Z$4)^1+'LED Curve'!$D$17)*$AE$4+((R$5-8)*Design!C$18)),0,         ('LED Curve'!$D$14*(W18/$Z$4)^3+'LED Curve'!$D$15*(W18/$Z$4)^2+'LED Curve'!$D$16*(W18/$Z$4)^1+'LED Curve'!$D$17)*$AE$4))</f>
        <v>0</v>
      </c>
      <c r="BC18" s="59">
        <f>IF(BB18=0,0,IF(E18&lt;(SUM(AU18:BB18)+('LED Curve'!$D$14*(W18/$Z$5)^3+'LED Curve'!$D$15*(W18/$Z$5)^2+'LED Curve'!$D$16*(W18/$Z$5)^1+'LED Curve'!$D$17)*$AE$5+((R$5-9)*Design!C$18)),0,         ('LED Curve'!$D$14*(W18/$Z$5)^3+'LED Curve'!$D$15*(W18/$Z$5)^2+'LED Curve'!$D$16*(W18/$Z$5)^1+'LED Curve'!$D$17)*$AE$5))</f>
        <v>0</v>
      </c>
      <c r="BD18" s="59">
        <f>IF(BC18=0,0,IF(E18&lt;(SUM(AU18:BC18)+('LED Curve'!$D$14*(W18/$Z$6)^3+'LED Curve'!$D$15*(W18/$Z$6)^2+'LED Curve'!$D$16*(W18/$Z$6)^1+'LED Curve'!$D$17)*$AE$6+((R$5-10)*Design!C$18)),0,         ('LED Curve'!$D$14*(W18/$Z$6)^3+'LED Curve'!$D$15*(W18/$Z$6)^2+'LED Curve'!$D$16*(W18/$Z$6)^1+'LED Curve'!$D$17)*$AE$6))</f>
        <v>0</v>
      </c>
      <c r="BE18">
        <f t="shared" si="45"/>
        <v>0</v>
      </c>
      <c r="BF18" s="64">
        <f t="shared" si="7"/>
        <v>0</v>
      </c>
      <c r="BG18" s="64">
        <f t="shared" si="8"/>
        <v>0</v>
      </c>
      <c r="BH18" s="64">
        <f t="shared" si="9"/>
        <v>0</v>
      </c>
      <c r="BI18" s="64">
        <f t="shared" si="10"/>
        <v>0</v>
      </c>
      <c r="BJ18" s="64">
        <f t="shared" si="11"/>
        <v>0</v>
      </c>
      <c r="BK18" s="64">
        <f t="shared" si="12"/>
        <v>0</v>
      </c>
      <c r="BL18" s="64">
        <f t="shared" si="13"/>
        <v>0</v>
      </c>
      <c r="BM18" s="64">
        <f t="shared" si="14"/>
        <v>0</v>
      </c>
      <c r="BN18" s="64">
        <f t="shared" si="15"/>
        <v>0</v>
      </c>
      <c r="BO18" s="64">
        <f t="shared" si="16"/>
        <v>0</v>
      </c>
      <c r="BQ18" s="67">
        <f t="shared" si="17"/>
        <v>0</v>
      </c>
      <c r="BR18" s="67">
        <f t="shared" si="18"/>
        <v>0</v>
      </c>
      <c r="BS18" s="67">
        <f t="shared" si="19"/>
        <v>0</v>
      </c>
      <c r="BT18" s="67">
        <f t="shared" si="20"/>
        <v>0</v>
      </c>
      <c r="BU18" s="67">
        <f t="shared" si="21"/>
        <v>0</v>
      </c>
      <c r="BV18" s="67">
        <f t="shared" si="22"/>
        <v>0</v>
      </c>
      <c r="BW18" s="67">
        <f t="shared" si="23"/>
        <v>0</v>
      </c>
      <c r="BX18" s="67">
        <f t="shared" si="24"/>
        <v>0</v>
      </c>
      <c r="BY18" s="67">
        <f t="shared" si="25"/>
        <v>0</v>
      </c>
      <c r="BZ18" s="67">
        <f t="shared" si="26"/>
        <v>0</v>
      </c>
      <c r="CB18" s="70">
        <f t="shared" si="27"/>
        <v>0</v>
      </c>
      <c r="CC18" s="70">
        <f t="shared" si="28"/>
        <v>0</v>
      </c>
      <c r="CD18" s="70">
        <f t="shared" si="29"/>
        <v>0</v>
      </c>
      <c r="CE18" s="70">
        <f t="shared" si="30"/>
        <v>0</v>
      </c>
      <c r="CF18" s="70">
        <f t="shared" si="31"/>
        <v>0</v>
      </c>
      <c r="CG18" s="70">
        <f t="shared" si="32"/>
        <v>0</v>
      </c>
      <c r="CH18" s="70">
        <f t="shared" si="33"/>
        <v>0</v>
      </c>
      <c r="CI18" s="70">
        <f t="shared" si="34"/>
        <v>0</v>
      </c>
      <c r="CJ18" s="70">
        <f t="shared" si="35"/>
        <v>0</v>
      </c>
      <c r="CK18" s="70">
        <f t="shared" si="36"/>
        <v>0</v>
      </c>
      <c r="CL18">
        <f t="shared" si="46"/>
        <v>0</v>
      </c>
      <c r="CM18" s="64">
        <f t="shared" si="47"/>
        <v>0</v>
      </c>
      <c r="CN18" s="64">
        <f t="shared" si="48"/>
        <v>0</v>
      </c>
      <c r="CO18" s="64">
        <f t="shared" si="49"/>
        <v>0</v>
      </c>
      <c r="CP18" s="64">
        <f t="shared" si="50"/>
        <v>0</v>
      </c>
      <c r="CQ18" s="64">
        <f t="shared" si="51"/>
        <v>0</v>
      </c>
      <c r="CR18" s="64">
        <f t="shared" si="52"/>
        <v>0</v>
      </c>
      <c r="CS18" s="64">
        <f t="shared" si="53"/>
        <v>0</v>
      </c>
      <c r="CT18" s="64">
        <f t="shared" si="54"/>
        <v>0</v>
      </c>
      <c r="CU18" s="64">
        <f t="shared" si="55"/>
        <v>0</v>
      </c>
      <c r="CV18" s="64">
        <f t="shared" si="56"/>
        <v>0</v>
      </c>
      <c r="CX18" s="103">
        <f t="shared" si="57"/>
        <v>0</v>
      </c>
      <c r="CY18" s="103">
        <f t="shared" si="58"/>
        <v>0</v>
      </c>
      <c r="CZ18" s="103">
        <f t="shared" si="59"/>
        <v>0</v>
      </c>
      <c r="DA18" s="103">
        <f t="shared" si="60"/>
        <v>0</v>
      </c>
      <c r="DB18" s="103">
        <f t="shared" si="61"/>
        <v>0</v>
      </c>
      <c r="DC18" s="103">
        <f t="shared" si="62"/>
        <v>0</v>
      </c>
      <c r="DD18" s="103">
        <f t="shared" si="63"/>
        <v>0</v>
      </c>
      <c r="DE18" s="103">
        <f t="shared" si="64"/>
        <v>0</v>
      </c>
      <c r="DF18" s="103">
        <f t="shared" si="65"/>
        <v>0</v>
      </c>
      <c r="DG18" s="103">
        <f t="shared" si="66"/>
        <v>0</v>
      </c>
      <c r="DI18" s="70">
        <f t="shared" si="67"/>
        <v>0</v>
      </c>
      <c r="DJ18" s="70">
        <f t="shared" si="68"/>
        <v>0</v>
      </c>
      <c r="DK18" s="70">
        <f t="shared" si="69"/>
        <v>0</v>
      </c>
      <c r="DL18" s="70">
        <f t="shared" si="70"/>
        <v>0</v>
      </c>
      <c r="DM18" s="70">
        <f t="shared" si="71"/>
        <v>0</v>
      </c>
      <c r="DN18" s="70">
        <f t="shared" si="72"/>
        <v>0</v>
      </c>
      <c r="DO18" s="70">
        <f t="shared" si="73"/>
        <v>0</v>
      </c>
      <c r="DP18" s="70">
        <f t="shared" si="74"/>
        <v>0</v>
      </c>
      <c r="DQ18" s="70">
        <f t="shared" si="75"/>
        <v>0</v>
      </c>
      <c r="DR18" s="70">
        <f t="shared" si="76"/>
        <v>0</v>
      </c>
      <c r="DT18">
        <f t="shared" si="77"/>
        <v>0</v>
      </c>
      <c r="DU18">
        <f t="shared" si="78"/>
        <v>0</v>
      </c>
      <c r="DV18">
        <f t="shared" si="79"/>
        <v>0</v>
      </c>
      <c r="DX18">
        <f t="shared" si="80"/>
        <v>0</v>
      </c>
      <c r="DY18">
        <f t="shared" si="81"/>
        <v>0</v>
      </c>
      <c r="DZ18">
        <f t="shared" si="82"/>
        <v>0</v>
      </c>
      <c r="EB18">
        <f t="shared" si="83"/>
        <v>0</v>
      </c>
      <c r="EC18">
        <f t="shared" si="84"/>
        <v>0</v>
      </c>
      <c r="ED18">
        <f t="shared" si="85"/>
        <v>0</v>
      </c>
      <c r="EE18">
        <f t="shared" si="86"/>
        <v>0</v>
      </c>
      <c r="EF18">
        <f t="shared" si="87"/>
        <v>0</v>
      </c>
      <c r="EG18">
        <f t="shared" si="88"/>
        <v>0</v>
      </c>
      <c r="EH18">
        <f t="shared" si="89"/>
        <v>0</v>
      </c>
      <c r="EI18">
        <f t="shared" si="90"/>
        <v>0</v>
      </c>
      <c r="EJ18">
        <f t="shared" si="91"/>
        <v>0</v>
      </c>
      <c r="EK18">
        <f t="shared" si="92"/>
        <v>0</v>
      </c>
      <c r="EM18">
        <f t="shared" si="93"/>
        <v>0</v>
      </c>
      <c r="EN18">
        <f t="shared" si="94"/>
        <v>0</v>
      </c>
      <c r="EO18">
        <f t="shared" si="95"/>
        <v>0</v>
      </c>
      <c r="EP18">
        <f t="shared" si="96"/>
        <v>0</v>
      </c>
      <c r="EQ18">
        <f t="shared" si="97"/>
        <v>0</v>
      </c>
      <c r="ER18">
        <f t="shared" si="98"/>
        <v>0</v>
      </c>
      <c r="ES18">
        <f t="shared" si="99"/>
        <v>0</v>
      </c>
      <c r="ET18">
        <f t="shared" si="100"/>
        <v>0</v>
      </c>
      <c r="EU18">
        <f t="shared" si="101"/>
        <v>0</v>
      </c>
      <c r="EV18">
        <f t="shared" si="102"/>
        <v>0</v>
      </c>
      <c r="EX18">
        <f t="shared" si="103"/>
        <v>0</v>
      </c>
      <c r="EY18">
        <f t="shared" si="104"/>
        <v>0</v>
      </c>
      <c r="EZ18">
        <f t="shared" si="105"/>
        <v>0</v>
      </c>
      <c r="FA18">
        <f t="shared" si="106"/>
        <v>0</v>
      </c>
      <c r="FB18">
        <f t="shared" si="107"/>
        <v>0</v>
      </c>
      <c r="FC18">
        <f t="shared" si="108"/>
        <v>0</v>
      </c>
      <c r="FD18">
        <f t="shared" si="109"/>
        <v>0</v>
      </c>
      <c r="FE18">
        <f t="shared" si="110"/>
        <v>0</v>
      </c>
      <c r="FF18">
        <f t="shared" si="111"/>
        <v>0</v>
      </c>
      <c r="FG18">
        <f t="shared" si="112"/>
        <v>0</v>
      </c>
      <c r="FJ18">
        <f>IF($W$2=0,0,IF(BF18&lt;=0,0,('LED Curve'!$D$19*(BF18/$W$2)^3+'LED Curve'!$D$20*(BF18/$W$2)^2+'LED Curve'!$D$21*(BF18/$W$2)^1+'LED Curve'!$D$22)*$AC$2*$W$2))</f>
        <v>0</v>
      </c>
      <c r="FK18">
        <f>IF($W$3=0,0,IF(BG18&lt;=0,0,('LED Curve'!$D$19*(BG18/$W$3)^3+'LED Curve'!$D$20*(BG18/$W$3)^2+'LED Curve'!$D$21*(BG18/$W$3)^1+'LED Curve'!$D$22)*$AC$3*$W$3))</f>
        <v>0</v>
      </c>
      <c r="FL18">
        <f>IF($W$4=0,0,IF(BH18&lt;=0,0,('LED Curve'!$D$19*(BH18/$W$4)^3+'LED Curve'!$D$20*(BH18/$W$4)^2+'LED Curve'!$D$21*(BH18/$W$4)^1+'LED Curve'!$D$22)*$AC$4*$W$4))</f>
        <v>0</v>
      </c>
      <c r="FM18">
        <f>IF($W$5=0,0,IF(BI18&lt;=0,0,('LED Curve'!$D$19*(BI18/$W$5)^3+'LED Curve'!$D$20*(BI18/$W$5)^2+'LED Curve'!$D$21*(BI18/$W$5)^1+'LED Curve'!$D$22)*$AC$5*$W$5))</f>
        <v>0</v>
      </c>
      <c r="FN18">
        <f>IF($W$6=0,0,IF(BJ18&lt;=0,0,('LED Curve'!$D$19*(BJ18/$W$6)^3+'LED Curve'!$D$20*(BJ18/$W$6)^2+'LED Curve'!$D$21*(BJ18/$W$6)^1+'LED Curve'!$D$22)*$AC$6*$W$6))</f>
        <v>0</v>
      </c>
      <c r="FO18">
        <f>IF($Z$2=0,0,IF(BK18&lt;=0,0,('LED Curve'!$D$19*(BK18/$Z$2)^3+'LED Curve'!$D$20*(BK18/$Z$2)^2+'LED Curve'!$D$21*(BK18/$Z$2)^1+'LED Curve'!$D$22)*$AE$2*$Z$2))</f>
        <v>0</v>
      </c>
      <c r="FP18">
        <f>IF($Z$3=0,0,IF(BL18&lt;=0,0,('LED Curve'!$D$19*(BL18/$Z$3)^3+'LED Curve'!$D$20*(BL18/$Z$3)^2+'LED Curve'!$D$21*(BL18/$Z$3)^1+'LED Curve'!$D$22)*$AE$3*$Z$3))</f>
        <v>0</v>
      </c>
      <c r="FQ18">
        <f>IF($Z$4=0,0,IF(BM18&lt;=0,0,('LED Curve'!$D$19*(BM18/$Z$4)^3+'LED Curve'!$D$20*(BM18/$Z$4)^2+'LED Curve'!$D$21*(BM18/$Z$4)^1+'LED Curve'!$D$22)*$AE$4*$Z$4))</f>
        <v>0</v>
      </c>
      <c r="FR18">
        <f>IF($Z$5=0,0,IF(BN18&lt;=0,0,('LED Curve'!$D$19*(BN18/$Z$5)^3+'LED Curve'!$D$20*(BN18/$Z$5)^2+'LED Curve'!$D$21*(BN18/$Z$5)^1+'LED Curve'!$D$22)*$AE$5*$Z$5))</f>
        <v>0</v>
      </c>
      <c r="FS18">
        <f>IF($Z$6=0,0,IF(BO18&lt;=0,0,('LED Curve'!$D$19*(BO18/$Z$6)^3+'LED Curve'!$D$20*(BO18/$Z$6)^2+'LED Curve'!$D$21*(BO18/$Z$6)^1+'LED Curve'!$D$22)*$AE$6*$Z$6))</f>
        <v>0</v>
      </c>
      <c r="FU18">
        <f>IF($W$2=0,0,IF(BQ18&lt;=0,0,('LED Curve'!$D$19*(BQ18/$W$2)^3+'LED Curve'!$D$20*(BQ18/$W$2)^2+'LED Curve'!$D$21*(BQ18/$W$2)^1+'LED Curve'!$D$22)*$AC$2*$W$2))</f>
        <v>0</v>
      </c>
      <c r="FV18">
        <f>IF($W$3=0,0,IF(BR18&lt;=0,0,('LED Curve'!$D$19*(BR18/$W$3)^3+'LED Curve'!$D$20*(BR18/$W$3)^2+'LED Curve'!$D$21*(BR18/$W$3)^1+'LED Curve'!$D$22)*$AC$3*$W$3))</f>
        <v>0</v>
      </c>
      <c r="FW18">
        <f>IF($W$4=0,0,IF(BS18&lt;=0,0,('LED Curve'!$D$19*(BS18/$W$4)^3+'LED Curve'!$D$20*(BS18/$W$4)^2+'LED Curve'!$D$21*(BS18/$W$4)^1+'LED Curve'!$D$22)*$AC$4*$W$4))</f>
        <v>0</v>
      </c>
      <c r="FX18">
        <f>IF($W$5=0,0,IF(BT18&lt;=0,0,('LED Curve'!$D$19*(BT18/$W$5)^3+'LED Curve'!$D$20*(BT18/$W$5)^2+'LED Curve'!$D$21*(BT18/$W$5)^1+'LED Curve'!$D$22)*$AC$5*$W$5))</f>
        <v>0</v>
      </c>
      <c r="FY18">
        <f>IF($W$6=0,0,IF(BU18&lt;=0,0,('LED Curve'!$D$19*(BU18/$W$6)^3+'LED Curve'!$D$20*(BU18/$W$6)^2+'LED Curve'!$D$21*(BU18/$W$6)^1+'LED Curve'!$D$22)*$AC$6*$W$6))</f>
        <v>0</v>
      </c>
      <c r="FZ18">
        <f>IF($Z$2=0,0,IF(BV18&lt;=0,0,('LED Curve'!$D$19*(BV18/$Z$2)^3+'LED Curve'!$D$20*(BV18/$Z$2)^2+'LED Curve'!$D$21*(BV18/$Z$2)^1+'LED Curve'!$D$22)*$AE$2*$Z$2))</f>
        <v>0</v>
      </c>
      <c r="GA18">
        <f>IF($Z$3=0,0,IF(BW18&lt;=0,0,('LED Curve'!$D$19*(BW18/$Z$3)^3+'LED Curve'!$D$20*(BW18/$Z$3)^2+'LED Curve'!$D$21*(BW18/$Z$3)^1+'LED Curve'!$D$22)*$AE$3*$Z$3))</f>
        <v>0</v>
      </c>
      <c r="GB18">
        <f>IF($Z$4=0,0,IF(BX18&lt;=0,0,('LED Curve'!$D$19*(BX18/$Z$4)^3+'LED Curve'!$D$20*(BX18/$Z$4)^2+'LED Curve'!$D$21*(BX18/$Z$4)^1+'LED Curve'!$D$22)*$AE$4*$Z$4))</f>
        <v>0</v>
      </c>
      <c r="GC18">
        <f>IF($Z$5=0,0,IF(BY18&lt;=0,0,('LED Curve'!$D$19*(BY18/$Z$5)^3+'LED Curve'!$D$20*(BY18/$Z$5)^2+'LED Curve'!$D$21*(BY18/$Z$5)^1+'LED Curve'!$D$22)*$AE$5*$Z$5))</f>
        <v>0</v>
      </c>
      <c r="GD18">
        <f>IF($Z$6=0,0,IF(BZ18&lt;=0,0,('LED Curve'!$D$19*(BZ18/$Z$6)^3+'LED Curve'!$D$20*(BZ18/$Z$6)^2+'LED Curve'!$D$21*(BZ18/$Z$6)^1+'LED Curve'!$D$22)*$AE$6*$Z$6))</f>
        <v>0</v>
      </c>
      <c r="GF18">
        <f>IF($W$2=0,0,IF(CB18&lt;=0,0,('LED Curve'!$D$19*(CB18/$W$2)^3+'LED Curve'!$D$20*(CB18/$W$2)^2+'LED Curve'!$D$21*(CB18/$W$2)^1+'LED Curve'!$D$22)*$AC$2*$W$2))</f>
        <v>0</v>
      </c>
      <c r="GG18">
        <f>IF($W$3=0,0,IF(CC18&lt;=0,0,('LED Curve'!$D$19*(CC18/$W$3)^3+'LED Curve'!$D$20*(CC18/$W$3)^2+'LED Curve'!$D$21*(CC18/$W$3)^1+'LED Curve'!$D$22)*$AC$3*$W$3))</f>
        <v>0</v>
      </c>
      <c r="GH18">
        <f>IF($W$4=0,0,IF(CD18&lt;=0,0,('LED Curve'!$D$19*(CD18/$W$4)^3+'LED Curve'!$D$20*(CD18/$W$4)^2+'LED Curve'!$D$21*(CD18/$W$4)^1+'LED Curve'!$D$22)*$AC$4*$W$4))</f>
        <v>0</v>
      </c>
      <c r="GI18">
        <f>IF($W$5=0,0,IF(CE18&lt;=0,0,('LED Curve'!$D$19*(CE18/$W$5)^3+'LED Curve'!$D$20*(CE18/$W$5)^2+'LED Curve'!$D$21*(CE18/$W$5)^1+'LED Curve'!$D$22)*$AC$5*$W$5))</f>
        <v>0</v>
      </c>
      <c r="GJ18">
        <f>IF($W$6=0,0,IF(CF18&lt;=0,0,('LED Curve'!$D$19*(CF18/$W$6)^3+'LED Curve'!$D$20*(CF18/$W$6)^2+'LED Curve'!$D$21*(CF18/$W$6)^1+'LED Curve'!$D$22)*$AC$6*$W$6))</f>
        <v>0</v>
      </c>
      <c r="GK18">
        <f>IF($Z$2=0,0,IF(CG18&lt;=0,0,('LED Curve'!$D$19*(CG18/$Z$2)^3+'LED Curve'!$D$20*(CG18/$Z$2)^2+'LED Curve'!$D$21*(CG18/$Z$2)^1+'LED Curve'!$D$22)*$AE$2*$Z$2))</f>
        <v>0</v>
      </c>
      <c r="GL18">
        <f>IF($Z$3=0,0,IF(CH18&lt;=0,0,('LED Curve'!$D$19*(CH18/$Z$3)^3+'LED Curve'!$D$20*(CH18/$Z$3)^2+'LED Curve'!$D$21*(CH18/$Z$3)^1+'LED Curve'!$D$22)*$AE$3*$Z$3))</f>
        <v>0</v>
      </c>
      <c r="GM18">
        <f>IF($Z$4=0,0,IF(CI18&lt;=0,0,('LED Curve'!$D$19*(CI18/$Z$4)^3+'LED Curve'!$D$20*(CI18/$Z$4)^2+'LED Curve'!$D$21*(CI18/$Z$4)^1+'LED Curve'!$D$22)*$AE$4*$Z$4))</f>
        <v>0</v>
      </c>
      <c r="GN18">
        <f>IF($Z$5=0,0,IF(CJ18&lt;=0,0,('LED Curve'!$D$19*(CJ18/$Z$5)^3+'LED Curve'!$D$20*(CJ18/$Z$5)^2+'LED Curve'!$D$21*(CJ18/$Z$5)^1+'LED Curve'!$D$22)*$AE$5*$Z$5))</f>
        <v>0</v>
      </c>
      <c r="GO18">
        <f>IF($Z$6=0,0,IF(CK18&lt;=0,0,('LED Curve'!$D$19*(CK18/$Z$6)^3+'LED Curve'!$D$20*(CK18/$Z$6)^2+'LED Curve'!$D$21*(CK18/$Z$6)^1+'LED Curve'!$D$22)*$AE$6*$Z$6))</f>
        <v>0</v>
      </c>
      <c r="GQ18">
        <f t="shared" si="113"/>
        <v>0</v>
      </c>
      <c r="GR18">
        <f t="shared" si="41"/>
        <v>0</v>
      </c>
      <c r="GS18">
        <f t="shared" si="114"/>
        <v>0</v>
      </c>
      <c r="GT18">
        <f t="shared" si="42"/>
        <v>0</v>
      </c>
      <c r="GU18">
        <f t="shared" si="115"/>
        <v>0</v>
      </c>
      <c r="GV18">
        <f t="shared" si="43"/>
        <v>0</v>
      </c>
    </row>
    <row r="19" spans="1:204" ht="16.899999999999999">
      <c r="A19">
        <v>8</v>
      </c>
      <c r="B19">
        <f t="shared" si="0"/>
        <v>2.6041666666666666E-4</v>
      </c>
      <c r="C19" s="50">
        <f t="shared" si="1"/>
        <v>13.570654273501876</v>
      </c>
      <c r="D19" s="50">
        <f t="shared" si="2"/>
        <v>15.234060303890972</v>
      </c>
      <c r="E19" s="50">
        <f t="shared" si="3"/>
        <v>16.897466334280072</v>
      </c>
      <c r="G19" s="52">
        <f t="shared" si="4"/>
        <v>0.21540721069050597</v>
      </c>
      <c r="H19" s="52">
        <f t="shared" si="5"/>
        <v>0.2418104810141424</v>
      </c>
      <c r="I19" s="52">
        <f t="shared" si="6"/>
        <v>0.26821375133777892</v>
      </c>
      <c r="J19" s="52">
        <f>IF(C19&lt;Calculation!D$19,0,G19)</f>
        <v>0</v>
      </c>
      <c r="K19" s="52">
        <f>IF(D19&lt;Calculation!D$19,0,H19)</f>
        <v>0</v>
      </c>
      <c r="L19" s="52">
        <f>IF(E19&lt;Calculation!D$19,0,I19)</f>
        <v>0</v>
      </c>
      <c r="M19" s="52">
        <f>IF(IF(C19&lt;Calculation!D$19,0,C19*(R$3/(R$2+R$3)))&gt;0,$H$2*SIN(2*PI()*$E$2*B19)+$H$5,0)</f>
        <v>0</v>
      </c>
      <c r="N19" s="52">
        <f>IF(IF(D19&lt;Calculation!D$19,0,D19*(R$3/(R$2+R$3)))&gt;0,$J$2*SIN(2*PI()*$E$2*B19)+$J$5,0)</f>
        <v>0</v>
      </c>
      <c r="O19" s="52">
        <f>IF(IF(E19&lt;Calculation!D$19,0,E19*(R$3/(R$2+R$3)))&gt;0,$L$2*SIN(2*PI()*$E$2*B19)+$L$5,0)</f>
        <v>0</v>
      </c>
      <c r="Q19" s="55">
        <f>(M19/Design!C$43)*10^3</f>
        <v>0</v>
      </c>
      <c r="R19" s="55">
        <f>(N19/Design!C$43)*10^3</f>
        <v>0</v>
      </c>
      <c r="S19" s="55">
        <f>(O19/Design!C$43)*10^3</f>
        <v>0</v>
      </c>
      <c r="U19" s="55">
        <f>(($H$2*SIN(2*PI()*$E$2*B19)+$H$5)/Design!C$43)*10^3</f>
        <v>25.756856131319854</v>
      </c>
      <c r="V19" s="55">
        <f>(($J$2*SIN(2*PI()*$E$2*B19)+$J$5)/Design!C$43)*10^3</f>
        <v>7.1207854198227745</v>
      </c>
      <c r="W19" s="55">
        <f>(($L$2*SIN(2*PI()*$E$2*B19)+$L$5)/Design!C$43)*10^3</f>
        <v>-10.787793553019121</v>
      </c>
      <c r="Y19" s="99">
        <f>IF(C19&lt;('LED Curve'!$D$14*(U19/$W$2)^3+'LED Curve'!$D$15*(U19/$W$2)^2+'LED Curve'!$D$16*(U19/$W$2)^1+'LED Curve'!$D$17)*$AC$2+((R$5-1)*Design!C$18),0,         ('LED Curve'!$D$14*(U19/$W$2)^3+'LED Curve'!$D$15*(U19/$W$2)^2+'LED Curve'!$D$16*(U19/$W$2)^1+'LED Curve'!$D$17)*$AC$2)</f>
        <v>0</v>
      </c>
      <c r="Z19" s="99">
        <f>IF(Y19=0,0,IF(C19&lt;Y19+('LED Curve'!$D$14*(U19/$W$3)^3+'LED Curve'!$D$15*(U19/$W$3)^2+'LED Curve'!$D$16*(U19/$W$3)^1+'LED Curve'!$D$17)*$AC$3+((R$5-2)*Design!C$18),0,         ('LED Curve'!$D$14*(U19/$W$3)^3+'LED Curve'!$D$15*(U19/$W$3)^2+'LED Curve'!$D$16*(U19/$W$3)^1+'LED Curve'!$D$17)*$AC$3))</f>
        <v>0</v>
      </c>
      <c r="AA19" s="99">
        <f>IF(Z19=0,0,IF(C19&lt;(SUM(Y19:Z19)+('LED Curve'!$D$14*(U19/$W$4)^3+'LED Curve'!$D$15*(U19/$W$4)^2+'LED Curve'!$D$16*(U19/$W$4)^1+'LED Curve'!$D$17)*$AC$4+((R$5-3)*Design!C$18)),0,         ('LED Curve'!$D$14*(U19/$W$4)^3+'LED Curve'!$D$15*(U19/$W$4)^2+'LED Curve'!$D$16*(U19/$W$4)^1+'LED Curve'!$D$17)*$AC$4))</f>
        <v>0</v>
      </c>
      <c r="AB19" s="99">
        <f>IF(AA19=0,0,IF(C19&lt;(SUM(Y19:AA19)+('LED Curve'!$D$14*(U19/$W$5)^3+'LED Curve'!$D$15*(U19/$W$5)^2+'LED Curve'!$D$16*(U19/$W$5)^1+'LED Curve'!$D$17)*$AC$5+((R$5-4)*Design!C$18)),0,         ('LED Curve'!$D$14*(U19/$W$5)^3+'LED Curve'!$D$15*(U19/$W$5)^2+'LED Curve'!$D$16*(U19/$W$5)^1+'LED Curve'!$D$17)*$AC$5))</f>
        <v>0</v>
      </c>
      <c r="AC19" s="99">
        <f>IF(AB19=0,0,IF(C19&lt;(SUM(Y19:AB19)+ ('LED Curve'!$D$14*(U19/$W$6)^3+'LED Curve'!$D$15*(U19/$W$6)^2+'LED Curve'!$D$16*(U19/$W$6)^1+'LED Curve'!$D$17)*$AC$6+((R$5-5)*Design!C$18)),0,         ('LED Curve'!$D$14*(U19/$W$6)^3+'LED Curve'!$D$15*(U19/$W$6)^2+'LED Curve'!$D$16*(U19/$W$6)^1+'LED Curve'!$D$17)*$AC$6))</f>
        <v>0</v>
      </c>
      <c r="AD19" s="99">
        <f>IF(AC19=0,0,IF(C19&lt;(SUM(Y19:AC19)+('LED Curve'!$D$14*(U19/$Z$2)^3+'LED Curve'!$D$15*(U19/$Z$2)^2+'LED Curve'!$D$16*(U19/$Z$2)^1+'LED Curve'!$D$17)*$AE$2+((R$5-6)*Design!C$18)),0,         ('LED Curve'!$D$14*(U19/$Z$2)^3+'LED Curve'!$D$15*(U19/$Z$2)^2+'LED Curve'!$D$16*(U19/$Z$2)^1+'LED Curve'!$D$17)*$AE$2))</f>
        <v>0</v>
      </c>
      <c r="AE19" s="99">
        <f>IF(AD19=0,0,IF(C19&lt;(SUM(Y19:AD19)+('LED Curve'!$D$14*(U19/$Z$3)^3+'LED Curve'!$D$15*(U19/$Z$3)^2+'LED Curve'!$D$16*(U19/$Z$3)^1+'LED Curve'!$D$17)*$AE$3+((R$5-7)*Design!C$18)),0,         ('LED Curve'!$D$14*(U19/$Z$3)^3+'LED Curve'!$D$15*(U19/$Z$3)^2+'LED Curve'!$D$16*(U19/$Z$3)^1+'LED Curve'!$D$17)*$AE$3))</f>
        <v>0</v>
      </c>
      <c r="AF19" s="99">
        <f>IF(AE19=0,0,IF(C19&lt;(SUM(Y19:AE19)+('LED Curve'!$D$14*(U19/$Z$4)^3+'LED Curve'!$D$15*(U19/$Z$4)^2+'LED Curve'!$D$16*(U19/$Z$4)^1+'LED Curve'!$D$17)*$AE$4+((R$5-8)*Design!C$18)),0,         ('LED Curve'!$D$14*(U19/$Z$4)^3+'LED Curve'!$D$15*(U19/$Z$4)^2+'LED Curve'!$D$16*(U19/$Z$4)^1+'LED Curve'!$D$17)*$AE$4))</f>
        <v>0</v>
      </c>
      <c r="AG19" s="99">
        <f>IF(AF19=0,0,IF(C19&lt;(SUM(Y19:AF19)+('LED Curve'!$D$14*(U19/$Z$5)^3+'LED Curve'!$D$15*(U19/$Z$5)^2+'LED Curve'!$D$16*(U19/$Z$5)^1+'LED Curve'!$D$17)*$AE$5+((R$5-9)*Design!C$18)),0,         ('LED Curve'!$D$14*(U19/$Z$5)^3+'LED Curve'!$D$15*(U19/$Z$5)^2+'LED Curve'!$D$16*(U19/$Z$5)^1+'LED Curve'!$D$17)*$AE$5))</f>
        <v>0</v>
      </c>
      <c r="AH19" s="99">
        <f>IF(AG19=0,0,IF(C19&lt;(SUM(Y19:AG19)+('LED Curve'!$D$14*(U19/$Z$6)^3+'LED Curve'!$D$15*(U19/$Z$6)^2+'LED Curve'!$D$16*(U19/$Z$6)^1+'LED Curve'!$D$17)*$AE$6+((R$5-10)*Design!C$18)),0,         ('LED Curve'!$D$14*(U19/$Z$6)^3+'LED Curve'!$D$15*(U19/$Z$6)^2+'LED Curve'!$D$16*(U19/$Z$6)^1+'LED Curve'!$D$17)*$AE$6))</f>
        <v>0</v>
      </c>
      <c r="AI19">
        <f t="shared" si="44"/>
        <v>0</v>
      </c>
      <c r="AJ19" s="57">
        <f>IF(D19&lt;('LED Curve'!$D$14*(V19/$W$2)^3+'LED Curve'!$D$15*(V19/$W$2)^2+'LED Curve'!$D$16*(V19/$W$2)^1+'LED Curve'!$D$17)*$AC$2+((R$5-1)*Design!C$18),0,         ('LED Curve'!$D$14*(V19/$W$2)^3+'LED Curve'!$D$15*(V19/$W$2)^2+'LED Curve'!$D$16*(V19/$W$2)^1+'LED Curve'!$D$17)*$AC$2)</f>
        <v>0</v>
      </c>
      <c r="AK19" s="57">
        <f>IF(AJ19=0,0,IF(D19&lt;AJ19+('LED Curve'!$D$14*(V19/$W$3)^3+'LED Curve'!$D$15*(V19/$W$3)^2+'LED Curve'!$D$16*(V19/$W$3)^1+'LED Curve'!$D$17)*$AC$3+((R$5-1)*Design!C$18),0,         ('LED Curve'!$D$14*(V19/$W$3)^3+'LED Curve'!$D$15*(V19/$W$3)^2+'LED Curve'!$D$16*(V19/$W$3)^1+'LED Curve'!$D$17)*$AC$3))</f>
        <v>0</v>
      </c>
      <c r="AL19" s="57">
        <f>IF(AK19=0,0,IF(D19&lt;(SUM(AJ19:AK19)+('LED Curve'!$D$14*(V19/$W$4)^3+'LED Curve'!$D$15*(V19/$W$4)^2+'LED Curve'!$D$16*(V19/$W$4)^1+'LED Curve'!$D$17)*$AC$4+((R$5-1)*Design!C$18)),0,         ('LED Curve'!$D$14*(V19/$W$4)^3+'LED Curve'!$D$15*(V19/$W$4)^2+'LED Curve'!$D$16*(V19/$W$4)^1+'LED Curve'!$D$17)*$AC$4))</f>
        <v>0</v>
      </c>
      <c r="AM19" s="57">
        <f>IF(AL19=0,0,IF(D19&lt;(SUM(AJ19:AL19)+('LED Curve'!$D$14*(V19/$W$5)^3+'LED Curve'!$D$15*(V19/$W$5)^2+'LED Curve'!$D$16*(V19/$W$5)^1+'LED Curve'!$D$17)*$AC$5+((R$5-1)*Design!C$18)),0,         ('LED Curve'!$D$14*(V19/$W$5)^3+'LED Curve'!$D$15*(V19/$W$5)^2+'LED Curve'!$D$16*(V19/$W$5)^1+'LED Curve'!$D$17)*$AC$5))</f>
        <v>0</v>
      </c>
      <c r="AN19" s="57">
        <f>IF(AM19=0,0,IF(D19&lt;(SUM(AJ19:AM19)+ ('LED Curve'!$D$14*(V19/$W$6)^3+'LED Curve'!$D$15*(V19/$W$6)^2+'LED Curve'!$D$16*(V19/$W$6)^1+'LED Curve'!$D$17)*$AC$6+((R$5-1)*Design!C$18)),0,         ('LED Curve'!$D$14*(V19/$W$6)^3+'LED Curve'!$D$15*(V19/$W$6)^2+'LED Curve'!$D$16*(V19/$W$6)^1+'LED Curve'!$D$17)*$AC$6))</f>
        <v>0</v>
      </c>
      <c r="AO19" s="57">
        <f>IF(AN19=0,0,IF(D19&lt;(SUM(AJ19:AN19)+('LED Curve'!$D$14*(V19/$Z$2)^3+'LED Curve'!$D$15*(V19/$Z$2)^2+'LED Curve'!$D$16*(V19/$Z$2)^1+'LED Curve'!$D$17)*$AE$2+((R$5-1)*Design!C$18)),0,         ('LED Curve'!$D$14*(V19/$Z$2)^3+'LED Curve'!$D$15*(V19/$Z$2)^2+'LED Curve'!$D$16*(V19/$Z$2)^1+'LED Curve'!$D$17)*$AE$2))</f>
        <v>0</v>
      </c>
      <c r="AP19" s="57">
        <f>IF(AO19=0,0,IF(D19&lt;(SUM(AJ19:AO19)+('LED Curve'!$D$14*(V19/$Z$3)^3+'LED Curve'!$D$15*(V19/$Z$3)^2+'LED Curve'!$D$16*(V19/$Z$3)^1+'LED Curve'!$D$17)*$AE$3+((R$5-1)*Design!C$18)),0,         ('LED Curve'!$D$14*(V19/$Z$3)^3+'LED Curve'!$D$15*(V19/$Z$3)^2+'LED Curve'!$D$16*(V19/$Z$3)^1+'LED Curve'!$D$17)*$AE$3))</f>
        <v>0</v>
      </c>
      <c r="AQ19" s="57">
        <f>IF(AP19=0,0,IF(D19&lt;(SUM(AJ19:AP19)+('LED Curve'!$D$14*(V19/$Z$4)^3+'LED Curve'!$D$15*(V19/$Z$4)^2+'LED Curve'!$D$16*(V19/$Z$4)^1+'LED Curve'!$D$17)*$AE$4+((R$5-1)*Design!C$18)),0,         ('LED Curve'!$D$14*(V19/$Z$4)^3+'LED Curve'!$D$15*(V19/$Z$4)^2+'LED Curve'!$D$16*(V19/$Z$4)^1+'LED Curve'!$D$17)*$AE$4))</f>
        <v>0</v>
      </c>
      <c r="AR19" s="57">
        <f>IF(AQ19=0,0,IF(D19&lt;(SUM(AJ19:AQ19)+('LED Curve'!$D$14*(V19/$Z$5)^3+'LED Curve'!$D$15*(V19/$Z$5)^2+'LED Curve'!$D$16*(V19/$Z$5)^1+'LED Curve'!$D$17)*$AE$5+((R$5-1)*Design!C$18)),0,         ('LED Curve'!$D$14*(V19/$Z$5)^3+'LED Curve'!$D$15*(V19/$Z$5)^2+'LED Curve'!$D$16*(V19/$Z$5)^1+'LED Curve'!$D$17)*$AE$5))</f>
        <v>0</v>
      </c>
      <c r="AS19" s="57">
        <f>IF(AR19=0,0,IF(D19&lt;(SUM(AJ19:AR19)+('LED Curve'!$D$14*(V19/$Z$6)^3+'LED Curve'!$D$15*(V19/$Z$6)^2+'LED Curve'!$D$16*(V19/$Z$6)^1+'LED Curve'!$D$17)*$AE$6+((R$5-1)*Design!C$18)),0,         ('LED Curve'!$D$14*(V19/$Z$6)^3+'LED Curve'!$D$15*(V19/$Z$6)^2+'LED Curve'!$D$16*(V19/$Z$6)^1+'LED Curve'!$D$17)*$AE$6))</f>
        <v>0</v>
      </c>
      <c r="AU19" s="59">
        <f>IF(E19&lt;('LED Curve'!$D$14*(W19/$W$2)^3+'LED Curve'!$D$15*(W19/$W$2)^2+'LED Curve'!$D$16*(W19/$W$2)^1+'LED Curve'!$D$17)*$AC$2+((R$5-1)*Design!C$18),0,         ('LED Curve'!$D$14*(W19/$W$2)^3+'LED Curve'!$D$15*(W19/$W$2)^2+'LED Curve'!$D$16*(W19/$W$2)^1+'LED Curve'!$D$17)*$AC$2)</f>
        <v>0</v>
      </c>
      <c r="AV19" s="59">
        <f>IF(AU19=0,0,IF(E19&lt;AU19+('LED Curve'!$D$14*(W19/$W$3)^3+'LED Curve'!$D$15*(W19/$W$3)^2+'LED Curve'!$D$16*(W19/$W$3)^1+'LED Curve'!$D$17)*$AC$3+((R$5-2)*Design!C$18),0,         ('LED Curve'!$D$14*(W19/$W$3)^3+'LED Curve'!$D$15*(W19/$W$3)^2+'LED Curve'!$D$16*(W19/$W$3)^1+'LED Curve'!$D$17)*$AC$3))</f>
        <v>0</v>
      </c>
      <c r="AW19" s="59">
        <f>IF(AV19=0,0,IF(E19&lt;(SUM(AU19:AV19)+('LED Curve'!$D$14*(W19/$W$4)^3+'LED Curve'!$D$15*(W19/$W$4)^2+'LED Curve'!$D$16*(W19/$W$4)^1+'LED Curve'!$D$17)*$AC$4+((R$5-3)*Design!C$18)),0,         ('LED Curve'!$D$14*(W19/$W$4)^3+'LED Curve'!$D$15*(W19/$W$4)^2+'LED Curve'!$D$16*(W19/$W$4)^1+'LED Curve'!$D$17)*$AC$4))</f>
        <v>0</v>
      </c>
      <c r="AX19" s="59">
        <f>IF(AW19=0,0,IF(E19&lt;(SUM(AU19:AW19)+('LED Curve'!$D$14*(W19/$W$5)^3+'LED Curve'!$D$15*(W19/$W$5)^2+'LED Curve'!$D$16*(W19/$W$5)^1+'LED Curve'!$D$17)*$AC$5+((R$5-4)*Design!C$18)),0,         ('LED Curve'!$D$14*(W19/$W$5)^3+'LED Curve'!$D$15*(W19/$W$5)^2+'LED Curve'!$D$16*(W19/$W$5)^1+'LED Curve'!$D$17)*$AC$5))</f>
        <v>0</v>
      </c>
      <c r="AY19" s="59">
        <f>IF(AX19=0,0,IF(E19&lt;(SUM(AU19:AX19)+ ('LED Curve'!$D$14*(W19/$W$6)^3+'LED Curve'!$D$15*(W19/$W$6)^2+'LED Curve'!$D$16*(W19/$W$6)^1+'LED Curve'!$D$17)*$AC$6+((R$5-5)*Design!C$18)),0,         ('LED Curve'!$D$14*(W19/$W$6)^3+'LED Curve'!$D$15*(W19/$W$6)^2+'LED Curve'!$D$16*(W19/$W$6)^1+'LED Curve'!$D$17)*$AC$6))</f>
        <v>0</v>
      </c>
      <c r="AZ19" s="59">
        <f>IF(AY19=0,0,IF(E19&lt;(SUM(AU19:AY19)+('LED Curve'!$D$14*(W19/$Z$2)^3+'LED Curve'!$D$15*(W19/$Z$2)^2+'LED Curve'!$D$16*(W19/$Z$2)^1+'LED Curve'!$D$17)*$AE$2+((R$5-6)*Design!C$18)),0,         ('LED Curve'!$D$14*(W19/$Z$2)^3+'LED Curve'!$D$15*(W19/$Z$2)^2+'LED Curve'!$D$16*(W19/$Z$2)^1+'LED Curve'!$D$17)*$AE$2))</f>
        <v>0</v>
      </c>
      <c r="BA19" s="59">
        <f>IF(AZ19=0,0,IF(E19&lt;(SUM(AU19:AZ19)+('LED Curve'!$D$14*(W19/$Z$3)^3+'LED Curve'!$D$15*(W19/$Z$3)^2+'LED Curve'!$D$16*(W19/$Z$3)^1+'LED Curve'!$D$17)*$AE$3+((R$5-7)*Design!C$18)),0,         ('LED Curve'!$D$14*(W19/$Z$3)^3+'LED Curve'!$D$15*(W19/$Z$3)^2+'LED Curve'!$D$16*(W19/$Z$3)^1+'LED Curve'!$D$17)*$AE$3))</f>
        <v>0</v>
      </c>
      <c r="BB19" s="59">
        <f>IF(BA19=0,0,IF(E19&lt;(SUM(AU19:BA19)+('LED Curve'!$D$14*(W19/$Z$4)^3+'LED Curve'!$D$15*(W19/$Z$4)^2+'LED Curve'!$D$16*(W19/$Z$4)^1+'LED Curve'!$D$17)*$AE$4+((R$5-8)*Design!C$18)),0,         ('LED Curve'!$D$14*(W19/$Z$4)^3+'LED Curve'!$D$15*(W19/$Z$4)^2+'LED Curve'!$D$16*(W19/$Z$4)^1+'LED Curve'!$D$17)*$AE$4))</f>
        <v>0</v>
      </c>
      <c r="BC19" s="59">
        <f>IF(BB19=0,0,IF(E19&lt;(SUM(AU19:BB19)+('LED Curve'!$D$14*(W19/$Z$5)^3+'LED Curve'!$D$15*(W19/$Z$5)^2+'LED Curve'!$D$16*(W19/$Z$5)^1+'LED Curve'!$D$17)*$AE$5+((R$5-9)*Design!C$18)),0,         ('LED Curve'!$D$14*(W19/$Z$5)^3+'LED Curve'!$D$15*(W19/$Z$5)^2+'LED Curve'!$D$16*(W19/$Z$5)^1+'LED Curve'!$D$17)*$AE$5))</f>
        <v>0</v>
      </c>
      <c r="BD19" s="59">
        <f>IF(BC19=0,0,IF(E19&lt;(SUM(AU19:BC19)+('LED Curve'!$D$14*(W19/$Z$6)^3+'LED Curve'!$D$15*(W19/$Z$6)^2+'LED Curve'!$D$16*(W19/$Z$6)^1+'LED Curve'!$D$17)*$AE$6+((R$5-10)*Design!C$18)),0,         ('LED Curve'!$D$14*(W19/$Z$6)^3+'LED Curve'!$D$15*(W19/$Z$6)^2+'LED Curve'!$D$16*(W19/$Z$6)^1+'LED Curve'!$D$17)*$AE$6))</f>
        <v>0</v>
      </c>
      <c r="BE19">
        <f t="shared" si="45"/>
        <v>0</v>
      </c>
      <c r="BF19" s="64">
        <f t="shared" si="7"/>
        <v>0</v>
      </c>
      <c r="BG19" s="64">
        <f t="shared" si="8"/>
        <v>0</v>
      </c>
      <c r="BH19" s="64">
        <f t="shared" si="9"/>
        <v>0</v>
      </c>
      <c r="BI19" s="64">
        <f t="shared" si="10"/>
        <v>0</v>
      </c>
      <c r="BJ19" s="64">
        <f t="shared" si="11"/>
        <v>0</v>
      </c>
      <c r="BK19" s="64">
        <f t="shared" si="12"/>
        <v>0</v>
      </c>
      <c r="BL19" s="64">
        <f t="shared" si="13"/>
        <v>0</v>
      </c>
      <c r="BM19" s="64">
        <f t="shared" si="14"/>
        <v>0</v>
      </c>
      <c r="BN19" s="64">
        <f t="shared" si="15"/>
        <v>0</v>
      </c>
      <c r="BO19" s="64">
        <f t="shared" si="16"/>
        <v>0</v>
      </c>
      <c r="BQ19" s="67">
        <f t="shared" si="17"/>
        <v>0</v>
      </c>
      <c r="BR19" s="67">
        <f t="shared" si="18"/>
        <v>0</v>
      </c>
      <c r="BS19" s="67">
        <f t="shared" si="19"/>
        <v>0</v>
      </c>
      <c r="BT19" s="67">
        <f t="shared" si="20"/>
        <v>0</v>
      </c>
      <c r="BU19" s="67">
        <f t="shared" si="21"/>
        <v>0</v>
      </c>
      <c r="BV19" s="67">
        <f t="shared" si="22"/>
        <v>0</v>
      </c>
      <c r="BW19" s="67">
        <f t="shared" si="23"/>
        <v>0</v>
      </c>
      <c r="BX19" s="67">
        <f t="shared" si="24"/>
        <v>0</v>
      </c>
      <c r="BY19" s="67">
        <f t="shared" si="25"/>
        <v>0</v>
      </c>
      <c r="BZ19" s="67">
        <f t="shared" si="26"/>
        <v>0</v>
      </c>
      <c r="CB19" s="70">
        <f t="shared" si="27"/>
        <v>0</v>
      </c>
      <c r="CC19" s="70">
        <f t="shared" si="28"/>
        <v>0</v>
      </c>
      <c r="CD19" s="70">
        <f t="shared" si="29"/>
        <v>0</v>
      </c>
      <c r="CE19" s="70">
        <f t="shared" si="30"/>
        <v>0</v>
      </c>
      <c r="CF19" s="70">
        <f t="shared" si="31"/>
        <v>0</v>
      </c>
      <c r="CG19" s="70">
        <f t="shared" si="32"/>
        <v>0</v>
      </c>
      <c r="CH19" s="70">
        <f t="shared" si="33"/>
        <v>0</v>
      </c>
      <c r="CI19" s="70">
        <f t="shared" si="34"/>
        <v>0</v>
      </c>
      <c r="CJ19" s="70">
        <f t="shared" si="35"/>
        <v>0</v>
      </c>
      <c r="CK19" s="70">
        <f t="shared" si="36"/>
        <v>0</v>
      </c>
      <c r="CL19">
        <f t="shared" si="46"/>
        <v>0</v>
      </c>
      <c r="CM19" s="64">
        <f t="shared" si="47"/>
        <v>0</v>
      </c>
      <c r="CN19" s="64">
        <f t="shared" si="48"/>
        <v>0</v>
      </c>
      <c r="CO19" s="64">
        <f t="shared" si="49"/>
        <v>0</v>
      </c>
      <c r="CP19" s="64">
        <f t="shared" si="50"/>
        <v>0</v>
      </c>
      <c r="CQ19" s="64">
        <f t="shared" si="51"/>
        <v>0</v>
      </c>
      <c r="CR19" s="64">
        <f t="shared" si="52"/>
        <v>0</v>
      </c>
      <c r="CS19" s="64">
        <f t="shared" si="53"/>
        <v>0</v>
      </c>
      <c r="CT19" s="64">
        <f t="shared" si="54"/>
        <v>0</v>
      </c>
      <c r="CU19" s="64">
        <f t="shared" si="55"/>
        <v>0</v>
      </c>
      <c r="CV19" s="64">
        <f t="shared" si="56"/>
        <v>0</v>
      </c>
      <c r="CX19" s="103">
        <f t="shared" si="57"/>
        <v>0</v>
      </c>
      <c r="CY19" s="103">
        <f t="shared" si="58"/>
        <v>0</v>
      </c>
      <c r="CZ19" s="103">
        <f t="shared" si="59"/>
        <v>0</v>
      </c>
      <c r="DA19" s="103">
        <f t="shared" si="60"/>
        <v>0</v>
      </c>
      <c r="DB19" s="103">
        <f t="shared" si="61"/>
        <v>0</v>
      </c>
      <c r="DC19" s="103">
        <f t="shared" si="62"/>
        <v>0</v>
      </c>
      <c r="DD19" s="103">
        <f t="shared" si="63"/>
        <v>0</v>
      </c>
      <c r="DE19" s="103">
        <f t="shared" si="64"/>
        <v>0</v>
      </c>
      <c r="DF19" s="103">
        <f t="shared" si="65"/>
        <v>0</v>
      </c>
      <c r="DG19" s="103">
        <f t="shared" si="66"/>
        <v>0</v>
      </c>
      <c r="DI19" s="70">
        <f t="shared" si="67"/>
        <v>0</v>
      </c>
      <c r="DJ19" s="70">
        <f t="shared" si="68"/>
        <v>0</v>
      </c>
      <c r="DK19" s="70">
        <f t="shared" si="69"/>
        <v>0</v>
      </c>
      <c r="DL19" s="70">
        <f t="shared" si="70"/>
        <v>0</v>
      </c>
      <c r="DM19" s="70">
        <f t="shared" si="71"/>
        <v>0</v>
      </c>
      <c r="DN19" s="70">
        <f t="shared" si="72"/>
        <v>0</v>
      </c>
      <c r="DO19" s="70">
        <f t="shared" si="73"/>
        <v>0</v>
      </c>
      <c r="DP19" s="70">
        <f t="shared" si="74"/>
        <v>0</v>
      </c>
      <c r="DQ19" s="70">
        <f t="shared" si="75"/>
        <v>0</v>
      </c>
      <c r="DR19" s="70">
        <f t="shared" si="76"/>
        <v>0</v>
      </c>
      <c r="DT19">
        <f t="shared" si="77"/>
        <v>0</v>
      </c>
      <c r="DU19">
        <f t="shared" si="78"/>
        <v>0</v>
      </c>
      <c r="DV19">
        <f t="shared" si="79"/>
        <v>0</v>
      </c>
      <c r="DX19">
        <f t="shared" si="80"/>
        <v>0</v>
      </c>
      <c r="DY19">
        <f t="shared" si="81"/>
        <v>0</v>
      </c>
      <c r="DZ19">
        <f t="shared" si="82"/>
        <v>0</v>
      </c>
      <c r="EB19">
        <f t="shared" si="83"/>
        <v>0</v>
      </c>
      <c r="EC19">
        <f t="shared" si="84"/>
        <v>0</v>
      </c>
      <c r="ED19">
        <f t="shared" si="85"/>
        <v>0</v>
      </c>
      <c r="EE19">
        <f t="shared" si="86"/>
        <v>0</v>
      </c>
      <c r="EF19">
        <f t="shared" si="87"/>
        <v>0</v>
      </c>
      <c r="EG19">
        <f t="shared" si="88"/>
        <v>0</v>
      </c>
      <c r="EH19">
        <f t="shared" si="89"/>
        <v>0</v>
      </c>
      <c r="EI19">
        <f t="shared" si="90"/>
        <v>0</v>
      </c>
      <c r="EJ19">
        <f t="shared" si="91"/>
        <v>0</v>
      </c>
      <c r="EK19">
        <f t="shared" si="92"/>
        <v>0</v>
      </c>
      <c r="EM19">
        <f t="shared" si="93"/>
        <v>0</v>
      </c>
      <c r="EN19">
        <f t="shared" si="94"/>
        <v>0</v>
      </c>
      <c r="EO19">
        <f t="shared" si="95"/>
        <v>0</v>
      </c>
      <c r="EP19">
        <f t="shared" si="96"/>
        <v>0</v>
      </c>
      <c r="EQ19">
        <f t="shared" si="97"/>
        <v>0</v>
      </c>
      <c r="ER19">
        <f t="shared" si="98"/>
        <v>0</v>
      </c>
      <c r="ES19">
        <f t="shared" si="99"/>
        <v>0</v>
      </c>
      <c r="ET19">
        <f t="shared" si="100"/>
        <v>0</v>
      </c>
      <c r="EU19">
        <f t="shared" si="101"/>
        <v>0</v>
      </c>
      <c r="EV19">
        <f t="shared" si="102"/>
        <v>0</v>
      </c>
      <c r="EX19">
        <f t="shared" si="103"/>
        <v>0</v>
      </c>
      <c r="EY19">
        <f t="shared" si="104"/>
        <v>0</v>
      </c>
      <c r="EZ19">
        <f t="shared" si="105"/>
        <v>0</v>
      </c>
      <c r="FA19">
        <f t="shared" si="106"/>
        <v>0</v>
      </c>
      <c r="FB19">
        <f t="shared" si="107"/>
        <v>0</v>
      </c>
      <c r="FC19">
        <f t="shared" si="108"/>
        <v>0</v>
      </c>
      <c r="FD19">
        <f t="shared" si="109"/>
        <v>0</v>
      </c>
      <c r="FE19">
        <f t="shared" si="110"/>
        <v>0</v>
      </c>
      <c r="FF19">
        <f t="shared" si="111"/>
        <v>0</v>
      </c>
      <c r="FG19">
        <f t="shared" si="112"/>
        <v>0</v>
      </c>
      <c r="FJ19">
        <f>IF($W$2=0,0,IF(BF19&lt;=0,0,('LED Curve'!$D$19*(BF19/$W$2)^3+'LED Curve'!$D$20*(BF19/$W$2)^2+'LED Curve'!$D$21*(BF19/$W$2)^1+'LED Curve'!$D$22)*$AC$2*$W$2))</f>
        <v>0</v>
      </c>
      <c r="FK19">
        <f>IF($W$3=0,0,IF(BG19&lt;=0,0,('LED Curve'!$D$19*(BG19/$W$3)^3+'LED Curve'!$D$20*(BG19/$W$3)^2+'LED Curve'!$D$21*(BG19/$W$3)^1+'LED Curve'!$D$22)*$AC$3*$W$3))</f>
        <v>0</v>
      </c>
      <c r="FL19">
        <f>IF($W$4=0,0,IF(BH19&lt;=0,0,('LED Curve'!$D$19*(BH19/$W$4)^3+'LED Curve'!$D$20*(BH19/$W$4)^2+'LED Curve'!$D$21*(BH19/$W$4)^1+'LED Curve'!$D$22)*$AC$4*$W$4))</f>
        <v>0</v>
      </c>
      <c r="FM19">
        <f>IF($W$5=0,0,IF(BI19&lt;=0,0,('LED Curve'!$D$19*(BI19/$W$5)^3+'LED Curve'!$D$20*(BI19/$W$5)^2+'LED Curve'!$D$21*(BI19/$W$5)^1+'LED Curve'!$D$22)*$AC$5*$W$5))</f>
        <v>0</v>
      </c>
      <c r="FN19">
        <f>IF($W$6=0,0,IF(BJ19&lt;=0,0,('LED Curve'!$D$19*(BJ19/$W$6)^3+'LED Curve'!$D$20*(BJ19/$W$6)^2+'LED Curve'!$D$21*(BJ19/$W$6)^1+'LED Curve'!$D$22)*$AC$6*$W$6))</f>
        <v>0</v>
      </c>
      <c r="FO19">
        <f>IF($Z$2=0,0,IF(BK19&lt;=0,0,('LED Curve'!$D$19*(BK19/$Z$2)^3+'LED Curve'!$D$20*(BK19/$Z$2)^2+'LED Curve'!$D$21*(BK19/$Z$2)^1+'LED Curve'!$D$22)*$AE$2*$Z$2))</f>
        <v>0</v>
      </c>
      <c r="FP19">
        <f>IF($Z$3=0,0,IF(BL19&lt;=0,0,('LED Curve'!$D$19*(BL19/$Z$3)^3+'LED Curve'!$D$20*(BL19/$Z$3)^2+'LED Curve'!$D$21*(BL19/$Z$3)^1+'LED Curve'!$D$22)*$AE$3*$Z$3))</f>
        <v>0</v>
      </c>
      <c r="FQ19">
        <f>IF($Z$4=0,0,IF(BM19&lt;=0,0,('LED Curve'!$D$19*(BM19/$Z$4)^3+'LED Curve'!$D$20*(BM19/$Z$4)^2+'LED Curve'!$D$21*(BM19/$Z$4)^1+'LED Curve'!$D$22)*$AE$4*$Z$4))</f>
        <v>0</v>
      </c>
      <c r="FR19">
        <f>IF($Z$5=0,0,IF(BN19&lt;=0,0,('LED Curve'!$D$19*(BN19/$Z$5)^3+'LED Curve'!$D$20*(BN19/$Z$5)^2+'LED Curve'!$D$21*(BN19/$Z$5)^1+'LED Curve'!$D$22)*$AE$5*$Z$5))</f>
        <v>0</v>
      </c>
      <c r="FS19">
        <f>IF($Z$6=0,0,IF(BO19&lt;=0,0,('LED Curve'!$D$19*(BO19/$Z$6)^3+'LED Curve'!$D$20*(BO19/$Z$6)^2+'LED Curve'!$D$21*(BO19/$Z$6)^1+'LED Curve'!$D$22)*$AE$6*$Z$6))</f>
        <v>0</v>
      </c>
      <c r="FU19">
        <f>IF($W$2=0,0,IF(BQ19&lt;=0,0,('LED Curve'!$D$19*(BQ19/$W$2)^3+'LED Curve'!$D$20*(BQ19/$W$2)^2+'LED Curve'!$D$21*(BQ19/$W$2)^1+'LED Curve'!$D$22)*$AC$2*$W$2))</f>
        <v>0</v>
      </c>
      <c r="FV19">
        <f>IF($W$3=0,0,IF(BR19&lt;=0,0,('LED Curve'!$D$19*(BR19/$W$3)^3+'LED Curve'!$D$20*(BR19/$W$3)^2+'LED Curve'!$D$21*(BR19/$W$3)^1+'LED Curve'!$D$22)*$AC$3*$W$3))</f>
        <v>0</v>
      </c>
      <c r="FW19">
        <f>IF($W$4=0,0,IF(BS19&lt;=0,0,('LED Curve'!$D$19*(BS19/$W$4)^3+'LED Curve'!$D$20*(BS19/$W$4)^2+'LED Curve'!$D$21*(BS19/$W$4)^1+'LED Curve'!$D$22)*$AC$4*$W$4))</f>
        <v>0</v>
      </c>
      <c r="FX19">
        <f>IF($W$5=0,0,IF(BT19&lt;=0,0,('LED Curve'!$D$19*(BT19/$W$5)^3+'LED Curve'!$D$20*(BT19/$W$5)^2+'LED Curve'!$D$21*(BT19/$W$5)^1+'LED Curve'!$D$22)*$AC$5*$W$5))</f>
        <v>0</v>
      </c>
      <c r="FY19">
        <f>IF($W$6=0,0,IF(BU19&lt;=0,0,('LED Curve'!$D$19*(BU19/$W$6)^3+'LED Curve'!$D$20*(BU19/$W$6)^2+'LED Curve'!$D$21*(BU19/$W$6)^1+'LED Curve'!$D$22)*$AC$6*$W$6))</f>
        <v>0</v>
      </c>
      <c r="FZ19">
        <f>IF($Z$2=0,0,IF(BV19&lt;=0,0,('LED Curve'!$D$19*(BV19/$Z$2)^3+'LED Curve'!$D$20*(BV19/$Z$2)^2+'LED Curve'!$D$21*(BV19/$Z$2)^1+'LED Curve'!$D$22)*$AE$2*$Z$2))</f>
        <v>0</v>
      </c>
      <c r="GA19">
        <f>IF($Z$3=0,0,IF(BW19&lt;=0,0,('LED Curve'!$D$19*(BW19/$Z$3)^3+'LED Curve'!$D$20*(BW19/$Z$3)^2+'LED Curve'!$D$21*(BW19/$Z$3)^1+'LED Curve'!$D$22)*$AE$3*$Z$3))</f>
        <v>0</v>
      </c>
      <c r="GB19">
        <f>IF($Z$4=0,0,IF(BX19&lt;=0,0,('LED Curve'!$D$19*(BX19/$Z$4)^3+'LED Curve'!$D$20*(BX19/$Z$4)^2+'LED Curve'!$D$21*(BX19/$Z$4)^1+'LED Curve'!$D$22)*$AE$4*$Z$4))</f>
        <v>0</v>
      </c>
      <c r="GC19">
        <f>IF($Z$5=0,0,IF(BY19&lt;=0,0,('LED Curve'!$D$19*(BY19/$Z$5)^3+'LED Curve'!$D$20*(BY19/$Z$5)^2+'LED Curve'!$D$21*(BY19/$Z$5)^1+'LED Curve'!$D$22)*$AE$5*$Z$5))</f>
        <v>0</v>
      </c>
      <c r="GD19">
        <f>IF($Z$6=0,0,IF(BZ19&lt;=0,0,('LED Curve'!$D$19*(BZ19/$Z$6)^3+'LED Curve'!$D$20*(BZ19/$Z$6)^2+'LED Curve'!$D$21*(BZ19/$Z$6)^1+'LED Curve'!$D$22)*$AE$6*$Z$6))</f>
        <v>0</v>
      </c>
      <c r="GF19">
        <f>IF($W$2=0,0,IF(CB19&lt;=0,0,('LED Curve'!$D$19*(CB19/$W$2)^3+'LED Curve'!$D$20*(CB19/$W$2)^2+'LED Curve'!$D$21*(CB19/$W$2)^1+'LED Curve'!$D$22)*$AC$2*$W$2))</f>
        <v>0</v>
      </c>
      <c r="GG19">
        <f>IF($W$3=0,0,IF(CC19&lt;=0,0,('LED Curve'!$D$19*(CC19/$W$3)^3+'LED Curve'!$D$20*(CC19/$W$3)^2+'LED Curve'!$D$21*(CC19/$W$3)^1+'LED Curve'!$D$22)*$AC$3*$W$3))</f>
        <v>0</v>
      </c>
      <c r="GH19">
        <f>IF($W$4=0,0,IF(CD19&lt;=0,0,('LED Curve'!$D$19*(CD19/$W$4)^3+'LED Curve'!$D$20*(CD19/$W$4)^2+'LED Curve'!$D$21*(CD19/$W$4)^1+'LED Curve'!$D$22)*$AC$4*$W$4))</f>
        <v>0</v>
      </c>
      <c r="GI19">
        <f>IF($W$5=0,0,IF(CE19&lt;=0,0,('LED Curve'!$D$19*(CE19/$W$5)^3+'LED Curve'!$D$20*(CE19/$W$5)^2+'LED Curve'!$D$21*(CE19/$W$5)^1+'LED Curve'!$D$22)*$AC$5*$W$5))</f>
        <v>0</v>
      </c>
      <c r="GJ19">
        <f>IF($W$6=0,0,IF(CF19&lt;=0,0,('LED Curve'!$D$19*(CF19/$W$6)^3+'LED Curve'!$D$20*(CF19/$W$6)^2+'LED Curve'!$D$21*(CF19/$W$6)^1+'LED Curve'!$D$22)*$AC$6*$W$6))</f>
        <v>0</v>
      </c>
      <c r="GK19">
        <f>IF($Z$2=0,0,IF(CG19&lt;=0,0,('LED Curve'!$D$19*(CG19/$Z$2)^3+'LED Curve'!$D$20*(CG19/$Z$2)^2+'LED Curve'!$D$21*(CG19/$Z$2)^1+'LED Curve'!$D$22)*$AE$2*$Z$2))</f>
        <v>0</v>
      </c>
      <c r="GL19">
        <f>IF($Z$3=0,0,IF(CH19&lt;=0,0,('LED Curve'!$D$19*(CH19/$Z$3)^3+'LED Curve'!$D$20*(CH19/$Z$3)^2+'LED Curve'!$D$21*(CH19/$Z$3)^1+'LED Curve'!$D$22)*$AE$3*$Z$3))</f>
        <v>0</v>
      </c>
      <c r="GM19">
        <f>IF($Z$4=0,0,IF(CI19&lt;=0,0,('LED Curve'!$D$19*(CI19/$Z$4)^3+'LED Curve'!$D$20*(CI19/$Z$4)^2+'LED Curve'!$D$21*(CI19/$Z$4)^1+'LED Curve'!$D$22)*$AE$4*$Z$4))</f>
        <v>0</v>
      </c>
      <c r="GN19">
        <f>IF($Z$5=0,0,IF(CJ19&lt;=0,0,('LED Curve'!$D$19*(CJ19/$Z$5)^3+'LED Curve'!$D$20*(CJ19/$Z$5)^2+'LED Curve'!$D$21*(CJ19/$Z$5)^1+'LED Curve'!$D$22)*$AE$5*$Z$5))</f>
        <v>0</v>
      </c>
      <c r="GO19">
        <f>IF($Z$6=0,0,IF(CK19&lt;=0,0,('LED Curve'!$D$19*(CK19/$Z$6)^3+'LED Curve'!$D$20*(CK19/$Z$6)^2+'LED Curve'!$D$21*(CK19/$Z$6)^1+'LED Curve'!$D$22)*$AE$6*$Z$6))</f>
        <v>0</v>
      </c>
      <c r="GQ19">
        <f t="shared" si="113"/>
        <v>0</v>
      </c>
      <c r="GR19">
        <f t="shared" si="41"/>
        <v>0</v>
      </c>
      <c r="GS19">
        <f t="shared" si="114"/>
        <v>0</v>
      </c>
      <c r="GT19">
        <f t="shared" si="42"/>
        <v>0</v>
      </c>
      <c r="GU19">
        <f t="shared" si="115"/>
        <v>0</v>
      </c>
      <c r="GV19">
        <f t="shared" si="43"/>
        <v>0</v>
      </c>
    </row>
    <row r="20" spans="1:204" ht="16.899999999999999">
      <c r="A20">
        <v>9</v>
      </c>
      <c r="B20">
        <f t="shared" si="0"/>
        <v>2.9296874999999999E-4</v>
      </c>
      <c r="C20" s="50">
        <f t="shared" si="1"/>
        <v>15.434795966408474</v>
      </c>
      <c r="D20" s="50">
        <f t="shared" si="2"/>
        <v>17.305328851564973</v>
      </c>
      <c r="E20" s="50">
        <f t="shared" si="3"/>
        <v>19.175861736721469</v>
      </c>
      <c r="G20" s="52">
        <f t="shared" si="4"/>
        <v>0.24499676137156307</v>
      </c>
      <c r="H20" s="52">
        <f t="shared" si="5"/>
        <v>0.27468775954865032</v>
      </c>
      <c r="I20" s="52">
        <f t="shared" si="6"/>
        <v>0.30437875772573758</v>
      </c>
      <c r="J20" s="52">
        <f>IF(C20&lt;Calculation!D$19,0,G20)</f>
        <v>0</v>
      </c>
      <c r="K20" s="52">
        <f>IF(D20&lt;Calculation!D$19,0,H20)</f>
        <v>0</v>
      </c>
      <c r="L20" s="52">
        <f>IF(E20&lt;Calculation!D$19,0,I20)</f>
        <v>0</v>
      </c>
      <c r="M20" s="52">
        <f>IF(IF(C20&lt;Calculation!D$19,0,C20*(R$3/(R$2+R$3)))&gt;0,$H$2*SIN(2*PI()*$E$2*B20)+$H$5,0)</f>
        <v>0</v>
      </c>
      <c r="N20" s="52">
        <f>IF(IF(D20&lt;Calculation!D$19,0,D20*(R$3/(R$2+R$3)))&gt;0,$J$2*SIN(2*PI()*$E$2*B20)+$J$5,0)</f>
        <v>0</v>
      </c>
      <c r="O20" s="52">
        <f>IF(IF(E20&lt;Calculation!D$19,0,E20*(R$3/(R$2+R$3)))&gt;0,$L$2*SIN(2*PI()*$E$2*B20)+$L$5,0)</f>
        <v>0</v>
      </c>
      <c r="Q20" s="55">
        <f>(M20/Design!C$43)*10^3</f>
        <v>0</v>
      </c>
      <c r="R20" s="55">
        <f>(N20/Design!C$43)*10^3</f>
        <v>0</v>
      </c>
      <c r="S20" s="55">
        <f>(O20/Design!C$43)*10^3</f>
        <v>0</v>
      </c>
      <c r="U20" s="55">
        <f>(($H$2*SIN(2*PI()*$E$2*B20)+$H$5)/Design!C$43)*10^3</f>
        <v>29.044583984770643</v>
      </c>
      <c r="V20" s="55">
        <f>(($J$2*SIN(2*PI()*$E$2*B20)+$J$5)/Design!C$43)*10^3</f>
        <v>10.773816368101423</v>
      </c>
      <c r="W20" s="55">
        <f>(($L$2*SIN(2*PI()*$E$2*B20)+$L$5)/Design!C$43)*10^3</f>
        <v>-6.7694595099126023</v>
      </c>
      <c r="Y20" s="99">
        <f>IF(C20&lt;('LED Curve'!$D$14*(U20/$W$2)^3+'LED Curve'!$D$15*(U20/$W$2)^2+'LED Curve'!$D$16*(U20/$W$2)^1+'LED Curve'!$D$17)*$AC$2+((R$5-1)*Design!C$18),0,         ('LED Curve'!$D$14*(U20/$W$2)^3+'LED Curve'!$D$15*(U20/$W$2)^2+'LED Curve'!$D$16*(U20/$W$2)^1+'LED Curve'!$D$17)*$AC$2)</f>
        <v>0</v>
      </c>
      <c r="Z20" s="99">
        <f>IF(Y20=0,0,IF(C20&lt;Y20+('LED Curve'!$D$14*(U20/$W$3)^3+'LED Curve'!$D$15*(U20/$W$3)^2+'LED Curve'!$D$16*(U20/$W$3)^1+'LED Curve'!$D$17)*$AC$3+((R$5-2)*Design!C$18),0,         ('LED Curve'!$D$14*(U20/$W$3)^3+'LED Curve'!$D$15*(U20/$W$3)^2+'LED Curve'!$D$16*(U20/$W$3)^1+'LED Curve'!$D$17)*$AC$3))</f>
        <v>0</v>
      </c>
      <c r="AA20" s="99">
        <f>IF(Z20=0,0,IF(C20&lt;(SUM(Y20:Z20)+('LED Curve'!$D$14*(U20/$W$4)^3+'LED Curve'!$D$15*(U20/$W$4)^2+'LED Curve'!$D$16*(U20/$W$4)^1+'LED Curve'!$D$17)*$AC$4+((R$5-3)*Design!C$18)),0,         ('LED Curve'!$D$14*(U20/$W$4)^3+'LED Curve'!$D$15*(U20/$W$4)^2+'LED Curve'!$D$16*(U20/$W$4)^1+'LED Curve'!$D$17)*$AC$4))</f>
        <v>0</v>
      </c>
      <c r="AB20" s="99">
        <f>IF(AA20=0,0,IF(C20&lt;(SUM(Y20:AA20)+('LED Curve'!$D$14*(U20/$W$5)^3+'LED Curve'!$D$15*(U20/$W$5)^2+'LED Curve'!$D$16*(U20/$W$5)^1+'LED Curve'!$D$17)*$AC$5+((R$5-4)*Design!C$18)),0,         ('LED Curve'!$D$14*(U20/$W$5)^3+'LED Curve'!$D$15*(U20/$W$5)^2+'LED Curve'!$D$16*(U20/$W$5)^1+'LED Curve'!$D$17)*$AC$5))</f>
        <v>0</v>
      </c>
      <c r="AC20" s="99">
        <f>IF(AB20=0,0,IF(C20&lt;(SUM(Y20:AB20)+ ('LED Curve'!$D$14*(U20/$W$6)^3+'LED Curve'!$D$15*(U20/$W$6)^2+'LED Curve'!$D$16*(U20/$W$6)^1+'LED Curve'!$D$17)*$AC$6+((R$5-5)*Design!C$18)),0,         ('LED Curve'!$D$14*(U20/$W$6)^3+'LED Curve'!$D$15*(U20/$W$6)^2+'LED Curve'!$D$16*(U20/$W$6)^1+'LED Curve'!$D$17)*$AC$6))</f>
        <v>0</v>
      </c>
      <c r="AD20" s="99">
        <f>IF(AC20=0,0,IF(C20&lt;(SUM(Y20:AC20)+('LED Curve'!$D$14*(U20/$Z$2)^3+'LED Curve'!$D$15*(U20/$Z$2)^2+'LED Curve'!$D$16*(U20/$Z$2)^1+'LED Curve'!$D$17)*$AE$2+((R$5-6)*Design!C$18)),0,         ('LED Curve'!$D$14*(U20/$Z$2)^3+'LED Curve'!$D$15*(U20/$Z$2)^2+'LED Curve'!$D$16*(U20/$Z$2)^1+'LED Curve'!$D$17)*$AE$2))</f>
        <v>0</v>
      </c>
      <c r="AE20" s="99">
        <f>IF(AD20=0,0,IF(C20&lt;(SUM(Y20:AD20)+('LED Curve'!$D$14*(U20/$Z$3)^3+'LED Curve'!$D$15*(U20/$Z$3)^2+'LED Curve'!$D$16*(U20/$Z$3)^1+'LED Curve'!$D$17)*$AE$3+((R$5-7)*Design!C$18)),0,         ('LED Curve'!$D$14*(U20/$Z$3)^3+'LED Curve'!$D$15*(U20/$Z$3)^2+'LED Curve'!$D$16*(U20/$Z$3)^1+'LED Curve'!$D$17)*$AE$3))</f>
        <v>0</v>
      </c>
      <c r="AF20" s="99">
        <f>IF(AE20=0,0,IF(C20&lt;(SUM(Y20:AE20)+('LED Curve'!$D$14*(U20/$Z$4)^3+'LED Curve'!$D$15*(U20/$Z$4)^2+'LED Curve'!$D$16*(U20/$Z$4)^1+'LED Curve'!$D$17)*$AE$4+((R$5-8)*Design!C$18)),0,         ('LED Curve'!$D$14*(U20/$Z$4)^3+'LED Curve'!$D$15*(U20/$Z$4)^2+'LED Curve'!$D$16*(U20/$Z$4)^1+'LED Curve'!$D$17)*$AE$4))</f>
        <v>0</v>
      </c>
      <c r="AG20" s="99">
        <f>IF(AF20=0,0,IF(C20&lt;(SUM(Y20:AF20)+('LED Curve'!$D$14*(U20/$Z$5)^3+'LED Curve'!$D$15*(U20/$Z$5)^2+'LED Curve'!$D$16*(U20/$Z$5)^1+'LED Curve'!$D$17)*$AE$5+((R$5-9)*Design!C$18)),0,         ('LED Curve'!$D$14*(U20/$Z$5)^3+'LED Curve'!$D$15*(U20/$Z$5)^2+'LED Curve'!$D$16*(U20/$Z$5)^1+'LED Curve'!$D$17)*$AE$5))</f>
        <v>0</v>
      </c>
      <c r="AH20" s="99">
        <f>IF(AG20=0,0,IF(C20&lt;(SUM(Y20:AG20)+('LED Curve'!$D$14*(U20/$Z$6)^3+'LED Curve'!$D$15*(U20/$Z$6)^2+'LED Curve'!$D$16*(U20/$Z$6)^1+'LED Curve'!$D$17)*$AE$6+((R$5-10)*Design!C$18)),0,         ('LED Curve'!$D$14*(U20/$Z$6)^3+'LED Curve'!$D$15*(U20/$Z$6)^2+'LED Curve'!$D$16*(U20/$Z$6)^1+'LED Curve'!$D$17)*$AE$6))</f>
        <v>0</v>
      </c>
      <c r="AI20">
        <f t="shared" si="44"/>
        <v>0</v>
      </c>
      <c r="AJ20" s="57">
        <f>IF(D20&lt;('LED Curve'!$D$14*(V20/$W$2)^3+'LED Curve'!$D$15*(V20/$W$2)^2+'LED Curve'!$D$16*(V20/$W$2)^1+'LED Curve'!$D$17)*$AC$2+((R$5-1)*Design!C$18),0,         ('LED Curve'!$D$14*(V20/$W$2)^3+'LED Curve'!$D$15*(V20/$W$2)^2+'LED Curve'!$D$16*(V20/$W$2)^1+'LED Curve'!$D$17)*$AC$2)</f>
        <v>0</v>
      </c>
      <c r="AK20" s="57">
        <f>IF(AJ20=0,0,IF(D20&lt;AJ20+('LED Curve'!$D$14*(V20/$W$3)^3+'LED Curve'!$D$15*(V20/$W$3)^2+'LED Curve'!$D$16*(V20/$W$3)^1+'LED Curve'!$D$17)*$AC$3+((R$5-1)*Design!C$18),0,         ('LED Curve'!$D$14*(V20/$W$3)^3+'LED Curve'!$D$15*(V20/$W$3)^2+'LED Curve'!$D$16*(V20/$W$3)^1+'LED Curve'!$D$17)*$AC$3))</f>
        <v>0</v>
      </c>
      <c r="AL20" s="57">
        <f>IF(AK20=0,0,IF(D20&lt;(SUM(AJ20:AK20)+('LED Curve'!$D$14*(V20/$W$4)^3+'LED Curve'!$D$15*(V20/$W$4)^2+'LED Curve'!$D$16*(V20/$W$4)^1+'LED Curve'!$D$17)*$AC$4+((R$5-1)*Design!C$18)),0,         ('LED Curve'!$D$14*(V20/$W$4)^3+'LED Curve'!$D$15*(V20/$W$4)^2+'LED Curve'!$D$16*(V20/$W$4)^1+'LED Curve'!$D$17)*$AC$4))</f>
        <v>0</v>
      </c>
      <c r="AM20" s="57">
        <f>IF(AL20=0,0,IF(D20&lt;(SUM(AJ20:AL20)+('LED Curve'!$D$14*(V20/$W$5)^3+'LED Curve'!$D$15*(V20/$W$5)^2+'LED Curve'!$D$16*(V20/$W$5)^1+'LED Curve'!$D$17)*$AC$5+((R$5-1)*Design!C$18)),0,         ('LED Curve'!$D$14*(V20/$W$5)^3+'LED Curve'!$D$15*(V20/$W$5)^2+'LED Curve'!$D$16*(V20/$W$5)^1+'LED Curve'!$D$17)*$AC$5))</f>
        <v>0</v>
      </c>
      <c r="AN20" s="57">
        <f>IF(AM20=0,0,IF(D20&lt;(SUM(AJ20:AM20)+ ('LED Curve'!$D$14*(V20/$W$6)^3+'LED Curve'!$D$15*(V20/$W$6)^2+'LED Curve'!$D$16*(V20/$W$6)^1+'LED Curve'!$D$17)*$AC$6+((R$5-1)*Design!C$18)),0,         ('LED Curve'!$D$14*(V20/$W$6)^3+'LED Curve'!$D$15*(V20/$W$6)^2+'LED Curve'!$D$16*(V20/$W$6)^1+'LED Curve'!$D$17)*$AC$6))</f>
        <v>0</v>
      </c>
      <c r="AO20" s="57">
        <f>IF(AN20=0,0,IF(D20&lt;(SUM(AJ20:AN20)+('LED Curve'!$D$14*(V20/$Z$2)^3+'LED Curve'!$D$15*(V20/$Z$2)^2+'LED Curve'!$D$16*(V20/$Z$2)^1+'LED Curve'!$D$17)*$AE$2+((R$5-1)*Design!C$18)),0,         ('LED Curve'!$D$14*(V20/$Z$2)^3+'LED Curve'!$D$15*(V20/$Z$2)^2+'LED Curve'!$D$16*(V20/$Z$2)^1+'LED Curve'!$D$17)*$AE$2))</f>
        <v>0</v>
      </c>
      <c r="AP20" s="57">
        <f>IF(AO20=0,0,IF(D20&lt;(SUM(AJ20:AO20)+('LED Curve'!$D$14*(V20/$Z$3)^3+'LED Curve'!$D$15*(V20/$Z$3)^2+'LED Curve'!$D$16*(V20/$Z$3)^1+'LED Curve'!$D$17)*$AE$3+((R$5-1)*Design!C$18)),0,         ('LED Curve'!$D$14*(V20/$Z$3)^3+'LED Curve'!$D$15*(V20/$Z$3)^2+'LED Curve'!$D$16*(V20/$Z$3)^1+'LED Curve'!$D$17)*$AE$3))</f>
        <v>0</v>
      </c>
      <c r="AQ20" s="57">
        <f>IF(AP20=0,0,IF(D20&lt;(SUM(AJ20:AP20)+('LED Curve'!$D$14*(V20/$Z$4)^3+'LED Curve'!$D$15*(V20/$Z$4)^2+'LED Curve'!$D$16*(V20/$Z$4)^1+'LED Curve'!$D$17)*$AE$4+((R$5-1)*Design!C$18)),0,         ('LED Curve'!$D$14*(V20/$Z$4)^3+'LED Curve'!$D$15*(V20/$Z$4)^2+'LED Curve'!$D$16*(V20/$Z$4)^1+'LED Curve'!$D$17)*$AE$4))</f>
        <v>0</v>
      </c>
      <c r="AR20" s="57">
        <f>IF(AQ20=0,0,IF(D20&lt;(SUM(AJ20:AQ20)+('LED Curve'!$D$14*(V20/$Z$5)^3+'LED Curve'!$D$15*(V20/$Z$5)^2+'LED Curve'!$D$16*(V20/$Z$5)^1+'LED Curve'!$D$17)*$AE$5+((R$5-1)*Design!C$18)),0,         ('LED Curve'!$D$14*(V20/$Z$5)^3+'LED Curve'!$D$15*(V20/$Z$5)^2+'LED Curve'!$D$16*(V20/$Z$5)^1+'LED Curve'!$D$17)*$AE$5))</f>
        <v>0</v>
      </c>
      <c r="AS20" s="57">
        <f>IF(AR20=0,0,IF(D20&lt;(SUM(AJ20:AR20)+('LED Curve'!$D$14*(V20/$Z$6)^3+'LED Curve'!$D$15*(V20/$Z$6)^2+'LED Curve'!$D$16*(V20/$Z$6)^1+'LED Curve'!$D$17)*$AE$6+((R$5-1)*Design!C$18)),0,         ('LED Curve'!$D$14*(V20/$Z$6)^3+'LED Curve'!$D$15*(V20/$Z$6)^2+'LED Curve'!$D$16*(V20/$Z$6)^1+'LED Curve'!$D$17)*$AE$6))</f>
        <v>0</v>
      </c>
      <c r="AU20" s="59">
        <f>IF(E20&lt;('LED Curve'!$D$14*(W20/$W$2)^3+'LED Curve'!$D$15*(W20/$W$2)^2+'LED Curve'!$D$16*(W20/$W$2)^1+'LED Curve'!$D$17)*$AC$2+((R$5-1)*Design!C$18),0,         ('LED Curve'!$D$14*(W20/$W$2)^3+'LED Curve'!$D$15*(W20/$W$2)^2+'LED Curve'!$D$16*(W20/$W$2)^1+'LED Curve'!$D$17)*$AC$2)</f>
        <v>0</v>
      </c>
      <c r="AV20" s="59">
        <f>IF(AU20=0,0,IF(E20&lt;AU20+('LED Curve'!$D$14*(W20/$W$3)^3+'LED Curve'!$D$15*(W20/$W$3)^2+'LED Curve'!$D$16*(W20/$W$3)^1+'LED Curve'!$D$17)*$AC$3+((R$5-2)*Design!C$18),0,         ('LED Curve'!$D$14*(W20/$W$3)^3+'LED Curve'!$D$15*(W20/$W$3)^2+'LED Curve'!$D$16*(W20/$W$3)^1+'LED Curve'!$D$17)*$AC$3))</f>
        <v>0</v>
      </c>
      <c r="AW20" s="59">
        <f>IF(AV20=0,0,IF(E20&lt;(SUM(AU20:AV20)+('LED Curve'!$D$14*(W20/$W$4)^3+'LED Curve'!$D$15*(W20/$W$4)^2+'LED Curve'!$D$16*(W20/$W$4)^1+'LED Curve'!$D$17)*$AC$4+((R$5-3)*Design!C$18)),0,         ('LED Curve'!$D$14*(W20/$W$4)^3+'LED Curve'!$D$15*(W20/$W$4)^2+'LED Curve'!$D$16*(W20/$W$4)^1+'LED Curve'!$D$17)*$AC$4))</f>
        <v>0</v>
      </c>
      <c r="AX20" s="59">
        <f>IF(AW20=0,0,IF(E20&lt;(SUM(AU20:AW20)+('LED Curve'!$D$14*(W20/$W$5)^3+'LED Curve'!$D$15*(W20/$W$5)^2+'LED Curve'!$D$16*(W20/$W$5)^1+'LED Curve'!$D$17)*$AC$5+((R$5-4)*Design!C$18)),0,         ('LED Curve'!$D$14*(W20/$W$5)^3+'LED Curve'!$D$15*(W20/$W$5)^2+'LED Curve'!$D$16*(W20/$W$5)^1+'LED Curve'!$D$17)*$AC$5))</f>
        <v>0</v>
      </c>
      <c r="AY20" s="59">
        <f>IF(AX20=0,0,IF(E20&lt;(SUM(AU20:AX20)+ ('LED Curve'!$D$14*(W20/$W$6)^3+'LED Curve'!$D$15*(W20/$W$6)^2+'LED Curve'!$D$16*(W20/$W$6)^1+'LED Curve'!$D$17)*$AC$6+((R$5-5)*Design!C$18)),0,         ('LED Curve'!$D$14*(W20/$W$6)^3+'LED Curve'!$D$15*(W20/$W$6)^2+'LED Curve'!$D$16*(W20/$W$6)^1+'LED Curve'!$D$17)*$AC$6))</f>
        <v>0</v>
      </c>
      <c r="AZ20" s="59">
        <f>IF(AY20=0,0,IF(E20&lt;(SUM(AU20:AY20)+('LED Curve'!$D$14*(W20/$Z$2)^3+'LED Curve'!$D$15*(W20/$Z$2)^2+'LED Curve'!$D$16*(W20/$Z$2)^1+'LED Curve'!$D$17)*$AE$2+((R$5-6)*Design!C$18)),0,         ('LED Curve'!$D$14*(W20/$Z$2)^3+'LED Curve'!$D$15*(W20/$Z$2)^2+'LED Curve'!$D$16*(W20/$Z$2)^1+'LED Curve'!$D$17)*$AE$2))</f>
        <v>0</v>
      </c>
      <c r="BA20" s="59">
        <f>IF(AZ20=0,0,IF(E20&lt;(SUM(AU20:AZ20)+('LED Curve'!$D$14*(W20/$Z$3)^3+'LED Curve'!$D$15*(W20/$Z$3)^2+'LED Curve'!$D$16*(W20/$Z$3)^1+'LED Curve'!$D$17)*$AE$3+((R$5-7)*Design!C$18)),0,         ('LED Curve'!$D$14*(W20/$Z$3)^3+'LED Curve'!$D$15*(W20/$Z$3)^2+'LED Curve'!$D$16*(W20/$Z$3)^1+'LED Curve'!$D$17)*$AE$3))</f>
        <v>0</v>
      </c>
      <c r="BB20" s="59">
        <f>IF(BA20=0,0,IF(E20&lt;(SUM(AU20:BA20)+('LED Curve'!$D$14*(W20/$Z$4)^3+'LED Curve'!$D$15*(W20/$Z$4)^2+'LED Curve'!$D$16*(W20/$Z$4)^1+'LED Curve'!$D$17)*$AE$4+((R$5-8)*Design!C$18)),0,         ('LED Curve'!$D$14*(W20/$Z$4)^3+'LED Curve'!$D$15*(W20/$Z$4)^2+'LED Curve'!$D$16*(W20/$Z$4)^1+'LED Curve'!$D$17)*$AE$4))</f>
        <v>0</v>
      </c>
      <c r="BC20" s="59">
        <f>IF(BB20=0,0,IF(E20&lt;(SUM(AU20:BB20)+('LED Curve'!$D$14*(W20/$Z$5)^3+'LED Curve'!$D$15*(W20/$Z$5)^2+'LED Curve'!$D$16*(W20/$Z$5)^1+'LED Curve'!$D$17)*$AE$5+((R$5-9)*Design!C$18)),0,         ('LED Curve'!$D$14*(W20/$Z$5)^3+'LED Curve'!$D$15*(W20/$Z$5)^2+'LED Curve'!$D$16*(W20/$Z$5)^1+'LED Curve'!$D$17)*$AE$5))</f>
        <v>0</v>
      </c>
      <c r="BD20" s="59">
        <f>IF(BC20=0,0,IF(E20&lt;(SUM(AU20:BC20)+('LED Curve'!$D$14*(W20/$Z$6)^3+'LED Curve'!$D$15*(W20/$Z$6)^2+'LED Curve'!$D$16*(W20/$Z$6)^1+'LED Curve'!$D$17)*$AE$6+((R$5-10)*Design!C$18)),0,         ('LED Curve'!$D$14*(W20/$Z$6)^3+'LED Curve'!$D$15*(W20/$Z$6)^2+'LED Curve'!$D$16*(W20/$Z$6)^1+'LED Curve'!$D$17)*$AE$6))</f>
        <v>0</v>
      </c>
      <c r="BE20">
        <f t="shared" si="45"/>
        <v>0</v>
      </c>
      <c r="BF20" s="64">
        <f t="shared" si="7"/>
        <v>0</v>
      </c>
      <c r="BG20" s="64">
        <f t="shared" si="8"/>
        <v>0</v>
      </c>
      <c r="BH20" s="64">
        <f t="shared" si="9"/>
        <v>0</v>
      </c>
      <c r="BI20" s="64">
        <f t="shared" si="10"/>
        <v>0</v>
      </c>
      <c r="BJ20" s="64">
        <f t="shared" si="11"/>
        <v>0</v>
      </c>
      <c r="BK20" s="64">
        <f t="shared" si="12"/>
        <v>0</v>
      </c>
      <c r="BL20" s="64">
        <f t="shared" si="13"/>
        <v>0</v>
      </c>
      <c r="BM20" s="64">
        <f t="shared" si="14"/>
        <v>0</v>
      </c>
      <c r="BN20" s="64">
        <f t="shared" si="15"/>
        <v>0</v>
      </c>
      <c r="BO20" s="64">
        <f t="shared" si="16"/>
        <v>0</v>
      </c>
      <c r="BQ20" s="67">
        <f t="shared" si="17"/>
        <v>0</v>
      </c>
      <c r="BR20" s="67">
        <f t="shared" si="18"/>
        <v>0</v>
      </c>
      <c r="BS20" s="67">
        <f t="shared" si="19"/>
        <v>0</v>
      </c>
      <c r="BT20" s="67">
        <f t="shared" si="20"/>
        <v>0</v>
      </c>
      <c r="BU20" s="67">
        <f t="shared" si="21"/>
        <v>0</v>
      </c>
      <c r="BV20" s="67">
        <f t="shared" si="22"/>
        <v>0</v>
      </c>
      <c r="BW20" s="67">
        <f t="shared" si="23"/>
        <v>0</v>
      </c>
      <c r="BX20" s="67">
        <f t="shared" si="24"/>
        <v>0</v>
      </c>
      <c r="BY20" s="67">
        <f t="shared" si="25"/>
        <v>0</v>
      </c>
      <c r="BZ20" s="67">
        <f t="shared" si="26"/>
        <v>0</v>
      </c>
      <c r="CB20" s="70">
        <f t="shared" si="27"/>
        <v>0</v>
      </c>
      <c r="CC20" s="70">
        <f t="shared" si="28"/>
        <v>0</v>
      </c>
      <c r="CD20" s="70">
        <f t="shared" si="29"/>
        <v>0</v>
      </c>
      <c r="CE20" s="70">
        <f t="shared" si="30"/>
        <v>0</v>
      </c>
      <c r="CF20" s="70">
        <f t="shared" si="31"/>
        <v>0</v>
      </c>
      <c r="CG20" s="70">
        <f t="shared" si="32"/>
        <v>0</v>
      </c>
      <c r="CH20" s="70">
        <f t="shared" si="33"/>
        <v>0</v>
      </c>
      <c r="CI20" s="70">
        <f t="shared" si="34"/>
        <v>0</v>
      </c>
      <c r="CJ20" s="70">
        <f t="shared" si="35"/>
        <v>0</v>
      </c>
      <c r="CK20" s="70">
        <f t="shared" si="36"/>
        <v>0</v>
      </c>
      <c r="CL20">
        <f t="shared" si="46"/>
        <v>0</v>
      </c>
      <c r="CM20" s="64">
        <f t="shared" si="47"/>
        <v>0</v>
      </c>
      <c r="CN20" s="64">
        <f t="shared" si="48"/>
        <v>0</v>
      </c>
      <c r="CO20" s="64">
        <f t="shared" si="49"/>
        <v>0</v>
      </c>
      <c r="CP20" s="64">
        <f t="shared" si="50"/>
        <v>0</v>
      </c>
      <c r="CQ20" s="64">
        <f t="shared" si="51"/>
        <v>0</v>
      </c>
      <c r="CR20" s="64">
        <f t="shared" si="52"/>
        <v>0</v>
      </c>
      <c r="CS20" s="64">
        <f t="shared" si="53"/>
        <v>0</v>
      </c>
      <c r="CT20" s="64">
        <f t="shared" si="54"/>
        <v>0</v>
      </c>
      <c r="CU20" s="64">
        <f t="shared" si="55"/>
        <v>0</v>
      </c>
      <c r="CV20" s="64">
        <f t="shared" si="56"/>
        <v>0</v>
      </c>
      <c r="CX20" s="103">
        <f t="shared" si="57"/>
        <v>0</v>
      </c>
      <c r="CY20" s="103">
        <f t="shared" si="58"/>
        <v>0</v>
      </c>
      <c r="CZ20" s="103">
        <f t="shared" si="59"/>
        <v>0</v>
      </c>
      <c r="DA20" s="103">
        <f t="shared" si="60"/>
        <v>0</v>
      </c>
      <c r="DB20" s="103">
        <f t="shared" si="61"/>
        <v>0</v>
      </c>
      <c r="DC20" s="103">
        <f t="shared" si="62"/>
        <v>0</v>
      </c>
      <c r="DD20" s="103">
        <f t="shared" si="63"/>
        <v>0</v>
      </c>
      <c r="DE20" s="103">
        <f t="shared" si="64"/>
        <v>0</v>
      </c>
      <c r="DF20" s="103">
        <f t="shared" si="65"/>
        <v>0</v>
      </c>
      <c r="DG20" s="103">
        <f t="shared" si="66"/>
        <v>0</v>
      </c>
      <c r="DI20" s="70">
        <f t="shared" si="67"/>
        <v>0</v>
      </c>
      <c r="DJ20" s="70">
        <f t="shared" si="68"/>
        <v>0</v>
      </c>
      <c r="DK20" s="70">
        <f t="shared" si="69"/>
        <v>0</v>
      </c>
      <c r="DL20" s="70">
        <f t="shared" si="70"/>
        <v>0</v>
      </c>
      <c r="DM20" s="70">
        <f t="shared" si="71"/>
        <v>0</v>
      </c>
      <c r="DN20" s="70">
        <f t="shared" si="72"/>
        <v>0</v>
      </c>
      <c r="DO20" s="70">
        <f t="shared" si="73"/>
        <v>0</v>
      </c>
      <c r="DP20" s="70">
        <f t="shared" si="74"/>
        <v>0</v>
      </c>
      <c r="DQ20" s="70">
        <f t="shared" si="75"/>
        <v>0</v>
      </c>
      <c r="DR20" s="70">
        <f t="shared" si="76"/>
        <v>0</v>
      </c>
      <c r="DT20">
        <f t="shared" si="77"/>
        <v>0</v>
      </c>
      <c r="DU20">
        <f t="shared" si="78"/>
        <v>0</v>
      </c>
      <c r="DV20">
        <f t="shared" si="79"/>
        <v>0</v>
      </c>
      <c r="DX20">
        <f t="shared" si="80"/>
        <v>0</v>
      </c>
      <c r="DY20">
        <f t="shared" si="81"/>
        <v>0</v>
      </c>
      <c r="DZ20">
        <f t="shared" si="82"/>
        <v>0</v>
      </c>
      <c r="EB20">
        <f t="shared" si="83"/>
        <v>0</v>
      </c>
      <c r="EC20">
        <f t="shared" si="84"/>
        <v>0</v>
      </c>
      <c r="ED20">
        <f t="shared" si="85"/>
        <v>0</v>
      </c>
      <c r="EE20">
        <f t="shared" si="86"/>
        <v>0</v>
      </c>
      <c r="EF20">
        <f t="shared" si="87"/>
        <v>0</v>
      </c>
      <c r="EG20">
        <f t="shared" si="88"/>
        <v>0</v>
      </c>
      <c r="EH20">
        <f t="shared" si="89"/>
        <v>0</v>
      </c>
      <c r="EI20">
        <f t="shared" si="90"/>
        <v>0</v>
      </c>
      <c r="EJ20">
        <f t="shared" si="91"/>
        <v>0</v>
      </c>
      <c r="EK20">
        <f t="shared" si="92"/>
        <v>0</v>
      </c>
      <c r="EM20">
        <f t="shared" si="93"/>
        <v>0</v>
      </c>
      <c r="EN20">
        <f t="shared" si="94"/>
        <v>0</v>
      </c>
      <c r="EO20">
        <f t="shared" si="95"/>
        <v>0</v>
      </c>
      <c r="EP20">
        <f t="shared" si="96"/>
        <v>0</v>
      </c>
      <c r="EQ20">
        <f t="shared" si="97"/>
        <v>0</v>
      </c>
      <c r="ER20">
        <f t="shared" si="98"/>
        <v>0</v>
      </c>
      <c r="ES20">
        <f t="shared" si="99"/>
        <v>0</v>
      </c>
      <c r="ET20">
        <f t="shared" si="100"/>
        <v>0</v>
      </c>
      <c r="EU20">
        <f t="shared" si="101"/>
        <v>0</v>
      </c>
      <c r="EV20">
        <f t="shared" si="102"/>
        <v>0</v>
      </c>
      <c r="EX20">
        <f t="shared" si="103"/>
        <v>0</v>
      </c>
      <c r="EY20">
        <f t="shared" si="104"/>
        <v>0</v>
      </c>
      <c r="EZ20">
        <f t="shared" si="105"/>
        <v>0</v>
      </c>
      <c r="FA20">
        <f t="shared" si="106"/>
        <v>0</v>
      </c>
      <c r="FB20">
        <f t="shared" si="107"/>
        <v>0</v>
      </c>
      <c r="FC20">
        <f t="shared" si="108"/>
        <v>0</v>
      </c>
      <c r="FD20">
        <f t="shared" si="109"/>
        <v>0</v>
      </c>
      <c r="FE20">
        <f t="shared" si="110"/>
        <v>0</v>
      </c>
      <c r="FF20">
        <f t="shared" si="111"/>
        <v>0</v>
      </c>
      <c r="FG20">
        <f t="shared" si="112"/>
        <v>0</v>
      </c>
      <c r="FJ20">
        <f>IF($W$2=0,0,IF(BF20&lt;=0,0,('LED Curve'!$D$19*(BF20/$W$2)^3+'LED Curve'!$D$20*(BF20/$W$2)^2+'LED Curve'!$D$21*(BF20/$W$2)^1+'LED Curve'!$D$22)*$AC$2*$W$2))</f>
        <v>0</v>
      </c>
      <c r="FK20">
        <f>IF($W$3=0,0,IF(BG20&lt;=0,0,('LED Curve'!$D$19*(BG20/$W$3)^3+'LED Curve'!$D$20*(BG20/$W$3)^2+'LED Curve'!$D$21*(BG20/$W$3)^1+'LED Curve'!$D$22)*$AC$3*$W$3))</f>
        <v>0</v>
      </c>
      <c r="FL20">
        <f>IF($W$4=0,0,IF(BH20&lt;=0,0,('LED Curve'!$D$19*(BH20/$W$4)^3+'LED Curve'!$D$20*(BH20/$W$4)^2+'LED Curve'!$D$21*(BH20/$W$4)^1+'LED Curve'!$D$22)*$AC$4*$W$4))</f>
        <v>0</v>
      </c>
      <c r="FM20">
        <f>IF($W$5=0,0,IF(BI20&lt;=0,0,('LED Curve'!$D$19*(BI20/$W$5)^3+'LED Curve'!$D$20*(BI20/$W$5)^2+'LED Curve'!$D$21*(BI20/$W$5)^1+'LED Curve'!$D$22)*$AC$5*$W$5))</f>
        <v>0</v>
      </c>
      <c r="FN20">
        <f>IF($W$6=0,0,IF(BJ20&lt;=0,0,('LED Curve'!$D$19*(BJ20/$W$6)^3+'LED Curve'!$D$20*(BJ20/$W$6)^2+'LED Curve'!$D$21*(BJ20/$W$6)^1+'LED Curve'!$D$22)*$AC$6*$W$6))</f>
        <v>0</v>
      </c>
      <c r="FO20">
        <f>IF($Z$2=0,0,IF(BK20&lt;=0,0,('LED Curve'!$D$19*(BK20/$Z$2)^3+'LED Curve'!$D$20*(BK20/$Z$2)^2+'LED Curve'!$D$21*(BK20/$Z$2)^1+'LED Curve'!$D$22)*$AE$2*$Z$2))</f>
        <v>0</v>
      </c>
      <c r="FP20">
        <f>IF($Z$3=0,0,IF(BL20&lt;=0,0,('LED Curve'!$D$19*(BL20/$Z$3)^3+'LED Curve'!$D$20*(BL20/$Z$3)^2+'LED Curve'!$D$21*(BL20/$Z$3)^1+'LED Curve'!$D$22)*$AE$3*$Z$3))</f>
        <v>0</v>
      </c>
      <c r="FQ20">
        <f>IF($Z$4=0,0,IF(BM20&lt;=0,0,('LED Curve'!$D$19*(BM20/$Z$4)^3+'LED Curve'!$D$20*(BM20/$Z$4)^2+'LED Curve'!$D$21*(BM20/$Z$4)^1+'LED Curve'!$D$22)*$AE$4*$Z$4))</f>
        <v>0</v>
      </c>
      <c r="FR20">
        <f>IF($Z$5=0,0,IF(BN20&lt;=0,0,('LED Curve'!$D$19*(BN20/$Z$5)^3+'LED Curve'!$D$20*(BN20/$Z$5)^2+'LED Curve'!$D$21*(BN20/$Z$5)^1+'LED Curve'!$D$22)*$AE$5*$Z$5))</f>
        <v>0</v>
      </c>
      <c r="FS20">
        <f>IF($Z$6=0,0,IF(BO20&lt;=0,0,('LED Curve'!$D$19*(BO20/$Z$6)^3+'LED Curve'!$D$20*(BO20/$Z$6)^2+'LED Curve'!$D$21*(BO20/$Z$6)^1+'LED Curve'!$D$22)*$AE$6*$Z$6))</f>
        <v>0</v>
      </c>
      <c r="FU20">
        <f>IF($W$2=0,0,IF(BQ20&lt;=0,0,('LED Curve'!$D$19*(BQ20/$W$2)^3+'LED Curve'!$D$20*(BQ20/$W$2)^2+'LED Curve'!$D$21*(BQ20/$W$2)^1+'LED Curve'!$D$22)*$AC$2*$W$2))</f>
        <v>0</v>
      </c>
      <c r="FV20">
        <f>IF($W$3=0,0,IF(BR20&lt;=0,0,('LED Curve'!$D$19*(BR20/$W$3)^3+'LED Curve'!$D$20*(BR20/$W$3)^2+'LED Curve'!$D$21*(BR20/$W$3)^1+'LED Curve'!$D$22)*$AC$3*$W$3))</f>
        <v>0</v>
      </c>
      <c r="FW20">
        <f>IF($W$4=0,0,IF(BS20&lt;=0,0,('LED Curve'!$D$19*(BS20/$W$4)^3+'LED Curve'!$D$20*(BS20/$W$4)^2+'LED Curve'!$D$21*(BS20/$W$4)^1+'LED Curve'!$D$22)*$AC$4*$W$4))</f>
        <v>0</v>
      </c>
      <c r="FX20">
        <f>IF($W$5=0,0,IF(BT20&lt;=0,0,('LED Curve'!$D$19*(BT20/$W$5)^3+'LED Curve'!$D$20*(BT20/$W$5)^2+'LED Curve'!$D$21*(BT20/$W$5)^1+'LED Curve'!$D$22)*$AC$5*$W$5))</f>
        <v>0</v>
      </c>
      <c r="FY20">
        <f>IF($W$6=0,0,IF(BU20&lt;=0,0,('LED Curve'!$D$19*(BU20/$W$6)^3+'LED Curve'!$D$20*(BU20/$W$6)^2+'LED Curve'!$D$21*(BU20/$W$6)^1+'LED Curve'!$D$22)*$AC$6*$W$6))</f>
        <v>0</v>
      </c>
      <c r="FZ20">
        <f>IF($Z$2=0,0,IF(BV20&lt;=0,0,('LED Curve'!$D$19*(BV20/$Z$2)^3+'LED Curve'!$D$20*(BV20/$Z$2)^2+'LED Curve'!$D$21*(BV20/$Z$2)^1+'LED Curve'!$D$22)*$AE$2*$Z$2))</f>
        <v>0</v>
      </c>
      <c r="GA20">
        <f>IF($Z$3=0,0,IF(BW20&lt;=0,0,('LED Curve'!$D$19*(BW20/$Z$3)^3+'LED Curve'!$D$20*(BW20/$Z$3)^2+'LED Curve'!$D$21*(BW20/$Z$3)^1+'LED Curve'!$D$22)*$AE$3*$Z$3))</f>
        <v>0</v>
      </c>
      <c r="GB20">
        <f>IF($Z$4=0,0,IF(BX20&lt;=0,0,('LED Curve'!$D$19*(BX20/$Z$4)^3+'LED Curve'!$D$20*(BX20/$Z$4)^2+'LED Curve'!$D$21*(BX20/$Z$4)^1+'LED Curve'!$D$22)*$AE$4*$Z$4))</f>
        <v>0</v>
      </c>
      <c r="GC20">
        <f>IF($Z$5=0,0,IF(BY20&lt;=0,0,('LED Curve'!$D$19*(BY20/$Z$5)^3+'LED Curve'!$D$20*(BY20/$Z$5)^2+'LED Curve'!$D$21*(BY20/$Z$5)^1+'LED Curve'!$D$22)*$AE$5*$Z$5))</f>
        <v>0</v>
      </c>
      <c r="GD20">
        <f>IF($Z$6=0,0,IF(BZ20&lt;=0,0,('LED Curve'!$D$19*(BZ20/$Z$6)^3+'LED Curve'!$D$20*(BZ20/$Z$6)^2+'LED Curve'!$D$21*(BZ20/$Z$6)^1+'LED Curve'!$D$22)*$AE$6*$Z$6))</f>
        <v>0</v>
      </c>
      <c r="GF20">
        <f>IF($W$2=0,0,IF(CB20&lt;=0,0,('LED Curve'!$D$19*(CB20/$W$2)^3+'LED Curve'!$D$20*(CB20/$W$2)^2+'LED Curve'!$D$21*(CB20/$W$2)^1+'LED Curve'!$D$22)*$AC$2*$W$2))</f>
        <v>0</v>
      </c>
      <c r="GG20">
        <f>IF($W$3=0,0,IF(CC20&lt;=0,0,('LED Curve'!$D$19*(CC20/$W$3)^3+'LED Curve'!$D$20*(CC20/$W$3)^2+'LED Curve'!$D$21*(CC20/$W$3)^1+'LED Curve'!$D$22)*$AC$3*$W$3))</f>
        <v>0</v>
      </c>
      <c r="GH20">
        <f>IF($W$4=0,0,IF(CD20&lt;=0,0,('LED Curve'!$D$19*(CD20/$W$4)^3+'LED Curve'!$D$20*(CD20/$W$4)^2+'LED Curve'!$D$21*(CD20/$W$4)^1+'LED Curve'!$D$22)*$AC$4*$W$4))</f>
        <v>0</v>
      </c>
      <c r="GI20">
        <f>IF($W$5=0,0,IF(CE20&lt;=0,0,('LED Curve'!$D$19*(CE20/$W$5)^3+'LED Curve'!$D$20*(CE20/$W$5)^2+'LED Curve'!$D$21*(CE20/$W$5)^1+'LED Curve'!$D$22)*$AC$5*$W$5))</f>
        <v>0</v>
      </c>
      <c r="GJ20">
        <f>IF($W$6=0,0,IF(CF20&lt;=0,0,('LED Curve'!$D$19*(CF20/$W$6)^3+'LED Curve'!$D$20*(CF20/$W$6)^2+'LED Curve'!$D$21*(CF20/$W$6)^1+'LED Curve'!$D$22)*$AC$6*$W$6))</f>
        <v>0</v>
      </c>
      <c r="GK20">
        <f>IF($Z$2=0,0,IF(CG20&lt;=0,0,('LED Curve'!$D$19*(CG20/$Z$2)^3+'LED Curve'!$D$20*(CG20/$Z$2)^2+'LED Curve'!$D$21*(CG20/$Z$2)^1+'LED Curve'!$D$22)*$AE$2*$Z$2))</f>
        <v>0</v>
      </c>
      <c r="GL20">
        <f>IF($Z$3=0,0,IF(CH20&lt;=0,0,('LED Curve'!$D$19*(CH20/$Z$3)^3+'LED Curve'!$D$20*(CH20/$Z$3)^2+'LED Curve'!$D$21*(CH20/$Z$3)^1+'LED Curve'!$D$22)*$AE$3*$Z$3))</f>
        <v>0</v>
      </c>
      <c r="GM20">
        <f>IF($Z$4=0,0,IF(CI20&lt;=0,0,('LED Curve'!$D$19*(CI20/$Z$4)^3+'LED Curve'!$D$20*(CI20/$Z$4)^2+'LED Curve'!$D$21*(CI20/$Z$4)^1+'LED Curve'!$D$22)*$AE$4*$Z$4))</f>
        <v>0</v>
      </c>
      <c r="GN20">
        <f>IF($Z$5=0,0,IF(CJ20&lt;=0,0,('LED Curve'!$D$19*(CJ20/$Z$5)^3+'LED Curve'!$D$20*(CJ20/$Z$5)^2+'LED Curve'!$D$21*(CJ20/$Z$5)^1+'LED Curve'!$D$22)*$AE$5*$Z$5))</f>
        <v>0</v>
      </c>
      <c r="GO20">
        <f>IF($Z$6=0,0,IF(CK20&lt;=0,0,('LED Curve'!$D$19*(CK20/$Z$6)^3+'LED Curve'!$D$20*(CK20/$Z$6)^2+'LED Curve'!$D$21*(CK20/$Z$6)^1+'LED Curve'!$D$22)*$AE$6*$Z$6))</f>
        <v>0</v>
      </c>
      <c r="GQ20">
        <f t="shared" si="113"/>
        <v>0</v>
      </c>
      <c r="GR20">
        <f t="shared" si="41"/>
        <v>0</v>
      </c>
      <c r="GS20">
        <f t="shared" si="114"/>
        <v>0</v>
      </c>
      <c r="GT20">
        <f t="shared" si="42"/>
        <v>0</v>
      </c>
      <c r="GU20">
        <f t="shared" si="115"/>
        <v>0</v>
      </c>
      <c r="GV20">
        <f t="shared" si="43"/>
        <v>0</v>
      </c>
    </row>
    <row r="21" spans="1:204" ht="16.899999999999999">
      <c r="A21">
        <v>10</v>
      </c>
      <c r="B21">
        <f t="shared" si="0"/>
        <v>3.2552083333333332E-4</v>
      </c>
      <c r="C21" s="50">
        <f t="shared" si="1"/>
        <v>17.296402400965778</v>
      </c>
      <c r="D21" s="50">
        <f t="shared" si="2"/>
        <v>19.373780445517529</v>
      </c>
      <c r="E21" s="50">
        <f t="shared" si="3"/>
        <v>21.451158490069282</v>
      </c>
      <c r="G21" s="52">
        <f t="shared" si="4"/>
        <v>0.27454606985659963</v>
      </c>
      <c r="H21" s="52">
        <f t="shared" si="5"/>
        <v>0.30752032453202427</v>
      </c>
      <c r="I21" s="52">
        <f t="shared" si="6"/>
        <v>0.34049457920744891</v>
      </c>
      <c r="J21" s="52">
        <f>IF(C21&lt;Calculation!D$19,0,G21)</f>
        <v>0</v>
      </c>
      <c r="K21" s="52">
        <f>IF(D21&lt;Calculation!D$19,0,H21)</f>
        <v>0</v>
      </c>
      <c r="L21" s="52">
        <f>IF(E21&lt;Calculation!D$19,0,I21)</f>
        <v>0</v>
      </c>
      <c r="M21" s="52">
        <f>IF(IF(C21&lt;Calculation!D$19,0,C21*(R$3/(R$2+R$3)))&gt;0,$H$2*SIN(2*PI()*$E$2*B21)+$H$5,0)</f>
        <v>0</v>
      </c>
      <c r="N21" s="52">
        <f>IF(IF(D21&lt;Calculation!D$19,0,D21*(R$3/(R$2+R$3)))&gt;0,$J$2*SIN(2*PI()*$E$2*B21)+$J$5,0)</f>
        <v>0</v>
      </c>
      <c r="O21" s="52">
        <f>IF(IF(E21&lt;Calculation!D$19,0,E21*(R$3/(R$2+R$3)))&gt;0,$L$2*SIN(2*PI()*$E$2*B21)+$L$5,0)</f>
        <v>0</v>
      </c>
      <c r="Q21" s="55">
        <f>(M21/Design!C$43)*10^3</f>
        <v>0</v>
      </c>
      <c r="R21" s="55">
        <f>(N21/Design!C$43)*10^3</f>
        <v>0</v>
      </c>
      <c r="S21" s="55">
        <f>(O21/Design!C$43)*10^3</f>
        <v>0</v>
      </c>
      <c r="U21" s="55">
        <f>(($H$2*SIN(2*PI()*$E$2*B21)+$H$5)/Design!C$43)*10^3</f>
        <v>32.327840483108027</v>
      </c>
      <c r="V21" s="55">
        <f>(($J$2*SIN(2*PI()*$E$2*B21)+$J$5)/Design!C$43)*10^3</f>
        <v>14.421879144031861</v>
      </c>
      <c r="W21" s="55">
        <f>(($L$2*SIN(2*PI()*$E$2*B21)+$L$5)/Design!C$43)*10^3</f>
        <v>-2.7565904563891213</v>
      </c>
      <c r="Y21" s="99">
        <f>IF(C21&lt;('LED Curve'!$D$14*(U21/$W$2)^3+'LED Curve'!$D$15*(U21/$W$2)^2+'LED Curve'!$D$16*(U21/$W$2)^1+'LED Curve'!$D$17)*$AC$2+((R$5-1)*Design!C$18),0,         ('LED Curve'!$D$14*(U21/$W$2)^3+'LED Curve'!$D$15*(U21/$W$2)^2+'LED Curve'!$D$16*(U21/$W$2)^1+'LED Curve'!$D$17)*$AC$2)</f>
        <v>0</v>
      </c>
      <c r="Z21" s="99">
        <f>IF(Y21=0,0,IF(C21&lt;Y21+('LED Curve'!$D$14*(U21/$W$3)^3+'LED Curve'!$D$15*(U21/$W$3)^2+'LED Curve'!$D$16*(U21/$W$3)^1+'LED Curve'!$D$17)*$AC$3+((R$5-2)*Design!C$18),0,         ('LED Curve'!$D$14*(U21/$W$3)^3+'LED Curve'!$D$15*(U21/$W$3)^2+'LED Curve'!$D$16*(U21/$W$3)^1+'LED Curve'!$D$17)*$AC$3))</f>
        <v>0</v>
      </c>
      <c r="AA21" s="99">
        <f>IF(Z21=0,0,IF(C21&lt;(SUM(Y21:Z21)+('LED Curve'!$D$14*(U21/$W$4)^3+'LED Curve'!$D$15*(U21/$W$4)^2+'LED Curve'!$D$16*(U21/$W$4)^1+'LED Curve'!$D$17)*$AC$4+((R$5-3)*Design!C$18)),0,         ('LED Curve'!$D$14*(U21/$W$4)^3+'LED Curve'!$D$15*(U21/$W$4)^2+'LED Curve'!$D$16*(U21/$W$4)^1+'LED Curve'!$D$17)*$AC$4))</f>
        <v>0</v>
      </c>
      <c r="AB21" s="99">
        <f>IF(AA21=0,0,IF(C21&lt;(SUM(Y21:AA21)+('LED Curve'!$D$14*(U21/$W$5)^3+'LED Curve'!$D$15*(U21/$W$5)^2+'LED Curve'!$D$16*(U21/$W$5)^1+'LED Curve'!$D$17)*$AC$5+((R$5-4)*Design!C$18)),0,         ('LED Curve'!$D$14*(U21/$W$5)^3+'LED Curve'!$D$15*(U21/$W$5)^2+'LED Curve'!$D$16*(U21/$W$5)^1+'LED Curve'!$D$17)*$AC$5))</f>
        <v>0</v>
      </c>
      <c r="AC21" s="99">
        <f>IF(AB21=0,0,IF(C21&lt;(SUM(Y21:AB21)+ ('LED Curve'!$D$14*(U21/$W$6)^3+'LED Curve'!$D$15*(U21/$W$6)^2+'LED Curve'!$D$16*(U21/$W$6)^1+'LED Curve'!$D$17)*$AC$6+((R$5-5)*Design!C$18)),0,         ('LED Curve'!$D$14*(U21/$W$6)^3+'LED Curve'!$D$15*(U21/$W$6)^2+'LED Curve'!$D$16*(U21/$W$6)^1+'LED Curve'!$D$17)*$AC$6))</f>
        <v>0</v>
      </c>
      <c r="AD21" s="99">
        <f>IF(AC21=0,0,IF(C21&lt;(SUM(Y21:AC21)+('LED Curve'!$D$14*(U21/$Z$2)^3+'LED Curve'!$D$15*(U21/$Z$2)^2+'LED Curve'!$D$16*(U21/$Z$2)^1+'LED Curve'!$D$17)*$AE$2+((R$5-6)*Design!C$18)),0,         ('LED Curve'!$D$14*(U21/$Z$2)^3+'LED Curve'!$D$15*(U21/$Z$2)^2+'LED Curve'!$D$16*(U21/$Z$2)^1+'LED Curve'!$D$17)*$AE$2))</f>
        <v>0</v>
      </c>
      <c r="AE21" s="99">
        <f>IF(AD21=0,0,IF(C21&lt;(SUM(Y21:AD21)+('LED Curve'!$D$14*(U21/$Z$3)^3+'LED Curve'!$D$15*(U21/$Z$3)^2+'LED Curve'!$D$16*(U21/$Z$3)^1+'LED Curve'!$D$17)*$AE$3+((R$5-7)*Design!C$18)),0,         ('LED Curve'!$D$14*(U21/$Z$3)^3+'LED Curve'!$D$15*(U21/$Z$3)^2+'LED Curve'!$D$16*(U21/$Z$3)^1+'LED Curve'!$D$17)*$AE$3))</f>
        <v>0</v>
      </c>
      <c r="AF21" s="99">
        <f>IF(AE21=0,0,IF(C21&lt;(SUM(Y21:AE21)+('LED Curve'!$D$14*(U21/$Z$4)^3+'LED Curve'!$D$15*(U21/$Z$4)^2+'LED Curve'!$D$16*(U21/$Z$4)^1+'LED Curve'!$D$17)*$AE$4+((R$5-8)*Design!C$18)),0,         ('LED Curve'!$D$14*(U21/$Z$4)^3+'LED Curve'!$D$15*(U21/$Z$4)^2+'LED Curve'!$D$16*(U21/$Z$4)^1+'LED Curve'!$D$17)*$AE$4))</f>
        <v>0</v>
      </c>
      <c r="AG21" s="99">
        <f>IF(AF21=0,0,IF(C21&lt;(SUM(Y21:AF21)+('LED Curve'!$D$14*(U21/$Z$5)^3+'LED Curve'!$D$15*(U21/$Z$5)^2+'LED Curve'!$D$16*(U21/$Z$5)^1+'LED Curve'!$D$17)*$AE$5+((R$5-9)*Design!C$18)),0,         ('LED Curve'!$D$14*(U21/$Z$5)^3+'LED Curve'!$D$15*(U21/$Z$5)^2+'LED Curve'!$D$16*(U21/$Z$5)^1+'LED Curve'!$D$17)*$AE$5))</f>
        <v>0</v>
      </c>
      <c r="AH21" s="99">
        <f>IF(AG21=0,0,IF(C21&lt;(SUM(Y21:AG21)+('LED Curve'!$D$14*(U21/$Z$6)^3+'LED Curve'!$D$15*(U21/$Z$6)^2+'LED Curve'!$D$16*(U21/$Z$6)^1+'LED Curve'!$D$17)*$AE$6+((R$5-10)*Design!C$18)),0,         ('LED Curve'!$D$14*(U21/$Z$6)^3+'LED Curve'!$D$15*(U21/$Z$6)^2+'LED Curve'!$D$16*(U21/$Z$6)^1+'LED Curve'!$D$17)*$AE$6))</f>
        <v>0</v>
      </c>
      <c r="AI21">
        <f t="shared" si="44"/>
        <v>0</v>
      </c>
      <c r="AJ21" s="57">
        <f>IF(D21&lt;('LED Curve'!$D$14*(V21/$W$2)^3+'LED Curve'!$D$15*(V21/$W$2)^2+'LED Curve'!$D$16*(V21/$W$2)^1+'LED Curve'!$D$17)*$AC$2+((R$5-1)*Design!C$18),0,         ('LED Curve'!$D$14*(V21/$W$2)^3+'LED Curve'!$D$15*(V21/$W$2)^2+'LED Curve'!$D$16*(V21/$W$2)^1+'LED Curve'!$D$17)*$AC$2)</f>
        <v>0</v>
      </c>
      <c r="AK21" s="57">
        <f>IF(AJ21=0,0,IF(D21&lt;AJ21+('LED Curve'!$D$14*(V21/$W$3)^3+'LED Curve'!$D$15*(V21/$W$3)^2+'LED Curve'!$D$16*(V21/$W$3)^1+'LED Curve'!$D$17)*$AC$3+((R$5-1)*Design!C$18),0,         ('LED Curve'!$D$14*(V21/$W$3)^3+'LED Curve'!$D$15*(V21/$W$3)^2+'LED Curve'!$D$16*(V21/$W$3)^1+'LED Curve'!$D$17)*$AC$3))</f>
        <v>0</v>
      </c>
      <c r="AL21" s="57">
        <f>IF(AK21=0,0,IF(D21&lt;(SUM(AJ21:AK21)+('LED Curve'!$D$14*(V21/$W$4)^3+'LED Curve'!$D$15*(V21/$W$4)^2+'LED Curve'!$D$16*(V21/$W$4)^1+'LED Curve'!$D$17)*$AC$4+((R$5-1)*Design!C$18)),0,         ('LED Curve'!$D$14*(V21/$W$4)^3+'LED Curve'!$D$15*(V21/$W$4)^2+'LED Curve'!$D$16*(V21/$W$4)^1+'LED Curve'!$D$17)*$AC$4))</f>
        <v>0</v>
      </c>
      <c r="AM21" s="57">
        <f>IF(AL21=0,0,IF(D21&lt;(SUM(AJ21:AL21)+('LED Curve'!$D$14*(V21/$W$5)^3+'LED Curve'!$D$15*(V21/$W$5)^2+'LED Curve'!$D$16*(V21/$W$5)^1+'LED Curve'!$D$17)*$AC$5+((R$5-1)*Design!C$18)),0,         ('LED Curve'!$D$14*(V21/$W$5)^3+'LED Curve'!$D$15*(V21/$W$5)^2+'LED Curve'!$D$16*(V21/$W$5)^1+'LED Curve'!$D$17)*$AC$5))</f>
        <v>0</v>
      </c>
      <c r="AN21" s="57">
        <f>IF(AM21=0,0,IF(D21&lt;(SUM(AJ21:AM21)+ ('LED Curve'!$D$14*(V21/$W$6)^3+'LED Curve'!$D$15*(V21/$W$6)^2+'LED Curve'!$D$16*(V21/$W$6)^1+'LED Curve'!$D$17)*$AC$6+((R$5-1)*Design!C$18)),0,         ('LED Curve'!$D$14*(V21/$W$6)^3+'LED Curve'!$D$15*(V21/$W$6)^2+'LED Curve'!$D$16*(V21/$W$6)^1+'LED Curve'!$D$17)*$AC$6))</f>
        <v>0</v>
      </c>
      <c r="AO21" s="57">
        <f>IF(AN21=0,0,IF(D21&lt;(SUM(AJ21:AN21)+('LED Curve'!$D$14*(V21/$Z$2)^3+'LED Curve'!$D$15*(V21/$Z$2)^2+'LED Curve'!$D$16*(V21/$Z$2)^1+'LED Curve'!$D$17)*$AE$2+((R$5-1)*Design!C$18)),0,         ('LED Curve'!$D$14*(V21/$Z$2)^3+'LED Curve'!$D$15*(V21/$Z$2)^2+'LED Curve'!$D$16*(V21/$Z$2)^1+'LED Curve'!$D$17)*$AE$2))</f>
        <v>0</v>
      </c>
      <c r="AP21" s="57">
        <f>IF(AO21=0,0,IF(D21&lt;(SUM(AJ21:AO21)+('LED Curve'!$D$14*(V21/$Z$3)^3+'LED Curve'!$D$15*(V21/$Z$3)^2+'LED Curve'!$D$16*(V21/$Z$3)^1+'LED Curve'!$D$17)*$AE$3+((R$5-1)*Design!C$18)),0,         ('LED Curve'!$D$14*(V21/$Z$3)^3+'LED Curve'!$D$15*(V21/$Z$3)^2+'LED Curve'!$D$16*(V21/$Z$3)^1+'LED Curve'!$D$17)*$AE$3))</f>
        <v>0</v>
      </c>
      <c r="AQ21" s="57">
        <f>IF(AP21=0,0,IF(D21&lt;(SUM(AJ21:AP21)+('LED Curve'!$D$14*(V21/$Z$4)^3+'LED Curve'!$D$15*(V21/$Z$4)^2+'LED Curve'!$D$16*(V21/$Z$4)^1+'LED Curve'!$D$17)*$AE$4+((R$5-1)*Design!C$18)),0,         ('LED Curve'!$D$14*(V21/$Z$4)^3+'LED Curve'!$D$15*(V21/$Z$4)^2+'LED Curve'!$D$16*(V21/$Z$4)^1+'LED Curve'!$D$17)*$AE$4))</f>
        <v>0</v>
      </c>
      <c r="AR21" s="57">
        <f>IF(AQ21=0,0,IF(D21&lt;(SUM(AJ21:AQ21)+('LED Curve'!$D$14*(V21/$Z$5)^3+'LED Curve'!$D$15*(V21/$Z$5)^2+'LED Curve'!$D$16*(V21/$Z$5)^1+'LED Curve'!$D$17)*$AE$5+((R$5-1)*Design!C$18)),0,         ('LED Curve'!$D$14*(V21/$Z$5)^3+'LED Curve'!$D$15*(V21/$Z$5)^2+'LED Curve'!$D$16*(V21/$Z$5)^1+'LED Curve'!$D$17)*$AE$5))</f>
        <v>0</v>
      </c>
      <c r="AS21" s="57">
        <f>IF(AR21=0,0,IF(D21&lt;(SUM(AJ21:AR21)+('LED Curve'!$D$14*(V21/$Z$6)^3+'LED Curve'!$D$15*(V21/$Z$6)^2+'LED Curve'!$D$16*(V21/$Z$6)^1+'LED Curve'!$D$17)*$AE$6+((R$5-1)*Design!C$18)),0,         ('LED Curve'!$D$14*(V21/$Z$6)^3+'LED Curve'!$D$15*(V21/$Z$6)^2+'LED Curve'!$D$16*(V21/$Z$6)^1+'LED Curve'!$D$17)*$AE$6))</f>
        <v>0</v>
      </c>
      <c r="AU21" s="59">
        <f>IF(E21&lt;('LED Curve'!$D$14*(W21/$W$2)^3+'LED Curve'!$D$15*(W21/$W$2)^2+'LED Curve'!$D$16*(W21/$W$2)^1+'LED Curve'!$D$17)*$AC$2+((R$5-1)*Design!C$18),0,         ('LED Curve'!$D$14*(W21/$W$2)^3+'LED Curve'!$D$15*(W21/$W$2)^2+'LED Curve'!$D$16*(W21/$W$2)^1+'LED Curve'!$D$17)*$AC$2)</f>
        <v>0</v>
      </c>
      <c r="AV21" s="59">
        <f>IF(AU21=0,0,IF(E21&lt;AU21+('LED Curve'!$D$14*(W21/$W$3)^3+'LED Curve'!$D$15*(W21/$W$3)^2+'LED Curve'!$D$16*(W21/$W$3)^1+'LED Curve'!$D$17)*$AC$3+((R$5-2)*Design!C$18),0,         ('LED Curve'!$D$14*(W21/$W$3)^3+'LED Curve'!$D$15*(W21/$W$3)^2+'LED Curve'!$D$16*(W21/$W$3)^1+'LED Curve'!$D$17)*$AC$3))</f>
        <v>0</v>
      </c>
      <c r="AW21" s="59">
        <f>IF(AV21=0,0,IF(E21&lt;(SUM(AU21:AV21)+('LED Curve'!$D$14*(W21/$W$4)^3+'LED Curve'!$D$15*(W21/$W$4)^2+'LED Curve'!$D$16*(W21/$W$4)^1+'LED Curve'!$D$17)*$AC$4+((R$5-3)*Design!C$18)),0,         ('LED Curve'!$D$14*(W21/$W$4)^3+'LED Curve'!$D$15*(W21/$W$4)^2+'LED Curve'!$D$16*(W21/$W$4)^1+'LED Curve'!$D$17)*$AC$4))</f>
        <v>0</v>
      </c>
      <c r="AX21" s="59">
        <f>IF(AW21=0,0,IF(E21&lt;(SUM(AU21:AW21)+('LED Curve'!$D$14*(W21/$W$5)^3+'LED Curve'!$D$15*(W21/$W$5)^2+'LED Curve'!$D$16*(W21/$W$5)^1+'LED Curve'!$D$17)*$AC$5+((R$5-4)*Design!C$18)),0,         ('LED Curve'!$D$14*(W21/$W$5)^3+'LED Curve'!$D$15*(W21/$W$5)^2+'LED Curve'!$D$16*(W21/$W$5)^1+'LED Curve'!$D$17)*$AC$5))</f>
        <v>0</v>
      </c>
      <c r="AY21" s="59">
        <f>IF(AX21=0,0,IF(E21&lt;(SUM(AU21:AX21)+ ('LED Curve'!$D$14*(W21/$W$6)^3+'LED Curve'!$D$15*(W21/$W$6)^2+'LED Curve'!$D$16*(W21/$W$6)^1+'LED Curve'!$D$17)*$AC$6+((R$5-5)*Design!C$18)),0,         ('LED Curve'!$D$14*(W21/$W$6)^3+'LED Curve'!$D$15*(W21/$W$6)^2+'LED Curve'!$D$16*(W21/$W$6)^1+'LED Curve'!$D$17)*$AC$6))</f>
        <v>0</v>
      </c>
      <c r="AZ21" s="59">
        <f>IF(AY21=0,0,IF(E21&lt;(SUM(AU21:AY21)+('LED Curve'!$D$14*(W21/$Z$2)^3+'LED Curve'!$D$15*(W21/$Z$2)^2+'LED Curve'!$D$16*(W21/$Z$2)^1+'LED Curve'!$D$17)*$AE$2+((R$5-6)*Design!C$18)),0,         ('LED Curve'!$D$14*(W21/$Z$2)^3+'LED Curve'!$D$15*(W21/$Z$2)^2+'LED Curve'!$D$16*(W21/$Z$2)^1+'LED Curve'!$D$17)*$AE$2))</f>
        <v>0</v>
      </c>
      <c r="BA21" s="59">
        <f>IF(AZ21=0,0,IF(E21&lt;(SUM(AU21:AZ21)+('LED Curve'!$D$14*(W21/$Z$3)^3+'LED Curve'!$D$15*(W21/$Z$3)^2+'LED Curve'!$D$16*(W21/$Z$3)^1+'LED Curve'!$D$17)*$AE$3+((R$5-7)*Design!C$18)),0,         ('LED Curve'!$D$14*(W21/$Z$3)^3+'LED Curve'!$D$15*(W21/$Z$3)^2+'LED Curve'!$D$16*(W21/$Z$3)^1+'LED Curve'!$D$17)*$AE$3))</f>
        <v>0</v>
      </c>
      <c r="BB21" s="59">
        <f>IF(BA21=0,0,IF(E21&lt;(SUM(AU21:BA21)+('LED Curve'!$D$14*(W21/$Z$4)^3+'LED Curve'!$D$15*(W21/$Z$4)^2+'LED Curve'!$D$16*(W21/$Z$4)^1+'LED Curve'!$D$17)*$AE$4+((R$5-8)*Design!C$18)),0,         ('LED Curve'!$D$14*(W21/$Z$4)^3+'LED Curve'!$D$15*(W21/$Z$4)^2+'LED Curve'!$D$16*(W21/$Z$4)^1+'LED Curve'!$D$17)*$AE$4))</f>
        <v>0</v>
      </c>
      <c r="BC21" s="59">
        <f>IF(BB21=0,0,IF(E21&lt;(SUM(AU21:BB21)+('LED Curve'!$D$14*(W21/$Z$5)^3+'LED Curve'!$D$15*(W21/$Z$5)^2+'LED Curve'!$D$16*(W21/$Z$5)^1+'LED Curve'!$D$17)*$AE$5+((R$5-9)*Design!C$18)),0,         ('LED Curve'!$D$14*(W21/$Z$5)^3+'LED Curve'!$D$15*(W21/$Z$5)^2+'LED Curve'!$D$16*(W21/$Z$5)^1+'LED Curve'!$D$17)*$AE$5))</f>
        <v>0</v>
      </c>
      <c r="BD21" s="59">
        <f>IF(BC21=0,0,IF(E21&lt;(SUM(AU21:BC21)+('LED Curve'!$D$14*(W21/$Z$6)^3+'LED Curve'!$D$15*(W21/$Z$6)^2+'LED Curve'!$D$16*(W21/$Z$6)^1+'LED Curve'!$D$17)*$AE$6+((R$5-10)*Design!C$18)),0,         ('LED Curve'!$D$14*(W21/$Z$6)^3+'LED Curve'!$D$15*(W21/$Z$6)^2+'LED Curve'!$D$16*(W21/$Z$6)^1+'LED Curve'!$D$17)*$AE$6))</f>
        <v>0</v>
      </c>
      <c r="BE21">
        <f t="shared" si="45"/>
        <v>0</v>
      </c>
      <c r="BF21" s="64">
        <f t="shared" si="7"/>
        <v>0</v>
      </c>
      <c r="BG21" s="64">
        <f t="shared" si="8"/>
        <v>0</v>
      </c>
      <c r="BH21" s="64">
        <f t="shared" si="9"/>
        <v>0</v>
      </c>
      <c r="BI21" s="64">
        <f t="shared" si="10"/>
        <v>0</v>
      </c>
      <c r="BJ21" s="64">
        <f t="shared" si="11"/>
        <v>0</v>
      </c>
      <c r="BK21" s="64">
        <f t="shared" si="12"/>
        <v>0</v>
      </c>
      <c r="BL21" s="64">
        <f t="shared" si="13"/>
        <v>0</v>
      </c>
      <c r="BM21" s="64">
        <f t="shared" si="14"/>
        <v>0</v>
      </c>
      <c r="BN21" s="64">
        <f t="shared" si="15"/>
        <v>0</v>
      </c>
      <c r="BO21" s="64">
        <f t="shared" si="16"/>
        <v>0</v>
      </c>
      <c r="BQ21" s="67">
        <f t="shared" si="17"/>
        <v>0</v>
      </c>
      <c r="BR21" s="67">
        <f t="shared" si="18"/>
        <v>0</v>
      </c>
      <c r="BS21" s="67">
        <f t="shared" si="19"/>
        <v>0</v>
      </c>
      <c r="BT21" s="67">
        <f t="shared" si="20"/>
        <v>0</v>
      </c>
      <c r="BU21" s="67">
        <f t="shared" si="21"/>
        <v>0</v>
      </c>
      <c r="BV21" s="67">
        <f t="shared" si="22"/>
        <v>0</v>
      </c>
      <c r="BW21" s="67">
        <f t="shared" si="23"/>
        <v>0</v>
      </c>
      <c r="BX21" s="67">
        <f t="shared" si="24"/>
        <v>0</v>
      </c>
      <c r="BY21" s="67">
        <f t="shared" si="25"/>
        <v>0</v>
      </c>
      <c r="BZ21" s="67">
        <f t="shared" si="26"/>
        <v>0</v>
      </c>
      <c r="CB21" s="70">
        <f t="shared" si="27"/>
        <v>0</v>
      </c>
      <c r="CC21" s="70">
        <f t="shared" si="28"/>
        <v>0</v>
      </c>
      <c r="CD21" s="70">
        <f t="shared" si="29"/>
        <v>0</v>
      </c>
      <c r="CE21" s="70">
        <f t="shared" si="30"/>
        <v>0</v>
      </c>
      <c r="CF21" s="70">
        <f t="shared" si="31"/>
        <v>0</v>
      </c>
      <c r="CG21" s="70">
        <f t="shared" si="32"/>
        <v>0</v>
      </c>
      <c r="CH21" s="70">
        <f t="shared" si="33"/>
        <v>0</v>
      </c>
      <c r="CI21" s="70">
        <f t="shared" si="34"/>
        <v>0</v>
      </c>
      <c r="CJ21" s="70">
        <f t="shared" si="35"/>
        <v>0</v>
      </c>
      <c r="CK21" s="70">
        <f t="shared" si="36"/>
        <v>0</v>
      </c>
      <c r="CL21">
        <f t="shared" si="46"/>
        <v>0</v>
      </c>
      <c r="CM21" s="64">
        <f t="shared" si="47"/>
        <v>0</v>
      </c>
      <c r="CN21" s="64">
        <f t="shared" si="48"/>
        <v>0</v>
      </c>
      <c r="CO21" s="64">
        <f t="shared" si="49"/>
        <v>0</v>
      </c>
      <c r="CP21" s="64">
        <f t="shared" si="50"/>
        <v>0</v>
      </c>
      <c r="CQ21" s="64">
        <f t="shared" si="51"/>
        <v>0</v>
      </c>
      <c r="CR21" s="64">
        <f t="shared" si="52"/>
        <v>0</v>
      </c>
      <c r="CS21" s="64">
        <f t="shared" si="53"/>
        <v>0</v>
      </c>
      <c r="CT21" s="64">
        <f t="shared" si="54"/>
        <v>0</v>
      </c>
      <c r="CU21" s="64">
        <f t="shared" si="55"/>
        <v>0</v>
      </c>
      <c r="CV21" s="64">
        <f t="shared" si="56"/>
        <v>0</v>
      </c>
      <c r="CX21" s="103">
        <f t="shared" si="57"/>
        <v>0</v>
      </c>
      <c r="CY21" s="103">
        <f t="shared" si="58"/>
        <v>0</v>
      </c>
      <c r="CZ21" s="103">
        <f t="shared" si="59"/>
        <v>0</v>
      </c>
      <c r="DA21" s="103">
        <f t="shared" si="60"/>
        <v>0</v>
      </c>
      <c r="DB21" s="103">
        <f t="shared" si="61"/>
        <v>0</v>
      </c>
      <c r="DC21" s="103">
        <f t="shared" si="62"/>
        <v>0</v>
      </c>
      <c r="DD21" s="103">
        <f t="shared" si="63"/>
        <v>0</v>
      </c>
      <c r="DE21" s="103">
        <f t="shared" si="64"/>
        <v>0</v>
      </c>
      <c r="DF21" s="103">
        <f t="shared" si="65"/>
        <v>0</v>
      </c>
      <c r="DG21" s="103">
        <f t="shared" si="66"/>
        <v>0</v>
      </c>
      <c r="DI21" s="70">
        <f t="shared" si="67"/>
        <v>0</v>
      </c>
      <c r="DJ21" s="70">
        <f t="shared" si="68"/>
        <v>0</v>
      </c>
      <c r="DK21" s="70">
        <f t="shared" si="69"/>
        <v>0</v>
      </c>
      <c r="DL21" s="70">
        <f t="shared" si="70"/>
        <v>0</v>
      </c>
      <c r="DM21" s="70">
        <f t="shared" si="71"/>
        <v>0</v>
      </c>
      <c r="DN21" s="70">
        <f t="shared" si="72"/>
        <v>0</v>
      </c>
      <c r="DO21" s="70">
        <f t="shared" si="73"/>
        <v>0</v>
      </c>
      <c r="DP21" s="70">
        <f t="shared" si="74"/>
        <v>0</v>
      </c>
      <c r="DQ21" s="70">
        <f t="shared" si="75"/>
        <v>0</v>
      </c>
      <c r="DR21" s="70">
        <f t="shared" si="76"/>
        <v>0</v>
      </c>
      <c r="DT21">
        <f t="shared" si="77"/>
        <v>0</v>
      </c>
      <c r="DU21">
        <f t="shared" si="78"/>
        <v>0</v>
      </c>
      <c r="DV21">
        <f t="shared" si="79"/>
        <v>0</v>
      </c>
      <c r="DX21">
        <f t="shared" si="80"/>
        <v>0</v>
      </c>
      <c r="DY21">
        <f t="shared" si="81"/>
        <v>0</v>
      </c>
      <c r="DZ21">
        <f t="shared" si="82"/>
        <v>0</v>
      </c>
      <c r="EB21">
        <f t="shared" si="83"/>
        <v>0</v>
      </c>
      <c r="EC21">
        <f t="shared" si="84"/>
        <v>0</v>
      </c>
      <c r="ED21">
        <f t="shared" si="85"/>
        <v>0</v>
      </c>
      <c r="EE21">
        <f t="shared" si="86"/>
        <v>0</v>
      </c>
      <c r="EF21">
        <f t="shared" si="87"/>
        <v>0</v>
      </c>
      <c r="EG21">
        <f t="shared" si="88"/>
        <v>0</v>
      </c>
      <c r="EH21">
        <f t="shared" si="89"/>
        <v>0</v>
      </c>
      <c r="EI21">
        <f t="shared" si="90"/>
        <v>0</v>
      </c>
      <c r="EJ21">
        <f t="shared" si="91"/>
        <v>0</v>
      </c>
      <c r="EK21">
        <f t="shared" si="92"/>
        <v>0</v>
      </c>
      <c r="EM21">
        <f t="shared" si="93"/>
        <v>0</v>
      </c>
      <c r="EN21">
        <f t="shared" si="94"/>
        <v>0</v>
      </c>
      <c r="EO21">
        <f t="shared" si="95"/>
        <v>0</v>
      </c>
      <c r="EP21">
        <f t="shared" si="96"/>
        <v>0</v>
      </c>
      <c r="EQ21">
        <f t="shared" si="97"/>
        <v>0</v>
      </c>
      <c r="ER21">
        <f t="shared" si="98"/>
        <v>0</v>
      </c>
      <c r="ES21">
        <f t="shared" si="99"/>
        <v>0</v>
      </c>
      <c r="ET21">
        <f t="shared" si="100"/>
        <v>0</v>
      </c>
      <c r="EU21">
        <f t="shared" si="101"/>
        <v>0</v>
      </c>
      <c r="EV21">
        <f t="shared" si="102"/>
        <v>0</v>
      </c>
      <c r="EX21">
        <f t="shared" si="103"/>
        <v>0</v>
      </c>
      <c r="EY21">
        <f t="shared" si="104"/>
        <v>0</v>
      </c>
      <c r="EZ21">
        <f t="shared" si="105"/>
        <v>0</v>
      </c>
      <c r="FA21">
        <f t="shared" si="106"/>
        <v>0</v>
      </c>
      <c r="FB21">
        <f t="shared" si="107"/>
        <v>0</v>
      </c>
      <c r="FC21">
        <f t="shared" si="108"/>
        <v>0</v>
      </c>
      <c r="FD21">
        <f t="shared" si="109"/>
        <v>0</v>
      </c>
      <c r="FE21">
        <f t="shared" si="110"/>
        <v>0</v>
      </c>
      <c r="FF21">
        <f t="shared" si="111"/>
        <v>0</v>
      </c>
      <c r="FG21">
        <f t="shared" si="112"/>
        <v>0</v>
      </c>
      <c r="FJ21">
        <f>IF($W$2=0,0,IF(BF21&lt;=0,0,('LED Curve'!$D$19*(BF21/$W$2)^3+'LED Curve'!$D$20*(BF21/$W$2)^2+'LED Curve'!$D$21*(BF21/$W$2)^1+'LED Curve'!$D$22)*$AC$2*$W$2))</f>
        <v>0</v>
      </c>
      <c r="FK21">
        <f>IF($W$3=0,0,IF(BG21&lt;=0,0,('LED Curve'!$D$19*(BG21/$W$3)^3+'LED Curve'!$D$20*(BG21/$W$3)^2+'LED Curve'!$D$21*(BG21/$W$3)^1+'LED Curve'!$D$22)*$AC$3*$W$3))</f>
        <v>0</v>
      </c>
      <c r="FL21">
        <f>IF($W$4=0,0,IF(BH21&lt;=0,0,('LED Curve'!$D$19*(BH21/$W$4)^3+'LED Curve'!$D$20*(BH21/$W$4)^2+'LED Curve'!$D$21*(BH21/$W$4)^1+'LED Curve'!$D$22)*$AC$4*$W$4))</f>
        <v>0</v>
      </c>
      <c r="FM21">
        <f>IF($W$5=0,0,IF(BI21&lt;=0,0,('LED Curve'!$D$19*(BI21/$W$5)^3+'LED Curve'!$D$20*(BI21/$W$5)^2+'LED Curve'!$D$21*(BI21/$W$5)^1+'LED Curve'!$D$22)*$AC$5*$W$5))</f>
        <v>0</v>
      </c>
      <c r="FN21">
        <f>IF($W$6=0,0,IF(BJ21&lt;=0,0,('LED Curve'!$D$19*(BJ21/$W$6)^3+'LED Curve'!$D$20*(BJ21/$W$6)^2+'LED Curve'!$D$21*(BJ21/$W$6)^1+'LED Curve'!$D$22)*$AC$6*$W$6))</f>
        <v>0</v>
      </c>
      <c r="FO21">
        <f>IF($Z$2=0,0,IF(BK21&lt;=0,0,('LED Curve'!$D$19*(BK21/$Z$2)^3+'LED Curve'!$D$20*(BK21/$Z$2)^2+'LED Curve'!$D$21*(BK21/$Z$2)^1+'LED Curve'!$D$22)*$AE$2*$Z$2))</f>
        <v>0</v>
      </c>
      <c r="FP21">
        <f>IF($Z$3=0,0,IF(BL21&lt;=0,0,('LED Curve'!$D$19*(BL21/$Z$3)^3+'LED Curve'!$D$20*(BL21/$Z$3)^2+'LED Curve'!$D$21*(BL21/$Z$3)^1+'LED Curve'!$D$22)*$AE$3*$Z$3))</f>
        <v>0</v>
      </c>
      <c r="FQ21">
        <f>IF($Z$4=0,0,IF(BM21&lt;=0,0,('LED Curve'!$D$19*(BM21/$Z$4)^3+'LED Curve'!$D$20*(BM21/$Z$4)^2+'LED Curve'!$D$21*(BM21/$Z$4)^1+'LED Curve'!$D$22)*$AE$4*$Z$4))</f>
        <v>0</v>
      </c>
      <c r="FR21">
        <f>IF($Z$5=0,0,IF(BN21&lt;=0,0,('LED Curve'!$D$19*(BN21/$Z$5)^3+'LED Curve'!$D$20*(BN21/$Z$5)^2+'LED Curve'!$D$21*(BN21/$Z$5)^1+'LED Curve'!$D$22)*$AE$5*$Z$5))</f>
        <v>0</v>
      </c>
      <c r="FS21">
        <f>IF($Z$6=0,0,IF(BO21&lt;=0,0,('LED Curve'!$D$19*(BO21/$Z$6)^3+'LED Curve'!$D$20*(BO21/$Z$6)^2+'LED Curve'!$D$21*(BO21/$Z$6)^1+'LED Curve'!$D$22)*$AE$6*$Z$6))</f>
        <v>0</v>
      </c>
      <c r="FU21">
        <f>IF($W$2=0,0,IF(BQ21&lt;=0,0,('LED Curve'!$D$19*(BQ21/$W$2)^3+'LED Curve'!$D$20*(BQ21/$W$2)^2+'LED Curve'!$D$21*(BQ21/$W$2)^1+'LED Curve'!$D$22)*$AC$2*$W$2))</f>
        <v>0</v>
      </c>
      <c r="FV21">
        <f>IF($W$3=0,0,IF(BR21&lt;=0,0,('LED Curve'!$D$19*(BR21/$W$3)^3+'LED Curve'!$D$20*(BR21/$W$3)^2+'LED Curve'!$D$21*(BR21/$W$3)^1+'LED Curve'!$D$22)*$AC$3*$W$3))</f>
        <v>0</v>
      </c>
      <c r="FW21">
        <f>IF($W$4=0,0,IF(BS21&lt;=0,0,('LED Curve'!$D$19*(BS21/$W$4)^3+'LED Curve'!$D$20*(BS21/$W$4)^2+'LED Curve'!$D$21*(BS21/$W$4)^1+'LED Curve'!$D$22)*$AC$4*$W$4))</f>
        <v>0</v>
      </c>
      <c r="FX21">
        <f>IF($W$5=0,0,IF(BT21&lt;=0,0,('LED Curve'!$D$19*(BT21/$W$5)^3+'LED Curve'!$D$20*(BT21/$W$5)^2+'LED Curve'!$D$21*(BT21/$W$5)^1+'LED Curve'!$D$22)*$AC$5*$W$5))</f>
        <v>0</v>
      </c>
      <c r="FY21">
        <f>IF($W$6=0,0,IF(BU21&lt;=0,0,('LED Curve'!$D$19*(BU21/$W$6)^3+'LED Curve'!$D$20*(BU21/$W$6)^2+'LED Curve'!$D$21*(BU21/$W$6)^1+'LED Curve'!$D$22)*$AC$6*$W$6))</f>
        <v>0</v>
      </c>
      <c r="FZ21">
        <f>IF($Z$2=0,0,IF(BV21&lt;=0,0,('LED Curve'!$D$19*(BV21/$Z$2)^3+'LED Curve'!$D$20*(BV21/$Z$2)^2+'LED Curve'!$D$21*(BV21/$Z$2)^1+'LED Curve'!$D$22)*$AE$2*$Z$2))</f>
        <v>0</v>
      </c>
      <c r="GA21">
        <f>IF($Z$3=0,0,IF(BW21&lt;=0,0,('LED Curve'!$D$19*(BW21/$Z$3)^3+'LED Curve'!$D$20*(BW21/$Z$3)^2+'LED Curve'!$D$21*(BW21/$Z$3)^1+'LED Curve'!$D$22)*$AE$3*$Z$3))</f>
        <v>0</v>
      </c>
      <c r="GB21">
        <f>IF($Z$4=0,0,IF(BX21&lt;=0,0,('LED Curve'!$D$19*(BX21/$Z$4)^3+'LED Curve'!$D$20*(BX21/$Z$4)^2+'LED Curve'!$D$21*(BX21/$Z$4)^1+'LED Curve'!$D$22)*$AE$4*$Z$4))</f>
        <v>0</v>
      </c>
      <c r="GC21">
        <f>IF($Z$5=0,0,IF(BY21&lt;=0,0,('LED Curve'!$D$19*(BY21/$Z$5)^3+'LED Curve'!$D$20*(BY21/$Z$5)^2+'LED Curve'!$D$21*(BY21/$Z$5)^1+'LED Curve'!$D$22)*$AE$5*$Z$5))</f>
        <v>0</v>
      </c>
      <c r="GD21">
        <f>IF($Z$6=0,0,IF(BZ21&lt;=0,0,('LED Curve'!$D$19*(BZ21/$Z$6)^3+'LED Curve'!$D$20*(BZ21/$Z$6)^2+'LED Curve'!$D$21*(BZ21/$Z$6)^1+'LED Curve'!$D$22)*$AE$6*$Z$6))</f>
        <v>0</v>
      </c>
      <c r="GF21">
        <f>IF($W$2=0,0,IF(CB21&lt;=0,0,('LED Curve'!$D$19*(CB21/$W$2)^3+'LED Curve'!$D$20*(CB21/$W$2)^2+'LED Curve'!$D$21*(CB21/$W$2)^1+'LED Curve'!$D$22)*$AC$2*$W$2))</f>
        <v>0</v>
      </c>
      <c r="GG21">
        <f>IF($W$3=0,0,IF(CC21&lt;=0,0,('LED Curve'!$D$19*(CC21/$W$3)^3+'LED Curve'!$D$20*(CC21/$W$3)^2+'LED Curve'!$D$21*(CC21/$W$3)^1+'LED Curve'!$D$22)*$AC$3*$W$3))</f>
        <v>0</v>
      </c>
      <c r="GH21">
        <f>IF($W$4=0,0,IF(CD21&lt;=0,0,('LED Curve'!$D$19*(CD21/$W$4)^3+'LED Curve'!$D$20*(CD21/$W$4)^2+'LED Curve'!$D$21*(CD21/$W$4)^1+'LED Curve'!$D$22)*$AC$4*$W$4))</f>
        <v>0</v>
      </c>
      <c r="GI21">
        <f>IF($W$5=0,0,IF(CE21&lt;=0,0,('LED Curve'!$D$19*(CE21/$W$5)^3+'LED Curve'!$D$20*(CE21/$W$5)^2+'LED Curve'!$D$21*(CE21/$W$5)^1+'LED Curve'!$D$22)*$AC$5*$W$5))</f>
        <v>0</v>
      </c>
      <c r="GJ21">
        <f>IF($W$6=0,0,IF(CF21&lt;=0,0,('LED Curve'!$D$19*(CF21/$W$6)^3+'LED Curve'!$D$20*(CF21/$W$6)^2+'LED Curve'!$D$21*(CF21/$W$6)^1+'LED Curve'!$D$22)*$AC$6*$W$6))</f>
        <v>0</v>
      </c>
      <c r="GK21">
        <f>IF($Z$2=0,0,IF(CG21&lt;=0,0,('LED Curve'!$D$19*(CG21/$Z$2)^3+'LED Curve'!$D$20*(CG21/$Z$2)^2+'LED Curve'!$D$21*(CG21/$Z$2)^1+'LED Curve'!$D$22)*$AE$2*$Z$2))</f>
        <v>0</v>
      </c>
      <c r="GL21">
        <f>IF($Z$3=0,0,IF(CH21&lt;=0,0,('LED Curve'!$D$19*(CH21/$Z$3)^3+'LED Curve'!$D$20*(CH21/$Z$3)^2+'LED Curve'!$D$21*(CH21/$Z$3)^1+'LED Curve'!$D$22)*$AE$3*$Z$3))</f>
        <v>0</v>
      </c>
      <c r="GM21">
        <f>IF($Z$4=0,0,IF(CI21&lt;=0,0,('LED Curve'!$D$19*(CI21/$Z$4)^3+'LED Curve'!$D$20*(CI21/$Z$4)^2+'LED Curve'!$D$21*(CI21/$Z$4)^1+'LED Curve'!$D$22)*$AE$4*$Z$4))</f>
        <v>0</v>
      </c>
      <c r="GN21">
        <f>IF($Z$5=0,0,IF(CJ21&lt;=0,0,('LED Curve'!$D$19*(CJ21/$Z$5)^3+'LED Curve'!$D$20*(CJ21/$Z$5)^2+'LED Curve'!$D$21*(CJ21/$Z$5)^1+'LED Curve'!$D$22)*$AE$5*$Z$5))</f>
        <v>0</v>
      </c>
      <c r="GO21">
        <f>IF($Z$6=0,0,IF(CK21&lt;=0,0,('LED Curve'!$D$19*(CK21/$Z$6)^3+'LED Curve'!$D$20*(CK21/$Z$6)^2+'LED Curve'!$D$21*(CK21/$Z$6)^1+'LED Curve'!$D$22)*$AE$6*$Z$6))</f>
        <v>0</v>
      </c>
      <c r="GQ21">
        <f t="shared" si="113"/>
        <v>0</v>
      </c>
      <c r="GR21">
        <f t="shared" si="41"/>
        <v>0</v>
      </c>
      <c r="GS21">
        <f t="shared" si="114"/>
        <v>0</v>
      </c>
      <c r="GT21">
        <f t="shared" si="42"/>
        <v>0</v>
      </c>
      <c r="GU21">
        <f t="shared" si="115"/>
        <v>0</v>
      </c>
      <c r="GV21">
        <f t="shared" si="43"/>
        <v>0</v>
      </c>
    </row>
    <row r="22" spans="1:204" ht="16.899999999999999">
      <c r="A22">
        <v>11</v>
      </c>
      <c r="B22">
        <f t="shared" si="0"/>
        <v>3.5807291666666664E-4</v>
      </c>
      <c r="C22" s="50">
        <f t="shared" si="1"/>
        <v>19.155193226092265</v>
      </c>
      <c r="D22" s="50">
        <f t="shared" si="2"/>
        <v>21.439103584546963</v>
      </c>
      <c r="E22" s="50">
        <f t="shared" si="3"/>
        <v>23.723013943001657</v>
      </c>
      <c r="G22" s="52">
        <f t="shared" si="4"/>
        <v>0.30405068612844866</v>
      </c>
      <c r="H22" s="52">
        <f t="shared" si="5"/>
        <v>0.34030323150074543</v>
      </c>
      <c r="I22" s="52">
        <f t="shared" si="6"/>
        <v>0.37655577687304215</v>
      </c>
      <c r="J22" s="52">
        <f>IF(C22&lt;Calculation!D$19,0,G22)</f>
        <v>0</v>
      </c>
      <c r="K22" s="52">
        <f>IF(D22&lt;Calculation!D$19,0,H22)</f>
        <v>0</v>
      </c>
      <c r="L22" s="52">
        <f>IF(E22&lt;Calculation!D$19,0,I22)</f>
        <v>0</v>
      </c>
      <c r="M22" s="52">
        <f>IF(IF(C22&lt;Calculation!D$19,0,C22*(R$3/(R$2+R$3)))&gt;0,$H$2*SIN(2*PI()*$E$2*B22)+$H$5,0)</f>
        <v>0</v>
      </c>
      <c r="N22" s="52">
        <f>IF(IF(D22&lt;Calculation!D$19,0,D22*(R$3/(R$2+R$3)))&gt;0,$J$2*SIN(2*PI()*$E$2*B22)+$J$5,0)</f>
        <v>0</v>
      </c>
      <c r="O22" s="52">
        <f>IF(IF(E22&lt;Calculation!D$19,0,E22*(R$3/(R$2+R$3)))&gt;0,$L$2*SIN(2*PI()*$E$2*B22)+$L$5,0)</f>
        <v>0</v>
      </c>
      <c r="Q22" s="55">
        <f>(M22/Design!C$43)*10^3</f>
        <v>0</v>
      </c>
      <c r="R22" s="55">
        <f>(N22/Design!C$43)*10^3</f>
        <v>0</v>
      </c>
      <c r="S22" s="55">
        <f>(O22/Design!C$43)*10^3</f>
        <v>0</v>
      </c>
      <c r="U22" s="55">
        <f>(($H$2*SIN(2*PI()*$E$2*B22)+$H$5)/Design!C$43)*10^3</f>
        <v>35.606131179980146</v>
      </c>
      <c r="V22" s="55">
        <f>(($J$2*SIN(2*PI()*$E$2*B22)+$J$5)/Design!C$43)*10^3</f>
        <v>18.064424362778656</v>
      </c>
      <c r="W22" s="55">
        <f>(($L$2*SIN(2*PI()*$E$2*B22)+$L$5)/Design!C$43)*10^3</f>
        <v>1.2502092842323496</v>
      </c>
      <c r="Y22" s="99">
        <f>IF(C22&lt;('LED Curve'!$D$14*(U22/$W$2)^3+'LED Curve'!$D$15*(U22/$W$2)^2+'LED Curve'!$D$16*(U22/$W$2)^1+'LED Curve'!$D$17)*$AC$2+((R$5-1)*Design!C$18),0,         ('LED Curve'!$D$14*(U22/$W$2)^3+'LED Curve'!$D$15*(U22/$W$2)^2+'LED Curve'!$D$16*(U22/$W$2)^1+'LED Curve'!$D$17)*$AC$2)</f>
        <v>0</v>
      </c>
      <c r="Z22" s="99">
        <f>IF(Y22=0,0,IF(C22&lt;Y22+('LED Curve'!$D$14*(U22/$W$3)^3+'LED Curve'!$D$15*(U22/$W$3)^2+'LED Curve'!$D$16*(U22/$W$3)^1+'LED Curve'!$D$17)*$AC$3+((R$5-2)*Design!C$18),0,         ('LED Curve'!$D$14*(U22/$W$3)^3+'LED Curve'!$D$15*(U22/$W$3)^2+'LED Curve'!$D$16*(U22/$W$3)^1+'LED Curve'!$D$17)*$AC$3))</f>
        <v>0</v>
      </c>
      <c r="AA22" s="99">
        <f>IF(Z22=0,0,IF(C22&lt;(SUM(Y22:Z22)+('LED Curve'!$D$14*(U22/$W$4)^3+'LED Curve'!$D$15*(U22/$W$4)^2+'LED Curve'!$D$16*(U22/$W$4)^1+'LED Curve'!$D$17)*$AC$4+((R$5-3)*Design!C$18)),0,         ('LED Curve'!$D$14*(U22/$W$4)^3+'LED Curve'!$D$15*(U22/$W$4)^2+'LED Curve'!$D$16*(U22/$W$4)^1+'LED Curve'!$D$17)*$AC$4))</f>
        <v>0</v>
      </c>
      <c r="AB22" s="99">
        <f>IF(AA22=0,0,IF(C22&lt;(SUM(Y22:AA22)+('LED Curve'!$D$14*(U22/$W$5)^3+'LED Curve'!$D$15*(U22/$W$5)^2+'LED Curve'!$D$16*(U22/$W$5)^1+'LED Curve'!$D$17)*$AC$5+((R$5-4)*Design!C$18)),0,         ('LED Curve'!$D$14*(U22/$W$5)^3+'LED Curve'!$D$15*(U22/$W$5)^2+'LED Curve'!$D$16*(U22/$W$5)^1+'LED Curve'!$D$17)*$AC$5))</f>
        <v>0</v>
      </c>
      <c r="AC22" s="99">
        <f>IF(AB22=0,0,IF(C22&lt;(SUM(Y22:AB22)+ ('LED Curve'!$D$14*(U22/$W$6)^3+'LED Curve'!$D$15*(U22/$W$6)^2+'LED Curve'!$D$16*(U22/$W$6)^1+'LED Curve'!$D$17)*$AC$6+((R$5-5)*Design!C$18)),0,         ('LED Curve'!$D$14*(U22/$W$6)^3+'LED Curve'!$D$15*(U22/$W$6)^2+'LED Curve'!$D$16*(U22/$W$6)^1+'LED Curve'!$D$17)*$AC$6))</f>
        <v>0</v>
      </c>
      <c r="AD22" s="99">
        <f>IF(AC22=0,0,IF(C22&lt;(SUM(Y22:AC22)+('LED Curve'!$D$14*(U22/$Z$2)^3+'LED Curve'!$D$15*(U22/$Z$2)^2+'LED Curve'!$D$16*(U22/$Z$2)^1+'LED Curve'!$D$17)*$AE$2+((R$5-6)*Design!C$18)),0,         ('LED Curve'!$D$14*(U22/$Z$2)^3+'LED Curve'!$D$15*(U22/$Z$2)^2+'LED Curve'!$D$16*(U22/$Z$2)^1+'LED Curve'!$D$17)*$AE$2))</f>
        <v>0</v>
      </c>
      <c r="AE22" s="99">
        <f>IF(AD22=0,0,IF(C22&lt;(SUM(Y22:AD22)+('LED Curve'!$D$14*(U22/$Z$3)^3+'LED Curve'!$D$15*(U22/$Z$3)^2+'LED Curve'!$D$16*(U22/$Z$3)^1+'LED Curve'!$D$17)*$AE$3+((R$5-7)*Design!C$18)),0,         ('LED Curve'!$D$14*(U22/$Z$3)^3+'LED Curve'!$D$15*(U22/$Z$3)^2+'LED Curve'!$D$16*(U22/$Z$3)^1+'LED Curve'!$D$17)*$AE$3))</f>
        <v>0</v>
      </c>
      <c r="AF22" s="99">
        <f>IF(AE22=0,0,IF(C22&lt;(SUM(Y22:AE22)+('LED Curve'!$D$14*(U22/$Z$4)^3+'LED Curve'!$D$15*(U22/$Z$4)^2+'LED Curve'!$D$16*(U22/$Z$4)^1+'LED Curve'!$D$17)*$AE$4+((R$5-8)*Design!C$18)),0,         ('LED Curve'!$D$14*(U22/$Z$4)^3+'LED Curve'!$D$15*(U22/$Z$4)^2+'LED Curve'!$D$16*(U22/$Z$4)^1+'LED Curve'!$D$17)*$AE$4))</f>
        <v>0</v>
      </c>
      <c r="AG22" s="99">
        <f>IF(AF22=0,0,IF(C22&lt;(SUM(Y22:AF22)+('LED Curve'!$D$14*(U22/$Z$5)^3+'LED Curve'!$D$15*(U22/$Z$5)^2+'LED Curve'!$D$16*(U22/$Z$5)^1+'LED Curve'!$D$17)*$AE$5+((R$5-9)*Design!C$18)),0,         ('LED Curve'!$D$14*(U22/$Z$5)^3+'LED Curve'!$D$15*(U22/$Z$5)^2+'LED Curve'!$D$16*(U22/$Z$5)^1+'LED Curve'!$D$17)*$AE$5))</f>
        <v>0</v>
      </c>
      <c r="AH22" s="99">
        <f>IF(AG22=0,0,IF(C22&lt;(SUM(Y22:AG22)+('LED Curve'!$D$14*(U22/$Z$6)^3+'LED Curve'!$D$15*(U22/$Z$6)^2+'LED Curve'!$D$16*(U22/$Z$6)^1+'LED Curve'!$D$17)*$AE$6+((R$5-10)*Design!C$18)),0,         ('LED Curve'!$D$14*(U22/$Z$6)^3+'LED Curve'!$D$15*(U22/$Z$6)^2+'LED Curve'!$D$16*(U22/$Z$6)^1+'LED Curve'!$D$17)*$AE$6))</f>
        <v>0</v>
      </c>
      <c r="AI22">
        <f t="shared" si="44"/>
        <v>0</v>
      </c>
      <c r="AJ22" s="57">
        <f>IF(D22&lt;('LED Curve'!$D$14*(V22/$W$2)^3+'LED Curve'!$D$15*(V22/$W$2)^2+'LED Curve'!$D$16*(V22/$W$2)^1+'LED Curve'!$D$17)*$AC$2+((R$5-1)*Design!C$18),0,         ('LED Curve'!$D$14*(V22/$W$2)^3+'LED Curve'!$D$15*(V22/$W$2)^2+'LED Curve'!$D$16*(V22/$W$2)^1+'LED Curve'!$D$17)*$AC$2)</f>
        <v>0</v>
      </c>
      <c r="AK22" s="57">
        <f>IF(AJ22=0,0,IF(D22&lt;AJ22+('LED Curve'!$D$14*(V22/$W$3)^3+'LED Curve'!$D$15*(V22/$W$3)^2+'LED Curve'!$D$16*(V22/$W$3)^1+'LED Curve'!$D$17)*$AC$3+((R$5-1)*Design!C$18),0,         ('LED Curve'!$D$14*(V22/$W$3)^3+'LED Curve'!$D$15*(V22/$W$3)^2+'LED Curve'!$D$16*(V22/$W$3)^1+'LED Curve'!$D$17)*$AC$3))</f>
        <v>0</v>
      </c>
      <c r="AL22" s="57">
        <f>IF(AK22=0,0,IF(D22&lt;(SUM(AJ22:AK22)+('LED Curve'!$D$14*(V22/$W$4)^3+'LED Curve'!$D$15*(V22/$W$4)^2+'LED Curve'!$D$16*(V22/$W$4)^1+'LED Curve'!$D$17)*$AC$4+((R$5-1)*Design!C$18)),0,         ('LED Curve'!$D$14*(V22/$W$4)^3+'LED Curve'!$D$15*(V22/$W$4)^2+'LED Curve'!$D$16*(V22/$W$4)^1+'LED Curve'!$D$17)*$AC$4))</f>
        <v>0</v>
      </c>
      <c r="AM22" s="57">
        <f>IF(AL22=0,0,IF(D22&lt;(SUM(AJ22:AL22)+('LED Curve'!$D$14*(V22/$W$5)^3+'LED Curve'!$D$15*(V22/$W$5)^2+'LED Curve'!$D$16*(V22/$W$5)^1+'LED Curve'!$D$17)*$AC$5+((R$5-1)*Design!C$18)),0,         ('LED Curve'!$D$14*(V22/$W$5)^3+'LED Curve'!$D$15*(V22/$W$5)^2+'LED Curve'!$D$16*(V22/$W$5)^1+'LED Curve'!$D$17)*$AC$5))</f>
        <v>0</v>
      </c>
      <c r="AN22" s="57">
        <f>IF(AM22=0,0,IF(D22&lt;(SUM(AJ22:AM22)+ ('LED Curve'!$D$14*(V22/$W$6)^3+'LED Curve'!$D$15*(V22/$W$6)^2+'LED Curve'!$D$16*(V22/$W$6)^1+'LED Curve'!$D$17)*$AC$6+((R$5-1)*Design!C$18)),0,         ('LED Curve'!$D$14*(V22/$W$6)^3+'LED Curve'!$D$15*(V22/$W$6)^2+'LED Curve'!$D$16*(V22/$W$6)^1+'LED Curve'!$D$17)*$AC$6))</f>
        <v>0</v>
      </c>
      <c r="AO22" s="57">
        <f>IF(AN22=0,0,IF(D22&lt;(SUM(AJ22:AN22)+('LED Curve'!$D$14*(V22/$Z$2)^3+'LED Curve'!$D$15*(V22/$Z$2)^2+'LED Curve'!$D$16*(V22/$Z$2)^1+'LED Curve'!$D$17)*$AE$2+((R$5-1)*Design!C$18)),0,         ('LED Curve'!$D$14*(V22/$Z$2)^3+'LED Curve'!$D$15*(V22/$Z$2)^2+'LED Curve'!$D$16*(V22/$Z$2)^1+'LED Curve'!$D$17)*$AE$2))</f>
        <v>0</v>
      </c>
      <c r="AP22" s="57">
        <f>IF(AO22=0,0,IF(D22&lt;(SUM(AJ22:AO22)+('LED Curve'!$D$14*(V22/$Z$3)^3+'LED Curve'!$D$15*(V22/$Z$3)^2+'LED Curve'!$D$16*(V22/$Z$3)^1+'LED Curve'!$D$17)*$AE$3+((R$5-1)*Design!C$18)),0,         ('LED Curve'!$D$14*(V22/$Z$3)^3+'LED Curve'!$D$15*(V22/$Z$3)^2+'LED Curve'!$D$16*(V22/$Z$3)^1+'LED Curve'!$D$17)*$AE$3))</f>
        <v>0</v>
      </c>
      <c r="AQ22" s="57">
        <f>IF(AP22=0,0,IF(D22&lt;(SUM(AJ22:AP22)+('LED Curve'!$D$14*(V22/$Z$4)^3+'LED Curve'!$D$15*(V22/$Z$4)^2+'LED Curve'!$D$16*(V22/$Z$4)^1+'LED Curve'!$D$17)*$AE$4+((R$5-1)*Design!C$18)),0,         ('LED Curve'!$D$14*(V22/$Z$4)^3+'LED Curve'!$D$15*(V22/$Z$4)^2+'LED Curve'!$D$16*(V22/$Z$4)^1+'LED Curve'!$D$17)*$AE$4))</f>
        <v>0</v>
      </c>
      <c r="AR22" s="57">
        <f>IF(AQ22=0,0,IF(D22&lt;(SUM(AJ22:AQ22)+('LED Curve'!$D$14*(V22/$Z$5)^3+'LED Curve'!$D$15*(V22/$Z$5)^2+'LED Curve'!$D$16*(V22/$Z$5)^1+'LED Curve'!$D$17)*$AE$5+((R$5-1)*Design!C$18)),0,         ('LED Curve'!$D$14*(V22/$Z$5)^3+'LED Curve'!$D$15*(V22/$Z$5)^2+'LED Curve'!$D$16*(V22/$Z$5)^1+'LED Curve'!$D$17)*$AE$5))</f>
        <v>0</v>
      </c>
      <c r="AS22" s="57">
        <f>IF(AR22=0,0,IF(D22&lt;(SUM(AJ22:AR22)+('LED Curve'!$D$14*(V22/$Z$6)^3+'LED Curve'!$D$15*(V22/$Z$6)^2+'LED Curve'!$D$16*(V22/$Z$6)^1+'LED Curve'!$D$17)*$AE$6+((R$5-1)*Design!C$18)),0,         ('LED Curve'!$D$14*(V22/$Z$6)^3+'LED Curve'!$D$15*(V22/$Z$6)^2+'LED Curve'!$D$16*(V22/$Z$6)^1+'LED Curve'!$D$17)*$AE$6))</f>
        <v>0</v>
      </c>
      <c r="AU22" s="59">
        <f>IF(E22&lt;('LED Curve'!$D$14*(W22/$W$2)^3+'LED Curve'!$D$15*(W22/$W$2)^2+'LED Curve'!$D$16*(W22/$W$2)^1+'LED Curve'!$D$17)*$AC$2+((R$5-1)*Design!C$18),0,         ('LED Curve'!$D$14*(W22/$W$2)^3+'LED Curve'!$D$15*(W22/$W$2)^2+'LED Curve'!$D$16*(W22/$W$2)^1+'LED Curve'!$D$17)*$AC$2)</f>
        <v>21.822894538537746</v>
      </c>
      <c r="AV22" s="59">
        <f>IF(AU22=0,0,IF(E22&lt;AU22+('LED Curve'!$D$14*(W22/$W$3)^3+'LED Curve'!$D$15*(W22/$W$3)^2+'LED Curve'!$D$16*(W22/$W$3)^1+'LED Curve'!$D$17)*$AC$3+((R$5-2)*Design!C$18),0,         ('LED Curve'!$D$14*(W22/$W$3)^3+'LED Curve'!$D$15*(W22/$W$3)^2+'LED Curve'!$D$16*(W22/$W$3)^1+'LED Curve'!$D$17)*$AC$3))</f>
        <v>0</v>
      </c>
      <c r="AW22" s="59">
        <f>IF(AV22=0,0,IF(E22&lt;(SUM(AU22:AV22)+('LED Curve'!$D$14*(W22/$W$4)^3+'LED Curve'!$D$15*(W22/$W$4)^2+'LED Curve'!$D$16*(W22/$W$4)^1+'LED Curve'!$D$17)*$AC$4+((R$5-3)*Design!C$18)),0,         ('LED Curve'!$D$14*(W22/$W$4)^3+'LED Curve'!$D$15*(W22/$W$4)^2+'LED Curve'!$D$16*(W22/$W$4)^1+'LED Curve'!$D$17)*$AC$4))</f>
        <v>0</v>
      </c>
      <c r="AX22" s="59">
        <f>IF(AW22=0,0,IF(E22&lt;(SUM(AU22:AW22)+('LED Curve'!$D$14*(W22/$W$5)^3+'LED Curve'!$D$15*(W22/$W$5)^2+'LED Curve'!$D$16*(W22/$W$5)^1+'LED Curve'!$D$17)*$AC$5+((R$5-4)*Design!C$18)),0,         ('LED Curve'!$D$14*(W22/$W$5)^3+'LED Curve'!$D$15*(W22/$W$5)^2+'LED Curve'!$D$16*(W22/$W$5)^1+'LED Curve'!$D$17)*$AC$5))</f>
        <v>0</v>
      </c>
      <c r="AY22" s="59">
        <f>IF(AX22=0,0,IF(E22&lt;(SUM(AU22:AX22)+ ('LED Curve'!$D$14*(W22/$W$6)^3+'LED Curve'!$D$15*(W22/$W$6)^2+'LED Curve'!$D$16*(W22/$W$6)^1+'LED Curve'!$D$17)*$AC$6+((R$5-5)*Design!C$18)),0,         ('LED Curve'!$D$14*(W22/$W$6)^3+'LED Curve'!$D$15*(W22/$W$6)^2+'LED Curve'!$D$16*(W22/$W$6)^1+'LED Curve'!$D$17)*$AC$6))</f>
        <v>0</v>
      </c>
      <c r="AZ22" s="59">
        <f>IF(AY22=0,0,IF(E22&lt;(SUM(AU22:AY22)+('LED Curve'!$D$14*(W22/$Z$2)^3+'LED Curve'!$D$15*(W22/$Z$2)^2+'LED Curve'!$D$16*(W22/$Z$2)^1+'LED Curve'!$D$17)*$AE$2+((R$5-6)*Design!C$18)),0,         ('LED Curve'!$D$14*(W22/$Z$2)^3+'LED Curve'!$D$15*(W22/$Z$2)^2+'LED Curve'!$D$16*(W22/$Z$2)^1+'LED Curve'!$D$17)*$AE$2))</f>
        <v>0</v>
      </c>
      <c r="BA22" s="59">
        <f>IF(AZ22=0,0,IF(E22&lt;(SUM(AU22:AZ22)+('LED Curve'!$D$14*(W22/$Z$3)^3+'LED Curve'!$D$15*(W22/$Z$3)^2+'LED Curve'!$D$16*(W22/$Z$3)^1+'LED Curve'!$D$17)*$AE$3+((R$5-7)*Design!C$18)),0,         ('LED Curve'!$D$14*(W22/$Z$3)^3+'LED Curve'!$D$15*(W22/$Z$3)^2+'LED Curve'!$D$16*(W22/$Z$3)^1+'LED Curve'!$D$17)*$AE$3))</f>
        <v>0</v>
      </c>
      <c r="BB22" s="59">
        <f>IF(BA22=0,0,IF(E22&lt;(SUM(AU22:BA22)+('LED Curve'!$D$14*(W22/$Z$4)^3+'LED Curve'!$D$15*(W22/$Z$4)^2+'LED Curve'!$D$16*(W22/$Z$4)^1+'LED Curve'!$D$17)*$AE$4+((R$5-8)*Design!C$18)),0,         ('LED Curve'!$D$14*(W22/$Z$4)^3+'LED Curve'!$D$15*(W22/$Z$4)^2+'LED Curve'!$D$16*(W22/$Z$4)^1+'LED Curve'!$D$17)*$AE$4))</f>
        <v>0</v>
      </c>
      <c r="BC22" s="59">
        <f>IF(BB22=0,0,IF(E22&lt;(SUM(AU22:BB22)+('LED Curve'!$D$14*(W22/$Z$5)^3+'LED Curve'!$D$15*(W22/$Z$5)^2+'LED Curve'!$D$16*(W22/$Z$5)^1+'LED Curve'!$D$17)*$AE$5+((R$5-9)*Design!C$18)),0,         ('LED Curve'!$D$14*(W22/$Z$5)^3+'LED Curve'!$D$15*(W22/$Z$5)^2+'LED Curve'!$D$16*(W22/$Z$5)^1+'LED Curve'!$D$17)*$AE$5))</f>
        <v>0</v>
      </c>
      <c r="BD22" s="59">
        <f>IF(BC22=0,0,IF(E22&lt;(SUM(AU22:BC22)+('LED Curve'!$D$14*(W22/$Z$6)^3+'LED Curve'!$D$15*(W22/$Z$6)^2+'LED Curve'!$D$16*(W22/$Z$6)^1+'LED Curve'!$D$17)*$AE$6+((R$5-10)*Design!C$18)),0,         ('LED Curve'!$D$14*(W22/$Z$6)^3+'LED Curve'!$D$15*(W22/$Z$6)^2+'LED Curve'!$D$16*(W22/$Z$6)^1+'LED Curve'!$D$17)*$AE$6))</f>
        <v>0</v>
      </c>
      <c r="BE22">
        <f t="shared" si="45"/>
        <v>21.822894538537746</v>
      </c>
      <c r="BF22" s="64">
        <f t="shared" si="7"/>
        <v>0</v>
      </c>
      <c r="BG22" s="64">
        <f t="shared" si="8"/>
        <v>0</v>
      </c>
      <c r="BH22" s="64">
        <f t="shared" si="9"/>
        <v>0</v>
      </c>
      <c r="BI22" s="64">
        <f t="shared" si="10"/>
        <v>0</v>
      </c>
      <c r="BJ22" s="64">
        <f t="shared" si="11"/>
        <v>0</v>
      </c>
      <c r="BK22" s="64">
        <f t="shared" si="12"/>
        <v>0</v>
      </c>
      <c r="BL22" s="64">
        <f t="shared" si="13"/>
        <v>0</v>
      </c>
      <c r="BM22" s="64">
        <f t="shared" si="14"/>
        <v>0</v>
      </c>
      <c r="BN22" s="64">
        <f t="shared" si="15"/>
        <v>0</v>
      </c>
      <c r="BO22" s="64">
        <f t="shared" si="16"/>
        <v>0</v>
      </c>
      <c r="BQ22" s="67">
        <f t="shared" si="17"/>
        <v>0</v>
      </c>
      <c r="BR22" s="67">
        <f t="shared" si="18"/>
        <v>0</v>
      </c>
      <c r="BS22" s="67">
        <f t="shared" si="19"/>
        <v>0</v>
      </c>
      <c r="BT22" s="67">
        <f t="shared" si="20"/>
        <v>0</v>
      </c>
      <c r="BU22" s="67">
        <f t="shared" si="21"/>
        <v>0</v>
      </c>
      <c r="BV22" s="67">
        <f t="shared" si="22"/>
        <v>0</v>
      </c>
      <c r="BW22" s="67">
        <f t="shared" si="23"/>
        <v>0</v>
      </c>
      <c r="BX22" s="67">
        <f t="shared" si="24"/>
        <v>0</v>
      </c>
      <c r="BY22" s="67">
        <f t="shared" si="25"/>
        <v>0</v>
      </c>
      <c r="BZ22" s="67">
        <f t="shared" si="26"/>
        <v>0</v>
      </c>
      <c r="CB22" s="70">
        <f t="shared" si="27"/>
        <v>0</v>
      </c>
      <c r="CC22" s="70">
        <f t="shared" si="28"/>
        <v>0</v>
      </c>
      <c r="CD22" s="70">
        <f t="shared" si="29"/>
        <v>0</v>
      </c>
      <c r="CE22" s="70">
        <f t="shared" si="30"/>
        <v>0</v>
      </c>
      <c r="CF22" s="70">
        <f t="shared" si="31"/>
        <v>0</v>
      </c>
      <c r="CG22" s="70">
        <f t="shared" si="32"/>
        <v>0</v>
      </c>
      <c r="CH22" s="70">
        <f t="shared" si="33"/>
        <v>0</v>
      </c>
      <c r="CI22" s="70">
        <f t="shared" si="34"/>
        <v>0</v>
      </c>
      <c r="CJ22" s="70">
        <f t="shared" si="35"/>
        <v>0</v>
      </c>
      <c r="CK22" s="70">
        <f t="shared" si="36"/>
        <v>0</v>
      </c>
      <c r="CL22">
        <f t="shared" si="46"/>
        <v>0</v>
      </c>
      <c r="CM22" s="64">
        <f t="shared" si="47"/>
        <v>0</v>
      </c>
      <c r="CN22" s="64">
        <f t="shared" si="48"/>
        <v>0</v>
      </c>
      <c r="CO22" s="64">
        <f t="shared" si="49"/>
        <v>0</v>
      </c>
      <c r="CP22" s="64">
        <f t="shared" si="50"/>
        <v>0</v>
      </c>
      <c r="CQ22" s="64">
        <f t="shared" si="51"/>
        <v>0</v>
      </c>
      <c r="CR22" s="64">
        <f t="shared" si="52"/>
        <v>0</v>
      </c>
      <c r="CS22" s="64">
        <f t="shared" si="53"/>
        <v>0</v>
      </c>
      <c r="CT22" s="64">
        <f t="shared" si="54"/>
        <v>0</v>
      </c>
      <c r="CU22" s="64">
        <f t="shared" si="55"/>
        <v>0</v>
      </c>
      <c r="CV22" s="64">
        <f t="shared" si="56"/>
        <v>0</v>
      </c>
      <c r="CX22" s="103">
        <f t="shared" si="57"/>
        <v>0</v>
      </c>
      <c r="CY22" s="103">
        <f t="shared" si="58"/>
        <v>0</v>
      </c>
      <c r="CZ22" s="103">
        <f t="shared" si="59"/>
        <v>0</v>
      </c>
      <c r="DA22" s="103">
        <f t="shared" si="60"/>
        <v>0</v>
      </c>
      <c r="DB22" s="103">
        <f t="shared" si="61"/>
        <v>0</v>
      </c>
      <c r="DC22" s="103">
        <f t="shared" si="62"/>
        <v>0</v>
      </c>
      <c r="DD22" s="103">
        <f t="shared" si="63"/>
        <v>0</v>
      </c>
      <c r="DE22" s="103">
        <f t="shared" si="64"/>
        <v>0</v>
      </c>
      <c r="DF22" s="103">
        <f t="shared" si="65"/>
        <v>0</v>
      </c>
      <c r="DG22" s="103">
        <f t="shared" si="66"/>
        <v>0</v>
      </c>
      <c r="DI22" s="70">
        <f t="shared" si="67"/>
        <v>0</v>
      </c>
      <c r="DJ22" s="70">
        <f t="shared" si="68"/>
        <v>0</v>
      </c>
      <c r="DK22" s="70">
        <f t="shared" si="69"/>
        <v>0</v>
      </c>
      <c r="DL22" s="70">
        <f t="shared" si="70"/>
        <v>0</v>
      </c>
      <c r="DM22" s="70">
        <f t="shared" si="71"/>
        <v>0</v>
      </c>
      <c r="DN22" s="70">
        <f t="shared" si="72"/>
        <v>0</v>
      </c>
      <c r="DO22" s="70">
        <f t="shared" si="73"/>
        <v>0</v>
      </c>
      <c r="DP22" s="70">
        <f t="shared" si="74"/>
        <v>0</v>
      </c>
      <c r="DQ22" s="70">
        <f t="shared" si="75"/>
        <v>0</v>
      </c>
      <c r="DR22" s="70">
        <f t="shared" si="76"/>
        <v>0</v>
      </c>
      <c r="DT22">
        <f t="shared" si="77"/>
        <v>0</v>
      </c>
      <c r="DU22">
        <f t="shared" si="78"/>
        <v>0</v>
      </c>
      <c r="DV22">
        <f t="shared" si="79"/>
        <v>0</v>
      </c>
      <c r="DX22">
        <f t="shared" si="80"/>
        <v>0</v>
      </c>
      <c r="DY22">
        <f t="shared" si="81"/>
        <v>0</v>
      </c>
      <c r="DZ22">
        <f t="shared" si="82"/>
        <v>0</v>
      </c>
      <c r="EB22">
        <f t="shared" si="83"/>
        <v>0</v>
      </c>
      <c r="EC22">
        <f t="shared" si="84"/>
        <v>0</v>
      </c>
      <c r="ED22">
        <f t="shared" si="85"/>
        <v>0</v>
      </c>
      <c r="EE22">
        <f t="shared" si="86"/>
        <v>0</v>
      </c>
      <c r="EF22">
        <f t="shared" si="87"/>
        <v>0</v>
      </c>
      <c r="EG22">
        <f t="shared" si="88"/>
        <v>0</v>
      </c>
      <c r="EH22">
        <f t="shared" si="89"/>
        <v>0</v>
      </c>
      <c r="EI22">
        <f t="shared" si="90"/>
        <v>0</v>
      </c>
      <c r="EJ22">
        <f t="shared" si="91"/>
        <v>0</v>
      </c>
      <c r="EK22">
        <f t="shared" si="92"/>
        <v>0</v>
      </c>
      <c r="EM22">
        <f t="shared" si="93"/>
        <v>0</v>
      </c>
      <c r="EN22">
        <f t="shared" si="94"/>
        <v>0</v>
      </c>
      <c r="EO22">
        <f t="shared" si="95"/>
        <v>0</v>
      </c>
      <c r="EP22">
        <f t="shared" si="96"/>
        <v>0</v>
      </c>
      <c r="EQ22">
        <f t="shared" si="97"/>
        <v>0</v>
      </c>
      <c r="ER22">
        <f t="shared" si="98"/>
        <v>0</v>
      </c>
      <c r="ES22">
        <f t="shared" si="99"/>
        <v>0</v>
      </c>
      <c r="ET22">
        <f t="shared" si="100"/>
        <v>0</v>
      </c>
      <c r="EU22">
        <f t="shared" si="101"/>
        <v>0</v>
      </c>
      <c r="EV22">
        <f t="shared" si="102"/>
        <v>0</v>
      </c>
      <c r="EX22">
        <f t="shared" si="103"/>
        <v>0</v>
      </c>
      <c r="EY22">
        <f t="shared" si="104"/>
        <v>0</v>
      </c>
      <c r="EZ22">
        <f t="shared" si="105"/>
        <v>0</v>
      </c>
      <c r="FA22">
        <f t="shared" si="106"/>
        <v>0</v>
      </c>
      <c r="FB22">
        <f t="shared" si="107"/>
        <v>0</v>
      </c>
      <c r="FC22">
        <f t="shared" si="108"/>
        <v>0</v>
      </c>
      <c r="FD22">
        <f t="shared" si="109"/>
        <v>0</v>
      </c>
      <c r="FE22">
        <f t="shared" si="110"/>
        <v>0</v>
      </c>
      <c r="FF22">
        <f t="shared" si="111"/>
        <v>0</v>
      </c>
      <c r="FG22">
        <f t="shared" si="112"/>
        <v>0</v>
      </c>
      <c r="FJ22">
        <f>IF($W$2=0,0,IF(BF22&lt;=0,0,('LED Curve'!$D$19*(BF22/$W$2)^3+'LED Curve'!$D$20*(BF22/$W$2)^2+'LED Curve'!$D$21*(BF22/$W$2)^1+'LED Curve'!$D$22)*$AC$2*$W$2))</f>
        <v>0</v>
      </c>
      <c r="FK22">
        <f>IF($W$3=0,0,IF(BG22&lt;=0,0,('LED Curve'!$D$19*(BG22/$W$3)^3+'LED Curve'!$D$20*(BG22/$W$3)^2+'LED Curve'!$D$21*(BG22/$W$3)^1+'LED Curve'!$D$22)*$AC$3*$W$3))</f>
        <v>0</v>
      </c>
      <c r="FL22">
        <f>IF($W$4=0,0,IF(BH22&lt;=0,0,('LED Curve'!$D$19*(BH22/$W$4)^3+'LED Curve'!$D$20*(BH22/$W$4)^2+'LED Curve'!$D$21*(BH22/$W$4)^1+'LED Curve'!$D$22)*$AC$4*$W$4))</f>
        <v>0</v>
      </c>
      <c r="FM22">
        <f>IF($W$5=0,0,IF(BI22&lt;=0,0,('LED Curve'!$D$19*(BI22/$W$5)^3+'LED Curve'!$D$20*(BI22/$W$5)^2+'LED Curve'!$D$21*(BI22/$W$5)^1+'LED Curve'!$D$22)*$AC$5*$W$5))</f>
        <v>0</v>
      </c>
      <c r="FN22">
        <f>IF($W$6=0,0,IF(BJ22&lt;=0,0,('LED Curve'!$D$19*(BJ22/$W$6)^3+'LED Curve'!$D$20*(BJ22/$W$6)^2+'LED Curve'!$D$21*(BJ22/$W$6)^1+'LED Curve'!$D$22)*$AC$6*$W$6))</f>
        <v>0</v>
      </c>
      <c r="FO22">
        <f>IF($Z$2=0,0,IF(BK22&lt;=0,0,('LED Curve'!$D$19*(BK22/$Z$2)^3+'LED Curve'!$D$20*(BK22/$Z$2)^2+'LED Curve'!$D$21*(BK22/$Z$2)^1+'LED Curve'!$D$22)*$AE$2*$Z$2))</f>
        <v>0</v>
      </c>
      <c r="FP22">
        <f>IF($Z$3=0,0,IF(BL22&lt;=0,0,('LED Curve'!$D$19*(BL22/$Z$3)^3+'LED Curve'!$D$20*(BL22/$Z$3)^2+'LED Curve'!$D$21*(BL22/$Z$3)^1+'LED Curve'!$D$22)*$AE$3*$Z$3))</f>
        <v>0</v>
      </c>
      <c r="FQ22">
        <f>IF($Z$4=0,0,IF(BM22&lt;=0,0,('LED Curve'!$D$19*(BM22/$Z$4)^3+'LED Curve'!$D$20*(BM22/$Z$4)^2+'LED Curve'!$D$21*(BM22/$Z$4)^1+'LED Curve'!$D$22)*$AE$4*$Z$4))</f>
        <v>0</v>
      </c>
      <c r="FR22">
        <f>IF($Z$5=0,0,IF(BN22&lt;=0,0,('LED Curve'!$D$19*(BN22/$Z$5)^3+'LED Curve'!$D$20*(BN22/$Z$5)^2+'LED Curve'!$D$21*(BN22/$Z$5)^1+'LED Curve'!$D$22)*$AE$5*$Z$5))</f>
        <v>0</v>
      </c>
      <c r="FS22">
        <f>IF($Z$6=0,0,IF(BO22&lt;=0,0,('LED Curve'!$D$19*(BO22/$Z$6)^3+'LED Curve'!$D$20*(BO22/$Z$6)^2+'LED Curve'!$D$21*(BO22/$Z$6)^1+'LED Curve'!$D$22)*$AE$6*$Z$6))</f>
        <v>0</v>
      </c>
      <c r="FU22">
        <f>IF($W$2=0,0,IF(BQ22&lt;=0,0,('LED Curve'!$D$19*(BQ22/$W$2)^3+'LED Curve'!$D$20*(BQ22/$W$2)^2+'LED Curve'!$D$21*(BQ22/$W$2)^1+'LED Curve'!$D$22)*$AC$2*$W$2))</f>
        <v>0</v>
      </c>
      <c r="FV22">
        <f>IF($W$3=0,0,IF(BR22&lt;=0,0,('LED Curve'!$D$19*(BR22/$W$3)^3+'LED Curve'!$D$20*(BR22/$W$3)^2+'LED Curve'!$D$21*(BR22/$W$3)^1+'LED Curve'!$D$22)*$AC$3*$W$3))</f>
        <v>0</v>
      </c>
      <c r="FW22">
        <f>IF($W$4=0,0,IF(BS22&lt;=0,0,('LED Curve'!$D$19*(BS22/$W$4)^3+'LED Curve'!$D$20*(BS22/$W$4)^2+'LED Curve'!$D$21*(BS22/$W$4)^1+'LED Curve'!$D$22)*$AC$4*$W$4))</f>
        <v>0</v>
      </c>
      <c r="FX22">
        <f>IF($W$5=0,0,IF(BT22&lt;=0,0,('LED Curve'!$D$19*(BT22/$W$5)^3+'LED Curve'!$D$20*(BT22/$W$5)^2+'LED Curve'!$D$21*(BT22/$W$5)^1+'LED Curve'!$D$22)*$AC$5*$W$5))</f>
        <v>0</v>
      </c>
      <c r="FY22">
        <f>IF($W$6=0,0,IF(BU22&lt;=0,0,('LED Curve'!$D$19*(BU22/$W$6)^3+'LED Curve'!$D$20*(BU22/$W$6)^2+'LED Curve'!$D$21*(BU22/$W$6)^1+'LED Curve'!$D$22)*$AC$6*$W$6))</f>
        <v>0</v>
      </c>
      <c r="FZ22">
        <f>IF($Z$2=0,0,IF(BV22&lt;=0,0,('LED Curve'!$D$19*(BV22/$Z$2)^3+'LED Curve'!$D$20*(BV22/$Z$2)^2+'LED Curve'!$D$21*(BV22/$Z$2)^1+'LED Curve'!$D$22)*$AE$2*$Z$2))</f>
        <v>0</v>
      </c>
      <c r="GA22">
        <f>IF($Z$3=0,0,IF(BW22&lt;=0,0,('LED Curve'!$D$19*(BW22/$Z$3)^3+'LED Curve'!$D$20*(BW22/$Z$3)^2+'LED Curve'!$D$21*(BW22/$Z$3)^1+'LED Curve'!$D$22)*$AE$3*$Z$3))</f>
        <v>0</v>
      </c>
      <c r="GB22">
        <f>IF($Z$4=0,0,IF(BX22&lt;=0,0,('LED Curve'!$D$19*(BX22/$Z$4)^3+'LED Curve'!$D$20*(BX22/$Z$4)^2+'LED Curve'!$D$21*(BX22/$Z$4)^1+'LED Curve'!$D$22)*$AE$4*$Z$4))</f>
        <v>0</v>
      </c>
      <c r="GC22">
        <f>IF($Z$5=0,0,IF(BY22&lt;=0,0,('LED Curve'!$D$19*(BY22/$Z$5)^3+'LED Curve'!$D$20*(BY22/$Z$5)^2+'LED Curve'!$D$21*(BY22/$Z$5)^1+'LED Curve'!$D$22)*$AE$5*$Z$5))</f>
        <v>0</v>
      </c>
      <c r="GD22">
        <f>IF($Z$6=0,0,IF(BZ22&lt;=0,0,('LED Curve'!$D$19*(BZ22/$Z$6)^3+'LED Curve'!$D$20*(BZ22/$Z$6)^2+'LED Curve'!$D$21*(BZ22/$Z$6)^1+'LED Curve'!$D$22)*$AE$6*$Z$6))</f>
        <v>0</v>
      </c>
      <c r="GF22">
        <f>IF($W$2=0,0,IF(CB22&lt;=0,0,('LED Curve'!$D$19*(CB22/$W$2)^3+'LED Curve'!$D$20*(CB22/$W$2)^2+'LED Curve'!$D$21*(CB22/$W$2)^1+'LED Curve'!$D$22)*$AC$2*$W$2))</f>
        <v>0</v>
      </c>
      <c r="GG22">
        <f>IF($W$3=0,0,IF(CC22&lt;=0,0,('LED Curve'!$D$19*(CC22/$W$3)^3+'LED Curve'!$D$20*(CC22/$W$3)^2+'LED Curve'!$D$21*(CC22/$W$3)^1+'LED Curve'!$D$22)*$AC$3*$W$3))</f>
        <v>0</v>
      </c>
      <c r="GH22">
        <f>IF($W$4=0,0,IF(CD22&lt;=0,0,('LED Curve'!$D$19*(CD22/$W$4)^3+'LED Curve'!$D$20*(CD22/$W$4)^2+'LED Curve'!$D$21*(CD22/$W$4)^1+'LED Curve'!$D$22)*$AC$4*$W$4))</f>
        <v>0</v>
      </c>
      <c r="GI22">
        <f>IF($W$5=0,0,IF(CE22&lt;=0,0,('LED Curve'!$D$19*(CE22/$W$5)^3+'LED Curve'!$D$20*(CE22/$W$5)^2+'LED Curve'!$D$21*(CE22/$W$5)^1+'LED Curve'!$D$22)*$AC$5*$W$5))</f>
        <v>0</v>
      </c>
      <c r="GJ22">
        <f>IF($W$6=0,0,IF(CF22&lt;=0,0,('LED Curve'!$D$19*(CF22/$W$6)^3+'LED Curve'!$D$20*(CF22/$W$6)^2+'LED Curve'!$D$21*(CF22/$W$6)^1+'LED Curve'!$D$22)*$AC$6*$W$6))</f>
        <v>0</v>
      </c>
      <c r="GK22">
        <f>IF($Z$2=0,0,IF(CG22&lt;=0,0,('LED Curve'!$D$19*(CG22/$Z$2)^3+'LED Curve'!$D$20*(CG22/$Z$2)^2+'LED Curve'!$D$21*(CG22/$Z$2)^1+'LED Curve'!$D$22)*$AE$2*$Z$2))</f>
        <v>0</v>
      </c>
      <c r="GL22">
        <f>IF($Z$3=0,0,IF(CH22&lt;=0,0,('LED Curve'!$D$19*(CH22/$Z$3)^3+'LED Curve'!$D$20*(CH22/$Z$3)^2+'LED Curve'!$D$21*(CH22/$Z$3)^1+'LED Curve'!$D$22)*$AE$3*$Z$3))</f>
        <v>0</v>
      </c>
      <c r="GM22">
        <f>IF($Z$4=0,0,IF(CI22&lt;=0,0,('LED Curve'!$D$19*(CI22/$Z$4)^3+'LED Curve'!$D$20*(CI22/$Z$4)^2+'LED Curve'!$D$21*(CI22/$Z$4)^1+'LED Curve'!$D$22)*$AE$4*$Z$4))</f>
        <v>0</v>
      </c>
      <c r="GN22">
        <f>IF($Z$5=0,0,IF(CJ22&lt;=0,0,('LED Curve'!$D$19*(CJ22/$Z$5)^3+'LED Curve'!$D$20*(CJ22/$Z$5)^2+'LED Curve'!$D$21*(CJ22/$Z$5)^1+'LED Curve'!$D$22)*$AE$5*$Z$5))</f>
        <v>0</v>
      </c>
      <c r="GO22">
        <f>IF($Z$6=0,0,IF(CK22&lt;=0,0,('LED Curve'!$D$19*(CK22/$Z$6)^3+'LED Curve'!$D$20*(CK22/$Z$6)^2+'LED Curve'!$D$21*(CK22/$Z$6)^1+'LED Curve'!$D$22)*$AE$6*$Z$6))</f>
        <v>0</v>
      </c>
      <c r="GQ22">
        <f t="shared" si="113"/>
        <v>0</v>
      </c>
      <c r="GR22">
        <f t="shared" si="41"/>
        <v>0</v>
      </c>
      <c r="GS22">
        <f t="shared" si="114"/>
        <v>0</v>
      </c>
      <c r="GT22">
        <f t="shared" si="42"/>
        <v>0</v>
      </c>
      <c r="GU22">
        <f t="shared" si="115"/>
        <v>0</v>
      </c>
      <c r="GV22">
        <f t="shared" si="43"/>
        <v>0</v>
      </c>
    </row>
    <row r="23" spans="1:204" ht="16.899999999999999">
      <c r="A23">
        <v>12</v>
      </c>
      <c r="B23">
        <f t="shared" si="0"/>
        <v>3.9062500000000002E-4</v>
      </c>
      <c r="C23" s="50">
        <f t="shared" si="1"/>
        <v>21.010888514726851</v>
      </c>
      <c r="D23" s="50">
        <f t="shared" si="2"/>
        <v>23.500987238585388</v>
      </c>
      <c r="E23" s="50">
        <f t="shared" si="3"/>
        <v>25.991085962443929</v>
      </c>
      <c r="G23" s="52">
        <f t="shared" si="4"/>
        <v>0.33350616690042617</v>
      </c>
      <c r="H23" s="52">
        <f t="shared" si="5"/>
        <v>0.37303154346960932</v>
      </c>
      <c r="I23" s="52">
        <f t="shared" si="6"/>
        <v>0.41255692003879252</v>
      </c>
      <c r="J23" s="52">
        <f>IF(C23&lt;Calculation!D$19,0,G23)</f>
        <v>0</v>
      </c>
      <c r="K23" s="52">
        <f>IF(D23&lt;Calculation!D$19,0,H23)</f>
        <v>0</v>
      </c>
      <c r="L23" s="52">
        <f>IF(E23&lt;Calculation!D$19,0,I23)</f>
        <v>0.41255692003879252</v>
      </c>
      <c r="M23" s="52">
        <f>IF(IF(C23&lt;Calculation!D$19,0,C23*(R$3/(R$2+R$3)))&gt;0,$H$2*SIN(2*PI()*$E$2*B23)+$H$5,0)</f>
        <v>0</v>
      </c>
      <c r="N23" s="52">
        <f>IF(IF(D23&lt;Calculation!D$19,0,D23*(R$3/(R$2+R$3)))&gt;0,$J$2*SIN(2*PI()*$E$2*B23)+$J$5,0)</f>
        <v>0</v>
      </c>
      <c r="O23" s="52">
        <f>IF(IF(E23&lt;Calculation!D$19,0,E23*(R$3/(R$2+R$3)))&gt;0,$L$2*SIN(2*PI()*$E$2*B23)+$L$5,0)</f>
        <v>4.7253026723841463E-2</v>
      </c>
      <c r="Q23" s="55">
        <f>(M23/Design!C$43)*10^3</f>
        <v>0</v>
      </c>
      <c r="R23" s="55">
        <f>(N23/Design!C$43)*10^3</f>
        <v>0</v>
      </c>
      <c r="S23" s="55">
        <f>(O23/Design!C$43)*10^3</f>
        <v>5.2503363026490515</v>
      </c>
      <c r="U23" s="55">
        <f>(($H$2*SIN(2*PI()*$E$2*B23)+$H$5)/Design!C$43)*10^3</f>
        <v>38.878962376866539</v>
      </c>
      <c r="V23" s="55">
        <f>(($J$2*SIN(2*PI()*$E$2*B23)+$J$5)/Design!C$43)*10^3</f>
        <v>21.700903470430205</v>
      </c>
      <c r="W23" s="55">
        <f>(($L$2*SIN(2*PI()*$E$2*B23)+$L$5)/Design!C$43)*10^3</f>
        <v>5.2503363026490515</v>
      </c>
      <c r="Y23" s="99">
        <f>IF(C23&lt;('LED Curve'!$D$14*(U23/$W$2)^3+'LED Curve'!$D$15*(U23/$W$2)^2+'LED Curve'!$D$16*(U23/$W$2)^1+'LED Curve'!$D$17)*$AC$2+((R$5-1)*Design!C$18),0,         ('LED Curve'!$D$14*(U23/$W$2)^3+'LED Curve'!$D$15*(U23/$W$2)^2+'LED Curve'!$D$16*(U23/$W$2)^1+'LED Curve'!$D$17)*$AC$2)</f>
        <v>0</v>
      </c>
      <c r="Z23" s="99">
        <f>IF(Y23=0,0,IF(C23&lt;Y23+('LED Curve'!$D$14*(U23/$W$3)^3+'LED Curve'!$D$15*(U23/$W$3)^2+'LED Curve'!$D$16*(U23/$W$3)^1+'LED Curve'!$D$17)*$AC$3+((R$5-2)*Design!C$18),0,         ('LED Curve'!$D$14*(U23/$W$3)^3+'LED Curve'!$D$15*(U23/$W$3)^2+'LED Curve'!$D$16*(U23/$W$3)^1+'LED Curve'!$D$17)*$AC$3))</f>
        <v>0</v>
      </c>
      <c r="AA23" s="99">
        <f>IF(Z23=0,0,IF(C23&lt;(SUM(Y23:Z23)+('LED Curve'!$D$14*(U23/$W$4)^3+'LED Curve'!$D$15*(U23/$W$4)^2+'LED Curve'!$D$16*(U23/$W$4)^1+'LED Curve'!$D$17)*$AC$4+((R$5-3)*Design!C$18)),0,         ('LED Curve'!$D$14*(U23/$W$4)^3+'LED Curve'!$D$15*(U23/$W$4)^2+'LED Curve'!$D$16*(U23/$W$4)^1+'LED Curve'!$D$17)*$AC$4))</f>
        <v>0</v>
      </c>
      <c r="AB23" s="99">
        <f>IF(AA23=0,0,IF(C23&lt;(SUM(Y23:AA23)+('LED Curve'!$D$14*(U23/$W$5)^3+'LED Curve'!$D$15*(U23/$W$5)^2+'LED Curve'!$D$16*(U23/$W$5)^1+'LED Curve'!$D$17)*$AC$5+((R$5-4)*Design!C$18)),0,         ('LED Curve'!$D$14*(U23/$W$5)^3+'LED Curve'!$D$15*(U23/$W$5)^2+'LED Curve'!$D$16*(U23/$W$5)^1+'LED Curve'!$D$17)*$AC$5))</f>
        <v>0</v>
      </c>
      <c r="AC23" s="99">
        <f>IF(AB23=0,0,IF(C23&lt;(SUM(Y23:AB23)+ ('LED Curve'!$D$14*(U23/$W$6)^3+'LED Curve'!$D$15*(U23/$W$6)^2+'LED Curve'!$D$16*(U23/$W$6)^1+'LED Curve'!$D$17)*$AC$6+((R$5-5)*Design!C$18)),0,         ('LED Curve'!$D$14*(U23/$W$6)^3+'LED Curve'!$D$15*(U23/$W$6)^2+'LED Curve'!$D$16*(U23/$W$6)^1+'LED Curve'!$D$17)*$AC$6))</f>
        <v>0</v>
      </c>
      <c r="AD23" s="99">
        <f>IF(AC23=0,0,IF(C23&lt;(SUM(Y23:AC23)+('LED Curve'!$D$14*(U23/$Z$2)^3+'LED Curve'!$D$15*(U23/$Z$2)^2+'LED Curve'!$D$16*(U23/$Z$2)^1+'LED Curve'!$D$17)*$AE$2+((R$5-6)*Design!C$18)),0,         ('LED Curve'!$D$14*(U23/$Z$2)^3+'LED Curve'!$D$15*(U23/$Z$2)^2+'LED Curve'!$D$16*(U23/$Z$2)^1+'LED Curve'!$D$17)*$AE$2))</f>
        <v>0</v>
      </c>
      <c r="AE23" s="99">
        <f>IF(AD23=0,0,IF(C23&lt;(SUM(Y23:AD23)+('LED Curve'!$D$14*(U23/$Z$3)^3+'LED Curve'!$D$15*(U23/$Z$3)^2+'LED Curve'!$D$16*(U23/$Z$3)^1+'LED Curve'!$D$17)*$AE$3+((R$5-7)*Design!C$18)),0,         ('LED Curve'!$D$14*(U23/$Z$3)^3+'LED Curve'!$D$15*(U23/$Z$3)^2+'LED Curve'!$D$16*(U23/$Z$3)^1+'LED Curve'!$D$17)*$AE$3))</f>
        <v>0</v>
      </c>
      <c r="AF23" s="99">
        <f>IF(AE23=0,0,IF(C23&lt;(SUM(Y23:AE23)+('LED Curve'!$D$14*(U23/$Z$4)^3+'LED Curve'!$D$15*(U23/$Z$4)^2+'LED Curve'!$D$16*(U23/$Z$4)^1+'LED Curve'!$D$17)*$AE$4+((R$5-8)*Design!C$18)),0,         ('LED Curve'!$D$14*(U23/$Z$4)^3+'LED Curve'!$D$15*(U23/$Z$4)^2+'LED Curve'!$D$16*(U23/$Z$4)^1+'LED Curve'!$D$17)*$AE$4))</f>
        <v>0</v>
      </c>
      <c r="AG23" s="99">
        <f>IF(AF23=0,0,IF(C23&lt;(SUM(Y23:AF23)+('LED Curve'!$D$14*(U23/$Z$5)^3+'LED Curve'!$D$15*(U23/$Z$5)^2+'LED Curve'!$D$16*(U23/$Z$5)^1+'LED Curve'!$D$17)*$AE$5+((R$5-9)*Design!C$18)),0,         ('LED Curve'!$D$14*(U23/$Z$5)^3+'LED Curve'!$D$15*(U23/$Z$5)^2+'LED Curve'!$D$16*(U23/$Z$5)^1+'LED Curve'!$D$17)*$AE$5))</f>
        <v>0</v>
      </c>
      <c r="AH23" s="99">
        <f>IF(AG23=0,0,IF(C23&lt;(SUM(Y23:AG23)+('LED Curve'!$D$14*(U23/$Z$6)^3+'LED Curve'!$D$15*(U23/$Z$6)^2+'LED Curve'!$D$16*(U23/$Z$6)^1+'LED Curve'!$D$17)*$AE$6+((R$5-10)*Design!C$18)),0,         ('LED Curve'!$D$14*(U23/$Z$6)^3+'LED Curve'!$D$15*(U23/$Z$6)^2+'LED Curve'!$D$16*(U23/$Z$6)^1+'LED Curve'!$D$17)*$AE$6))</f>
        <v>0</v>
      </c>
      <c r="AI23">
        <f t="shared" si="44"/>
        <v>0</v>
      </c>
      <c r="AJ23" s="57">
        <f>IF(D23&lt;('LED Curve'!$D$14*(V23/$W$2)^3+'LED Curve'!$D$15*(V23/$W$2)^2+'LED Curve'!$D$16*(V23/$W$2)^1+'LED Curve'!$D$17)*$AC$2+((R$5-1)*Design!C$18),0,         ('LED Curve'!$D$14*(V23/$W$2)^3+'LED Curve'!$D$15*(V23/$W$2)^2+'LED Curve'!$D$16*(V23/$W$2)^1+'LED Curve'!$D$17)*$AC$2)</f>
        <v>0</v>
      </c>
      <c r="AK23" s="57">
        <f>IF(AJ23=0,0,IF(D23&lt;AJ23+('LED Curve'!$D$14*(V23/$W$3)^3+'LED Curve'!$D$15*(V23/$W$3)^2+'LED Curve'!$D$16*(V23/$W$3)^1+'LED Curve'!$D$17)*$AC$3+((R$5-1)*Design!C$18),0,         ('LED Curve'!$D$14*(V23/$W$3)^3+'LED Curve'!$D$15*(V23/$W$3)^2+'LED Curve'!$D$16*(V23/$W$3)^1+'LED Curve'!$D$17)*$AC$3))</f>
        <v>0</v>
      </c>
      <c r="AL23" s="57">
        <f>IF(AK23=0,0,IF(D23&lt;(SUM(AJ23:AK23)+('LED Curve'!$D$14*(V23/$W$4)^3+'LED Curve'!$D$15*(V23/$W$4)^2+'LED Curve'!$D$16*(V23/$W$4)^1+'LED Curve'!$D$17)*$AC$4+((R$5-1)*Design!C$18)),0,         ('LED Curve'!$D$14*(V23/$W$4)^3+'LED Curve'!$D$15*(V23/$W$4)^2+'LED Curve'!$D$16*(V23/$W$4)^1+'LED Curve'!$D$17)*$AC$4))</f>
        <v>0</v>
      </c>
      <c r="AM23" s="57">
        <f>IF(AL23=0,0,IF(D23&lt;(SUM(AJ23:AL23)+('LED Curve'!$D$14*(V23/$W$5)^3+'LED Curve'!$D$15*(V23/$W$5)^2+'LED Curve'!$D$16*(V23/$W$5)^1+'LED Curve'!$D$17)*$AC$5+((R$5-1)*Design!C$18)),0,         ('LED Curve'!$D$14*(V23/$W$5)^3+'LED Curve'!$D$15*(V23/$W$5)^2+'LED Curve'!$D$16*(V23/$W$5)^1+'LED Curve'!$D$17)*$AC$5))</f>
        <v>0</v>
      </c>
      <c r="AN23" s="57">
        <f>IF(AM23=0,0,IF(D23&lt;(SUM(AJ23:AM23)+ ('LED Curve'!$D$14*(V23/$W$6)^3+'LED Curve'!$D$15*(V23/$W$6)^2+'LED Curve'!$D$16*(V23/$W$6)^1+'LED Curve'!$D$17)*$AC$6+((R$5-1)*Design!C$18)),0,         ('LED Curve'!$D$14*(V23/$W$6)^3+'LED Curve'!$D$15*(V23/$W$6)^2+'LED Curve'!$D$16*(V23/$W$6)^1+'LED Curve'!$D$17)*$AC$6))</f>
        <v>0</v>
      </c>
      <c r="AO23" s="57">
        <f>IF(AN23=0,0,IF(D23&lt;(SUM(AJ23:AN23)+('LED Curve'!$D$14*(V23/$Z$2)^3+'LED Curve'!$D$15*(V23/$Z$2)^2+'LED Curve'!$D$16*(V23/$Z$2)^1+'LED Curve'!$D$17)*$AE$2+((R$5-1)*Design!C$18)),0,         ('LED Curve'!$D$14*(V23/$Z$2)^3+'LED Curve'!$D$15*(V23/$Z$2)^2+'LED Curve'!$D$16*(V23/$Z$2)^1+'LED Curve'!$D$17)*$AE$2))</f>
        <v>0</v>
      </c>
      <c r="AP23" s="57">
        <f>IF(AO23=0,0,IF(D23&lt;(SUM(AJ23:AO23)+('LED Curve'!$D$14*(V23/$Z$3)^3+'LED Curve'!$D$15*(V23/$Z$3)^2+'LED Curve'!$D$16*(V23/$Z$3)^1+'LED Curve'!$D$17)*$AE$3+((R$5-1)*Design!C$18)),0,         ('LED Curve'!$D$14*(V23/$Z$3)^3+'LED Curve'!$D$15*(V23/$Z$3)^2+'LED Curve'!$D$16*(V23/$Z$3)^1+'LED Curve'!$D$17)*$AE$3))</f>
        <v>0</v>
      </c>
      <c r="AQ23" s="57">
        <f>IF(AP23=0,0,IF(D23&lt;(SUM(AJ23:AP23)+('LED Curve'!$D$14*(V23/$Z$4)^3+'LED Curve'!$D$15*(V23/$Z$4)^2+'LED Curve'!$D$16*(V23/$Z$4)^1+'LED Curve'!$D$17)*$AE$4+((R$5-1)*Design!C$18)),0,         ('LED Curve'!$D$14*(V23/$Z$4)^3+'LED Curve'!$D$15*(V23/$Z$4)^2+'LED Curve'!$D$16*(V23/$Z$4)^1+'LED Curve'!$D$17)*$AE$4))</f>
        <v>0</v>
      </c>
      <c r="AR23" s="57">
        <f>IF(AQ23=0,0,IF(D23&lt;(SUM(AJ23:AQ23)+('LED Curve'!$D$14*(V23/$Z$5)^3+'LED Curve'!$D$15*(V23/$Z$5)^2+'LED Curve'!$D$16*(V23/$Z$5)^1+'LED Curve'!$D$17)*$AE$5+((R$5-1)*Design!C$18)),0,         ('LED Curve'!$D$14*(V23/$Z$5)^3+'LED Curve'!$D$15*(V23/$Z$5)^2+'LED Curve'!$D$16*(V23/$Z$5)^1+'LED Curve'!$D$17)*$AE$5))</f>
        <v>0</v>
      </c>
      <c r="AS23" s="57">
        <f>IF(AR23=0,0,IF(D23&lt;(SUM(AJ23:AR23)+('LED Curve'!$D$14*(V23/$Z$6)^3+'LED Curve'!$D$15*(V23/$Z$6)^2+'LED Curve'!$D$16*(V23/$Z$6)^1+'LED Curve'!$D$17)*$AE$6+((R$5-1)*Design!C$18)),0,         ('LED Curve'!$D$14*(V23/$Z$6)^3+'LED Curve'!$D$15*(V23/$Z$6)^2+'LED Curve'!$D$16*(V23/$Z$6)^1+'LED Curve'!$D$17)*$AE$6))</f>
        <v>0</v>
      </c>
      <c r="AU23" s="59">
        <f>IF(E23&lt;('LED Curve'!$D$14*(W23/$W$2)^3+'LED Curve'!$D$15*(W23/$W$2)^2+'LED Curve'!$D$16*(W23/$W$2)^1+'LED Curve'!$D$17)*$AC$2+((R$5-1)*Design!C$18),0,         ('LED Curve'!$D$14*(W23/$W$2)^3+'LED Curve'!$D$15*(W23/$W$2)^2+'LED Curve'!$D$16*(W23/$W$2)^1+'LED Curve'!$D$17)*$AC$2)</f>
        <v>21.909465636051156</v>
      </c>
      <c r="AV23" s="59">
        <f>IF(AU23=0,0,IF(E23&lt;AU23+('LED Curve'!$D$14*(W23/$W$3)^3+'LED Curve'!$D$15*(W23/$W$3)^2+'LED Curve'!$D$16*(W23/$W$3)^1+'LED Curve'!$D$17)*$AC$3+((R$5-2)*Design!C$18),0,         ('LED Curve'!$D$14*(W23/$W$3)^3+'LED Curve'!$D$15*(W23/$W$3)^2+'LED Curve'!$D$16*(W23/$W$3)^1+'LED Curve'!$D$17)*$AC$3))</f>
        <v>0</v>
      </c>
      <c r="AW23" s="59">
        <f>IF(AV23=0,0,IF(E23&lt;(SUM(AU23:AV23)+('LED Curve'!$D$14*(W23/$W$4)^3+'LED Curve'!$D$15*(W23/$W$4)^2+'LED Curve'!$D$16*(W23/$W$4)^1+'LED Curve'!$D$17)*$AC$4+((R$5-3)*Design!C$18)),0,         ('LED Curve'!$D$14*(W23/$W$4)^3+'LED Curve'!$D$15*(W23/$W$4)^2+'LED Curve'!$D$16*(W23/$W$4)^1+'LED Curve'!$D$17)*$AC$4))</f>
        <v>0</v>
      </c>
      <c r="AX23" s="59">
        <f>IF(AW23=0,0,IF(E23&lt;(SUM(AU23:AW23)+('LED Curve'!$D$14*(W23/$W$5)^3+'LED Curve'!$D$15*(W23/$W$5)^2+'LED Curve'!$D$16*(W23/$W$5)^1+'LED Curve'!$D$17)*$AC$5+((R$5-4)*Design!C$18)),0,         ('LED Curve'!$D$14*(W23/$W$5)^3+'LED Curve'!$D$15*(W23/$W$5)^2+'LED Curve'!$D$16*(W23/$W$5)^1+'LED Curve'!$D$17)*$AC$5))</f>
        <v>0</v>
      </c>
      <c r="AY23" s="59">
        <f>IF(AX23=0,0,IF(E23&lt;(SUM(AU23:AX23)+ ('LED Curve'!$D$14*(W23/$W$6)^3+'LED Curve'!$D$15*(W23/$W$6)^2+'LED Curve'!$D$16*(W23/$W$6)^1+'LED Curve'!$D$17)*$AC$6+((R$5-5)*Design!C$18)),0,         ('LED Curve'!$D$14*(W23/$W$6)^3+'LED Curve'!$D$15*(W23/$W$6)^2+'LED Curve'!$D$16*(W23/$W$6)^1+'LED Curve'!$D$17)*$AC$6))</f>
        <v>0</v>
      </c>
      <c r="AZ23" s="59">
        <f>IF(AY23=0,0,IF(E23&lt;(SUM(AU23:AY23)+('LED Curve'!$D$14*(W23/$Z$2)^3+'LED Curve'!$D$15*(W23/$Z$2)^2+'LED Curve'!$D$16*(W23/$Z$2)^1+'LED Curve'!$D$17)*$AE$2+((R$5-6)*Design!C$18)),0,         ('LED Curve'!$D$14*(W23/$Z$2)^3+'LED Curve'!$D$15*(W23/$Z$2)^2+'LED Curve'!$D$16*(W23/$Z$2)^1+'LED Curve'!$D$17)*$AE$2))</f>
        <v>0</v>
      </c>
      <c r="BA23" s="59">
        <f>IF(AZ23=0,0,IF(E23&lt;(SUM(AU23:AZ23)+('LED Curve'!$D$14*(W23/$Z$3)^3+'LED Curve'!$D$15*(W23/$Z$3)^2+'LED Curve'!$D$16*(W23/$Z$3)^1+'LED Curve'!$D$17)*$AE$3+((R$5-7)*Design!C$18)),0,         ('LED Curve'!$D$14*(W23/$Z$3)^3+'LED Curve'!$D$15*(W23/$Z$3)^2+'LED Curve'!$D$16*(W23/$Z$3)^1+'LED Curve'!$D$17)*$AE$3))</f>
        <v>0</v>
      </c>
      <c r="BB23" s="59">
        <f>IF(BA23=0,0,IF(E23&lt;(SUM(AU23:BA23)+('LED Curve'!$D$14*(W23/$Z$4)^3+'LED Curve'!$D$15*(W23/$Z$4)^2+'LED Curve'!$D$16*(W23/$Z$4)^1+'LED Curve'!$D$17)*$AE$4+((R$5-8)*Design!C$18)),0,         ('LED Curve'!$D$14*(W23/$Z$4)^3+'LED Curve'!$D$15*(W23/$Z$4)^2+'LED Curve'!$D$16*(W23/$Z$4)^1+'LED Curve'!$D$17)*$AE$4))</f>
        <v>0</v>
      </c>
      <c r="BC23" s="59">
        <f>IF(BB23=0,0,IF(E23&lt;(SUM(AU23:BB23)+('LED Curve'!$D$14*(W23/$Z$5)^3+'LED Curve'!$D$15*(W23/$Z$5)^2+'LED Curve'!$D$16*(W23/$Z$5)^1+'LED Curve'!$D$17)*$AE$5+((R$5-9)*Design!C$18)),0,         ('LED Curve'!$D$14*(W23/$Z$5)^3+'LED Curve'!$D$15*(W23/$Z$5)^2+'LED Curve'!$D$16*(W23/$Z$5)^1+'LED Curve'!$D$17)*$AE$5))</f>
        <v>0</v>
      </c>
      <c r="BD23" s="59">
        <f>IF(BC23=0,0,IF(E23&lt;(SUM(AU23:BC23)+('LED Curve'!$D$14*(W23/$Z$6)^3+'LED Curve'!$D$15*(W23/$Z$6)^2+'LED Curve'!$D$16*(W23/$Z$6)^1+'LED Curve'!$D$17)*$AE$6+((R$5-10)*Design!C$18)),0,         ('LED Curve'!$D$14*(W23/$Z$6)^3+'LED Curve'!$D$15*(W23/$Z$6)^2+'LED Curve'!$D$16*(W23/$Z$6)^1+'LED Curve'!$D$17)*$AE$6))</f>
        <v>0</v>
      </c>
      <c r="BE23">
        <f t="shared" si="45"/>
        <v>21.909465636051156</v>
      </c>
      <c r="BF23" s="64">
        <f t="shared" si="7"/>
        <v>0</v>
      </c>
      <c r="BG23" s="64">
        <f t="shared" si="8"/>
        <v>0</v>
      </c>
      <c r="BH23" s="64">
        <f t="shared" si="9"/>
        <v>0</v>
      </c>
      <c r="BI23" s="64">
        <f t="shared" si="10"/>
        <v>0</v>
      </c>
      <c r="BJ23" s="64">
        <f t="shared" si="11"/>
        <v>0</v>
      </c>
      <c r="BK23" s="64">
        <f t="shared" si="12"/>
        <v>0</v>
      </c>
      <c r="BL23" s="64">
        <f t="shared" si="13"/>
        <v>0</v>
      </c>
      <c r="BM23" s="64">
        <f t="shared" si="14"/>
        <v>0</v>
      </c>
      <c r="BN23" s="64">
        <f t="shared" si="15"/>
        <v>0</v>
      </c>
      <c r="BO23" s="64">
        <f t="shared" si="16"/>
        <v>0</v>
      </c>
      <c r="BQ23" s="67">
        <f t="shared" si="17"/>
        <v>0</v>
      </c>
      <c r="BR23" s="67">
        <f t="shared" si="18"/>
        <v>0</v>
      </c>
      <c r="BS23" s="67">
        <f t="shared" si="19"/>
        <v>0</v>
      </c>
      <c r="BT23" s="67">
        <f t="shared" si="20"/>
        <v>0</v>
      </c>
      <c r="BU23" s="67">
        <f t="shared" si="21"/>
        <v>0</v>
      </c>
      <c r="BV23" s="67">
        <f t="shared" si="22"/>
        <v>0</v>
      </c>
      <c r="BW23" s="67">
        <f t="shared" si="23"/>
        <v>0</v>
      </c>
      <c r="BX23" s="67">
        <f t="shared" si="24"/>
        <v>0</v>
      </c>
      <c r="BY23" s="67">
        <f t="shared" si="25"/>
        <v>0</v>
      </c>
      <c r="BZ23" s="67">
        <f t="shared" si="26"/>
        <v>0</v>
      </c>
      <c r="CB23" s="70">
        <f t="shared" si="27"/>
        <v>0</v>
      </c>
      <c r="CC23" s="70">
        <f t="shared" si="28"/>
        <v>0</v>
      </c>
      <c r="CD23" s="70">
        <f t="shared" si="29"/>
        <v>0</v>
      </c>
      <c r="CE23" s="70">
        <f t="shared" si="30"/>
        <v>0</v>
      </c>
      <c r="CF23" s="70">
        <f t="shared" si="31"/>
        <v>0</v>
      </c>
      <c r="CG23" s="70">
        <f t="shared" si="32"/>
        <v>0</v>
      </c>
      <c r="CH23" s="70">
        <f t="shared" si="33"/>
        <v>0</v>
      </c>
      <c r="CI23" s="70">
        <f t="shared" si="34"/>
        <v>0</v>
      </c>
      <c r="CJ23" s="70">
        <f t="shared" si="35"/>
        <v>0</v>
      </c>
      <c r="CK23" s="70">
        <f t="shared" si="36"/>
        <v>0</v>
      </c>
      <c r="CL23">
        <f t="shared" si="46"/>
        <v>0</v>
      </c>
      <c r="CM23" s="64">
        <f t="shared" si="47"/>
        <v>0</v>
      </c>
      <c r="CN23" s="64">
        <f t="shared" si="48"/>
        <v>0</v>
      </c>
      <c r="CO23" s="64">
        <f t="shared" si="49"/>
        <v>0</v>
      </c>
      <c r="CP23" s="64">
        <f t="shared" si="50"/>
        <v>0</v>
      </c>
      <c r="CQ23" s="64">
        <f t="shared" si="51"/>
        <v>0</v>
      </c>
      <c r="CR23" s="64">
        <f t="shared" si="52"/>
        <v>0</v>
      </c>
      <c r="CS23" s="64">
        <f t="shared" si="53"/>
        <v>0</v>
      </c>
      <c r="CT23" s="64">
        <f t="shared" si="54"/>
        <v>0</v>
      </c>
      <c r="CU23" s="64">
        <f t="shared" si="55"/>
        <v>0</v>
      </c>
      <c r="CV23" s="64">
        <f t="shared" si="56"/>
        <v>0</v>
      </c>
      <c r="CX23" s="103">
        <f t="shared" si="57"/>
        <v>0</v>
      </c>
      <c r="CY23" s="103">
        <f t="shared" si="58"/>
        <v>0</v>
      </c>
      <c r="CZ23" s="103">
        <f t="shared" si="59"/>
        <v>0</v>
      </c>
      <c r="DA23" s="103">
        <f t="shared" si="60"/>
        <v>0</v>
      </c>
      <c r="DB23" s="103">
        <f t="shared" si="61"/>
        <v>0</v>
      </c>
      <c r="DC23" s="103">
        <f t="shared" si="62"/>
        <v>0</v>
      </c>
      <c r="DD23" s="103">
        <f t="shared" si="63"/>
        <v>0</v>
      </c>
      <c r="DE23" s="103">
        <f t="shared" si="64"/>
        <v>0</v>
      </c>
      <c r="DF23" s="103">
        <f t="shared" si="65"/>
        <v>0</v>
      </c>
      <c r="DG23" s="103">
        <f t="shared" si="66"/>
        <v>0</v>
      </c>
      <c r="DI23" s="70">
        <f t="shared" si="67"/>
        <v>0</v>
      </c>
      <c r="DJ23" s="70">
        <f t="shared" si="68"/>
        <v>0</v>
      </c>
      <c r="DK23" s="70">
        <f t="shared" si="69"/>
        <v>0</v>
      </c>
      <c r="DL23" s="70">
        <f t="shared" si="70"/>
        <v>0</v>
      </c>
      <c r="DM23" s="70">
        <f t="shared" si="71"/>
        <v>0</v>
      </c>
      <c r="DN23" s="70">
        <f t="shared" si="72"/>
        <v>0</v>
      </c>
      <c r="DO23" s="70">
        <f t="shared" si="73"/>
        <v>0</v>
      </c>
      <c r="DP23" s="70">
        <f t="shared" si="74"/>
        <v>0</v>
      </c>
      <c r="DQ23" s="70">
        <f t="shared" si="75"/>
        <v>0</v>
      </c>
      <c r="DR23" s="70">
        <f t="shared" si="76"/>
        <v>0</v>
      </c>
      <c r="DT23">
        <f t="shared" si="77"/>
        <v>0</v>
      </c>
      <c r="DU23">
        <f t="shared" si="78"/>
        <v>0</v>
      </c>
      <c r="DV23">
        <f t="shared" si="79"/>
        <v>0.13646194217389152</v>
      </c>
      <c r="DX23">
        <f t="shared" si="80"/>
        <v>0</v>
      </c>
      <c r="DY23">
        <f t="shared" si="81"/>
        <v>0</v>
      </c>
      <c r="DZ23">
        <f t="shared" si="82"/>
        <v>1.1963656939630016E-4</v>
      </c>
      <c r="EB23">
        <f t="shared" si="83"/>
        <v>0</v>
      </c>
      <c r="EC23">
        <f t="shared" si="84"/>
        <v>0</v>
      </c>
      <c r="ED23">
        <f t="shared" si="85"/>
        <v>0</v>
      </c>
      <c r="EE23">
        <f t="shared" si="86"/>
        <v>0</v>
      </c>
      <c r="EF23">
        <f t="shared" si="87"/>
        <v>0</v>
      </c>
      <c r="EG23">
        <f t="shared" si="88"/>
        <v>0</v>
      </c>
      <c r="EH23">
        <f t="shared" si="89"/>
        <v>0</v>
      </c>
      <c r="EI23">
        <f t="shared" si="90"/>
        <v>0</v>
      </c>
      <c r="EJ23">
        <f t="shared" si="91"/>
        <v>0</v>
      </c>
      <c r="EK23">
        <f t="shared" si="92"/>
        <v>0</v>
      </c>
      <c r="EM23">
        <f t="shared" si="93"/>
        <v>0</v>
      </c>
      <c r="EN23">
        <f t="shared" si="94"/>
        <v>0</v>
      </c>
      <c r="EO23">
        <f t="shared" si="95"/>
        <v>0</v>
      </c>
      <c r="EP23">
        <f t="shared" si="96"/>
        <v>0</v>
      </c>
      <c r="EQ23">
        <f t="shared" si="97"/>
        <v>0</v>
      </c>
      <c r="ER23">
        <f t="shared" si="98"/>
        <v>0</v>
      </c>
      <c r="ES23">
        <f t="shared" si="99"/>
        <v>0</v>
      </c>
      <c r="ET23">
        <f t="shared" si="100"/>
        <v>0</v>
      </c>
      <c r="EU23">
        <f t="shared" si="101"/>
        <v>0</v>
      </c>
      <c r="EV23">
        <f t="shared" si="102"/>
        <v>0</v>
      </c>
      <c r="EX23">
        <f t="shared" si="103"/>
        <v>0</v>
      </c>
      <c r="EY23">
        <f t="shared" si="104"/>
        <v>0</v>
      </c>
      <c r="EZ23">
        <f t="shared" si="105"/>
        <v>0</v>
      </c>
      <c r="FA23">
        <f t="shared" si="106"/>
        <v>0</v>
      </c>
      <c r="FB23">
        <f t="shared" si="107"/>
        <v>0</v>
      </c>
      <c r="FC23">
        <f t="shared" si="108"/>
        <v>0</v>
      </c>
      <c r="FD23">
        <f t="shared" si="109"/>
        <v>0</v>
      </c>
      <c r="FE23">
        <f t="shared" si="110"/>
        <v>0</v>
      </c>
      <c r="FF23">
        <f t="shared" si="111"/>
        <v>0</v>
      </c>
      <c r="FG23">
        <f t="shared" si="112"/>
        <v>0</v>
      </c>
      <c r="FJ23">
        <f>IF($W$2=0,0,IF(BF23&lt;=0,0,('LED Curve'!$D$19*(BF23/$W$2)^3+'LED Curve'!$D$20*(BF23/$W$2)^2+'LED Curve'!$D$21*(BF23/$W$2)^1+'LED Curve'!$D$22)*$AC$2*$W$2))</f>
        <v>0</v>
      </c>
      <c r="FK23">
        <f>IF($W$3=0,0,IF(BG23&lt;=0,0,('LED Curve'!$D$19*(BG23/$W$3)^3+'LED Curve'!$D$20*(BG23/$W$3)^2+'LED Curve'!$D$21*(BG23/$W$3)^1+'LED Curve'!$D$22)*$AC$3*$W$3))</f>
        <v>0</v>
      </c>
      <c r="FL23">
        <f>IF($W$4=0,0,IF(BH23&lt;=0,0,('LED Curve'!$D$19*(BH23/$W$4)^3+'LED Curve'!$D$20*(BH23/$W$4)^2+'LED Curve'!$D$21*(BH23/$W$4)^1+'LED Curve'!$D$22)*$AC$4*$W$4))</f>
        <v>0</v>
      </c>
      <c r="FM23">
        <f>IF($W$5=0,0,IF(BI23&lt;=0,0,('LED Curve'!$D$19*(BI23/$W$5)^3+'LED Curve'!$D$20*(BI23/$W$5)^2+'LED Curve'!$D$21*(BI23/$W$5)^1+'LED Curve'!$D$22)*$AC$5*$W$5))</f>
        <v>0</v>
      </c>
      <c r="FN23">
        <f>IF($W$6=0,0,IF(BJ23&lt;=0,0,('LED Curve'!$D$19*(BJ23/$W$6)^3+'LED Curve'!$D$20*(BJ23/$W$6)^2+'LED Curve'!$D$21*(BJ23/$W$6)^1+'LED Curve'!$D$22)*$AC$6*$W$6))</f>
        <v>0</v>
      </c>
      <c r="FO23">
        <f>IF($Z$2=0,0,IF(BK23&lt;=0,0,('LED Curve'!$D$19*(BK23/$Z$2)^3+'LED Curve'!$D$20*(BK23/$Z$2)^2+'LED Curve'!$D$21*(BK23/$Z$2)^1+'LED Curve'!$D$22)*$AE$2*$Z$2))</f>
        <v>0</v>
      </c>
      <c r="FP23">
        <f>IF($Z$3=0,0,IF(BL23&lt;=0,0,('LED Curve'!$D$19*(BL23/$Z$3)^3+'LED Curve'!$D$20*(BL23/$Z$3)^2+'LED Curve'!$D$21*(BL23/$Z$3)^1+'LED Curve'!$D$22)*$AE$3*$Z$3))</f>
        <v>0</v>
      </c>
      <c r="FQ23">
        <f>IF($Z$4=0,0,IF(BM23&lt;=0,0,('LED Curve'!$D$19*(BM23/$Z$4)^3+'LED Curve'!$D$20*(BM23/$Z$4)^2+'LED Curve'!$D$21*(BM23/$Z$4)^1+'LED Curve'!$D$22)*$AE$4*$Z$4))</f>
        <v>0</v>
      </c>
      <c r="FR23">
        <f>IF($Z$5=0,0,IF(BN23&lt;=0,0,('LED Curve'!$D$19*(BN23/$Z$5)^3+'LED Curve'!$D$20*(BN23/$Z$5)^2+'LED Curve'!$D$21*(BN23/$Z$5)^1+'LED Curve'!$D$22)*$AE$5*$Z$5))</f>
        <v>0</v>
      </c>
      <c r="FS23">
        <f>IF($Z$6=0,0,IF(BO23&lt;=0,0,('LED Curve'!$D$19*(BO23/$Z$6)^3+'LED Curve'!$D$20*(BO23/$Z$6)^2+'LED Curve'!$D$21*(BO23/$Z$6)^1+'LED Curve'!$D$22)*$AE$6*$Z$6))</f>
        <v>0</v>
      </c>
      <c r="FU23">
        <f>IF($W$2=0,0,IF(BQ23&lt;=0,0,('LED Curve'!$D$19*(BQ23/$W$2)^3+'LED Curve'!$D$20*(BQ23/$W$2)^2+'LED Curve'!$D$21*(BQ23/$W$2)^1+'LED Curve'!$D$22)*$AC$2*$W$2))</f>
        <v>0</v>
      </c>
      <c r="FV23">
        <f>IF($W$3=0,0,IF(BR23&lt;=0,0,('LED Curve'!$D$19*(BR23/$W$3)^3+'LED Curve'!$D$20*(BR23/$W$3)^2+'LED Curve'!$D$21*(BR23/$W$3)^1+'LED Curve'!$D$22)*$AC$3*$W$3))</f>
        <v>0</v>
      </c>
      <c r="FW23">
        <f>IF($W$4=0,0,IF(BS23&lt;=0,0,('LED Curve'!$D$19*(BS23/$W$4)^3+'LED Curve'!$D$20*(BS23/$W$4)^2+'LED Curve'!$D$21*(BS23/$W$4)^1+'LED Curve'!$D$22)*$AC$4*$W$4))</f>
        <v>0</v>
      </c>
      <c r="FX23">
        <f>IF($W$5=0,0,IF(BT23&lt;=0,0,('LED Curve'!$D$19*(BT23/$W$5)^3+'LED Curve'!$D$20*(BT23/$W$5)^2+'LED Curve'!$D$21*(BT23/$W$5)^1+'LED Curve'!$D$22)*$AC$5*$W$5))</f>
        <v>0</v>
      </c>
      <c r="FY23">
        <f>IF($W$6=0,0,IF(BU23&lt;=0,0,('LED Curve'!$D$19*(BU23/$W$6)^3+'LED Curve'!$D$20*(BU23/$W$6)^2+'LED Curve'!$D$21*(BU23/$W$6)^1+'LED Curve'!$D$22)*$AC$6*$W$6))</f>
        <v>0</v>
      </c>
      <c r="FZ23">
        <f>IF($Z$2=0,0,IF(BV23&lt;=0,0,('LED Curve'!$D$19*(BV23/$Z$2)^3+'LED Curve'!$D$20*(BV23/$Z$2)^2+'LED Curve'!$D$21*(BV23/$Z$2)^1+'LED Curve'!$D$22)*$AE$2*$Z$2))</f>
        <v>0</v>
      </c>
      <c r="GA23">
        <f>IF($Z$3=0,0,IF(BW23&lt;=0,0,('LED Curve'!$D$19*(BW23/$Z$3)^3+'LED Curve'!$D$20*(BW23/$Z$3)^2+'LED Curve'!$D$21*(BW23/$Z$3)^1+'LED Curve'!$D$22)*$AE$3*$Z$3))</f>
        <v>0</v>
      </c>
      <c r="GB23">
        <f>IF($Z$4=0,0,IF(BX23&lt;=0,0,('LED Curve'!$D$19*(BX23/$Z$4)^3+'LED Curve'!$D$20*(BX23/$Z$4)^2+'LED Curve'!$D$21*(BX23/$Z$4)^1+'LED Curve'!$D$22)*$AE$4*$Z$4))</f>
        <v>0</v>
      </c>
      <c r="GC23">
        <f>IF($Z$5=0,0,IF(BY23&lt;=0,0,('LED Curve'!$D$19*(BY23/$Z$5)^3+'LED Curve'!$D$20*(BY23/$Z$5)^2+'LED Curve'!$D$21*(BY23/$Z$5)^1+'LED Curve'!$D$22)*$AE$5*$Z$5))</f>
        <v>0</v>
      </c>
      <c r="GD23">
        <f>IF($Z$6=0,0,IF(BZ23&lt;=0,0,('LED Curve'!$D$19*(BZ23/$Z$6)^3+'LED Curve'!$D$20*(BZ23/$Z$6)^2+'LED Curve'!$D$21*(BZ23/$Z$6)^1+'LED Curve'!$D$22)*$AE$6*$Z$6))</f>
        <v>0</v>
      </c>
      <c r="GF23">
        <f>IF($W$2=0,0,IF(CB23&lt;=0,0,('LED Curve'!$D$19*(CB23/$W$2)^3+'LED Curve'!$D$20*(CB23/$W$2)^2+'LED Curve'!$D$21*(CB23/$W$2)^1+'LED Curve'!$D$22)*$AC$2*$W$2))</f>
        <v>0</v>
      </c>
      <c r="GG23">
        <f>IF($W$3=0,0,IF(CC23&lt;=0,0,('LED Curve'!$D$19*(CC23/$W$3)^3+'LED Curve'!$D$20*(CC23/$W$3)^2+'LED Curve'!$D$21*(CC23/$W$3)^1+'LED Curve'!$D$22)*$AC$3*$W$3))</f>
        <v>0</v>
      </c>
      <c r="GH23">
        <f>IF($W$4=0,0,IF(CD23&lt;=0,0,('LED Curve'!$D$19*(CD23/$W$4)^3+'LED Curve'!$D$20*(CD23/$W$4)^2+'LED Curve'!$D$21*(CD23/$W$4)^1+'LED Curve'!$D$22)*$AC$4*$W$4))</f>
        <v>0</v>
      </c>
      <c r="GI23">
        <f>IF($W$5=0,0,IF(CE23&lt;=0,0,('LED Curve'!$D$19*(CE23/$W$5)^3+'LED Curve'!$D$20*(CE23/$W$5)^2+'LED Curve'!$D$21*(CE23/$W$5)^1+'LED Curve'!$D$22)*$AC$5*$W$5))</f>
        <v>0</v>
      </c>
      <c r="GJ23">
        <f>IF($W$6=0,0,IF(CF23&lt;=0,0,('LED Curve'!$D$19*(CF23/$W$6)^3+'LED Curve'!$D$20*(CF23/$W$6)^2+'LED Curve'!$D$21*(CF23/$W$6)^1+'LED Curve'!$D$22)*$AC$6*$W$6))</f>
        <v>0</v>
      </c>
      <c r="GK23">
        <f>IF($Z$2=0,0,IF(CG23&lt;=0,0,('LED Curve'!$D$19*(CG23/$Z$2)^3+'LED Curve'!$D$20*(CG23/$Z$2)^2+'LED Curve'!$D$21*(CG23/$Z$2)^1+'LED Curve'!$D$22)*$AE$2*$Z$2))</f>
        <v>0</v>
      </c>
      <c r="GL23">
        <f>IF($Z$3=0,0,IF(CH23&lt;=0,0,('LED Curve'!$D$19*(CH23/$Z$3)^3+'LED Curve'!$D$20*(CH23/$Z$3)^2+'LED Curve'!$D$21*(CH23/$Z$3)^1+'LED Curve'!$D$22)*$AE$3*$Z$3))</f>
        <v>0</v>
      </c>
      <c r="GM23">
        <f>IF($Z$4=0,0,IF(CI23&lt;=0,0,('LED Curve'!$D$19*(CI23/$Z$4)^3+'LED Curve'!$D$20*(CI23/$Z$4)^2+'LED Curve'!$D$21*(CI23/$Z$4)^1+'LED Curve'!$D$22)*$AE$4*$Z$4))</f>
        <v>0</v>
      </c>
      <c r="GN23">
        <f>IF($Z$5=0,0,IF(CJ23&lt;=0,0,('LED Curve'!$D$19*(CJ23/$Z$5)^3+'LED Curve'!$D$20*(CJ23/$Z$5)^2+'LED Curve'!$D$21*(CJ23/$Z$5)^1+'LED Curve'!$D$22)*$AE$5*$Z$5))</f>
        <v>0</v>
      </c>
      <c r="GO23">
        <f>IF($Z$6=0,0,IF(CK23&lt;=0,0,('LED Curve'!$D$19*(CK23/$Z$6)^3+'LED Curve'!$D$20*(CK23/$Z$6)^2+'LED Curve'!$D$21*(CK23/$Z$6)^1+'LED Curve'!$D$22)*$AE$6*$Z$6))</f>
        <v>0</v>
      </c>
      <c r="GQ23">
        <f t="shared" si="113"/>
        <v>0</v>
      </c>
      <c r="GR23">
        <f t="shared" si="41"/>
        <v>0</v>
      </c>
      <c r="GS23">
        <f t="shared" si="114"/>
        <v>0</v>
      </c>
      <c r="GT23">
        <f t="shared" si="42"/>
        <v>0</v>
      </c>
      <c r="GU23">
        <f t="shared" si="115"/>
        <v>0</v>
      </c>
      <c r="GV23">
        <f t="shared" si="43"/>
        <v>0</v>
      </c>
    </row>
    <row r="24" spans="1:204" ht="16.899999999999999">
      <c r="A24">
        <v>13</v>
      </c>
      <c r="B24">
        <f t="shared" si="0"/>
        <v>4.2317708333333335E-4</v>
      </c>
      <c r="C24" s="50">
        <f t="shared" si="1"/>
        <v>22.86320880598484</v>
      </c>
      <c r="D24" s="50">
        <f t="shared" si="2"/>
        <v>25.559120895538712</v>
      </c>
      <c r="E24" s="50">
        <f t="shared" si="3"/>
        <v>28.25503298509258</v>
      </c>
      <c r="G24" s="52">
        <f t="shared" si="4"/>
        <v>0.36290807628547361</v>
      </c>
      <c r="H24" s="52">
        <f t="shared" si="5"/>
        <v>0.40570033167521763</v>
      </c>
      <c r="I24" s="52">
        <f t="shared" si="6"/>
        <v>0.44849258706496153</v>
      </c>
      <c r="J24" s="52">
        <f>IF(C24&lt;Calculation!D$19,0,G24)</f>
        <v>0</v>
      </c>
      <c r="K24" s="52">
        <f>IF(D24&lt;Calculation!D$19,0,H24)</f>
        <v>0.40570033167521763</v>
      </c>
      <c r="L24" s="52">
        <f>IF(E24&lt;Calculation!D$19,0,I24)</f>
        <v>0.44849258706496153</v>
      </c>
      <c r="M24" s="52">
        <f>IF(IF(C24&lt;Calculation!D$19,0,C24*(R$3/(R$2+R$3)))&gt;0,$H$2*SIN(2*PI()*$E$2*B24)+$H$5,0)</f>
        <v>0</v>
      </c>
      <c r="N24" s="52">
        <f>IF(IF(D24&lt;Calculation!D$19,0,D24*(R$3/(R$2+R$3)))&gt;0,$J$2*SIN(2*PI()*$E$2*B24)+$J$5,0)</f>
        <v>0.22797691943948012</v>
      </c>
      <c r="O24" s="52">
        <f>IF(IF(E24&lt;Calculation!D$19,0,E24*(R$3/(R$2+R$3)))&gt;0,$L$2*SIN(2*PI()*$E$2*B24)+$L$5,0)</f>
        <v>8.3188693750010589E-2</v>
      </c>
      <c r="Q24" s="55">
        <f>(M24/Design!C$43)*10^3</f>
        <v>0</v>
      </c>
      <c r="R24" s="55">
        <f>(N24/Design!C$43)*10^3</f>
        <v>25.330768826608903</v>
      </c>
      <c r="S24" s="55">
        <f>(O24/Design!C$43)*10^3</f>
        <v>9.2431881944456205</v>
      </c>
      <c r="U24" s="55">
        <f>(($H$2*SIN(2*PI()*$E$2*B24)+$H$5)/Design!C$43)*10^3</f>
        <v>42.145841197427373</v>
      </c>
      <c r="V24" s="55">
        <f>(($J$2*SIN(2*PI()*$E$2*B24)+$J$5)/Design!C$43)*10^3</f>
        <v>25.330768826608903</v>
      </c>
      <c r="W24" s="55">
        <f>(($L$2*SIN(2*PI()*$E$2*B24)+$L$5)/Design!C$43)*10^3</f>
        <v>9.2431881944456205</v>
      </c>
      <c r="Y24" s="99">
        <f>IF(C24&lt;('LED Curve'!$D$14*(U24/$W$2)^3+'LED Curve'!$D$15*(U24/$W$2)^2+'LED Curve'!$D$16*(U24/$W$2)^1+'LED Curve'!$D$17)*$AC$2+((R$5-1)*Design!C$18),0,         ('LED Curve'!$D$14*(U24/$W$2)^3+'LED Curve'!$D$15*(U24/$W$2)^2+'LED Curve'!$D$16*(U24/$W$2)^1+'LED Curve'!$D$17)*$AC$2)</f>
        <v>0</v>
      </c>
      <c r="Z24" s="99">
        <f>IF(Y24=0,0,IF(C24&lt;Y24+('LED Curve'!$D$14*(U24/$W$3)^3+'LED Curve'!$D$15*(U24/$W$3)^2+'LED Curve'!$D$16*(U24/$W$3)^1+'LED Curve'!$D$17)*$AC$3+((R$5-2)*Design!C$18),0,         ('LED Curve'!$D$14*(U24/$W$3)^3+'LED Curve'!$D$15*(U24/$W$3)^2+'LED Curve'!$D$16*(U24/$W$3)^1+'LED Curve'!$D$17)*$AC$3))</f>
        <v>0</v>
      </c>
      <c r="AA24" s="99">
        <f>IF(Z24=0,0,IF(C24&lt;(SUM(Y24:Z24)+('LED Curve'!$D$14*(U24/$W$4)^3+'LED Curve'!$D$15*(U24/$W$4)^2+'LED Curve'!$D$16*(U24/$W$4)^1+'LED Curve'!$D$17)*$AC$4+((R$5-3)*Design!C$18)),0,         ('LED Curve'!$D$14*(U24/$W$4)^3+'LED Curve'!$D$15*(U24/$W$4)^2+'LED Curve'!$D$16*(U24/$W$4)^1+'LED Curve'!$D$17)*$AC$4))</f>
        <v>0</v>
      </c>
      <c r="AB24" s="99">
        <f>IF(AA24=0,0,IF(C24&lt;(SUM(Y24:AA24)+('LED Curve'!$D$14*(U24/$W$5)^3+'LED Curve'!$D$15*(U24/$W$5)^2+'LED Curve'!$D$16*(U24/$W$5)^1+'LED Curve'!$D$17)*$AC$5+((R$5-4)*Design!C$18)),0,         ('LED Curve'!$D$14*(U24/$W$5)^3+'LED Curve'!$D$15*(U24/$W$5)^2+'LED Curve'!$D$16*(U24/$W$5)^1+'LED Curve'!$D$17)*$AC$5))</f>
        <v>0</v>
      </c>
      <c r="AC24" s="99">
        <f>IF(AB24=0,0,IF(C24&lt;(SUM(Y24:AB24)+ ('LED Curve'!$D$14*(U24/$W$6)^3+'LED Curve'!$D$15*(U24/$W$6)^2+'LED Curve'!$D$16*(U24/$W$6)^1+'LED Curve'!$D$17)*$AC$6+((R$5-5)*Design!C$18)),0,         ('LED Curve'!$D$14*(U24/$W$6)^3+'LED Curve'!$D$15*(U24/$W$6)^2+'LED Curve'!$D$16*(U24/$W$6)^1+'LED Curve'!$D$17)*$AC$6))</f>
        <v>0</v>
      </c>
      <c r="AD24" s="99">
        <f>IF(AC24=0,0,IF(C24&lt;(SUM(Y24:AC24)+('LED Curve'!$D$14*(U24/$Z$2)^3+'LED Curve'!$D$15*(U24/$Z$2)^2+'LED Curve'!$D$16*(U24/$Z$2)^1+'LED Curve'!$D$17)*$AE$2+((R$5-6)*Design!C$18)),0,         ('LED Curve'!$D$14*(U24/$Z$2)^3+'LED Curve'!$D$15*(U24/$Z$2)^2+'LED Curve'!$D$16*(U24/$Z$2)^1+'LED Curve'!$D$17)*$AE$2))</f>
        <v>0</v>
      </c>
      <c r="AE24" s="99">
        <f>IF(AD24=0,0,IF(C24&lt;(SUM(Y24:AD24)+('LED Curve'!$D$14*(U24/$Z$3)^3+'LED Curve'!$D$15*(U24/$Z$3)^2+'LED Curve'!$D$16*(U24/$Z$3)^1+'LED Curve'!$D$17)*$AE$3+((R$5-7)*Design!C$18)),0,         ('LED Curve'!$D$14*(U24/$Z$3)^3+'LED Curve'!$D$15*(U24/$Z$3)^2+'LED Curve'!$D$16*(U24/$Z$3)^1+'LED Curve'!$D$17)*$AE$3))</f>
        <v>0</v>
      </c>
      <c r="AF24" s="99">
        <f>IF(AE24=0,0,IF(C24&lt;(SUM(Y24:AE24)+('LED Curve'!$D$14*(U24/$Z$4)^3+'LED Curve'!$D$15*(U24/$Z$4)^2+'LED Curve'!$D$16*(U24/$Z$4)^1+'LED Curve'!$D$17)*$AE$4+((R$5-8)*Design!C$18)),0,         ('LED Curve'!$D$14*(U24/$Z$4)^3+'LED Curve'!$D$15*(U24/$Z$4)^2+'LED Curve'!$D$16*(U24/$Z$4)^1+'LED Curve'!$D$17)*$AE$4))</f>
        <v>0</v>
      </c>
      <c r="AG24" s="99">
        <f>IF(AF24=0,0,IF(C24&lt;(SUM(Y24:AF24)+('LED Curve'!$D$14*(U24/$Z$5)^3+'LED Curve'!$D$15*(U24/$Z$5)^2+'LED Curve'!$D$16*(U24/$Z$5)^1+'LED Curve'!$D$17)*$AE$5+((R$5-9)*Design!C$18)),0,         ('LED Curve'!$D$14*(U24/$Z$5)^3+'LED Curve'!$D$15*(U24/$Z$5)^2+'LED Curve'!$D$16*(U24/$Z$5)^1+'LED Curve'!$D$17)*$AE$5))</f>
        <v>0</v>
      </c>
      <c r="AH24" s="99">
        <f>IF(AG24=0,0,IF(C24&lt;(SUM(Y24:AG24)+('LED Curve'!$D$14*(U24/$Z$6)^3+'LED Curve'!$D$15*(U24/$Z$6)^2+'LED Curve'!$D$16*(U24/$Z$6)^1+'LED Curve'!$D$17)*$AE$6+((R$5-10)*Design!C$18)),0,         ('LED Curve'!$D$14*(U24/$Z$6)^3+'LED Curve'!$D$15*(U24/$Z$6)^2+'LED Curve'!$D$16*(U24/$Z$6)^1+'LED Curve'!$D$17)*$AE$6))</f>
        <v>0</v>
      </c>
      <c r="AI24">
        <f t="shared" si="44"/>
        <v>0</v>
      </c>
      <c r="AJ24" s="57">
        <f>IF(D24&lt;('LED Curve'!$D$14*(V24/$W$2)^3+'LED Curve'!$D$15*(V24/$W$2)^2+'LED Curve'!$D$16*(V24/$W$2)^1+'LED Curve'!$D$17)*$AC$2+((R$5-1)*Design!C$18),0,         ('LED Curve'!$D$14*(V24/$W$2)^3+'LED Curve'!$D$15*(V24/$W$2)^2+'LED Curve'!$D$16*(V24/$W$2)^1+'LED Curve'!$D$17)*$AC$2)</f>
        <v>22.369593217761278</v>
      </c>
      <c r="AK24" s="57">
        <f>IF(AJ24=0,0,IF(D24&lt;AJ24+('LED Curve'!$D$14*(V24/$W$3)^3+'LED Curve'!$D$15*(V24/$W$3)^2+'LED Curve'!$D$16*(V24/$W$3)^1+'LED Curve'!$D$17)*$AC$3+((R$5-1)*Design!C$18),0,         ('LED Curve'!$D$14*(V24/$W$3)^3+'LED Curve'!$D$15*(V24/$W$3)^2+'LED Curve'!$D$16*(V24/$W$3)^1+'LED Curve'!$D$17)*$AC$3))</f>
        <v>0</v>
      </c>
      <c r="AL24" s="57">
        <f>IF(AK24=0,0,IF(D24&lt;(SUM(AJ24:AK24)+('LED Curve'!$D$14*(V24/$W$4)^3+'LED Curve'!$D$15*(V24/$W$4)^2+'LED Curve'!$D$16*(V24/$W$4)^1+'LED Curve'!$D$17)*$AC$4+((R$5-1)*Design!C$18)),0,         ('LED Curve'!$D$14*(V24/$W$4)^3+'LED Curve'!$D$15*(V24/$W$4)^2+'LED Curve'!$D$16*(V24/$W$4)^1+'LED Curve'!$D$17)*$AC$4))</f>
        <v>0</v>
      </c>
      <c r="AM24" s="57">
        <f>IF(AL24=0,0,IF(D24&lt;(SUM(AJ24:AL24)+('LED Curve'!$D$14*(V24/$W$5)^3+'LED Curve'!$D$15*(V24/$W$5)^2+'LED Curve'!$D$16*(V24/$W$5)^1+'LED Curve'!$D$17)*$AC$5+((R$5-1)*Design!C$18)),0,         ('LED Curve'!$D$14*(V24/$W$5)^3+'LED Curve'!$D$15*(V24/$W$5)^2+'LED Curve'!$D$16*(V24/$W$5)^1+'LED Curve'!$D$17)*$AC$5))</f>
        <v>0</v>
      </c>
      <c r="AN24" s="57">
        <f>IF(AM24=0,0,IF(D24&lt;(SUM(AJ24:AM24)+ ('LED Curve'!$D$14*(V24/$W$6)^3+'LED Curve'!$D$15*(V24/$W$6)^2+'LED Curve'!$D$16*(V24/$W$6)^1+'LED Curve'!$D$17)*$AC$6+((R$5-1)*Design!C$18)),0,         ('LED Curve'!$D$14*(V24/$W$6)^3+'LED Curve'!$D$15*(V24/$W$6)^2+'LED Curve'!$D$16*(V24/$W$6)^1+'LED Curve'!$D$17)*$AC$6))</f>
        <v>0</v>
      </c>
      <c r="AO24" s="57">
        <f>IF(AN24=0,0,IF(D24&lt;(SUM(AJ24:AN24)+('LED Curve'!$D$14*(V24/$Z$2)^3+'LED Curve'!$D$15*(V24/$Z$2)^2+'LED Curve'!$D$16*(V24/$Z$2)^1+'LED Curve'!$D$17)*$AE$2+((R$5-1)*Design!C$18)),0,         ('LED Curve'!$D$14*(V24/$Z$2)^3+'LED Curve'!$D$15*(V24/$Z$2)^2+'LED Curve'!$D$16*(V24/$Z$2)^1+'LED Curve'!$D$17)*$AE$2))</f>
        <v>0</v>
      </c>
      <c r="AP24" s="57">
        <f>IF(AO24=0,0,IF(D24&lt;(SUM(AJ24:AO24)+('LED Curve'!$D$14*(V24/$Z$3)^3+'LED Curve'!$D$15*(V24/$Z$3)^2+'LED Curve'!$D$16*(V24/$Z$3)^1+'LED Curve'!$D$17)*$AE$3+((R$5-1)*Design!C$18)),0,         ('LED Curve'!$D$14*(V24/$Z$3)^3+'LED Curve'!$D$15*(V24/$Z$3)^2+'LED Curve'!$D$16*(V24/$Z$3)^1+'LED Curve'!$D$17)*$AE$3))</f>
        <v>0</v>
      </c>
      <c r="AQ24" s="57">
        <f>IF(AP24=0,0,IF(D24&lt;(SUM(AJ24:AP24)+('LED Curve'!$D$14*(V24/$Z$4)^3+'LED Curve'!$D$15*(V24/$Z$4)^2+'LED Curve'!$D$16*(V24/$Z$4)^1+'LED Curve'!$D$17)*$AE$4+((R$5-1)*Design!C$18)),0,         ('LED Curve'!$D$14*(V24/$Z$4)^3+'LED Curve'!$D$15*(V24/$Z$4)^2+'LED Curve'!$D$16*(V24/$Z$4)^1+'LED Curve'!$D$17)*$AE$4))</f>
        <v>0</v>
      </c>
      <c r="AR24" s="57">
        <f>IF(AQ24=0,0,IF(D24&lt;(SUM(AJ24:AQ24)+('LED Curve'!$D$14*(V24/$Z$5)^3+'LED Curve'!$D$15*(V24/$Z$5)^2+'LED Curve'!$D$16*(V24/$Z$5)^1+'LED Curve'!$D$17)*$AE$5+((R$5-1)*Design!C$18)),0,         ('LED Curve'!$D$14*(V24/$Z$5)^3+'LED Curve'!$D$15*(V24/$Z$5)^2+'LED Curve'!$D$16*(V24/$Z$5)^1+'LED Curve'!$D$17)*$AE$5))</f>
        <v>0</v>
      </c>
      <c r="AS24" s="57">
        <f>IF(AR24=0,0,IF(D24&lt;(SUM(AJ24:AR24)+('LED Curve'!$D$14*(V24/$Z$6)^3+'LED Curve'!$D$15*(V24/$Z$6)^2+'LED Curve'!$D$16*(V24/$Z$6)^1+'LED Curve'!$D$17)*$AE$6+((R$5-1)*Design!C$18)),0,         ('LED Curve'!$D$14*(V24/$Z$6)^3+'LED Curve'!$D$15*(V24/$Z$6)^2+'LED Curve'!$D$16*(V24/$Z$6)^1+'LED Curve'!$D$17)*$AE$6))</f>
        <v>0</v>
      </c>
      <c r="AU24" s="59">
        <f>IF(E24&lt;('LED Curve'!$D$14*(W24/$W$2)^3+'LED Curve'!$D$15*(W24/$W$2)^2+'LED Curve'!$D$16*(W24/$W$2)^1+'LED Curve'!$D$17)*$AC$2+((R$5-1)*Design!C$18),0,         ('LED Curve'!$D$14*(W24/$W$2)^3+'LED Curve'!$D$15*(W24/$W$2)^2+'LED Curve'!$D$16*(W24/$W$2)^1+'LED Curve'!$D$17)*$AC$2)</f>
        <v>21.997695751018668</v>
      </c>
      <c r="AV24" s="59">
        <f>IF(AU24=0,0,IF(E24&lt;AU24+('LED Curve'!$D$14*(W24/$W$3)^3+'LED Curve'!$D$15*(W24/$W$3)^2+'LED Curve'!$D$16*(W24/$W$3)^1+'LED Curve'!$D$17)*$AC$3+((R$5-2)*Design!C$18),0,         ('LED Curve'!$D$14*(W24/$W$3)^3+'LED Curve'!$D$15*(W24/$W$3)^2+'LED Curve'!$D$16*(W24/$W$3)^1+'LED Curve'!$D$17)*$AC$3))</f>
        <v>0</v>
      </c>
      <c r="AW24" s="59">
        <f>IF(AV24=0,0,IF(E24&lt;(SUM(AU24:AV24)+('LED Curve'!$D$14*(W24/$W$4)^3+'LED Curve'!$D$15*(W24/$W$4)^2+'LED Curve'!$D$16*(W24/$W$4)^1+'LED Curve'!$D$17)*$AC$4+((R$5-3)*Design!C$18)),0,         ('LED Curve'!$D$14*(W24/$W$4)^3+'LED Curve'!$D$15*(W24/$W$4)^2+'LED Curve'!$D$16*(W24/$W$4)^1+'LED Curve'!$D$17)*$AC$4))</f>
        <v>0</v>
      </c>
      <c r="AX24" s="59">
        <f>IF(AW24=0,0,IF(E24&lt;(SUM(AU24:AW24)+('LED Curve'!$D$14*(W24/$W$5)^3+'LED Curve'!$D$15*(W24/$W$5)^2+'LED Curve'!$D$16*(W24/$W$5)^1+'LED Curve'!$D$17)*$AC$5+((R$5-4)*Design!C$18)),0,         ('LED Curve'!$D$14*(W24/$W$5)^3+'LED Curve'!$D$15*(W24/$W$5)^2+'LED Curve'!$D$16*(W24/$W$5)^1+'LED Curve'!$D$17)*$AC$5))</f>
        <v>0</v>
      </c>
      <c r="AY24" s="59">
        <f>IF(AX24=0,0,IF(E24&lt;(SUM(AU24:AX24)+ ('LED Curve'!$D$14*(W24/$W$6)^3+'LED Curve'!$D$15*(W24/$W$6)^2+'LED Curve'!$D$16*(W24/$W$6)^1+'LED Curve'!$D$17)*$AC$6+((R$5-5)*Design!C$18)),0,         ('LED Curve'!$D$14*(W24/$W$6)^3+'LED Curve'!$D$15*(W24/$W$6)^2+'LED Curve'!$D$16*(W24/$W$6)^1+'LED Curve'!$D$17)*$AC$6))</f>
        <v>0</v>
      </c>
      <c r="AZ24" s="59">
        <f>IF(AY24=0,0,IF(E24&lt;(SUM(AU24:AY24)+('LED Curve'!$D$14*(W24/$Z$2)^3+'LED Curve'!$D$15*(W24/$Z$2)^2+'LED Curve'!$D$16*(W24/$Z$2)^1+'LED Curve'!$D$17)*$AE$2+((R$5-6)*Design!C$18)),0,         ('LED Curve'!$D$14*(W24/$Z$2)^3+'LED Curve'!$D$15*(W24/$Z$2)^2+'LED Curve'!$D$16*(W24/$Z$2)^1+'LED Curve'!$D$17)*$AE$2))</f>
        <v>0</v>
      </c>
      <c r="BA24" s="59">
        <f>IF(AZ24=0,0,IF(E24&lt;(SUM(AU24:AZ24)+('LED Curve'!$D$14*(W24/$Z$3)^3+'LED Curve'!$D$15*(W24/$Z$3)^2+'LED Curve'!$D$16*(W24/$Z$3)^1+'LED Curve'!$D$17)*$AE$3+((R$5-7)*Design!C$18)),0,         ('LED Curve'!$D$14*(W24/$Z$3)^3+'LED Curve'!$D$15*(W24/$Z$3)^2+'LED Curve'!$D$16*(W24/$Z$3)^1+'LED Curve'!$D$17)*$AE$3))</f>
        <v>0</v>
      </c>
      <c r="BB24" s="59">
        <f>IF(BA24=0,0,IF(E24&lt;(SUM(AU24:BA24)+('LED Curve'!$D$14*(W24/$Z$4)^3+'LED Curve'!$D$15*(W24/$Z$4)^2+'LED Curve'!$D$16*(W24/$Z$4)^1+'LED Curve'!$D$17)*$AE$4+((R$5-8)*Design!C$18)),0,         ('LED Curve'!$D$14*(W24/$Z$4)^3+'LED Curve'!$D$15*(W24/$Z$4)^2+'LED Curve'!$D$16*(W24/$Z$4)^1+'LED Curve'!$D$17)*$AE$4))</f>
        <v>0</v>
      </c>
      <c r="BC24" s="59">
        <f>IF(BB24=0,0,IF(E24&lt;(SUM(AU24:BB24)+('LED Curve'!$D$14*(W24/$Z$5)^3+'LED Curve'!$D$15*(W24/$Z$5)^2+'LED Curve'!$D$16*(W24/$Z$5)^1+'LED Curve'!$D$17)*$AE$5+((R$5-9)*Design!C$18)),0,         ('LED Curve'!$D$14*(W24/$Z$5)^3+'LED Curve'!$D$15*(W24/$Z$5)^2+'LED Curve'!$D$16*(W24/$Z$5)^1+'LED Curve'!$D$17)*$AE$5))</f>
        <v>0</v>
      </c>
      <c r="BD24" s="59">
        <f>IF(BC24=0,0,IF(E24&lt;(SUM(AU24:BC24)+('LED Curve'!$D$14*(W24/$Z$6)^3+'LED Curve'!$D$15*(W24/$Z$6)^2+'LED Curve'!$D$16*(W24/$Z$6)^1+'LED Curve'!$D$17)*$AE$6+((R$5-10)*Design!C$18)),0,         ('LED Curve'!$D$14*(W24/$Z$6)^3+'LED Curve'!$D$15*(W24/$Z$6)^2+'LED Curve'!$D$16*(W24/$Z$6)^1+'LED Curve'!$D$17)*$AE$6))</f>
        <v>0</v>
      </c>
      <c r="BE24">
        <f t="shared" si="45"/>
        <v>21.997695751018668</v>
      </c>
      <c r="BF24" s="64">
        <f t="shared" si="7"/>
        <v>0</v>
      </c>
      <c r="BG24" s="64">
        <f t="shared" si="8"/>
        <v>0</v>
      </c>
      <c r="BH24" s="64">
        <f t="shared" si="9"/>
        <v>0</v>
      </c>
      <c r="BI24" s="64">
        <f t="shared" si="10"/>
        <v>0</v>
      </c>
      <c r="BJ24" s="64">
        <f t="shared" si="11"/>
        <v>0</v>
      </c>
      <c r="BK24" s="64">
        <f t="shared" si="12"/>
        <v>0</v>
      </c>
      <c r="BL24" s="64">
        <f t="shared" si="13"/>
        <v>0</v>
      </c>
      <c r="BM24" s="64">
        <f t="shared" si="14"/>
        <v>0</v>
      </c>
      <c r="BN24" s="64">
        <f t="shared" si="15"/>
        <v>0</v>
      </c>
      <c r="BO24" s="64">
        <f t="shared" si="16"/>
        <v>0</v>
      </c>
      <c r="BQ24" s="67">
        <f t="shared" si="17"/>
        <v>25.330768826608903</v>
      </c>
      <c r="BR24" s="67">
        <f t="shared" si="18"/>
        <v>0</v>
      </c>
      <c r="BS24" s="67">
        <f t="shared" si="19"/>
        <v>0</v>
      </c>
      <c r="BT24" s="67">
        <f t="shared" si="20"/>
        <v>0</v>
      </c>
      <c r="BU24" s="67">
        <f t="shared" si="21"/>
        <v>0</v>
      </c>
      <c r="BV24" s="67">
        <f t="shared" si="22"/>
        <v>0</v>
      </c>
      <c r="BW24" s="67">
        <f t="shared" si="23"/>
        <v>0</v>
      </c>
      <c r="BX24" s="67">
        <f t="shared" si="24"/>
        <v>0</v>
      </c>
      <c r="BY24" s="67">
        <f t="shared" si="25"/>
        <v>0</v>
      </c>
      <c r="BZ24" s="67">
        <f t="shared" si="26"/>
        <v>0</v>
      </c>
      <c r="CB24" s="70">
        <f t="shared" si="27"/>
        <v>9.2431881944456205</v>
      </c>
      <c r="CC24" s="70">
        <f t="shared" si="28"/>
        <v>0</v>
      </c>
      <c r="CD24" s="70">
        <f t="shared" si="29"/>
        <v>0</v>
      </c>
      <c r="CE24" s="70">
        <f t="shared" si="30"/>
        <v>0</v>
      </c>
      <c r="CF24" s="70">
        <f t="shared" si="31"/>
        <v>0</v>
      </c>
      <c r="CG24" s="70">
        <f t="shared" si="32"/>
        <v>0</v>
      </c>
      <c r="CH24" s="70">
        <f t="shared" si="33"/>
        <v>0</v>
      </c>
      <c r="CI24" s="70">
        <f t="shared" si="34"/>
        <v>0</v>
      </c>
      <c r="CJ24" s="70">
        <f t="shared" si="35"/>
        <v>0</v>
      </c>
      <c r="CK24" s="70">
        <f t="shared" si="36"/>
        <v>0</v>
      </c>
      <c r="CL24">
        <f t="shared" si="46"/>
        <v>9.2431881944456205</v>
      </c>
      <c r="CM24" s="64">
        <f t="shared" si="47"/>
        <v>0</v>
      </c>
      <c r="CN24" s="64">
        <f t="shared" si="48"/>
        <v>0</v>
      </c>
      <c r="CO24" s="64">
        <f t="shared" si="49"/>
        <v>0</v>
      </c>
      <c r="CP24" s="64">
        <f t="shared" si="50"/>
        <v>0</v>
      </c>
      <c r="CQ24" s="64">
        <f t="shared" si="51"/>
        <v>0</v>
      </c>
      <c r="CR24" s="64">
        <f t="shared" si="52"/>
        <v>0</v>
      </c>
      <c r="CS24" s="64">
        <f t="shared" si="53"/>
        <v>0</v>
      </c>
      <c r="CT24" s="64">
        <f t="shared" si="54"/>
        <v>0</v>
      </c>
      <c r="CU24" s="64">
        <f t="shared" si="55"/>
        <v>0</v>
      </c>
      <c r="CV24" s="64">
        <f t="shared" si="56"/>
        <v>0</v>
      </c>
      <c r="CX24" s="103">
        <f t="shared" si="57"/>
        <v>25.330768826608903</v>
      </c>
      <c r="CY24" s="103">
        <f t="shared" si="58"/>
        <v>0</v>
      </c>
      <c r="CZ24" s="103">
        <f t="shared" si="59"/>
        <v>0</v>
      </c>
      <c r="DA24" s="103">
        <f t="shared" si="60"/>
        <v>0</v>
      </c>
      <c r="DB24" s="103">
        <f t="shared" si="61"/>
        <v>0</v>
      </c>
      <c r="DC24" s="103">
        <f t="shared" si="62"/>
        <v>0</v>
      </c>
      <c r="DD24" s="103">
        <f t="shared" si="63"/>
        <v>0</v>
      </c>
      <c r="DE24" s="103">
        <f t="shared" si="64"/>
        <v>0</v>
      </c>
      <c r="DF24" s="103">
        <f t="shared" si="65"/>
        <v>0</v>
      </c>
      <c r="DG24" s="103">
        <f t="shared" si="66"/>
        <v>0</v>
      </c>
      <c r="DI24" s="70">
        <f t="shared" si="67"/>
        <v>9.2431881944456205</v>
      </c>
      <c r="DJ24" s="70">
        <f t="shared" si="68"/>
        <v>0</v>
      </c>
      <c r="DK24" s="70">
        <f t="shared" si="69"/>
        <v>0</v>
      </c>
      <c r="DL24" s="70">
        <f t="shared" si="70"/>
        <v>0</v>
      </c>
      <c r="DM24" s="70">
        <f t="shared" si="71"/>
        <v>0</v>
      </c>
      <c r="DN24" s="70">
        <f t="shared" si="72"/>
        <v>0</v>
      </c>
      <c r="DO24" s="70">
        <f t="shared" si="73"/>
        <v>0</v>
      </c>
      <c r="DP24" s="70">
        <f t="shared" si="74"/>
        <v>0</v>
      </c>
      <c r="DQ24" s="70">
        <f t="shared" si="75"/>
        <v>0</v>
      </c>
      <c r="DR24" s="70">
        <f t="shared" si="76"/>
        <v>0</v>
      </c>
      <c r="DT24">
        <f t="shared" si="77"/>
        <v>0</v>
      </c>
      <c r="DU24">
        <f t="shared" si="78"/>
        <v>0.64743218281624026</v>
      </c>
      <c r="DV24">
        <f t="shared" si="79"/>
        <v>0.26116658732147929</v>
      </c>
      <c r="DX24">
        <f t="shared" si="80"/>
        <v>0</v>
      </c>
      <c r="DY24">
        <f t="shared" si="81"/>
        <v>5.7719850841882246E-4</v>
      </c>
      <c r="DZ24">
        <f t="shared" si="82"/>
        <v>4.4989266145249382E-4</v>
      </c>
      <c r="EB24">
        <f t="shared" si="83"/>
        <v>0</v>
      </c>
      <c r="EC24">
        <f t="shared" si="84"/>
        <v>0</v>
      </c>
      <c r="ED24">
        <f t="shared" si="85"/>
        <v>0</v>
      </c>
      <c r="EE24">
        <f t="shared" si="86"/>
        <v>0</v>
      </c>
      <c r="EF24">
        <f t="shared" si="87"/>
        <v>0</v>
      </c>
      <c r="EG24">
        <f t="shared" si="88"/>
        <v>0</v>
      </c>
      <c r="EH24">
        <f t="shared" si="89"/>
        <v>0</v>
      </c>
      <c r="EI24">
        <f t="shared" si="90"/>
        <v>0</v>
      </c>
      <c r="EJ24">
        <f t="shared" si="91"/>
        <v>0</v>
      </c>
      <c r="EK24">
        <f t="shared" si="92"/>
        <v>0</v>
      </c>
      <c r="EM24">
        <f t="shared" si="93"/>
        <v>0.56663899454438937</v>
      </c>
      <c r="EN24">
        <f t="shared" si="94"/>
        <v>0</v>
      </c>
      <c r="EO24">
        <f t="shared" si="95"/>
        <v>0</v>
      </c>
      <c r="EP24">
        <f t="shared" si="96"/>
        <v>0</v>
      </c>
      <c r="EQ24">
        <f t="shared" si="97"/>
        <v>0</v>
      </c>
      <c r="ER24">
        <f t="shared" si="98"/>
        <v>0</v>
      </c>
      <c r="ES24">
        <f t="shared" si="99"/>
        <v>0</v>
      </c>
      <c r="ET24">
        <f t="shared" si="100"/>
        <v>0</v>
      </c>
      <c r="EU24">
        <f t="shared" si="101"/>
        <v>0</v>
      </c>
      <c r="EV24">
        <f t="shared" si="102"/>
        <v>0</v>
      </c>
      <c r="EX24">
        <f t="shared" si="103"/>
        <v>0.20332884167082232</v>
      </c>
      <c r="EY24">
        <f t="shared" si="104"/>
        <v>0</v>
      </c>
      <c r="EZ24">
        <f t="shared" si="105"/>
        <v>0</v>
      </c>
      <c r="FA24">
        <f t="shared" si="106"/>
        <v>0</v>
      </c>
      <c r="FB24">
        <f t="shared" si="107"/>
        <v>0</v>
      </c>
      <c r="FC24">
        <f t="shared" si="108"/>
        <v>0</v>
      </c>
      <c r="FD24">
        <f t="shared" si="109"/>
        <v>0</v>
      </c>
      <c r="FE24">
        <f t="shared" si="110"/>
        <v>0</v>
      </c>
      <c r="FF24">
        <f t="shared" si="111"/>
        <v>0</v>
      </c>
      <c r="FG24">
        <f t="shared" si="112"/>
        <v>0</v>
      </c>
      <c r="FJ24">
        <f>IF($W$2=0,0,IF(BF24&lt;=0,0,('LED Curve'!$D$19*(BF24/$W$2)^3+'LED Curve'!$D$20*(BF24/$W$2)^2+'LED Curve'!$D$21*(BF24/$W$2)^1+'LED Curve'!$D$22)*$AC$2*$W$2))</f>
        <v>0</v>
      </c>
      <c r="FK24">
        <f>IF($W$3=0,0,IF(BG24&lt;=0,0,('LED Curve'!$D$19*(BG24/$W$3)^3+'LED Curve'!$D$20*(BG24/$W$3)^2+'LED Curve'!$D$21*(BG24/$W$3)^1+'LED Curve'!$D$22)*$AC$3*$W$3))</f>
        <v>0</v>
      </c>
      <c r="FL24">
        <f>IF($W$4=0,0,IF(BH24&lt;=0,0,('LED Curve'!$D$19*(BH24/$W$4)^3+'LED Curve'!$D$20*(BH24/$W$4)^2+'LED Curve'!$D$21*(BH24/$W$4)^1+'LED Curve'!$D$22)*$AC$4*$W$4))</f>
        <v>0</v>
      </c>
      <c r="FM24">
        <f>IF($W$5=0,0,IF(BI24&lt;=0,0,('LED Curve'!$D$19*(BI24/$W$5)^3+'LED Curve'!$D$20*(BI24/$W$5)^2+'LED Curve'!$D$21*(BI24/$W$5)^1+'LED Curve'!$D$22)*$AC$5*$W$5))</f>
        <v>0</v>
      </c>
      <c r="FN24">
        <f>IF($W$6=0,0,IF(BJ24&lt;=0,0,('LED Curve'!$D$19*(BJ24/$W$6)^3+'LED Curve'!$D$20*(BJ24/$W$6)^2+'LED Curve'!$D$21*(BJ24/$W$6)^1+'LED Curve'!$D$22)*$AC$6*$W$6))</f>
        <v>0</v>
      </c>
      <c r="FO24">
        <f>IF($Z$2=0,0,IF(BK24&lt;=0,0,('LED Curve'!$D$19*(BK24/$Z$2)^3+'LED Curve'!$D$20*(BK24/$Z$2)^2+'LED Curve'!$D$21*(BK24/$Z$2)^1+'LED Curve'!$D$22)*$AE$2*$Z$2))</f>
        <v>0</v>
      </c>
      <c r="FP24">
        <f>IF($Z$3=0,0,IF(BL24&lt;=0,0,('LED Curve'!$D$19*(BL24/$Z$3)^3+'LED Curve'!$D$20*(BL24/$Z$3)^2+'LED Curve'!$D$21*(BL24/$Z$3)^1+'LED Curve'!$D$22)*$AE$3*$Z$3))</f>
        <v>0</v>
      </c>
      <c r="FQ24">
        <f>IF($Z$4=0,0,IF(BM24&lt;=0,0,('LED Curve'!$D$19*(BM24/$Z$4)^3+'LED Curve'!$D$20*(BM24/$Z$4)^2+'LED Curve'!$D$21*(BM24/$Z$4)^1+'LED Curve'!$D$22)*$AE$4*$Z$4))</f>
        <v>0</v>
      </c>
      <c r="FR24">
        <f>IF($Z$5=0,0,IF(BN24&lt;=0,0,('LED Curve'!$D$19*(BN24/$Z$5)^3+'LED Curve'!$D$20*(BN24/$Z$5)^2+'LED Curve'!$D$21*(BN24/$Z$5)^1+'LED Curve'!$D$22)*$AE$5*$Z$5))</f>
        <v>0</v>
      </c>
      <c r="FS24">
        <f>IF($Z$6=0,0,IF(BO24&lt;=0,0,('LED Curve'!$D$19*(BO24/$Z$6)^3+'LED Curve'!$D$20*(BO24/$Z$6)^2+'LED Curve'!$D$21*(BO24/$Z$6)^1+'LED Curve'!$D$22)*$AE$6*$Z$6))</f>
        <v>0</v>
      </c>
      <c r="FU24">
        <f>IF($W$2=0,0,IF(BQ24&lt;=0,0,('LED Curve'!$D$19*(BQ24/$W$2)^3+'LED Curve'!$D$20*(BQ24/$W$2)^2+'LED Curve'!$D$21*(BQ24/$W$2)^1+'LED Curve'!$D$22)*$AC$2*$W$2))</f>
        <v>106.19463272226281</v>
      </c>
      <c r="FV24">
        <f>IF($W$3=0,0,IF(BR24&lt;=0,0,('LED Curve'!$D$19*(BR24/$W$3)^3+'LED Curve'!$D$20*(BR24/$W$3)^2+'LED Curve'!$D$21*(BR24/$W$3)^1+'LED Curve'!$D$22)*$AC$3*$W$3))</f>
        <v>0</v>
      </c>
      <c r="FW24">
        <f>IF($W$4=0,0,IF(BS24&lt;=0,0,('LED Curve'!$D$19*(BS24/$W$4)^3+'LED Curve'!$D$20*(BS24/$W$4)^2+'LED Curve'!$D$21*(BS24/$W$4)^1+'LED Curve'!$D$22)*$AC$4*$W$4))</f>
        <v>0</v>
      </c>
      <c r="FX24">
        <f>IF($W$5=0,0,IF(BT24&lt;=0,0,('LED Curve'!$D$19*(BT24/$W$5)^3+'LED Curve'!$D$20*(BT24/$W$5)^2+'LED Curve'!$D$21*(BT24/$W$5)^1+'LED Curve'!$D$22)*$AC$5*$W$5))</f>
        <v>0</v>
      </c>
      <c r="FY24">
        <f>IF($W$6=0,0,IF(BU24&lt;=0,0,('LED Curve'!$D$19*(BU24/$W$6)^3+'LED Curve'!$D$20*(BU24/$W$6)^2+'LED Curve'!$D$21*(BU24/$W$6)^1+'LED Curve'!$D$22)*$AC$6*$W$6))</f>
        <v>0</v>
      </c>
      <c r="FZ24">
        <f>IF($Z$2=0,0,IF(BV24&lt;=0,0,('LED Curve'!$D$19*(BV24/$Z$2)^3+'LED Curve'!$D$20*(BV24/$Z$2)^2+'LED Curve'!$D$21*(BV24/$Z$2)^1+'LED Curve'!$D$22)*$AE$2*$Z$2))</f>
        <v>0</v>
      </c>
      <c r="GA24">
        <f>IF($Z$3=0,0,IF(BW24&lt;=0,0,('LED Curve'!$D$19*(BW24/$Z$3)^3+'LED Curve'!$D$20*(BW24/$Z$3)^2+'LED Curve'!$D$21*(BW24/$Z$3)^1+'LED Curve'!$D$22)*$AE$3*$Z$3))</f>
        <v>0</v>
      </c>
      <c r="GB24">
        <f>IF($Z$4=0,0,IF(BX24&lt;=0,0,('LED Curve'!$D$19*(BX24/$Z$4)^3+'LED Curve'!$D$20*(BX24/$Z$4)^2+'LED Curve'!$D$21*(BX24/$Z$4)^1+'LED Curve'!$D$22)*$AE$4*$Z$4))</f>
        <v>0</v>
      </c>
      <c r="GC24">
        <f>IF($Z$5=0,0,IF(BY24&lt;=0,0,('LED Curve'!$D$19*(BY24/$Z$5)^3+'LED Curve'!$D$20*(BY24/$Z$5)^2+'LED Curve'!$D$21*(BY24/$Z$5)^1+'LED Curve'!$D$22)*$AE$5*$Z$5))</f>
        <v>0</v>
      </c>
      <c r="GD24">
        <f>IF($Z$6=0,0,IF(BZ24&lt;=0,0,('LED Curve'!$D$19*(BZ24/$Z$6)^3+'LED Curve'!$D$20*(BZ24/$Z$6)^2+'LED Curve'!$D$21*(BZ24/$Z$6)^1+'LED Curve'!$D$22)*$AE$6*$Z$6))</f>
        <v>0</v>
      </c>
      <c r="GF24">
        <f>IF($W$2=0,0,IF(CB24&lt;=0,0,('LED Curve'!$D$19*(CB24/$W$2)^3+'LED Curve'!$D$20*(CB24/$W$2)^2+'LED Curve'!$D$21*(CB24/$W$2)^1+'LED Curve'!$D$22)*$AC$2*$W$2))</f>
        <v>38.247217088886984</v>
      </c>
      <c r="GG24">
        <f>IF($W$3=0,0,IF(CC24&lt;=0,0,('LED Curve'!$D$19*(CC24/$W$3)^3+'LED Curve'!$D$20*(CC24/$W$3)^2+'LED Curve'!$D$21*(CC24/$W$3)^1+'LED Curve'!$D$22)*$AC$3*$W$3))</f>
        <v>0</v>
      </c>
      <c r="GH24">
        <f>IF($W$4=0,0,IF(CD24&lt;=0,0,('LED Curve'!$D$19*(CD24/$W$4)^3+'LED Curve'!$D$20*(CD24/$W$4)^2+'LED Curve'!$D$21*(CD24/$W$4)^1+'LED Curve'!$D$22)*$AC$4*$W$4))</f>
        <v>0</v>
      </c>
      <c r="GI24">
        <f>IF($W$5=0,0,IF(CE24&lt;=0,0,('LED Curve'!$D$19*(CE24/$W$5)^3+'LED Curve'!$D$20*(CE24/$W$5)^2+'LED Curve'!$D$21*(CE24/$W$5)^1+'LED Curve'!$D$22)*$AC$5*$W$5))</f>
        <v>0</v>
      </c>
      <c r="GJ24">
        <f>IF($W$6=0,0,IF(CF24&lt;=0,0,('LED Curve'!$D$19*(CF24/$W$6)^3+'LED Curve'!$D$20*(CF24/$W$6)^2+'LED Curve'!$D$21*(CF24/$W$6)^1+'LED Curve'!$D$22)*$AC$6*$W$6))</f>
        <v>0</v>
      </c>
      <c r="GK24">
        <f>IF($Z$2=0,0,IF(CG24&lt;=0,0,('LED Curve'!$D$19*(CG24/$Z$2)^3+'LED Curve'!$D$20*(CG24/$Z$2)^2+'LED Curve'!$D$21*(CG24/$Z$2)^1+'LED Curve'!$D$22)*$AE$2*$Z$2))</f>
        <v>0</v>
      </c>
      <c r="GL24">
        <f>IF($Z$3=0,0,IF(CH24&lt;=0,0,('LED Curve'!$D$19*(CH24/$Z$3)^3+'LED Curve'!$D$20*(CH24/$Z$3)^2+'LED Curve'!$D$21*(CH24/$Z$3)^1+'LED Curve'!$D$22)*$AE$3*$Z$3))</f>
        <v>0</v>
      </c>
      <c r="GM24">
        <f>IF($Z$4=0,0,IF(CI24&lt;=0,0,('LED Curve'!$D$19*(CI24/$Z$4)^3+'LED Curve'!$D$20*(CI24/$Z$4)^2+'LED Curve'!$D$21*(CI24/$Z$4)^1+'LED Curve'!$D$22)*$AE$4*$Z$4))</f>
        <v>0</v>
      </c>
      <c r="GN24">
        <f>IF($Z$5=0,0,IF(CJ24&lt;=0,0,('LED Curve'!$D$19*(CJ24/$Z$5)^3+'LED Curve'!$D$20*(CJ24/$Z$5)^2+'LED Curve'!$D$21*(CJ24/$Z$5)^1+'LED Curve'!$D$22)*$AE$5*$Z$5))</f>
        <v>0</v>
      </c>
      <c r="GO24">
        <f>IF($Z$6=0,0,IF(CK24&lt;=0,0,('LED Curve'!$D$19*(CK24/$Z$6)^3+'LED Curve'!$D$20*(CK24/$Z$6)^2+'LED Curve'!$D$21*(CK24/$Z$6)^1+'LED Curve'!$D$22)*$AE$6*$Z$6))</f>
        <v>0</v>
      </c>
      <c r="GQ24">
        <f t="shared" si="113"/>
        <v>0</v>
      </c>
      <c r="GR24">
        <f t="shared" si="41"/>
        <v>0</v>
      </c>
      <c r="GS24">
        <f t="shared" si="114"/>
        <v>106.19463272226281</v>
      </c>
      <c r="GT24">
        <f t="shared" si="42"/>
        <v>0</v>
      </c>
      <c r="GU24">
        <f t="shared" si="115"/>
        <v>38.247217088886984</v>
      </c>
      <c r="GV24">
        <f t="shared" si="43"/>
        <v>0</v>
      </c>
    </row>
    <row r="25" spans="1:204" ht="16.899999999999999">
      <c r="A25">
        <v>14</v>
      </c>
      <c r="B25">
        <f t="shared" si="0"/>
        <v>4.5572916666666667E-4</v>
      </c>
      <c r="C25" s="50">
        <f t="shared" si="1"/>
        <v>24.711875147243749</v>
      </c>
      <c r="D25" s="50">
        <f t="shared" si="2"/>
        <v>27.613194608048609</v>
      </c>
      <c r="E25" s="50">
        <f t="shared" si="3"/>
        <v>30.514514068853469</v>
      </c>
      <c r="G25" s="52">
        <f t="shared" si="4"/>
        <v>0.39225198646418646</v>
      </c>
      <c r="H25" s="52">
        <f t="shared" si="5"/>
        <v>0.43830467631823183</v>
      </c>
      <c r="I25" s="52">
        <f t="shared" si="6"/>
        <v>0.48435736617227726</v>
      </c>
      <c r="J25" s="52">
        <f>IF(C25&lt;Calculation!D$19,0,G25)</f>
        <v>0</v>
      </c>
      <c r="K25" s="52">
        <f>IF(D25&lt;Calculation!D$19,0,H25)</f>
        <v>0.43830467631823183</v>
      </c>
      <c r="L25" s="52">
        <f>IF(E25&lt;Calculation!D$19,0,I25)</f>
        <v>0.48435736617227726</v>
      </c>
      <c r="M25" s="52">
        <f>IF(IF(C25&lt;Calculation!D$19,0,C25*(R$3/(R$2+R$3)))&gt;0,$H$2*SIN(2*PI()*$E$2*B25)+$H$5,0)</f>
        <v>0</v>
      </c>
      <c r="N25" s="52">
        <f>IF(IF(D25&lt;Calculation!D$19,0,D25*(R$3/(R$2+R$3)))&gt;0,$J$2*SIN(2*PI()*$E$2*B25)+$J$5,0)</f>
        <v>0.26058126408249438</v>
      </c>
      <c r="O25" s="52">
        <f>IF(IF(E25&lt;Calculation!D$19,0,E25*(R$3/(R$2+R$3)))&gt;0,$L$2*SIN(2*PI()*$E$2*B25)+$L$5,0)</f>
        <v>0.11905347285732626</v>
      </c>
      <c r="Q25" s="55">
        <f>(M25/Design!C$43)*10^3</f>
        <v>0</v>
      </c>
      <c r="R25" s="55">
        <f>(N25/Design!C$43)*10^3</f>
        <v>28.953473786943821</v>
      </c>
      <c r="S25" s="55">
        <f>(O25/Design!C$43)*10^3</f>
        <v>13.228163650814029</v>
      </c>
      <c r="U25" s="55">
        <f>(($H$2*SIN(2*PI()*$E$2*B25)+$H$5)/Design!C$43)*10^3</f>
        <v>45.406275661728792</v>
      </c>
      <c r="V25" s="55">
        <f>(($J$2*SIN(2*PI()*$E$2*B25)+$J$5)/Design!C$43)*10^3</f>
        <v>28.953473786943821</v>
      </c>
      <c r="W25" s="55">
        <f>(($L$2*SIN(2*PI()*$E$2*B25)+$L$5)/Design!C$43)*10^3</f>
        <v>13.228163650814029</v>
      </c>
      <c r="Y25" s="99">
        <f>IF(C25&lt;('LED Curve'!$D$14*(U25/$W$2)^3+'LED Curve'!$D$15*(U25/$W$2)^2+'LED Curve'!$D$16*(U25/$W$2)^1+'LED Curve'!$D$17)*$AC$2+((R$5-1)*Design!C$18),0,         ('LED Curve'!$D$14*(U25/$W$2)^3+'LED Curve'!$D$15*(U25/$W$2)^2+'LED Curve'!$D$16*(U25/$W$2)^1+'LED Curve'!$D$17)*$AC$2)</f>
        <v>22.863151026242608</v>
      </c>
      <c r="Z25" s="99">
        <f>IF(Y25=0,0,IF(C25&lt;Y25+('LED Curve'!$D$14*(U25/$W$3)^3+'LED Curve'!$D$15*(U25/$W$3)^2+'LED Curve'!$D$16*(U25/$W$3)^1+'LED Curve'!$D$17)*$AC$3+((R$5-2)*Design!C$18),0,         ('LED Curve'!$D$14*(U25/$W$3)^3+'LED Curve'!$D$15*(U25/$W$3)^2+'LED Curve'!$D$16*(U25/$W$3)^1+'LED Curve'!$D$17)*$AC$3))</f>
        <v>0</v>
      </c>
      <c r="AA25" s="99">
        <f>IF(Z25=0,0,IF(C25&lt;(SUM(Y25:Z25)+('LED Curve'!$D$14*(U25/$W$4)^3+'LED Curve'!$D$15*(U25/$W$4)^2+'LED Curve'!$D$16*(U25/$W$4)^1+'LED Curve'!$D$17)*$AC$4+((R$5-3)*Design!C$18)),0,         ('LED Curve'!$D$14*(U25/$W$4)^3+'LED Curve'!$D$15*(U25/$W$4)^2+'LED Curve'!$D$16*(U25/$W$4)^1+'LED Curve'!$D$17)*$AC$4))</f>
        <v>0</v>
      </c>
      <c r="AB25" s="99">
        <f>IF(AA25=0,0,IF(C25&lt;(SUM(Y25:AA25)+('LED Curve'!$D$14*(U25/$W$5)^3+'LED Curve'!$D$15*(U25/$W$5)^2+'LED Curve'!$D$16*(U25/$W$5)^1+'LED Curve'!$D$17)*$AC$5+((R$5-4)*Design!C$18)),0,         ('LED Curve'!$D$14*(U25/$W$5)^3+'LED Curve'!$D$15*(U25/$W$5)^2+'LED Curve'!$D$16*(U25/$W$5)^1+'LED Curve'!$D$17)*$AC$5))</f>
        <v>0</v>
      </c>
      <c r="AC25" s="99">
        <f>IF(AB25=0,0,IF(C25&lt;(SUM(Y25:AB25)+ ('LED Curve'!$D$14*(U25/$W$6)^3+'LED Curve'!$D$15*(U25/$W$6)^2+'LED Curve'!$D$16*(U25/$W$6)^1+'LED Curve'!$D$17)*$AC$6+((R$5-5)*Design!C$18)),0,         ('LED Curve'!$D$14*(U25/$W$6)^3+'LED Curve'!$D$15*(U25/$W$6)^2+'LED Curve'!$D$16*(U25/$W$6)^1+'LED Curve'!$D$17)*$AC$6))</f>
        <v>0</v>
      </c>
      <c r="AD25" s="99">
        <f>IF(AC25=0,0,IF(C25&lt;(SUM(Y25:AC25)+('LED Curve'!$D$14*(U25/$Z$2)^3+'LED Curve'!$D$15*(U25/$Z$2)^2+'LED Curve'!$D$16*(U25/$Z$2)^1+'LED Curve'!$D$17)*$AE$2+((R$5-6)*Design!C$18)),0,         ('LED Curve'!$D$14*(U25/$Z$2)^3+'LED Curve'!$D$15*(U25/$Z$2)^2+'LED Curve'!$D$16*(U25/$Z$2)^1+'LED Curve'!$D$17)*$AE$2))</f>
        <v>0</v>
      </c>
      <c r="AE25" s="99">
        <f>IF(AD25=0,0,IF(C25&lt;(SUM(Y25:AD25)+('LED Curve'!$D$14*(U25/$Z$3)^3+'LED Curve'!$D$15*(U25/$Z$3)^2+'LED Curve'!$D$16*(U25/$Z$3)^1+'LED Curve'!$D$17)*$AE$3+((R$5-7)*Design!C$18)),0,         ('LED Curve'!$D$14*(U25/$Z$3)^3+'LED Curve'!$D$15*(U25/$Z$3)^2+'LED Curve'!$D$16*(U25/$Z$3)^1+'LED Curve'!$D$17)*$AE$3))</f>
        <v>0</v>
      </c>
      <c r="AF25" s="99">
        <f>IF(AE25=0,0,IF(C25&lt;(SUM(Y25:AE25)+('LED Curve'!$D$14*(U25/$Z$4)^3+'LED Curve'!$D$15*(U25/$Z$4)^2+'LED Curve'!$D$16*(U25/$Z$4)^1+'LED Curve'!$D$17)*$AE$4+((R$5-8)*Design!C$18)),0,         ('LED Curve'!$D$14*(U25/$Z$4)^3+'LED Curve'!$D$15*(U25/$Z$4)^2+'LED Curve'!$D$16*(U25/$Z$4)^1+'LED Curve'!$D$17)*$AE$4))</f>
        <v>0</v>
      </c>
      <c r="AG25" s="99">
        <f>IF(AF25=0,0,IF(C25&lt;(SUM(Y25:AF25)+('LED Curve'!$D$14*(U25/$Z$5)^3+'LED Curve'!$D$15*(U25/$Z$5)^2+'LED Curve'!$D$16*(U25/$Z$5)^1+'LED Curve'!$D$17)*$AE$5+((R$5-9)*Design!C$18)),0,         ('LED Curve'!$D$14*(U25/$Z$5)^3+'LED Curve'!$D$15*(U25/$Z$5)^2+'LED Curve'!$D$16*(U25/$Z$5)^1+'LED Curve'!$D$17)*$AE$5))</f>
        <v>0</v>
      </c>
      <c r="AH25" s="99">
        <f>IF(AG25=0,0,IF(C25&lt;(SUM(Y25:AG25)+('LED Curve'!$D$14*(U25/$Z$6)^3+'LED Curve'!$D$15*(U25/$Z$6)^2+'LED Curve'!$D$16*(U25/$Z$6)^1+'LED Curve'!$D$17)*$AE$6+((R$5-10)*Design!C$18)),0,         ('LED Curve'!$D$14*(U25/$Z$6)^3+'LED Curve'!$D$15*(U25/$Z$6)^2+'LED Curve'!$D$16*(U25/$Z$6)^1+'LED Curve'!$D$17)*$AE$6))</f>
        <v>0</v>
      </c>
      <c r="AI25">
        <f t="shared" si="44"/>
        <v>22.863151026242608</v>
      </c>
      <c r="AJ25" s="57">
        <f>IF(D25&lt;('LED Curve'!$D$14*(V25/$W$2)^3+'LED Curve'!$D$15*(V25/$W$2)^2+'LED Curve'!$D$16*(V25/$W$2)^1+'LED Curve'!$D$17)*$AC$2+((R$5-1)*Design!C$18),0,         ('LED Curve'!$D$14*(V25/$W$2)^3+'LED Curve'!$D$15*(V25/$W$2)^2+'LED Curve'!$D$16*(V25/$W$2)^1+'LED Curve'!$D$17)*$AC$2)</f>
        <v>22.456536613378688</v>
      </c>
      <c r="AK25" s="57">
        <f>IF(AJ25=0,0,IF(D25&lt;AJ25+('LED Curve'!$D$14*(V25/$W$3)^3+'LED Curve'!$D$15*(V25/$W$3)^2+'LED Curve'!$D$16*(V25/$W$3)^1+'LED Curve'!$D$17)*$AC$3+((R$5-1)*Design!C$18),0,         ('LED Curve'!$D$14*(V25/$W$3)^3+'LED Curve'!$D$15*(V25/$W$3)^2+'LED Curve'!$D$16*(V25/$W$3)^1+'LED Curve'!$D$17)*$AC$3))</f>
        <v>0</v>
      </c>
      <c r="AL25" s="57">
        <f>IF(AK25=0,0,IF(D25&lt;(SUM(AJ25:AK25)+('LED Curve'!$D$14*(V25/$W$4)^3+'LED Curve'!$D$15*(V25/$W$4)^2+'LED Curve'!$D$16*(V25/$W$4)^1+'LED Curve'!$D$17)*$AC$4+((R$5-1)*Design!C$18)),0,         ('LED Curve'!$D$14*(V25/$W$4)^3+'LED Curve'!$D$15*(V25/$W$4)^2+'LED Curve'!$D$16*(V25/$W$4)^1+'LED Curve'!$D$17)*$AC$4))</f>
        <v>0</v>
      </c>
      <c r="AM25" s="57">
        <f>IF(AL25=0,0,IF(D25&lt;(SUM(AJ25:AL25)+('LED Curve'!$D$14*(V25/$W$5)^3+'LED Curve'!$D$15*(V25/$W$5)^2+'LED Curve'!$D$16*(V25/$W$5)^1+'LED Curve'!$D$17)*$AC$5+((R$5-1)*Design!C$18)),0,         ('LED Curve'!$D$14*(V25/$W$5)^3+'LED Curve'!$D$15*(V25/$W$5)^2+'LED Curve'!$D$16*(V25/$W$5)^1+'LED Curve'!$D$17)*$AC$5))</f>
        <v>0</v>
      </c>
      <c r="AN25" s="57">
        <f>IF(AM25=0,0,IF(D25&lt;(SUM(AJ25:AM25)+ ('LED Curve'!$D$14*(V25/$W$6)^3+'LED Curve'!$D$15*(V25/$W$6)^2+'LED Curve'!$D$16*(V25/$W$6)^1+'LED Curve'!$D$17)*$AC$6+((R$5-1)*Design!C$18)),0,         ('LED Curve'!$D$14*(V25/$W$6)^3+'LED Curve'!$D$15*(V25/$W$6)^2+'LED Curve'!$D$16*(V25/$W$6)^1+'LED Curve'!$D$17)*$AC$6))</f>
        <v>0</v>
      </c>
      <c r="AO25" s="57">
        <f>IF(AN25=0,0,IF(D25&lt;(SUM(AJ25:AN25)+('LED Curve'!$D$14*(V25/$Z$2)^3+'LED Curve'!$D$15*(V25/$Z$2)^2+'LED Curve'!$D$16*(V25/$Z$2)^1+'LED Curve'!$D$17)*$AE$2+((R$5-1)*Design!C$18)),0,         ('LED Curve'!$D$14*(V25/$Z$2)^3+'LED Curve'!$D$15*(V25/$Z$2)^2+'LED Curve'!$D$16*(V25/$Z$2)^1+'LED Curve'!$D$17)*$AE$2))</f>
        <v>0</v>
      </c>
      <c r="AP25" s="57">
        <f>IF(AO25=0,0,IF(D25&lt;(SUM(AJ25:AO25)+('LED Curve'!$D$14*(V25/$Z$3)^3+'LED Curve'!$D$15*(V25/$Z$3)^2+'LED Curve'!$D$16*(V25/$Z$3)^1+'LED Curve'!$D$17)*$AE$3+((R$5-1)*Design!C$18)),0,         ('LED Curve'!$D$14*(V25/$Z$3)^3+'LED Curve'!$D$15*(V25/$Z$3)^2+'LED Curve'!$D$16*(V25/$Z$3)^1+'LED Curve'!$D$17)*$AE$3))</f>
        <v>0</v>
      </c>
      <c r="AQ25" s="57">
        <f>IF(AP25=0,0,IF(D25&lt;(SUM(AJ25:AP25)+('LED Curve'!$D$14*(V25/$Z$4)^3+'LED Curve'!$D$15*(V25/$Z$4)^2+'LED Curve'!$D$16*(V25/$Z$4)^1+'LED Curve'!$D$17)*$AE$4+((R$5-1)*Design!C$18)),0,         ('LED Curve'!$D$14*(V25/$Z$4)^3+'LED Curve'!$D$15*(V25/$Z$4)^2+'LED Curve'!$D$16*(V25/$Z$4)^1+'LED Curve'!$D$17)*$AE$4))</f>
        <v>0</v>
      </c>
      <c r="AR25" s="57">
        <f>IF(AQ25=0,0,IF(D25&lt;(SUM(AJ25:AQ25)+('LED Curve'!$D$14*(V25/$Z$5)^3+'LED Curve'!$D$15*(V25/$Z$5)^2+'LED Curve'!$D$16*(V25/$Z$5)^1+'LED Curve'!$D$17)*$AE$5+((R$5-1)*Design!C$18)),0,         ('LED Curve'!$D$14*(V25/$Z$5)^3+'LED Curve'!$D$15*(V25/$Z$5)^2+'LED Curve'!$D$16*(V25/$Z$5)^1+'LED Curve'!$D$17)*$AE$5))</f>
        <v>0</v>
      </c>
      <c r="AS25" s="57">
        <f>IF(AR25=0,0,IF(D25&lt;(SUM(AJ25:AR25)+('LED Curve'!$D$14*(V25/$Z$6)^3+'LED Curve'!$D$15*(V25/$Z$6)^2+'LED Curve'!$D$16*(V25/$Z$6)^1+'LED Curve'!$D$17)*$AE$6+((R$5-1)*Design!C$18)),0,         ('LED Curve'!$D$14*(V25/$Z$6)^3+'LED Curve'!$D$15*(V25/$Z$6)^2+'LED Curve'!$D$16*(V25/$Z$6)^1+'LED Curve'!$D$17)*$AE$6))</f>
        <v>0</v>
      </c>
      <c r="AU25" s="59">
        <f>IF(E25&lt;('LED Curve'!$D$14*(W25/$W$2)^3+'LED Curve'!$D$15*(W25/$W$2)^2+'LED Curve'!$D$16*(W25/$W$2)^1+'LED Curve'!$D$17)*$AC$2+((R$5-1)*Design!C$18),0,         ('LED Curve'!$D$14*(W25/$W$2)^3+'LED Curve'!$D$15*(W25/$W$2)^2+'LED Curve'!$D$16*(W25/$W$2)^1+'LED Curve'!$D$17)*$AC$2)</f>
        <v>22.087464511060386</v>
      </c>
      <c r="AV25" s="59">
        <f>IF(AU25=0,0,IF(E25&lt;AU25+('LED Curve'!$D$14*(W25/$W$3)^3+'LED Curve'!$D$15*(W25/$W$3)^2+'LED Curve'!$D$16*(W25/$W$3)^1+'LED Curve'!$D$17)*$AC$3+((R$5-2)*Design!C$18),0,         ('LED Curve'!$D$14*(W25/$W$3)^3+'LED Curve'!$D$15*(W25/$W$3)^2+'LED Curve'!$D$16*(W25/$W$3)^1+'LED Curve'!$D$17)*$AC$3))</f>
        <v>0</v>
      </c>
      <c r="AW25" s="59">
        <f>IF(AV25=0,0,IF(E25&lt;(SUM(AU25:AV25)+('LED Curve'!$D$14*(W25/$W$4)^3+'LED Curve'!$D$15*(W25/$W$4)^2+'LED Curve'!$D$16*(W25/$W$4)^1+'LED Curve'!$D$17)*$AC$4+((R$5-3)*Design!C$18)),0,         ('LED Curve'!$D$14*(W25/$W$4)^3+'LED Curve'!$D$15*(W25/$W$4)^2+'LED Curve'!$D$16*(W25/$W$4)^1+'LED Curve'!$D$17)*$AC$4))</f>
        <v>0</v>
      </c>
      <c r="AX25" s="59">
        <f>IF(AW25=0,0,IF(E25&lt;(SUM(AU25:AW25)+('LED Curve'!$D$14*(W25/$W$5)^3+'LED Curve'!$D$15*(W25/$W$5)^2+'LED Curve'!$D$16*(W25/$W$5)^1+'LED Curve'!$D$17)*$AC$5+((R$5-4)*Design!C$18)),0,         ('LED Curve'!$D$14*(W25/$W$5)^3+'LED Curve'!$D$15*(W25/$W$5)^2+'LED Curve'!$D$16*(W25/$W$5)^1+'LED Curve'!$D$17)*$AC$5))</f>
        <v>0</v>
      </c>
      <c r="AY25" s="59">
        <f>IF(AX25=0,0,IF(E25&lt;(SUM(AU25:AX25)+ ('LED Curve'!$D$14*(W25/$W$6)^3+'LED Curve'!$D$15*(W25/$W$6)^2+'LED Curve'!$D$16*(W25/$W$6)^1+'LED Curve'!$D$17)*$AC$6+((R$5-5)*Design!C$18)),0,         ('LED Curve'!$D$14*(W25/$W$6)^3+'LED Curve'!$D$15*(W25/$W$6)^2+'LED Curve'!$D$16*(W25/$W$6)^1+'LED Curve'!$D$17)*$AC$6))</f>
        <v>0</v>
      </c>
      <c r="AZ25" s="59">
        <f>IF(AY25=0,0,IF(E25&lt;(SUM(AU25:AY25)+('LED Curve'!$D$14*(W25/$Z$2)^3+'LED Curve'!$D$15*(W25/$Z$2)^2+'LED Curve'!$D$16*(W25/$Z$2)^1+'LED Curve'!$D$17)*$AE$2+((R$5-6)*Design!C$18)),0,         ('LED Curve'!$D$14*(W25/$Z$2)^3+'LED Curve'!$D$15*(W25/$Z$2)^2+'LED Curve'!$D$16*(W25/$Z$2)^1+'LED Curve'!$D$17)*$AE$2))</f>
        <v>0</v>
      </c>
      <c r="BA25" s="59">
        <f>IF(AZ25=0,0,IF(E25&lt;(SUM(AU25:AZ25)+('LED Curve'!$D$14*(W25/$Z$3)^3+'LED Curve'!$D$15*(W25/$Z$3)^2+'LED Curve'!$D$16*(W25/$Z$3)^1+'LED Curve'!$D$17)*$AE$3+((R$5-7)*Design!C$18)),0,         ('LED Curve'!$D$14*(W25/$Z$3)^3+'LED Curve'!$D$15*(W25/$Z$3)^2+'LED Curve'!$D$16*(W25/$Z$3)^1+'LED Curve'!$D$17)*$AE$3))</f>
        <v>0</v>
      </c>
      <c r="BB25" s="59">
        <f>IF(BA25=0,0,IF(E25&lt;(SUM(AU25:BA25)+('LED Curve'!$D$14*(W25/$Z$4)^3+'LED Curve'!$D$15*(W25/$Z$4)^2+'LED Curve'!$D$16*(W25/$Z$4)^1+'LED Curve'!$D$17)*$AE$4+((R$5-8)*Design!C$18)),0,         ('LED Curve'!$D$14*(W25/$Z$4)^3+'LED Curve'!$D$15*(W25/$Z$4)^2+'LED Curve'!$D$16*(W25/$Z$4)^1+'LED Curve'!$D$17)*$AE$4))</f>
        <v>0</v>
      </c>
      <c r="BC25" s="59">
        <f>IF(BB25=0,0,IF(E25&lt;(SUM(AU25:BB25)+('LED Curve'!$D$14*(W25/$Z$5)^3+'LED Curve'!$D$15*(W25/$Z$5)^2+'LED Curve'!$D$16*(W25/$Z$5)^1+'LED Curve'!$D$17)*$AE$5+((R$5-9)*Design!C$18)),0,         ('LED Curve'!$D$14*(W25/$Z$5)^3+'LED Curve'!$D$15*(W25/$Z$5)^2+'LED Curve'!$D$16*(W25/$Z$5)^1+'LED Curve'!$D$17)*$AE$5))</f>
        <v>0</v>
      </c>
      <c r="BD25" s="59">
        <f>IF(BC25=0,0,IF(E25&lt;(SUM(AU25:BC25)+('LED Curve'!$D$14*(W25/$Z$6)^3+'LED Curve'!$D$15*(W25/$Z$6)^2+'LED Curve'!$D$16*(W25/$Z$6)^1+'LED Curve'!$D$17)*$AE$6+((R$5-10)*Design!C$18)),0,         ('LED Curve'!$D$14*(W25/$Z$6)^3+'LED Curve'!$D$15*(W25/$Z$6)^2+'LED Curve'!$D$16*(W25/$Z$6)^1+'LED Curve'!$D$17)*$AE$6))</f>
        <v>0</v>
      </c>
      <c r="BE25">
        <f t="shared" si="45"/>
        <v>22.087464511060386</v>
      </c>
      <c r="BF25" s="64">
        <f t="shared" si="7"/>
        <v>0</v>
      </c>
      <c r="BG25" s="64">
        <f t="shared" si="8"/>
        <v>0</v>
      </c>
      <c r="BH25" s="64">
        <f t="shared" si="9"/>
        <v>0</v>
      </c>
      <c r="BI25" s="64">
        <f t="shared" si="10"/>
        <v>0</v>
      </c>
      <c r="BJ25" s="64">
        <f t="shared" si="11"/>
        <v>0</v>
      </c>
      <c r="BK25" s="64">
        <f t="shared" si="12"/>
        <v>0</v>
      </c>
      <c r="BL25" s="64">
        <f t="shared" si="13"/>
        <v>0</v>
      </c>
      <c r="BM25" s="64">
        <f t="shared" si="14"/>
        <v>0</v>
      </c>
      <c r="BN25" s="64">
        <f t="shared" si="15"/>
        <v>0</v>
      </c>
      <c r="BO25" s="64">
        <f t="shared" si="16"/>
        <v>0</v>
      </c>
      <c r="BQ25" s="67">
        <f t="shared" si="17"/>
        <v>28.953473786943821</v>
      </c>
      <c r="BR25" s="67">
        <f t="shared" si="18"/>
        <v>0</v>
      </c>
      <c r="BS25" s="67">
        <f t="shared" si="19"/>
        <v>0</v>
      </c>
      <c r="BT25" s="67">
        <f t="shared" si="20"/>
        <v>0</v>
      </c>
      <c r="BU25" s="67">
        <f t="shared" si="21"/>
        <v>0</v>
      </c>
      <c r="BV25" s="67">
        <f t="shared" si="22"/>
        <v>0</v>
      </c>
      <c r="BW25" s="67">
        <f t="shared" si="23"/>
        <v>0</v>
      </c>
      <c r="BX25" s="67">
        <f t="shared" si="24"/>
        <v>0</v>
      </c>
      <c r="BY25" s="67">
        <f t="shared" si="25"/>
        <v>0</v>
      </c>
      <c r="BZ25" s="67">
        <f t="shared" si="26"/>
        <v>0</v>
      </c>
      <c r="CB25" s="70">
        <f t="shared" si="27"/>
        <v>13.228163650814029</v>
      </c>
      <c r="CC25" s="70">
        <f t="shared" si="28"/>
        <v>0</v>
      </c>
      <c r="CD25" s="70">
        <f t="shared" si="29"/>
        <v>0</v>
      </c>
      <c r="CE25" s="70">
        <f t="shared" si="30"/>
        <v>0</v>
      </c>
      <c r="CF25" s="70">
        <f t="shared" si="31"/>
        <v>0</v>
      </c>
      <c r="CG25" s="70">
        <f t="shared" si="32"/>
        <v>0</v>
      </c>
      <c r="CH25" s="70">
        <f t="shared" si="33"/>
        <v>0</v>
      </c>
      <c r="CI25" s="70">
        <f t="shared" si="34"/>
        <v>0</v>
      </c>
      <c r="CJ25" s="70">
        <f t="shared" si="35"/>
        <v>0</v>
      </c>
      <c r="CK25" s="70">
        <f t="shared" si="36"/>
        <v>0</v>
      </c>
      <c r="CL25">
        <f t="shared" si="46"/>
        <v>13.228163650814029</v>
      </c>
      <c r="CM25" s="64">
        <f t="shared" si="47"/>
        <v>0</v>
      </c>
      <c r="CN25" s="64">
        <f t="shared" si="48"/>
        <v>0</v>
      </c>
      <c r="CO25" s="64">
        <f t="shared" si="49"/>
        <v>0</v>
      </c>
      <c r="CP25" s="64">
        <f t="shared" si="50"/>
        <v>0</v>
      </c>
      <c r="CQ25" s="64">
        <f t="shared" si="51"/>
        <v>0</v>
      </c>
      <c r="CR25" s="64">
        <f t="shared" si="52"/>
        <v>0</v>
      </c>
      <c r="CS25" s="64">
        <f t="shared" si="53"/>
        <v>0</v>
      </c>
      <c r="CT25" s="64">
        <f t="shared" si="54"/>
        <v>0</v>
      </c>
      <c r="CU25" s="64">
        <f t="shared" si="55"/>
        <v>0</v>
      </c>
      <c r="CV25" s="64">
        <f t="shared" si="56"/>
        <v>0</v>
      </c>
      <c r="CX25" s="103">
        <f t="shared" si="57"/>
        <v>28.953473786943821</v>
      </c>
      <c r="CY25" s="103">
        <f t="shared" si="58"/>
        <v>0</v>
      </c>
      <c r="CZ25" s="103">
        <f t="shared" si="59"/>
        <v>0</v>
      </c>
      <c r="DA25" s="103">
        <f t="shared" si="60"/>
        <v>0</v>
      </c>
      <c r="DB25" s="103">
        <f t="shared" si="61"/>
        <v>0</v>
      </c>
      <c r="DC25" s="103">
        <f t="shared" si="62"/>
        <v>0</v>
      </c>
      <c r="DD25" s="103">
        <f t="shared" si="63"/>
        <v>0</v>
      </c>
      <c r="DE25" s="103">
        <f t="shared" si="64"/>
        <v>0</v>
      </c>
      <c r="DF25" s="103">
        <f t="shared" si="65"/>
        <v>0</v>
      </c>
      <c r="DG25" s="103">
        <f t="shared" si="66"/>
        <v>0</v>
      </c>
      <c r="DI25" s="70">
        <f t="shared" si="67"/>
        <v>13.228163650814029</v>
      </c>
      <c r="DJ25" s="70">
        <f t="shared" si="68"/>
        <v>0</v>
      </c>
      <c r="DK25" s="70">
        <f t="shared" si="69"/>
        <v>0</v>
      </c>
      <c r="DL25" s="70">
        <f t="shared" si="70"/>
        <v>0</v>
      </c>
      <c r="DM25" s="70">
        <f t="shared" si="71"/>
        <v>0</v>
      </c>
      <c r="DN25" s="70">
        <f t="shared" si="72"/>
        <v>0</v>
      </c>
      <c r="DO25" s="70">
        <f t="shared" si="73"/>
        <v>0</v>
      </c>
      <c r="DP25" s="70">
        <f t="shared" si="74"/>
        <v>0</v>
      </c>
      <c r="DQ25" s="70">
        <f t="shared" si="75"/>
        <v>0</v>
      </c>
      <c r="DR25" s="70">
        <f t="shared" si="76"/>
        <v>0</v>
      </c>
      <c r="DT25">
        <f t="shared" si="77"/>
        <v>0</v>
      </c>
      <c r="DU25">
        <f t="shared" si="78"/>
        <v>0.79949790625791395</v>
      </c>
      <c r="DV25">
        <f t="shared" si="79"/>
        <v>0.40365098582786074</v>
      </c>
      <c r="DX25">
        <f t="shared" si="80"/>
        <v>0</v>
      </c>
      <c r="DY25">
        <f t="shared" si="81"/>
        <v>1.8141441408890992E-3</v>
      </c>
      <c r="DZ25">
        <f t="shared" si="82"/>
        <v>9.6193518396817579E-4</v>
      </c>
      <c r="EB25">
        <f t="shared" si="83"/>
        <v>0</v>
      </c>
      <c r="EC25">
        <f t="shared" si="84"/>
        <v>0</v>
      </c>
      <c r="ED25">
        <f t="shared" si="85"/>
        <v>0</v>
      </c>
      <c r="EE25">
        <f t="shared" si="86"/>
        <v>0</v>
      </c>
      <c r="EF25">
        <f t="shared" si="87"/>
        <v>0</v>
      </c>
      <c r="EG25">
        <f t="shared" si="88"/>
        <v>0</v>
      </c>
      <c r="EH25">
        <f t="shared" si="89"/>
        <v>0</v>
      </c>
      <c r="EI25">
        <f t="shared" si="90"/>
        <v>0</v>
      </c>
      <c r="EJ25">
        <f t="shared" si="91"/>
        <v>0</v>
      </c>
      <c r="EK25">
        <f t="shared" si="92"/>
        <v>0</v>
      </c>
      <c r="EM25">
        <f t="shared" si="93"/>
        <v>0.65019474418100398</v>
      </c>
      <c r="EN25">
        <f t="shared" si="94"/>
        <v>0</v>
      </c>
      <c r="EO25">
        <f t="shared" si="95"/>
        <v>0</v>
      </c>
      <c r="EP25">
        <f t="shared" si="96"/>
        <v>0</v>
      </c>
      <c r="EQ25">
        <f t="shared" si="97"/>
        <v>0</v>
      </c>
      <c r="ER25">
        <f t="shared" si="98"/>
        <v>0</v>
      </c>
      <c r="ES25">
        <f t="shared" si="99"/>
        <v>0</v>
      </c>
      <c r="ET25">
        <f t="shared" si="100"/>
        <v>0</v>
      </c>
      <c r="EU25">
        <f t="shared" si="101"/>
        <v>0</v>
      </c>
      <c r="EV25">
        <f t="shared" si="102"/>
        <v>0</v>
      </c>
      <c r="EX25">
        <f t="shared" si="103"/>
        <v>0.29217659518385386</v>
      </c>
      <c r="EY25">
        <f t="shared" si="104"/>
        <v>0</v>
      </c>
      <c r="EZ25">
        <f t="shared" si="105"/>
        <v>0</v>
      </c>
      <c r="FA25">
        <f t="shared" si="106"/>
        <v>0</v>
      </c>
      <c r="FB25">
        <f t="shared" si="107"/>
        <v>0</v>
      </c>
      <c r="FC25">
        <f t="shared" si="108"/>
        <v>0</v>
      </c>
      <c r="FD25">
        <f t="shared" si="109"/>
        <v>0</v>
      </c>
      <c r="FE25">
        <f t="shared" si="110"/>
        <v>0</v>
      </c>
      <c r="FF25">
        <f t="shared" si="111"/>
        <v>0</v>
      </c>
      <c r="FG25">
        <f t="shared" si="112"/>
        <v>0</v>
      </c>
      <c r="FJ25">
        <f>IF($W$2=0,0,IF(BF25&lt;=0,0,('LED Curve'!$D$19*(BF25/$W$2)^3+'LED Curve'!$D$20*(BF25/$W$2)^2+'LED Curve'!$D$21*(BF25/$W$2)^1+'LED Curve'!$D$22)*$AC$2*$W$2))</f>
        <v>0</v>
      </c>
      <c r="FK25">
        <f>IF($W$3=0,0,IF(BG25&lt;=0,0,('LED Curve'!$D$19*(BG25/$W$3)^3+'LED Curve'!$D$20*(BG25/$W$3)^2+'LED Curve'!$D$21*(BG25/$W$3)^1+'LED Curve'!$D$22)*$AC$3*$W$3))</f>
        <v>0</v>
      </c>
      <c r="FL25">
        <f>IF($W$4=0,0,IF(BH25&lt;=0,0,('LED Curve'!$D$19*(BH25/$W$4)^3+'LED Curve'!$D$20*(BH25/$W$4)^2+'LED Curve'!$D$21*(BH25/$W$4)^1+'LED Curve'!$D$22)*$AC$4*$W$4))</f>
        <v>0</v>
      </c>
      <c r="FM25">
        <f>IF($W$5=0,0,IF(BI25&lt;=0,0,('LED Curve'!$D$19*(BI25/$W$5)^3+'LED Curve'!$D$20*(BI25/$W$5)^2+'LED Curve'!$D$21*(BI25/$W$5)^1+'LED Curve'!$D$22)*$AC$5*$W$5))</f>
        <v>0</v>
      </c>
      <c r="FN25">
        <f>IF($W$6=0,0,IF(BJ25&lt;=0,0,('LED Curve'!$D$19*(BJ25/$W$6)^3+'LED Curve'!$D$20*(BJ25/$W$6)^2+'LED Curve'!$D$21*(BJ25/$W$6)^1+'LED Curve'!$D$22)*$AC$6*$W$6))</f>
        <v>0</v>
      </c>
      <c r="FO25">
        <f>IF($Z$2=0,0,IF(BK25&lt;=0,0,('LED Curve'!$D$19*(BK25/$Z$2)^3+'LED Curve'!$D$20*(BK25/$Z$2)^2+'LED Curve'!$D$21*(BK25/$Z$2)^1+'LED Curve'!$D$22)*$AE$2*$Z$2))</f>
        <v>0</v>
      </c>
      <c r="FP25">
        <f>IF($Z$3=0,0,IF(BL25&lt;=0,0,('LED Curve'!$D$19*(BL25/$Z$3)^3+'LED Curve'!$D$20*(BL25/$Z$3)^2+'LED Curve'!$D$21*(BL25/$Z$3)^1+'LED Curve'!$D$22)*$AE$3*$Z$3))</f>
        <v>0</v>
      </c>
      <c r="FQ25">
        <f>IF($Z$4=0,0,IF(BM25&lt;=0,0,('LED Curve'!$D$19*(BM25/$Z$4)^3+'LED Curve'!$D$20*(BM25/$Z$4)^2+'LED Curve'!$D$21*(BM25/$Z$4)^1+'LED Curve'!$D$22)*$AE$4*$Z$4))</f>
        <v>0</v>
      </c>
      <c r="FR25">
        <f>IF($Z$5=0,0,IF(BN25&lt;=0,0,('LED Curve'!$D$19*(BN25/$Z$5)^3+'LED Curve'!$D$20*(BN25/$Z$5)^2+'LED Curve'!$D$21*(BN25/$Z$5)^1+'LED Curve'!$D$22)*$AE$5*$Z$5))</f>
        <v>0</v>
      </c>
      <c r="FS25">
        <f>IF($Z$6=0,0,IF(BO25&lt;=0,0,('LED Curve'!$D$19*(BO25/$Z$6)^3+'LED Curve'!$D$20*(BO25/$Z$6)^2+'LED Curve'!$D$21*(BO25/$Z$6)^1+'LED Curve'!$D$22)*$AE$6*$Z$6))</f>
        <v>0</v>
      </c>
      <c r="FU25">
        <f>IF($W$2=0,0,IF(BQ25&lt;=0,0,('LED Curve'!$D$19*(BQ25/$W$2)^3+'LED Curve'!$D$20*(BQ25/$W$2)^2+'LED Curve'!$D$21*(BQ25/$W$2)^1+'LED Curve'!$D$22)*$AC$2*$W$2))</f>
        <v>121.32921487441043</v>
      </c>
      <c r="FV25">
        <f>IF($W$3=0,0,IF(BR25&lt;=0,0,('LED Curve'!$D$19*(BR25/$W$3)^3+'LED Curve'!$D$20*(BR25/$W$3)^2+'LED Curve'!$D$21*(BR25/$W$3)^1+'LED Curve'!$D$22)*$AC$3*$W$3))</f>
        <v>0</v>
      </c>
      <c r="FW25">
        <f>IF($W$4=0,0,IF(BS25&lt;=0,0,('LED Curve'!$D$19*(BS25/$W$4)^3+'LED Curve'!$D$20*(BS25/$W$4)^2+'LED Curve'!$D$21*(BS25/$W$4)^1+'LED Curve'!$D$22)*$AC$4*$W$4))</f>
        <v>0</v>
      </c>
      <c r="FX25">
        <f>IF($W$5=0,0,IF(BT25&lt;=0,0,('LED Curve'!$D$19*(BT25/$W$5)^3+'LED Curve'!$D$20*(BT25/$W$5)^2+'LED Curve'!$D$21*(BT25/$W$5)^1+'LED Curve'!$D$22)*$AC$5*$W$5))</f>
        <v>0</v>
      </c>
      <c r="FY25">
        <f>IF($W$6=0,0,IF(BU25&lt;=0,0,('LED Curve'!$D$19*(BU25/$W$6)^3+'LED Curve'!$D$20*(BU25/$W$6)^2+'LED Curve'!$D$21*(BU25/$W$6)^1+'LED Curve'!$D$22)*$AC$6*$W$6))</f>
        <v>0</v>
      </c>
      <c r="FZ25">
        <f>IF($Z$2=0,0,IF(BV25&lt;=0,0,('LED Curve'!$D$19*(BV25/$Z$2)^3+'LED Curve'!$D$20*(BV25/$Z$2)^2+'LED Curve'!$D$21*(BV25/$Z$2)^1+'LED Curve'!$D$22)*$AE$2*$Z$2))</f>
        <v>0</v>
      </c>
      <c r="GA25">
        <f>IF($Z$3=0,0,IF(BW25&lt;=0,0,('LED Curve'!$D$19*(BW25/$Z$3)^3+'LED Curve'!$D$20*(BW25/$Z$3)^2+'LED Curve'!$D$21*(BW25/$Z$3)^1+'LED Curve'!$D$22)*$AE$3*$Z$3))</f>
        <v>0</v>
      </c>
      <c r="GB25">
        <f>IF($Z$4=0,0,IF(BX25&lt;=0,0,('LED Curve'!$D$19*(BX25/$Z$4)^3+'LED Curve'!$D$20*(BX25/$Z$4)^2+'LED Curve'!$D$21*(BX25/$Z$4)^1+'LED Curve'!$D$22)*$AE$4*$Z$4))</f>
        <v>0</v>
      </c>
      <c r="GC25">
        <f>IF($Z$5=0,0,IF(BY25&lt;=0,0,('LED Curve'!$D$19*(BY25/$Z$5)^3+'LED Curve'!$D$20*(BY25/$Z$5)^2+'LED Curve'!$D$21*(BY25/$Z$5)^1+'LED Curve'!$D$22)*$AE$5*$Z$5))</f>
        <v>0</v>
      </c>
      <c r="GD25">
        <f>IF($Z$6=0,0,IF(BZ25&lt;=0,0,('LED Curve'!$D$19*(BZ25/$Z$6)^3+'LED Curve'!$D$20*(BZ25/$Z$6)^2+'LED Curve'!$D$21*(BZ25/$Z$6)^1+'LED Curve'!$D$22)*$AE$6*$Z$6))</f>
        <v>0</v>
      </c>
      <c r="GF25">
        <f>IF($W$2=0,0,IF(CB25&lt;=0,0,('LED Curve'!$D$19*(CB25/$W$2)^3+'LED Curve'!$D$20*(CB25/$W$2)^2+'LED Curve'!$D$21*(CB25/$W$2)^1+'LED Curve'!$D$22)*$AC$2*$W$2))</f>
        <v>55.184775831924959</v>
      </c>
      <c r="GG25">
        <f>IF($W$3=0,0,IF(CC25&lt;=0,0,('LED Curve'!$D$19*(CC25/$W$3)^3+'LED Curve'!$D$20*(CC25/$W$3)^2+'LED Curve'!$D$21*(CC25/$W$3)^1+'LED Curve'!$D$22)*$AC$3*$W$3))</f>
        <v>0</v>
      </c>
      <c r="GH25">
        <f>IF($W$4=0,0,IF(CD25&lt;=0,0,('LED Curve'!$D$19*(CD25/$W$4)^3+'LED Curve'!$D$20*(CD25/$W$4)^2+'LED Curve'!$D$21*(CD25/$W$4)^1+'LED Curve'!$D$22)*$AC$4*$W$4))</f>
        <v>0</v>
      </c>
      <c r="GI25">
        <f>IF($W$5=0,0,IF(CE25&lt;=0,0,('LED Curve'!$D$19*(CE25/$W$5)^3+'LED Curve'!$D$20*(CE25/$W$5)^2+'LED Curve'!$D$21*(CE25/$W$5)^1+'LED Curve'!$D$22)*$AC$5*$W$5))</f>
        <v>0</v>
      </c>
      <c r="GJ25">
        <f>IF($W$6=0,0,IF(CF25&lt;=0,0,('LED Curve'!$D$19*(CF25/$W$6)^3+'LED Curve'!$D$20*(CF25/$W$6)^2+'LED Curve'!$D$21*(CF25/$W$6)^1+'LED Curve'!$D$22)*$AC$6*$W$6))</f>
        <v>0</v>
      </c>
      <c r="GK25">
        <f>IF($Z$2=0,0,IF(CG25&lt;=0,0,('LED Curve'!$D$19*(CG25/$Z$2)^3+'LED Curve'!$D$20*(CG25/$Z$2)^2+'LED Curve'!$D$21*(CG25/$Z$2)^1+'LED Curve'!$D$22)*$AE$2*$Z$2))</f>
        <v>0</v>
      </c>
      <c r="GL25">
        <f>IF($Z$3=0,0,IF(CH25&lt;=0,0,('LED Curve'!$D$19*(CH25/$Z$3)^3+'LED Curve'!$D$20*(CH25/$Z$3)^2+'LED Curve'!$D$21*(CH25/$Z$3)^1+'LED Curve'!$D$22)*$AE$3*$Z$3))</f>
        <v>0</v>
      </c>
      <c r="GM25">
        <f>IF($Z$4=0,0,IF(CI25&lt;=0,0,('LED Curve'!$D$19*(CI25/$Z$4)^3+'LED Curve'!$D$20*(CI25/$Z$4)^2+'LED Curve'!$D$21*(CI25/$Z$4)^1+'LED Curve'!$D$22)*$AE$4*$Z$4))</f>
        <v>0</v>
      </c>
      <c r="GN25">
        <f>IF($Z$5=0,0,IF(CJ25&lt;=0,0,('LED Curve'!$D$19*(CJ25/$Z$5)^3+'LED Curve'!$D$20*(CJ25/$Z$5)^2+'LED Curve'!$D$21*(CJ25/$Z$5)^1+'LED Curve'!$D$22)*$AE$5*$Z$5))</f>
        <v>0</v>
      </c>
      <c r="GO25">
        <f>IF($Z$6=0,0,IF(CK25&lt;=0,0,('LED Curve'!$D$19*(CK25/$Z$6)^3+'LED Curve'!$D$20*(CK25/$Z$6)^2+'LED Curve'!$D$21*(CK25/$Z$6)^1+'LED Curve'!$D$22)*$AE$6*$Z$6))</f>
        <v>0</v>
      </c>
      <c r="GQ25">
        <f t="shared" si="113"/>
        <v>0</v>
      </c>
      <c r="GR25">
        <f t="shared" si="41"/>
        <v>0</v>
      </c>
      <c r="GS25">
        <f t="shared" si="114"/>
        <v>121.32921487441043</v>
      </c>
      <c r="GT25">
        <f t="shared" si="42"/>
        <v>0</v>
      </c>
      <c r="GU25">
        <f t="shared" si="115"/>
        <v>55.184775831924959</v>
      </c>
      <c r="GV25">
        <f t="shared" si="43"/>
        <v>0</v>
      </c>
    </row>
    <row r="26" spans="1:204" ht="16.899999999999999">
      <c r="A26">
        <v>15</v>
      </c>
      <c r="B26">
        <f t="shared" si="0"/>
        <v>4.8828125E-4</v>
      </c>
      <c r="C26" s="50">
        <f t="shared" si="1"/>
        <v>26.556609136152506</v>
      </c>
      <c r="D26" s="50">
        <f t="shared" si="2"/>
        <v>29.662899040169449</v>
      </c>
      <c r="E26" s="50">
        <f t="shared" si="3"/>
        <v>32.769188944186396</v>
      </c>
      <c r="G26" s="52">
        <f t="shared" si="4"/>
        <v>0.42153347835162708</v>
      </c>
      <c r="H26" s="52">
        <f t="shared" si="5"/>
        <v>0.47083966730427695</v>
      </c>
      <c r="I26" s="52">
        <f t="shared" si="6"/>
        <v>0.52014585625692689</v>
      </c>
      <c r="J26" s="52">
        <f>IF(C26&lt;Calculation!D$19,0,G26)</f>
        <v>0.42153347835162708</v>
      </c>
      <c r="K26" s="52">
        <f>IF(D26&lt;Calculation!D$19,0,H26)</f>
        <v>0.47083966730427695</v>
      </c>
      <c r="L26" s="52">
        <f>IF(E26&lt;Calculation!D$19,0,I26)</f>
        <v>0.52014585625692689</v>
      </c>
      <c r="M26" s="52">
        <f>IF(IF(C26&lt;Calculation!D$19,0,C26*(R$3/(R$2+R$3)))&gt;0,$H$2*SIN(2*PI()*$E$2*B26)+$H$5,0)</f>
        <v>0.43793797284299973</v>
      </c>
      <c r="N26" s="52">
        <f>IF(IF(D26&lt;Calculation!D$19,0,D26*(R$3/(R$2+R$3)))&gt;0,$J$2*SIN(2*PI()*$E$2*B26)+$J$5,0)</f>
        <v>0.29311625506853944</v>
      </c>
      <c r="O26" s="52">
        <f>IF(IF(E26&lt;Calculation!D$19,0,E26*(R$3/(R$2+R$3)))&gt;0,$L$2*SIN(2*PI()*$E$2*B26)+$L$5,0)</f>
        <v>0.15484196294197583</v>
      </c>
      <c r="Q26" s="55">
        <f>(M26/Design!C$43)*10^3</f>
        <v>48.659774760333306</v>
      </c>
      <c r="R26" s="55">
        <f>(N26/Design!C$43)*10^3</f>
        <v>32.568472785393276</v>
      </c>
      <c r="S26" s="55">
        <f>(O26/Design!C$43)*10^3</f>
        <v>17.204662549108424</v>
      </c>
      <c r="U26" s="55">
        <f>(($H$2*SIN(2*PI()*$E$2*B26)+$H$5)/Design!C$43)*10^3</f>
        <v>48.659774760333306</v>
      </c>
      <c r="V26" s="55">
        <f>(($J$2*SIN(2*PI()*$E$2*B26)+$J$5)/Design!C$43)*10^3</f>
        <v>32.568472785393276</v>
      </c>
      <c r="W26" s="55">
        <f>(($L$2*SIN(2*PI()*$E$2*B26)+$L$5)/Design!C$43)*10^3</f>
        <v>17.204662549108424</v>
      </c>
      <c r="Y26" s="99">
        <f>IF(C26&lt;('LED Curve'!$D$14*(U26/$W$2)^3+'LED Curve'!$D$15*(U26/$W$2)^2+'LED Curve'!$D$16*(U26/$W$2)^1+'LED Curve'!$D$17)*$AC$2+((R$5-1)*Design!C$18),0,         ('LED Curve'!$D$14*(U26/$W$2)^3+'LED Curve'!$D$15*(U26/$W$2)^2+'LED Curve'!$D$16*(U26/$W$2)^1+'LED Curve'!$D$17)*$AC$2)</f>
        <v>22.945459524306138</v>
      </c>
      <c r="Z26" s="99">
        <f>IF(Y26=0,0,IF(C26&lt;Y26+('LED Curve'!$D$14*(U26/$W$3)^3+'LED Curve'!$D$15*(U26/$W$3)^2+'LED Curve'!$D$16*(U26/$W$3)^1+'LED Curve'!$D$17)*$AC$3+((R$5-2)*Design!C$18),0,         ('LED Curve'!$D$14*(U26/$W$3)^3+'LED Curve'!$D$15*(U26/$W$3)^2+'LED Curve'!$D$16*(U26/$W$3)^1+'LED Curve'!$D$17)*$AC$3))</f>
        <v>0</v>
      </c>
      <c r="AA26" s="99">
        <f>IF(Z26=0,0,IF(C26&lt;(SUM(Y26:Z26)+('LED Curve'!$D$14*(U26/$W$4)^3+'LED Curve'!$D$15*(U26/$W$4)^2+'LED Curve'!$D$16*(U26/$W$4)^1+'LED Curve'!$D$17)*$AC$4+((R$5-3)*Design!C$18)),0,         ('LED Curve'!$D$14*(U26/$W$4)^3+'LED Curve'!$D$15*(U26/$W$4)^2+'LED Curve'!$D$16*(U26/$W$4)^1+'LED Curve'!$D$17)*$AC$4))</f>
        <v>0</v>
      </c>
      <c r="AB26" s="99">
        <f>IF(AA26=0,0,IF(C26&lt;(SUM(Y26:AA26)+('LED Curve'!$D$14*(U26/$W$5)^3+'LED Curve'!$D$15*(U26/$W$5)^2+'LED Curve'!$D$16*(U26/$W$5)^1+'LED Curve'!$D$17)*$AC$5+((R$5-4)*Design!C$18)),0,         ('LED Curve'!$D$14*(U26/$W$5)^3+'LED Curve'!$D$15*(U26/$W$5)^2+'LED Curve'!$D$16*(U26/$W$5)^1+'LED Curve'!$D$17)*$AC$5))</f>
        <v>0</v>
      </c>
      <c r="AC26" s="99">
        <f>IF(AB26=0,0,IF(C26&lt;(SUM(Y26:AB26)+ ('LED Curve'!$D$14*(U26/$W$6)^3+'LED Curve'!$D$15*(U26/$W$6)^2+'LED Curve'!$D$16*(U26/$W$6)^1+'LED Curve'!$D$17)*$AC$6+((R$5-5)*Design!C$18)),0,         ('LED Curve'!$D$14*(U26/$W$6)^3+'LED Curve'!$D$15*(U26/$W$6)^2+'LED Curve'!$D$16*(U26/$W$6)^1+'LED Curve'!$D$17)*$AC$6))</f>
        <v>0</v>
      </c>
      <c r="AD26" s="99">
        <f>IF(AC26=0,0,IF(C26&lt;(SUM(Y26:AC26)+('LED Curve'!$D$14*(U26/$Z$2)^3+'LED Curve'!$D$15*(U26/$Z$2)^2+'LED Curve'!$D$16*(U26/$Z$2)^1+'LED Curve'!$D$17)*$AE$2+((R$5-6)*Design!C$18)),0,         ('LED Curve'!$D$14*(U26/$Z$2)^3+'LED Curve'!$D$15*(U26/$Z$2)^2+'LED Curve'!$D$16*(U26/$Z$2)^1+'LED Curve'!$D$17)*$AE$2))</f>
        <v>0</v>
      </c>
      <c r="AE26" s="99">
        <f>IF(AD26=0,0,IF(C26&lt;(SUM(Y26:AD26)+('LED Curve'!$D$14*(U26/$Z$3)^3+'LED Curve'!$D$15*(U26/$Z$3)^2+'LED Curve'!$D$16*(U26/$Z$3)^1+'LED Curve'!$D$17)*$AE$3+((R$5-7)*Design!C$18)),0,         ('LED Curve'!$D$14*(U26/$Z$3)^3+'LED Curve'!$D$15*(U26/$Z$3)^2+'LED Curve'!$D$16*(U26/$Z$3)^1+'LED Curve'!$D$17)*$AE$3))</f>
        <v>0</v>
      </c>
      <c r="AF26" s="99">
        <f>IF(AE26=0,0,IF(C26&lt;(SUM(Y26:AE26)+('LED Curve'!$D$14*(U26/$Z$4)^3+'LED Curve'!$D$15*(U26/$Z$4)^2+'LED Curve'!$D$16*(U26/$Z$4)^1+'LED Curve'!$D$17)*$AE$4+((R$5-8)*Design!C$18)),0,         ('LED Curve'!$D$14*(U26/$Z$4)^3+'LED Curve'!$D$15*(U26/$Z$4)^2+'LED Curve'!$D$16*(U26/$Z$4)^1+'LED Curve'!$D$17)*$AE$4))</f>
        <v>0</v>
      </c>
      <c r="AG26" s="99">
        <f>IF(AF26=0,0,IF(C26&lt;(SUM(Y26:AF26)+('LED Curve'!$D$14*(U26/$Z$5)^3+'LED Curve'!$D$15*(U26/$Z$5)^2+'LED Curve'!$D$16*(U26/$Z$5)^1+'LED Curve'!$D$17)*$AE$5+((R$5-9)*Design!C$18)),0,         ('LED Curve'!$D$14*(U26/$Z$5)^3+'LED Curve'!$D$15*(U26/$Z$5)^2+'LED Curve'!$D$16*(U26/$Z$5)^1+'LED Curve'!$D$17)*$AE$5))</f>
        <v>0</v>
      </c>
      <c r="AH26" s="99">
        <f>IF(AG26=0,0,IF(C26&lt;(SUM(Y26:AG26)+('LED Curve'!$D$14*(U26/$Z$6)^3+'LED Curve'!$D$15*(U26/$Z$6)^2+'LED Curve'!$D$16*(U26/$Z$6)^1+'LED Curve'!$D$17)*$AE$6+((R$5-10)*Design!C$18)),0,         ('LED Curve'!$D$14*(U26/$Z$6)^3+'LED Curve'!$D$15*(U26/$Z$6)^2+'LED Curve'!$D$16*(U26/$Z$6)^1+'LED Curve'!$D$17)*$AE$6))</f>
        <v>0</v>
      </c>
      <c r="AI26">
        <f t="shared" si="44"/>
        <v>22.945459524306138</v>
      </c>
      <c r="AJ26" s="57">
        <f>IF(D26&lt;('LED Curve'!$D$14*(V26/$W$2)^3+'LED Curve'!$D$15*(V26/$W$2)^2+'LED Curve'!$D$16*(V26/$W$2)^1+'LED Curve'!$D$17)*$AC$2+((R$5-1)*Design!C$18),0,         ('LED Curve'!$D$14*(V26/$W$2)^3+'LED Curve'!$D$15*(V26/$W$2)^2+'LED Curve'!$D$16*(V26/$W$2)^1+'LED Curve'!$D$17)*$AC$2)</f>
        <v>22.544311504950635</v>
      </c>
      <c r="AK26" s="57">
        <f>IF(AJ26=0,0,IF(D26&lt;AJ26+('LED Curve'!$D$14*(V26/$W$3)^3+'LED Curve'!$D$15*(V26/$W$3)^2+'LED Curve'!$D$16*(V26/$W$3)^1+'LED Curve'!$D$17)*$AC$3+((R$5-1)*Design!C$18),0,         ('LED Curve'!$D$14*(V26/$W$3)^3+'LED Curve'!$D$15*(V26/$W$3)^2+'LED Curve'!$D$16*(V26/$W$3)^1+'LED Curve'!$D$17)*$AC$3))</f>
        <v>0</v>
      </c>
      <c r="AL26" s="57">
        <f>IF(AK26=0,0,IF(D26&lt;(SUM(AJ26:AK26)+('LED Curve'!$D$14*(V26/$W$4)^3+'LED Curve'!$D$15*(V26/$W$4)^2+'LED Curve'!$D$16*(V26/$W$4)^1+'LED Curve'!$D$17)*$AC$4+((R$5-1)*Design!C$18)),0,         ('LED Curve'!$D$14*(V26/$W$4)^3+'LED Curve'!$D$15*(V26/$W$4)^2+'LED Curve'!$D$16*(V26/$W$4)^1+'LED Curve'!$D$17)*$AC$4))</f>
        <v>0</v>
      </c>
      <c r="AM26" s="57">
        <f>IF(AL26=0,0,IF(D26&lt;(SUM(AJ26:AL26)+('LED Curve'!$D$14*(V26/$W$5)^3+'LED Curve'!$D$15*(V26/$W$5)^2+'LED Curve'!$D$16*(V26/$W$5)^1+'LED Curve'!$D$17)*$AC$5+((R$5-1)*Design!C$18)),0,         ('LED Curve'!$D$14*(V26/$W$5)^3+'LED Curve'!$D$15*(V26/$W$5)^2+'LED Curve'!$D$16*(V26/$W$5)^1+'LED Curve'!$D$17)*$AC$5))</f>
        <v>0</v>
      </c>
      <c r="AN26" s="57">
        <f>IF(AM26=0,0,IF(D26&lt;(SUM(AJ26:AM26)+ ('LED Curve'!$D$14*(V26/$W$6)^3+'LED Curve'!$D$15*(V26/$W$6)^2+'LED Curve'!$D$16*(V26/$W$6)^1+'LED Curve'!$D$17)*$AC$6+((R$5-1)*Design!C$18)),0,         ('LED Curve'!$D$14*(V26/$W$6)^3+'LED Curve'!$D$15*(V26/$W$6)^2+'LED Curve'!$D$16*(V26/$W$6)^1+'LED Curve'!$D$17)*$AC$6))</f>
        <v>0</v>
      </c>
      <c r="AO26" s="57">
        <f>IF(AN26=0,0,IF(D26&lt;(SUM(AJ26:AN26)+('LED Curve'!$D$14*(V26/$Z$2)^3+'LED Curve'!$D$15*(V26/$Z$2)^2+'LED Curve'!$D$16*(V26/$Z$2)^1+'LED Curve'!$D$17)*$AE$2+((R$5-1)*Design!C$18)),0,         ('LED Curve'!$D$14*(V26/$Z$2)^3+'LED Curve'!$D$15*(V26/$Z$2)^2+'LED Curve'!$D$16*(V26/$Z$2)^1+'LED Curve'!$D$17)*$AE$2))</f>
        <v>0</v>
      </c>
      <c r="AP26" s="57">
        <f>IF(AO26=0,0,IF(D26&lt;(SUM(AJ26:AO26)+('LED Curve'!$D$14*(V26/$Z$3)^3+'LED Curve'!$D$15*(V26/$Z$3)^2+'LED Curve'!$D$16*(V26/$Z$3)^1+'LED Curve'!$D$17)*$AE$3+((R$5-1)*Design!C$18)),0,         ('LED Curve'!$D$14*(V26/$Z$3)^3+'LED Curve'!$D$15*(V26/$Z$3)^2+'LED Curve'!$D$16*(V26/$Z$3)^1+'LED Curve'!$D$17)*$AE$3))</f>
        <v>0</v>
      </c>
      <c r="AQ26" s="57">
        <f>IF(AP26=0,0,IF(D26&lt;(SUM(AJ26:AP26)+('LED Curve'!$D$14*(V26/$Z$4)^3+'LED Curve'!$D$15*(V26/$Z$4)^2+'LED Curve'!$D$16*(V26/$Z$4)^1+'LED Curve'!$D$17)*$AE$4+((R$5-1)*Design!C$18)),0,         ('LED Curve'!$D$14*(V26/$Z$4)^3+'LED Curve'!$D$15*(V26/$Z$4)^2+'LED Curve'!$D$16*(V26/$Z$4)^1+'LED Curve'!$D$17)*$AE$4))</f>
        <v>0</v>
      </c>
      <c r="AR26" s="57">
        <f>IF(AQ26=0,0,IF(D26&lt;(SUM(AJ26:AQ26)+('LED Curve'!$D$14*(V26/$Z$5)^3+'LED Curve'!$D$15*(V26/$Z$5)^2+'LED Curve'!$D$16*(V26/$Z$5)^1+'LED Curve'!$D$17)*$AE$5+((R$5-1)*Design!C$18)),0,         ('LED Curve'!$D$14*(V26/$Z$5)^3+'LED Curve'!$D$15*(V26/$Z$5)^2+'LED Curve'!$D$16*(V26/$Z$5)^1+'LED Curve'!$D$17)*$AE$5))</f>
        <v>0</v>
      </c>
      <c r="AS26" s="57">
        <f>IF(AR26=0,0,IF(D26&lt;(SUM(AJ26:AR26)+('LED Curve'!$D$14*(V26/$Z$6)^3+'LED Curve'!$D$15*(V26/$Z$6)^2+'LED Curve'!$D$16*(V26/$Z$6)^1+'LED Curve'!$D$17)*$AE$6+((R$5-1)*Design!C$18)),0,         ('LED Curve'!$D$14*(V26/$Z$6)^3+'LED Curve'!$D$15*(V26/$Z$6)^2+'LED Curve'!$D$16*(V26/$Z$6)^1+'LED Curve'!$D$17)*$AE$6))</f>
        <v>0</v>
      </c>
      <c r="AU26" s="59">
        <f>IF(E26&lt;('LED Curve'!$D$14*(W26/$W$2)^3+'LED Curve'!$D$15*(W26/$W$2)^2+'LED Curve'!$D$16*(W26/$W$2)^1+'LED Curve'!$D$17)*$AC$2+((R$5-1)*Design!C$18),0,         ('LED Curve'!$D$14*(W26/$W$2)^3+'LED Curve'!$D$15*(W26/$W$2)^2+'LED Curve'!$D$16*(W26/$W$2)^1+'LED Curve'!$D$17)*$AC$2)</f>
        <v>22.178651703761734</v>
      </c>
      <c r="AV26" s="59">
        <f>IF(AU26=0,0,IF(E26&lt;AU26+('LED Curve'!$D$14*(W26/$W$3)^3+'LED Curve'!$D$15*(W26/$W$3)^2+'LED Curve'!$D$16*(W26/$W$3)^1+'LED Curve'!$D$17)*$AC$3+((R$5-2)*Design!C$18),0,         ('LED Curve'!$D$14*(W26/$W$3)^3+'LED Curve'!$D$15*(W26/$W$3)^2+'LED Curve'!$D$16*(W26/$W$3)^1+'LED Curve'!$D$17)*$AC$3))</f>
        <v>0</v>
      </c>
      <c r="AW26" s="59">
        <f>IF(AV26=0,0,IF(E26&lt;(SUM(AU26:AV26)+('LED Curve'!$D$14*(W26/$W$4)^3+'LED Curve'!$D$15*(W26/$W$4)^2+'LED Curve'!$D$16*(W26/$W$4)^1+'LED Curve'!$D$17)*$AC$4+((R$5-3)*Design!C$18)),0,         ('LED Curve'!$D$14*(W26/$W$4)^3+'LED Curve'!$D$15*(W26/$W$4)^2+'LED Curve'!$D$16*(W26/$W$4)^1+'LED Curve'!$D$17)*$AC$4))</f>
        <v>0</v>
      </c>
      <c r="AX26" s="59">
        <f>IF(AW26=0,0,IF(E26&lt;(SUM(AU26:AW26)+('LED Curve'!$D$14*(W26/$W$5)^3+'LED Curve'!$D$15*(W26/$W$5)^2+'LED Curve'!$D$16*(W26/$W$5)^1+'LED Curve'!$D$17)*$AC$5+((R$5-4)*Design!C$18)),0,         ('LED Curve'!$D$14*(W26/$W$5)^3+'LED Curve'!$D$15*(W26/$W$5)^2+'LED Curve'!$D$16*(W26/$W$5)^1+'LED Curve'!$D$17)*$AC$5))</f>
        <v>0</v>
      </c>
      <c r="AY26" s="59">
        <f>IF(AX26=0,0,IF(E26&lt;(SUM(AU26:AX26)+ ('LED Curve'!$D$14*(W26/$W$6)^3+'LED Curve'!$D$15*(W26/$W$6)^2+'LED Curve'!$D$16*(W26/$W$6)^1+'LED Curve'!$D$17)*$AC$6+((R$5-5)*Design!C$18)),0,         ('LED Curve'!$D$14*(W26/$W$6)^3+'LED Curve'!$D$15*(W26/$W$6)^2+'LED Curve'!$D$16*(W26/$W$6)^1+'LED Curve'!$D$17)*$AC$6))</f>
        <v>0</v>
      </c>
      <c r="AZ26" s="59">
        <f>IF(AY26=0,0,IF(E26&lt;(SUM(AU26:AY26)+('LED Curve'!$D$14*(W26/$Z$2)^3+'LED Curve'!$D$15*(W26/$Z$2)^2+'LED Curve'!$D$16*(W26/$Z$2)^1+'LED Curve'!$D$17)*$AE$2+((R$5-6)*Design!C$18)),0,         ('LED Curve'!$D$14*(W26/$Z$2)^3+'LED Curve'!$D$15*(W26/$Z$2)^2+'LED Curve'!$D$16*(W26/$Z$2)^1+'LED Curve'!$D$17)*$AE$2))</f>
        <v>0</v>
      </c>
      <c r="BA26" s="59">
        <f>IF(AZ26=0,0,IF(E26&lt;(SUM(AU26:AZ26)+('LED Curve'!$D$14*(W26/$Z$3)^3+'LED Curve'!$D$15*(W26/$Z$3)^2+'LED Curve'!$D$16*(W26/$Z$3)^1+'LED Curve'!$D$17)*$AE$3+((R$5-7)*Design!C$18)),0,         ('LED Curve'!$D$14*(W26/$Z$3)^3+'LED Curve'!$D$15*(W26/$Z$3)^2+'LED Curve'!$D$16*(W26/$Z$3)^1+'LED Curve'!$D$17)*$AE$3))</f>
        <v>0</v>
      </c>
      <c r="BB26" s="59">
        <f>IF(BA26=0,0,IF(E26&lt;(SUM(AU26:BA26)+('LED Curve'!$D$14*(W26/$Z$4)^3+'LED Curve'!$D$15*(W26/$Z$4)^2+'LED Curve'!$D$16*(W26/$Z$4)^1+'LED Curve'!$D$17)*$AE$4+((R$5-8)*Design!C$18)),0,         ('LED Curve'!$D$14*(W26/$Z$4)^3+'LED Curve'!$D$15*(W26/$Z$4)^2+'LED Curve'!$D$16*(W26/$Z$4)^1+'LED Curve'!$D$17)*$AE$4))</f>
        <v>0</v>
      </c>
      <c r="BC26" s="59">
        <f>IF(BB26=0,0,IF(E26&lt;(SUM(AU26:BB26)+('LED Curve'!$D$14*(W26/$Z$5)^3+'LED Curve'!$D$15*(W26/$Z$5)^2+'LED Curve'!$D$16*(W26/$Z$5)^1+'LED Curve'!$D$17)*$AE$5+((R$5-9)*Design!C$18)),0,         ('LED Curve'!$D$14*(W26/$Z$5)^3+'LED Curve'!$D$15*(W26/$Z$5)^2+'LED Curve'!$D$16*(W26/$Z$5)^1+'LED Curve'!$D$17)*$AE$5))</f>
        <v>0</v>
      </c>
      <c r="BD26" s="59">
        <f>IF(BC26=0,0,IF(E26&lt;(SUM(AU26:BC26)+('LED Curve'!$D$14*(W26/$Z$6)^3+'LED Curve'!$D$15*(W26/$Z$6)^2+'LED Curve'!$D$16*(W26/$Z$6)^1+'LED Curve'!$D$17)*$AE$6+((R$5-10)*Design!C$18)),0,         ('LED Curve'!$D$14*(W26/$Z$6)^3+'LED Curve'!$D$15*(W26/$Z$6)^2+'LED Curve'!$D$16*(W26/$Z$6)^1+'LED Curve'!$D$17)*$AE$6))</f>
        <v>0</v>
      </c>
      <c r="BE26">
        <f t="shared" si="45"/>
        <v>22.178651703761734</v>
      </c>
      <c r="BF26" s="64">
        <f t="shared" si="7"/>
        <v>48.659774760333306</v>
      </c>
      <c r="BG26" s="64">
        <f t="shared" si="8"/>
        <v>0</v>
      </c>
      <c r="BH26" s="64">
        <f t="shared" si="9"/>
        <v>0</v>
      </c>
      <c r="BI26" s="64">
        <f t="shared" si="10"/>
        <v>0</v>
      </c>
      <c r="BJ26" s="64">
        <f t="shared" si="11"/>
        <v>0</v>
      </c>
      <c r="BK26" s="64">
        <f t="shared" si="12"/>
        <v>0</v>
      </c>
      <c r="BL26" s="64">
        <f t="shared" si="13"/>
        <v>0</v>
      </c>
      <c r="BM26" s="64">
        <f t="shared" si="14"/>
        <v>0</v>
      </c>
      <c r="BN26" s="64">
        <f t="shared" si="15"/>
        <v>0</v>
      </c>
      <c r="BO26" s="64">
        <f t="shared" si="16"/>
        <v>0</v>
      </c>
      <c r="BQ26" s="67">
        <f t="shared" si="17"/>
        <v>32.568472785393276</v>
      </c>
      <c r="BR26" s="67">
        <f t="shared" si="18"/>
        <v>0</v>
      </c>
      <c r="BS26" s="67">
        <f t="shared" si="19"/>
        <v>0</v>
      </c>
      <c r="BT26" s="67">
        <f t="shared" si="20"/>
        <v>0</v>
      </c>
      <c r="BU26" s="67">
        <f t="shared" si="21"/>
        <v>0</v>
      </c>
      <c r="BV26" s="67">
        <f t="shared" si="22"/>
        <v>0</v>
      </c>
      <c r="BW26" s="67">
        <f t="shared" si="23"/>
        <v>0</v>
      </c>
      <c r="BX26" s="67">
        <f t="shared" si="24"/>
        <v>0</v>
      </c>
      <c r="BY26" s="67">
        <f t="shared" si="25"/>
        <v>0</v>
      </c>
      <c r="BZ26" s="67">
        <f t="shared" si="26"/>
        <v>0</v>
      </c>
      <c r="CB26" s="70">
        <f t="shared" si="27"/>
        <v>17.204662549108424</v>
      </c>
      <c r="CC26" s="70">
        <f t="shared" si="28"/>
        <v>0</v>
      </c>
      <c r="CD26" s="70">
        <f t="shared" si="29"/>
        <v>0</v>
      </c>
      <c r="CE26" s="70">
        <f t="shared" si="30"/>
        <v>0</v>
      </c>
      <c r="CF26" s="70">
        <f t="shared" si="31"/>
        <v>0</v>
      </c>
      <c r="CG26" s="70">
        <f t="shared" si="32"/>
        <v>0</v>
      </c>
      <c r="CH26" s="70">
        <f t="shared" si="33"/>
        <v>0</v>
      </c>
      <c r="CI26" s="70">
        <f t="shared" si="34"/>
        <v>0</v>
      </c>
      <c r="CJ26" s="70">
        <f t="shared" si="35"/>
        <v>0</v>
      </c>
      <c r="CK26" s="70">
        <f t="shared" si="36"/>
        <v>0</v>
      </c>
      <c r="CL26">
        <f t="shared" si="46"/>
        <v>17.204662549108424</v>
      </c>
      <c r="CM26" s="64">
        <f t="shared" si="47"/>
        <v>48.659774760333306</v>
      </c>
      <c r="CN26" s="64">
        <f t="shared" si="48"/>
        <v>0</v>
      </c>
      <c r="CO26" s="64">
        <f t="shared" si="49"/>
        <v>0</v>
      </c>
      <c r="CP26" s="64">
        <f t="shared" si="50"/>
        <v>0</v>
      </c>
      <c r="CQ26" s="64">
        <f t="shared" si="51"/>
        <v>0</v>
      </c>
      <c r="CR26" s="64">
        <f t="shared" si="52"/>
        <v>0</v>
      </c>
      <c r="CS26" s="64">
        <f t="shared" si="53"/>
        <v>0</v>
      </c>
      <c r="CT26" s="64">
        <f t="shared" si="54"/>
        <v>0</v>
      </c>
      <c r="CU26" s="64">
        <f t="shared" si="55"/>
        <v>0</v>
      </c>
      <c r="CV26" s="64">
        <f t="shared" si="56"/>
        <v>0</v>
      </c>
      <c r="CX26" s="103">
        <f t="shared" si="57"/>
        <v>32.568472785393276</v>
      </c>
      <c r="CY26" s="103">
        <f t="shared" si="58"/>
        <v>0</v>
      </c>
      <c r="CZ26" s="103">
        <f t="shared" si="59"/>
        <v>0</v>
      </c>
      <c r="DA26" s="103">
        <f t="shared" si="60"/>
        <v>0</v>
      </c>
      <c r="DB26" s="103">
        <f t="shared" si="61"/>
        <v>0</v>
      </c>
      <c r="DC26" s="103">
        <f t="shared" si="62"/>
        <v>0</v>
      </c>
      <c r="DD26" s="103">
        <f t="shared" si="63"/>
        <v>0</v>
      </c>
      <c r="DE26" s="103">
        <f t="shared" si="64"/>
        <v>0</v>
      </c>
      <c r="DF26" s="103">
        <f t="shared" si="65"/>
        <v>0</v>
      </c>
      <c r="DG26" s="103">
        <f t="shared" si="66"/>
        <v>0</v>
      </c>
      <c r="DI26" s="70">
        <f t="shared" si="67"/>
        <v>17.204662549108424</v>
      </c>
      <c r="DJ26" s="70">
        <f t="shared" si="68"/>
        <v>0</v>
      </c>
      <c r="DK26" s="70">
        <f t="shared" si="69"/>
        <v>0</v>
      </c>
      <c r="DL26" s="70">
        <f t="shared" si="70"/>
        <v>0</v>
      </c>
      <c r="DM26" s="70">
        <f t="shared" si="71"/>
        <v>0</v>
      </c>
      <c r="DN26" s="70">
        <f t="shared" si="72"/>
        <v>0</v>
      </c>
      <c r="DO26" s="70">
        <f t="shared" si="73"/>
        <v>0</v>
      </c>
      <c r="DP26" s="70">
        <f t="shared" si="74"/>
        <v>0</v>
      </c>
      <c r="DQ26" s="70">
        <f t="shared" si="75"/>
        <v>0</v>
      </c>
      <c r="DR26" s="70">
        <f t="shared" si="76"/>
        <v>0</v>
      </c>
      <c r="DT26">
        <f t="shared" si="77"/>
        <v>1.2922386189633905</v>
      </c>
      <c r="DU26">
        <f t="shared" si="78"/>
        <v>0.96607532012562702</v>
      </c>
      <c r="DV26">
        <f t="shared" si="79"/>
        <v>0.56378283779270144</v>
      </c>
      <c r="DX26">
        <f t="shared" si="80"/>
        <v>1.1087839300857195E-3</v>
      </c>
      <c r="DY26">
        <f t="shared" si="81"/>
        <v>3.2160114130452173E-3</v>
      </c>
      <c r="DZ26">
        <f t="shared" si="82"/>
        <v>1.6553915101382836E-3</v>
      </c>
      <c r="EB26">
        <f t="shared" si="83"/>
        <v>1.1165208922250813</v>
      </c>
      <c r="EC26">
        <f t="shared" si="84"/>
        <v>0</v>
      </c>
      <c r="ED26">
        <f t="shared" si="85"/>
        <v>0</v>
      </c>
      <c r="EE26">
        <f t="shared" si="86"/>
        <v>0</v>
      </c>
      <c r="EF26">
        <f t="shared" si="87"/>
        <v>0</v>
      </c>
      <c r="EG26">
        <f t="shared" si="88"/>
        <v>0</v>
      </c>
      <c r="EH26">
        <f t="shared" si="89"/>
        <v>0</v>
      </c>
      <c r="EI26">
        <f t="shared" si="90"/>
        <v>0</v>
      </c>
      <c r="EJ26">
        <f t="shared" si="91"/>
        <v>0</v>
      </c>
      <c r="EK26">
        <f t="shared" si="92"/>
        <v>0</v>
      </c>
      <c r="EM26">
        <f t="shared" si="93"/>
        <v>0.73423379571441327</v>
      </c>
      <c r="EN26">
        <f t="shared" si="94"/>
        <v>0</v>
      </c>
      <c r="EO26">
        <f t="shared" si="95"/>
        <v>0</v>
      </c>
      <c r="EP26">
        <f t="shared" si="96"/>
        <v>0</v>
      </c>
      <c r="EQ26">
        <f t="shared" si="97"/>
        <v>0</v>
      </c>
      <c r="ER26">
        <f t="shared" si="98"/>
        <v>0</v>
      </c>
      <c r="ES26">
        <f t="shared" si="99"/>
        <v>0</v>
      </c>
      <c r="ET26">
        <f t="shared" si="100"/>
        <v>0</v>
      </c>
      <c r="EU26">
        <f t="shared" si="101"/>
        <v>0</v>
      </c>
      <c r="EV26">
        <f t="shared" si="102"/>
        <v>0</v>
      </c>
      <c r="EX26">
        <f t="shared" si="103"/>
        <v>0.38157621835742928</v>
      </c>
      <c r="EY26">
        <f t="shared" si="104"/>
        <v>0</v>
      </c>
      <c r="EZ26">
        <f t="shared" si="105"/>
        <v>0</v>
      </c>
      <c r="FA26">
        <f t="shared" si="106"/>
        <v>0</v>
      </c>
      <c r="FB26">
        <f t="shared" si="107"/>
        <v>0</v>
      </c>
      <c r="FC26">
        <f t="shared" si="108"/>
        <v>0</v>
      </c>
      <c r="FD26">
        <f t="shared" si="109"/>
        <v>0</v>
      </c>
      <c r="FE26">
        <f t="shared" si="110"/>
        <v>0</v>
      </c>
      <c r="FF26">
        <f t="shared" si="111"/>
        <v>0</v>
      </c>
      <c r="FG26">
        <f t="shared" si="112"/>
        <v>0</v>
      </c>
      <c r="FJ26">
        <f>IF($W$2=0,0,IF(BF26&lt;=0,0,('LED Curve'!$D$19*(BF26/$W$2)^3+'LED Curve'!$D$20*(BF26/$W$2)^2+'LED Curve'!$D$21*(BF26/$W$2)^1+'LED Curve'!$D$22)*$AC$2*$W$2))</f>
        <v>202.45077186001015</v>
      </c>
      <c r="FK26">
        <f>IF($W$3=0,0,IF(BG26&lt;=0,0,('LED Curve'!$D$19*(BG26/$W$3)^3+'LED Curve'!$D$20*(BG26/$W$3)^2+'LED Curve'!$D$21*(BG26/$W$3)^1+'LED Curve'!$D$22)*$AC$3*$W$3))</f>
        <v>0</v>
      </c>
      <c r="FL26">
        <f>IF($W$4=0,0,IF(BH26&lt;=0,0,('LED Curve'!$D$19*(BH26/$W$4)^3+'LED Curve'!$D$20*(BH26/$W$4)^2+'LED Curve'!$D$21*(BH26/$W$4)^1+'LED Curve'!$D$22)*$AC$4*$W$4))</f>
        <v>0</v>
      </c>
      <c r="FM26">
        <f>IF($W$5=0,0,IF(BI26&lt;=0,0,('LED Curve'!$D$19*(BI26/$W$5)^3+'LED Curve'!$D$20*(BI26/$W$5)^2+'LED Curve'!$D$21*(BI26/$W$5)^1+'LED Curve'!$D$22)*$AC$5*$W$5))</f>
        <v>0</v>
      </c>
      <c r="FN26">
        <f>IF($W$6=0,0,IF(BJ26&lt;=0,0,('LED Curve'!$D$19*(BJ26/$W$6)^3+'LED Curve'!$D$20*(BJ26/$W$6)^2+'LED Curve'!$D$21*(BJ26/$W$6)^1+'LED Curve'!$D$22)*$AC$6*$W$6))</f>
        <v>0</v>
      </c>
      <c r="FO26">
        <f>IF($Z$2=0,0,IF(BK26&lt;=0,0,('LED Curve'!$D$19*(BK26/$Z$2)^3+'LED Curve'!$D$20*(BK26/$Z$2)^2+'LED Curve'!$D$21*(BK26/$Z$2)^1+'LED Curve'!$D$22)*$AE$2*$Z$2))</f>
        <v>0</v>
      </c>
      <c r="FP26">
        <f>IF($Z$3=0,0,IF(BL26&lt;=0,0,('LED Curve'!$D$19*(BL26/$Z$3)^3+'LED Curve'!$D$20*(BL26/$Z$3)^2+'LED Curve'!$D$21*(BL26/$Z$3)^1+'LED Curve'!$D$22)*$AE$3*$Z$3))</f>
        <v>0</v>
      </c>
      <c r="FQ26">
        <f>IF($Z$4=0,0,IF(BM26&lt;=0,0,('LED Curve'!$D$19*(BM26/$Z$4)^3+'LED Curve'!$D$20*(BM26/$Z$4)^2+'LED Curve'!$D$21*(BM26/$Z$4)^1+'LED Curve'!$D$22)*$AE$4*$Z$4))</f>
        <v>0</v>
      </c>
      <c r="FR26">
        <f>IF($Z$5=0,0,IF(BN26&lt;=0,0,('LED Curve'!$D$19*(BN26/$Z$5)^3+'LED Curve'!$D$20*(BN26/$Z$5)^2+'LED Curve'!$D$21*(BN26/$Z$5)^1+'LED Curve'!$D$22)*$AE$5*$Z$5))</f>
        <v>0</v>
      </c>
      <c r="FS26">
        <f>IF($Z$6=0,0,IF(BO26&lt;=0,0,('LED Curve'!$D$19*(BO26/$Z$6)^3+'LED Curve'!$D$20*(BO26/$Z$6)^2+'LED Curve'!$D$21*(BO26/$Z$6)^1+'LED Curve'!$D$22)*$AE$6*$Z$6))</f>
        <v>0</v>
      </c>
      <c r="FU26">
        <f>IF($W$2=0,0,IF(BQ26&lt;=0,0,('LED Curve'!$D$19*(BQ26/$W$2)^3+'LED Curve'!$D$20*(BQ26/$W$2)^2+'LED Curve'!$D$21*(BQ26/$W$2)^1+'LED Curve'!$D$22)*$AC$2*$W$2))</f>
        <v>136.36613461814147</v>
      </c>
      <c r="FV26">
        <f>IF($W$3=0,0,IF(BR26&lt;=0,0,('LED Curve'!$D$19*(BR26/$W$3)^3+'LED Curve'!$D$20*(BR26/$W$3)^2+'LED Curve'!$D$21*(BR26/$W$3)^1+'LED Curve'!$D$22)*$AC$3*$W$3))</f>
        <v>0</v>
      </c>
      <c r="FW26">
        <f>IF($W$4=0,0,IF(BS26&lt;=0,0,('LED Curve'!$D$19*(BS26/$W$4)^3+'LED Curve'!$D$20*(BS26/$W$4)^2+'LED Curve'!$D$21*(BS26/$W$4)^1+'LED Curve'!$D$22)*$AC$4*$W$4))</f>
        <v>0</v>
      </c>
      <c r="FX26">
        <f>IF($W$5=0,0,IF(BT26&lt;=0,0,('LED Curve'!$D$19*(BT26/$W$5)^3+'LED Curve'!$D$20*(BT26/$W$5)^2+'LED Curve'!$D$21*(BT26/$W$5)^1+'LED Curve'!$D$22)*$AC$5*$W$5))</f>
        <v>0</v>
      </c>
      <c r="FY26">
        <f>IF($W$6=0,0,IF(BU26&lt;=0,0,('LED Curve'!$D$19*(BU26/$W$6)^3+'LED Curve'!$D$20*(BU26/$W$6)^2+'LED Curve'!$D$21*(BU26/$W$6)^1+'LED Curve'!$D$22)*$AC$6*$W$6))</f>
        <v>0</v>
      </c>
      <c r="FZ26">
        <f>IF($Z$2=0,0,IF(BV26&lt;=0,0,('LED Curve'!$D$19*(BV26/$Z$2)^3+'LED Curve'!$D$20*(BV26/$Z$2)^2+'LED Curve'!$D$21*(BV26/$Z$2)^1+'LED Curve'!$D$22)*$AE$2*$Z$2))</f>
        <v>0</v>
      </c>
      <c r="GA26">
        <f>IF($Z$3=0,0,IF(BW26&lt;=0,0,('LED Curve'!$D$19*(BW26/$Z$3)^3+'LED Curve'!$D$20*(BW26/$Z$3)^2+'LED Curve'!$D$21*(BW26/$Z$3)^1+'LED Curve'!$D$22)*$AE$3*$Z$3))</f>
        <v>0</v>
      </c>
      <c r="GB26">
        <f>IF($Z$4=0,0,IF(BX26&lt;=0,0,('LED Curve'!$D$19*(BX26/$Z$4)^3+'LED Curve'!$D$20*(BX26/$Z$4)^2+'LED Curve'!$D$21*(BX26/$Z$4)^1+'LED Curve'!$D$22)*$AE$4*$Z$4))</f>
        <v>0</v>
      </c>
      <c r="GC26">
        <f>IF($Z$5=0,0,IF(BY26&lt;=0,0,('LED Curve'!$D$19*(BY26/$Z$5)^3+'LED Curve'!$D$20*(BY26/$Z$5)^2+'LED Curve'!$D$21*(BY26/$Z$5)^1+'LED Curve'!$D$22)*$AE$5*$Z$5))</f>
        <v>0</v>
      </c>
      <c r="GD26">
        <f>IF($Z$6=0,0,IF(BZ26&lt;=0,0,('LED Curve'!$D$19*(BZ26/$Z$6)^3+'LED Curve'!$D$20*(BZ26/$Z$6)^2+'LED Curve'!$D$21*(BZ26/$Z$6)^1+'LED Curve'!$D$22)*$AE$6*$Z$6))</f>
        <v>0</v>
      </c>
      <c r="GF26">
        <f>IF($W$2=0,0,IF(CB26&lt;=0,0,('LED Curve'!$D$19*(CB26/$W$2)^3+'LED Curve'!$D$20*(CB26/$W$2)^2+'LED Curve'!$D$21*(CB26/$W$2)^1+'LED Curve'!$D$22)*$AC$2*$W$2))</f>
        <v>72.018223050295092</v>
      </c>
      <c r="GG26">
        <f>IF($W$3=0,0,IF(CC26&lt;=0,0,('LED Curve'!$D$19*(CC26/$W$3)^3+'LED Curve'!$D$20*(CC26/$W$3)^2+'LED Curve'!$D$21*(CC26/$W$3)^1+'LED Curve'!$D$22)*$AC$3*$W$3))</f>
        <v>0</v>
      </c>
      <c r="GH26">
        <f>IF($W$4=0,0,IF(CD26&lt;=0,0,('LED Curve'!$D$19*(CD26/$W$4)^3+'LED Curve'!$D$20*(CD26/$W$4)^2+'LED Curve'!$D$21*(CD26/$W$4)^1+'LED Curve'!$D$22)*$AC$4*$W$4))</f>
        <v>0</v>
      </c>
      <c r="GI26">
        <f>IF($W$5=0,0,IF(CE26&lt;=0,0,('LED Curve'!$D$19*(CE26/$W$5)^3+'LED Curve'!$D$20*(CE26/$W$5)^2+'LED Curve'!$D$21*(CE26/$W$5)^1+'LED Curve'!$D$22)*$AC$5*$W$5))</f>
        <v>0</v>
      </c>
      <c r="GJ26">
        <f>IF($W$6=0,0,IF(CF26&lt;=0,0,('LED Curve'!$D$19*(CF26/$W$6)^3+'LED Curve'!$D$20*(CF26/$W$6)^2+'LED Curve'!$D$21*(CF26/$W$6)^1+'LED Curve'!$D$22)*$AC$6*$W$6))</f>
        <v>0</v>
      </c>
      <c r="GK26">
        <f>IF($Z$2=0,0,IF(CG26&lt;=0,0,('LED Curve'!$D$19*(CG26/$Z$2)^3+'LED Curve'!$D$20*(CG26/$Z$2)^2+'LED Curve'!$D$21*(CG26/$Z$2)^1+'LED Curve'!$D$22)*$AE$2*$Z$2))</f>
        <v>0</v>
      </c>
      <c r="GL26">
        <f>IF($Z$3=0,0,IF(CH26&lt;=0,0,('LED Curve'!$D$19*(CH26/$Z$3)^3+'LED Curve'!$D$20*(CH26/$Z$3)^2+'LED Curve'!$D$21*(CH26/$Z$3)^1+'LED Curve'!$D$22)*$AE$3*$Z$3))</f>
        <v>0</v>
      </c>
      <c r="GM26">
        <f>IF($Z$4=0,0,IF(CI26&lt;=0,0,('LED Curve'!$D$19*(CI26/$Z$4)^3+'LED Curve'!$D$20*(CI26/$Z$4)^2+'LED Curve'!$D$21*(CI26/$Z$4)^1+'LED Curve'!$D$22)*$AE$4*$Z$4))</f>
        <v>0</v>
      </c>
      <c r="GN26">
        <f>IF($Z$5=0,0,IF(CJ26&lt;=0,0,('LED Curve'!$D$19*(CJ26/$Z$5)^3+'LED Curve'!$D$20*(CJ26/$Z$5)^2+'LED Curve'!$D$21*(CJ26/$Z$5)^1+'LED Curve'!$D$22)*$AE$5*$Z$5))</f>
        <v>0</v>
      </c>
      <c r="GO26">
        <f>IF($Z$6=0,0,IF(CK26&lt;=0,0,('LED Curve'!$D$19*(CK26/$Z$6)^3+'LED Curve'!$D$20*(CK26/$Z$6)^2+'LED Curve'!$D$21*(CK26/$Z$6)^1+'LED Curve'!$D$22)*$AE$6*$Z$6))</f>
        <v>0</v>
      </c>
      <c r="GQ26">
        <f t="shared" si="113"/>
        <v>202.45077186001015</v>
      </c>
      <c r="GR26">
        <f t="shared" si="41"/>
        <v>0</v>
      </c>
      <c r="GS26">
        <f t="shared" si="114"/>
        <v>136.36613461814147</v>
      </c>
      <c r="GT26">
        <f t="shared" si="42"/>
        <v>0</v>
      </c>
      <c r="GU26">
        <f t="shared" si="115"/>
        <v>72.018223050295092</v>
      </c>
      <c r="GV26">
        <f t="shared" si="43"/>
        <v>0</v>
      </c>
    </row>
    <row r="27" spans="1:204" ht="16.899999999999999">
      <c r="A27">
        <v>16</v>
      </c>
      <c r="B27">
        <f t="shared" si="0"/>
        <v>5.2083333333333333E-4</v>
      </c>
      <c r="C27" s="50">
        <f t="shared" si="1"/>
        <v>28.397132962557841</v>
      </c>
      <c r="D27" s="50">
        <f t="shared" si="2"/>
        <v>31.707925513953157</v>
      </c>
      <c r="E27" s="50">
        <f t="shared" si="3"/>
        <v>35.018718065348473</v>
      </c>
      <c r="G27" s="52">
        <f t="shared" si="4"/>
        <v>0.45074814226282284</v>
      </c>
      <c r="H27" s="52">
        <f t="shared" si="5"/>
        <v>0.50330040498338346</v>
      </c>
      <c r="I27" s="52">
        <f t="shared" si="6"/>
        <v>0.55585266770394404</v>
      </c>
      <c r="J27" s="52">
        <f>IF(C27&lt;Calculation!D$19,0,G27)</f>
        <v>0.45074814226282284</v>
      </c>
      <c r="K27" s="52">
        <f>IF(D27&lt;Calculation!D$19,0,H27)</f>
        <v>0.50330040498338346</v>
      </c>
      <c r="L27" s="52">
        <f>IF(E27&lt;Calculation!D$19,0,I27)</f>
        <v>0.55585266770394404</v>
      </c>
      <c r="M27" s="52">
        <f>IF(IF(C27&lt;Calculation!D$19,0,C27*(R$3/(R$2+R$3)))&gt;0,$H$2*SIN(2*PI()*$E$2*B27)+$H$5,0)</f>
        <v>0.46715263675419555</v>
      </c>
      <c r="N27" s="52">
        <f>IF(IF(D27&lt;Calculation!D$19,0,D27*(R$3/(R$2+R$3)))&gt;0,$J$2*SIN(2*PI()*$E$2*B27)+$J$5,0)</f>
        <v>0.3255769927476459</v>
      </c>
      <c r="O27" s="52">
        <f>IF(IF(E27&lt;Calculation!D$19,0,E27*(R$3/(R$2+R$3)))&gt;0,$L$2*SIN(2*PI()*$E$2*B27)+$L$5,0)</f>
        <v>0.19054877438899298</v>
      </c>
      <c r="Q27" s="55">
        <f>(M27/Design!C$43)*10^3</f>
        <v>51.905848528243951</v>
      </c>
      <c r="R27" s="55">
        <f>(N27/Design!C$43)*10^3</f>
        <v>36.175221416405101</v>
      </c>
      <c r="S27" s="55">
        <f>(O27/Design!C$43)*10^3</f>
        <v>21.172086043221444</v>
      </c>
      <c r="U27" s="55">
        <f>(($H$2*SIN(2*PI()*$E$2*B27)+$H$5)/Design!C$43)*10^3</f>
        <v>51.905848528243951</v>
      </c>
      <c r="V27" s="55">
        <f>(($J$2*SIN(2*PI()*$E$2*B27)+$J$5)/Design!C$43)*10^3</f>
        <v>36.175221416405101</v>
      </c>
      <c r="W27" s="55">
        <f>(($L$2*SIN(2*PI()*$E$2*B27)+$L$5)/Design!C$43)*10^3</f>
        <v>21.172086043221444</v>
      </c>
      <c r="Y27" s="99">
        <f>IF(C27&lt;('LED Curve'!$D$14*(U27/$W$2)^3+'LED Curve'!$D$15*(U27/$W$2)^2+'LED Curve'!$D$16*(U27/$W$2)^1+'LED Curve'!$D$17)*$AC$2+((R$5-1)*Design!C$18),0,         ('LED Curve'!$D$14*(U27/$W$2)^3+'LED Curve'!$D$15*(U27/$W$2)^2+'LED Curve'!$D$16*(U27/$W$2)^1+'LED Curve'!$D$17)*$AC$2)</f>
        <v>23.028082871479363</v>
      </c>
      <c r="Z27" s="99">
        <f>IF(Y27=0,0,IF(C27&lt;Y27+('LED Curve'!$D$14*(U27/$W$3)^3+'LED Curve'!$D$15*(U27/$W$3)^2+'LED Curve'!$D$16*(U27/$W$3)^1+'LED Curve'!$D$17)*$AC$3+((R$5-2)*Design!C$18),0,         ('LED Curve'!$D$14*(U27/$W$3)^3+'LED Curve'!$D$15*(U27/$W$3)^2+'LED Curve'!$D$16*(U27/$W$3)^1+'LED Curve'!$D$17)*$AC$3))</f>
        <v>0</v>
      </c>
      <c r="AA27" s="99">
        <f>IF(Z27=0,0,IF(C27&lt;(SUM(Y27:Z27)+('LED Curve'!$D$14*(U27/$W$4)^3+'LED Curve'!$D$15*(U27/$W$4)^2+'LED Curve'!$D$16*(U27/$W$4)^1+'LED Curve'!$D$17)*$AC$4+((R$5-3)*Design!C$18)),0,         ('LED Curve'!$D$14*(U27/$W$4)^3+'LED Curve'!$D$15*(U27/$W$4)^2+'LED Curve'!$D$16*(U27/$W$4)^1+'LED Curve'!$D$17)*$AC$4))</f>
        <v>0</v>
      </c>
      <c r="AB27" s="99">
        <f>IF(AA27=0,0,IF(C27&lt;(SUM(Y27:AA27)+('LED Curve'!$D$14*(U27/$W$5)^3+'LED Curve'!$D$15*(U27/$W$5)^2+'LED Curve'!$D$16*(U27/$W$5)^1+'LED Curve'!$D$17)*$AC$5+((R$5-4)*Design!C$18)),0,         ('LED Curve'!$D$14*(U27/$W$5)^3+'LED Curve'!$D$15*(U27/$W$5)^2+'LED Curve'!$D$16*(U27/$W$5)^1+'LED Curve'!$D$17)*$AC$5))</f>
        <v>0</v>
      </c>
      <c r="AC27" s="99">
        <f>IF(AB27=0,0,IF(C27&lt;(SUM(Y27:AB27)+ ('LED Curve'!$D$14*(U27/$W$6)^3+'LED Curve'!$D$15*(U27/$W$6)^2+'LED Curve'!$D$16*(U27/$W$6)^1+'LED Curve'!$D$17)*$AC$6+((R$5-5)*Design!C$18)),0,         ('LED Curve'!$D$14*(U27/$W$6)^3+'LED Curve'!$D$15*(U27/$W$6)^2+'LED Curve'!$D$16*(U27/$W$6)^1+'LED Curve'!$D$17)*$AC$6))</f>
        <v>0</v>
      </c>
      <c r="AD27" s="99">
        <f>IF(AC27=0,0,IF(C27&lt;(SUM(Y27:AC27)+('LED Curve'!$D$14*(U27/$Z$2)^3+'LED Curve'!$D$15*(U27/$Z$2)^2+'LED Curve'!$D$16*(U27/$Z$2)^1+'LED Curve'!$D$17)*$AE$2+((R$5-6)*Design!C$18)),0,         ('LED Curve'!$D$14*(U27/$Z$2)^3+'LED Curve'!$D$15*(U27/$Z$2)^2+'LED Curve'!$D$16*(U27/$Z$2)^1+'LED Curve'!$D$17)*$AE$2))</f>
        <v>0</v>
      </c>
      <c r="AE27" s="99">
        <f>IF(AD27=0,0,IF(C27&lt;(SUM(Y27:AD27)+('LED Curve'!$D$14*(U27/$Z$3)^3+'LED Curve'!$D$15*(U27/$Z$3)^2+'LED Curve'!$D$16*(U27/$Z$3)^1+'LED Curve'!$D$17)*$AE$3+((R$5-7)*Design!C$18)),0,         ('LED Curve'!$D$14*(U27/$Z$3)^3+'LED Curve'!$D$15*(U27/$Z$3)^2+'LED Curve'!$D$16*(U27/$Z$3)^1+'LED Curve'!$D$17)*$AE$3))</f>
        <v>0</v>
      </c>
      <c r="AF27" s="99">
        <f>IF(AE27=0,0,IF(C27&lt;(SUM(Y27:AE27)+('LED Curve'!$D$14*(U27/$Z$4)^3+'LED Curve'!$D$15*(U27/$Z$4)^2+'LED Curve'!$D$16*(U27/$Z$4)^1+'LED Curve'!$D$17)*$AE$4+((R$5-8)*Design!C$18)),0,         ('LED Curve'!$D$14*(U27/$Z$4)^3+'LED Curve'!$D$15*(U27/$Z$4)^2+'LED Curve'!$D$16*(U27/$Z$4)^1+'LED Curve'!$D$17)*$AE$4))</f>
        <v>0</v>
      </c>
      <c r="AG27" s="99">
        <f>IF(AF27=0,0,IF(C27&lt;(SUM(Y27:AF27)+('LED Curve'!$D$14*(U27/$Z$5)^3+'LED Curve'!$D$15*(U27/$Z$5)^2+'LED Curve'!$D$16*(U27/$Z$5)^1+'LED Curve'!$D$17)*$AE$5+((R$5-9)*Design!C$18)),0,         ('LED Curve'!$D$14*(U27/$Z$5)^3+'LED Curve'!$D$15*(U27/$Z$5)^2+'LED Curve'!$D$16*(U27/$Z$5)^1+'LED Curve'!$D$17)*$AE$5))</f>
        <v>0</v>
      </c>
      <c r="AH27" s="99">
        <f>IF(AG27=0,0,IF(C27&lt;(SUM(Y27:AG27)+('LED Curve'!$D$14*(U27/$Z$6)^3+'LED Curve'!$D$15*(U27/$Z$6)^2+'LED Curve'!$D$16*(U27/$Z$6)^1+'LED Curve'!$D$17)*$AE$6+((R$5-10)*Design!C$18)),0,         ('LED Curve'!$D$14*(U27/$Z$6)^3+'LED Curve'!$D$15*(U27/$Z$6)^2+'LED Curve'!$D$16*(U27/$Z$6)^1+'LED Curve'!$D$17)*$AE$6))</f>
        <v>0</v>
      </c>
      <c r="AI27">
        <f t="shared" si="44"/>
        <v>23.028082871479363</v>
      </c>
      <c r="AJ27" s="57">
        <f>IF(D27&lt;('LED Curve'!$D$14*(V27/$W$2)^3+'LED Curve'!$D$15*(V27/$W$2)^2+'LED Curve'!$D$16*(V27/$W$2)^1+'LED Curve'!$D$17)*$AC$2+((R$5-1)*Design!C$18),0,         ('LED Curve'!$D$14*(V27/$W$2)^3+'LED Curve'!$D$15*(V27/$W$2)^2+'LED Curve'!$D$16*(V27/$W$2)^1+'LED Curve'!$D$17)*$AC$2)</f>
        <v>22.632826180523615</v>
      </c>
      <c r="AK27" s="57">
        <f>IF(AJ27=0,0,IF(D27&lt;AJ27+('LED Curve'!$D$14*(V27/$W$3)^3+'LED Curve'!$D$15*(V27/$W$3)^2+'LED Curve'!$D$16*(V27/$W$3)^1+'LED Curve'!$D$17)*$AC$3+((R$5-1)*Design!C$18),0,         ('LED Curve'!$D$14*(V27/$W$3)^3+'LED Curve'!$D$15*(V27/$W$3)^2+'LED Curve'!$D$16*(V27/$W$3)^1+'LED Curve'!$D$17)*$AC$3))</f>
        <v>0</v>
      </c>
      <c r="AL27" s="57">
        <f>IF(AK27=0,0,IF(D27&lt;(SUM(AJ27:AK27)+('LED Curve'!$D$14*(V27/$W$4)^3+'LED Curve'!$D$15*(V27/$W$4)^2+'LED Curve'!$D$16*(V27/$W$4)^1+'LED Curve'!$D$17)*$AC$4+((R$5-1)*Design!C$18)),0,         ('LED Curve'!$D$14*(V27/$W$4)^3+'LED Curve'!$D$15*(V27/$W$4)^2+'LED Curve'!$D$16*(V27/$W$4)^1+'LED Curve'!$D$17)*$AC$4))</f>
        <v>0</v>
      </c>
      <c r="AM27" s="57">
        <f>IF(AL27=0,0,IF(D27&lt;(SUM(AJ27:AL27)+('LED Curve'!$D$14*(V27/$W$5)^3+'LED Curve'!$D$15*(V27/$W$5)^2+'LED Curve'!$D$16*(V27/$W$5)^1+'LED Curve'!$D$17)*$AC$5+((R$5-1)*Design!C$18)),0,         ('LED Curve'!$D$14*(V27/$W$5)^3+'LED Curve'!$D$15*(V27/$W$5)^2+'LED Curve'!$D$16*(V27/$W$5)^1+'LED Curve'!$D$17)*$AC$5))</f>
        <v>0</v>
      </c>
      <c r="AN27" s="57">
        <f>IF(AM27=0,0,IF(D27&lt;(SUM(AJ27:AM27)+ ('LED Curve'!$D$14*(V27/$W$6)^3+'LED Curve'!$D$15*(V27/$W$6)^2+'LED Curve'!$D$16*(V27/$W$6)^1+'LED Curve'!$D$17)*$AC$6+((R$5-1)*Design!C$18)),0,         ('LED Curve'!$D$14*(V27/$W$6)^3+'LED Curve'!$D$15*(V27/$W$6)^2+'LED Curve'!$D$16*(V27/$W$6)^1+'LED Curve'!$D$17)*$AC$6))</f>
        <v>0</v>
      </c>
      <c r="AO27" s="57">
        <f>IF(AN27=0,0,IF(D27&lt;(SUM(AJ27:AN27)+('LED Curve'!$D$14*(V27/$Z$2)^3+'LED Curve'!$D$15*(V27/$Z$2)^2+'LED Curve'!$D$16*(V27/$Z$2)^1+'LED Curve'!$D$17)*$AE$2+((R$5-1)*Design!C$18)),0,         ('LED Curve'!$D$14*(V27/$Z$2)^3+'LED Curve'!$D$15*(V27/$Z$2)^2+'LED Curve'!$D$16*(V27/$Z$2)^1+'LED Curve'!$D$17)*$AE$2))</f>
        <v>0</v>
      </c>
      <c r="AP27" s="57">
        <f>IF(AO27=0,0,IF(D27&lt;(SUM(AJ27:AO27)+('LED Curve'!$D$14*(V27/$Z$3)^3+'LED Curve'!$D$15*(V27/$Z$3)^2+'LED Curve'!$D$16*(V27/$Z$3)^1+'LED Curve'!$D$17)*$AE$3+((R$5-1)*Design!C$18)),0,         ('LED Curve'!$D$14*(V27/$Z$3)^3+'LED Curve'!$D$15*(V27/$Z$3)^2+'LED Curve'!$D$16*(V27/$Z$3)^1+'LED Curve'!$D$17)*$AE$3))</f>
        <v>0</v>
      </c>
      <c r="AQ27" s="57">
        <f>IF(AP27=0,0,IF(D27&lt;(SUM(AJ27:AP27)+('LED Curve'!$D$14*(V27/$Z$4)^3+'LED Curve'!$D$15*(V27/$Z$4)^2+'LED Curve'!$D$16*(V27/$Z$4)^1+'LED Curve'!$D$17)*$AE$4+((R$5-1)*Design!C$18)),0,         ('LED Curve'!$D$14*(V27/$Z$4)^3+'LED Curve'!$D$15*(V27/$Z$4)^2+'LED Curve'!$D$16*(V27/$Z$4)^1+'LED Curve'!$D$17)*$AE$4))</f>
        <v>0</v>
      </c>
      <c r="AR27" s="57">
        <f>IF(AQ27=0,0,IF(D27&lt;(SUM(AJ27:AQ27)+('LED Curve'!$D$14*(V27/$Z$5)^3+'LED Curve'!$D$15*(V27/$Z$5)^2+'LED Curve'!$D$16*(V27/$Z$5)^1+'LED Curve'!$D$17)*$AE$5+((R$5-1)*Design!C$18)),0,         ('LED Curve'!$D$14*(V27/$Z$5)^3+'LED Curve'!$D$15*(V27/$Z$5)^2+'LED Curve'!$D$16*(V27/$Z$5)^1+'LED Curve'!$D$17)*$AE$5))</f>
        <v>0</v>
      </c>
      <c r="AS27" s="57">
        <f>IF(AR27=0,0,IF(D27&lt;(SUM(AJ27:AR27)+('LED Curve'!$D$14*(V27/$Z$6)^3+'LED Curve'!$D$15*(V27/$Z$6)^2+'LED Curve'!$D$16*(V27/$Z$6)^1+'LED Curve'!$D$17)*$AE$6+((R$5-1)*Design!C$18)),0,         ('LED Curve'!$D$14*(V27/$Z$6)^3+'LED Curve'!$D$15*(V27/$Z$6)^2+'LED Curve'!$D$16*(V27/$Z$6)^1+'LED Curve'!$D$17)*$AE$6))</f>
        <v>0</v>
      </c>
      <c r="AU27" s="59">
        <f>IF(E27&lt;('LED Curve'!$D$14*(W27/$W$2)^3+'LED Curve'!$D$15*(W27/$W$2)^2+'LED Curve'!$D$16*(W27/$W$2)^1+'LED Curve'!$D$17)*$AC$2+((R$5-1)*Design!C$18),0,         ('LED Curve'!$D$14*(W27/$W$2)^3+'LED Curve'!$D$15*(W27/$W$2)^2+'LED Curve'!$D$16*(W27/$W$2)^1+'LED Curve'!$D$17)*$AC$2)</f>
        <v>22.271137425575258</v>
      </c>
      <c r="AV27" s="59">
        <f>IF(AU27=0,0,IF(E27&lt;AU27+('LED Curve'!$D$14*(W27/$W$3)^3+'LED Curve'!$D$15*(W27/$W$3)^2+'LED Curve'!$D$16*(W27/$W$3)^1+'LED Curve'!$D$17)*$AC$3+((R$5-2)*Design!C$18),0,         ('LED Curve'!$D$14*(W27/$W$3)^3+'LED Curve'!$D$15*(W27/$W$3)^2+'LED Curve'!$D$16*(W27/$W$3)^1+'LED Curve'!$D$17)*$AC$3))</f>
        <v>0</v>
      </c>
      <c r="AW27" s="59">
        <f>IF(AV27=0,0,IF(E27&lt;(SUM(AU27:AV27)+('LED Curve'!$D$14*(W27/$W$4)^3+'LED Curve'!$D$15*(W27/$W$4)^2+'LED Curve'!$D$16*(W27/$W$4)^1+'LED Curve'!$D$17)*$AC$4+((R$5-3)*Design!C$18)),0,         ('LED Curve'!$D$14*(W27/$W$4)^3+'LED Curve'!$D$15*(W27/$W$4)^2+'LED Curve'!$D$16*(W27/$W$4)^1+'LED Curve'!$D$17)*$AC$4))</f>
        <v>0</v>
      </c>
      <c r="AX27" s="59">
        <f>IF(AW27=0,0,IF(E27&lt;(SUM(AU27:AW27)+('LED Curve'!$D$14*(W27/$W$5)^3+'LED Curve'!$D$15*(W27/$W$5)^2+'LED Curve'!$D$16*(W27/$W$5)^1+'LED Curve'!$D$17)*$AC$5+((R$5-4)*Design!C$18)),0,         ('LED Curve'!$D$14*(W27/$W$5)^3+'LED Curve'!$D$15*(W27/$W$5)^2+'LED Curve'!$D$16*(W27/$W$5)^1+'LED Curve'!$D$17)*$AC$5))</f>
        <v>0</v>
      </c>
      <c r="AY27" s="59">
        <f>IF(AX27=0,0,IF(E27&lt;(SUM(AU27:AX27)+ ('LED Curve'!$D$14*(W27/$W$6)^3+'LED Curve'!$D$15*(W27/$W$6)^2+'LED Curve'!$D$16*(W27/$W$6)^1+'LED Curve'!$D$17)*$AC$6+((R$5-5)*Design!C$18)),0,         ('LED Curve'!$D$14*(W27/$W$6)^3+'LED Curve'!$D$15*(W27/$W$6)^2+'LED Curve'!$D$16*(W27/$W$6)^1+'LED Curve'!$D$17)*$AC$6))</f>
        <v>0</v>
      </c>
      <c r="AZ27" s="59">
        <f>IF(AY27=0,0,IF(E27&lt;(SUM(AU27:AY27)+('LED Curve'!$D$14*(W27/$Z$2)^3+'LED Curve'!$D$15*(W27/$Z$2)^2+'LED Curve'!$D$16*(W27/$Z$2)^1+'LED Curve'!$D$17)*$AE$2+((R$5-6)*Design!C$18)),0,         ('LED Curve'!$D$14*(W27/$Z$2)^3+'LED Curve'!$D$15*(W27/$Z$2)^2+'LED Curve'!$D$16*(W27/$Z$2)^1+'LED Curve'!$D$17)*$AE$2))</f>
        <v>0</v>
      </c>
      <c r="BA27" s="59">
        <f>IF(AZ27=0,0,IF(E27&lt;(SUM(AU27:AZ27)+('LED Curve'!$D$14*(W27/$Z$3)^3+'LED Curve'!$D$15*(W27/$Z$3)^2+'LED Curve'!$D$16*(W27/$Z$3)^1+'LED Curve'!$D$17)*$AE$3+((R$5-7)*Design!C$18)),0,         ('LED Curve'!$D$14*(W27/$Z$3)^3+'LED Curve'!$D$15*(W27/$Z$3)^2+'LED Curve'!$D$16*(W27/$Z$3)^1+'LED Curve'!$D$17)*$AE$3))</f>
        <v>0</v>
      </c>
      <c r="BB27" s="59">
        <f>IF(BA27=0,0,IF(E27&lt;(SUM(AU27:BA27)+('LED Curve'!$D$14*(W27/$Z$4)^3+'LED Curve'!$D$15*(W27/$Z$4)^2+'LED Curve'!$D$16*(W27/$Z$4)^1+'LED Curve'!$D$17)*$AE$4+((R$5-8)*Design!C$18)),0,         ('LED Curve'!$D$14*(W27/$Z$4)^3+'LED Curve'!$D$15*(W27/$Z$4)^2+'LED Curve'!$D$16*(W27/$Z$4)^1+'LED Curve'!$D$17)*$AE$4))</f>
        <v>0</v>
      </c>
      <c r="BC27" s="59">
        <f>IF(BB27=0,0,IF(E27&lt;(SUM(AU27:BB27)+('LED Curve'!$D$14*(W27/$Z$5)^3+'LED Curve'!$D$15*(W27/$Z$5)^2+'LED Curve'!$D$16*(W27/$Z$5)^1+'LED Curve'!$D$17)*$AE$5+((R$5-9)*Design!C$18)),0,         ('LED Curve'!$D$14*(W27/$Z$5)^3+'LED Curve'!$D$15*(W27/$Z$5)^2+'LED Curve'!$D$16*(W27/$Z$5)^1+'LED Curve'!$D$17)*$AE$5))</f>
        <v>0</v>
      </c>
      <c r="BD27" s="59">
        <f>IF(BC27=0,0,IF(E27&lt;(SUM(AU27:BC27)+('LED Curve'!$D$14*(W27/$Z$6)^3+'LED Curve'!$D$15*(W27/$Z$6)^2+'LED Curve'!$D$16*(W27/$Z$6)^1+'LED Curve'!$D$17)*$AE$6+((R$5-10)*Design!C$18)),0,         ('LED Curve'!$D$14*(W27/$Z$6)^3+'LED Curve'!$D$15*(W27/$Z$6)^2+'LED Curve'!$D$16*(W27/$Z$6)^1+'LED Curve'!$D$17)*$AE$6))</f>
        <v>0</v>
      </c>
      <c r="BE27">
        <f t="shared" si="45"/>
        <v>22.271137425575258</v>
      </c>
      <c r="BF27" s="64">
        <f t="shared" si="7"/>
        <v>51.905848528243951</v>
      </c>
      <c r="BG27" s="64">
        <f t="shared" si="8"/>
        <v>0</v>
      </c>
      <c r="BH27" s="64">
        <f t="shared" si="9"/>
        <v>0</v>
      </c>
      <c r="BI27" s="64">
        <f t="shared" si="10"/>
        <v>0</v>
      </c>
      <c r="BJ27" s="64">
        <f t="shared" si="11"/>
        <v>0</v>
      </c>
      <c r="BK27" s="64">
        <f t="shared" si="12"/>
        <v>0</v>
      </c>
      <c r="BL27" s="64">
        <f t="shared" si="13"/>
        <v>0</v>
      </c>
      <c r="BM27" s="64">
        <f t="shared" si="14"/>
        <v>0</v>
      </c>
      <c r="BN27" s="64">
        <f t="shared" si="15"/>
        <v>0</v>
      </c>
      <c r="BO27" s="64">
        <f t="shared" si="16"/>
        <v>0</v>
      </c>
      <c r="BQ27" s="67">
        <f t="shared" si="17"/>
        <v>36.175221416405101</v>
      </c>
      <c r="BR27" s="67">
        <f t="shared" si="18"/>
        <v>0</v>
      </c>
      <c r="BS27" s="67">
        <f t="shared" si="19"/>
        <v>0</v>
      </c>
      <c r="BT27" s="67">
        <f t="shared" si="20"/>
        <v>0</v>
      </c>
      <c r="BU27" s="67">
        <f t="shared" si="21"/>
        <v>0</v>
      </c>
      <c r="BV27" s="67">
        <f t="shared" si="22"/>
        <v>0</v>
      </c>
      <c r="BW27" s="67">
        <f t="shared" si="23"/>
        <v>0</v>
      </c>
      <c r="BX27" s="67">
        <f t="shared" si="24"/>
        <v>0</v>
      </c>
      <c r="BY27" s="67">
        <f t="shared" si="25"/>
        <v>0</v>
      </c>
      <c r="BZ27" s="67">
        <f t="shared" si="26"/>
        <v>0</v>
      </c>
      <c r="CB27" s="70">
        <f t="shared" si="27"/>
        <v>21.172086043221444</v>
      </c>
      <c r="CC27" s="70">
        <f t="shared" si="28"/>
        <v>0</v>
      </c>
      <c r="CD27" s="70">
        <f t="shared" si="29"/>
        <v>0</v>
      </c>
      <c r="CE27" s="70">
        <f t="shared" si="30"/>
        <v>0</v>
      </c>
      <c r="CF27" s="70">
        <f t="shared" si="31"/>
        <v>0</v>
      </c>
      <c r="CG27" s="70">
        <f t="shared" si="32"/>
        <v>0</v>
      </c>
      <c r="CH27" s="70">
        <f t="shared" si="33"/>
        <v>0</v>
      </c>
      <c r="CI27" s="70">
        <f t="shared" si="34"/>
        <v>0</v>
      </c>
      <c r="CJ27" s="70">
        <f t="shared" si="35"/>
        <v>0</v>
      </c>
      <c r="CK27" s="70">
        <f t="shared" si="36"/>
        <v>0</v>
      </c>
      <c r="CL27">
        <f t="shared" si="46"/>
        <v>21.172086043221444</v>
      </c>
      <c r="CM27" s="64">
        <f t="shared" si="47"/>
        <v>51.905848528243951</v>
      </c>
      <c r="CN27" s="64">
        <f t="shared" si="48"/>
        <v>0</v>
      </c>
      <c r="CO27" s="64">
        <f t="shared" si="49"/>
        <v>0</v>
      </c>
      <c r="CP27" s="64">
        <f t="shared" si="50"/>
        <v>0</v>
      </c>
      <c r="CQ27" s="64">
        <f t="shared" si="51"/>
        <v>0</v>
      </c>
      <c r="CR27" s="64">
        <f t="shared" si="52"/>
        <v>0</v>
      </c>
      <c r="CS27" s="64">
        <f t="shared" si="53"/>
        <v>0</v>
      </c>
      <c r="CT27" s="64">
        <f t="shared" si="54"/>
        <v>0</v>
      </c>
      <c r="CU27" s="64">
        <f t="shared" si="55"/>
        <v>0</v>
      </c>
      <c r="CV27" s="64">
        <f t="shared" si="56"/>
        <v>0</v>
      </c>
      <c r="CX27" s="103">
        <f t="shared" si="57"/>
        <v>36.175221416405101</v>
      </c>
      <c r="CY27" s="103">
        <f t="shared" si="58"/>
        <v>0</v>
      </c>
      <c r="CZ27" s="103">
        <f t="shared" si="59"/>
        <v>0</v>
      </c>
      <c r="DA27" s="103">
        <f t="shared" si="60"/>
        <v>0</v>
      </c>
      <c r="DB27" s="103">
        <f t="shared" si="61"/>
        <v>0</v>
      </c>
      <c r="DC27" s="103">
        <f t="shared" si="62"/>
        <v>0</v>
      </c>
      <c r="DD27" s="103">
        <f t="shared" si="63"/>
        <v>0</v>
      </c>
      <c r="DE27" s="103">
        <f t="shared" si="64"/>
        <v>0</v>
      </c>
      <c r="DF27" s="103">
        <f t="shared" si="65"/>
        <v>0</v>
      </c>
      <c r="DG27" s="103">
        <f t="shared" si="66"/>
        <v>0</v>
      </c>
      <c r="DI27" s="70">
        <f t="shared" si="67"/>
        <v>21.172086043221444</v>
      </c>
      <c r="DJ27" s="70">
        <f t="shared" si="68"/>
        <v>0</v>
      </c>
      <c r="DK27" s="70">
        <f t="shared" si="69"/>
        <v>0</v>
      </c>
      <c r="DL27" s="70">
        <f t="shared" si="70"/>
        <v>0</v>
      </c>
      <c r="DM27" s="70">
        <f t="shared" si="71"/>
        <v>0</v>
      </c>
      <c r="DN27" s="70">
        <f t="shared" si="72"/>
        <v>0</v>
      </c>
      <c r="DO27" s="70">
        <f t="shared" si="73"/>
        <v>0</v>
      </c>
      <c r="DP27" s="70">
        <f t="shared" si="74"/>
        <v>0</v>
      </c>
      <c r="DQ27" s="70">
        <f t="shared" si="75"/>
        <v>0</v>
      </c>
      <c r="DR27" s="70">
        <f t="shared" si="76"/>
        <v>0</v>
      </c>
      <c r="DT27">
        <f t="shared" si="77"/>
        <v>1.4739772821909307</v>
      </c>
      <c r="DU27">
        <f t="shared" si="78"/>
        <v>1.1470412261221359</v>
      </c>
      <c r="DV27">
        <f t="shared" si="79"/>
        <v>0.74141931200287103</v>
      </c>
      <c r="DX27">
        <f t="shared" si="80"/>
        <v>3.4003183149165809E-3</v>
      </c>
      <c r="DY27">
        <f t="shared" si="81"/>
        <v>4.7824367366539038E-3</v>
      </c>
      <c r="DZ27">
        <f t="shared" si="82"/>
        <v>2.5298616929062163E-3</v>
      </c>
      <c r="EB27">
        <f t="shared" si="83"/>
        <v>1.195292181422857</v>
      </c>
      <c r="EC27">
        <f t="shared" si="84"/>
        <v>0</v>
      </c>
      <c r="ED27">
        <f t="shared" si="85"/>
        <v>0</v>
      </c>
      <c r="EE27">
        <f t="shared" si="86"/>
        <v>0</v>
      </c>
      <c r="EF27">
        <f t="shared" si="87"/>
        <v>0</v>
      </c>
      <c r="EG27">
        <f t="shared" si="88"/>
        <v>0</v>
      </c>
      <c r="EH27">
        <f t="shared" si="89"/>
        <v>0</v>
      </c>
      <c r="EI27">
        <f t="shared" si="90"/>
        <v>0</v>
      </c>
      <c r="EJ27">
        <f t="shared" si="91"/>
        <v>0</v>
      </c>
      <c r="EK27">
        <f t="shared" si="92"/>
        <v>0</v>
      </c>
      <c r="EM27">
        <f t="shared" si="93"/>
        <v>0.81874749835945193</v>
      </c>
      <c r="EN27">
        <f t="shared" si="94"/>
        <v>0</v>
      </c>
      <c r="EO27">
        <f t="shared" si="95"/>
        <v>0</v>
      </c>
      <c r="EP27">
        <f t="shared" si="96"/>
        <v>0</v>
      </c>
      <c r="EQ27">
        <f t="shared" si="97"/>
        <v>0</v>
      </c>
      <c r="ER27">
        <f t="shared" si="98"/>
        <v>0</v>
      </c>
      <c r="ES27">
        <f t="shared" si="99"/>
        <v>0</v>
      </c>
      <c r="ET27">
        <f t="shared" si="100"/>
        <v>0</v>
      </c>
      <c r="EU27">
        <f t="shared" si="101"/>
        <v>0</v>
      </c>
      <c r="EV27">
        <f t="shared" si="102"/>
        <v>0</v>
      </c>
      <c r="EX27">
        <f t="shared" si="103"/>
        <v>0.47152643785468873</v>
      </c>
      <c r="EY27">
        <f t="shared" si="104"/>
        <v>0</v>
      </c>
      <c r="EZ27">
        <f t="shared" si="105"/>
        <v>0</v>
      </c>
      <c r="FA27">
        <f t="shared" si="106"/>
        <v>0</v>
      </c>
      <c r="FB27">
        <f t="shared" si="107"/>
        <v>0</v>
      </c>
      <c r="FC27">
        <f t="shared" si="108"/>
        <v>0</v>
      </c>
      <c r="FD27">
        <f t="shared" si="109"/>
        <v>0</v>
      </c>
      <c r="FE27">
        <f t="shared" si="110"/>
        <v>0</v>
      </c>
      <c r="FF27">
        <f t="shared" si="111"/>
        <v>0</v>
      </c>
      <c r="FG27">
        <f t="shared" si="112"/>
        <v>0</v>
      </c>
      <c r="FJ27">
        <f>IF($W$2=0,0,IF(BF27&lt;=0,0,('LED Curve'!$D$19*(BF27/$W$2)^3+'LED Curve'!$D$20*(BF27/$W$2)^2+'LED Curve'!$D$21*(BF27/$W$2)^1+'LED Curve'!$D$22)*$AC$2*$W$2))</f>
        <v>215.60320036810924</v>
      </c>
      <c r="FK27">
        <f>IF($W$3=0,0,IF(BG27&lt;=0,0,('LED Curve'!$D$19*(BG27/$W$3)^3+'LED Curve'!$D$20*(BG27/$W$3)^2+'LED Curve'!$D$21*(BG27/$W$3)^1+'LED Curve'!$D$22)*$AC$3*$W$3))</f>
        <v>0</v>
      </c>
      <c r="FL27">
        <f>IF($W$4=0,0,IF(BH27&lt;=0,0,('LED Curve'!$D$19*(BH27/$W$4)^3+'LED Curve'!$D$20*(BH27/$W$4)^2+'LED Curve'!$D$21*(BH27/$W$4)^1+'LED Curve'!$D$22)*$AC$4*$W$4))</f>
        <v>0</v>
      </c>
      <c r="FM27">
        <f>IF($W$5=0,0,IF(BI27&lt;=0,0,('LED Curve'!$D$19*(BI27/$W$5)^3+'LED Curve'!$D$20*(BI27/$W$5)^2+'LED Curve'!$D$21*(BI27/$W$5)^1+'LED Curve'!$D$22)*$AC$5*$W$5))</f>
        <v>0</v>
      </c>
      <c r="FN27">
        <f>IF($W$6=0,0,IF(BJ27&lt;=0,0,('LED Curve'!$D$19*(BJ27/$W$6)^3+'LED Curve'!$D$20*(BJ27/$W$6)^2+'LED Curve'!$D$21*(BJ27/$W$6)^1+'LED Curve'!$D$22)*$AC$6*$W$6))</f>
        <v>0</v>
      </c>
      <c r="FO27">
        <f>IF($Z$2=0,0,IF(BK27&lt;=0,0,('LED Curve'!$D$19*(BK27/$Z$2)^3+'LED Curve'!$D$20*(BK27/$Z$2)^2+'LED Curve'!$D$21*(BK27/$Z$2)^1+'LED Curve'!$D$22)*$AE$2*$Z$2))</f>
        <v>0</v>
      </c>
      <c r="FP27">
        <f>IF($Z$3=0,0,IF(BL27&lt;=0,0,('LED Curve'!$D$19*(BL27/$Z$3)^3+'LED Curve'!$D$20*(BL27/$Z$3)^2+'LED Curve'!$D$21*(BL27/$Z$3)^1+'LED Curve'!$D$22)*$AE$3*$Z$3))</f>
        <v>0</v>
      </c>
      <c r="FQ27">
        <f>IF($Z$4=0,0,IF(BM27&lt;=0,0,('LED Curve'!$D$19*(BM27/$Z$4)^3+'LED Curve'!$D$20*(BM27/$Z$4)^2+'LED Curve'!$D$21*(BM27/$Z$4)^1+'LED Curve'!$D$22)*$AE$4*$Z$4))</f>
        <v>0</v>
      </c>
      <c r="FR27">
        <f>IF($Z$5=0,0,IF(BN27&lt;=0,0,('LED Curve'!$D$19*(BN27/$Z$5)^3+'LED Curve'!$D$20*(BN27/$Z$5)^2+'LED Curve'!$D$21*(BN27/$Z$5)^1+'LED Curve'!$D$22)*$AE$5*$Z$5))</f>
        <v>0</v>
      </c>
      <c r="FS27">
        <f>IF($Z$6=0,0,IF(BO27&lt;=0,0,('LED Curve'!$D$19*(BO27/$Z$6)^3+'LED Curve'!$D$20*(BO27/$Z$6)^2+'LED Curve'!$D$21*(BO27/$Z$6)^1+'LED Curve'!$D$22)*$AE$6*$Z$6))</f>
        <v>0</v>
      </c>
      <c r="FU27">
        <f>IF($W$2=0,0,IF(BQ27&lt;=0,0,('LED Curve'!$D$19*(BQ27/$W$2)^3+'LED Curve'!$D$20*(BQ27/$W$2)^2+'LED Curve'!$D$21*(BQ27/$W$2)^1+'LED Curve'!$D$22)*$AC$2*$W$2))</f>
        <v>151.30145462670365</v>
      </c>
      <c r="FV27">
        <f>IF($W$3=0,0,IF(BR27&lt;=0,0,('LED Curve'!$D$19*(BR27/$W$3)^3+'LED Curve'!$D$20*(BR27/$W$3)^2+'LED Curve'!$D$21*(BR27/$W$3)^1+'LED Curve'!$D$22)*$AC$3*$W$3))</f>
        <v>0</v>
      </c>
      <c r="FW27">
        <f>IF($W$4=0,0,IF(BS27&lt;=0,0,('LED Curve'!$D$19*(BS27/$W$4)^3+'LED Curve'!$D$20*(BS27/$W$4)^2+'LED Curve'!$D$21*(BS27/$W$4)^1+'LED Curve'!$D$22)*$AC$4*$W$4))</f>
        <v>0</v>
      </c>
      <c r="FX27">
        <f>IF($W$5=0,0,IF(BT27&lt;=0,0,('LED Curve'!$D$19*(BT27/$W$5)^3+'LED Curve'!$D$20*(BT27/$W$5)^2+'LED Curve'!$D$21*(BT27/$W$5)^1+'LED Curve'!$D$22)*$AC$5*$W$5))</f>
        <v>0</v>
      </c>
      <c r="FY27">
        <f>IF($W$6=0,0,IF(BU27&lt;=0,0,('LED Curve'!$D$19*(BU27/$W$6)^3+'LED Curve'!$D$20*(BU27/$W$6)^2+'LED Curve'!$D$21*(BU27/$W$6)^1+'LED Curve'!$D$22)*$AC$6*$W$6))</f>
        <v>0</v>
      </c>
      <c r="FZ27">
        <f>IF($Z$2=0,0,IF(BV27&lt;=0,0,('LED Curve'!$D$19*(BV27/$Z$2)^3+'LED Curve'!$D$20*(BV27/$Z$2)^2+'LED Curve'!$D$21*(BV27/$Z$2)^1+'LED Curve'!$D$22)*$AE$2*$Z$2))</f>
        <v>0</v>
      </c>
      <c r="GA27">
        <f>IF($Z$3=0,0,IF(BW27&lt;=0,0,('LED Curve'!$D$19*(BW27/$Z$3)^3+'LED Curve'!$D$20*(BW27/$Z$3)^2+'LED Curve'!$D$21*(BW27/$Z$3)^1+'LED Curve'!$D$22)*$AE$3*$Z$3))</f>
        <v>0</v>
      </c>
      <c r="GB27">
        <f>IF($Z$4=0,0,IF(BX27&lt;=0,0,('LED Curve'!$D$19*(BX27/$Z$4)^3+'LED Curve'!$D$20*(BX27/$Z$4)^2+'LED Curve'!$D$21*(BX27/$Z$4)^1+'LED Curve'!$D$22)*$AE$4*$Z$4))</f>
        <v>0</v>
      </c>
      <c r="GC27">
        <f>IF($Z$5=0,0,IF(BY27&lt;=0,0,('LED Curve'!$D$19*(BY27/$Z$5)^3+'LED Curve'!$D$20*(BY27/$Z$5)^2+'LED Curve'!$D$21*(BY27/$Z$5)^1+'LED Curve'!$D$22)*$AE$5*$Z$5))</f>
        <v>0</v>
      </c>
      <c r="GD27">
        <f>IF($Z$6=0,0,IF(BZ27&lt;=0,0,('LED Curve'!$D$19*(BZ27/$Z$6)^3+'LED Curve'!$D$20*(BZ27/$Z$6)^2+'LED Curve'!$D$21*(BZ27/$Z$6)^1+'LED Curve'!$D$22)*$AE$6*$Z$6))</f>
        <v>0</v>
      </c>
      <c r="GF27">
        <f>IF($W$2=0,0,IF(CB27&lt;=0,0,('LED Curve'!$D$19*(CB27/$W$2)^3+'LED Curve'!$D$20*(CB27/$W$2)^2+'LED Curve'!$D$21*(CB27/$W$2)^1+'LED Curve'!$D$22)*$AC$2*$W$2))</f>
        <v>88.742671133489921</v>
      </c>
      <c r="GG27">
        <f>IF($W$3=0,0,IF(CC27&lt;=0,0,('LED Curve'!$D$19*(CC27/$W$3)^3+'LED Curve'!$D$20*(CC27/$W$3)^2+'LED Curve'!$D$21*(CC27/$W$3)^1+'LED Curve'!$D$22)*$AC$3*$W$3))</f>
        <v>0</v>
      </c>
      <c r="GH27">
        <f>IF($W$4=0,0,IF(CD27&lt;=0,0,('LED Curve'!$D$19*(CD27/$W$4)^3+'LED Curve'!$D$20*(CD27/$W$4)^2+'LED Curve'!$D$21*(CD27/$W$4)^1+'LED Curve'!$D$22)*$AC$4*$W$4))</f>
        <v>0</v>
      </c>
      <c r="GI27">
        <f>IF($W$5=0,0,IF(CE27&lt;=0,0,('LED Curve'!$D$19*(CE27/$W$5)^3+'LED Curve'!$D$20*(CE27/$W$5)^2+'LED Curve'!$D$21*(CE27/$W$5)^1+'LED Curve'!$D$22)*$AC$5*$W$5))</f>
        <v>0</v>
      </c>
      <c r="GJ27">
        <f>IF($W$6=0,0,IF(CF27&lt;=0,0,('LED Curve'!$D$19*(CF27/$W$6)^3+'LED Curve'!$D$20*(CF27/$W$6)^2+'LED Curve'!$D$21*(CF27/$W$6)^1+'LED Curve'!$D$22)*$AC$6*$W$6))</f>
        <v>0</v>
      </c>
      <c r="GK27">
        <f>IF($Z$2=0,0,IF(CG27&lt;=0,0,('LED Curve'!$D$19*(CG27/$Z$2)^3+'LED Curve'!$D$20*(CG27/$Z$2)^2+'LED Curve'!$D$21*(CG27/$Z$2)^1+'LED Curve'!$D$22)*$AE$2*$Z$2))</f>
        <v>0</v>
      </c>
      <c r="GL27">
        <f>IF($Z$3=0,0,IF(CH27&lt;=0,0,('LED Curve'!$D$19*(CH27/$Z$3)^3+'LED Curve'!$D$20*(CH27/$Z$3)^2+'LED Curve'!$D$21*(CH27/$Z$3)^1+'LED Curve'!$D$22)*$AE$3*$Z$3))</f>
        <v>0</v>
      </c>
      <c r="GM27">
        <f>IF($Z$4=0,0,IF(CI27&lt;=0,0,('LED Curve'!$D$19*(CI27/$Z$4)^3+'LED Curve'!$D$20*(CI27/$Z$4)^2+'LED Curve'!$D$21*(CI27/$Z$4)^1+'LED Curve'!$D$22)*$AE$4*$Z$4))</f>
        <v>0</v>
      </c>
      <c r="GN27">
        <f>IF($Z$5=0,0,IF(CJ27&lt;=0,0,('LED Curve'!$D$19*(CJ27/$Z$5)^3+'LED Curve'!$D$20*(CJ27/$Z$5)^2+'LED Curve'!$D$21*(CJ27/$Z$5)^1+'LED Curve'!$D$22)*$AE$5*$Z$5))</f>
        <v>0</v>
      </c>
      <c r="GO27">
        <f>IF($Z$6=0,0,IF(CK27&lt;=0,0,('LED Curve'!$D$19*(CK27/$Z$6)^3+'LED Curve'!$D$20*(CK27/$Z$6)^2+'LED Curve'!$D$21*(CK27/$Z$6)^1+'LED Curve'!$D$22)*$AE$6*$Z$6))</f>
        <v>0</v>
      </c>
      <c r="GQ27">
        <f t="shared" si="113"/>
        <v>215.60320036810924</v>
      </c>
      <c r="GR27">
        <f t="shared" si="41"/>
        <v>0</v>
      </c>
      <c r="GS27">
        <f t="shared" si="114"/>
        <v>151.30145462670365</v>
      </c>
      <c r="GT27">
        <f t="shared" si="42"/>
        <v>0</v>
      </c>
      <c r="GU27">
        <f t="shared" si="115"/>
        <v>88.742671133489921</v>
      </c>
      <c r="GV27">
        <f t="shared" si="43"/>
        <v>0</v>
      </c>
    </row>
    <row r="28" spans="1:204" ht="16.899999999999999">
      <c r="A28">
        <v>17</v>
      </c>
      <c r="B28">
        <f t="shared" si="0"/>
        <v>5.5338541666666665E-4</v>
      </c>
      <c r="C28" s="50">
        <f t="shared" si="1"/>
        <v>30.233169450341496</v>
      </c>
      <c r="D28" s="50">
        <f t="shared" si="2"/>
        <v>33.747966055934995</v>
      </c>
      <c r="E28" s="50">
        <f t="shared" si="3"/>
        <v>37.262762661528491</v>
      </c>
      <c r="G28" s="52">
        <f t="shared" si="4"/>
        <v>0.47989157857684911</v>
      </c>
      <c r="H28" s="52">
        <f t="shared" si="5"/>
        <v>0.535682000887857</v>
      </c>
      <c r="I28" s="52">
        <f t="shared" si="6"/>
        <v>0.59147242319886495</v>
      </c>
      <c r="J28" s="52">
        <f>IF(C28&lt;Calculation!D$19,0,G28)</f>
        <v>0.47989157857684911</v>
      </c>
      <c r="K28" s="52">
        <f>IF(D28&lt;Calculation!D$19,0,H28)</f>
        <v>0.535682000887857</v>
      </c>
      <c r="L28" s="52">
        <f>IF(E28&lt;Calculation!D$19,0,I28)</f>
        <v>0.59147242319886495</v>
      </c>
      <c r="M28" s="52">
        <f>IF(IF(C28&lt;Calculation!D$19,0,C28*(R$3/(R$2+R$3)))&gt;0,$H$2*SIN(2*PI()*$E$2*B28)+$H$5,0)</f>
        <v>0.49629607306822177</v>
      </c>
      <c r="N28" s="52">
        <f>IF(IF(D28&lt;Calculation!D$19,0,D28*(R$3/(R$2+R$3)))&gt;0,$J$2*SIN(2*PI()*$E$2*B28)+$J$5,0)</f>
        <v>0.35795858865211955</v>
      </c>
      <c r="O28" s="52">
        <f>IF(IF(E28&lt;Calculation!D$19,0,E28*(R$3/(R$2+R$3)))&gt;0,$L$2*SIN(2*PI()*$E$2*B28)+$L$5,0)</f>
        <v>0.22616852988391389</v>
      </c>
      <c r="Q28" s="55">
        <f>(M28/Design!C$43)*10^3</f>
        <v>55.14400811869131</v>
      </c>
      <c r="R28" s="55">
        <f>(N28/Design!C$43)*10^3</f>
        <v>39.773176516902176</v>
      </c>
      <c r="S28" s="55">
        <f>(O28/Design!C$43)*10^3</f>
        <v>25.129836653768209</v>
      </c>
      <c r="U28" s="55">
        <f>(($H$2*SIN(2*PI()*$E$2*B28)+$H$5)/Design!C$43)*10^3</f>
        <v>55.14400811869131</v>
      </c>
      <c r="V28" s="55">
        <f>(($J$2*SIN(2*PI()*$E$2*B28)+$J$5)/Design!C$43)*10^3</f>
        <v>39.773176516902176</v>
      </c>
      <c r="W28" s="55">
        <f>(($L$2*SIN(2*PI()*$E$2*B28)+$L$5)/Design!C$43)*10^3</f>
        <v>25.129836653768209</v>
      </c>
      <c r="Y28" s="99">
        <f>IF(C28&lt;('LED Curve'!$D$14*(U28/$W$2)^3+'LED Curve'!$D$15*(U28/$W$2)^2+'LED Curve'!$D$16*(U28/$W$2)^1+'LED Curve'!$D$17)*$AC$2+((R$5-1)*Design!C$18),0,         ('LED Curve'!$D$14*(U28/$W$2)^3+'LED Curve'!$D$15*(U28/$W$2)^2+'LED Curve'!$D$16*(U28/$W$2)^1+'LED Curve'!$D$17)*$AC$2)</f>
        <v>23.110953114339274</v>
      </c>
      <c r="Z28" s="99">
        <f>IF(Y28=0,0,IF(C28&lt;Y28+('LED Curve'!$D$14*(U28/$W$3)^3+'LED Curve'!$D$15*(U28/$W$3)^2+'LED Curve'!$D$16*(U28/$W$3)^1+'LED Curve'!$D$17)*$AC$3+((R$5-2)*Design!C$18),0,         ('LED Curve'!$D$14*(U28/$W$3)^3+'LED Curve'!$D$15*(U28/$W$3)^2+'LED Curve'!$D$16*(U28/$W$3)^1+'LED Curve'!$D$17)*$AC$3))</f>
        <v>0</v>
      </c>
      <c r="AA28" s="99">
        <f>IF(Z28=0,0,IF(C28&lt;(SUM(Y28:Z28)+('LED Curve'!$D$14*(U28/$W$4)^3+'LED Curve'!$D$15*(U28/$W$4)^2+'LED Curve'!$D$16*(U28/$W$4)^1+'LED Curve'!$D$17)*$AC$4+((R$5-3)*Design!C$18)),0,         ('LED Curve'!$D$14*(U28/$W$4)^3+'LED Curve'!$D$15*(U28/$W$4)^2+'LED Curve'!$D$16*(U28/$W$4)^1+'LED Curve'!$D$17)*$AC$4))</f>
        <v>0</v>
      </c>
      <c r="AB28" s="99">
        <f>IF(AA28=0,0,IF(C28&lt;(SUM(Y28:AA28)+('LED Curve'!$D$14*(U28/$W$5)^3+'LED Curve'!$D$15*(U28/$W$5)^2+'LED Curve'!$D$16*(U28/$W$5)^1+'LED Curve'!$D$17)*$AC$5+((R$5-4)*Design!C$18)),0,         ('LED Curve'!$D$14*(U28/$W$5)^3+'LED Curve'!$D$15*(U28/$W$5)^2+'LED Curve'!$D$16*(U28/$W$5)^1+'LED Curve'!$D$17)*$AC$5))</f>
        <v>0</v>
      </c>
      <c r="AC28" s="99">
        <f>IF(AB28=0,0,IF(C28&lt;(SUM(Y28:AB28)+ ('LED Curve'!$D$14*(U28/$W$6)^3+'LED Curve'!$D$15*(U28/$W$6)^2+'LED Curve'!$D$16*(U28/$W$6)^1+'LED Curve'!$D$17)*$AC$6+((R$5-5)*Design!C$18)),0,         ('LED Curve'!$D$14*(U28/$W$6)^3+'LED Curve'!$D$15*(U28/$W$6)^2+'LED Curve'!$D$16*(U28/$W$6)^1+'LED Curve'!$D$17)*$AC$6))</f>
        <v>0</v>
      </c>
      <c r="AD28" s="99">
        <f>IF(AC28=0,0,IF(C28&lt;(SUM(Y28:AC28)+('LED Curve'!$D$14*(U28/$Z$2)^3+'LED Curve'!$D$15*(U28/$Z$2)^2+'LED Curve'!$D$16*(U28/$Z$2)^1+'LED Curve'!$D$17)*$AE$2+((R$5-6)*Design!C$18)),0,         ('LED Curve'!$D$14*(U28/$Z$2)^3+'LED Curve'!$D$15*(U28/$Z$2)^2+'LED Curve'!$D$16*(U28/$Z$2)^1+'LED Curve'!$D$17)*$AE$2))</f>
        <v>0</v>
      </c>
      <c r="AE28" s="99">
        <f>IF(AD28=0,0,IF(C28&lt;(SUM(Y28:AD28)+('LED Curve'!$D$14*(U28/$Z$3)^3+'LED Curve'!$D$15*(U28/$Z$3)^2+'LED Curve'!$D$16*(U28/$Z$3)^1+'LED Curve'!$D$17)*$AE$3+((R$5-7)*Design!C$18)),0,         ('LED Curve'!$D$14*(U28/$Z$3)^3+'LED Curve'!$D$15*(U28/$Z$3)^2+'LED Curve'!$D$16*(U28/$Z$3)^1+'LED Curve'!$D$17)*$AE$3))</f>
        <v>0</v>
      </c>
      <c r="AF28" s="99">
        <f>IF(AE28=0,0,IF(C28&lt;(SUM(Y28:AE28)+('LED Curve'!$D$14*(U28/$Z$4)^3+'LED Curve'!$D$15*(U28/$Z$4)^2+'LED Curve'!$D$16*(U28/$Z$4)^1+'LED Curve'!$D$17)*$AE$4+((R$5-8)*Design!C$18)),0,         ('LED Curve'!$D$14*(U28/$Z$4)^3+'LED Curve'!$D$15*(U28/$Z$4)^2+'LED Curve'!$D$16*(U28/$Z$4)^1+'LED Curve'!$D$17)*$AE$4))</f>
        <v>0</v>
      </c>
      <c r="AG28" s="99">
        <f>IF(AF28=0,0,IF(C28&lt;(SUM(Y28:AF28)+('LED Curve'!$D$14*(U28/$Z$5)^3+'LED Curve'!$D$15*(U28/$Z$5)^2+'LED Curve'!$D$16*(U28/$Z$5)^1+'LED Curve'!$D$17)*$AE$5+((R$5-9)*Design!C$18)),0,         ('LED Curve'!$D$14*(U28/$Z$5)^3+'LED Curve'!$D$15*(U28/$Z$5)^2+'LED Curve'!$D$16*(U28/$Z$5)^1+'LED Curve'!$D$17)*$AE$5))</f>
        <v>0</v>
      </c>
      <c r="AH28" s="99">
        <f>IF(AG28=0,0,IF(C28&lt;(SUM(Y28:AG28)+('LED Curve'!$D$14*(U28/$Z$6)^3+'LED Curve'!$D$15*(U28/$Z$6)^2+'LED Curve'!$D$16*(U28/$Z$6)^1+'LED Curve'!$D$17)*$AE$6+((R$5-10)*Design!C$18)),0,         ('LED Curve'!$D$14*(U28/$Z$6)^3+'LED Curve'!$D$15*(U28/$Z$6)^2+'LED Curve'!$D$16*(U28/$Z$6)^1+'LED Curve'!$D$17)*$AE$6))</f>
        <v>0</v>
      </c>
      <c r="AI28">
        <f t="shared" si="44"/>
        <v>23.110953114339274</v>
      </c>
      <c r="AJ28" s="57">
        <f>IF(D28&lt;('LED Curve'!$D$14*(V28/$W$2)^3+'LED Curve'!$D$15*(V28/$W$2)^2+'LED Curve'!$D$16*(V28/$W$2)^1+'LED Curve'!$D$17)*$AC$2+((R$5-1)*Design!C$18),0,         ('LED Curve'!$D$14*(V28/$W$2)^3+'LED Curve'!$D$15*(V28/$W$2)^2+'LED Curve'!$D$16*(V28/$W$2)^1+'LED Curve'!$D$17)*$AC$2)</f>
        <v>22.721989390047131</v>
      </c>
      <c r="AK28" s="57">
        <f>IF(AJ28=0,0,IF(D28&lt;AJ28+('LED Curve'!$D$14*(V28/$W$3)^3+'LED Curve'!$D$15*(V28/$W$3)^2+'LED Curve'!$D$16*(V28/$W$3)^1+'LED Curve'!$D$17)*$AC$3+((R$5-1)*Design!C$18),0,         ('LED Curve'!$D$14*(V28/$W$3)^3+'LED Curve'!$D$15*(V28/$W$3)^2+'LED Curve'!$D$16*(V28/$W$3)^1+'LED Curve'!$D$17)*$AC$3))</f>
        <v>0</v>
      </c>
      <c r="AL28" s="57">
        <f>IF(AK28=0,0,IF(D28&lt;(SUM(AJ28:AK28)+('LED Curve'!$D$14*(V28/$W$4)^3+'LED Curve'!$D$15*(V28/$W$4)^2+'LED Curve'!$D$16*(V28/$W$4)^1+'LED Curve'!$D$17)*$AC$4+((R$5-1)*Design!C$18)),0,         ('LED Curve'!$D$14*(V28/$W$4)^3+'LED Curve'!$D$15*(V28/$W$4)^2+'LED Curve'!$D$16*(V28/$W$4)^1+'LED Curve'!$D$17)*$AC$4))</f>
        <v>0</v>
      </c>
      <c r="AM28" s="57">
        <f>IF(AL28=0,0,IF(D28&lt;(SUM(AJ28:AL28)+('LED Curve'!$D$14*(V28/$W$5)^3+'LED Curve'!$D$15*(V28/$W$5)^2+'LED Curve'!$D$16*(V28/$W$5)^1+'LED Curve'!$D$17)*$AC$5+((R$5-1)*Design!C$18)),0,         ('LED Curve'!$D$14*(V28/$W$5)^3+'LED Curve'!$D$15*(V28/$W$5)^2+'LED Curve'!$D$16*(V28/$W$5)^1+'LED Curve'!$D$17)*$AC$5))</f>
        <v>0</v>
      </c>
      <c r="AN28" s="57">
        <f>IF(AM28=0,0,IF(D28&lt;(SUM(AJ28:AM28)+ ('LED Curve'!$D$14*(V28/$W$6)^3+'LED Curve'!$D$15*(V28/$W$6)^2+'LED Curve'!$D$16*(V28/$W$6)^1+'LED Curve'!$D$17)*$AC$6+((R$5-1)*Design!C$18)),0,         ('LED Curve'!$D$14*(V28/$W$6)^3+'LED Curve'!$D$15*(V28/$W$6)^2+'LED Curve'!$D$16*(V28/$W$6)^1+'LED Curve'!$D$17)*$AC$6))</f>
        <v>0</v>
      </c>
      <c r="AO28" s="57">
        <f>IF(AN28=0,0,IF(D28&lt;(SUM(AJ28:AN28)+('LED Curve'!$D$14*(V28/$Z$2)^3+'LED Curve'!$D$15*(V28/$Z$2)^2+'LED Curve'!$D$16*(V28/$Z$2)^1+'LED Curve'!$D$17)*$AE$2+((R$5-1)*Design!C$18)),0,         ('LED Curve'!$D$14*(V28/$Z$2)^3+'LED Curve'!$D$15*(V28/$Z$2)^2+'LED Curve'!$D$16*(V28/$Z$2)^1+'LED Curve'!$D$17)*$AE$2))</f>
        <v>0</v>
      </c>
      <c r="AP28" s="57">
        <f>IF(AO28=0,0,IF(D28&lt;(SUM(AJ28:AO28)+('LED Curve'!$D$14*(V28/$Z$3)^3+'LED Curve'!$D$15*(V28/$Z$3)^2+'LED Curve'!$D$16*(V28/$Z$3)^1+'LED Curve'!$D$17)*$AE$3+((R$5-1)*Design!C$18)),0,         ('LED Curve'!$D$14*(V28/$Z$3)^3+'LED Curve'!$D$15*(V28/$Z$3)^2+'LED Curve'!$D$16*(V28/$Z$3)^1+'LED Curve'!$D$17)*$AE$3))</f>
        <v>0</v>
      </c>
      <c r="AQ28" s="57">
        <f>IF(AP28=0,0,IF(D28&lt;(SUM(AJ28:AP28)+('LED Curve'!$D$14*(V28/$Z$4)^3+'LED Curve'!$D$15*(V28/$Z$4)^2+'LED Curve'!$D$16*(V28/$Z$4)^1+'LED Curve'!$D$17)*$AE$4+((R$5-1)*Design!C$18)),0,         ('LED Curve'!$D$14*(V28/$Z$4)^3+'LED Curve'!$D$15*(V28/$Z$4)^2+'LED Curve'!$D$16*(V28/$Z$4)^1+'LED Curve'!$D$17)*$AE$4))</f>
        <v>0</v>
      </c>
      <c r="AR28" s="57">
        <f>IF(AQ28=0,0,IF(D28&lt;(SUM(AJ28:AQ28)+('LED Curve'!$D$14*(V28/$Z$5)^3+'LED Curve'!$D$15*(V28/$Z$5)^2+'LED Curve'!$D$16*(V28/$Z$5)^1+'LED Curve'!$D$17)*$AE$5+((R$5-1)*Design!C$18)),0,         ('LED Curve'!$D$14*(V28/$Z$5)^3+'LED Curve'!$D$15*(V28/$Z$5)^2+'LED Curve'!$D$16*(V28/$Z$5)^1+'LED Curve'!$D$17)*$AE$5))</f>
        <v>0</v>
      </c>
      <c r="AS28" s="57">
        <f>IF(AR28=0,0,IF(D28&lt;(SUM(AJ28:AR28)+('LED Curve'!$D$14*(V28/$Z$6)^3+'LED Curve'!$D$15*(V28/$Z$6)^2+'LED Curve'!$D$16*(V28/$Z$6)^1+'LED Curve'!$D$17)*$AE$6+((R$5-1)*Design!C$18)),0,         ('LED Curve'!$D$14*(V28/$Z$6)^3+'LED Curve'!$D$15*(V28/$Z$6)^2+'LED Curve'!$D$16*(V28/$Z$6)^1+'LED Curve'!$D$17)*$AE$6))</f>
        <v>0</v>
      </c>
      <c r="AU28" s="59">
        <f>IF(E28&lt;('LED Curve'!$D$14*(W28/$W$2)^3+'LED Curve'!$D$15*(W28/$W$2)^2+'LED Curve'!$D$16*(W28/$W$2)^1+'LED Curve'!$D$17)*$AC$2+((R$5-1)*Design!C$18),0,         ('LED Curve'!$D$14*(W28/$W$2)^3+'LED Curve'!$D$15*(W28/$W$2)^2+'LED Curve'!$D$16*(W28/$W$2)^1+'LED Curve'!$D$17)*$AC$2)</f>
        <v>22.364802228987788</v>
      </c>
      <c r="AV28" s="59">
        <f>IF(AU28=0,0,IF(E28&lt;AU28+('LED Curve'!$D$14*(W28/$W$3)^3+'LED Curve'!$D$15*(W28/$W$3)^2+'LED Curve'!$D$16*(W28/$W$3)^1+'LED Curve'!$D$17)*$AC$3+((R$5-2)*Design!C$18),0,         ('LED Curve'!$D$14*(W28/$W$3)^3+'LED Curve'!$D$15*(W28/$W$3)^2+'LED Curve'!$D$16*(W28/$W$3)^1+'LED Curve'!$D$17)*$AC$3))</f>
        <v>0</v>
      </c>
      <c r="AW28" s="59">
        <f>IF(AV28=0,0,IF(E28&lt;(SUM(AU28:AV28)+('LED Curve'!$D$14*(W28/$W$4)^3+'LED Curve'!$D$15*(W28/$W$4)^2+'LED Curve'!$D$16*(W28/$W$4)^1+'LED Curve'!$D$17)*$AC$4+((R$5-3)*Design!C$18)),0,         ('LED Curve'!$D$14*(W28/$W$4)^3+'LED Curve'!$D$15*(W28/$W$4)^2+'LED Curve'!$D$16*(W28/$W$4)^1+'LED Curve'!$D$17)*$AC$4))</f>
        <v>0</v>
      </c>
      <c r="AX28" s="59">
        <f>IF(AW28=0,0,IF(E28&lt;(SUM(AU28:AW28)+('LED Curve'!$D$14*(W28/$W$5)^3+'LED Curve'!$D$15*(W28/$W$5)^2+'LED Curve'!$D$16*(W28/$W$5)^1+'LED Curve'!$D$17)*$AC$5+((R$5-4)*Design!C$18)),0,         ('LED Curve'!$D$14*(W28/$W$5)^3+'LED Curve'!$D$15*(W28/$W$5)^2+'LED Curve'!$D$16*(W28/$W$5)^1+'LED Curve'!$D$17)*$AC$5))</f>
        <v>0</v>
      </c>
      <c r="AY28" s="59">
        <f>IF(AX28=0,0,IF(E28&lt;(SUM(AU28:AX28)+ ('LED Curve'!$D$14*(W28/$W$6)^3+'LED Curve'!$D$15*(W28/$W$6)^2+'LED Curve'!$D$16*(W28/$W$6)^1+'LED Curve'!$D$17)*$AC$6+((R$5-5)*Design!C$18)),0,         ('LED Curve'!$D$14*(W28/$W$6)^3+'LED Curve'!$D$15*(W28/$W$6)^2+'LED Curve'!$D$16*(W28/$W$6)^1+'LED Curve'!$D$17)*$AC$6))</f>
        <v>0</v>
      </c>
      <c r="AZ28" s="59">
        <f>IF(AY28=0,0,IF(E28&lt;(SUM(AU28:AY28)+('LED Curve'!$D$14*(W28/$Z$2)^3+'LED Curve'!$D$15*(W28/$Z$2)^2+'LED Curve'!$D$16*(W28/$Z$2)^1+'LED Curve'!$D$17)*$AE$2+((R$5-6)*Design!C$18)),0,         ('LED Curve'!$D$14*(W28/$Z$2)^3+'LED Curve'!$D$15*(W28/$Z$2)^2+'LED Curve'!$D$16*(W28/$Z$2)^1+'LED Curve'!$D$17)*$AE$2))</f>
        <v>0</v>
      </c>
      <c r="BA28" s="59">
        <f>IF(AZ28=0,0,IF(E28&lt;(SUM(AU28:AZ28)+('LED Curve'!$D$14*(W28/$Z$3)^3+'LED Curve'!$D$15*(W28/$Z$3)^2+'LED Curve'!$D$16*(W28/$Z$3)^1+'LED Curve'!$D$17)*$AE$3+((R$5-7)*Design!C$18)),0,         ('LED Curve'!$D$14*(W28/$Z$3)^3+'LED Curve'!$D$15*(W28/$Z$3)^2+'LED Curve'!$D$16*(W28/$Z$3)^1+'LED Curve'!$D$17)*$AE$3))</f>
        <v>0</v>
      </c>
      <c r="BB28" s="59">
        <f>IF(BA28=0,0,IF(E28&lt;(SUM(AU28:BA28)+('LED Curve'!$D$14*(W28/$Z$4)^3+'LED Curve'!$D$15*(W28/$Z$4)^2+'LED Curve'!$D$16*(W28/$Z$4)^1+'LED Curve'!$D$17)*$AE$4+((R$5-8)*Design!C$18)),0,         ('LED Curve'!$D$14*(W28/$Z$4)^3+'LED Curve'!$D$15*(W28/$Z$4)^2+'LED Curve'!$D$16*(W28/$Z$4)^1+'LED Curve'!$D$17)*$AE$4))</f>
        <v>0</v>
      </c>
      <c r="BC28" s="59">
        <f>IF(BB28=0,0,IF(E28&lt;(SUM(AU28:BB28)+('LED Curve'!$D$14*(W28/$Z$5)^3+'LED Curve'!$D$15*(W28/$Z$5)^2+'LED Curve'!$D$16*(W28/$Z$5)^1+'LED Curve'!$D$17)*$AE$5+((R$5-9)*Design!C$18)),0,         ('LED Curve'!$D$14*(W28/$Z$5)^3+'LED Curve'!$D$15*(W28/$Z$5)^2+'LED Curve'!$D$16*(W28/$Z$5)^1+'LED Curve'!$D$17)*$AE$5))</f>
        <v>0</v>
      </c>
      <c r="BD28" s="59">
        <f>IF(BC28=0,0,IF(E28&lt;(SUM(AU28:BC28)+('LED Curve'!$D$14*(W28/$Z$6)^3+'LED Curve'!$D$15*(W28/$Z$6)^2+'LED Curve'!$D$16*(W28/$Z$6)^1+'LED Curve'!$D$17)*$AE$6+((R$5-10)*Design!C$18)),0,         ('LED Curve'!$D$14*(W28/$Z$6)^3+'LED Curve'!$D$15*(W28/$Z$6)^2+'LED Curve'!$D$16*(W28/$Z$6)^1+'LED Curve'!$D$17)*$AE$6))</f>
        <v>0</v>
      </c>
      <c r="BE28">
        <f t="shared" si="45"/>
        <v>22.364802228987788</v>
      </c>
      <c r="BF28" s="64">
        <f t="shared" si="7"/>
        <v>55.14400811869131</v>
      </c>
      <c r="BG28" s="64">
        <f t="shared" si="8"/>
        <v>0</v>
      </c>
      <c r="BH28" s="64">
        <f t="shared" si="9"/>
        <v>0</v>
      </c>
      <c r="BI28" s="64">
        <f t="shared" si="10"/>
        <v>0</v>
      </c>
      <c r="BJ28" s="64">
        <f t="shared" si="11"/>
        <v>0</v>
      </c>
      <c r="BK28" s="64">
        <f t="shared" si="12"/>
        <v>0</v>
      </c>
      <c r="BL28" s="64">
        <f t="shared" si="13"/>
        <v>0</v>
      </c>
      <c r="BM28" s="64">
        <f t="shared" si="14"/>
        <v>0</v>
      </c>
      <c r="BN28" s="64">
        <f t="shared" si="15"/>
        <v>0</v>
      </c>
      <c r="BO28" s="64">
        <f t="shared" si="16"/>
        <v>0</v>
      </c>
      <c r="BQ28" s="67">
        <f t="shared" si="17"/>
        <v>39.773176516902176</v>
      </c>
      <c r="BR28" s="67">
        <f t="shared" si="18"/>
        <v>0</v>
      </c>
      <c r="BS28" s="67">
        <f t="shared" si="19"/>
        <v>0</v>
      </c>
      <c r="BT28" s="67">
        <f t="shared" si="20"/>
        <v>0</v>
      </c>
      <c r="BU28" s="67">
        <f t="shared" si="21"/>
        <v>0</v>
      </c>
      <c r="BV28" s="67">
        <f t="shared" si="22"/>
        <v>0</v>
      </c>
      <c r="BW28" s="67">
        <f t="shared" si="23"/>
        <v>0</v>
      </c>
      <c r="BX28" s="67">
        <f t="shared" si="24"/>
        <v>0</v>
      </c>
      <c r="BY28" s="67">
        <f t="shared" si="25"/>
        <v>0</v>
      </c>
      <c r="BZ28" s="67">
        <f t="shared" si="26"/>
        <v>0</v>
      </c>
      <c r="CB28" s="70">
        <f t="shared" si="27"/>
        <v>25.129836653768209</v>
      </c>
      <c r="CC28" s="70">
        <f t="shared" si="28"/>
        <v>0</v>
      </c>
      <c r="CD28" s="70">
        <f t="shared" si="29"/>
        <v>0</v>
      </c>
      <c r="CE28" s="70">
        <f t="shared" si="30"/>
        <v>0</v>
      </c>
      <c r="CF28" s="70">
        <f t="shared" si="31"/>
        <v>0</v>
      </c>
      <c r="CG28" s="70">
        <f t="shared" si="32"/>
        <v>0</v>
      </c>
      <c r="CH28" s="70">
        <f t="shared" si="33"/>
        <v>0</v>
      </c>
      <c r="CI28" s="70">
        <f t="shared" si="34"/>
        <v>0</v>
      </c>
      <c r="CJ28" s="70">
        <f t="shared" si="35"/>
        <v>0</v>
      </c>
      <c r="CK28" s="70">
        <f t="shared" si="36"/>
        <v>0</v>
      </c>
      <c r="CL28">
        <f t="shared" si="46"/>
        <v>25.129836653768209</v>
      </c>
      <c r="CM28" s="64">
        <f t="shared" si="47"/>
        <v>55.14400811869131</v>
      </c>
      <c r="CN28" s="64">
        <f t="shared" si="48"/>
        <v>0</v>
      </c>
      <c r="CO28" s="64">
        <f t="shared" si="49"/>
        <v>0</v>
      </c>
      <c r="CP28" s="64">
        <f t="shared" si="50"/>
        <v>0</v>
      </c>
      <c r="CQ28" s="64">
        <f t="shared" si="51"/>
        <v>0</v>
      </c>
      <c r="CR28" s="64">
        <f t="shared" si="52"/>
        <v>0</v>
      </c>
      <c r="CS28" s="64">
        <f t="shared" si="53"/>
        <v>0</v>
      </c>
      <c r="CT28" s="64">
        <f t="shared" si="54"/>
        <v>0</v>
      </c>
      <c r="CU28" s="64">
        <f t="shared" si="55"/>
        <v>0</v>
      </c>
      <c r="CV28" s="64">
        <f t="shared" si="56"/>
        <v>0</v>
      </c>
      <c r="CX28" s="103">
        <f t="shared" si="57"/>
        <v>39.773176516902176</v>
      </c>
      <c r="CY28" s="103">
        <f t="shared" si="58"/>
        <v>0</v>
      </c>
      <c r="CZ28" s="103">
        <f t="shared" si="59"/>
        <v>0</v>
      </c>
      <c r="DA28" s="103">
        <f t="shared" si="60"/>
        <v>0</v>
      </c>
      <c r="DB28" s="103">
        <f t="shared" si="61"/>
        <v>0</v>
      </c>
      <c r="DC28" s="103">
        <f t="shared" si="62"/>
        <v>0</v>
      </c>
      <c r="DD28" s="103">
        <f t="shared" si="63"/>
        <v>0</v>
      </c>
      <c r="DE28" s="103">
        <f t="shared" si="64"/>
        <v>0</v>
      </c>
      <c r="DF28" s="103">
        <f t="shared" si="65"/>
        <v>0</v>
      </c>
      <c r="DG28" s="103">
        <f t="shared" si="66"/>
        <v>0</v>
      </c>
      <c r="DI28" s="70">
        <f t="shared" si="67"/>
        <v>25.129836653768209</v>
      </c>
      <c r="DJ28" s="70">
        <f t="shared" si="68"/>
        <v>0</v>
      </c>
      <c r="DK28" s="70">
        <f t="shared" si="69"/>
        <v>0</v>
      </c>
      <c r="DL28" s="70">
        <f t="shared" si="70"/>
        <v>0</v>
      </c>
      <c r="DM28" s="70">
        <f t="shared" si="71"/>
        <v>0</v>
      </c>
      <c r="DN28" s="70">
        <f t="shared" si="72"/>
        <v>0</v>
      </c>
      <c r="DO28" s="70">
        <f t="shared" si="73"/>
        <v>0</v>
      </c>
      <c r="DP28" s="70">
        <f t="shared" si="74"/>
        <v>0</v>
      </c>
      <c r="DQ28" s="70">
        <f t="shared" si="75"/>
        <v>0</v>
      </c>
      <c r="DR28" s="70">
        <f t="shared" si="76"/>
        <v>0</v>
      </c>
      <c r="DT28">
        <f t="shared" si="77"/>
        <v>1.6671781416234017</v>
      </c>
      <c r="DU28">
        <f t="shared" si="78"/>
        <v>1.3422638110291254</v>
      </c>
      <c r="DV28">
        <f t="shared" si="79"/>
        <v>0.93640713895234406</v>
      </c>
      <c r="DX28">
        <f t="shared" si="80"/>
        <v>5.8396054129912769E-3</v>
      </c>
      <c r="DY28">
        <f t="shared" si="81"/>
        <v>6.5130317416446292E-3</v>
      </c>
      <c r="DZ28">
        <f t="shared" si="82"/>
        <v>3.5849185251943918E-3</v>
      </c>
      <c r="EB28">
        <f>Y28*BF28*10^-3</f>
        <v>1.2744305861678193</v>
      </c>
      <c r="EC28">
        <f t="shared" si="84"/>
        <v>0</v>
      </c>
      <c r="ED28">
        <f t="shared" si="85"/>
        <v>0</v>
      </c>
      <c r="EE28">
        <f t="shared" si="86"/>
        <v>0</v>
      </c>
      <c r="EF28">
        <f t="shared" si="87"/>
        <v>0</v>
      </c>
      <c r="EG28">
        <f t="shared" si="88"/>
        <v>0</v>
      </c>
      <c r="EH28">
        <f t="shared" si="89"/>
        <v>0</v>
      </c>
      <c r="EI28">
        <f t="shared" si="90"/>
        <v>0</v>
      </c>
      <c r="EJ28">
        <f t="shared" si="91"/>
        <v>0</v>
      </c>
      <c r="EK28">
        <f t="shared" si="92"/>
        <v>0</v>
      </c>
      <c r="EM28">
        <f t="shared" si="93"/>
        <v>0.90372569482552301</v>
      </c>
      <c r="EN28">
        <f t="shared" si="94"/>
        <v>0</v>
      </c>
      <c r="EO28">
        <f t="shared" si="95"/>
        <v>0</v>
      </c>
      <c r="EP28">
        <f t="shared" si="96"/>
        <v>0</v>
      </c>
      <c r="EQ28">
        <f t="shared" si="97"/>
        <v>0</v>
      </c>
      <c r="ER28">
        <f t="shared" si="98"/>
        <v>0</v>
      </c>
      <c r="ES28">
        <f t="shared" si="99"/>
        <v>0</v>
      </c>
      <c r="ET28">
        <f t="shared" si="100"/>
        <v>0</v>
      </c>
      <c r="EU28">
        <f t="shared" si="101"/>
        <v>0</v>
      </c>
      <c r="EV28">
        <f t="shared" si="102"/>
        <v>0</v>
      </c>
      <c r="EX28">
        <f t="shared" si="103"/>
        <v>0.56202382680829421</v>
      </c>
      <c r="EY28">
        <f t="shared" si="104"/>
        <v>0</v>
      </c>
      <c r="EZ28">
        <f t="shared" si="105"/>
        <v>0</v>
      </c>
      <c r="FA28">
        <f t="shared" si="106"/>
        <v>0</v>
      </c>
      <c r="FB28">
        <f t="shared" si="107"/>
        <v>0</v>
      </c>
      <c r="FC28">
        <f t="shared" si="108"/>
        <v>0</v>
      </c>
      <c r="FD28">
        <f t="shared" si="109"/>
        <v>0</v>
      </c>
      <c r="FE28">
        <f t="shared" si="110"/>
        <v>0</v>
      </c>
      <c r="FF28">
        <f t="shared" si="111"/>
        <v>0</v>
      </c>
      <c r="FG28">
        <f t="shared" si="112"/>
        <v>0</v>
      </c>
      <c r="FJ28">
        <f>IF($W$2=0,0,IF(BF28&lt;=0,0,('LED Curve'!$D$19*(BF28/$W$2)^3+'LED Curve'!$D$20*(BF28/$W$2)^2+'LED Curve'!$D$21*(BF28/$W$2)^1+'LED Curve'!$D$22)*$AC$2*$W$2))</f>
        <v>228.66024442026477</v>
      </c>
      <c r="FK28">
        <f>IF($W$3=0,0,IF(BG28&lt;=0,0,('LED Curve'!$D$19*(BG28/$W$3)^3+'LED Curve'!$D$20*(BG28/$W$3)^2+'LED Curve'!$D$21*(BG28/$W$3)^1+'LED Curve'!$D$22)*$AC$3*$W$3))</f>
        <v>0</v>
      </c>
      <c r="FL28">
        <f>IF($W$4=0,0,IF(BH28&lt;=0,0,('LED Curve'!$D$19*(BH28/$W$4)^3+'LED Curve'!$D$20*(BH28/$W$4)^2+'LED Curve'!$D$21*(BH28/$W$4)^1+'LED Curve'!$D$22)*$AC$4*$W$4))</f>
        <v>0</v>
      </c>
      <c r="FM28">
        <f>IF($W$5=0,0,IF(BI28&lt;=0,0,('LED Curve'!$D$19*(BI28/$W$5)^3+'LED Curve'!$D$20*(BI28/$W$5)^2+'LED Curve'!$D$21*(BI28/$W$5)^1+'LED Curve'!$D$22)*$AC$5*$W$5))</f>
        <v>0</v>
      </c>
      <c r="FN28">
        <f>IF($W$6=0,0,IF(BJ28&lt;=0,0,('LED Curve'!$D$19*(BJ28/$W$6)^3+'LED Curve'!$D$20*(BJ28/$W$6)^2+'LED Curve'!$D$21*(BJ28/$W$6)^1+'LED Curve'!$D$22)*$AC$6*$W$6))</f>
        <v>0</v>
      </c>
      <c r="FO28">
        <f>IF($Z$2=0,0,IF(BK28&lt;=0,0,('LED Curve'!$D$19*(BK28/$Z$2)^3+'LED Curve'!$D$20*(BK28/$Z$2)^2+'LED Curve'!$D$21*(BK28/$Z$2)^1+'LED Curve'!$D$22)*$AE$2*$Z$2))</f>
        <v>0</v>
      </c>
      <c r="FP28">
        <f>IF($Z$3=0,0,IF(BL28&lt;=0,0,('LED Curve'!$D$19*(BL28/$Z$3)^3+'LED Curve'!$D$20*(BL28/$Z$3)^2+'LED Curve'!$D$21*(BL28/$Z$3)^1+'LED Curve'!$D$22)*$AE$3*$Z$3))</f>
        <v>0</v>
      </c>
      <c r="FQ28">
        <f>IF($Z$4=0,0,IF(BM28&lt;=0,0,('LED Curve'!$D$19*(BM28/$Z$4)^3+'LED Curve'!$D$20*(BM28/$Z$4)^2+'LED Curve'!$D$21*(BM28/$Z$4)^1+'LED Curve'!$D$22)*$AE$4*$Z$4))</f>
        <v>0</v>
      </c>
      <c r="FR28">
        <f>IF($Z$5=0,0,IF(BN28&lt;=0,0,('LED Curve'!$D$19*(BN28/$Z$5)^3+'LED Curve'!$D$20*(BN28/$Z$5)^2+'LED Curve'!$D$21*(BN28/$Z$5)^1+'LED Curve'!$D$22)*$AE$5*$Z$5))</f>
        <v>0</v>
      </c>
      <c r="FS28">
        <f>IF($Z$6=0,0,IF(BO28&lt;=0,0,('LED Curve'!$D$19*(BO28/$Z$6)^3+'LED Curve'!$D$20*(BO28/$Z$6)^2+'LED Curve'!$D$21*(BO28/$Z$6)^1+'LED Curve'!$D$22)*$AE$6*$Z$6))</f>
        <v>0</v>
      </c>
      <c r="FU28">
        <f>IF($W$2=0,0,IF(BQ28&lt;=0,0,('LED Curve'!$D$19*(BQ28/$W$2)^3+'LED Curve'!$D$20*(BQ28/$W$2)^2+'LED Curve'!$D$21*(BQ28/$W$2)^1+'LED Curve'!$D$22)*$AC$2*$W$2))</f>
        <v>166.13131111358095</v>
      </c>
      <c r="FV28">
        <f>IF($W$3=0,0,IF(BR28&lt;=0,0,('LED Curve'!$D$19*(BR28/$W$3)^3+'LED Curve'!$D$20*(BR28/$W$3)^2+'LED Curve'!$D$21*(BR28/$W$3)^1+'LED Curve'!$D$22)*$AC$3*$W$3))</f>
        <v>0</v>
      </c>
      <c r="FW28">
        <f>IF($W$4=0,0,IF(BS28&lt;=0,0,('LED Curve'!$D$19*(BS28/$W$4)^3+'LED Curve'!$D$20*(BS28/$W$4)^2+'LED Curve'!$D$21*(BS28/$W$4)^1+'LED Curve'!$D$22)*$AC$4*$W$4))</f>
        <v>0</v>
      </c>
      <c r="FX28">
        <f>IF($W$5=0,0,IF(BT28&lt;=0,0,('LED Curve'!$D$19*(BT28/$W$5)^3+'LED Curve'!$D$20*(BT28/$W$5)^2+'LED Curve'!$D$21*(BT28/$W$5)^1+'LED Curve'!$D$22)*$AC$5*$W$5))</f>
        <v>0</v>
      </c>
      <c r="FY28">
        <f>IF($W$6=0,0,IF(BU28&lt;=0,0,('LED Curve'!$D$19*(BU28/$W$6)^3+'LED Curve'!$D$20*(BU28/$W$6)^2+'LED Curve'!$D$21*(BU28/$W$6)^1+'LED Curve'!$D$22)*$AC$6*$W$6))</f>
        <v>0</v>
      </c>
      <c r="FZ28">
        <f>IF($Z$2=0,0,IF(BV28&lt;=0,0,('LED Curve'!$D$19*(BV28/$Z$2)^3+'LED Curve'!$D$20*(BV28/$Z$2)^2+'LED Curve'!$D$21*(BV28/$Z$2)^1+'LED Curve'!$D$22)*$AE$2*$Z$2))</f>
        <v>0</v>
      </c>
      <c r="GA28">
        <f>IF($Z$3=0,0,IF(BW28&lt;=0,0,('LED Curve'!$D$19*(BW28/$Z$3)^3+'LED Curve'!$D$20*(BW28/$Z$3)^2+'LED Curve'!$D$21*(BW28/$Z$3)^1+'LED Curve'!$D$22)*$AE$3*$Z$3))</f>
        <v>0</v>
      </c>
      <c r="GB28">
        <f>IF($Z$4=0,0,IF(BX28&lt;=0,0,('LED Curve'!$D$19*(BX28/$Z$4)^3+'LED Curve'!$D$20*(BX28/$Z$4)^2+'LED Curve'!$D$21*(BX28/$Z$4)^1+'LED Curve'!$D$22)*$AE$4*$Z$4))</f>
        <v>0</v>
      </c>
      <c r="GC28">
        <f>IF($Z$5=0,0,IF(BY28&lt;=0,0,('LED Curve'!$D$19*(BY28/$Z$5)^3+'LED Curve'!$D$20*(BY28/$Z$5)^2+'LED Curve'!$D$21*(BY28/$Z$5)^1+'LED Curve'!$D$22)*$AE$5*$Z$5))</f>
        <v>0</v>
      </c>
      <c r="GD28">
        <f>IF($Z$6=0,0,IF(BZ28&lt;=0,0,('LED Curve'!$D$19*(BZ28/$Z$6)^3+'LED Curve'!$D$20*(BZ28/$Z$6)^2+'LED Curve'!$D$21*(BZ28/$Z$6)^1+'LED Curve'!$D$22)*$AE$6*$Z$6))</f>
        <v>0</v>
      </c>
      <c r="GF28">
        <f>IF($W$2=0,0,IF(CB28&lt;=0,0,('LED Curve'!$D$19*(CB28/$W$2)^3+'LED Curve'!$D$20*(CB28/$W$2)^2+'LED Curve'!$D$21*(CB28/$W$2)^1+'LED Curve'!$D$22)*$AC$2*$W$2))</f>
        <v>105.35331812009618</v>
      </c>
      <c r="GG28">
        <f>IF($W$3=0,0,IF(CC28&lt;=0,0,('LED Curve'!$D$19*(CC28/$W$3)^3+'LED Curve'!$D$20*(CC28/$W$3)^2+'LED Curve'!$D$21*(CC28/$W$3)^1+'LED Curve'!$D$22)*$AC$3*$W$3))</f>
        <v>0</v>
      </c>
      <c r="GH28">
        <f>IF($W$4=0,0,IF(CD28&lt;=0,0,('LED Curve'!$D$19*(CD28/$W$4)^3+'LED Curve'!$D$20*(CD28/$W$4)^2+'LED Curve'!$D$21*(CD28/$W$4)^1+'LED Curve'!$D$22)*$AC$4*$W$4))</f>
        <v>0</v>
      </c>
      <c r="GI28">
        <f>IF($W$5=0,0,IF(CE28&lt;=0,0,('LED Curve'!$D$19*(CE28/$W$5)^3+'LED Curve'!$D$20*(CE28/$W$5)^2+'LED Curve'!$D$21*(CE28/$W$5)^1+'LED Curve'!$D$22)*$AC$5*$W$5))</f>
        <v>0</v>
      </c>
      <c r="GJ28">
        <f>IF($W$6=0,0,IF(CF28&lt;=0,0,('LED Curve'!$D$19*(CF28/$W$6)^3+'LED Curve'!$D$20*(CF28/$W$6)^2+'LED Curve'!$D$21*(CF28/$W$6)^1+'LED Curve'!$D$22)*$AC$6*$W$6))</f>
        <v>0</v>
      </c>
      <c r="GK28">
        <f>IF($Z$2=0,0,IF(CG28&lt;=0,0,('LED Curve'!$D$19*(CG28/$Z$2)^3+'LED Curve'!$D$20*(CG28/$Z$2)^2+'LED Curve'!$D$21*(CG28/$Z$2)^1+'LED Curve'!$D$22)*$AE$2*$Z$2))</f>
        <v>0</v>
      </c>
      <c r="GL28">
        <f>IF($Z$3=0,0,IF(CH28&lt;=0,0,('LED Curve'!$D$19*(CH28/$Z$3)^3+'LED Curve'!$D$20*(CH28/$Z$3)^2+'LED Curve'!$D$21*(CH28/$Z$3)^1+'LED Curve'!$D$22)*$AE$3*$Z$3))</f>
        <v>0</v>
      </c>
      <c r="GM28">
        <f>IF($Z$4=0,0,IF(CI28&lt;=0,0,('LED Curve'!$D$19*(CI28/$Z$4)^3+'LED Curve'!$D$20*(CI28/$Z$4)^2+'LED Curve'!$D$21*(CI28/$Z$4)^1+'LED Curve'!$D$22)*$AE$4*$Z$4))</f>
        <v>0</v>
      </c>
      <c r="GN28">
        <f>IF($Z$5=0,0,IF(CJ28&lt;=0,0,('LED Curve'!$D$19*(CJ28/$Z$5)^3+'LED Curve'!$D$20*(CJ28/$Z$5)^2+'LED Curve'!$D$21*(CJ28/$Z$5)^1+'LED Curve'!$D$22)*$AE$5*$Z$5))</f>
        <v>0</v>
      </c>
      <c r="GO28">
        <f>IF($Z$6=0,0,IF(CK28&lt;=0,0,('LED Curve'!$D$19*(CK28/$Z$6)^3+'LED Curve'!$D$20*(CK28/$Z$6)^2+'LED Curve'!$D$21*(CK28/$Z$6)^1+'LED Curve'!$D$22)*$AE$6*$Z$6))</f>
        <v>0</v>
      </c>
      <c r="GQ28">
        <f t="shared" si="113"/>
        <v>228.66024442026477</v>
      </c>
      <c r="GR28">
        <f t="shared" si="41"/>
        <v>0</v>
      </c>
      <c r="GS28">
        <f t="shared" si="114"/>
        <v>166.13131111358095</v>
      </c>
      <c r="GT28">
        <f t="shared" si="42"/>
        <v>0</v>
      </c>
      <c r="GU28">
        <f t="shared" si="115"/>
        <v>105.35331812009618</v>
      </c>
      <c r="GV28">
        <f t="shared" si="43"/>
        <v>0</v>
      </c>
    </row>
    <row r="29" spans="1:204" ht="16.899999999999999">
      <c r="A29">
        <v>18</v>
      </c>
      <c r="B29">
        <f t="shared" si="0"/>
        <v>5.8593749999999998E-4</v>
      </c>
      <c r="C29" s="50">
        <f t="shared" si="1"/>
        <v>32.064442099161866</v>
      </c>
      <c r="D29" s="50">
        <f t="shared" si="2"/>
        <v>35.782713443513181</v>
      </c>
      <c r="E29" s="50">
        <f t="shared" si="3"/>
        <v>39.500984787864496</v>
      </c>
      <c r="G29" s="52">
        <f t="shared" si="4"/>
        <v>0.50895939839939464</v>
      </c>
      <c r="H29" s="52">
        <f t="shared" si="5"/>
        <v>0.56797957846846314</v>
      </c>
      <c r="I29" s="52">
        <f t="shared" si="6"/>
        <v>0.62699975853753165</v>
      </c>
      <c r="J29" s="52">
        <f>IF(C29&lt;Calculation!D$19,0,G29)</f>
        <v>0.50895939839939464</v>
      </c>
      <c r="K29" s="52">
        <f>IF(D29&lt;Calculation!D$19,0,H29)</f>
        <v>0.56797957846846314</v>
      </c>
      <c r="L29" s="52">
        <f>IF(E29&lt;Calculation!D$19,0,I29)</f>
        <v>0.62699975853753165</v>
      </c>
      <c r="M29" s="52">
        <f>IF(IF(C29&lt;Calculation!D$19,0,C29*(R$3/(R$2+R$3)))&gt;0,$H$2*SIN(2*PI()*$E$2*B29)+$H$5,0)</f>
        <v>0.52536389289076735</v>
      </c>
      <c r="N29" s="52">
        <f>IF(IF(D29&lt;Calculation!D$19,0,D29*(R$3/(R$2+R$3)))&gt;0,$J$2*SIN(2*PI()*$E$2*B29)+$J$5,0)</f>
        <v>0.39025616623272569</v>
      </c>
      <c r="O29" s="52">
        <f>IF(IF(E29&lt;Calculation!D$19,0,E29*(R$3/(R$2+R$3)))&gt;0,$L$2*SIN(2*PI()*$E$2*B29)+$L$5,0)</f>
        <v>0.2616958652225807</v>
      </c>
      <c r="Q29" s="55">
        <f>(M29/Design!C$43)*10^3</f>
        <v>58.373765876751932</v>
      </c>
      <c r="R29" s="55">
        <f>(N29/Design!C$43)*10^3</f>
        <v>43.361796248080637</v>
      </c>
      <c r="S29" s="55">
        <f>(O29/Design!C$43)*10^3</f>
        <v>29.077318358064524</v>
      </c>
      <c r="U29" s="55">
        <f>(($H$2*SIN(2*PI()*$E$2*B29)+$H$5)/Design!C$43)*10^3</f>
        <v>58.373765876751932</v>
      </c>
      <c r="V29" s="55">
        <f>(($J$2*SIN(2*PI()*$E$2*B29)+$J$5)/Design!C$43)*10^3</f>
        <v>43.361796248080637</v>
      </c>
      <c r="W29" s="55">
        <f>(($L$2*SIN(2*PI()*$E$2*B29)+$L$5)/Design!C$43)*10^3</f>
        <v>29.077318358064524</v>
      </c>
      <c r="Y29" s="99">
        <f>IF(C29&lt;('LED Curve'!$D$14*(U29/$W$2)^3+'LED Curve'!$D$15*(U29/$W$2)^2+'LED Curve'!$D$16*(U29/$W$2)^1+'LED Curve'!$D$17)*$AC$2+((R$5-1)*Design!C$18),0,         ('LED Curve'!$D$14*(U29/$W$2)^3+'LED Curve'!$D$15*(U29/$W$2)^2+'LED Curve'!$D$16*(U29/$W$2)^1+'LED Curve'!$D$17)*$AC$2)</f>
        <v>23.194002828291296</v>
      </c>
      <c r="Z29" s="99">
        <f>IF(Y29=0,0,IF(C29&lt;Y29+('LED Curve'!$D$14*(U29/$W$3)^3+'LED Curve'!$D$15*(U29/$W$3)^2+'LED Curve'!$D$16*(U29/$W$3)^1+'LED Curve'!$D$17)*$AC$3+((R$5-2)*Design!C$18),0,         ('LED Curve'!$D$14*(U29/$W$3)^3+'LED Curve'!$D$15*(U29/$W$3)^2+'LED Curve'!$D$16*(U29/$W$3)^1+'LED Curve'!$D$17)*$AC$3))</f>
        <v>0</v>
      </c>
      <c r="AA29" s="99">
        <f>IF(Z29=0,0,IF(C29&lt;(SUM(Y29:Z29)+('LED Curve'!$D$14*(U29/$W$4)^3+'LED Curve'!$D$15*(U29/$W$4)^2+'LED Curve'!$D$16*(U29/$W$4)^1+'LED Curve'!$D$17)*$AC$4+((R$5-3)*Design!C$18)),0,         ('LED Curve'!$D$14*(U29/$W$4)^3+'LED Curve'!$D$15*(U29/$W$4)^2+'LED Curve'!$D$16*(U29/$W$4)^1+'LED Curve'!$D$17)*$AC$4))</f>
        <v>0</v>
      </c>
      <c r="AB29" s="99">
        <f>IF(AA29=0,0,IF(C29&lt;(SUM(Y29:AA29)+('LED Curve'!$D$14*(U29/$W$5)^3+'LED Curve'!$D$15*(U29/$W$5)^2+'LED Curve'!$D$16*(U29/$W$5)^1+'LED Curve'!$D$17)*$AC$5+((R$5-4)*Design!C$18)),0,         ('LED Curve'!$D$14*(U29/$W$5)^3+'LED Curve'!$D$15*(U29/$W$5)^2+'LED Curve'!$D$16*(U29/$W$5)^1+'LED Curve'!$D$17)*$AC$5))</f>
        <v>0</v>
      </c>
      <c r="AC29" s="99">
        <f>IF(AB29=0,0,IF(C29&lt;(SUM(Y29:AB29)+ ('LED Curve'!$D$14*(U29/$W$6)^3+'LED Curve'!$D$15*(U29/$W$6)^2+'LED Curve'!$D$16*(U29/$W$6)^1+'LED Curve'!$D$17)*$AC$6+((R$5-5)*Design!C$18)),0,         ('LED Curve'!$D$14*(U29/$W$6)^3+'LED Curve'!$D$15*(U29/$W$6)^2+'LED Curve'!$D$16*(U29/$W$6)^1+'LED Curve'!$D$17)*$AC$6))</f>
        <v>0</v>
      </c>
      <c r="AD29" s="99">
        <f>IF(AC29=0,0,IF(C29&lt;(SUM(Y29:AC29)+('LED Curve'!$D$14*(U29/$Z$2)^3+'LED Curve'!$D$15*(U29/$Z$2)^2+'LED Curve'!$D$16*(U29/$Z$2)^1+'LED Curve'!$D$17)*$AE$2+((R$5-6)*Design!C$18)),0,         ('LED Curve'!$D$14*(U29/$Z$2)^3+'LED Curve'!$D$15*(U29/$Z$2)^2+'LED Curve'!$D$16*(U29/$Z$2)^1+'LED Curve'!$D$17)*$AE$2))</f>
        <v>0</v>
      </c>
      <c r="AE29" s="99">
        <f>IF(AD29=0,0,IF(C29&lt;(SUM(Y29:AD29)+('LED Curve'!$D$14*(U29/$Z$3)^3+'LED Curve'!$D$15*(U29/$Z$3)^2+'LED Curve'!$D$16*(U29/$Z$3)^1+'LED Curve'!$D$17)*$AE$3+((R$5-7)*Design!C$18)),0,         ('LED Curve'!$D$14*(U29/$Z$3)^3+'LED Curve'!$D$15*(U29/$Z$3)^2+'LED Curve'!$D$16*(U29/$Z$3)^1+'LED Curve'!$D$17)*$AE$3))</f>
        <v>0</v>
      </c>
      <c r="AF29" s="99">
        <f>IF(AE29=0,0,IF(C29&lt;(SUM(Y29:AE29)+('LED Curve'!$D$14*(U29/$Z$4)^3+'LED Curve'!$D$15*(U29/$Z$4)^2+'LED Curve'!$D$16*(U29/$Z$4)^1+'LED Curve'!$D$17)*$AE$4+((R$5-8)*Design!C$18)),0,         ('LED Curve'!$D$14*(U29/$Z$4)^3+'LED Curve'!$D$15*(U29/$Z$4)^2+'LED Curve'!$D$16*(U29/$Z$4)^1+'LED Curve'!$D$17)*$AE$4))</f>
        <v>0</v>
      </c>
      <c r="AG29" s="99">
        <f>IF(AF29=0,0,IF(C29&lt;(SUM(Y29:AF29)+('LED Curve'!$D$14*(U29/$Z$5)^3+'LED Curve'!$D$15*(U29/$Z$5)^2+'LED Curve'!$D$16*(U29/$Z$5)^1+'LED Curve'!$D$17)*$AE$5+((R$5-9)*Design!C$18)),0,         ('LED Curve'!$D$14*(U29/$Z$5)^3+'LED Curve'!$D$15*(U29/$Z$5)^2+'LED Curve'!$D$16*(U29/$Z$5)^1+'LED Curve'!$D$17)*$AE$5))</f>
        <v>0</v>
      </c>
      <c r="AH29" s="99">
        <f>IF(AG29=0,0,IF(C29&lt;(SUM(Y29:AG29)+('LED Curve'!$D$14*(U29/$Z$6)^3+'LED Curve'!$D$15*(U29/$Z$6)^2+'LED Curve'!$D$16*(U29/$Z$6)^1+'LED Curve'!$D$17)*$AE$6+((R$5-10)*Design!C$18)),0,         ('LED Curve'!$D$14*(U29/$Z$6)^3+'LED Curve'!$D$15*(U29/$Z$6)^2+'LED Curve'!$D$16*(U29/$Z$6)^1+'LED Curve'!$D$17)*$AE$6))</f>
        <v>0</v>
      </c>
      <c r="AI29">
        <f t="shared" si="44"/>
        <v>23.194002828291296</v>
      </c>
      <c r="AJ29" s="57">
        <f>IF(D29&lt;('LED Curve'!$D$14*(V29/$W$2)^3+'LED Curve'!$D$15*(V29/$W$2)^2+'LED Curve'!$D$16*(V29/$W$2)^1+'LED Curve'!$D$17)*$AC$2+((R$5-1)*Design!C$18),0,         ('LED Curve'!$D$14*(V29/$W$2)^3+'LED Curve'!$D$15*(V29/$W$2)^2+'LED Curve'!$D$16*(V29/$W$2)^1+'LED Curve'!$D$17)*$AC$2)</f>
        <v>22.811710453906713</v>
      </c>
      <c r="AK29" s="57">
        <f>IF(AJ29=0,0,IF(D29&lt;AJ29+('LED Curve'!$D$14*(V29/$W$3)^3+'LED Curve'!$D$15*(V29/$W$3)^2+'LED Curve'!$D$16*(V29/$W$3)^1+'LED Curve'!$D$17)*$AC$3+((R$5-1)*Design!C$18),0,         ('LED Curve'!$D$14*(V29/$W$3)^3+'LED Curve'!$D$15*(V29/$W$3)^2+'LED Curve'!$D$16*(V29/$W$3)^1+'LED Curve'!$D$17)*$AC$3))</f>
        <v>0</v>
      </c>
      <c r="AL29" s="57">
        <f>IF(AK29=0,0,IF(D29&lt;(SUM(AJ29:AK29)+('LED Curve'!$D$14*(V29/$W$4)^3+'LED Curve'!$D$15*(V29/$W$4)^2+'LED Curve'!$D$16*(V29/$W$4)^1+'LED Curve'!$D$17)*$AC$4+((R$5-1)*Design!C$18)),0,         ('LED Curve'!$D$14*(V29/$W$4)^3+'LED Curve'!$D$15*(V29/$W$4)^2+'LED Curve'!$D$16*(V29/$W$4)^1+'LED Curve'!$D$17)*$AC$4))</f>
        <v>0</v>
      </c>
      <c r="AM29" s="57">
        <f>IF(AL29=0,0,IF(D29&lt;(SUM(AJ29:AL29)+('LED Curve'!$D$14*(V29/$W$5)^3+'LED Curve'!$D$15*(V29/$W$5)^2+'LED Curve'!$D$16*(V29/$W$5)^1+'LED Curve'!$D$17)*$AC$5+((R$5-1)*Design!C$18)),0,         ('LED Curve'!$D$14*(V29/$W$5)^3+'LED Curve'!$D$15*(V29/$W$5)^2+'LED Curve'!$D$16*(V29/$W$5)^1+'LED Curve'!$D$17)*$AC$5))</f>
        <v>0</v>
      </c>
      <c r="AN29" s="57">
        <f>IF(AM29=0,0,IF(D29&lt;(SUM(AJ29:AM29)+ ('LED Curve'!$D$14*(V29/$W$6)^3+'LED Curve'!$D$15*(V29/$W$6)^2+'LED Curve'!$D$16*(V29/$W$6)^1+'LED Curve'!$D$17)*$AC$6+((R$5-1)*Design!C$18)),0,         ('LED Curve'!$D$14*(V29/$W$6)^3+'LED Curve'!$D$15*(V29/$W$6)^2+'LED Curve'!$D$16*(V29/$W$6)^1+'LED Curve'!$D$17)*$AC$6))</f>
        <v>0</v>
      </c>
      <c r="AO29" s="57">
        <f>IF(AN29=0,0,IF(D29&lt;(SUM(AJ29:AN29)+('LED Curve'!$D$14*(V29/$Z$2)^3+'LED Curve'!$D$15*(V29/$Z$2)^2+'LED Curve'!$D$16*(V29/$Z$2)^1+'LED Curve'!$D$17)*$AE$2+((R$5-1)*Design!C$18)),0,         ('LED Curve'!$D$14*(V29/$Z$2)^3+'LED Curve'!$D$15*(V29/$Z$2)^2+'LED Curve'!$D$16*(V29/$Z$2)^1+'LED Curve'!$D$17)*$AE$2))</f>
        <v>0</v>
      </c>
      <c r="AP29" s="57">
        <f>IF(AO29=0,0,IF(D29&lt;(SUM(AJ29:AO29)+('LED Curve'!$D$14*(V29/$Z$3)^3+'LED Curve'!$D$15*(V29/$Z$3)^2+'LED Curve'!$D$16*(V29/$Z$3)^1+'LED Curve'!$D$17)*$AE$3+((R$5-1)*Design!C$18)),0,         ('LED Curve'!$D$14*(V29/$Z$3)^3+'LED Curve'!$D$15*(V29/$Z$3)^2+'LED Curve'!$D$16*(V29/$Z$3)^1+'LED Curve'!$D$17)*$AE$3))</f>
        <v>0</v>
      </c>
      <c r="AQ29" s="57">
        <f>IF(AP29=0,0,IF(D29&lt;(SUM(AJ29:AP29)+('LED Curve'!$D$14*(V29/$Z$4)^3+'LED Curve'!$D$15*(V29/$Z$4)^2+'LED Curve'!$D$16*(V29/$Z$4)^1+'LED Curve'!$D$17)*$AE$4+((R$5-1)*Design!C$18)),0,         ('LED Curve'!$D$14*(V29/$Z$4)^3+'LED Curve'!$D$15*(V29/$Z$4)^2+'LED Curve'!$D$16*(V29/$Z$4)^1+'LED Curve'!$D$17)*$AE$4))</f>
        <v>0</v>
      </c>
      <c r="AR29" s="57">
        <f>IF(AQ29=0,0,IF(D29&lt;(SUM(AJ29:AQ29)+('LED Curve'!$D$14*(V29/$Z$5)^3+'LED Curve'!$D$15*(V29/$Z$5)^2+'LED Curve'!$D$16*(V29/$Z$5)^1+'LED Curve'!$D$17)*$AE$5+((R$5-1)*Design!C$18)),0,         ('LED Curve'!$D$14*(V29/$Z$5)^3+'LED Curve'!$D$15*(V29/$Z$5)^2+'LED Curve'!$D$16*(V29/$Z$5)^1+'LED Curve'!$D$17)*$AE$5))</f>
        <v>0</v>
      </c>
      <c r="AS29" s="57">
        <f>IF(AR29=0,0,IF(D29&lt;(SUM(AJ29:AR29)+('LED Curve'!$D$14*(V29/$Z$6)^3+'LED Curve'!$D$15*(V29/$Z$6)^2+'LED Curve'!$D$16*(V29/$Z$6)^1+'LED Curve'!$D$17)*$AE$6+((R$5-1)*Design!C$18)),0,         ('LED Curve'!$D$14*(V29/$Z$6)^3+'LED Curve'!$D$15*(V29/$Z$6)^2+'LED Curve'!$D$16*(V29/$Z$6)^1+'LED Curve'!$D$17)*$AE$6))</f>
        <v>0</v>
      </c>
      <c r="AU29" s="59">
        <f>IF(E29&lt;('LED Curve'!$D$14*(W29/$W$2)^3+'LED Curve'!$D$15*(W29/$W$2)^2+'LED Curve'!$D$16*(W29/$W$2)^1+'LED Curve'!$D$17)*$AC$2+((R$5-1)*Design!C$18),0,         ('LED Curve'!$D$14*(W29/$W$2)^3+'LED Curve'!$D$15*(W29/$W$2)^2+'LED Curve'!$D$16*(W29/$W$2)^1+'LED Curve'!$D$17)*$AC$2)</f>
        <v>22.459527267764805</v>
      </c>
      <c r="AV29" s="59">
        <f>IF(AU29=0,0,IF(E29&lt;AU29+('LED Curve'!$D$14*(W29/$W$3)^3+'LED Curve'!$D$15*(W29/$W$3)^2+'LED Curve'!$D$16*(W29/$W$3)^1+'LED Curve'!$D$17)*$AC$3+((R$5-2)*Design!C$18),0,         ('LED Curve'!$D$14*(W29/$W$3)^3+'LED Curve'!$D$15*(W29/$W$3)^2+'LED Curve'!$D$16*(W29/$W$3)^1+'LED Curve'!$D$17)*$AC$3))</f>
        <v>0</v>
      </c>
      <c r="AW29" s="59">
        <f>IF(AV29=0,0,IF(E29&lt;(SUM(AU29:AV29)+('LED Curve'!$D$14*(W29/$W$4)^3+'LED Curve'!$D$15*(W29/$W$4)^2+'LED Curve'!$D$16*(W29/$W$4)^1+'LED Curve'!$D$17)*$AC$4+((R$5-3)*Design!C$18)),0,         ('LED Curve'!$D$14*(W29/$W$4)^3+'LED Curve'!$D$15*(W29/$W$4)^2+'LED Curve'!$D$16*(W29/$W$4)^1+'LED Curve'!$D$17)*$AC$4))</f>
        <v>0</v>
      </c>
      <c r="AX29" s="59">
        <f>IF(AW29=0,0,IF(E29&lt;(SUM(AU29:AW29)+('LED Curve'!$D$14*(W29/$W$5)^3+'LED Curve'!$D$15*(W29/$W$5)^2+'LED Curve'!$D$16*(W29/$W$5)^1+'LED Curve'!$D$17)*$AC$5+((R$5-4)*Design!C$18)),0,         ('LED Curve'!$D$14*(W29/$W$5)^3+'LED Curve'!$D$15*(W29/$W$5)^2+'LED Curve'!$D$16*(W29/$W$5)^1+'LED Curve'!$D$17)*$AC$5))</f>
        <v>0</v>
      </c>
      <c r="AY29" s="59">
        <f>IF(AX29=0,0,IF(E29&lt;(SUM(AU29:AX29)+ ('LED Curve'!$D$14*(W29/$W$6)^3+'LED Curve'!$D$15*(W29/$W$6)^2+'LED Curve'!$D$16*(W29/$W$6)^1+'LED Curve'!$D$17)*$AC$6+((R$5-5)*Design!C$18)),0,         ('LED Curve'!$D$14*(W29/$W$6)^3+'LED Curve'!$D$15*(W29/$W$6)^2+'LED Curve'!$D$16*(W29/$W$6)^1+'LED Curve'!$D$17)*$AC$6))</f>
        <v>0</v>
      </c>
      <c r="AZ29" s="59">
        <f>IF(AY29=0,0,IF(E29&lt;(SUM(AU29:AY29)+('LED Curve'!$D$14*(W29/$Z$2)^3+'LED Curve'!$D$15*(W29/$Z$2)^2+'LED Curve'!$D$16*(W29/$Z$2)^1+'LED Curve'!$D$17)*$AE$2+((R$5-6)*Design!C$18)),0,         ('LED Curve'!$D$14*(W29/$Z$2)^3+'LED Curve'!$D$15*(W29/$Z$2)^2+'LED Curve'!$D$16*(W29/$Z$2)^1+'LED Curve'!$D$17)*$AE$2))</f>
        <v>0</v>
      </c>
      <c r="BA29" s="59">
        <f>IF(AZ29=0,0,IF(E29&lt;(SUM(AU29:AZ29)+('LED Curve'!$D$14*(W29/$Z$3)^3+'LED Curve'!$D$15*(W29/$Z$3)^2+'LED Curve'!$D$16*(W29/$Z$3)^1+'LED Curve'!$D$17)*$AE$3+((R$5-7)*Design!C$18)),0,         ('LED Curve'!$D$14*(W29/$Z$3)^3+'LED Curve'!$D$15*(W29/$Z$3)^2+'LED Curve'!$D$16*(W29/$Z$3)^1+'LED Curve'!$D$17)*$AE$3))</f>
        <v>0</v>
      </c>
      <c r="BB29" s="59">
        <f>IF(BA29=0,0,IF(E29&lt;(SUM(AU29:BA29)+('LED Curve'!$D$14*(W29/$Z$4)^3+'LED Curve'!$D$15*(W29/$Z$4)^2+'LED Curve'!$D$16*(W29/$Z$4)^1+'LED Curve'!$D$17)*$AE$4+((R$5-8)*Design!C$18)),0,         ('LED Curve'!$D$14*(W29/$Z$4)^3+'LED Curve'!$D$15*(W29/$Z$4)^2+'LED Curve'!$D$16*(W29/$Z$4)^1+'LED Curve'!$D$17)*$AE$4))</f>
        <v>0</v>
      </c>
      <c r="BC29" s="59">
        <f>IF(BB29=0,0,IF(E29&lt;(SUM(AU29:BB29)+('LED Curve'!$D$14*(W29/$Z$5)^3+'LED Curve'!$D$15*(W29/$Z$5)^2+'LED Curve'!$D$16*(W29/$Z$5)^1+'LED Curve'!$D$17)*$AE$5+((R$5-9)*Design!C$18)),0,         ('LED Curve'!$D$14*(W29/$Z$5)^3+'LED Curve'!$D$15*(W29/$Z$5)^2+'LED Curve'!$D$16*(W29/$Z$5)^1+'LED Curve'!$D$17)*$AE$5))</f>
        <v>0</v>
      </c>
      <c r="BD29" s="59">
        <f>IF(BC29=0,0,IF(E29&lt;(SUM(AU29:BC29)+('LED Curve'!$D$14*(W29/$Z$6)^3+'LED Curve'!$D$15*(W29/$Z$6)^2+'LED Curve'!$D$16*(W29/$Z$6)^1+'LED Curve'!$D$17)*$AE$6+((R$5-10)*Design!C$18)),0,         ('LED Curve'!$D$14*(W29/$Z$6)^3+'LED Curve'!$D$15*(W29/$Z$6)^2+'LED Curve'!$D$16*(W29/$Z$6)^1+'LED Curve'!$D$17)*$AE$6))</f>
        <v>0</v>
      </c>
      <c r="BE29">
        <f t="shared" si="45"/>
        <v>22.459527267764805</v>
      </c>
      <c r="BF29" s="64">
        <f t="shared" si="7"/>
        <v>58.373765876751932</v>
      </c>
      <c r="BG29" s="64">
        <f t="shared" si="8"/>
        <v>0</v>
      </c>
      <c r="BH29" s="64">
        <f t="shared" si="9"/>
        <v>0</v>
      </c>
      <c r="BI29" s="64">
        <f t="shared" si="10"/>
        <v>0</v>
      </c>
      <c r="BJ29" s="64">
        <f t="shared" si="11"/>
        <v>0</v>
      </c>
      <c r="BK29" s="64">
        <f t="shared" si="12"/>
        <v>0</v>
      </c>
      <c r="BL29" s="64">
        <f t="shared" si="13"/>
        <v>0</v>
      </c>
      <c r="BM29" s="64">
        <f t="shared" si="14"/>
        <v>0</v>
      </c>
      <c r="BN29" s="64">
        <f t="shared" si="15"/>
        <v>0</v>
      </c>
      <c r="BO29" s="64">
        <f t="shared" si="16"/>
        <v>0</v>
      </c>
      <c r="BQ29" s="67">
        <f t="shared" si="17"/>
        <v>43.361796248080637</v>
      </c>
      <c r="BR29" s="67">
        <f t="shared" si="18"/>
        <v>0</v>
      </c>
      <c r="BS29" s="67">
        <f t="shared" si="19"/>
        <v>0</v>
      </c>
      <c r="BT29" s="67">
        <f t="shared" si="20"/>
        <v>0</v>
      </c>
      <c r="BU29" s="67">
        <f t="shared" si="21"/>
        <v>0</v>
      </c>
      <c r="BV29" s="67">
        <f t="shared" si="22"/>
        <v>0</v>
      </c>
      <c r="BW29" s="67">
        <f t="shared" si="23"/>
        <v>0</v>
      </c>
      <c r="BX29" s="67">
        <f t="shared" si="24"/>
        <v>0</v>
      </c>
      <c r="BY29" s="67">
        <f t="shared" si="25"/>
        <v>0</v>
      </c>
      <c r="BZ29" s="67">
        <f t="shared" si="26"/>
        <v>0</v>
      </c>
      <c r="CB29" s="70">
        <f t="shared" si="27"/>
        <v>29.077318358064524</v>
      </c>
      <c r="CC29" s="70">
        <f t="shared" si="28"/>
        <v>0</v>
      </c>
      <c r="CD29" s="70">
        <f t="shared" si="29"/>
        <v>0</v>
      </c>
      <c r="CE29" s="70">
        <f t="shared" si="30"/>
        <v>0</v>
      </c>
      <c r="CF29" s="70">
        <f t="shared" si="31"/>
        <v>0</v>
      </c>
      <c r="CG29" s="70">
        <f t="shared" si="32"/>
        <v>0</v>
      </c>
      <c r="CH29" s="70">
        <f t="shared" si="33"/>
        <v>0</v>
      </c>
      <c r="CI29" s="70">
        <f t="shared" si="34"/>
        <v>0</v>
      </c>
      <c r="CJ29" s="70">
        <f t="shared" si="35"/>
        <v>0</v>
      </c>
      <c r="CK29" s="70">
        <f t="shared" si="36"/>
        <v>0</v>
      </c>
      <c r="CL29">
        <f t="shared" si="46"/>
        <v>29.077318358064524</v>
      </c>
      <c r="CM29" s="64">
        <f t="shared" si="47"/>
        <v>58.373765876751932</v>
      </c>
      <c r="CN29" s="64">
        <f t="shared" si="48"/>
        <v>0</v>
      </c>
      <c r="CO29" s="64">
        <f t="shared" si="49"/>
        <v>0</v>
      </c>
      <c r="CP29" s="64">
        <f t="shared" si="50"/>
        <v>0</v>
      </c>
      <c r="CQ29" s="64">
        <f t="shared" si="51"/>
        <v>0</v>
      </c>
      <c r="CR29" s="64">
        <f t="shared" si="52"/>
        <v>0</v>
      </c>
      <c r="CS29" s="64">
        <f t="shared" si="53"/>
        <v>0</v>
      </c>
      <c r="CT29" s="64">
        <f t="shared" si="54"/>
        <v>0</v>
      </c>
      <c r="CU29" s="64">
        <f t="shared" si="55"/>
        <v>0</v>
      </c>
      <c r="CV29" s="64">
        <f t="shared" si="56"/>
        <v>0</v>
      </c>
      <c r="CX29" s="103">
        <f t="shared" si="57"/>
        <v>43.361796248080637</v>
      </c>
      <c r="CY29" s="103">
        <f t="shared" si="58"/>
        <v>0</v>
      </c>
      <c r="CZ29" s="103">
        <f t="shared" si="59"/>
        <v>0</v>
      </c>
      <c r="DA29" s="103">
        <f t="shared" si="60"/>
        <v>0</v>
      </c>
      <c r="DB29" s="103">
        <f t="shared" si="61"/>
        <v>0</v>
      </c>
      <c r="DC29" s="103">
        <f t="shared" si="62"/>
        <v>0</v>
      </c>
      <c r="DD29" s="103">
        <f t="shared" si="63"/>
        <v>0</v>
      </c>
      <c r="DE29" s="103">
        <f t="shared" si="64"/>
        <v>0</v>
      </c>
      <c r="DF29" s="103">
        <f t="shared" si="65"/>
        <v>0</v>
      </c>
      <c r="DG29" s="103">
        <f t="shared" si="66"/>
        <v>0</v>
      </c>
      <c r="DI29" s="70">
        <f t="shared" si="67"/>
        <v>29.077318358064524</v>
      </c>
      <c r="DJ29" s="70">
        <f t="shared" si="68"/>
        <v>0</v>
      </c>
      <c r="DK29" s="70">
        <f t="shared" si="69"/>
        <v>0</v>
      </c>
      <c r="DL29" s="70">
        <f t="shared" si="70"/>
        <v>0</v>
      </c>
      <c r="DM29" s="70">
        <f t="shared" si="71"/>
        <v>0</v>
      </c>
      <c r="DN29" s="70">
        <f t="shared" si="72"/>
        <v>0</v>
      </c>
      <c r="DO29" s="70">
        <f t="shared" si="73"/>
        <v>0</v>
      </c>
      <c r="DP29" s="70">
        <f t="shared" si="74"/>
        <v>0</v>
      </c>
      <c r="DQ29" s="70">
        <f t="shared" si="75"/>
        <v>0</v>
      </c>
      <c r="DR29" s="70">
        <f t="shared" si="76"/>
        <v>0</v>
      </c>
      <c r="DT29">
        <f t="shared" si="77"/>
        <v>1.8717222360651431</v>
      </c>
      <c r="DU29">
        <f t="shared" si="78"/>
        <v>1.5516027295410746</v>
      </c>
      <c r="DV29">
        <f t="shared" si="79"/>
        <v>1.1485827101337998</v>
      </c>
      <c r="DX29">
        <f t="shared" si="80"/>
        <v>8.4262734402311933E-3</v>
      </c>
      <c r="DY29">
        <f t="shared" si="81"/>
        <v>8.4073833345967106E-3</v>
      </c>
      <c r="DZ29">
        <f t="shared" si="82"/>
        <v>4.8201076042400596E-3</v>
      </c>
      <c r="EB29">
        <f t="shared" si="83"/>
        <v>1.3539212908433984</v>
      </c>
      <c r="EC29">
        <f t="shared" si="84"/>
        <v>0</v>
      </c>
      <c r="ED29">
        <f t="shared" si="85"/>
        <v>0</v>
      </c>
      <c r="EE29">
        <f t="shared" si="86"/>
        <v>0</v>
      </c>
      <c r="EF29">
        <f t="shared" si="87"/>
        <v>0</v>
      </c>
      <c r="EG29">
        <f t="shared" si="88"/>
        <v>0</v>
      </c>
      <c r="EH29">
        <f t="shared" si="89"/>
        <v>0</v>
      </c>
      <c r="EI29">
        <f t="shared" si="90"/>
        <v>0</v>
      </c>
      <c r="EJ29">
        <f t="shared" si="91"/>
        <v>0</v>
      </c>
      <c r="EK29">
        <f t="shared" si="92"/>
        <v>0</v>
      </c>
      <c r="EM29">
        <f t="shared" si="93"/>
        <v>0.98915674077251392</v>
      </c>
      <c r="EN29">
        <f t="shared" si="94"/>
        <v>0</v>
      </c>
      <c r="EO29">
        <f t="shared" si="95"/>
        <v>0</v>
      </c>
      <c r="EP29">
        <f t="shared" si="96"/>
        <v>0</v>
      </c>
      <c r="EQ29">
        <f t="shared" si="97"/>
        <v>0</v>
      </c>
      <c r="ER29">
        <f t="shared" si="98"/>
        <v>0</v>
      </c>
      <c r="ES29">
        <f t="shared" si="99"/>
        <v>0</v>
      </c>
      <c r="ET29">
        <f t="shared" si="100"/>
        <v>0</v>
      </c>
      <c r="EU29">
        <f t="shared" si="101"/>
        <v>0</v>
      </c>
      <c r="EV29">
        <f t="shared" si="102"/>
        <v>0</v>
      </c>
      <c r="EX29">
        <f t="shared" si="103"/>
        <v>0.65306282453642839</v>
      </c>
      <c r="EY29">
        <f t="shared" si="104"/>
        <v>0</v>
      </c>
      <c r="EZ29">
        <f t="shared" si="105"/>
        <v>0</v>
      </c>
      <c r="FA29">
        <f t="shared" si="106"/>
        <v>0</v>
      </c>
      <c r="FB29">
        <f t="shared" si="107"/>
        <v>0</v>
      </c>
      <c r="FC29">
        <f t="shared" si="108"/>
        <v>0</v>
      </c>
      <c r="FD29">
        <f t="shared" si="109"/>
        <v>0</v>
      </c>
      <c r="FE29">
        <f t="shared" si="110"/>
        <v>0</v>
      </c>
      <c r="FF29">
        <f t="shared" si="111"/>
        <v>0</v>
      </c>
      <c r="FG29">
        <f t="shared" si="112"/>
        <v>0</v>
      </c>
      <c r="FJ29">
        <f>IF($W$2=0,0,IF(BF29&lt;=0,0,('LED Curve'!$D$19*(BF29/$W$2)^3+'LED Curve'!$D$20*(BF29/$W$2)^2+'LED Curve'!$D$21*(BF29/$W$2)^1+'LED Curve'!$D$22)*$AC$2*$W$2))</f>
        <v>241.61890281319492</v>
      </c>
      <c r="FK29">
        <f>IF($W$3=0,0,IF(BG29&lt;=0,0,('LED Curve'!$D$19*(BG29/$W$3)^3+'LED Curve'!$D$20*(BG29/$W$3)^2+'LED Curve'!$D$21*(BG29/$W$3)^1+'LED Curve'!$D$22)*$AC$3*$W$3))</f>
        <v>0</v>
      </c>
      <c r="FL29">
        <f>IF($W$4=0,0,IF(BH29&lt;=0,0,('LED Curve'!$D$19*(BH29/$W$4)^3+'LED Curve'!$D$20*(BH29/$W$4)^2+'LED Curve'!$D$21*(BH29/$W$4)^1+'LED Curve'!$D$22)*$AC$4*$W$4))</f>
        <v>0</v>
      </c>
      <c r="FM29">
        <f>IF($W$5=0,0,IF(BI29&lt;=0,0,('LED Curve'!$D$19*(BI29/$W$5)^3+'LED Curve'!$D$20*(BI29/$W$5)^2+'LED Curve'!$D$21*(BI29/$W$5)^1+'LED Curve'!$D$22)*$AC$5*$W$5))</f>
        <v>0</v>
      </c>
      <c r="FN29">
        <f>IF($W$6=0,0,IF(BJ29&lt;=0,0,('LED Curve'!$D$19*(BJ29/$W$6)^3+'LED Curve'!$D$20*(BJ29/$W$6)^2+'LED Curve'!$D$21*(BJ29/$W$6)^1+'LED Curve'!$D$22)*$AC$6*$W$6))</f>
        <v>0</v>
      </c>
      <c r="FO29">
        <f>IF($Z$2=0,0,IF(BK29&lt;=0,0,('LED Curve'!$D$19*(BK29/$Z$2)^3+'LED Curve'!$D$20*(BK29/$Z$2)^2+'LED Curve'!$D$21*(BK29/$Z$2)^1+'LED Curve'!$D$22)*$AE$2*$Z$2))</f>
        <v>0</v>
      </c>
      <c r="FP29">
        <f>IF($Z$3=0,0,IF(BL29&lt;=0,0,('LED Curve'!$D$19*(BL29/$Z$3)^3+'LED Curve'!$D$20*(BL29/$Z$3)^2+'LED Curve'!$D$21*(BL29/$Z$3)^1+'LED Curve'!$D$22)*$AE$3*$Z$3))</f>
        <v>0</v>
      </c>
      <c r="FQ29">
        <f>IF($Z$4=0,0,IF(BM29&lt;=0,0,('LED Curve'!$D$19*(BM29/$Z$4)^3+'LED Curve'!$D$20*(BM29/$Z$4)^2+'LED Curve'!$D$21*(BM29/$Z$4)^1+'LED Curve'!$D$22)*$AE$4*$Z$4))</f>
        <v>0</v>
      </c>
      <c r="FR29">
        <f>IF($Z$5=0,0,IF(BN29&lt;=0,0,('LED Curve'!$D$19*(BN29/$Z$5)^3+'LED Curve'!$D$20*(BN29/$Z$5)^2+'LED Curve'!$D$21*(BN29/$Z$5)^1+'LED Curve'!$D$22)*$AE$5*$Z$5))</f>
        <v>0</v>
      </c>
      <c r="FS29">
        <f>IF($Z$6=0,0,IF(BO29&lt;=0,0,('LED Curve'!$D$19*(BO29/$Z$6)^3+'LED Curve'!$D$20*(BO29/$Z$6)^2+'LED Curve'!$D$21*(BO29/$Z$6)^1+'LED Curve'!$D$22)*$AE$6*$Z$6))</f>
        <v>0</v>
      </c>
      <c r="FU29">
        <f>IF($W$2=0,0,IF(BQ29&lt;=0,0,('LED Curve'!$D$19*(BQ29/$W$2)^3+'LED Curve'!$D$20*(BQ29/$W$2)^2+'LED Curve'!$D$21*(BQ29/$W$2)^1+'LED Curve'!$D$22)*$AC$2*$W$2))</f>
        <v>180.85191679101857</v>
      </c>
      <c r="FV29">
        <f>IF($W$3=0,0,IF(BR29&lt;=0,0,('LED Curve'!$D$19*(BR29/$W$3)^3+'LED Curve'!$D$20*(BR29/$W$3)^2+'LED Curve'!$D$21*(BR29/$W$3)^1+'LED Curve'!$D$22)*$AC$3*$W$3))</f>
        <v>0</v>
      </c>
      <c r="FW29">
        <f>IF($W$4=0,0,IF(BS29&lt;=0,0,('LED Curve'!$D$19*(BS29/$W$4)^3+'LED Curve'!$D$20*(BS29/$W$4)^2+'LED Curve'!$D$21*(BS29/$W$4)^1+'LED Curve'!$D$22)*$AC$4*$W$4))</f>
        <v>0</v>
      </c>
      <c r="FX29">
        <f>IF($W$5=0,0,IF(BT29&lt;=0,0,('LED Curve'!$D$19*(BT29/$W$5)^3+'LED Curve'!$D$20*(BT29/$W$5)^2+'LED Curve'!$D$21*(BT29/$W$5)^1+'LED Curve'!$D$22)*$AC$5*$W$5))</f>
        <v>0</v>
      </c>
      <c r="FY29">
        <f>IF($W$6=0,0,IF(BU29&lt;=0,0,('LED Curve'!$D$19*(BU29/$W$6)^3+'LED Curve'!$D$20*(BU29/$W$6)^2+'LED Curve'!$D$21*(BU29/$W$6)^1+'LED Curve'!$D$22)*$AC$6*$W$6))</f>
        <v>0</v>
      </c>
      <c r="FZ29">
        <f>IF($Z$2=0,0,IF(BV29&lt;=0,0,('LED Curve'!$D$19*(BV29/$Z$2)^3+'LED Curve'!$D$20*(BV29/$Z$2)^2+'LED Curve'!$D$21*(BV29/$Z$2)^1+'LED Curve'!$D$22)*$AE$2*$Z$2))</f>
        <v>0</v>
      </c>
      <c r="GA29">
        <f>IF($Z$3=0,0,IF(BW29&lt;=0,0,('LED Curve'!$D$19*(BW29/$Z$3)^3+'LED Curve'!$D$20*(BW29/$Z$3)^2+'LED Curve'!$D$21*(BW29/$Z$3)^1+'LED Curve'!$D$22)*$AE$3*$Z$3))</f>
        <v>0</v>
      </c>
      <c r="GB29">
        <f>IF($Z$4=0,0,IF(BX29&lt;=0,0,('LED Curve'!$D$19*(BX29/$Z$4)^3+'LED Curve'!$D$20*(BX29/$Z$4)^2+'LED Curve'!$D$21*(BX29/$Z$4)^1+'LED Curve'!$D$22)*$AE$4*$Z$4))</f>
        <v>0</v>
      </c>
      <c r="GC29">
        <f>IF($Z$5=0,0,IF(BY29&lt;=0,0,('LED Curve'!$D$19*(BY29/$Z$5)^3+'LED Curve'!$D$20*(BY29/$Z$5)^2+'LED Curve'!$D$21*(BY29/$Z$5)^1+'LED Curve'!$D$22)*$AE$5*$Z$5))</f>
        <v>0</v>
      </c>
      <c r="GD29">
        <f>IF($Z$6=0,0,IF(BZ29&lt;=0,0,('LED Curve'!$D$19*(BZ29/$Z$6)^3+'LED Curve'!$D$20*(BZ29/$Z$6)^2+'LED Curve'!$D$21*(BZ29/$Z$6)^1+'LED Curve'!$D$22)*$AE$6*$Z$6))</f>
        <v>0</v>
      </c>
      <c r="GF29">
        <f>IF($W$2=0,0,IF(CB29&lt;=0,0,('LED Curve'!$D$19*(CB29/$W$2)^3+'LED Curve'!$D$20*(CB29/$W$2)^2+'LED Curve'!$D$21*(CB29/$W$2)^1+'LED Curve'!$D$22)*$AC$2*$W$2))</f>
        <v>121.84545166518303</v>
      </c>
      <c r="GG29">
        <f>IF($W$3=0,0,IF(CC29&lt;=0,0,('LED Curve'!$D$19*(CC29/$W$3)^3+'LED Curve'!$D$20*(CC29/$W$3)^2+'LED Curve'!$D$21*(CC29/$W$3)^1+'LED Curve'!$D$22)*$AC$3*$W$3))</f>
        <v>0</v>
      </c>
      <c r="GH29">
        <f>IF($W$4=0,0,IF(CD29&lt;=0,0,('LED Curve'!$D$19*(CD29/$W$4)^3+'LED Curve'!$D$20*(CD29/$W$4)^2+'LED Curve'!$D$21*(CD29/$W$4)^1+'LED Curve'!$D$22)*$AC$4*$W$4))</f>
        <v>0</v>
      </c>
      <c r="GI29">
        <f>IF($W$5=0,0,IF(CE29&lt;=0,0,('LED Curve'!$D$19*(CE29/$W$5)^3+'LED Curve'!$D$20*(CE29/$W$5)^2+'LED Curve'!$D$21*(CE29/$W$5)^1+'LED Curve'!$D$22)*$AC$5*$W$5))</f>
        <v>0</v>
      </c>
      <c r="GJ29">
        <f>IF($W$6=0,0,IF(CF29&lt;=0,0,('LED Curve'!$D$19*(CF29/$W$6)^3+'LED Curve'!$D$20*(CF29/$W$6)^2+'LED Curve'!$D$21*(CF29/$W$6)^1+'LED Curve'!$D$22)*$AC$6*$W$6))</f>
        <v>0</v>
      </c>
      <c r="GK29">
        <f>IF($Z$2=0,0,IF(CG29&lt;=0,0,('LED Curve'!$D$19*(CG29/$Z$2)^3+'LED Curve'!$D$20*(CG29/$Z$2)^2+'LED Curve'!$D$21*(CG29/$Z$2)^1+'LED Curve'!$D$22)*$AE$2*$Z$2))</f>
        <v>0</v>
      </c>
      <c r="GL29">
        <f>IF($Z$3=0,0,IF(CH29&lt;=0,0,('LED Curve'!$D$19*(CH29/$Z$3)^3+'LED Curve'!$D$20*(CH29/$Z$3)^2+'LED Curve'!$D$21*(CH29/$Z$3)^1+'LED Curve'!$D$22)*$AE$3*$Z$3))</f>
        <v>0</v>
      </c>
      <c r="GM29">
        <f>IF($Z$4=0,0,IF(CI29&lt;=0,0,('LED Curve'!$D$19*(CI29/$Z$4)^3+'LED Curve'!$D$20*(CI29/$Z$4)^2+'LED Curve'!$D$21*(CI29/$Z$4)^1+'LED Curve'!$D$22)*$AE$4*$Z$4))</f>
        <v>0</v>
      </c>
      <c r="GN29">
        <f>IF($Z$5=0,0,IF(CJ29&lt;=0,0,('LED Curve'!$D$19*(CJ29/$Z$5)^3+'LED Curve'!$D$20*(CJ29/$Z$5)^2+'LED Curve'!$D$21*(CJ29/$Z$5)^1+'LED Curve'!$D$22)*$AE$5*$Z$5))</f>
        <v>0</v>
      </c>
      <c r="GO29">
        <f>IF($Z$6=0,0,IF(CK29&lt;=0,0,('LED Curve'!$D$19*(CK29/$Z$6)^3+'LED Curve'!$D$20*(CK29/$Z$6)^2+'LED Curve'!$D$21*(CK29/$Z$6)^1+'LED Curve'!$D$22)*$AE$6*$Z$6))</f>
        <v>0</v>
      </c>
      <c r="GQ29">
        <f t="shared" si="113"/>
        <v>241.61890281319492</v>
      </c>
      <c r="GR29">
        <f t="shared" si="41"/>
        <v>0</v>
      </c>
      <c r="GS29">
        <f t="shared" si="114"/>
        <v>180.85191679101857</v>
      </c>
      <c r="GT29">
        <f t="shared" si="42"/>
        <v>0</v>
      </c>
      <c r="GU29">
        <f t="shared" si="115"/>
        <v>121.84545166518303</v>
      </c>
      <c r="GV29">
        <f t="shared" si="43"/>
        <v>0</v>
      </c>
    </row>
    <row r="30" spans="1:204" ht="16.899999999999999">
      <c r="A30">
        <v>19</v>
      </c>
      <c r="B30">
        <f t="shared" si="0"/>
        <v>6.184895833333333E-4</v>
      </c>
      <c r="C30" s="50">
        <f t="shared" si="1"/>
        <v>33.890675126093988</v>
      </c>
      <c r="D30" s="50">
        <f t="shared" si="2"/>
        <v>37.811861251215547</v>
      </c>
      <c r="E30" s="50">
        <f t="shared" si="3"/>
        <v>41.733047376337097</v>
      </c>
      <c r="G30" s="52">
        <f t="shared" si="4"/>
        <v>0.5379472242237141</v>
      </c>
      <c r="H30" s="52">
        <f t="shared" si="5"/>
        <v>0.60018827382881812</v>
      </c>
      <c r="I30" s="52">
        <f t="shared" si="6"/>
        <v>0.66242932343392213</v>
      </c>
      <c r="J30" s="52">
        <f>IF(C30&lt;Calculation!D$19,0,G30)</f>
        <v>0.5379472242237141</v>
      </c>
      <c r="K30" s="52">
        <f>IF(D30&lt;Calculation!D$19,0,H30)</f>
        <v>0.60018827382881812</v>
      </c>
      <c r="L30" s="52">
        <f>IF(E30&lt;Calculation!D$19,0,I30)</f>
        <v>0.66242932343392213</v>
      </c>
      <c r="M30" s="52">
        <f>IF(IF(C30&lt;Calculation!D$19,0,C30*(R$3/(R$2+R$3)))&gt;0,$H$2*SIN(2*PI()*$E$2*B30)+$H$5,0)</f>
        <v>0.55435171871508682</v>
      </c>
      <c r="N30" s="52">
        <f>IF(IF(D30&lt;Calculation!D$19,0,D30*(R$3/(R$2+R$3)))&gt;0,$J$2*SIN(2*PI()*$E$2*B30)+$J$5,0)</f>
        <v>0.42246486159308066</v>
      </c>
      <c r="O30" s="52">
        <f>IF(IF(E30&lt;Calculation!D$19,0,E30*(R$3/(R$2+R$3)))&gt;0,$L$2*SIN(2*PI()*$E$2*B30)+$L$5,0)</f>
        <v>0.29712543011897119</v>
      </c>
      <c r="Q30" s="55">
        <f>(M30/Design!C$43)*10^3</f>
        <v>61.594635412787426</v>
      </c>
      <c r="R30" s="55">
        <f>(N30/Design!C$43)*10^3</f>
        <v>46.940540177008963</v>
      </c>
      <c r="S30" s="55">
        <f>(O30/Design!C$43)*10^3</f>
        <v>33.013936679885688</v>
      </c>
      <c r="U30" s="55">
        <f>(($H$2*SIN(2*PI()*$E$2*B30)+$H$5)/Design!C$43)*10^3</f>
        <v>61.594635412787426</v>
      </c>
      <c r="V30" s="55">
        <f>(($J$2*SIN(2*PI()*$E$2*B30)+$J$5)/Design!C$43)*10^3</f>
        <v>46.940540177008963</v>
      </c>
      <c r="W30" s="55">
        <f>(($L$2*SIN(2*PI()*$E$2*B30)+$L$5)/Design!C$43)*10^3</f>
        <v>33.013936679885688</v>
      </c>
      <c r="Y30" s="99">
        <f>IF(C30&lt;('LED Curve'!$D$14*(U30/$W$2)^3+'LED Curve'!$D$15*(U30/$W$2)^2+'LED Curve'!$D$16*(U30/$W$2)^1+'LED Curve'!$D$17)*$AC$2+((R$5-1)*Design!C$18),0,         ('LED Curve'!$D$14*(U30/$W$2)^3+'LED Curve'!$D$15*(U30/$W$2)^2+'LED Curve'!$D$16*(U30/$W$2)^1+'LED Curve'!$D$17)*$AC$2)</f>
        <v>23.277165194858213</v>
      </c>
      <c r="Z30" s="99">
        <f>IF(Y30=0,0,IF(C30&lt;Y30+('LED Curve'!$D$14*(U30/$W$3)^3+'LED Curve'!$D$15*(U30/$W$3)^2+'LED Curve'!$D$16*(U30/$W$3)^1+'LED Curve'!$D$17)*$AC$3+((R$5-2)*Design!C$18),0,         ('LED Curve'!$D$14*(U30/$W$3)^3+'LED Curve'!$D$15*(U30/$W$3)^2+'LED Curve'!$D$16*(U30/$W$3)^1+'LED Curve'!$D$17)*$AC$3))</f>
        <v>0</v>
      </c>
      <c r="AA30" s="99">
        <f>IF(Z30=0,0,IF(C30&lt;(SUM(Y30:Z30)+('LED Curve'!$D$14*(U30/$W$4)^3+'LED Curve'!$D$15*(U30/$W$4)^2+'LED Curve'!$D$16*(U30/$W$4)^1+'LED Curve'!$D$17)*$AC$4+((R$5-3)*Design!C$18)),0,         ('LED Curve'!$D$14*(U30/$W$4)^3+'LED Curve'!$D$15*(U30/$W$4)^2+'LED Curve'!$D$16*(U30/$W$4)^1+'LED Curve'!$D$17)*$AC$4))</f>
        <v>0</v>
      </c>
      <c r="AB30" s="99">
        <f>IF(AA30=0,0,IF(C30&lt;(SUM(Y30:AA30)+('LED Curve'!$D$14*(U30/$W$5)^3+'LED Curve'!$D$15*(U30/$W$5)^2+'LED Curve'!$D$16*(U30/$W$5)^1+'LED Curve'!$D$17)*$AC$5+((R$5-4)*Design!C$18)),0,         ('LED Curve'!$D$14*(U30/$W$5)^3+'LED Curve'!$D$15*(U30/$W$5)^2+'LED Curve'!$D$16*(U30/$W$5)^1+'LED Curve'!$D$17)*$AC$5))</f>
        <v>0</v>
      </c>
      <c r="AC30" s="99">
        <f>IF(AB30=0,0,IF(C30&lt;(SUM(Y30:AB30)+ ('LED Curve'!$D$14*(U30/$W$6)^3+'LED Curve'!$D$15*(U30/$W$6)^2+'LED Curve'!$D$16*(U30/$W$6)^1+'LED Curve'!$D$17)*$AC$6+((R$5-5)*Design!C$18)),0,         ('LED Curve'!$D$14*(U30/$W$6)^3+'LED Curve'!$D$15*(U30/$W$6)^2+'LED Curve'!$D$16*(U30/$W$6)^1+'LED Curve'!$D$17)*$AC$6))</f>
        <v>0</v>
      </c>
      <c r="AD30" s="99">
        <f>IF(AC30=0,0,IF(C30&lt;(SUM(Y30:AC30)+('LED Curve'!$D$14*(U30/$Z$2)^3+'LED Curve'!$D$15*(U30/$Z$2)^2+'LED Curve'!$D$16*(U30/$Z$2)^1+'LED Curve'!$D$17)*$AE$2+((R$5-6)*Design!C$18)),0,         ('LED Curve'!$D$14*(U30/$Z$2)^3+'LED Curve'!$D$15*(U30/$Z$2)^2+'LED Curve'!$D$16*(U30/$Z$2)^1+'LED Curve'!$D$17)*$AE$2))</f>
        <v>0</v>
      </c>
      <c r="AE30" s="99">
        <f>IF(AD30=0,0,IF(C30&lt;(SUM(Y30:AD30)+('LED Curve'!$D$14*(U30/$Z$3)^3+'LED Curve'!$D$15*(U30/$Z$3)^2+'LED Curve'!$D$16*(U30/$Z$3)^1+'LED Curve'!$D$17)*$AE$3+((R$5-7)*Design!C$18)),0,         ('LED Curve'!$D$14*(U30/$Z$3)^3+'LED Curve'!$D$15*(U30/$Z$3)^2+'LED Curve'!$D$16*(U30/$Z$3)^1+'LED Curve'!$D$17)*$AE$3))</f>
        <v>0</v>
      </c>
      <c r="AF30" s="99">
        <f>IF(AE30=0,0,IF(C30&lt;(SUM(Y30:AE30)+('LED Curve'!$D$14*(U30/$Z$4)^3+'LED Curve'!$D$15*(U30/$Z$4)^2+'LED Curve'!$D$16*(U30/$Z$4)^1+'LED Curve'!$D$17)*$AE$4+((R$5-8)*Design!C$18)),0,         ('LED Curve'!$D$14*(U30/$Z$4)^3+'LED Curve'!$D$15*(U30/$Z$4)^2+'LED Curve'!$D$16*(U30/$Z$4)^1+'LED Curve'!$D$17)*$AE$4))</f>
        <v>0</v>
      </c>
      <c r="AG30" s="99">
        <f>IF(AF30=0,0,IF(C30&lt;(SUM(Y30:AF30)+('LED Curve'!$D$14*(U30/$Z$5)^3+'LED Curve'!$D$15*(U30/$Z$5)^2+'LED Curve'!$D$16*(U30/$Z$5)^1+'LED Curve'!$D$17)*$AE$5+((R$5-9)*Design!C$18)),0,         ('LED Curve'!$D$14*(U30/$Z$5)^3+'LED Curve'!$D$15*(U30/$Z$5)^2+'LED Curve'!$D$16*(U30/$Z$5)^1+'LED Curve'!$D$17)*$AE$5))</f>
        <v>0</v>
      </c>
      <c r="AH30" s="99">
        <f>IF(AG30=0,0,IF(C30&lt;(SUM(Y30:AG30)+('LED Curve'!$D$14*(U30/$Z$6)^3+'LED Curve'!$D$15*(U30/$Z$6)^2+'LED Curve'!$D$16*(U30/$Z$6)^1+'LED Curve'!$D$17)*$AE$6+((R$5-10)*Design!C$18)),0,         ('LED Curve'!$D$14*(U30/$Z$6)^3+'LED Curve'!$D$15*(U30/$Z$6)^2+'LED Curve'!$D$16*(U30/$Z$6)^1+'LED Curve'!$D$17)*$AE$6))</f>
        <v>0</v>
      </c>
      <c r="AI30">
        <f t="shared" si="44"/>
        <v>23.277165194858213</v>
      </c>
      <c r="AJ30" s="57">
        <f>IF(D30&lt;('LED Curve'!$D$14*(V30/$W$2)^3+'LED Curve'!$D$15*(V30/$W$2)^2+'LED Curve'!$D$16*(V30/$W$2)^1+'LED Curve'!$D$17)*$AC$2+((R$5-1)*Design!C$18),0,         ('LED Curve'!$D$14*(V30/$W$2)^3+'LED Curve'!$D$15*(V30/$W$2)^2+'LED Curve'!$D$16*(V30/$W$2)^1+'LED Curve'!$D$17)*$AC$2)</f>
        <v>22.901899369805601</v>
      </c>
      <c r="AK30" s="57">
        <f>IF(AJ30=0,0,IF(D30&lt;AJ30+('LED Curve'!$D$14*(V30/$W$3)^3+'LED Curve'!$D$15*(V30/$W$3)^2+'LED Curve'!$D$16*(V30/$W$3)^1+'LED Curve'!$D$17)*$AC$3+((R$5-1)*Design!C$18),0,         ('LED Curve'!$D$14*(V30/$W$3)^3+'LED Curve'!$D$15*(V30/$W$3)^2+'LED Curve'!$D$16*(V30/$W$3)^1+'LED Curve'!$D$17)*$AC$3))</f>
        <v>0</v>
      </c>
      <c r="AL30" s="57">
        <f>IF(AK30=0,0,IF(D30&lt;(SUM(AJ30:AK30)+('LED Curve'!$D$14*(V30/$W$4)^3+'LED Curve'!$D$15*(V30/$W$4)^2+'LED Curve'!$D$16*(V30/$W$4)^1+'LED Curve'!$D$17)*$AC$4+((R$5-1)*Design!C$18)),0,         ('LED Curve'!$D$14*(V30/$W$4)^3+'LED Curve'!$D$15*(V30/$W$4)^2+'LED Curve'!$D$16*(V30/$W$4)^1+'LED Curve'!$D$17)*$AC$4))</f>
        <v>0</v>
      </c>
      <c r="AM30" s="57">
        <f>IF(AL30=0,0,IF(D30&lt;(SUM(AJ30:AL30)+('LED Curve'!$D$14*(V30/$W$5)^3+'LED Curve'!$D$15*(V30/$W$5)^2+'LED Curve'!$D$16*(V30/$W$5)^1+'LED Curve'!$D$17)*$AC$5+((R$5-1)*Design!C$18)),0,         ('LED Curve'!$D$14*(V30/$W$5)^3+'LED Curve'!$D$15*(V30/$W$5)^2+'LED Curve'!$D$16*(V30/$W$5)^1+'LED Curve'!$D$17)*$AC$5))</f>
        <v>0</v>
      </c>
      <c r="AN30" s="57">
        <f>IF(AM30=0,0,IF(D30&lt;(SUM(AJ30:AM30)+ ('LED Curve'!$D$14*(V30/$W$6)^3+'LED Curve'!$D$15*(V30/$W$6)^2+'LED Curve'!$D$16*(V30/$W$6)^1+'LED Curve'!$D$17)*$AC$6+((R$5-1)*Design!C$18)),0,         ('LED Curve'!$D$14*(V30/$W$6)^3+'LED Curve'!$D$15*(V30/$W$6)^2+'LED Curve'!$D$16*(V30/$W$6)^1+'LED Curve'!$D$17)*$AC$6))</f>
        <v>0</v>
      </c>
      <c r="AO30" s="57">
        <f>IF(AN30=0,0,IF(D30&lt;(SUM(AJ30:AN30)+('LED Curve'!$D$14*(V30/$Z$2)^3+'LED Curve'!$D$15*(V30/$Z$2)^2+'LED Curve'!$D$16*(V30/$Z$2)^1+'LED Curve'!$D$17)*$AE$2+((R$5-1)*Design!C$18)),0,         ('LED Curve'!$D$14*(V30/$Z$2)^3+'LED Curve'!$D$15*(V30/$Z$2)^2+'LED Curve'!$D$16*(V30/$Z$2)^1+'LED Curve'!$D$17)*$AE$2))</f>
        <v>0</v>
      </c>
      <c r="AP30" s="57">
        <f>IF(AO30=0,0,IF(D30&lt;(SUM(AJ30:AO30)+('LED Curve'!$D$14*(V30/$Z$3)^3+'LED Curve'!$D$15*(V30/$Z$3)^2+'LED Curve'!$D$16*(V30/$Z$3)^1+'LED Curve'!$D$17)*$AE$3+((R$5-1)*Design!C$18)),0,         ('LED Curve'!$D$14*(V30/$Z$3)^3+'LED Curve'!$D$15*(V30/$Z$3)^2+'LED Curve'!$D$16*(V30/$Z$3)^1+'LED Curve'!$D$17)*$AE$3))</f>
        <v>0</v>
      </c>
      <c r="AQ30" s="57">
        <f>IF(AP30=0,0,IF(D30&lt;(SUM(AJ30:AP30)+('LED Curve'!$D$14*(V30/$Z$4)^3+'LED Curve'!$D$15*(V30/$Z$4)^2+'LED Curve'!$D$16*(V30/$Z$4)^1+'LED Curve'!$D$17)*$AE$4+((R$5-1)*Design!C$18)),0,         ('LED Curve'!$D$14*(V30/$Z$4)^3+'LED Curve'!$D$15*(V30/$Z$4)^2+'LED Curve'!$D$16*(V30/$Z$4)^1+'LED Curve'!$D$17)*$AE$4))</f>
        <v>0</v>
      </c>
      <c r="AR30" s="57">
        <f>IF(AQ30=0,0,IF(D30&lt;(SUM(AJ30:AQ30)+('LED Curve'!$D$14*(V30/$Z$5)^3+'LED Curve'!$D$15*(V30/$Z$5)^2+'LED Curve'!$D$16*(V30/$Z$5)^1+'LED Curve'!$D$17)*$AE$5+((R$5-1)*Design!C$18)),0,         ('LED Curve'!$D$14*(V30/$Z$5)^3+'LED Curve'!$D$15*(V30/$Z$5)^2+'LED Curve'!$D$16*(V30/$Z$5)^1+'LED Curve'!$D$17)*$AE$5))</f>
        <v>0</v>
      </c>
      <c r="AS30" s="57">
        <f>IF(AR30=0,0,IF(D30&lt;(SUM(AJ30:AR30)+('LED Curve'!$D$14*(V30/$Z$6)^3+'LED Curve'!$D$15*(V30/$Z$6)^2+'LED Curve'!$D$16*(V30/$Z$6)^1+'LED Curve'!$D$17)*$AE$6+((R$5-1)*Design!C$18)),0,         ('LED Curve'!$D$14*(V30/$Z$6)^3+'LED Curve'!$D$15*(V30/$Z$6)^2+'LED Curve'!$D$16*(V30/$Z$6)^1+'LED Curve'!$D$17)*$AE$6))</f>
        <v>0</v>
      </c>
      <c r="AU30" s="59">
        <f>IF(E30&lt;('LED Curve'!$D$14*(W30/$W$2)^3+'LED Curve'!$D$15*(W30/$W$2)^2+'LED Curve'!$D$16*(W30/$W$2)^1+'LED Curve'!$D$17)*$AC$2+((R$5-1)*Design!C$18),0,         ('LED Curve'!$D$14*(W30/$W$2)^3+'LED Curve'!$D$15*(W30/$W$2)^2+'LED Curve'!$D$16*(W30/$W$2)^1+'LED Curve'!$D$17)*$AC$2)</f>
        <v>22.555194440087085</v>
      </c>
      <c r="AV30" s="59">
        <f>IF(AU30=0,0,IF(E30&lt;AU30+('LED Curve'!$D$14*(W30/$W$3)^3+'LED Curve'!$D$15*(W30/$W$3)^2+'LED Curve'!$D$16*(W30/$W$3)^1+'LED Curve'!$D$17)*$AC$3+((R$5-2)*Design!C$18),0,         ('LED Curve'!$D$14*(W30/$W$3)^3+'LED Curve'!$D$15*(W30/$W$3)^2+'LED Curve'!$D$16*(W30/$W$3)^1+'LED Curve'!$D$17)*$AC$3))</f>
        <v>0</v>
      </c>
      <c r="AW30" s="59">
        <f>IF(AV30=0,0,IF(E30&lt;(SUM(AU30:AV30)+('LED Curve'!$D$14*(W30/$W$4)^3+'LED Curve'!$D$15*(W30/$W$4)^2+'LED Curve'!$D$16*(W30/$W$4)^1+'LED Curve'!$D$17)*$AC$4+((R$5-3)*Design!C$18)),0,         ('LED Curve'!$D$14*(W30/$W$4)^3+'LED Curve'!$D$15*(W30/$W$4)^2+'LED Curve'!$D$16*(W30/$W$4)^1+'LED Curve'!$D$17)*$AC$4))</f>
        <v>0</v>
      </c>
      <c r="AX30" s="59">
        <f>IF(AW30=0,0,IF(E30&lt;(SUM(AU30:AW30)+('LED Curve'!$D$14*(W30/$W$5)^3+'LED Curve'!$D$15*(W30/$W$5)^2+'LED Curve'!$D$16*(W30/$W$5)^1+'LED Curve'!$D$17)*$AC$5+((R$5-4)*Design!C$18)),0,         ('LED Curve'!$D$14*(W30/$W$5)^3+'LED Curve'!$D$15*(W30/$W$5)^2+'LED Curve'!$D$16*(W30/$W$5)^1+'LED Curve'!$D$17)*$AC$5))</f>
        <v>0</v>
      </c>
      <c r="AY30" s="59">
        <f>IF(AX30=0,0,IF(E30&lt;(SUM(AU30:AX30)+ ('LED Curve'!$D$14*(W30/$W$6)^3+'LED Curve'!$D$15*(W30/$W$6)^2+'LED Curve'!$D$16*(W30/$W$6)^1+'LED Curve'!$D$17)*$AC$6+((R$5-5)*Design!C$18)),0,         ('LED Curve'!$D$14*(W30/$W$6)^3+'LED Curve'!$D$15*(W30/$W$6)^2+'LED Curve'!$D$16*(W30/$W$6)^1+'LED Curve'!$D$17)*$AC$6))</f>
        <v>0</v>
      </c>
      <c r="AZ30" s="59">
        <f>IF(AY30=0,0,IF(E30&lt;(SUM(AU30:AY30)+('LED Curve'!$D$14*(W30/$Z$2)^3+'LED Curve'!$D$15*(W30/$Z$2)^2+'LED Curve'!$D$16*(W30/$Z$2)^1+'LED Curve'!$D$17)*$AE$2+((R$5-6)*Design!C$18)),0,         ('LED Curve'!$D$14*(W30/$Z$2)^3+'LED Curve'!$D$15*(W30/$Z$2)^2+'LED Curve'!$D$16*(W30/$Z$2)^1+'LED Curve'!$D$17)*$AE$2))</f>
        <v>0</v>
      </c>
      <c r="BA30" s="59">
        <f>IF(AZ30=0,0,IF(E30&lt;(SUM(AU30:AZ30)+('LED Curve'!$D$14*(W30/$Z$3)^3+'LED Curve'!$D$15*(W30/$Z$3)^2+'LED Curve'!$D$16*(W30/$Z$3)^1+'LED Curve'!$D$17)*$AE$3+((R$5-7)*Design!C$18)),0,         ('LED Curve'!$D$14*(W30/$Z$3)^3+'LED Curve'!$D$15*(W30/$Z$3)^2+'LED Curve'!$D$16*(W30/$Z$3)^1+'LED Curve'!$D$17)*$AE$3))</f>
        <v>0</v>
      </c>
      <c r="BB30" s="59">
        <f>IF(BA30=0,0,IF(E30&lt;(SUM(AU30:BA30)+('LED Curve'!$D$14*(W30/$Z$4)^3+'LED Curve'!$D$15*(W30/$Z$4)^2+'LED Curve'!$D$16*(W30/$Z$4)^1+'LED Curve'!$D$17)*$AE$4+((R$5-8)*Design!C$18)),0,         ('LED Curve'!$D$14*(W30/$Z$4)^3+'LED Curve'!$D$15*(W30/$Z$4)^2+'LED Curve'!$D$16*(W30/$Z$4)^1+'LED Curve'!$D$17)*$AE$4))</f>
        <v>0</v>
      </c>
      <c r="BC30" s="59">
        <f>IF(BB30=0,0,IF(E30&lt;(SUM(AU30:BB30)+('LED Curve'!$D$14*(W30/$Z$5)^3+'LED Curve'!$D$15*(W30/$Z$5)^2+'LED Curve'!$D$16*(W30/$Z$5)^1+'LED Curve'!$D$17)*$AE$5+((R$5-9)*Design!C$18)),0,         ('LED Curve'!$D$14*(W30/$Z$5)^3+'LED Curve'!$D$15*(W30/$Z$5)^2+'LED Curve'!$D$16*(W30/$Z$5)^1+'LED Curve'!$D$17)*$AE$5))</f>
        <v>0</v>
      </c>
      <c r="BD30" s="59">
        <f>IF(BC30=0,0,IF(E30&lt;(SUM(AU30:BC30)+('LED Curve'!$D$14*(W30/$Z$6)^3+'LED Curve'!$D$15*(W30/$Z$6)^2+'LED Curve'!$D$16*(W30/$Z$6)^1+'LED Curve'!$D$17)*$AE$6+((R$5-10)*Design!C$18)),0,         ('LED Curve'!$D$14*(W30/$Z$6)^3+'LED Curve'!$D$15*(W30/$Z$6)^2+'LED Curve'!$D$16*(W30/$Z$6)^1+'LED Curve'!$D$17)*$AE$6))</f>
        <v>0</v>
      </c>
      <c r="BE30">
        <f t="shared" si="45"/>
        <v>22.555194440087085</v>
      </c>
      <c r="BF30" s="64">
        <f t="shared" si="7"/>
        <v>61.594635412787426</v>
      </c>
      <c r="BG30" s="64">
        <f t="shared" si="8"/>
        <v>0</v>
      </c>
      <c r="BH30" s="64">
        <f t="shared" si="9"/>
        <v>0</v>
      </c>
      <c r="BI30" s="64">
        <f t="shared" si="10"/>
        <v>0</v>
      </c>
      <c r="BJ30" s="64">
        <f t="shared" si="11"/>
        <v>0</v>
      </c>
      <c r="BK30" s="64">
        <f t="shared" si="12"/>
        <v>0</v>
      </c>
      <c r="BL30" s="64">
        <f t="shared" si="13"/>
        <v>0</v>
      </c>
      <c r="BM30" s="64">
        <f t="shared" si="14"/>
        <v>0</v>
      </c>
      <c r="BN30" s="64">
        <f t="shared" si="15"/>
        <v>0</v>
      </c>
      <c r="BO30" s="64">
        <f t="shared" si="16"/>
        <v>0</v>
      </c>
      <c r="BQ30" s="67">
        <f t="shared" si="17"/>
        <v>46.940540177008963</v>
      </c>
      <c r="BR30" s="67">
        <f t="shared" si="18"/>
        <v>0</v>
      </c>
      <c r="BS30" s="67">
        <f t="shared" si="19"/>
        <v>0</v>
      </c>
      <c r="BT30" s="67">
        <f t="shared" si="20"/>
        <v>0</v>
      </c>
      <c r="BU30" s="67">
        <f t="shared" si="21"/>
        <v>0</v>
      </c>
      <c r="BV30" s="67">
        <f t="shared" si="22"/>
        <v>0</v>
      </c>
      <c r="BW30" s="67">
        <f t="shared" si="23"/>
        <v>0</v>
      </c>
      <c r="BX30" s="67">
        <f t="shared" si="24"/>
        <v>0</v>
      </c>
      <c r="BY30" s="67">
        <f t="shared" si="25"/>
        <v>0</v>
      </c>
      <c r="BZ30" s="67">
        <f t="shared" si="26"/>
        <v>0</v>
      </c>
      <c r="CB30" s="70">
        <f t="shared" si="27"/>
        <v>33.013936679885688</v>
      </c>
      <c r="CC30" s="70">
        <f t="shared" si="28"/>
        <v>0</v>
      </c>
      <c r="CD30" s="70">
        <f t="shared" si="29"/>
        <v>0</v>
      </c>
      <c r="CE30" s="70">
        <f t="shared" si="30"/>
        <v>0</v>
      </c>
      <c r="CF30" s="70">
        <f t="shared" si="31"/>
        <v>0</v>
      </c>
      <c r="CG30" s="70">
        <f t="shared" si="32"/>
        <v>0</v>
      </c>
      <c r="CH30" s="70">
        <f t="shared" si="33"/>
        <v>0</v>
      </c>
      <c r="CI30" s="70">
        <f t="shared" si="34"/>
        <v>0</v>
      </c>
      <c r="CJ30" s="70">
        <f t="shared" si="35"/>
        <v>0</v>
      </c>
      <c r="CK30" s="70">
        <f t="shared" si="36"/>
        <v>0</v>
      </c>
      <c r="CL30">
        <f t="shared" si="46"/>
        <v>33.013936679885688</v>
      </c>
      <c r="CM30" s="64">
        <f t="shared" si="47"/>
        <v>61.594635412787426</v>
      </c>
      <c r="CN30" s="64">
        <f t="shared" si="48"/>
        <v>0</v>
      </c>
      <c r="CO30" s="64">
        <f t="shared" si="49"/>
        <v>0</v>
      </c>
      <c r="CP30" s="64">
        <f t="shared" si="50"/>
        <v>0</v>
      </c>
      <c r="CQ30" s="64">
        <f t="shared" si="51"/>
        <v>0</v>
      </c>
      <c r="CR30" s="64">
        <f t="shared" si="52"/>
        <v>0</v>
      </c>
      <c r="CS30" s="64">
        <f t="shared" si="53"/>
        <v>0</v>
      </c>
      <c r="CT30" s="64">
        <f t="shared" si="54"/>
        <v>0</v>
      </c>
      <c r="CU30" s="64">
        <f t="shared" si="55"/>
        <v>0</v>
      </c>
      <c r="CV30" s="64">
        <f t="shared" si="56"/>
        <v>0</v>
      </c>
      <c r="CX30" s="103">
        <f t="shared" si="57"/>
        <v>46.940540177008963</v>
      </c>
      <c r="CY30" s="103">
        <f t="shared" si="58"/>
        <v>0</v>
      </c>
      <c r="CZ30" s="103">
        <f t="shared" si="59"/>
        <v>0</v>
      </c>
      <c r="DA30" s="103">
        <f t="shared" si="60"/>
        <v>0</v>
      </c>
      <c r="DB30" s="103">
        <f t="shared" si="61"/>
        <v>0</v>
      </c>
      <c r="DC30" s="103">
        <f t="shared" si="62"/>
        <v>0</v>
      </c>
      <c r="DD30" s="103">
        <f t="shared" si="63"/>
        <v>0</v>
      </c>
      <c r="DE30" s="103">
        <f t="shared" si="64"/>
        <v>0</v>
      </c>
      <c r="DF30" s="103">
        <f t="shared" si="65"/>
        <v>0</v>
      </c>
      <c r="DG30" s="103">
        <f t="shared" si="66"/>
        <v>0</v>
      </c>
      <c r="DI30" s="70">
        <f t="shared" si="67"/>
        <v>33.013936679885688</v>
      </c>
      <c r="DJ30" s="70">
        <f t="shared" si="68"/>
        <v>0</v>
      </c>
      <c r="DK30" s="70">
        <f t="shared" si="69"/>
        <v>0</v>
      </c>
      <c r="DL30" s="70">
        <f t="shared" si="70"/>
        <v>0</v>
      </c>
      <c r="DM30" s="70">
        <f t="shared" si="71"/>
        <v>0</v>
      </c>
      <c r="DN30" s="70">
        <f t="shared" si="72"/>
        <v>0</v>
      </c>
      <c r="DO30" s="70">
        <f t="shared" si="73"/>
        <v>0</v>
      </c>
      <c r="DP30" s="70">
        <f t="shared" si="74"/>
        <v>0</v>
      </c>
      <c r="DQ30" s="70">
        <f t="shared" si="75"/>
        <v>0</v>
      </c>
      <c r="DR30" s="70">
        <f t="shared" si="76"/>
        <v>0</v>
      </c>
      <c r="DT30">
        <f t="shared" si="77"/>
        <v>2.0874837782849829</v>
      </c>
      <c r="DU30">
        <f t="shared" si="78"/>
        <v>1.7749091922301719</v>
      </c>
      <c r="DV30">
        <f t="shared" si="79"/>
        <v>1.3777721835410626</v>
      </c>
      <c r="DX30">
        <f t="shared" si="80"/>
        <v>1.1159928417531894E-2</v>
      </c>
      <c r="DY30">
        <f t="shared" si="81"/>
        <v>1.0465053760949663E-2</v>
      </c>
      <c r="DZ30">
        <f t="shared" si="82"/>
        <v>6.2349474000266848E-3</v>
      </c>
      <c r="EB30">
        <f t="shared" si="83"/>
        <v>1.4337485036205166</v>
      </c>
      <c r="EC30">
        <f t="shared" si="84"/>
        <v>0</v>
      </c>
      <c r="ED30">
        <f t="shared" si="85"/>
        <v>0</v>
      </c>
      <c r="EE30">
        <f t="shared" si="86"/>
        <v>0</v>
      </c>
      <c r="EF30">
        <f t="shared" si="87"/>
        <v>0</v>
      </c>
      <c r="EG30">
        <f t="shared" si="88"/>
        <v>0</v>
      </c>
      <c r="EH30">
        <f t="shared" si="89"/>
        <v>0</v>
      </c>
      <c r="EI30">
        <f t="shared" si="90"/>
        <v>0</v>
      </c>
      <c r="EJ30">
        <f t="shared" si="91"/>
        <v>0</v>
      </c>
      <c r="EK30">
        <f t="shared" si="92"/>
        <v>0</v>
      </c>
      <c r="EM30">
        <f t="shared" si="93"/>
        <v>1.0750275274981762</v>
      </c>
      <c r="EN30">
        <f t="shared" si="94"/>
        <v>0</v>
      </c>
      <c r="EO30">
        <f t="shared" si="95"/>
        <v>0</v>
      </c>
      <c r="EP30">
        <f t="shared" si="96"/>
        <v>0</v>
      </c>
      <c r="EQ30">
        <f t="shared" si="97"/>
        <v>0</v>
      </c>
      <c r="ER30">
        <f t="shared" si="98"/>
        <v>0</v>
      </c>
      <c r="ES30">
        <f t="shared" si="99"/>
        <v>0</v>
      </c>
      <c r="ET30">
        <f t="shared" si="100"/>
        <v>0</v>
      </c>
      <c r="EU30">
        <f t="shared" si="101"/>
        <v>0</v>
      </c>
      <c r="EV30">
        <f t="shared" si="102"/>
        <v>0</v>
      </c>
      <c r="EX30">
        <f t="shared" si="103"/>
        <v>0.74463576104754481</v>
      </c>
      <c r="EY30">
        <f t="shared" si="104"/>
        <v>0</v>
      </c>
      <c r="EZ30">
        <f t="shared" si="105"/>
        <v>0</v>
      </c>
      <c r="FA30">
        <f t="shared" si="106"/>
        <v>0</v>
      </c>
      <c r="FB30">
        <f t="shared" si="107"/>
        <v>0</v>
      </c>
      <c r="FC30">
        <f t="shared" si="108"/>
        <v>0</v>
      </c>
      <c r="FD30">
        <f t="shared" si="109"/>
        <v>0</v>
      </c>
      <c r="FE30">
        <f t="shared" si="110"/>
        <v>0</v>
      </c>
      <c r="FF30">
        <f t="shared" si="111"/>
        <v>0</v>
      </c>
      <c r="FG30">
        <f t="shared" si="112"/>
        <v>0</v>
      </c>
      <c r="FJ30">
        <f>IF($W$2=0,0,IF(BF30&lt;=0,0,('LED Curve'!$D$19*(BF30/$W$2)^3+'LED Curve'!$D$20*(BF30/$W$2)^2+'LED Curve'!$D$21*(BF30/$W$2)^1+'LED Curve'!$D$22)*$AC$2*$W$2))</f>
        <v>254.47624061045505</v>
      </c>
      <c r="FK30">
        <f>IF($W$3=0,0,IF(BG30&lt;=0,0,('LED Curve'!$D$19*(BG30/$W$3)^3+'LED Curve'!$D$20*(BG30/$W$3)^2+'LED Curve'!$D$21*(BG30/$W$3)^1+'LED Curve'!$D$22)*$AC$3*$W$3))</f>
        <v>0</v>
      </c>
      <c r="FL30">
        <f>IF($W$4=0,0,IF(BH30&lt;=0,0,('LED Curve'!$D$19*(BH30/$W$4)^3+'LED Curve'!$D$20*(BH30/$W$4)^2+'LED Curve'!$D$21*(BH30/$W$4)^1+'LED Curve'!$D$22)*$AC$4*$W$4))</f>
        <v>0</v>
      </c>
      <c r="FM30">
        <f>IF($W$5=0,0,IF(BI30&lt;=0,0,('LED Curve'!$D$19*(BI30/$W$5)^3+'LED Curve'!$D$20*(BI30/$W$5)^2+'LED Curve'!$D$21*(BI30/$W$5)^1+'LED Curve'!$D$22)*$AC$5*$W$5))</f>
        <v>0</v>
      </c>
      <c r="FN30">
        <f>IF($W$6=0,0,IF(BJ30&lt;=0,0,('LED Curve'!$D$19*(BJ30/$W$6)^3+'LED Curve'!$D$20*(BJ30/$W$6)^2+'LED Curve'!$D$21*(BJ30/$W$6)^1+'LED Curve'!$D$22)*$AC$6*$W$6))</f>
        <v>0</v>
      </c>
      <c r="FO30">
        <f>IF($Z$2=0,0,IF(BK30&lt;=0,0,('LED Curve'!$D$19*(BK30/$Z$2)^3+'LED Curve'!$D$20*(BK30/$Z$2)^2+'LED Curve'!$D$21*(BK30/$Z$2)^1+'LED Curve'!$D$22)*$AE$2*$Z$2))</f>
        <v>0</v>
      </c>
      <c r="FP30">
        <f>IF($Z$3=0,0,IF(BL30&lt;=0,0,('LED Curve'!$D$19*(BL30/$Z$3)^3+'LED Curve'!$D$20*(BL30/$Z$3)^2+'LED Curve'!$D$21*(BL30/$Z$3)^1+'LED Curve'!$D$22)*$AE$3*$Z$3))</f>
        <v>0</v>
      </c>
      <c r="FQ30">
        <f>IF($Z$4=0,0,IF(BM30&lt;=0,0,('LED Curve'!$D$19*(BM30/$Z$4)^3+'LED Curve'!$D$20*(BM30/$Z$4)^2+'LED Curve'!$D$21*(BM30/$Z$4)^1+'LED Curve'!$D$22)*$AE$4*$Z$4))</f>
        <v>0</v>
      </c>
      <c r="FR30">
        <f>IF($Z$5=0,0,IF(BN30&lt;=0,0,('LED Curve'!$D$19*(BN30/$Z$5)^3+'LED Curve'!$D$20*(BN30/$Z$5)^2+'LED Curve'!$D$21*(BN30/$Z$5)^1+'LED Curve'!$D$22)*$AE$5*$Z$5))</f>
        <v>0</v>
      </c>
      <c r="FS30">
        <f>IF($Z$6=0,0,IF(BO30&lt;=0,0,('LED Curve'!$D$19*(BO30/$Z$6)^3+'LED Curve'!$D$20*(BO30/$Z$6)^2+'LED Curve'!$D$21*(BO30/$Z$6)^1+'LED Curve'!$D$22)*$AE$6*$Z$6))</f>
        <v>0</v>
      </c>
      <c r="FU30">
        <f>IF($W$2=0,0,IF(BQ30&lt;=0,0,('LED Curve'!$D$19*(BQ30/$W$2)^3+'LED Curve'!$D$20*(BQ30/$W$2)^2+'LED Curve'!$D$21*(BQ30/$W$2)^1+'LED Curve'!$D$22)*$AC$2*$W$2))</f>
        <v>195.45956374639181</v>
      </c>
      <c r="FV30">
        <f>IF($W$3=0,0,IF(BR30&lt;=0,0,('LED Curve'!$D$19*(BR30/$W$3)^3+'LED Curve'!$D$20*(BR30/$W$3)^2+'LED Curve'!$D$21*(BR30/$W$3)^1+'LED Curve'!$D$22)*$AC$3*$W$3))</f>
        <v>0</v>
      </c>
      <c r="FW30">
        <f>IF($W$4=0,0,IF(BS30&lt;=0,0,('LED Curve'!$D$19*(BS30/$W$4)^3+'LED Curve'!$D$20*(BS30/$W$4)^2+'LED Curve'!$D$21*(BS30/$W$4)^1+'LED Curve'!$D$22)*$AC$4*$W$4))</f>
        <v>0</v>
      </c>
      <c r="FX30">
        <f>IF($W$5=0,0,IF(BT30&lt;=0,0,('LED Curve'!$D$19*(BT30/$W$5)^3+'LED Curve'!$D$20*(BT30/$W$5)^2+'LED Curve'!$D$21*(BT30/$W$5)^1+'LED Curve'!$D$22)*$AC$5*$W$5))</f>
        <v>0</v>
      </c>
      <c r="FY30">
        <f>IF($W$6=0,0,IF(BU30&lt;=0,0,('LED Curve'!$D$19*(BU30/$W$6)^3+'LED Curve'!$D$20*(BU30/$W$6)^2+'LED Curve'!$D$21*(BU30/$W$6)^1+'LED Curve'!$D$22)*$AC$6*$W$6))</f>
        <v>0</v>
      </c>
      <c r="FZ30">
        <f>IF($Z$2=0,0,IF(BV30&lt;=0,0,('LED Curve'!$D$19*(BV30/$Z$2)^3+'LED Curve'!$D$20*(BV30/$Z$2)^2+'LED Curve'!$D$21*(BV30/$Z$2)^1+'LED Curve'!$D$22)*$AE$2*$Z$2))</f>
        <v>0</v>
      </c>
      <c r="GA30">
        <f>IF($Z$3=0,0,IF(BW30&lt;=0,0,('LED Curve'!$D$19*(BW30/$Z$3)^3+'LED Curve'!$D$20*(BW30/$Z$3)^2+'LED Curve'!$D$21*(BW30/$Z$3)^1+'LED Curve'!$D$22)*$AE$3*$Z$3))</f>
        <v>0</v>
      </c>
      <c r="GB30">
        <f>IF($Z$4=0,0,IF(BX30&lt;=0,0,('LED Curve'!$D$19*(BX30/$Z$4)^3+'LED Curve'!$D$20*(BX30/$Z$4)^2+'LED Curve'!$D$21*(BX30/$Z$4)^1+'LED Curve'!$D$22)*$AE$4*$Z$4))</f>
        <v>0</v>
      </c>
      <c r="GC30">
        <f>IF($Z$5=0,0,IF(BY30&lt;=0,0,('LED Curve'!$D$19*(BY30/$Z$5)^3+'LED Curve'!$D$20*(BY30/$Z$5)^2+'LED Curve'!$D$21*(BY30/$Z$5)^1+'LED Curve'!$D$22)*$AE$5*$Z$5))</f>
        <v>0</v>
      </c>
      <c r="GD30">
        <f>IF($Z$6=0,0,IF(BZ30&lt;=0,0,('LED Curve'!$D$19*(BZ30/$Z$6)^3+'LED Curve'!$D$20*(BZ30/$Z$6)^2+'LED Curve'!$D$21*(BZ30/$Z$6)^1+'LED Curve'!$D$22)*$AE$6*$Z$6))</f>
        <v>0</v>
      </c>
      <c r="GF30">
        <f>IF($W$2=0,0,IF(CB30&lt;=0,0,('LED Curve'!$D$19*(CB30/$W$2)^3+'LED Curve'!$D$20*(CB30/$W$2)^2+'LED Curve'!$D$21*(CB30/$W$2)^1+'LED Curve'!$D$22)*$AC$2*$W$2))</f>
        <v>138.21445290511707</v>
      </c>
      <c r="GG30">
        <f>IF($W$3=0,0,IF(CC30&lt;=0,0,('LED Curve'!$D$19*(CC30/$W$3)^3+'LED Curve'!$D$20*(CC30/$W$3)^2+'LED Curve'!$D$21*(CC30/$W$3)^1+'LED Curve'!$D$22)*$AC$3*$W$3))</f>
        <v>0</v>
      </c>
      <c r="GH30">
        <f>IF($W$4=0,0,IF(CD30&lt;=0,0,('LED Curve'!$D$19*(CD30/$W$4)^3+'LED Curve'!$D$20*(CD30/$W$4)^2+'LED Curve'!$D$21*(CD30/$W$4)^1+'LED Curve'!$D$22)*$AC$4*$W$4))</f>
        <v>0</v>
      </c>
      <c r="GI30">
        <f>IF($W$5=0,0,IF(CE30&lt;=0,0,('LED Curve'!$D$19*(CE30/$W$5)^3+'LED Curve'!$D$20*(CE30/$W$5)^2+'LED Curve'!$D$21*(CE30/$W$5)^1+'LED Curve'!$D$22)*$AC$5*$W$5))</f>
        <v>0</v>
      </c>
      <c r="GJ30">
        <f>IF($W$6=0,0,IF(CF30&lt;=0,0,('LED Curve'!$D$19*(CF30/$W$6)^3+'LED Curve'!$D$20*(CF30/$W$6)^2+'LED Curve'!$D$21*(CF30/$W$6)^1+'LED Curve'!$D$22)*$AC$6*$W$6))</f>
        <v>0</v>
      </c>
      <c r="GK30">
        <f>IF($Z$2=0,0,IF(CG30&lt;=0,0,('LED Curve'!$D$19*(CG30/$Z$2)^3+'LED Curve'!$D$20*(CG30/$Z$2)^2+'LED Curve'!$D$21*(CG30/$Z$2)^1+'LED Curve'!$D$22)*$AE$2*$Z$2))</f>
        <v>0</v>
      </c>
      <c r="GL30">
        <f>IF($Z$3=0,0,IF(CH30&lt;=0,0,('LED Curve'!$D$19*(CH30/$Z$3)^3+'LED Curve'!$D$20*(CH30/$Z$3)^2+'LED Curve'!$D$21*(CH30/$Z$3)^1+'LED Curve'!$D$22)*$AE$3*$Z$3))</f>
        <v>0</v>
      </c>
      <c r="GM30">
        <f>IF($Z$4=0,0,IF(CI30&lt;=0,0,('LED Curve'!$D$19*(CI30/$Z$4)^3+'LED Curve'!$D$20*(CI30/$Z$4)^2+'LED Curve'!$D$21*(CI30/$Z$4)^1+'LED Curve'!$D$22)*$AE$4*$Z$4))</f>
        <v>0</v>
      </c>
      <c r="GN30">
        <f>IF($Z$5=0,0,IF(CJ30&lt;=0,0,('LED Curve'!$D$19*(CJ30/$Z$5)^3+'LED Curve'!$D$20*(CJ30/$Z$5)^2+'LED Curve'!$D$21*(CJ30/$Z$5)^1+'LED Curve'!$D$22)*$AE$5*$Z$5))</f>
        <v>0</v>
      </c>
      <c r="GO30">
        <f>IF($Z$6=0,0,IF(CK30&lt;=0,0,('LED Curve'!$D$19*(CK30/$Z$6)^3+'LED Curve'!$D$20*(CK30/$Z$6)^2+'LED Curve'!$D$21*(CK30/$Z$6)^1+'LED Curve'!$D$22)*$AE$6*$Z$6))</f>
        <v>0</v>
      </c>
      <c r="GQ30">
        <f t="shared" si="113"/>
        <v>254.47624061045505</v>
      </c>
      <c r="GR30">
        <f t="shared" si="41"/>
        <v>0</v>
      </c>
      <c r="GS30">
        <f t="shared" si="114"/>
        <v>195.45956374639181</v>
      </c>
      <c r="GT30">
        <f t="shared" si="42"/>
        <v>0</v>
      </c>
      <c r="GU30">
        <f t="shared" si="115"/>
        <v>138.21445290511707</v>
      </c>
      <c r="GV30">
        <f t="shared" si="43"/>
        <v>0</v>
      </c>
    </row>
    <row r="31" spans="1:204" ht="16.899999999999999">
      <c r="A31">
        <v>20</v>
      </c>
      <c r="B31">
        <f t="shared" si="0"/>
        <v>6.5104166666666663E-4</v>
      </c>
      <c r="C31" s="50">
        <f t="shared" si="1"/>
        <v>35.711593507161432</v>
      </c>
      <c r="D31" s="50">
        <f t="shared" si="2"/>
        <v>39.835103896846036</v>
      </c>
      <c r="E31" s="50">
        <f t="shared" si="3"/>
        <v>43.95861428653064</v>
      </c>
      <c r="G31" s="52">
        <f t="shared" si="4"/>
        <v>0.56685069058986393</v>
      </c>
      <c r="H31" s="52">
        <f t="shared" si="5"/>
        <v>0.63230323645787356</v>
      </c>
      <c r="I31" s="52">
        <f t="shared" si="6"/>
        <v>0.69775578232588309</v>
      </c>
      <c r="J31" s="52">
        <f>IF(C31&lt;Calculation!D$19,0,G31)</f>
        <v>0.56685069058986393</v>
      </c>
      <c r="K31" s="52">
        <f>IF(D31&lt;Calculation!D$19,0,H31)</f>
        <v>0.63230323645787356</v>
      </c>
      <c r="L31" s="52">
        <f>IF(E31&lt;Calculation!D$19,0,I31)</f>
        <v>0.69775578232588309</v>
      </c>
      <c r="M31" s="52">
        <f>IF(IF(C31&lt;Calculation!D$19,0,C31*(R$3/(R$2+R$3)))&gt;0,$H$2*SIN(2*PI()*$E$2*B31)+$H$5,0)</f>
        <v>0.58325518508123664</v>
      </c>
      <c r="N31" s="52">
        <f>IF(IF(D31&lt;Calculation!D$19,0,D31*(R$3/(R$2+R$3)))&gt;0,$J$2*SIN(2*PI()*$E$2*B31)+$J$5,0)</f>
        <v>0.45457982422213611</v>
      </c>
      <c r="O31" s="52">
        <f>IF(IF(E31&lt;Calculation!D$19,0,E31*(R$3/(R$2+R$3)))&gt;0,$L$2*SIN(2*PI()*$E$2*B31)+$L$5,0)</f>
        <v>0.33245188901093214</v>
      </c>
      <c r="Q31" s="55">
        <f>(M31/Design!C$43)*10^3</f>
        <v>64.806131675692967</v>
      </c>
      <c r="R31" s="55">
        <f>(N31/Design!C$43)*10^3</f>
        <v>50.508869358015126</v>
      </c>
      <c r="S31" s="55">
        <f>(O31/Design!C$43)*10^3</f>
        <v>36.939098778992459</v>
      </c>
      <c r="U31" s="55">
        <f>(($H$2*SIN(2*PI()*$E$2*B31)+$H$5)/Design!C$43)*10^3</f>
        <v>64.806131675692967</v>
      </c>
      <c r="V31" s="55">
        <f>(($J$2*SIN(2*PI()*$E$2*B31)+$J$5)/Design!C$43)*10^3</f>
        <v>50.508869358015126</v>
      </c>
      <c r="W31" s="55">
        <f>(($L$2*SIN(2*PI()*$E$2*B31)+$L$5)/Design!C$43)*10^3</f>
        <v>36.939098778992459</v>
      </c>
      <c r="Y31" s="99">
        <f>IF(C31&lt;('LED Curve'!$D$14*(U31/$W$2)^3+'LED Curve'!$D$15*(U31/$W$2)^2+'LED Curve'!$D$16*(U31/$W$2)^1+'LED Curve'!$D$17)*$AC$2+((R$5-1)*Design!C$18),0,         ('LED Curve'!$D$14*(U31/$W$2)^3+'LED Curve'!$D$15*(U31/$W$2)^2+'LED Curve'!$D$16*(U31/$W$2)^1+'LED Curve'!$D$17)*$AC$2)</f>
        <v>23.360374077602451</v>
      </c>
      <c r="Z31" s="99">
        <f>IF(Y31=0,0,IF(C31&lt;Y31+('LED Curve'!$D$14*(U31/$W$3)^3+'LED Curve'!$D$15*(U31/$W$3)^2+'LED Curve'!$D$16*(U31/$W$3)^1+'LED Curve'!$D$17)*$AC$3+((R$5-2)*Design!C$18),0,         ('LED Curve'!$D$14*(U31/$W$3)^3+'LED Curve'!$D$15*(U31/$W$3)^2+'LED Curve'!$D$16*(U31/$W$3)^1+'LED Curve'!$D$17)*$AC$3))</f>
        <v>0</v>
      </c>
      <c r="AA31" s="99">
        <f>IF(Z31=0,0,IF(C31&lt;(SUM(Y31:Z31)+('LED Curve'!$D$14*(U31/$W$4)^3+'LED Curve'!$D$15*(U31/$W$4)^2+'LED Curve'!$D$16*(U31/$W$4)^1+'LED Curve'!$D$17)*$AC$4+((R$5-3)*Design!C$18)),0,         ('LED Curve'!$D$14*(U31/$W$4)^3+'LED Curve'!$D$15*(U31/$W$4)^2+'LED Curve'!$D$16*(U31/$W$4)^1+'LED Curve'!$D$17)*$AC$4))</f>
        <v>0</v>
      </c>
      <c r="AB31" s="99">
        <f>IF(AA31=0,0,IF(C31&lt;(SUM(Y31:AA31)+('LED Curve'!$D$14*(U31/$W$5)^3+'LED Curve'!$D$15*(U31/$W$5)^2+'LED Curve'!$D$16*(U31/$W$5)^1+'LED Curve'!$D$17)*$AC$5+((R$5-4)*Design!C$18)),0,         ('LED Curve'!$D$14*(U31/$W$5)^3+'LED Curve'!$D$15*(U31/$W$5)^2+'LED Curve'!$D$16*(U31/$W$5)^1+'LED Curve'!$D$17)*$AC$5))</f>
        <v>0</v>
      </c>
      <c r="AC31" s="99">
        <f>IF(AB31=0,0,IF(C31&lt;(SUM(Y31:AB31)+ ('LED Curve'!$D$14*(U31/$W$6)^3+'LED Curve'!$D$15*(U31/$W$6)^2+'LED Curve'!$D$16*(U31/$W$6)^1+'LED Curve'!$D$17)*$AC$6+((R$5-5)*Design!C$18)),0,         ('LED Curve'!$D$14*(U31/$W$6)^3+'LED Curve'!$D$15*(U31/$W$6)^2+'LED Curve'!$D$16*(U31/$W$6)^1+'LED Curve'!$D$17)*$AC$6))</f>
        <v>0</v>
      </c>
      <c r="AD31" s="99">
        <f>IF(AC31=0,0,IF(C31&lt;(SUM(Y31:AC31)+('LED Curve'!$D$14*(U31/$Z$2)^3+'LED Curve'!$D$15*(U31/$Z$2)^2+'LED Curve'!$D$16*(U31/$Z$2)^1+'LED Curve'!$D$17)*$AE$2+((R$5-6)*Design!C$18)),0,         ('LED Curve'!$D$14*(U31/$Z$2)^3+'LED Curve'!$D$15*(U31/$Z$2)^2+'LED Curve'!$D$16*(U31/$Z$2)^1+'LED Curve'!$D$17)*$AE$2))</f>
        <v>0</v>
      </c>
      <c r="AE31" s="99">
        <f>IF(AD31=0,0,IF(C31&lt;(SUM(Y31:AD31)+('LED Curve'!$D$14*(U31/$Z$3)^3+'LED Curve'!$D$15*(U31/$Z$3)^2+'LED Curve'!$D$16*(U31/$Z$3)^1+'LED Curve'!$D$17)*$AE$3+((R$5-7)*Design!C$18)),0,         ('LED Curve'!$D$14*(U31/$Z$3)^3+'LED Curve'!$D$15*(U31/$Z$3)^2+'LED Curve'!$D$16*(U31/$Z$3)^1+'LED Curve'!$D$17)*$AE$3))</f>
        <v>0</v>
      </c>
      <c r="AF31" s="99">
        <f>IF(AE31=0,0,IF(C31&lt;(SUM(Y31:AE31)+('LED Curve'!$D$14*(U31/$Z$4)^3+'LED Curve'!$D$15*(U31/$Z$4)^2+'LED Curve'!$D$16*(U31/$Z$4)^1+'LED Curve'!$D$17)*$AE$4+((R$5-8)*Design!C$18)),0,         ('LED Curve'!$D$14*(U31/$Z$4)^3+'LED Curve'!$D$15*(U31/$Z$4)^2+'LED Curve'!$D$16*(U31/$Z$4)^1+'LED Curve'!$D$17)*$AE$4))</f>
        <v>0</v>
      </c>
      <c r="AG31" s="99">
        <f>IF(AF31=0,0,IF(C31&lt;(SUM(Y31:AF31)+('LED Curve'!$D$14*(U31/$Z$5)^3+'LED Curve'!$D$15*(U31/$Z$5)^2+'LED Curve'!$D$16*(U31/$Z$5)^1+'LED Curve'!$D$17)*$AE$5+((R$5-9)*Design!C$18)),0,         ('LED Curve'!$D$14*(U31/$Z$5)^3+'LED Curve'!$D$15*(U31/$Z$5)^2+'LED Curve'!$D$16*(U31/$Z$5)^1+'LED Curve'!$D$17)*$AE$5))</f>
        <v>0</v>
      </c>
      <c r="AH31" s="99">
        <f>IF(AG31=0,0,IF(C31&lt;(SUM(Y31:AG31)+('LED Curve'!$D$14*(U31/$Z$6)^3+'LED Curve'!$D$15*(U31/$Z$6)^2+'LED Curve'!$D$16*(U31/$Z$6)^1+'LED Curve'!$D$17)*$AE$6+((R$5-10)*Design!C$18)),0,         ('LED Curve'!$D$14*(U31/$Z$6)^3+'LED Curve'!$D$15*(U31/$Z$6)^2+'LED Curve'!$D$16*(U31/$Z$6)^1+'LED Curve'!$D$17)*$AE$6))</f>
        <v>0</v>
      </c>
      <c r="AI31">
        <f t="shared" si="44"/>
        <v>23.360374077602451</v>
      </c>
      <c r="AJ31" s="57">
        <f>IF(D31&lt;('LED Curve'!$D$14*(V31/$W$2)^3+'LED Curve'!$D$15*(V31/$W$2)^2+'LED Curve'!$D$16*(V31/$W$2)^1+'LED Curve'!$D$17)*$AC$2+((R$5-1)*Design!C$18),0,         ('LED Curve'!$D$14*(V31/$W$2)^3+'LED Curve'!$D$15*(V31/$W$2)^2+'LED Curve'!$D$16*(V31/$W$2)^1+'LED Curve'!$D$17)*$AC$2)</f>
        <v>22.992466917859517</v>
      </c>
      <c r="AK31" s="57">
        <f>IF(AJ31=0,0,IF(D31&lt;AJ31+('LED Curve'!$D$14*(V31/$W$3)^3+'LED Curve'!$D$15*(V31/$W$3)^2+'LED Curve'!$D$16*(V31/$W$3)^1+'LED Curve'!$D$17)*$AC$3+((R$5-1)*Design!C$18),0,         ('LED Curve'!$D$14*(V31/$W$3)^3+'LED Curve'!$D$15*(V31/$W$3)^2+'LED Curve'!$D$16*(V31/$W$3)^1+'LED Curve'!$D$17)*$AC$3))</f>
        <v>0</v>
      </c>
      <c r="AL31" s="57">
        <f>IF(AK31=0,0,IF(D31&lt;(SUM(AJ31:AK31)+('LED Curve'!$D$14*(V31/$W$4)^3+'LED Curve'!$D$15*(V31/$W$4)^2+'LED Curve'!$D$16*(V31/$W$4)^1+'LED Curve'!$D$17)*$AC$4+((R$5-1)*Design!C$18)),0,         ('LED Curve'!$D$14*(V31/$W$4)^3+'LED Curve'!$D$15*(V31/$W$4)^2+'LED Curve'!$D$16*(V31/$W$4)^1+'LED Curve'!$D$17)*$AC$4))</f>
        <v>0</v>
      </c>
      <c r="AM31" s="57">
        <f>IF(AL31=0,0,IF(D31&lt;(SUM(AJ31:AL31)+('LED Curve'!$D$14*(V31/$W$5)^3+'LED Curve'!$D$15*(V31/$W$5)^2+'LED Curve'!$D$16*(V31/$W$5)^1+'LED Curve'!$D$17)*$AC$5+((R$5-1)*Design!C$18)),0,         ('LED Curve'!$D$14*(V31/$W$5)^3+'LED Curve'!$D$15*(V31/$W$5)^2+'LED Curve'!$D$16*(V31/$W$5)^1+'LED Curve'!$D$17)*$AC$5))</f>
        <v>0</v>
      </c>
      <c r="AN31" s="57">
        <f>IF(AM31=0,0,IF(D31&lt;(SUM(AJ31:AM31)+ ('LED Curve'!$D$14*(V31/$W$6)^3+'LED Curve'!$D$15*(V31/$W$6)^2+'LED Curve'!$D$16*(V31/$W$6)^1+'LED Curve'!$D$17)*$AC$6+((R$5-1)*Design!C$18)),0,         ('LED Curve'!$D$14*(V31/$W$6)^3+'LED Curve'!$D$15*(V31/$W$6)^2+'LED Curve'!$D$16*(V31/$W$6)^1+'LED Curve'!$D$17)*$AC$6))</f>
        <v>0</v>
      </c>
      <c r="AO31" s="57">
        <f>IF(AN31=0,0,IF(D31&lt;(SUM(AJ31:AN31)+('LED Curve'!$D$14*(V31/$Z$2)^3+'LED Curve'!$D$15*(V31/$Z$2)^2+'LED Curve'!$D$16*(V31/$Z$2)^1+'LED Curve'!$D$17)*$AE$2+((R$5-1)*Design!C$18)),0,         ('LED Curve'!$D$14*(V31/$Z$2)^3+'LED Curve'!$D$15*(V31/$Z$2)^2+'LED Curve'!$D$16*(V31/$Z$2)^1+'LED Curve'!$D$17)*$AE$2))</f>
        <v>0</v>
      </c>
      <c r="AP31" s="57">
        <f>IF(AO31=0,0,IF(D31&lt;(SUM(AJ31:AO31)+('LED Curve'!$D$14*(V31/$Z$3)^3+'LED Curve'!$D$15*(V31/$Z$3)^2+'LED Curve'!$D$16*(V31/$Z$3)^1+'LED Curve'!$D$17)*$AE$3+((R$5-1)*Design!C$18)),0,         ('LED Curve'!$D$14*(V31/$Z$3)^3+'LED Curve'!$D$15*(V31/$Z$3)^2+'LED Curve'!$D$16*(V31/$Z$3)^1+'LED Curve'!$D$17)*$AE$3))</f>
        <v>0</v>
      </c>
      <c r="AQ31" s="57">
        <f>IF(AP31=0,0,IF(D31&lt;(SUM(AJ31:AP31)+('LED Curve'!$D$14*(V31/$Z$4)^3+'LED Curve'!$D$15*(V31/$Z$4)^2+'LED Curve'!$D$16*(V31/$Z$4)^1+'LED Curve'!$D$17)*$AE$4+((R$5-1)*Design!C$18)),0,         ('LED Curve'!$D$14*(V31/$Z$4)^3+'LED Curve'!$D$15*(V31/$Z$4)^2+'LED Curve'!$D$16*(V31/$Z$4)^1+'LED Curve'!$D$17)*$AE$4))</f>
        <v>0</v>
      </c>
      <c r="AR31" s="57">
        <f>IF(AQ31=0,0,IF(D31&lt;(SUM(AJ31:AQ31)+('LED Curve'!$D$14*(V31/$Z$5)^3+'LED Curve'!$D$15*(V31/$Z$5)^2+'LED Curve'!$D$16*(V31/$Z$5)^1+'LED Curve'!$D$17)*$AE$5+((R$5-1)*Design!C$18)),0,         ('LED Curve'!$D$14*(V31/$Z$5)^3+'LED Curve'!$D$15*(V31/$Z$5)^2+'LED Curve'!$D$16*(V31/$Z$5)^1+'LED Curve'!$D$17)*$AE$5))</f>
        <v>0</v>
      </c>
      <c r="AS31" s="57">
        <f>IF(AR31=0,0,IF(D31&lt;(SUM(AJ31:AR31)+('LED Curve'!$D$14*(V31/$Z$6)^3+'LED Curve'!$D$15*(V31/$Z$6)^2+'LED Curve'!$D$16*(V31/$Z$6)^1+'LED Curve'!$D$17)*$AE$6+((R$5-1)*Design!C$18)),0,         ('LED Curve'!$D$14*(V31/$Z$6)^3+'LED Curve'!$D$15*(V31/$Z$6)^2+'LED Curve'!$D$16*(V31/$Z$6)^1+'LED Curve'!$D$17)*$AE$6))</f>
        <v>0</v>
      </c>
      <c r="AU31" s="59">
        <f>IF(E31&lt;('LED Curve'!$D$14*(W31/$W$2)^3+'LED Curve'!$D$15*(W31/$W$2)^2+'LED Curve'!$D$16*(W31/$W$2)^1+'LED Curve'!$D$17)*$AC$2+((R$5-1)*Design!C$18),0,         ('LED Curve'!$D$14*(W31/$W$2)^3+'LED Curve'!$D$15*(W31/$W$2)^2+'LED Curve'!$D$16*(W31/$W$2)^1+'LED Curve'!$D$17)*$AC$2)</f>
        <v>22.651686529398457</v>
      </c>
      <c r="AV31" s="59">
        <f>IF(AU31=0,0,IF(E31&lt;AU31+('LED Curve'!$D$14*(W31/$W$3)^3+'LED Curve'!$D$15*(W31/$W$3)^2+'LED Curve'!$D$16*(W31/$W$3)^1+'LED Curve'!$D$17)*$AC$3+((R$5-2)*Design!C$18),0,         ('LED Curve'!$D$14*(W31/$W$3)^3+'LED Curve'!$D$15*(W31/$W$3)^2+'LED Curve'!$D$16*(W31/$W$3)^1+'LED Curve'!$D$17)*$AC$3))</f>
        <v>0</v>
      </c>
      <c r="AW31" s="59">
        <f>IF(AV31=0,0,IF(E31&lt;(SUM(AU31:AV31)+('LED Curve'!$D$14*(W31/$W$4)^3+'LED Curve'!$D$15*(W31/$W$4)^2+'LED Curve'!$D$16*(W31/$W$4)^1+'LED Curve'!$D$17)*$AC$4+((R$5-3)*Design!C$18)),0,         ('LED Curve'!$D$14*(W31/$W$4)^3+'LED Curve'!$D$15*(W31/$W$4)^2+'LED Curve'!$D$16*(W31/$W$4)^1+'LED Curve'!$D$17)*$AC$4))</f>
        <v>0</v>
      </c>
      <c r="AX31" s="59">
        <f>IF(AW31=0,0,IF(E31&lt;(SUM(AU31:AW31)+('LED Curve'!$D$14*(W31/$W$5)^3+'LED Curve'!$D$15*(W31/$W$5)^2+'LED Curve'!$D$16*(W31/$W$5)^1+'LED Curve'!$D$17)*$AC$5+((R$5-4)*Design!C$18)),0,         ('LED Curve'!$D$14*(W31/$W$5)^3+'LED Curve'!$D$15*(W31/$W$5)^2+'LED Curve'!$D$16*(W31/$W$5)^1+'LED Curve'!$D$17)*$AC$5))</f>
        <v>0</v>
      </c>
      <c r="AY31" s="59">
        <f>IF(AX31=0,0,IF(E31&lt;(SUM(AU31:AX31)+ ('LED Curve'!$D$14*(W31/$W$6)^3+'LED Curve'!$D$15*(W31/$W$6)^2+'LED Curve'!$D$16*(W31/$W$6)^1+'LED Curve'!$D$17)*$AC$6+((R$5-5)*Design!C$18)),0,         ('LED Curve'!$D$14*(W31/$W$6)^3+'LED Curve'!$D$15*(W31/$W$6)^2+'LED Curve'!$D$16*(W31/$W$6)^1+'LED Curve'!$D$17)*$AC$6))</f>
        <v>0</v>
      </c>
      <c r="AZ31" s="59">
        <f>IF(AY31=0,0,IF(E31&lt;(SUM(AU31:AY31)+('LED Curve'!$D$14*(W31/$Z$2)^3+'LED Curve'!$D$15*(W31/$Z$2)^2+'LED Curve'!$D$16*(W31/$Z$2)^1+'LED Curve'!$D$17)*$AE$2+((R$5-6)*Design!C$18)),0,         ('LED Curve'!$D$14*(W31/$Z$2)^3+'LED Curve'!$D$15*(W31/$Z$2)^2+'LED Curve'!$D$16*(W31/$Z$2)^1+'LED Curve'!$D$17)*$AE$2))</f>
        <v>0</v>
      </c>
      <c r="BA31" s="59">
        <f>IF(AZ31=0,0,IF(E31&lt;(SUM(AU31:AZ31)+('LED Curve'!$D$14*(W31/$Z$3)^3+'LED Curve'!$D$15*(W31/$Z$3)^2+'LED Curve'!$D$16*(W31/$Z$3)^1+'LED Curve'!$D$17)*$AE$3+((R$5-7)*Design!C$18)),0,         ('LED Curve'!$D$14*(W31/$Z$3)^3+'LED Curve'!$D$15*(W31/$Z$3)^2+'LED Curve'!$D$16*(W31/$Z$3)^1+'LED Curve'!$D$17)*$AE$3))</f>
        <v>0</v>
      </c>
      <c r="BB31" s="59">
        <f>IF(BA31=0,0,IF(E31&lt;(SUM(AU31:BA31)+('LED Curve'!$D$14*(W31/$Z$4)^3+'LED Curve'!$D$15*(W31/$Z$4)^2+'LED Curve'!$D$16*(W31/$Z$4)^1+'LED Curve'!$D$17)*$AE$4+((R$5-8)*Design!C$18)),0,         ('LED Curve'!$D$14*(W31/$Z$4)^3+'LED Curve'!$D$15*(W31/$Z$4)^2+'LED Curve'!$D$16*(W31/$Z$4)^1+'LED Curve'!$D$17)*$AE$4))</f>
        <v>0</v>
      </c>
      <c r="BC31" s="59">
        <f>IF(BB31=0,0,IF(E31&lt;(SUM(AU31:BB31)+('LED Curve'!$D$14*(W31/$Z$5)^3+'LED Curve'!$D$15*(W31/$Z$5)^2+'LED Curve'!$D$16*(W31/$Z$5)^1+'LED Curve'!$D$17)*$AE$5+((R$5-9)*Design!C$18)),0,         ('LED Curve'!$D$14*(W31/$Z$5)^3+'LED Curve'!$D$15*(W31/$Z$5)^2+'LED Curve'!$D$16*(W31/$Z$5)^1+'LED Curve'!$D$17)*$AE$5))</f>
        <v>0</v>
      </c>
      <c r="BD31" s="59">
        <f>IF(BC31=0,0,IF(E31&lt;(SUM(AU31:BC31)+('LED Curve'!$D$14*(W31/$Z$6)^3+'LED Curve'!$D$15*(W31/$Z$6)^2+'LED Curve'!$D$16*(W31/$Z$6)^1+'LED Curve'!$D$17)*$AE$6+((R$5-10)*Design!C$18)),0,         ('LED Curve'!$D$14*(W31/$Z$6)^3+'LED Curve'!$D$15*(W31/$Z$6)^2+'LED Curve'!$D$16*(W31/$Z$6)^1+'LED Curve'!$D$17)*$AE$6))</f>
        <v>0</v>
      </c>
      <c r="BE31">
        <f t="shared" si="45"/>
        <v>22.651686529398457</v>
      </c>
      <c r="BF31" s="64">
        <f t="shared" si="7"/>
        <v>64.806131675692967</v>
      </c>
      <c r="BG31" s="64">
        <f t="shared" si="8"/>
        <v>0</v>
      </c>
      <c r="BH31" s="64">
        <f t="shared" si="9"/>
        <v>0</v>
      </c>
      <c r="BI31" s="64">
        <f t="shared" si="10"/>
        <v>0</v>
      </c>
      <c r="BJ31" s="64">
        <f t="shared" si="11"/>
        <v>0</v>
      </c>
      <c r="BK31" s="64">
        <f t="shared" si="12"/>
        <v>0</v>
      </c>
      <c r="BL31" s="64">
        <f t="shared" si="13"/>
        <v>0</v>
      </c>
      <c r="BM31" s="64">
        <f t="shared" si="14"/>
        <v>0</v>
      </c>
      <c r="BN31" s="64">
        <f t="shared" si="15"/>
        <v>0</v>
      </c>
      <c r="BO31" s="64">
        <f t="shared" si="16"/>
        <v>0</v>
      </c>
      <c r="BQ31" s="67">
        <f t="shared" si="17"/>
        <v>50.508869358015126</v>
      </c>
      <c r="BR31" s="67">
        <f t="shared" si="18"/>
        <v>0</v>
      </c>
      <c r="BS31" s="67">
        <f t="shared" si="19"/>
        <v>0</v>
      </c>
      <c r="BT31" s="67">
        <f t="shared" si="20"/>
        <v>0</v>
      </c>
      <c r="BU31" s="67">
        <f t="shared" si="21"/>
        <v>0</v>
      </c>
      <c r="BV31" s="67">
        <f t="shared" si="22"/>
        <v>0</v>
      </c>
      <c r="BW31" s="67">
        <f t="shared" si="23"/>
        <v>0</v>
      </c>
      <c r="BX31" s="67">
        <f t="shared" si="24"/>
        <v>0</v>
      </c>
      <c r="BY31" s="67">
        <f t="shared" si="25"/>
        <v>0</v>
      </c>
      <c r="BZ31" s="67">
        <f t="shared" si="26"/>
        <v>0</v>
      </c>
      <c r="CB31" s="70">
        <f t="shared" si="27"/>
        <v>36.939098778992459</v>
      </c>
      <c r="CC31" s="70">
        <f t="shared" si="28"/>
        <v>0</v>
      </c>
      <c r="CD31" s="70">
        <f t="shared" si="29"/>
        <v>0</v>
      </c>
      <c r="CE31" s="70">
        <f t="shared" si="30"/>
        <v>0</v>
      </c>
      <c r="CF31" s="70">
        <f t="shared" si="31"/>
        <v>0</v>
      </c>
      <c r="CG31" s="70">
        <f t="shared" si="32"/>
        <v>0</v>
      </c>
      <c r="CH31" s="70">
        <f t="shared" si="33"/>
        <v>0</v>
      </c>
      <c r="CI31" s="70">
        <f t="shared" si="34"/>
        <v>0</v>
      </c>
      <c r="CJ31" s="70">
        <f t="shared" si="35"/>
        <v>0</v>
      </c>
      <c r="CK31" s="70">
        <f t="shared" si="36"/>
        <v>0</v>
      </c>
      <c r="CL31">
        <f t="shared" si="46"/>
        <v>36.939098778992459</v>
      </c>
      <c r="CM31" s="64">
        <f t="shared" si="47"/>
        <v>64.806131675692967</v>
      </c>
      <c r="CN31" s="64">
        <f t="shared" si="48"/>
        <v>0</v>
      </c>
      <c r="CO31" s="64">
        <f t="shared" si="49"/>
        <v>0</v>
      </c>
      <c r="CP31" s="64">
        <f t="shared" si="50"/>
        <v>0</v>
      </c>
      <c r="CQ31" s="64">
        <f t="shared" si="51"/>
        <v>0</v>
      </c>
      <c r="CR31" s="64">
        <f t="shared" si="52"/>
        <v>0</v>
      </c>
      <c r="CS31" s="64">
        <f t="shared" si="53"/>
        <v>0</v>
      </c>
      <c r="CT31" s="64">
        <f t="shared" si="54"/>
        <v>0</v>
      </c>
      <c r="CU31" s="64">
        <f t="shared" si="55"/>
        <v>0</v>
      </c>
      <c r="CV31" s="64">
        <f t="shared" si="56"/>
        <v>0</v>
      </c>
      <c r="CX31" s="103">
        <f t="shared" si="57"/>
        <v>50.508869358015126</v>
      </c>
      <c r="CY31" s="103">
        <f t="shared" si="58"/>
        <v>0</v>
      </c>
      <c r="CZ31" s="103">
        <f t="shared" si="59"/>
        <v>0</v>
      </c>
      <c r="DA31" s="103">
        <f t="shared" si="60"/>
        <v>0</v>
      </c>
      <c r="DB31" s="103">
        <f t="shared" si="61"/>
        <v>0</v>
      </c>
      <c r="DC31" s="103">
        <f t="shared" si="62"/>
        <v>0</v>
      </c>
      <c r="DD31" s="103">
        <f t="shared" si="63"/>
        <v>0</v>
      </c>
      <c r="DE31" s="103">
        <f t="shared" si="64"/>
        <v>0</v>
      </c>
      <c r="DF31" s="103">
        <f t="shared" si="65"/>
        <v>0</v>
      </c>
      <c r="DG31" s="103">
        <f t="shared" si="66"/>
        <v>0</v>
      </c>
      <c r="DI31" s="70">
        <f t="shared" si="67"/>
        <v>36.939098778992459</v>
      </c>
      <c r="DJ31" s="70">
        <f t="shared" si="68"/>
        <v>0</v>
      </c>
      <c r="DK31" s="70">
        <f t="shared" si="69"/>
        <v>0</v>
      </c>
      <c r="DL31" s="70">
        <f t="shared" si="70"/>
        <v>0</v>
      </c>
      <c r="DM31" s="70">
        <f t="shared" si="71"/>
        <v>0</v>
      </c>
      <c r="DN31" s="70">
        <f t="shared" si="72"/>
        <v>0</v>
      </c>
      <c r="DO31" s="70">
        <f t="shared" si="73"/>
        <v>0</v>
      </c>
      <c r="DP31" s="70">
        <f t="shared" si="74"/>
        <v>0</v>
      </c>
      <c r="DQ31" s="70">
        <f t="shared" si="75"/>
        <v>0</v>
      </c>
      <c r="DR31" s="70">
        <f t="shared" si="76"/>
        <v>0</v>
      </c>
      <c r="DT31">
        <f t="shared" si="77"/>
        <v>2.3143302311739258</v>
      </c>
      <c r="DU31">
        <f t="shared" si="78"/>
        <v>2.0120260585887557</v>
      </c>
      <c r="DV31">
        <f t="shared" si="79"/>
        <v>1.6237915953177844</v>
      </c>
      <c r="DX31">
        <f t="shared" si="80"/>
        <v>1.4040154230094923E-2</v>
      </c>
      <c r="DY31">
        <f t="shared" si="81"/>
        <v>1.2685580670927425E-2</v>
      </c>
      <c r="DZ31">
        <f t="shared" si="82"/>
        <v>7.828929327800601E-3</v>
      </c>
      <c r="EB31">
        <f t="shared" si="83"/>
        <v>1.513895478466549</v>
      </c>
      <c r="EC31">
        <f t="shared" si="84"/>
        <v>0</v>
      </c>
      <c r="ED31">
        <f t="shared" si="85"/>
        <v>0</v>
      </c>
      <c r="EE31">
        <f t="shared" si="86"/>
        <v>0</v>
      </c>
      <c r="EF31">
        <f t="shared" si="87"/>
        <v>0</v>
      </c>
      <c r="EG31">
        <f t="shared" si="88"/>
        <v>0</v>
      </c>
      <c r="EH31">
        <f t="shared" si="89"/>
        <v>0</v>
      </c>
      <c r="EI31">
        <f t="shared" si="90"/>
        <v>0</v>
      </c>
      <c r="EJ31">
        <f t="shared" si="91"/>
        <v>0</v>
      </c>
      <c r="EK31">
        <f t="shared" si="92"/>
        <v>0</v>
      </c>
      <c r="EM31">
        <f t="shared" si="93"/>
        <v>1.1613235077726511</v>
      </c>
      <c r="EN31">
        <f t="shared" si="94"/>
        <v>0</v>
      </c>
      <c r="EO31">
        <f t="shared" si="95"/>
        <v>0</v>
      </c>
      <c r="EP31">
        <f t="shared" si="96"/>
        <v>0</v>
      </c>
      <c r="EQ31">
        <f t="shared" si="97"/>
        <v>0</v>
      </c>
      <c r="ER31">
        <f t="shared" si="98"/>
        <v>0</v>
      </c>
      <c r="ES31">
        <f t="shared" si="99"/>
        <v>0</v>
      </c>
      <c r="ET31">
        <f t="shared" si="100"/>
        <v>0</v>
      </c>
      <c r="EU31">
        <f t="shared" si="101"/>
        <v>0</v>
      </c>
      <c r="EV31">
        <f t="shared" si="102"/>
        <v>0</v>
      </c>
      <c r="EX31">
        <f t="shared" si="103"/>
        <v>0.83673288622022246</v>
      </c>
      <c r="EY31">
        <f t="shared" si="104"/>
        <v>0</v>
      </c>
      <c r="EZ31">
        <f t="shared" si="105"/>
        <v>0</v>
      </c>
      <c r="FA31">
        <f t="shared" si="106"/>
        <v>0</v>
      </c>
      <c r="FB31">
        <f t="shared" si="107"/>
        <v>0</v>
      </c>
      <c r="FC31">
        <f t="shared" si="108"/>
        <v>0</v>
      </c>
      <c r="FD31">
        <f t="shared" si="109"/>
        <v>0</v>
      </c>
      <c r="FE31">
        <f t="shared" si="110"/>
        <v>0</v>
      </c>
      <c r="FF31">
        <f t="shared" si="111"/>
        <v>0</v>
      </c>
      <c r="FG31">
        <f t="shared" si="112"/>
        <v>0</v>
      </c>
      <c r="FJ31">
        <f>IF($W$2=0,0,IF(BF31&lt;=0,0,('LED Curve'!$D$19*(BF31/$W$2)^3+'LED Curve'!$D$20*(BF31/$W$2)^2+'LED Curve'!$D$21*(BF31/$W$2)^1+'LED Curve'!$D$22)*$AC$2*$W$2))</f>
        <v>267.22939114927311</v>
      </c>
      <c r="FK31">
        <f>IF($W$3=0,0,IF(BG31&lt;=0,0,('LED Curve'!$D$19*(BG31/$W$3)^3+'LED Curve'!$D$20*(BG31/$W$3)^2+'LED Curve'!$D$21*(BG31/$W$3)^1+'LED Curve'!$D$22)*$AC$3*$W$3))</f>
        <v>0</v>
      </c>
      <c r="FL31">
        <f>IF($W$4=0,0,IF(BH31&lt;=0,0,('LED Curve'!$D$19*(BH31/$W$4)^3+'LED Curve'!$D$20*(BH31/$W$4)^2+'LED Curve'!$D$21*(BH31/$W$4)^1+'LED Curve'!$D$22)*$AC$4*$W$4))</f>
        <v>0</v>
      </c>
      <c r="FM31">
        <f>IF($W$5=0,0,IF(BI31&lt;=0,0,('LED Curve'!$D$19*(BI31/$W$5)^3+'LED Curve'!$D$20*(BI31/$W$5)^2+'LED Curve'!$D$21*(BI31/$W$5)^1+'LED Curve'!$D$22)*$AC$5*$W$5))</f>
        <v>0</v>
      </c>
      <c r="FN31">
        <f>IF($W$6=0,0,IF(BJ31&lt;=0,0,('LED Curve'!$D$19*(BJ31/$W$6)^3+'LED Curve'!$D$20*(BJ31/$W$6)^2+'LED Curve'!$D$21*(BJ31/$W$6)^1+'LED Curve'!$D$22)*$AC$6*$W$6))</f>
        <v>0</v>
      </c>
      <c r="FO31">
        <f>IF($Z$2=0,0,IF(BK31&lt;=0,0,('LED Curve'!$D$19*(BK31/$Z$2)^3+'LED Curve'!$D$20*(BK31/$Z$2)^2+'LED Curve'!$D$21*(BK31/$Z$2)^1+'LED Curve'!$D$22)*$AE$2*$Z$2))</f>
        <v>0</v>
      </c>
      <c r="FP31">
        <f>IF($Z$3=0,0,IF(BL31&lt;=0,0,('LED Curve'!$D$19*(BL31/$Z$3)^3+'LED Curve'!$D$20*(BL31/$Z$3)^2+'LED Curve'!$D$21*(BL31/$Z$3)^1+'LED Curve'!$D$22)*$AE$3*$Z$3))</f>
        <v>0</v>
      </c>
      <c r="FQ31">
        <f>IF($Z$4=0,0,IF(BM31&lt;=0,0,('LED Curve'!$D$19*(BM31/$Z$4)^3+'LED Curve'!$D$20*(BM31/$Z$4)^2+'LED Curve'!$D$21*(BM31/$Z$4)^1+'LED Curve'!$D$22)*$AE$4*$Z$4))</f>
        <v>0</v>
      </c>
      <c r="FR31">
        <f>IF($Z$5=0,0,IF(BN31&lt;=0,0,('LED Curve'!$D$19*(BN31/$Z$5)^3+'LED Curve'!$D$20*(BN31/$Z$5)^2+'LED Curve'!$D$21*(BN31/$Z$5)^1+'LED Curve'!$D$22)*$AE$5*$Z$5))</f>
        <v>0</v>
      </c>
      <c r="FS31">
        <f>IF($Z$6=0,0,IF(BO31&lt;=0,0,('LED Curve'!$D$19*(BO31/$Z$6)^3+'LED Curve'!$D$20*(BO31/$Z$6)^2+'LED Curve'!$D$21*(BO31/$Z$6)^1+'LED Curve'!$D$22)*$AE$6*$Z$6))</f>
        <v>0</v>
      </c>
      <c r="FU31">
        <f>IF($W$2=0,0,IF(BQ31&lt;=0,0,('LED Curve'!$D$19*(BQ31/$W$2)^3+'LED Curve'!$D$20*(BQ31/$W$2)^2+'LED Curve'!$D$21*(BQ31/$W$2)^1+'LED Curve'!$D$22)*$AC$2*$W$2))</f>
        <v>209.95062623273816</v>
      </c>
      <c r="FV31">
        <f>IF($W$3=0,0,IF(BR31&lt;=0,0,('LED Curve'!$D$19*(BR31/$W$3)^3+'LED Curve'!$D$20*(BR31/$W$3)^2+'LED Curve'!$D$21*(BR31/$W$3)^1+'LED Curve'!$D$22)*$AC$3*$W$3))</f>
        <v>0</v>
      </c>
      <c r="FW31">
        <f>IF($W$4=0,0,IF(BS31&lt;=0,0,('LED Curve'!$D$19*(BS31/$W$4)^3+'LED Curve'!$D$20*(BS31/$W$4)^2+'LED Curve'!$D$21*(BS31/$W$4)^1+'LED Curve'!$D$22)*$AC$4*$W$4))</f>
        <v>0</v>
      </c>
      <c r="FX31">
        <f>IF($W$5=0,0,IF(BT31&lt;=0,0,('LED Curve'!$D$19*(BT31/$W$5)^3+'LED Curve'!$D$20*(BT31/$W$5)^2+'LED Curve'!$D$21*(BT31/$W$5)^1+'LED Curve'!$D$22)*$AC$5*$W$5))</f>
        <v>0</v>
      </c>
      <c r="FY31">
        <f>IF($W$6=0,0,IF(BU31&lt;=0,0,('LED Curve'!$D$19*(BU31/$W$6)^3+'LED Curve'!$D$20*(BU31/$W$6)^2+'LED Curve'!$D$21*(BU31/$W$6)^1+'LED Curve'!$D$22)*$AC$6*$W$6))</f>
        <v>0</v>
      </c>
      <c r="FZ31">
        <f>IF($Z$2=0,0,IF(BV31&lt;=0,0,('LED Curve'!$D$19*(BV31/$Z$2)^3+'LED Curve'!$D$20*(BV31/$Z$2)^2+'LED Curve'!$D$21*(BV31/$Z$2)^1+'LED Curve'!$D$22)*$AE$2*$Z$2))</f>
        <v>0</v>
      </c>
      <c r="GA31">
        <f>IF($Z$3=0,0,IF(BW31&lt;=0,0,('LED Curve'!$D$19*(BW31/$Z$3)^3+'LED Curve'!$D$20*(BW31/$Z$3)^2+'LED Curve'!$D$21*(BW31/$Z$3)^1+'LED Curve'!$D$22)*$AE$3*$Z$3))</f>
        <v>0</v>
      </c>
      <c r="GB31">
        <f>IF($Z$4=0,0,IF(BX31&lt;=0,0,('LED Curve'!$D$19*(BX31/$Z$4)^3+'LED Curve'!$D$20*(BX31/$Z$4)^2+'LED Curve'!$D$21*(BX31/$Z$4)^1+'LED Curve'!$D$22)*$AE$4*$Z$4))</f>
        <v>0</v>
      </c>
      <c r="GC31">
        <f>IF($Z$5=0,0,IF(BY31&lt;=0,0,('LED Curve'!$D$19*(BY31/$Z$5)^3+'LED Curve'!$D$20*(BY31/$Z$5)^2+'LED Curve'!$D$21*(BY31/$Z$5)^1+'LED Curve'!$D$22)*$AE$5*$Z$5))</f>
        <v>0</v>
      </c>
      <c r="GD31">
        <f>IF($Z$6=0,0,IF(BZ31&lt;=0,0,('LED Curve'!$D$19*(BZ31/$Z$6)^3+'LED Curve'!$D$20*(BZ31/$Z$6)^2+'LED Curve'!$D$21*(BZ31/$Z$6)^1+'LED Curve'!$D$22)*$AE$6*$Z$6))</f>
        <v>0</v>
      </c>
      <c r="GF31">
        <f>IF($W$2=0,0,IF(CB31&lt;=0,0,('LED Curve'!$D$19*(CB31/$W$2)^3+'LED Curve'!$D$20*(CB31/$W$2)^2+'LED Curve'!$D$21*(CB31/$W$2)^1+'LED Curve'!$D$22)*$AC$2*$W$2))</f>
        <v>154.45580021485094</v>
      </c>
      <c r="GG31">
        <f>IF($W$3=0,0,IF(CC31&lt;=0,0,('LED Curve'!$D$19*(CC31/$W$3)^3+'LED Curve'!$D$20*(CC31/$W$3)^2+'LED Curve'!$D$21*(CC31/$W$3)^1+'LED Curve'!$D$22)*$AC$3*$W$3))</f>
        <v>0</v>
      </c>
      <c r="GH31">
        <f>IF($W$4=0,0,IF(CD31&lt;=0,0,('LED Curve'!$D$19*(CD31/$W$4)^3+'LED Curve'!$D$20*(CD31/$W$4)^2+'LED Curve'!$D$21*(CD31/$W$4)^1+'LED Curve'!$D$22)*$AC$4*$W$4))</f>
        <v>0</v>
      </c>
      <c r="GI31">
        <f>IF($W$5=0,0,IF(CE31&lt;=0,0,('LED Curve'!$D$19*(CE31/$W$5)^3+'LED Curve'!$D$20*(CE31/$W$5)^2+'LED Curve'!$D$21*(CE31/$W$5)^1+'LED Curve'!$D$22)*$AC$5*$W$5))</f>
        <v>0</v>
      </c>
      <c r="GJ31">
        <f>IF($W$6=0,0,IF(CF31&lt;=0,0,('LED Curve'!$D$19*(CF31/$W$6)^3+'LED Curve'!$D$20*(CF31/$W$6)^2+'LED Curve'!$D$21*(CF31/$W$6)^1+'LED Curve'!$D$22)*$AC$6*$W$6))</f>
        <v>0</v>
      </c>
      <c r="GK31">
        <f>IF($Z$2=0,0,IF(CG31&lt;=0,0,('LED Curve'!$D$19*(CG31/$Z$2)^3+'LED Curve'!$D$20*(CG31/$Z$2)^2+'LED Curve'!$D$21*(CG31/$Z$2)^1+'LED Curve'!$D$22)*$AE$2*$Z$2))</f>
        <v>0</v>
      </c>
      <c r="GL31">
        <f>IF($Z$3=0,0,IF(CH31&lt;=0,0,('LED Curve'!$D$19*(CH31/$Z$3)^3+'LED Curve'!$D$20*(CH31/$Z$3)^2+'LED Curve'!$D$21*(CH31/$Z$3)^1+'LED Curve'!$D$22)*$AE$3*$Z$3))</f>
        <v>0</v>
      </c>
      <c r="GM31">
        <f>IF($Z$4=0,0,IF(CI31&lt;=0,0,('LED Curve'!$D$19*(CI31/$Z$4)^3+'LED Curve'!$D$20*(CI31/$Z$4)^2+'LED Curve'!$D$21*(CI31/$Z$4)^1+'LED Curve'!$D$22)*$AE$4*$Z$4))</f>
        <v>0</v>
      </c>
      <c r="GN31">
        <f>IF($Z$5=0,0,IF(CJ31&lt;=0,0,('LED Curve'!$D$19*(CJ31/$Z$5)^3+'LED Curve'!$D$20*(CJ31/$Z$5)^2+'LED Curve'!$D$21*(CJ31/$Z$5)^1+'LED Curve'!$D$22)*$AE$5*$Z$5))</f>
        <v>0</v>
      </c>
      <c r="GO31">
        <f>IF($Z$6=0,0,IF(CK31&lt;=0,0,('LED Curve'!$D$19*(CK31/$Z$6)^3+'LED Curve'!$D$20*(CK31/$Z$6)^2+'LED Curve'!$D$21*(CK31/$Z$6)^1+'LED Curve'!$D$22)*$AE$6*$Z$6))</f>
        <v>0</v>
      </c>
      <c r="GQ31">
        <f t="shared" si="113"/>
        <v>267.22939114927311</v>
      </c>
      <c r="GR31">
        <f t="shared" si="41"/>
        <v>0</v>
      </c>
      <c r="GS31">
        <f t="shared" si="114"/>
        <v>209.95062623273816</v>
      </c>
      <c r="GT31">
        <f t="shared" si="42"/>
        <v>0</v>
      </c>
      <c r="GU31">
        <f t="shared" si="115"/>
        <v>154.45580021485094</v>
      </c>
      <c r="GV31">
        <f t="shared" si="43"/>
        <v>0</v>
      </c>
    </row>
    <row r="32" spans="1:204" ht="16.899999999999999">
      <c r="A32">
        <v>21</v>
      </c>
      <c r="B32">
        <f t="shared" si="0"/>
        <v>6.8359374999999996E-4</v>
      </c>
      <c r="C32" s="50">
        <f t="shared" si="1"/>
        <v>37.52692301875387</v>
      </c>
      <c r="D32" s="50">
        <f t="shared" si="2"/>
        <v>41.852136687504299</v>
      </c>
      <c r="E32" s="50">
        <f t="shared" si="3"/>
        <v>46.177350356254721</v>
      </c>
      <c r="G32" s="52">
        <f t="shared" si="4"/>
        <v>0.59566544474212491</v>
      </c>
      <c r="H32" s="52">
        <f t="shared" si="5"/>
        <v>0.66431962996038563</v>
      </c>
      <c r="I32" s="52">
        <f t="shared" si="6"/>
        <v>0.73297381517864635</v>
      </c>
      <c r="J32" s="52">
        <f>IF(C32&lt;Calculation!D$19,0,G32)</f>
        <v>0.59566544474212491</v>
      </c>
      <c r="K32" s="52">
        <f>IF(D32&lt;Calculation!D$19,0,H32)</f>
        <v>0.66431962996038563</v>
      </c>
      <c r="L32" s="52">
        <f>IF(E32&lt;Calculation!D$19,0,I32)</f>
        <v>0.73297381517864635</v>
      </c>
      <c r="M32" s="52">
        <f>IF(IF(C32&lt;Calculation!D$19,0,C32*(R$3/(R$2+R$3)))&gt;0,$H$2*SIN(2*PI()*$E$2*B32)+$H$5,0)</f>
        <v>0.61206993923349751</v>
      </c>
      <c r="N32" s="52">
        <f>IF(IF(D32&lt;Calculation!D$19,0,D32*(R$3/(R$2+R$3)))&gt;0,$J$2*SIN(2*PI()*$E$2*B32)+$J$5,0)</f>
        <v>0.48659621772464806</v>
      </c>
      <c r="O32" s="52">
        <f>IF(IF(E32&lt;Calculation!D$19,0,E32*(R$3/(R$2+R$3)))&gt;0,$L$2*SIN(2*PI()*$E$2*B32)+$L$5,0)</f>
        <v>0.3676699218636954</v>
      </c>
      <c r="Q32" s="55">
        <f>(M32/Design!C$43)*10^3</f>
        <v>68.007771025944166</v>
      </c>
      <c r="R32" s="55">
        <f>(N32/Design!C$43)*10^3</f>
        <v>54.06624641384979</v>
      </c>
      <c r="S32" s="55">
        <f>(O32/Design!C$43)*10^3</f>
        <v>40.852213540410602</v>
      </c>
      <c r="U32" s="55">
        <f>(($H$2*SIN(2*PI()*$E$2*B32)+$H$5)/Design!C$43)*10^3</f>
        <v>68.007771025944166</v>
      </c>
      <c r="V32" s="55">
        <f>(($J$2*SIN(2*PI()*$E$2*B32)+$J$5)/Design!C$43)*10^3</f>
        <v>54.06624641384979</v>
      </c>
      <c r="W32" s="55">
        <f>(($L$2*SIN(2*PI()*$E$2*B32)+$L$5)/Design!C$43)*10^3</f>
        <v>40.852213540410602</v>
      </c>
      <c r="Y32" s="99">
        <f>IF(C32&lt;('LED Curve'!$D$14*(U32/$W$2)^3+'LED Curve'!$D$15*(U32/$W$2)^2+'LED Curve'!$D$16*(U32/$W$2)^1+'LED Curve'!$D$17)*$AC$2+((R$5-1)*Design!C$18),0,         ('LED Curve'!$D$14*(U32/$W$2)^3+'LED Curve'!$D$15*(U32/$W$2)^2+'LED Curve'!$D$16*(U32/$W$2)^1+'LED Curve'!$D$17)*$AC$2)</f>
        <v>23.443564096585721</v>
      </c>
      <c r="Z32" s="99">
        <f>IF(Y32=0,0,IF(C32&lt;Y32+('LED Curve'!$D$14*(U32/$W$3)^3+'LED Curve'!$D$15*(U32/$W$3)^2+'LED Curve'!$D$16*(U32/$W$3)^1+'LED Curve'!$D$17)*$AC$3+((R$5-2)*Design!C$18),0,         ('LED Curve'!$D$14*(U32/$W$3)^3+'LED Curve'!$D$15*(U32/$W$3)^2+'LED Curve'!$D$16*(U32/$W$3)^1+'LED Curve'!$D$17)*$AC$3))</f>
        <v>0</v>
      </c>
      <c r="AA32" s="99">
        <f>IF(Z32=0,0,IF(C32&lt;(SUM(Y32:Z32)+('LED Curve'!$D$14*(U32/$W$4)^3+'LED Curve'!$D$15*(U32/$W$4)^2+'LED Curve'!$D$16*(U32/$W$4)^1+'LED Curve'!$D$17)*$AC$4+((R$5-3)*Design!C$18)),0,         ('LED Curve'!$D$14*(U32/$W$4)^3+'LED Curve'!$D$15*(U32/$W$4)^2+'LED Curve'!$D$16*(U32/$W$4)^1+'LED Curve'!$D$17)*$AC$4))</f>
        <v>0</v>
      </c>
      <c r="AB32" s="99">
        <f>IF(AA32=0,0,IF(C32&lt;(SUM(Y32:AA32)+('LED Curve'!$D$14*(U32/$W$5)^3+'LED Curve'!$D$15*(U32/$W$5)^2+'LED Curve'!$D$16*(U32/$W$5)^1+'LED Curve'!$D$17)*$AC$5+((R$5-4)*Design!C$18)),0,         ('LED Curve'!$D$14*(U32/$W$5)^3+'LED Curve'!$D$15*(U32/$W$5)^2+'LED Curve'!$D$16*(U32/$W$5)^1+'LED Curve'!$D$17)*$AC$5))</f>
        <v>0</v>
      </c>
      <c r="AC32" s="99">
        <f>IF(AB32=0,0,IF(C32&lt;(SUM(Y32:AB32)+ ('LED Curve'!$D$14*(U32/$W$6)^3+'LED Curve'!$D$15*(U32/$W$6)^2+'LED Curve'!$D$16*(U32/$W$6)^1+'LED Curve'!$D$17)*$AC$6+((R$5-5)*Design!C$18)),0,         ('LED Curve'!$D$14*(U32/$W$6)^3+'LED Curve'!$D$15*(U32/$W$6)^2+'LED Curve'!$D$16*(U32/$W$6)^1+'LED Curve'!$D$17)*$AC$6))</f>
        <v>0</v>
      </c>
      <c r="AD32" s="99">
        <f>IF(AC32=0,0,IF(C32&lt;(SUM(Y32:AC32)+('LED Curve'!$D$14*(U32/$Z$2)^3+'LED Curve'!$D$15*(U32/$Z$2)^2+'LED Curve'!$D$16*(U32/$Z$2)^1+'LED Curve'!$D$17)*$AE$2+((R$5-6)*Design!C$18)),0,         ('LED Curve'!$D$14*(U32/$Z$2)^3+'LED Curve'!$D$15*(U32/$Z$2)^2+'LED Curve'!$D$16*(U32/$Z$2)^1+'LED Curve'!$D$17)*$AE$2))</f>
        <v>0</v>
      </c>
      <c r="AE32" s="99">
        <f>IF(AD32=0,0,IF(C32&lt;(SUM(Y32:AD32)+('LED Curve'!$D$14*(U32/$Z$3)^3+'LED Curve'!$D$15*(U32/$Z$3)^2+'LED Curve'!$D$16*(U32/$Z$3)^1+'LED Curve'!$D$17)*$AE$3+((R$5-7)*Design!C$18)),0,         ('LED Curve'!$D$14*(U32/$Z$3)^3+'LED Curve'!$D$15*(U32/$Z$3)^2+'LED Curve'!$D$16*(U32/$Z$3)^1+'LED Curve'!$D$17)*$AE$3))</f>
        <v>0</v>
      </c>
      <c r="AF32" s="99">
        <f>IF(AE32=0,0,IF(C32&lt;(SUM(Y32:AE32)+('LED Curve'!$D$14*(U32/$Z$4)^3+'LED Curve'!$D$15*(U32/$Z$4)^2+'LED Curve'!$D$16*(U32/$Z$4)^1+'LED Curve'!$D$17)*$AE$4+((R$5-8)*Design!C$18)),0,         ('LED Curve'!$D$14*(U32/$Z$4)^3+'LED Curve'!$D$15*(U32/$Z$4)^2+'LED Curve'!$D$16*(U32/$Z$4)^1+'LED Curve'!$D$17)*$AE$4))</f>
        <v>0</v>
      </c>
      <c r="AG32" s="99">
        <f>IF(AF32=0,0,IF(C32&lt;(SUM(Y32:AF32)+('LED Curve'!$D$14*(U32/$Z$5)^3+'LED Curve'!$D$15*(U32/$Z$5)^2+'LED Curve'!$D$16*(U32/$Z$5)^1+'LED Curve'!$D$17)*$AE$5+((R$5-9)*Design!C$18)),0,         ('LED Curve'!$D$14*(U32/$Z$5)^3+'LED Curve'!$D$15*(U32/$Z$5)^2+'LED Curve'!$D$16*(U32/$Z$5)^1+'LED Curve'!$D$17)*$AE$5))</f>
        <v>0</v>
      </c>
      <c r="AH32" s="99">
        <f>IF(AG32=0,0,IF(C32&lt;(SUM(Y32:AG32)+('LED Curve'!$D$14*(U32/$Z$6)^3+'LED Curve'!$D$15*(U32/$Z$6)^2+'LED Curve'!$D$16*(U32/$Z$6)^1+'LED Curve'!$D$17)*$AE$6+((R$5-10)*Design!C$18)),0,         ('LED Curve'!$D$14*(U32/$Z$6)^3+'LED Curve'!$D$15*(U32/$Z$6)^2+'LED Curve'!$D$16*(U32/$Z$6)^1+'LED Curve'!$D$17)*$AE$6))</f>
        <v>0</v>
      </c>
      <c r="AI32">
        <f t="shared" si="44"/>
        <v>23.443564096585721</v>
      </c>
      <c r="AJ32" s="57">
        <f>IF(D32&lt;('LED Curve'!$D$14*(V32/$W$2)^3+'LED Curve'!$D$15*(V32/$W$2)^2+'LED Curve'!$D$16*(V32/$W$2)^1+'LED Curve'!$D$17)*$AC$2+((R$5-1)*Design!C$18),0,         ('LED Curve'!$D$14*(V32/$W$2)^3+'LED Curve'!$D$15*(V32/$W$2)^2+'LED Curve'!$D$16*(V32/$W$2)^1+'LED Curve'!$D$17)*$AC$2)</f>
        <v>23.08332476377192</v>
      </c>
      <c r="AK32" s="57">
        <f>IF(AJ32=0,0,IF(D32&lt;AJ32+('LED Curve'!$D$14*(V32/$W$3)^3+'LED Curve'!$D$15*(V32/$W$3)^2+'LED Curve'!$D$16*(V32/$W$3)^1+'LED Curve'!$D$17)*$AC$3+((R$5-1)*Design!C$18),0,         ('LED Curve'!$D$14*(V32/$W$3)^3+'LED Curve'!$D$15*(V32/$W$3)^2+'LED Curve'!$D$16*(V32/$W$3)^1+'LED Curve'!$D$17)*$AC$3))</f>
        <v>0</v>
      </c>
      <c r="AL32" s="57">
        <f>IF(AK32=0,0,IF(D32&lt;(SUM(AJ32:AK32)+('LED Curve'!$D$14*(V32/$W$4)^3+'LED Curve'!$D$15*(V32/$W$4)^2+'LED Curve'!$D$16*(V32/$W$4)^1+'LED Curve'!$D$17)*$AC$4+((R$5-1)*Design!C$18)),0,         ('LED Curve'!$D$14*(V32/$W$4)^3+'LED Curve'!$D$15*(V32/$W$4)^2+'LED Curve'!$D$16*(V32/$W$4)^1+'LED Curve'!$D$17)*$AC$4))</f>
        <v>0</v>
      </c>
      <c r="AM32" s="57">
        <f>IF(AL32=0,0,IF(D32&lt;(SUM(AJ32:AL32)+('LED Curve'!$D$14*(V32/$W$5)^3+'LED Curve'!$D$15*(V32/$W$5)^2+'LED Curve'!$D$16*(V32/$W$5)^1+'LED Curve'!$D$17)*$AC$5+((R$5-1)*Design!C$18)),0,         ('LED Curve'!$D$14*(V32/$W$5)^3+'LED Curve'!$D$15*(V32/$W$5)^2+'LED Curve'!$D$16*(V32/$W$5)^1+'LED Curve'!$D$17)*$AC$5))</f>
        <v>0</v>
      </c>
      <c r="AN32" s="57">
        <f>IF(AM32=0,0,IF(D32&lt;(SUM(AJ32:AM32)+ ('LED Curve'!$D$14*(V32/$W$6)^3+'LED Curve'!$D$15*(V32/$W$6)^2+'LED Curve'!$D$16*(V32/$W$6)^1+'LED Curve'!$D$17)*$AC$6+((R$5-1)*Design!C$18)),0,         ('LED Curve'!$D$14*(V32/$W$6)^3+'LED Curve'!$D$15*(V32/$W$6)^2+'LED Curve'!$D$16*(V32/$W$6)^1+'LED Curve'!$D$17)*$AC$6))</f>
        <v>0</v>
      </c>
      <c r="AO32" s="57">
        <f>IF(AN32=0,0,IF(D32&lt;(SUM(AJ32:AN32)+('LED Curve'!$D$14*(V32/$Z$2)^3+'LED Curve'!$D$15*(V32/$Z$2)^2+'LED Curve'!$D$16*(V32/$Z$2)^1+'LED Curve'!$D$17)*$AE$2+((R$5-1)*Design!C$18)),0,         ('LED Curve'!$D$14*(V32/$Z$2)^3+'LED Curve'!$D$15*(V32/$Z$2)^2+'LED Curve'!$D$16*(V32/$Z$2)^1+'LED Curve'!$D$17)*$AE$2))</f>
        <v>0</v>
      </c>
      <c r="AP32" s="57">
        <f>IF(AO32=0,0,IF(D32&lt;(SUM(AJ32:AO32)+('LED Curve'!$D$14*(V32/$Z$3)^3+'LED Curve'!$D$15*(V32/$Z$3)^2+'LED Curve'!$D$16*(V32/$Z$3)^1+'LED Curve'!$D$17)*$AE$3+((R$5-1)*Design!C$18)),0,         ('LED Curve'!$D$14*(V32/$Z$3)^3+'LED Curve'!$D$15*(V32/$Z$3)^2+'LED Curve'!$D$16*(V32/$Z$3)^1+'LED Curve'!$D$17)*$AE$3))</f>
        <v>0</v>
      </c>
      <c r="AQ32" s="57">
        <f>IF(AP32=0,0,IF(D32&lt;(SUM(AJ32:AP32)+('LED Curve'!$D$14*(V32/$Z$4)^3+'LED Curve'!$D$15*(V32/$Z$4)^2+'LED Curve'!$D$16*(V32/$Z$4)^1+'LED Curve'!$D$17)*$AE$4+((R$5-1)*Design!C$18)),0,         ('LED Curve'!$D$14*(V32/$Z$4)^3+'LED Curve'!$D$15*(V32/$Z$4)^2+'LED Curve'!$D$16*(V32/$Z$4)^1+'LED Curve'!$D$17)*$AE$4))</f>
        <v>0</v>
      </c>
      <c r="AR32" s="57">
        <f>IF(AQ32=0,0,IF(D32&lt;(SUM(AJ32:AQ32)+('LED Curve'!$D$14*(V32/$Z$5)^3+'LED Curve'!$D$15*(V32/$Z$5)^2+'LED Curve'!$D$16*(V32/$Z$5)^1+'LED Curve'!$D$17)*$AE$5+((R$5-1)*Design!C$18)),0,         ('LED Curve'!$D$14*(V32/$Z$5)^3+'LED Curve'!$D$15*(V32/$Z$5)^2+'LED Curve'!$D$16*(V32/$Z$5)^1+'LED Curve'!$D$17)*$AE$5))</f>
        <v>0</v>
      </c>
      <c r="AS32" s="57">
        <f>IF(AR32=0,0,IF(D32&lt;(SUM(AJ32:AR32)+('LED Curve'!$D$14*(V32/$Z$6)^3+'LED Curve'!$D$15*(V32/$Z$6)^2+'LED Curve'!$D$16*(V32/$Z$6)^1+'LED Curve'!$D$17)*$AE$6+((R$5-1)*Design!C$18)),0,         ('LED Curve'!$D$14*(V32/$Z$6)^3+'LED Curve'!$D$15*(V32/$Z$6)^2+'LED Curve'!$D$16*(V32/$Z$6)^1+'LED Curve'!$D$17)*$AE$6))</f>
        <v>0</v>
      </c>
      <c r="AU32" s="59">
        <f>IF(E32&lt;('LED Curve'!$D$14*(W32/$W$2)^3+'LED Curve'!$D$15*(W32/$W$2)^2+'LED Curve'!$D$16*(W32/$W$2)^1+'LED Curve'!$D$17)*$AC$2+((R$5-1)*Design!C$18),0,         ('LED Curve'!$D$14*(W32/$W$2)^3+'LED Curve'!$D$15*(W32/$W$2)^2+'LED Curve'!$D$16*(W32/$W$2)^1+'LED Curve'!$D$17)*$AC$2)</f>
        <v>22.748887342787302</v>
      </c>
      <c r="AV32" s="59">
        <f>IF(AU32=0,0,IF(E32&lt;AU32+('LED Curve'!$D$14*(W32/$W$3)^3+'LED Curve'!$D$15*(W32/$W$3)^2+'LED Curve'!$D$16*(W32/$W$3)^1+'LED Curve'!$D$17)*$AC$3+((R$5-2)*Design!C$18),0,         ('LED Curve'!$D$14*(W32/$W$3)^3+'LED Curve'!$D$15*(W32/$W$3)^2+'LED Curve'!$D$16*(W32/$W$3)^1+'LED Curve'!$D$17)*$AC$3))</f>
        <v>0</v>
      </c>
      <c r="AW32" s="59">
        <f>IF(AV32=0,0,IF(E32&lt;(SUM(AU32:AV32)+('LED Curve'!$D$14*(W32/$W$4)^3+'LED Curve'!$D$15*(W32/$W$4)^2+'LED Curve'!$D$16*(W32/$W$4)^1+'LED Curve'!$D$17)*$AC$4+((R$5-3)*Design!C$18)),0,         ('LED Curve'!$D$14*(W32/$W$4)^3+'LED Curve'!$D$15*(W32/$W$4)^2+'LED Curve'!$D$16*(W32/$W$4)^1+'LED Curve'!$D$17)*$AC$4))</f>
        <v>0</v>
      </c>
      <c r="AX32" s="59">
        <f>IF(AW32=0,0,IF(E32&lt;(SUM(AU32:AW32)+('LED Curve'!$D$14*(W32/$W$5)^3+'LED Curve'!$D$15*(W32/$W$5)^2+'LED Curve'!$D$16*(W32/$W$5)^1+'LED Curve'!$D$17)*$AC$5+((R$5-4)*Design!C$18)),0,         ('LED Curve'!$D$14*(W32/$W$5)^3+'LED Curve'!$D$15*(W32/$W$5)^2+'LED Curve'!$D$16*(W32/$W$5)^1+'LED Curve'!$D$17)*$AC$5))</f>
        <v>0</v>
      </c>
      <c r="AY32" s="59">
        <f>IF(AX32=0,0,IF(E32&lt;(SUM(AU32:AX32)+ ('LED Curve'!$D$14*(W32/$W$6)^3+'LED Curve'!$D$15*(W32/$W$6)^2+'LED Curve'!$D$16*(W32/$W$6)^1+'LED Curve'!$D$17)*$AC$6+((R$5-5)*Design!C$18)),0,         ('LED Curve'!$D$14*(W32/$W$6)^3+'LED Curve'!$D$15*(W32/$W$6)^2+'LED Curve'!$D$16*(W32/$W$6)^1+'LED Curve'!$D$17)*$AC$6))</f>
        <v>0</v>
      </c>
      <c r="AZ32" s="59">
        <f>IF(AY32=0,0,IF(E32&lt;(SUM(AU32:AY32)+('LED Curve'!$D$14*(W32/$Z$2)^3+'LED Curve'!$D$15*(W32/$Z$2)^2+'LED Curve'!$D$16*(W32/$Z$2)^1+'LED Curve'!$D$17)*$AE$2+((R$5-6)*Design!C$18)),0,         ('LED Curve'!$D$14*(W32/$Z$2)^3+'LED Curve'!$D$15*(W32/$Z$2)^2+'LED Curve'!$D$16*(W32/$Z$2)^1+'LED Curve'!$D$17)*$AE$2))</f>
        <v>0</v>
      </c>
      <c r="BA32" s="59">
        <f>IF(AZ32=0,0,IF(E32&lt;(SUM(AU32:AZ32)+('LED Curve'!$D$14*(W32/$Z$3)^3+'LED Curve'!$D$15*(W32/$Z$3)^2+'LED Curve'!$D$16*(W32/$Z$3)^1+'LED Curve'!$D$17)*$AE$3+((R$5-7)*Design!C$18)),0,         ('LED Curve'!$D$14*(W32/$Z$3)^3+'LED Curve'!$D$15*(W32/$Z$3)^2+'LED Curve'!$D$16*(W32/$Z$3)^1+'LED Curve'!$D$17)*$AE$3))</f>
        <v>0</v>
      </c>
      <c r="BB32" s="59">
        <f>IF(BA32=0,0,IF(E32&lt;(SUM(AU32:BA32)+('LED Curve'!$D$14*(W32/$Z$4)^3+'LED Curve'!$D$15*(W32/$Z$4)^2+'LED Curve'!$D$16*(W32/$Z$4)^1+'LED Curve'!$D$17)*$AE$4+((R$5-8)*Design!C$18)),0,         ('LED Curve'!$D$14*(W32/$Z$4)^3+'LED Curve'!$D$15*(W32/$Z$4)^2+'LED Curve'!$D$16*(W32/$Z$4)^1+'LED Curve'!$D$17)*$AE$4))</f>
        <v>0</v>
      </c>
      <c r="BC32" s="59">
        <f>IF(BB32=0,0,IF(E32&lt;(SUM(AU32:BB32)+('LED Curve'!$D$14*(W32/$Z$5)^3+'LED Curve'!$D$15*(W32/$Z$5)^2+'LED Curve'!$D$16*(W32/$Z$5)^1+'LED Curve'!$D$17)*$AE$5+((R$5-9)*Design!C$18)),0,         ('LED Curve'!$D$14*(W32/$Z$5)^3+'LED Curve'!$D$15*(W32/$Z$5)^2+'LED Curve'!$D$16*(W32/$Z$5)^1+'LED Curve'!$D$17)*$AE$5))</f>
        <v>0</v>
      </c>
      <c r="BD32" s="59">
        <f>IF(BC32=0,0,IF(E32&lt;(SUM(AU32:BC32)+('LED Curve'!$D$14*(W32/$Z$6)^3+'LED Curve'!$D$15*(W32/$Z$6)^2+'LED Curve'!$D$16*(W32/$Z$6)^1+'LED Curve'!$D$17)*$AE$6+((R$5-10)*Design!C$18)),0,         ('LED Curve'!$D$14*(W32/$Z$6)^3+'LED Curve'!$D$15*(W32/$Z$6)^2+'LED Curve'!$D$16*(W32/$Z$6)^1+'LED Curve'!$D$17)*$AE$6))</f>
        <v>0</v>
      </c>
      <c r="BE32">
        <f t="shared" si="45"/>
        <v>22.748887342787302</v>
      </c>
      <c r="BF32" s="64">
        <f t="shared" si="7"/>
        <v>68.007771025944166</v>
      </c>
      <c r="BG32" s="64">
        <f t="shared" si="8"/>
        <v>0</v>
      </c>
      <c r="BH32" s="64">
        <f t="shared" si="9"/>
        <v>0</v>
      </c>
      <c r="BI32" s="64">
        <f t="shared" si="10"/>
        <v>0</v>
      </c>
      <c r="BJ32" s="64">
        <f t="shared" si="11"/>
        <v>0</v>
      </c>
      <c r="BK32" s="64">
        <f t="shared" si="12"/>
        <v>0</v>
      </c>
      <c r="BL32" s="64">
        <f t="shared" si="13"/>
        <v>0</v>
      </c>
      <c r="BM32" s="64">
        <f t="shared" si="14"/>
        <v>0</v>
      </c>
      <c r="BN32" s="64">
        <f t="shared" si="15"/>
        <v>0</v>
      </c>
      <c r="BO32" s="64">
        <f t="shared" si="16"/>
        <v>0</v>
      </c>
      <c r="BQ32" s="67">
        <f t="shared" si="17"/>
        <v>54.06624641384979</v>
      </c>
      <c r="BR32" s="67">
        <f t="shared" si="18"/>
        <v>0</v>
      </c>
      <c r="BS32" s="67">
        <f t="shared" si="19"/>
        <v>0</v>
      </c>
      <c r="BT32" s="67">
        <f t="shared" si="20"/>
        <v>0</v>
      </c>
      <c r="BU32" s="67">
        <f t="shared" si="21"/>
        <v>0</v>
      </c>
      <c r="BV32" s="67">
        <f t="shared" si="22"/>
        <v>0</v>
      </c>
      <c r="BW32" s="67">
        <f t="shared" si="23"/>
        <v>0</v>
      </c>
      <c r="BX32" s="67">
        <f t="shared" si="24"/>
        <v>0</v>
      </c>
      <c r="BY32" s="67">
        <f t="shared" si="25"/>
        <v>0</v>
      </c>
      <c r="BZ32" s="67">
        <f t="shared" si="26"/>
        <v>0</v>
      </c>
      <c r="CB32" s="70">
        <f t="shared" si="27"/>
        <v>40.852213540410602</v>
      </c>
      <c r="CC32" s="70">
        <f t="shared" si="28"/>
        <v>0</v>
      </c>
      <c r="CD32" s="70">
        <f t="shared" si="29"/>
        <v>0</v>
      </c>
      <c r="CE32" s="70">
        <f t="shared" si="30"/>
        <v>0</v>
      </c>
      <c r="CF32" s="70">
        <f t="shared" si="31"/>
        <v>0</v>
      </c>
      <c r="CG32" s="70">
        <f t="shared" si="32"/>
        <v>0</v>
      </c>
      <c r="CH32" s="70">
        <f t="shared" si="33"/>
        <v>0</v>
      </c>
      <c r="CI32" s="70">
        <f t="shared" si="34"/>
        <v>0</v>
      </c>
      <c r="CJ32" s="70">
        <f t="shared" si="35"/>
        <v>0</v>
      </c>
      <c r="CK32" s="70">
        <f t="shared" si="36"/>
        <v>0</v>
      </c>
      <c r="CL32">
        <f t="shared" si="46"/>
        <v>40.852213540410602</v>
      </c>
      <c r="CM32" s="64">
        <f t="shared" si="47"/>
        <v>68.007771025944166</v>
      </c>
      <c r="CN32" s="64">
        <f t="shared" si="48"/>
        <v>0</v>
      </c>
      <c r="CO32" s="64">
        <f t="shared" si="49"/>
        <v>0</v>
      </c>
      <c r="CP32" s="64">
        <f t="shared" si="50"/>
        <v>0</v>
      </c>
      <c r="CQ32" s="64">
        <f t="shared" si="51"/>
        <v>0</v>
      </c>
      <c r="CR32" s="64">
        <f t="shared" si="52"/>
        <v>0</v>
      </c>
      <c r="CS32" s="64">
        <f t="shared" si="53"/>
        <v>0</v>
      </c>
      <c r="CT32" s="64">
        <f t="shared" si="54"/>
        <v>0</v>
      </c>
      <c r="CU32" s="64">
        <f t="shared" si="55"/>
        <v>0</v>
      </c>
      <c r="CV32" s="64">
        <f t="shared" si="56"/>
        <v>0</v>
      </c>
      <c r="CX32" s="103">
        <f t="shared" si="57"/>
        <v>54.06624641384979</v>
      </c>
      <c r="CY32" s="103">
        <f t="shared" si="58"/>
        <v>0</v>
      </c>
      <c r="CZ32" s="103">
        <f t="shared" si="59"/>
        <v>0</v>
      </c>
      <c r="DA32" s="103">
        <f t="shared" si="60"/>
        <v>0</v>
      </c>
      <c r="DB32" s="103">
        <f t="shared" si="61"/>
        <v>0</v>
      </c>
      <c r="DC32" s="103">
        <f t="shared" si="62"/>
        <v>0</v>
      </c>
      <c r="DD32" s="103">
        <f t="shared" si="63"/>
        <v>0</v>
      </c>
      <c r="DE32" s="103">
        <f t="shared" si="64"/>
        <v>0</v>
      </c>
      <c r="DF32" s="103">
        <f t="shared" si="65"/>
        <v>0</v>
      </c>
      <c r="DG32" s="103">
        <f t="shared" si="66"/>
        <v>0</v>
      </c>
      <c r="DI32" s="70">
        <f t="shared" si="67"/>
        <v>40.852213540410602</v>
      </c>
      <c r="DJ32" s="70">
        <f t="shared" si="68"/>
        <v>0</v>
      </c>
      <c r="DK32" s="70">
        <f t="shared" si="69"/>
        <v>0</v>
      </c>
      <c r="DL32" s="70">
        <f t="shared" si="70"/>
        <v>0</v>
      </c>
      <c r="DM32" s="70">
        <f t="shared" si="71"/>
        <v>0</v>
      </c>
      <c r="DN32" s="70">
        <f t="shared" si="72"/>
        <v>0</v>
      </c>
      <c r="DO32" s="70">
        <f t="shared" si="73"/>
        <v>0</v>
      </c>
      <c r="DP32" s="70">
        <f t="shared" si="74"/>
        <v>0</v>
      </c>
      <c r="DQ32" s="70">
        <f t="shared" si="75"/>
        <v>0</v>
      </c>
      <c r="DR32" s="70">
        <f t="shared" si="76"/>
        <v>0</v>
      </c>
      <c r="DT32">
        <f t="shared" si="77"/>
        <v>2.5521223879676467</v>
      </c>
      <c r="DU32">
        <f t="shared" si="78"/>
        <v>2.2627879350927307</v>
      </c>
      <c r="DV32">
        <f t="shared" si="79"/>
        <v>1.8864469774840735</v>
      </c>
      <c r="DX32">
        <f t="shared" si="80"/>
        <v>1.7066512690093166E-2</v>
      </c>
      <c r="DY32">
        <f t="shared" si="81"/>
        <v>1.5068477189166533E-2</v>
      </c>
      <c r="DZ32">
        <f t="shared" si="82"/>
        <v>9.6015178246619988E-3</v>
      </c>
      <c r="EB32">
        <f t="shared" si="83"/>
        <v>1.5943445391126472</v>
      </c>
      <c r="EC32">
        <f t="shared" si="84"/>
        <v>0</v>
      </c>
      <c r="ED32">
        <f t="shared" si="85"/>
        <v>0</v>
      </c>
      <c r="EE32">
        <f t="shared" si="86"/>
        <v>0</v>
      </c>
      <c r="EF32">
        <f t="shared" si="87"/>
        <v>0</v>
      </c>
      <c r="EG32">
        <f t="shared" si="88"/>
        <v>0</v>
      </c>
      <c r="EH32">
        <f t="shared" si="89"/>
        <v>0</v>
      </c>
      <c r="EI32">
        <f t="shared" si="90"/>
        <v>0</v>
      </c>
      <c r="EJ32">
        <f t="shared" si="91"/>
        <v>0</v>
      </c>
      <c r="EK32">
        <f t="shared" si="92"/>
        <v>0</v>
      </c>
      <c r="EM32">
        <f t="shared" si="93"/>
        <v>1.2480287247290136</v>
      </c>
      <c r="EN32">
        <f t="shared" si="94"/>
        <v>0</v>
      </c>
      <c r="EO32">
        <f t="shared" si="95"/>
        <v>0</v>
      </c>
      <c r="EP32">
        <f t="shared" si="96"/>
        <v>0</v>
      </c>
      <c r="EQ32">
        <f t="shared" si="97"/>
        <v>0</v>
      </c>
      <c r="ER32">
        <f t="shared" si="98"/>
        <v>0</v>
      </c>
      <c r="ES32">
        <f t="shared" si="99"/>
        <v>0</v>
      </c>
      <c r="ET32">
        <f t="shared" si="100"/>
        <v>0</v>
      </c>
      <c r="EU32">
        <f t="shared" si="101"/>
        <v>0</v>
      </c>
      <c r="EV32">
        <f t="shared" si="102"/>
        <v>0</v>
      </c>
      <c r="EX32">
        <f t="shared" si="103"/>
        <v>0.92934240353429087</v>
      </c>
      <c r="EY32">
        <f t="shared" si="104"/>
        <v>0</v>
      </c>
      <c r="EZ32">
        <f t="shared" si="105"/>
        <v>0</v>
      </c>
      <c r="FA32">
        <f t="shared" si="106"/>
        <v>0</v>
      </c>
      <c r="FB32">
        <f t="shared" si="107"/>
        <v>0</v>
      </c>
      <c r="FC32">
        <f t="shared" si="108"/>
        <v>0</v>
      </c>
      <c r="FD32">
        <f t="shared" si="109"/>
        <v>0</v>
      </c>
      <c r="FE32">
        <f t="shared" si="110"/>
        <v>0</v>
      </c>
      <c r="FF32">
        <f t="shared" si="111"/>
        <v>0</v>
      </c>
      <c r="FG32">
        <f t="shared" si="112"/>
        <v>0</v>
      </c>
      <c r="FJ32">
        <f>IF($W$2=0,0,IF(BF32&lt;=0,0,('LED Curve'!$D$19*(BF32/$W$2)^3+'LED Curve'!$D$20*(BF32/$W$2)^2+'LED Curve'!$D$21*(BF32/$W$2)^1+'LED Curve'!$D$22)*$AC$2*$W$2))</f>
        <v>279.87555797762121</v>
      </c>
      <c r="FK32">
        <f>IF($W$3=0,0,IF(BG32&lt;=0,0,('LED Curve'!$D$19*(BG32/$W$3)^3+'LED Curve'!$D$20*(BG32/$W$3)^2+'LED Curve'!$D$21*(BG32/$W$3)^1+'LED Curve'!$D$22)*$AC$3*$W$3))</f>
        <v>0</v>
      </c>
      <c r="FL32">
        <f>IF($W$4=0,0,IF(BH32&lt;=0,0,('LED Curve'!$D$19*(BH32/$W$4)^3+'LED Curve'!$D$20*(BH32/$W$4)^2+'LED Curve'!$D$21*(BH32/$W$4)^1+'LED Curve'!$D$22)*$AC$4*$W$4))</f>
        <v>0</v>
      </c>
      <c r="FM32">
        <f>IF($W$5=0,0,IF(BI32&lt;=0,0,('LED Curve'!$D$19*(BI32/$W$5)^3+'LED Curve'!$D$20*(BI32/$W$5)^2+'LED Curve'!$D$21*(BI32/$W$5)^1+'LED Curve'!$D$22)*$AC$5*$W$5))</f>
        <v>0</v>
      </c>
      <c r="FN32">
        <f>IF($W$6=0,0,IF(BJ32&lt;=0,0,('LED Curve'!$D$19*(BJ32/$W$6)^3+'LED Curve'!$D$20*(BJ32/$W$6)^2+'LED Curve'!$D$21*(BJ32/$W$6)^1+'LED Curve'!$D$22)*$AC$6*$W$6))</f>
        <v>0</v>
      </c>
      <c r="FO32">
        <f>IF($Z$2=0,0,IF(BK32&lt;=0,0,('LED Curve'!$D$19*(BK32/$Z$2)^3+'LED Curve'!$D$20*(BK32/$Z$2)^2+'LED Curve'!$D$21*(BK32/$Z$2)^1+'LED Curve'!$D$22)*$AE$2*$Z$2))</f>
        <v>0</v>
      </c>
      <c r="FP32">
        <f>IF($Z$3=0,0,IF(BL32&lt;=0,0,('LED Curve'!$D$19*(BL32/$Z$3)^3+'LED Curve'!$D$20*(BL32/$Z$3)^2+'LED Curve'!$D$21*(BL32/$Z$3)^1+'LED Curve'!$D$22)*$AE$3*$Z$3))</f>
        <v>0</v>
      </c>
      <c r="FQ32">
        <f>IF($Z$4=0,0,IF(BM32&lt;=0,0,('LED Curve'!$D$19*(BM32/$Z$4)^3+'LED Curve'!$D$20*(BM32/$Z$4)^2+'LED Curve'!$D$21*(BM32/$Z$4)^1+'LED Curve'!$D$22)*$AE$4*$Z$4))</f>
        <v>0</v>
      </c>
      <c r="FR32">
        <f>IF($Z$5=0,0,IF(BN32&lt;=0,0,('LED Curve'!$D$19*(BN32/$Z$5)^3+'LED Curve'!$D$20*(BN32/$Z$5)^2+'LED Curve'!$D$21*(BN32/$Z$5)^1+'LED Curve'!$D$22)*$AE$5*$Z$5))</f>
        <v>0</v>
      </c>
      <c r="FS32">
        <f>IF($Z$6=0,0,IF(BO32&lt;=0,0,('LED Curve'!$D$19*(BO32/$Z$6)^3+'LED Curve'!$D$20*(BO32/$Z$6)^2+'LED Curve'!$D$21*(BO32/$Z$6)^1+'LED Curve'!$D$22)*$AE$6*$Z$6))</f>
        <v>0</v>
      </c>
      <c r="FU32">
        <f>IF($W$2=0,0,IF(BQ32&lt;=0,0,('LED Curve'!$D$19*(BQ32/$W$2)^3+'LED Curve'!$D$20*(BQ32/$W$2)^2+'LED Curve'!$D$21*(BQ32/$W$2)^1+'LED Curve'!$D$22)*$AC$2*$W$2))</f>
        <v>224.32156336988044</v>
      </c>
      <c r="FV32">
        <f>IF($W$3=0,0,IF(BR32&lt;=0,0,('LED Curve'!$D$19*(BR32/$W$3)^3+'LED Curve'!$D$20*(BR32/$W$3)^2+'LED Curve'!$D$21*(BR32/$W$3)^1+'LED Curve'!$D$22)*$AC$3*$W$3))</f>
        <v>0</v>
      </c>
      <c r="FW32">
        <f>IF($W$4=0,0,IF(BS32&lt;=0,0,('LED Curve'!$D$19*(BS32/$W$4)^3+'LED Curve'!$D$20*(BS32/$W$4)^2+'LED Curve'!$D$21*(BS32/$W$4)^1+'LED Curve'!$D$22)*$AC$4*$W$4))</f>
        <v>0</v>
      </c>
      <c r="FX32">
        <f>IF($W$5=0,0,IF(BT32&lt;=0,0,('LED Curve'!$D$19*(BT32/$W$5)^3+'LED Curve'!$D$20*(BT32/$W$5)^2+'LED Curve'!$D$21*(BT32/$W$5)^1+'LED Curve'!$D$22)*$AC$5*$W$5))</f>
        <v>0</v>
      </c>
      <c r="FY32">
        <f>IF($W$6=0,0,IF(BU32&lt;=0,0,('LED Curve'!$D$19*(BU32/$W$6)^3+'LED Curve'!$D$20*(BU32/$W$6)^2+'LED Curve'!$D$21*(BU32/$W$6)^1+'LED Curve'!$D$22)*$AC$6*$W$6))</f>
        <v>0</v>
      </c>
      <c r="FZ32">
        <f>IF($Z$2=0,0,IF(BV32&lt;=0,0,('LED Curve'!$D$19*(BV32/$Z$2)^3+'LED Curve'!$D$20*(BV32/$Z$2)^2+'LED Curve'!$D$21*(BV32/$Z$2)^1+'LED Curve'!$D$22)*$AE$2*$Z$2))</f>
        <v>0</v>
      </c>
      <c r="GA32">
        <f>IF($Z$3=0,0,IF(BW32&lt;=0,0,('LED Curve'!$D$19*(BW32/$Z$3)^3+'LED Curve'!$D$20*(BW32/$Z$3)^2+'LED Curve'!$D$21*(BW32/$Z$3)^1+'LED Curve'!$D$22)*$AE$3*$Z$3))</f>
        <v>0</v>
      </c>
      <c r="GB32">
        <f>IF($Z$4=0,0,IF(BX32&lt;=0,0,('LED Curve'!$D$19*(BX32/$Z$4)^3+'LED Curve'!$D$20*(BX32/$Z$4)^2+'LED Curve'!$D$21*(BX32/$Z$4)^1+'LED Curve'!$D$22)*$AE$4*$Z$4))</f>
        <v>0</v>
      </c>
      <c r="GC32">
        <f>IF($Z$5=0,0,IF(BY32&lt;=0,0,('LED Curve'!$D$19*(BY32/$Z$5)^3+'LED Curve'!$D$20*(BY32/$Z$5)^2+'LED Curve'!$D$21*(BY32/$Z$5)^1+'LED Curve'!$D$22)*$AE$5*$Z$5))</f>
        <v>0</v>
      </c>
      <c r="GD32">
        <f>IF($Z$6=0,0,IF(BZ32&lt;=0,0,('LED Curve'!$D$19*(BZ32/$Z$6)^3+'LED Curve'!$D$20*(BZ32/$Z$6)^2+'LED Curve'!$D$21*(BZ32/$Z$6)^1+'LED Curve'!$D$22)*$AE$6*$Z$6))</f>
        <v>0</v>
      </c>
      <c r="GF32">
        <f>IF($W$2=0,0,IF(CB32&lt;=0,0,('LED Curve'!$D$19*(CB32/$W$2)^3+'LED Curve'!$D$20*(CB32/$W$2)^2+'LED Curve'!$D$21*(CB32/$W$2)^1+'LED Curve'!$D$22)*$AC$2*$W$2))</f>
        <v>170.56507285286838</v>
      </c>
      <c r="GG32">
        <f>IF($W$3=0,0,IF(CC32&lt;=0,0,('LED Curve'!$D$19*(CC32/$W$3)^3+'LED Curve'!$D$20*(CC32/$W$3)^2+'LED Curve'!$D$21*(CC32/$W$3)^1+'LED Curve'!$D$22)*$AC$3*$W$3))</f>
        <v>0</v>
      </c>
      <c r="GH32">
        <f>IF($W$4=0,0,IF(CD32&lt;=0,0,('LED Curve'!$D$19*(CD32/$W$4)^3+'LED Curve'!$D$20*(CD32/$W$4)^2+'LED Curve'!$D$21*(CD32/$W$4)^1+'LED Curve'!$D$22)*$AC$4*$W$4))</f>
        <v>0</v>
      </c>
      <c r="GI32">
        <f>IF($W$5=0,0,IF(CE32&lt;=0,0,('LED Curve'!$D$19*(CE32/$W$5)^3+'LED Curve'!$D$20*(CE32/$W$5)^2+'LED Curve'!$D$21*(CE32/$W$5)^1+'LED Curve'!$D$22)*$AC$5*$W$5))</f>
        <v>0</v>
      </c>
      <c r="GJ32">
        <f>IF($W$6=0,0,IF(CF32&lt;=0,0,('LED Curve'!$D$19*(CF32/$W$6)^3+'LED Curve'!$D$20*(CF32/$W$6)^2+'LED Curve'!$D$21*(CF32/$W$6)^1+'LED Curve'!$D$22)*$AC$6*$W$6))</f>
        <v>0</v>
      </c>
      <c r="GK32">
        <f>IF($Z$2=0,0,IF(CG32&lt;=0,0,('LED Curve'!$D$19*(CG32/$Z$2)^3+'LED Curve'!$D$20*(CG32/$Z$2)^2+'LED Curve'!$D$21*(CG32/$Z$2)^1+'LED Curve'!$D$22)*$AE$2*$Z$2))</f>
        <v>0</v>
      </c>
      <c r="GL32">
        <f>IF($Z$3=0,0,IF(CH32&lt;=0,0,('LED Curve'!$D$19*(CH32/$Z$3)^3+'LED Curve'!$D$20*(CH32/$Z$3)^2+'LED Curve'!$D$21*(CH32/$Z$3)^1+'LED Curve'!$D$22)*$AE$3*$Z$3))</f>
        <v>0</v>
      </c>
      <c r="GM32">
        <f>IF($Z$4=0,0,IF(CI32&lt;=0,0,('LED Curve'!$D$19*(CI32/$Z$4)^3+'LED Curve'!$D$20*(CI32/$Z$4)^2+'LED Curve'!$D$21*(CI32/$Z$4)^1+'LED Curve'!$D$22)*$AE$4*$Z$4))</f>
        <v>0</v>
      </c>
      <c r="GN32">
        <f>IF($Z$5=0,0,IF(CJ32&lt;=0,0,('LED Curve'!$D$19*(CJ32/$Z$5)^3+'LED Curve'!$D$20*(CJ32/$Z$5)^2+'LED Curve'!$D$21*(CJ32/$Z$5)^1+'LED Curve'!$D$22)*$AE$5*$Z$5))</f>
        <v>0</v>
      </c>
      <c r="GO32">
        <f>IF($Z$6=0,0,IF(CK32&lt;=0,0,('LED Curve'!$D$19*(CK32/$Z$6)^3+'LED Curve'!$D$20*(CK32/$Z$6)^2+'LED Curve'!$D$21*(CK32/$Z$6)^1+'LED Curve'!$D$22)*$AE$6*$Z$6))</f>
        <v>0</v>
      </c>
      <c r="GQ32">
        <f t="shared" si="113"/>
        <v>279.87555797762121</v>
      </c>
      <c r="GR32">
        <f t="shared" si="41"/>
        <v>0</v>
      </c>
      <c r="GS32">
        <f t="shared" si="114"/>
        <v>224.32156336988044</v>
      </c>
      <c r="GT32">
        <f t="shared" si="42"/>
        <v>0</v>
      </c>
      <c r="GU32">
        <f t="shared" si="115"/>
        <v>170.56507285286838</v>
      </c>
      <c r="GV32">
        <f t="shared" si="43"/>
        <v>0</v>
      </c>
    </row>
    <row r="33" spans="1:204" ht="16.899999999999999">
      <c r="A33">
        <v>22</v>
      </c>
      <c r="B33">
        <f t="shared" si="0"/>
        <v>7.1614583333333328E-4</v>
      </c>
      <c r="C33" s="50">
        <f t="shared" si="1"/>
        <v>39.336390278924156</v>
      </c>
      <c r="D33" s="50">
        <f t="shared" si="2"/>
        <v>43.862655865471282</v>
      </c>
      <c r="E33" s="50">
        <f t="shared" si="3"/>
        <v>48.388921452018415</v>
      </c>
      <c r="G33" s="52">
        <f t="shared" si="4"/>
        <v>0.62438714728451039</v>
      </c>
      <c r="H33" s="52">
        <f t="shared" si="5"/>
        <v>0.69623263278525838</v>
      </c>
      <c r="I33" s="52">
        <f t="shared" si="6"/>
        <v>0.76807811828600658</v>
      </c>
      <c r="J33" s="52">
        <f>IF(C33&lt;Calculation!D$19,0,G33)</f>
        <v>0.62438714728451039</v>
      </c>
      <c r="K33" s="52">
        <f>IF(D33&lt;Calculation!D$19,0,H33)</f>
        <v>0.69623263278525838</v>
      </c>
      <c r="L33" s="52">
        <f>IF(E33&lt;Calculation!D$19,0,I33)</f>
        <v>0.76807811828600658</v>
      </c>
      <c r="M33" s="52">
        <f>IF(IF(C33&lt;Calculation!D$19,0,C33*(R$3/(R$2+R$3)))&gt;0,$H$2*SIN(2*PI()*$E$2*B33)+$H$5,0)</f>
        <v>0.6407916417758831</v>
      </c>
      <c r="N33" s="52">
        <f>IF(IF(D33&lt;Calculation!D$19,0,D33*(R$3/(R$2+R$3)))&gt;0,$J$2*SIN(2*PI()*$E$2*B33)+$J$5,0)</f>
        <v>0.51850922054952098</v>
      </c>
      <c r="O33" s="52">
        <f>IF(IF(E33&lt;Calculation!D$19,0,E33*(R$3/(R$2+R$3)))&gt;0,$L$2*SIN(2*PI()*$E$2*B33)+$L$5,0)</f>
        <v>0.40277422497105553</v>
      </c>
      <c r="Q33" s="55">
        <f>(M33/Design!C$43)*10^3</f>
        <v>71.199071308431456</v>
      </c>
      <c r="R33" s="55">
        <f>(N33/Design!C$43)*10^3</f>
        <v>57.612135616613443</v>
      </c>
      <c r="S33" s="55">
        <f>(O33/Design!C$43)*10^3</f>
        <v>44.752691663450612</v>
      </c>
      <c r="U33" s="55">
        <f>(($H$2*SIN(2*PI()*$E$2*B33)+$H$5)/Design!C$43)*10^3</f>
        <v>71.199071308431456</v>
      </c>
      <c r="V33" s="55">
        <f>(($J$2*SIN(2*PI()*$E$2*B33)+$J$5)/Design!C$43)*10^3</f>
        <v>57.612135616613443</v>
      </c>
      <c r="W33" s="55">
        <f>(($L$2*SIN(2*PI()*$E$2*B33)+$L$5)/Design!C$43)*10^3</f>
        <v>44.752691663450612</v>
      </c>
      <c r="Y33" s="99">
        <f>IF(C33&lt;('LED Curve'!$D$14*(U33/$W$2)^3+'LED Curve'!$D$15*(U33/$W$2)^2+'LED Curve'!$D$16*(U33/$W$2)^1+'LED Curve'!$D$17)*$AC$2+((R$5-1)*Design!C$18),0,         ('LED Curve'!$D$14*(U33/$W$2)^3+'LED Curve'!$D$15*(U33/$W$2)^2+'LED Curve'!$D$16*(U33/$W$2)^1+'LED Curve'!$D$17)*$AC$2)</f>
        <v>23.526670701272266</v>
      </c>
      <c r="Z33" s="99">
        <f>IF(Y33=0,0,IF(C33&lt;Y33+('LED Curve'!$D$14*(U33/$W$3)^3+'LED Curve'!$D$15*(U33/$W$3)^2+'LED Curve'!$D$16*(U33/$W$3)^1+'LED Curve'!$D$17)*$AC$3+((R$5-2)*Design!C$18),0,         ('LED Curve'!$D$14*(U33/$W$3)^3+'LED Curve'!$D$15*(U33/$W$3)^2+'LED Curve'!$D$16*(U33/$W$3)^1+'LED Curve'!$D$17)*$AC$3))</f>
        <v>0</v>
      </c>
      <c r="AA33" s="99">
        <f>IF(Z33=0,0,IF(C33&lt;(SUM(Y33:Z33)+('LED Curve'!$D$14*(U33/$W$4)^3+'LED Curve'!$D$15*(U33/$W$4)^2+'LED Curve'!$D$16*(U33/$W$4)^1+'LED Curve'!$D$17)*$AC$4+((R$5-3)*Design!C$18)),0,         ('LED Curve'!$D$14*(U33/$W$4)^3+'LED Curve'!$D$15*(U33/$W$4)^2+'LED Curve'!$D$16*(U33/$W$4)^1+'LED Curve'!$D$17)*$AC$4))</f>
        <v>0</v>
      </c>
      <c r="AB33" s="99">
        <f>IF(AA33=0,0,IF(C33&lt;(SUM(Y33:AA33)+('LED Curve'!$D$14*(U33/$W$5)^3+'LED Curve'!$D$15*(U33/$W$5)^2+'LED Curve'!$D$16*(U33/$W$5)^1+'LED Curve'!$D$17)*$AC$5+((R$5-4)*Design!C$18)),0,         ('LED Curve'!$D$14*(U33/$W$5)^3+'LED Curve'!$D$15*(U33/$W$5)^2+'LED Curve'!$D$16*(U33/$W$5)^1+'LED Curve'!$D$17)*$AC$5))</f>
        <v>0</v>
      </c>
      <c r="AC33" s="99">
        <f>IF(AB33=0,0,IF(C33&lt;(SUM(Y33:AB33)+ ('LED Curve'!$D$14*(U33/$W$6)^3+'LED Curve'!$D$15*(U33/$W$6)^2+'LED Curve'!$D$16*(U33/$W$6)^1+'LED Curve'!$D$17)*$AC$6+((R$5-5)*Design!C$18)),0,         ('LED Curve'!$D$14*(U33/$W$6)^3+'LED Curve'!$D$15*(U33/$W$6)^2+'LED Curve'!$D$16*(U33/$W$6)^1+'LED Curve'!$D$17)*$AC$6))</f>
        <v>0</v>
      </c>
      <c r="AD33" s="99">
        <f>IF(AC33=0,0,IF(C33&lt;(SUM(Y33:AC33)+('LED Curve'!$D$14*(U33/$Z$2)^3+'LED Curve'!$D$15*(U33/$Z$2)^2+'LED Curve'!$D$16*(U33/$Z$2)^1+'LED Curve'!$D$17)*$AE$2+((R$5-6)*Design!C$18)),0,         ('LED Curve'!$D$14*(U33/$Z$2)^3+'LED Curve'!$D$15*(U33/$Z$2)^2+'LED Curve'!$D$16*(U33/$Z$2)^1+'LED Curve'!$D$17)*$AE$2))</f>
        <v>0</v>
      </c>
      <c r="AE33" s="99">
        <f>IF(AD33=0,0,IF(C33&lt;(SUM(Y33:AD33)+('LED Curve'!$D$14*(U33/$Z$3)^3+'LED Curve'!$D$15*(U33/$Z$3)^2+'LED Curve'!$D$16*(U33/$Z$3)^1+'LED Curve'!$D$17)*$AE$3+((R$5-7)*Design!C$18)),0,         ('LED Curve'!$D$14*(U33/$Z$3)^3+'LED Curve'!$D$15*(U33/$Z$3)^2+'LED Curve'!$D$16*(U33/$Z$3)^1+'LED Curve'!$D$17)*$AE$3))</f>
        <v>0</v>
      </c>
      <c r="AF33" s="99">
        <f>IF(AE33=0,0,IF(C33&lt;(SUM(Y33:AE33)+('LED Curve'!$D$14*(U33/$Z$4)^3+'LED Curve'!$D$15*(U33/$Z$4)^2+'LED Curve'!$D$16*(U33/$Z$4)^1+'LED Curve'!$D$17)*$AE$4+((R$5-8)*Design!C$18)),0,         ('LED Curve'!$D$14*(U33/$Z$4)^3+'LED Curve'!$D$15*(U33/$Z$4)^2+'LED Curve'!$D$16*(U33/$Z$4)^1+'LED Curve'!$D$17)*$AE$4))</f>
        <v>0</v>
      </c>
      <c r="AG33" s="99">
        <f>IF(AF33=0,0,IF(C33&lt;(SUM(Y33:AF33)+('LED Curve'!$D$14*(U33/$Z$5)^3+'LED Curve'!$D$15*(U33/$Z$5)^2+'LED Curve'!$D$16*(U33/$Z$5)^1+'LED Curve'!$D$17)*$AE$5+((R$5-9)*Design!C$18)),0,         ('LED Curve'!$D$14*(U33/$Z$5)^3+'LED Curve'!$D$15*(U33/$Z$5)^2+'LED Curve'!$D$16*(U33/$Z$5)^1+'LED Curve'!$D$17)*$AE$5))</f>
        <v>0</v>
      </c>
      <c r="AH33" s="99">
        <f>IF(AG33=0,0,IF(C33&lt;(SUM(Y33:AG33)+('LED Curve'!$D$14*(U33/$Z$6)^3+'LED Curve'!$D$15*(U33/$Z$6)^2+'LED Curve'!$D$16*(U33/$Z$6)^1+'LED Curve'!$D$17)*$AE$6+((R$5-10)*Design!C$18)),0,         ('LED Curve'!$D$14*(U33/$Z$6)^3+'LED Curve'!$D$15*(U33/$Z$6)^2+'LED Curve'!$D$16*(U33/$Z$6)^1+'LED Curve'!$D$17)*$AE$6))</f>
        <v>0</v>
      </c>
      <c r="AI33">
        <f t="shared" si="44"/>
        <v>23.526670701272266</v>
      </c>
      <c r="AJ33" s="57">
        <f>IF(D33&lt;('LED Curve'!$D$14*(V33/$W$2)^3+'LED Curve'!$D$15*(V33/$W$2)^2+'LED Curve'!$D$16*(V33/$W$2)^1+'LED Curve'!$D$17)*$AC$2+((R$5-1)*Design!C$18),0,         ('LED Curve'!$D$14*(V33/$W$2)^3+'LED Curve'!$D$15*(V33/$W$2)^2+'LED Curve'!$D$16*(V33/$W$2)^1+'LED Curve'!$D$17)*$AC$2)</f>
        <v>23.174385559960335</v>
      </c>
      <c r="AK33" s="57">
        <f>IF(AJ33=0,0,IF(D33&lt;AJ33+('LED Curve'!$D$14*(V33/$W$3)^3+'LED Curve'!$D$15*(V33/$W$3)^2+'LED Curve'!$D$16*(V33/$W$3)^1+'LED Curve'!$D$17)*$AC$3+((R$5-1)*Design!C$18),0,         ('LED Curve'!$D$14*(V33/$W$3)^3+'LED Curve'!$D$15*(V33/$W$3)^2+'LED Curve'!$D$16*(V33/$W$3)^1+'LED Curve'!$D$17)*$AC$3))</f>
        <v>0</v>
      </c>
      <c r="AL33" s="57">
        <f>IF(AK33=0,0,IF(D33&lt;(SUM(AJ33:AK33)+('LED Curve'!$D$14*(V33/$W$4)^3+'LED Curve'!$D$15*(V33/$W$4)^2+'LED Curve'!$D$16*(V33/$W$4)^1+'LED Curve'!$D$17)*$AC$4+((R$5-1)*Design!C$18)),0,         ('LED Curve'!$D$14*(V33/$W$4)^3+'LED Curve'!$D$15*(V33/$W$4)^2+'LED Curve'!$D$16*(V33/$W$4)^1+'LED Curve'!$D$17)*$AC$4))</f>
        <v>0</v>
      </c>
      <c r="AM33" s="57">
        <f>IF(AL33=0,0,IF(D33&lt;(SUM(AJ33:AL33)+('LED Curve'!$D$14*(V33/$W$5)^3+'LED Curve'!$D$15*(V33/$W$5)^2+'LED Curve'!$D$16*(V33/$W$5)^1+'LED Curve'!$D$17)*$AC$5+((R$5-1)*Design!C$18)),0,         ('LED Curve'!$D$14*(V33/$W$5)^3+'LED Curve'!$D$15*(V33/$W$5)^2+'LED Curve'!$D$16*(V33/$W$5)^1+'LED Curve'!$D$17)*$AC$5))</f>
        <v>0</v>
      </c>
      <c r="AN33" s="57">
        <f>IF(AM33=0,0,IF(D33&lt;(SUM(AJ33:AM33)+ ('LED Curve'!$D$14*(V33/$W$6)^3+'LED Curve'!$D$15*(V33/$W$6)^2+'LED Curve'!$D$16*(V33/$W$6)^1+'LED Curve'!$D$17)*$AC$6+((R$5-1)*Design!C$18)),0,         ('LED Curve'!$D$14*(V33/$W$6)^3+'LED Curve'!$D$15*(V33/$W$6)^2+'LED Curve'!$D$16*(V33/$W$6)^1+'LED Curve'!$D$17)*$AC$6))</f>
        <v>0</v>
      </c>
      <c r="AO33" s="57">
        <f>IF(AN33=0,0,IF(D33&lt;(SUM(AJ33:AN33)+('LED Curve'!$D$14*(V33/$Z$2)^3+'LED Curve'!$D$15*(V33/$Z$2)^2+'LED Curve'!$D$16*(V33/$Z$2)^1+'LED Curve'!$D$17)*$AE$2+((R$5-1)*Design!C$18)),0,         ('LED Curve'!$D$14*(V33/$Z$2)^3+'LED Curve'!$D$15*(V33/$Z$2)^2+'LED Curve'!$D$16*(V33/$Z$2)^1+'LED Curve'!$D$17)*$AE$2))</f>
        <v>0</v>
      </c>
      <c r="AP33" s="57">
        <f>IF(AO33=0,0,IF(D33&lt;(SUM(AJ33:AO33)+('LED Curve'!$D$14*(V33/$Z$3)^3+'LED Curve'!$D$15*(V33/$Z$3)^2+'LED Curve'!$D$16*(V33/$Z$3)^1+'LED Curve'!$D$17)*$AE$3+((R$5-1)*Design!C$18)),0,         ('LED Curve'!$D$14*(V33/$Z$3)^3+'LED Curve'!$D$15*(V33/$Z$3)^2+'LED Curve'!$D$16*(V33/$Z$3)^1+'LED Curve'!$D$17)*$AE$3))</f>
        <v>0</v>
      </c>
      <c r="AQ33" s="57">
        <f>IF(AP33=0,0,IF(D33&lt;(SUM(AJ33:AP33)+('LED Curve'!$D$14*(V33/$Z$4)^3+'LED Curve'!$D$15*(V33/$Z$4)^2+'LED Curve'!$D$16*(V33/$Z$4)^1+'LED Curve'!$D$17)*$AE$4+((R$5-1)*Design!C$18)),0,         ('LED Curve'!$D$14*(V33/$Z$4)^3+'LED Curve'!$D$15*(V33/$Z$4)^2+'LED Curve'!$D$16*(V33/$Z$4)^1+'LED Curve'!$D$17)*$AE$4))</f>
        <v>0</v>
      </c>
      <c r="AR33" s="57">
        <f>IF(AQ33=0,0,IF(D33&lt;(SUM(AJ33:AQ33)+('LED Curve'!$D$14*(V33/$Z$5)^3+'LED Curve'!$D$15*(V33/$Z$5)^2+'LED Curve'!$D$16*(V33/$Z$5)^1+'LED Curve'!$D$17)*$AE$5+((R$5-1)*Design!C$18)),0,         ('LED Curve'!$D$14*(V33/$Z$5)^3+'LED Curve'!$D$15*(V33/$Z$5)^2+'LED Curve'!$D$16*(V33/$Z$5)^1+'LED Curve'!$D$17)*$AE$5))</f>
        <v>0</v>
      </c>
      <c r="AS33" s="57">
        <f>IF(AR33=0,0,IF(D33&lt;(SUM(AJ33:AR33)+('LED Curve'!$D$14*(V33/$Z$6)^3+'LED Curve'!$D$15*(V33/$Z$6)^2+'LED Curve'!$D$16*(V33/$Z$6)^1+'LED Curve'!$D$17)*$AE$6+((R$5-1)*Design!C$18)),0,         ('LED Curve'!$D$14*(V33/$Z$6)^3+'LED Curve'!$D$15*(V33/$Z$6)^2+'LED Curve'!$D$16*(V33/$Z$6)^1+'LED Curve'!$D$17)*$AE$6))</f>
        <v>0</v>
      </c>
      <c r="AU33" s="59">
        <f>IF(E33&lt;('LED Curve'!$D$14*(W33/$W$2)^3+'LED Curve'!$D$15*(W33/$W$2)^2+'LED Curve'!$D$16*(W33/$W$2)^1+'LED Curve'!$D$17)*$AC$2+((R$5-1)*Design!C$18),0,         ('LED Curve'!$D$14*(W33/$W$2)^3+'LED Curve'!$D$15*(W33/$W$2)^2+'LED Curve'!$D$16*(W33/$W$2)^1+'LED Curve'!$D$17)*$AC$2)</f>
        <v>22.846681846728526</v>
      </c>
      <c r="AV33" s="59">
        <f>IF(AU33=0,0,IF(E33&lt;AU33+('LED Curve'!$D$14*(W33/$W$3)^3+'LED Curve'!$D$15*(W33/$W$3)^2+'LED Curve'!$D$16*(W33/$W$3)^1+'LED Curve'!$D$17)*$AC$3+((R$5-2)*Design!C$18),0,         ('LED Curve'!$D$14*(W33/$W$3)^3+'LED Curve'!$D$15*(W33/$W$3)^2+'LED Curve'!$D$16*(W33/$W$3)^1+'LED Curve'!$D$17)*$AC$3))</f>
        <v>0</v>
      </c>
      <c r="AW33" s="59">
        <f>IF(AV33=0,0,IF(E33&lt;(SUM(AU33:AV33)+('LED Curve'!$D$14*(W33/$W$4)^3+'LED Curve'!$D$15*(W33/$W$4)^2+'LED Curve'!$D$16*(W33/$W$4)^1+'LED Curve'!$D$17)*$AC$4+((R$5-3)*Design!C$18)),0,         ('LED Curve'!$D$14*(W33/$W$4)^3+'LED Curve'!$D$15*(W33/$W$4)^2+'LED Curve'!$D$16*(W33/$W$4)^1+'LED Curve'!$D$17)*$AC$4))</f>
        <v>0</v>
      </c>
      <c r="AX33" s="59">
        <f>IF(AW33=0,0,IF(E33&lt;(SUM(AU33:AW33)+('LED Curve'!$D$14*(W33/$W$5)^3+'LED Curve'!$D$15*(W33/$W$5)^2+'LED Curve'!$D$16*(W33/$W$5)^1+'LED Curve'!$D$17)*$AC$5+((R$5-4)*Design!C$18)),0,         ('LED Curve'!$D$14*(W33/$W$5)^3+'LED Curve'!$D$15*(W33/$W$5)^2+'LED Curve'!$D$16*(W33/$W$5)^1+'LED Curve'!$D$17)*$AC$5))</f>
        <v>0</v>
      </c>
      <c r="AY33" s="59">
        <f>IF(AX33=0,0,IF(E33&lt;(SUM(AU33:AX33)+ ('LED Curve'!$D$14*(W33/$W$6)^3+'LED Curve'!$D$15*(W33/$W$6)^2+'LED Curve'!$D$16*(W33/$W$6)^1+'LED Curve'!$D$17)*$AC$6+((R$5-5)*Design!C$18)),0,         ('LED Curve'!$D$14*(W33/$W$6)^3+'LED Curve'!$D$15*(W33/$W$6)^2+'LED Curve'!$D$16*(W33/$W$6)^1+'LED Curve'!$D$17)*$AC$6))</f>
        <v>0</v>
      </c>
      <c r="AZ33" s="59">
        <f>IF(AY33=0,0,IF(E33&lt;(SUM(AU33:AY33)+('LED Curve'!$D$14*(W33/$Z$2)^3+'LED Curve'!$D$15*(W33/$Z$2)^2+'LED Curve'!$D$16*(W33/$Z$2)^1+'LED Curve'!$D$17)*$AE$2+((R$5-6)*Design!C$18)),0,         ('LED Curve'!$D$14*(W33/$Z$2)^3+'LED Curve'!$D$15*(W33/$Z$2)^2+'LED Curve'!$D$16*(W33/$Z$2)^1+'LED Curve'!$D$17)*$AE$2))</f>
        <v>0</v>
      </c>
      <c r="BA33" s="59">
        <f>IF(AZ33=0,0,IF(E33&lt;(SUM(AU33:AZ33)+('LED Curve'!$D$14*(W33/$Z$3)^3+'LED Curve'!$D$15*(W33/$Z$3)^2+'LED Curve'!$D$16*(W33/$Z$3)^1+'LED Curve'!$D$17)*$AE$3+((R$5-7)*Design!C$18)),0,         ('LED Curve'!$D$14*(W33/$Z$3)^3+'LED Curve'!$D$15*(W33/$Z$3)^2+'LED Curve'!$D$16*(W33/$Z$3)^1+'LED Curve'!$D$17)*$AE$3))</f>
        <v>0</v>
      </c>
      <c r="BB33" s="59">
        <f>IF(BA33=0,0,IF(E33&lt;(SUM(AU33:BA33)+('LED Curve'!$D$14*(W33/$Z$4)^3+'LED Curve'!$D$15*(W33/$Z$4)^2+'LED Curve'!$D$16*(W33/$Z$4)^1+'LED Curve'!$D$17)*$AE$4+((R$5-8)*Design!C$18)),0,         ('LED Curve'!$D$14*(W33/$Z$4)^3+'LED Curve'!$D$15*(W33/$Z$4)^2+'LED Curve'!$D$16*(W33/$Z$4)^1+'LED Curve'!$D$17)*$AE$4))</f>
        <v>0</v>
      </c>
      <c r="BC33" s="59">
        <f>IF(BB33=0,0,IF(E33&lt;(SUM(AU33:BB33)+('LED Curve'!$D$14*(W33/$Z$5)^3+'LED Curve'!$D$15*(W33/$Z$5)^2+'LED Curve'!$D$16*(W33/$Z$5)^1+'LED Curve'!$D$17)*$AE$5+((R$5-9)*Design!C$18)),0,         ('LED Curve'!$D$14*(W33/$Z$5)^3+'LED Curve'!$D$15*(W33/$Z$5)^2+'LED Curve'!$D$16*(W33/$Z$5)^1+'LED Curve'!$D$17)*$AE$5))</f>
        <v>0</v>
      </c>
      <c r="BD33" s="59">
        <f>IF(BC33=0,0,IF(E33&lt;(SUM(AU33:BC33)+('LED Curve'!$D$14*(W33/$Z$6)^3+'LED Curve'!$D$15*(W33/$Z$6)^2+'LED Curve'!$D$16*(W33/$Z$6)^1+'LED Curve'!$D$17)*$AE$6+((R$5-10)*Design!C$18)),0,         ('LED Curve'!$D$14*(W33/$Z$6)^3+'LED Curve'!$D$15*(W33/$Z$6)^2+'LED Curve'!$D$16*(W33/$Z$6)^1+'LED Curve'!$D$17)*$AE$6))</f>
        <v>0</v>
      </c>
      <c r="BE33">
        <f t="shared" si="45"/>
        <v>22.846681846728526</v>
      </c>
      <c r="BF33" s="64">
        <f t="shared" si="7"/>
        <v>71.199071308431456</v>
      </c>
      <c r="BG33" s="64">
        <f t="shared" si="8"/>
        <v>0</v>
      </c>
      <c r="BH33" s="64">
        <f t="shared" si="9"/>
        <v>0</v>
      </c>
      <c r="BI33" s="64">
        <f t="shared" si="10"/>
        <v>0</v>
      </c>
      <c r="BJ33" s="64">
        <f t="shared" si="11"/>
        <v>0</v>
      </c>
      <c r="BK33" s="64">
        <f t="shared" si="12"/>
        <v>0</v>
      </c>
      <c r="BL33" s="64">
        <f t="shared" si="13"/>
        <v>0</v>
      </c>
      <c r="BM33" s="64">
        <f t="shared" si="14"/>
        <v>0</v>
      </c>
      <c r="BN33" s="64">
        <f t="shared" si="15"/>
        <v>0</v>
      </c>
      <c r="BO33" s="64">
        <f t="shared" si="16"/>
        <v>0</v>
      </c>
      <c r="BQ33" s="67">
        <f t="shared" si="17"/>
        <v>57.612135616613443</v>
      </c>
      <c r="BR33" s="67">
        <f t="shared" si="18"/>
        <v>0</v>
      </c>
      <c r="BS33" s="67">
        <f t="shared" si="19"/>
        <v>0</v>
      </c>
      <c r="BT33" s="67">
        <f t="shared" si="20"/>
        <v>0</v>
      </c>
      <c r="BU33" s="67">
        <f t="shared" si="21"/>
        <v>0</v>
      </c>
      <c r="BV33" s="67">
        <f t="shared" si="22"/>
        <v>0</v>
      </c>
      <c r="BW33" s="67">
        <f t="shared" si="23"/>
        <v>0</v>
      </c>
      <c r="BX33" s="67">
        <f t="shared" si="24"/>
        <v>0</v>
      </c>
      <c r="BY33" s="67">
        <f t="shared" si="25"/>
        <v>0</v>
      </c>
      <c r="BZ33" s="67">
        <f t="shared" si="26"/>
        <v>0</v>
      </c>
      <c r="CB33" s="70">
        <f t="shared" si="27"/>
        <v>44.752691663450612</v>
      </c>
      <c r="CC33" s="70">
        <f t="shared" si="28"/>
        <v>0</v>
      </c>
      <c r="CD33" s="70">
        <f t="shared" si="29"/>
        <v>0</v>
      </c>
      <c r="CE33" s="70">
        <f t="shared" si="30"/>
        <v>0</v>
      </c>
      <c r="CF33" s="70">
        <f t="shared" si="31"/>
        <v>0</v>
      </c>
      <c r="CG33" s="70">
        <f t="shared" si="32"/>
        <v>0</v>
      </c>
      <c r="CH33" s="70">
        <f t="shared" si="33"/>
        <v>0</v>
      </c>
      <c r="CI33" s="70">
        <f t="shared" si="34"/>
        <v>0</v>
      </c>
      <c r="CJ33" s="70">
        <f t="shared" si="35"/>
        <v>0</v>
      </c>
      <c r="CK33" s="70">
        <f t="shared" si="36"/>
        <v>0</v>
      </c>
      <c r="CL33">
        <f t="shared" si="46"/>
        <v>44.752691663450612</v>
      </c>
      <c r="CM33" s="64">
        <f t="shared" si="47"/>
        <v>71.199071308431456</v>
      </c>
      <c r="CN33" s="64">
        <f t="shared" si="48"/>
        <v>0</v>
      </c>
      <c r="CO33" s="64">
        <f t="shared" si="49"/>
        <v>0</v>
      </c>
      <c r="CP33" s="64">
        <f t="shared" si="50"/>
        <v>0</v>
      </c>
      <c r="CQ33" s="64">
        <f t="shared" si="51"/>
        <v>0</v>
      </c>
      <c r="CR33" s="64">
        <f t="shared" si="52"/>
        <v>0</v>
      </c>
      <c r="CS33" s="64">
        <f t="shared" si="53"/>
        <v>0</v>
      </c>
      <c r="CT33" s="64">
        <f t="shared" si="54"/>
        <v>0</v>
      </c>
      <c r="CU33" s="64">
        <f t="shared" si="55"/>
        <v>0</v>
      </c>
      <c r="CV33" s="64">
        <f t="shared" si="56"/>
        <v>0</v>
      </c>
      <c r="CX33" s="103">
        <f t="shared" si="57"/>
        <v>57.612135616613443</v>
      </c>
      <c r="CY33" s="103">
        <f t="shared" si="58"/>
        <v>0</v>
      </c>
      <c r="CZ33" s="103">
        <f t="shared" si="59"/>
        <v>0</v>
      </c>
      <c r="DA33" s="103">
        <f t="shared" si="60"/>
        <v>0</v>
      </c>
      <c r="DB33" s="103">
        <f t="shared" si="61"/>
        <v>0</v>
      </c>
      <c r="DC33" s="103">
        <f t="shared" si="62"/>
        <v>0</v>
      </c>
      <c r="DD33" s="103">
        <f t="shared" si="63"/>
        <v>0</v>
      </c>
      <c r="DE33" s="103">
        <f t="shared" si="64"/>
        <v>0</v>
      </c>
      <c r="DF33" s="103">
        <f t="shared" si="65"/>
        <v>0</v>
      </c>
      <c r="DG33" s="103">
        <f t="shared" si="66"/>
        <v>0</v>
      </c>
      <c r="DI33" s="70">
        <f t="shared" si="67"/>
        <v>44.752691663450612</v>
      </c>
      <c r="DJ33" s="70">
        <f t="shared" si="68"/>
        <v>0</v>
      </c>
      <c r="DK33" s="70">
        <f t="shared" si="69"/>
        <v>0</v>
      </c>
      <c r="DL33" s="70">
        <f t="shared" si="70"/>
        <v>0</v>
      </c>
      <c r="DM33" s="70">
        <f t="shared" si="71"/>
        <v>0</v>
      </c>
      <c r="DN33" s="70">
        <f t="shared" si="72"/>
        <v>0</v>
      </c>
      <c r="DO33" s="70">
        <f t="shared" si="73"/>
        <v>0</v>
      </c>
      <c r="DP33" s="70">
        <f t="shared" si="74"/>
        <v>0</v>
      </c>
      <c r="DQ33" s="70">
        <f t="shared" si="75"/>
        <v>0</v>
      </c>
      <c r="DR33" s="70">
        <f t="shared" si="76"/>
        <v>0</v>
      </c>
      <c r="DT33">
        <f t="shared" si="77"/>
        <v>2.8007144564854114</v>
      </c>
      <c r="DU33">
        <f t="shared" si="78"/>
        <v>2.5270212782263766</v>
      </c>
      <c r="DV33">
        <f t="shared" si="79"/>
        <v>2.1655344816691109</v>
      </c>
      <c r="DX33">
        <f t="shared" si="80"/>
        <v>2.0238543602660315E-2</v>
      </c>
      <c r="DY33">
        <f t="shared" si="81"/>
        <v>1.7613231988037766E-2</v>
      </c>
      <c r="DZ33">
        <f t="shared" si="82"/>
        <v>1.1552150430218733E-2</v>
      </c>
      <c r="EB33">
        <f t="shared" si="83"/>
        <v>1.6750771049098692</v>
      </c>
      <c r="EC33">
        <f t="shared" si="84"/>
        <v>0</v>
      </c>
      <c r="ED33">
        <f t="shared" si="85"/>
        <v>0</v>
      </c>
      <c r="EE33">
        <f t="shared" si="86"/>
        <v>0</v>
      </c>
      <c r="EF33">
        <f t="shared" si="87"/>
        <v>0</v>
      </c>
      <c r="EG33">
        <f t="shared" si="88"/>
        <v>0</v>
      </c>
      <c r="EH33">
        <f t="shared" si="89"/>
        <v>0</v>
      </c>
      <c r="EI33">
        <f t="shared" si="90"/>
        <v>0</v>
      </c>
      <c r="EJ33">
        <f t="shared" si="91"/>
        <v>0</v>
      </c>
      <c r="EK33">
        <f t="shared" si="92"/>
        <v>0</v>
      </c>
      <c r="EM33">
        <f t="shared" si="93"/>
        <v>1.335125843712123</v>
      </c>
      <c r="EN33">
        <f t="shared" si="94"/>
        <v>0</v>
      </c>
      <c r="EO33">
        <f t="shared" si="95"/>
        <v>0</v>
      </c>
      <c r="EP33">
        <f t="shared" si="96"/>
        <v>0</v>
      </c>
      <c r="EQ33">
        <f t="shared" si="97"/>
        <v>0</v>
      </c>
      <c r="ER33">
        <f t="shared" si="98"/>
        <v>0</v>
      </c>
      <c r="ES33">
        <f t="shared" si="99"/>
        <v>0</v>
      </c>
      <c r="ET33">
        <f t="shared" si="100"/>
        <v>0</v>
      </c>
      <c r="EU33">
        <f t="shared" si="101"/>
        <v>0</v>
      </c>
      <c r="EV33">
        <f t="shared" si="102"/>
        <v>0</v>
      </c>
      <c r="EX33">
        <f t="shared" si="103"/>
        <v>1.0224505082195963</v>
      </c>
      <c r="EY33">
        <f t="shared" si="104"/>
        <v>0</v>
      </c>
      <c r="EZ33">
        <f t="shared" si="105"/>
        <v>0</v>
      </c>
      <c r="FA33">
        <f t="shared" si="106"/>
        <v>0</v>
      </c>
      <c r="FB33">
        <f t="shared" si="107"/>
        <v>0</v>
      </c>
      <c r="FC33">
        <f t="shared" si="108"/>
        <v>0</v>
      </c>
      <c r="FD33">
        <f t="shared" si="109"/>
        <v>0</v>
      </c>
      <c r="FE33">
        <f t="shared" si="110"/>
        <v>0</v>
      </c>
      <c r="FF33">
        <f t="shared" si="111"/>
        <v>0</v>
      </c>
      <c r="FG33">
        <f t="shared" si="112"/>
        <v>0</v>
      </c>
      <c r="FJ33">
        <f>IF($W$2=0,0,IF(BF33&lt;=0,0,('LED Curve'!$D$19*(BF33/$W$2)^3+'LED Curve'!$D$20*(BF33/$W$2)^2+'LED Curve'!$D$21*(BF33/$W$2)^1+'LED Curve'!$D$22)*$AC$2*$W$2))</f>
        <v>292.41201671904429</v>
      </c>
      <c r="FK33">
        <f>IF($W$3=0,0,IF(BG33&lt;=0,0,('LED Curve'!$D$19*(BG33/$W$3)^3+'LED Curve'!$D$20*(BG33/$W$3)^2+'LED Curve'!$D$21*(BG33/$W$3)^1+'LED Curve'!$D$22)*$AC$3*$W$3))</f>
        <v>0</v>
      </c>
      <c r="FL33">
        <f>IF($W$4=0,0,IF(BH33&lt;=0,0,('LED Curve'!$D$19*(BH33/$W$4)^3+'LED Curve'!$D$20*(BH33/$W$4)^2+'LED Curve'!$D$21*(BH33/$W$4)^1+'LED Curve'!$D$22)*$AC$4*$W$4))</f>
        <v>0</v>
      </c>
      <c r="FM33">
        <f>IF($W$5=0,0,IF(BI33&lt;=0,0,('LED Curve'!$D$19*(BI33/$W$5)^3+'LED Curve'!$D$20*(BI33/$W$5)^2+'LED Curve'!$D$21*(BI33/$W$5)^1+'LED Curve'!$D$22)*$AC$5*$W$5))</f>
        <v>0</v>
      </c>
      <c r="FN33">
        <f>IF($W$6=0,0,IF(BJ33&lt;=0,0,('LED Curve'!$D$19*(BJ33/$W$6)^3+'LED Curve'!$D$20*(BJ33/$W$6)^2+'LED Curve'!$D$21*(BJ33/$W$6)^1+'LED Curve'!$D$22)*$AC$6*$W$6))</f>
        <v>0</v>
      </c>
      <c r="FO33">
        <f>IF($Z$2=0,0,IF(BK33&lt;=0,0,('LED Curve'!$D$19*(BK33/$Z$2)^3+'LED Curve'!$D$20*(BK33/$Z$2)^2+'LED Curve'!$D$21*(BK33/$Z$2)^1+'LED Curve'!$D$22)*$AE$2*$Z$2))</f>
        <v>0</v>
      </c>
      <c r="FP33">
        <f>IF($Z$3=0,0,IF(BL33&lt;=0,0,('LED Curve'!$D$19*(BL33/$Z$3)^3+'LED Curve'!$D$20*(BL33/$Z$3)^2+'LED Curve'!$D$21*(BL33/$Z$3)^1+'LED Curve'!$D$22)*$AE$3*$Z$3))</f>
        <v>0</v>
      </c>
      <c r="FQ33">
        <f>IF($Z$4=0,0,IF(BM33&lt;=0,0,('LED Curve'!$D$19*(BM33/$Z$4)^3+'LED Curve'!$D$20*(BM33/$Z$4)^2+'LED Curve'!$D$21*(BM33/$Z$4)^1+'LED Curve'!$D$22)*$AE$4*$Z$4))</f>
        <v>0</v>
      </c>
      <c r="FR33">
        <f>IF($Z$5=0,0,IF(BN33&lt;=0,0,('LED Curve'!$D$19*(BN33/$Z$5)^3+'LED Curve'!$D$20*(BN33/$Z$5)^2+'LED Curve'!$D$21*(BN33/$Z$5)^1+'LED Curve'!$D$22)*$AE$5*$Z$5))</f>
        <v>0</v>
      </c>
      <c r="FS33">
        <f>IF($Z$6=0,0,IF(BO33&lt;=0,0,('LED Curve'!$D$19*(BO33/$Z$6)^3+'LED Curve'!$D$20*(BO33/$Z$6)^2+'LED Curve'!$D$21*(BO33/$Z$6)^1+'LED Curve'!$D$22)*$AE$6*$Z$6))</f>
        <v>0</v>
      </c>
      <c r="FU33">
        <f>IF($W$2=0,0,IF(BQ33&lt;=0,0,('LED Curve'!$D$19*(BQ33/$W$2)^3+'LED Curve'!$D$20*(BQ33/$W$2)^2+'LED Curve'!$D$21*(BQ33/$W$2)^1+'LED Curve'!$D$22)*$AC$2*$W$2))</f>
        <v>238.5689217526801</v>
      </c>
      <c r="FV33">
        <f>IF($W$3=0,0,IF(BR33&lt;=0,0,('LED Curve'!$D$19*(BR33/$W$3)^3+'LED Curve'!$D$20*(BR33/$W$3)^2+'LED Curve'!$D$21*(BR33/$W$3)^1+'LED Curve'!$D$22)*$AC$3*$W$3))</f>
        <v>0</v>
      </c>
      <c r="FW33">
        <f>IF($W$4=0,0,IF(BS33&lt;=0,0,('LED Curve'!$D$19*(BS33/$W$4)^3+'LED Curve'!$D$20*(BS33/$W$4)^2+'LED Curve'!$D$21*(BS33/$W$4)^1+'LED Curve'!$D$22)*$AC$4*$W$4))</f>
        <v>0</v>
      </c>
      <c r="FX33">
        <f>IF($W$5=0,0,IF(BT33&lt;=0,0,('LED Curve'!$D$19*(BT33/$W$5)^3+'LED Curve'!$D$20*(BT33/$W$5)^2+'LED Curve'!$D$21*(BT33/$W$5)^1+'LED Curve'!$D$22)*$AC$5*$W$5))</f>
        <v>0</v>
      </c>
      <c r="FY33">
        <f>IF($W$6=0,0,IF(BU33&lt;=0,0,('LED Curve'!$D$19*(BU33/$W$6)^3+'LED Curve'!$D$20*(BU33/$W$6)^2+'LED Curve'!$D$21*(BU33/$W$6)^1+'LED Curve'!$D$22)*$AC$6*$W$6))</f>
        <v>0</v>
      </c>
      <c r="FZ33">
        <f>IF($Z$2=0,0,IF(BV33&lt;=0,0,('LED Curve'!$D$19*(BV33/$Z$2)^3+'LED Curve'!$D$20*(BV33/$Z$2)^2+'LED Curve'!$D$21*(BV33/$Z$2)^1+'LED Curve'!$D$22)*$AE$2*$Z$2))</f>
        <v>0</v>
      </c>
      <c r="GA33">
        <f>IF($Z$3=0,0,IF(BW33&lt;=0,0,('LED Curve'!$D$19*(BW33/$Z$3)^3+'LED Curve'!$D$20*(BW33/$Z$3)^2+'LED Curve'!$D$21*(BW33/$Z$3)^1+'LED Curve'!$D$22)*$AE$3*$Z$3))</f>
        <v>0</v>
      </c>
      <c r="GB33">
        <f>IF($Z$4=0,0,IF(BX33&lt;=0,0,('LED Curve'!$D$19*(BX33/$Z$4)^3+'LED Curve'!$D$20*(BX33/$Z$4)^2+'LED Curve'!$D$21*(BX33/$Z$4)^1+'LED Curve'!$D$22)*$AE$4*$Z$4))</f>
        <v>0</v>
      </c>
      <c r="GC33">
        <f>IF($Z$5=0,0,IF(BY33&lt;=0,0,('LED Curve'!$D$19*(BY33/$Z$5)^3+'LED Curve'!$D$20*(BY33/$Z$5)^2+'LED Curve'!$D$21*(BY33/$Z$5)^1+'LED Curve'!$D$22)*$AE$5*$Z$5))</f>
        <v>0</v>
      </c>
      <c r="GD33">
        <f>IF($Z$6=0,0,IF(BZ33&lt;=0,0,('LED Curve'!$D$19*(BZ33/$Z$6)^3+'LED Curve'!$D$20*(BZ33/$Z$6)^2+'LED Curve'!$D$21*(BZ33/$Z$6)^1+'LED Curve'!$D$22)*$AE$6*$Z$6))</f>
        <v>0</v>
      </c>
      <c r="GF33">
        <f>IF($W$2=0,0,IF(CB33&lt;=0,0,('LED Curve'!$D$19*(CB33/$W$2)^3+'LED Curve'!$D$20*(CB33/$W$2)^2+'LED Curve'!$D$21*(CB33/$W$2)^1+'LED Curve'!$D$22)*$AC$2*$W$2))</f>
        <v>186.53795448911379</v>
      </c>
      <c r="GG33">
        <f>IF($W$3=0,0,IF(CC33&lt;=0,0,('LED Curve'!$D$19*(CC33/$W$3)^3+'LED Curve'!$D$20*(CC33/$W$3)^2+'LED Curve'!$D$21*(CC33/$W$3)^1+'LED Curve'!$D$22)*$AC$3*$W$3))</f>
        <v>0</v>
      </c>
      <c r="GH33">
        <f>IF($W$4=0,0,IF(CD33&lt;=0,0,('LED Curve'!$D$19*(CD33/$W$4)^3+'LED Curve'!$D$20*(CD33/$W$4)^2+'LED Curve'!$D$21*(CD33/$W$4)^1+'LED Curve'!$D$22)*$AC$4*$W$4))</f>
        <v>0</v>
      </c>
      <c r="GI33">
        <f>IF($W$5=0,0,IF(CE33&lt;=0,0,('LED Curve'!$D$19*(CE33/$W$5)^3+'LED Curve'!$D$20*(CE33/$W$5)^2+'LED Curve'!$D$21*(CE33/$W$5)^1+'LED Curve'!$D$22)*$AC$5*$W$5))</f>
        <v>0</v>
      </c>
      <c r="GJ33">
        <f>IF($W$6=0,0,IF(CF33&lt;=0,0,('LED Curve'!$D$19*(CF33/$W$6)^3+'LED Curve'!$D$20*(CF33/$W$6)^2+'LED Curve'!$D$21*(CF33/$W$6)^1+'LED Curve'!$D$22)*$AC$6*$W$6))</f>
        <v>0</v>
      </c>
      <c r="GK33">
        <f>IF($Z$2=0,0,IF(CG33&lt;=0,0,('LED Curve'!$D$19*(CG33/$Z$2)^3+'LED Curve'!$D$20*(CG33/$Z$2)^2+'LED Curve'!$D$21*(CG33/$Z$2)^1+'LED Curve'!$D$22)*$AE$2*$Z$2))</f>
        <v>0</v>
      </c>
      <c r="GL33">
        <f>IF($Z$3=0,0,IF(CH33&lt;=0,0,('LED Curve'!$D$19*(CH33/$Z$3)^3+'LED Curve'!$D$20*(CH33/$Z$3)^2+'LED Curve'!$D$21*(CH33/$Z$3)^1+'LED Curve'!$D$22)*$AE$3*$Z$3))</f>
        <v>0</v>
      </c>
      <c r="GM33">
        <f>IF($Z$4=0,0,IF(CI33&lt;=0,0,('LED Curve'!$D$19*(CI33/$Z$4)^3+'LED Curve'!$D$20*(CI33/$Z$4)^2+'LED Curve'!$D$21*(CI33/$Z$4)^1+'LED Curve'!$D$22)*$AE$4*$Z$4))</f>
        <v>0</v>
      </c>
      <c r="GN33">
        <f>IF($Z$5=0,0,IF(CJ33&lt;=0,0,('LED Curve'!$D$19*(CJ33/$Z$5)^3+'LED Curve'!$D$20*(CJ33/$Z$5)^2+'LED Curve'!$D$21*(CJ33/$Z$5)^1+'LED Curve'!$D$22)*$AE$5*$Z$5))</f>
        <v>0</v>
      </c>
      <c r="GO33">
        <f>IF($Z$6=0,0,IF(CK33&lt;=0,0,('LED Curve'!$D$19*(CK33/$Z$6)^3+'LED Curve'!$D$20*(CK33/$Z$6)^2+'LED Curve'!$D$21*(CK33/$Z$6)^1+'LED Curve'!$D$22)*$AE$6*$Z$6))</f>
        <v>0</v>
      </c>
      <c r="GQ33">
        <f t="shared" si="113"/>
        <v>292.41201671904429</v>
      </c>
      <c r="GR33">
        <f t="shared" si="41"/>
        <v>0</v>
      </c>
      <c r="GS33">
        <f t="shared" si="114"/>
        <v>238.5689217526801</v>
      </c>
      <c r="GT33">
        <f t="shared" si="42"/>
        <v>0</v>
      </c>
      <c r="GU33">
        <f t="shared" si="115"/>
        <v>186.53795448911379</v>
      </c>
      <c r="GV33">
        <f t="shared" si="43"/>
        <v>0</v>
      </c>
    </row>
    <row r="34" spans="1:204" ht="16.899999999999999">
      <c r="A34">
        <v>23</v>
      </c>
      <c r="B34">
        <f t="shared" si="0"/>
        <v>7.4869791666666672E-4</v>
      </c>
      <c r="C34" s="50">
        <f t="shared" si="1"/>
        <v>41.139722788558657</v>
      </c>
      <c r="D34" s="50">
        <f t="shared" si="2"/>
        <v>45.866358653954059</v>
      </c>
      <c r="E34" s="50">
        <f t="shared" si="3"/>
        <v>50.59299451934946</v>
      </c>
      <c r="G34" s="52">
        <f t="shared" si="4"/>
        <v>0.65301147283426442</v>
      </c>
      <c r="H34" s="52">
        <f t="shared" si="5"/>
        <v>0.72803743895165174</v>
      </c>
      <c r="I34" s="52">
        <f t="shared" si="6"/>
        <v>0.80306340506903906</v>
      </c>
      <c r="J34" s="52">
        <f>IF(C34&lt;Calculation!D$19,0,G34)</f>
        <v>0.65301147283426442</v>
      </c>
      <c r="K34" s="52">
        <f>IF(D34&lt;Calculation!D$19,0,H34)</f>
        <v>0.72803743895165174</v>
      </c>
      <c r="L34" s="52">
        <f>IF(E34&lt;Calculation!D$19,0,I34)</f>
        <v>0.80306340506903906</v>
      </c>
      <c r="M34" s="52">
        <f>IF(IF(C34&lt;Calculation!D$19,0,C34*(R$3/(R$2+R$3)))&gt;0,$H$2*SIN(2*PI()*$E$2*B34)+$H$5,0)</f>
        <v>0.66941596732563702</v>
      </c>
      <c r="N34" s="52">
        <f>IF(IF(D34&lt;Calculation!D$19,0,D34*(R$3/(R$2+R$3)))&gt;0,$J$2*SIN(2*PI()*$E$2*B34)+$J$5,0)</f>
        <v>0.55031402671591412</v>
      </c>
      <c r="O34" s="52">
        <f>IF(IF(E34&lt;Calculation!D$19,0,E34*(R$3/(R$2+R$3)))&gt;0,$L$2*SIN(2*PI()*$E$2*B34)+$L$5,0)</f>
        <v>0.437759511754088</v>
      </c>
      <c r="Q34" s="55">
        <f>(M34/Design!C$43)*10^3</f>
        <v>74.379551925070786</v>
      </c>
      <c r="R34" s="55">
        <f>(N34/Design!C$43)*10^3</f>
        <v>61.1460029684349</v>
      </c>
      <c r="S34" s="55">
        <f>(O34/Design!C$43)*10^3</f>
        <v>48.639945750454224</v>
      </c>
      <c r="U34" s="55">
        <f>(($H$2*SIN(2*PI()*$E$2*B34)+$H$5)/Design!C$43)*10^3</f>
        <v>74.379551925070786</v>
      </c>
      <c r="V34" s="55">
        <f>(($J$2*SIN(2*PI()*$E$2*B34)+$J$5)/Design!C$43)*10^3</f>
        <v>61.1460029684349</v>
      </c>
      <c r="W34" s="55">
        <f>(($L$2*SIN(2*PI()*$E$2*B34)+$L$5)/Design!C$43)*10^3</f>
        <v>48.639945750454224</v>
      </c>
      <c r="Y34" s="99">
        <f>IF(C34&lt;('LED Curve'!$D$14*(U34/$W$2)^3+'LED Curve'!$D$15*(U34/$W$2)^2+'LED Curve'!$D$16*(U34/$W$2)^1+'LED Curve'!$D$17)*$AC$2+((R$5-1)*Design!C$18),0,         ('LED Curve'!$D$14*(U34/$W$2)^3+'LED Curve'!$D$15*(U34/$W$2)^2+'LED Curve'!$D$16*(U34/$W$2)^1+'LED Curve'!$D$17)*$AC$2)</f>
        <v>23.609630241784451</v>
      </c>
      <c r="Z34" s="99">
        <f>IF(Y34=0,0,IF(C34&lt;Y34+('LED Curve'!$D$14*(U34/$W$3)^3+'LED Curve'!$D$15*(U34/$W$3)^2+'LED Curve'!$D$16*(U34/$W$3)^1+'LED Curve'!$D$17)*$AC$3+((R$5-2)*Design!C$18),0,         ('LED Curve'!$D$14*(U34/$W$3)^3+'LED Curve'!$D$15*(U34/$W$3)^2+'LED Curve'!$D$16*(U34/$W$3)^1+'LED Curve'!$D$17)*$AC$3))</f>
        <v>0</v>
      </c>
      <c r="AA34" s="99">
        <f>IF(Z34=0,0,IF(C34&lt;(SUM(Y34:Z34)+('LED Curve'!$D$14*(U34/$W$4)^3+'LED Curve'!$D$15*(U34/$W$4)^2+'LED Curve'!$D$16*(U34/$W$4)^1+'LED Curve'!$D$17)*$AC$4+((R$5-3)*Design!C$18)),0,         ('LED Curve'!$D$14*(U34/$W$4)^3+'LED Curve'!$D$15*(U34/$W$4)^2+'LED Curve'!$D$16*(U34/$W$4)^1+'LED Curve'!$D$17)*$AC$4))</f>
        <v>0</v>
      </c>
      <c r="AB34" s="99">
        <f>IF(AA34=0,0,IF(C34&lt;(SUM(Y34:AA34)+('LED Curve'!$D$14*(U34/$W$5)^3+'LED Curve'!$D$15*(U34/$W$5)^2+'LED Curve'!$D$16*(U34/$W$5)^1+'LED Curve'!$D$17)*$AC$5+((R$5-4)*Design!C$18)),0,         ('LED Curve'!$D$14*(U34/$W$5)^3+'LED Curve'!$D$15*(U34/$W$5)^2+'LED Curve'!$D$16*(U34/$W$5)^1+'LED Curve'!$D$17)*$AC$5))</f>
        <v>0</v>
      </c>
      <c r="AC34" s="99">
        <f>IF(AB34=0,0,IF(C34&lt;(SUM(Y34:AB34)+ ('LED Curve'!$D$14*(U34/$W$6)^3+'LED Curve'!$D$15*(U34/$W$6)^2+'LED Curve'!$D$16*(U34/$W$6)^1+'LED Curve'!$D$17)*$AC$6+((R$5-5)*Design!C$18)),0,         ('LED Curve'!$D$14*(U34/$W$6)^3+'LED Curve'!$D$15*(U34/$W$6)^2+'LED Curve'!$D$16*(U34/$W$6)^1+'LED Curve'!$D$17)*$AC$6))</f>
        <v>0</v>
      </c>
      <c r="AD34" s="99">
        <f>IF(AC34=0,0,IF(C34&lt;(SUM(Y34:AC34)+('LED Curve'!$D$14*(U34/$Z$2)^3+'LED Curve'!$D$15*(U34/$Z$2)^2+'LED Curve'!$D$16*(U34/$Z$2)^1+'LED Curve'!$D$17)*$AE$2+((R$5-6)*Design!C$18)),0,         ('LED Curve'!$D$14*(U34/$Z$2)^3+'LED Curve'!$D$15*(U34/$Z$2)^2+'LED Curve'!$D$16*(U34/$Z$2)^1+'LED Curve'!$D$17)*$AE$2))</f>
        <v>0</v>
      </c>
      <c r="AE34" s="99">
        <f>IF(AD34=0,0,IF(C34&lt;(SUM(Y34:AD34)+('LED Curve'!$D$14*(U34/$Z$3)^3+'LED Curve'!$D$15*(U34/$Z$3)^2+'LED Curve'!$D$16*(U34/$Z$3)^1+'LED Curve'!$D$17)*$AE$3+((R$5-7)*Design!C$18)),0,         ('LED Curve'!$D$14*(U34/$Z$3)^3+'LED Curve'!$D$15*(U34/$Z$3)^2+'LED Curve'!$D$16*(U34/$Z$3)^1+'LED Curve'!$D$17)*$AE$3))</f>
        <v>0</v>
      </c>
      <c r="AF34" s="99">
        <f>IF(AE34=0,0,IF(C34&lt;(SUM(Y34:AE34)+('LED Curve'!$D$14*(U34/$Z$4)^3+'LED Curve'!$D$15*(U34/$Z$4)^2+'LED Curve'!$D$16*(U34/$Z$4)^1+'LED Curve'!$D$17)*$AE$4+((R$5-8)*Design!C$18)),0,         ('LED Curve'!$D$14*(U34/$Z$4)^3+'LED Curve'!$D$15*(U34/$Z$4)^2+'LED Curve'!$D$16*(U34/$Z$4)^1+'LED Curve'!$D$17)*$AE$4))</f>
        <v>0</v>
      </c>
      <c r="AG34" s="99">
        <f>IF(AF34=0,0,IF(C34&lt;(SUM(Y34:AF34)+('LED Curve'!$D$14*(U34/$Z$5)^3+'LED Curve'!$D$15*(U34/$Z$5)^2+'LED Curve'!$D$16*(U34/$Z$5)^1+'LED Curve'!$D$17)*$AE$5+((R$5-9)*Design!C$18)),0,         ('LED Curve'!$D$14*(U34/$Z$5)^3+'LED Curve'!$D$15*(U34/$Z$5)^2+'LED Curve'!$D$16*(U34/$Z$5)^1+'LED Curve'!$D$17)*$AE$5))</f>
        <v>0</v>
      </c>
      <c r="AH34" s="99">
        <f>IF(AG34=0,0,IF(C34&lt;(SUM(Y34:AG34)+('LED Curve'!$D$14*(U34/$Z$6)^3+'LED Curve'!$D$15*(U34/$Z$6)^2+'LED Curve'!$D$16*(U34/$Z$6)^1+'LED Curve'!$D$17)*$AE$6+((R$5-10)*Design!C$18)),0,         ('LED Curve'!$D$14*(U34/$Z$6)^3+'LED Curve'!$D$15*(U34/$Z$6)^2+'LED Curve'!$D$16*(U34/$Z$6)^1+'LED Curve'!$D$17)*$AE$6))</f>
        <v>0</v>
      </c>
      <c r="AI34">
        <f t="shared" si="44"/>
        <v>23.609630241784451</v>
      </c>
      <c r="AJ34" s="57">
        <f>IF(D34&lt;('LED Curve'!$D$14*(V34/$W$2)^3+'LED Curve'!$D$15*(V34/$W$2)^2+'LED Curve'!$D$16*(V34/$W$2)^1+'LED Curve'!$D$17)*$AC$2+((R$5-1)*Design!C$18),0,         ('LED Curve'!$D$14*(V34/$W$2)^3+'LED Curve'!$D$15*(V34/$W$2)^2+'LED Curve'!$D$16*(V34/$W$2)^1+'LED Curve'!$D$17)*$AC$2)</f>
        <v>23.265563044507566</v>
      </c>
      <c r="AK34" s="57">
        <f>IF(AJ34=0,0,IF(D34&lt;AJ34+('LED Curve'!$D$14*(V34/$W$3)^3+'LED Curve'!$D$15*(V34/$W$3)^2+'LED Curve'!$D$16*(V34/$W$3)^1+'LED Curve'!$D$17)*$AC$3+((R$5-1)*Design!C$18),0,         ('LED Curve'!$D$14*(V34/$W$3)^3+'LED Curve'!$D$15*(V34/$W$3)^2+'LED Curve'!$D$16*(V34/$W$3)^1+'LED Curve'!$D$17)*$AC$3))</f>
        <v>0</v>
      </c>
      <c r="AL34" s="57">
        <f>IF(AK34=0,0,IF(D34&lt;(SUM(AJ34:AK34)+('LED Curve'!$D$14*(V34/$W$4)^3+'LED Curve'!$D$15*(V34/$W$4)^2+'LED Curve'!$D$16*(V34/$W$4)^1+'LED Curve'!$D$17)*$AC$4+((R$5-1)*Design!C$18)),0,         ('LED Curve'!$D$14*(V34/$W$4)^3+'LED Curve'!$D$15*(V34/$W$4)^2+'LED Curve'!$D$16*(V34/$W$4)^1+'LED Curve'!$D$17)*$AC$4))</f>
        <v>0</v>
      </c>
      <c r="AM34" s="57">
        <f>IF(AL34=0,0,IF(D34&lt;(SUM(AJ34:AL34)+('LED Curve'!$D$14*(V34/$W$5)^3+'LED Curve'!$D$15*(V34/$W$5)^2+'LED Curve'!$D$16*(V34/$W$5)^1+'LED Curve'!$D$17)*$AC$5+((R$5-1)*Design!C$18)),0,         ('LED Curve'!$D$14*(V34/$W$5)^3+'LED Curve'!$D$15*(V34/$W$5)^2+'LED Curve'!$D$16*(V34/$W$5)^1+'LED Curve'!$D$17)*$AC$5))</f>
        <v>0</v>
      </c>
      <c r="AN34" s="57">
        <f>IF(AM34=0,0,IF(D34&lt;(SUM(AJ34:AM34)+ ('LED Curve'!$D$14*(V34/$W$6)^3+'LED Curve'!$D$15*(V34/$W$6)^2+'LED Curve'!$D$16*(V34/$W$6)^1+'LED Curve'!$D$17)*$AC$6+((R$5-1)*Design!C$18)),0,         ('LED Curve'!$D$14*(V34/$W$6)^3+'LED Curve'!$D$15*(V34/$W$6)^2+'LED Curve'!$D$16*(V34/$W$6)^1+'LED Curve'!$D$17)*$AC$6))</f>
        <v>0</v>
      </c>
      <c r="AO34" s="57">
        <f>IF(AN34=0,0,IF(D34&lt;(SUM(AJ34:AN34)+('LED Curve'!$D$14*(V34/$Z$2)^3+'LED Curve'!$D$15*(V34/$Z$2)^2+'LED Curve'!$D$16*(V34/$Z$2)^1+'LED Curve'!$D$17)*$AE$2+((R$5-1)*Design!C$18)),0,         ('LED Curve'!$D$14*(V34/$Z$2)^3+'LED Curve'!$D$15*(V34/$Z$2)^2+'LED Curve'!$D$16*(V34/$Z$2)^1+'LED Curve'!$D$17)*$AE$2))</f>
        <v>0</v>
      </c>
      <c r="AP34" s="57">
        <f>IF(AO34=0,0,IF(D34&lt;(SUM(AJ34:AO34)+('LED Curve'!$D$14*(V34/$Z$3)^3+'LED Curve'!$D$15*(V34/$Z$3)^2+'LED Curve'!$D$16*(V34/$Z$3)^1+'LED Curve'!$D$17)*$AE$3+((R$5-1)*Design!C$18)),0,         ('LED Curve'!$D$14*(V34/$Z$3)^3+'LED Curve'!$D$15*(V34/$Z$3)^2+'LED Curve'!$D$16*(V34/$Z$3)^1+'LED Curve'!$D$17)*$AE$3))</f>
        <v>0</v>
      </c>
      <c r="AQ34" s="57">
        <f>IF(AP34=0,0,IF(D34&lt;(SUM(AJ34:AP34)+('LED Curve'!$D$14*(V34/$Z$4)^3+'LED Curve'!$D$15*(V34/$Z$4)^2+'LED Curve'!$D$16*(V34/$Z$4)^1+'LED Curve'!$D$17)*$AE$4+((R$5-1)*Design!C$18)),0,         ('LED Curve'!$D$14*(V34/$Z$4)^3+'LED Curve'!$D$15*(V34/$Z$4)^2+'LED Curve'!$D$16*(V34/$Z$4)^1+'LED Curve'!$D$17)*$AE$4))</f>
        <v>0</v>
      </c>
      <c r="AR34" s="57">
        <f>IF(AQ34=0,0,IF(D34&lt;(SUM(AJ34:AQ34)+('LED Curve'!$D$14*(V34/$Z$5)^3+'LED Curve'!$D$15*(V34/$Z$5)^2+'LED Curve'!$D$16*(V34/$Z$5)^1+'LED Curve'!$D$17)*$AE$5+((R$5-1)*Design!C$18)),0,         ('LED Curve'!$D$14*(V34/$Z$5)^3+'LED Curve'!$D$15*(V34/$Z$5)^2+'LED Curve'!$D$16*(V34/$Z$5)^1+'LED Curve'!$D$17)*$AE$5))</f>
        <v>0</v>
      </c>
      <c r="AS34" s="57">
        <f>IF(AR34=0,0,IF(D34&lt;(SUM(AJ34:AR34)+('LED Curve'!$D$14*(V34/$Z$6)^3+'LED Curve'!$D$15*(V34/$Z$6)^2+'LED Curve'!$D$16*(V34/$Z$6)^1+'LED Curve'!$D$17)*$AE$6+((R$5-1)*Design!C$18)),0,         ('LED Curve'!$D$14*(V34/$Z$6)^3+'LED Curve'!$D$15*(V34/$Z$6)^2+'LED Curve'!$D$16*(V34/$Z$6)^1+'LED Curve'!$D$17)*$AE$6))</f>
        <v>0</v>
      </c>
      <c r="AU34" s="59">
        <f>IF(E34&lt;('LED Curve'!$D$14*(W34/$W$2)^3+'LED Curve'!$D$15*(W34/$W$2)^2+'LED Curve'!$D$16*(W34/$W$2)^1+'LED Curve'!$D$17)*$AC$2+((R$5-1)*Design!C$18),0,         ('LED Curve'!$D$14*(W34/$W$2)^3+'LED Curve'!$D$15*(W34/$W$2)^2+'LED Curve'!$D$16*(W34/$W$2)^1+'LED Curve'!$D$17)*$AC$2)</f>
        <v>22.944956300017139</v>
      </c>
      <c r="AV34" s="59">
        <f>IF(AU34=0,0,IF(E34&lt;AU34+('LED Curve'!$D$14*(W34/$W$3)^3+'LED Curve'!$D$15*(W34/$W$3)^2+'LED Curve'!$D$16*(W34/$W$3)^1+'LED Curve'!$D$17)*$AC$3+((R$5-2)*Design!C$18),0,         ('LED Curve'!$D$14*(W34/$W$3)^3+'LED Curve'!$D$15*(W34/$W$3)^2+'LED Curve'!$D$16*(W34/$W$3)^1+'LED Curve'!$D$17)*$AC$3))</f>
        <v>0</v>
      </c>
      <c r="AW34" s="59">
        <f>IF(AV34=0,0,IF(E34&lt;(SUM(AU34:AV34)+('LED Curve'!$D$14*(W34/$W$4)^3+'LED Curve'!$D$15*(W34/$W$4)^2+'LED Curve'!$D$16*(W34/$W$4)^1+'LED Curve'!$D$17)*$AC$4+((R$5-3)*Design!C$18)),0,         ('LED Curve'!$D$14*(W34/$W$4)^3+'LED Curve'!$D$15*(W34/$W$4)^2+'LED Curve'!$D$16*(W34/$W$4)^1+'LED Curve'!$D$17)*$AC$4))</f>
        <v>0</v>
      </c>
      <c r="AX34" s="59">
        <f>IF(AW34=0,0,IF(E34&lt;(SUM(AU34:AW34)+('LED Curve'!$D$14*(W34/$W$5)^3+'LED Curve'!$D$15*(W34/$W$5)^2+'LED Curve'!$D$16*(W34/$W$5)^1+'LED Curve'!$D$17)*$AC$5+((R$5-4)*Design!C$18)),0,         ('LED Curve'!$D$14*(W34/$W$5)^3+'LED Curve'!$D$15*(W34/$W$5)^2+'LED Curve'!$D$16*(W34/$W$5)^1+'LED Curve'!$D$17)*$AC$5))</f>
        <v>0</v>
      </c>
      <c r="AY34" s="59">
        <f>IF(AX34=0,0,IF(E34&lt;(SUM(AU34:AX34)+ ('LED Curve'!$D$14*(W34/$W$6)^3+'LED Curve'!$D$15*(W34/$W$6)^2+'LED Curve'!$D$16*(W34/$W$6)^1+'LED Curve'!$D$17)*$AC$6+((R$5-5)*Design!C$18)),0,         ('LED Curve'!$D$14*(W34/$W$6)^3+'LED Curve'!$D$15*(W34/$W$6)^2+'LED Curve'!$D$16*(W34/$W$6)^1+'LED Curve'!$D$17)*$AC$6))</f>
        <v>0</v>
      </c>
      <c r="AZ34" s="59">
        <f>IF(AY34=0,0,IF(E34&lt;(SUM(AU34:AY34)+('LED Curve'!$D$14*(W34/$Z$2)^3+'LED Curve'!$D$15*(W34/$Z$2)^2+'LED Curve'!$D$16*(W34/$Z$2)^1+'LED Curve'!$D$17)*$AE$2+((R$5-6)*Design!C$18)),0,         ('LED Curve'!$D$14*(W34/$Z$2)^3+'LED Curve'!$D$15*(W34/$Z$2)^2+'LED Curve'!$D$16*(W34/$Z$2)^1+'LED Curve'!$D$17)*$AE$2))</f>
        <v>0</v>
      </c>
      <c r="BA34" s="59">
        <f>IF(AZ34=0,0,IF(E34&lt;(SUM(AU34:AZ34)+('LED Curve'!$D$14*(W34/$Z$3)^3+'LED Curve'!$D$15*(W34/$Z$3)^2+'LED Curve'!$D$16*(W34/$Z$3)^1+'LED Curve'!$D$17)*$AE$3+((R$5-7)*Design!C$18)),0,         ('LED Curve'!$D$14*(W34/$Z$3)^3+'LED Curve'!$D$15*(W34/$Z$3)^2+'LED Curve'!$D$16*(W34/$Z$3)^1+'LED Curve'!$D$17)*$AE$3))</f>
        <v>0</v>
      </c>
      <c r="BB34" s="59">
        <f>IF(BA34=0,0,IF(E34&lt;(SUM(AU34:BA34)+('LED Curve'!$D$14*(W34/$Z$4)^3+'LED Curve'!$D$15*(W34/$Z$4)^2+'LED Curve'!$D$16*(W34/$Z$4)^1+'LED Curve'!$D$17)*$AE$4+((R$5-8)*Design!C$18)),0,         ('LED Curve'!$D$14*(W34/$Z$4)^3+'LED Curve'!$D$15*(W34/$Z$4)^2+'LED Curve'!$D$16*(W34/$Z$4)^1+'LED Curve'!$D$17)*$AE$4))</f>
        <v>0</v>
      </c>
      <c r="BC34" s="59">
        <f>IF(BB34=0,0,IF(E34&lt;(SUM(AU34:BB34)+('LED Curve'!$D$14*(W34/$Z$5)^3+'LED Curve'!$D$15*(W34/$Z$5)^2+'LED Curve'!$D$16*(W34/$Z$5)^1+'LED Curve'!$D$17)*$AE$5+((R$5-9)*Design!C$18)),0,         ('LED Curve'!$D$14*(W34/$Z$5)^3+'LED Curve'!$D$15*(W34/$Z$5)^2+'LED Curve'!$D$16*(W34/$Z$5)^1+'LED Curve'!$D$17)*$AE$5))</f>
        <v>0</v>
      </c>
      <c r="BD34" s="59">
        <f>IF(BC34=0,0,IF(E34&lt;(SUM(AU34:BC34)+('LED Curve'!$D$14*(W34/$Z$6)^3+'LED Curve'!$D$15*(W34/$Z$6)^2+'LED Curve'!$D$16*(W34/$Z$6)^1+'LED Curve'!$D$17)*$AE$6+((R$5-10)*Design!C$18)),0,         ('LED Curve'!$D$14*(W34/$Z$6)^3+'LED Curve'!$D$15*(W34/$Z$6)^2+'LED Curve'!$D$16*(W34/$Z$6)^1+'LED Curve'!$D$17)*$AE$6))</f>
        <v>0</v>
      </c>
      <c r="BE34">
        <f t="shared" si="45"/>
        <v>22.944956300017139</v>
      </c>
      <c r="BF34" s="64">
        <f t="shared" si="7"/>
        <v>74.379551925070786</v>
      </c>
      <c r="BG34" s="64">
        <f t="shared" si="8"/>
        <v>0</v>
      </c>
      <c r="BH34" s="64">
        <f t="shared" si="9"/>
        <v>0</v>
      </c>
      <c r="BI34" s="64">
        <f t="shared" si="10"/>
        <v>0</v>
      </c>
      <c r="BJ34" s="64">
        <f t="shared" si="11"/>
        <v>0</v>
      </c>
      <c r="BK34" s="64">
        <f t="shared" si="12"/>
        <v>0</v>
      </c>
      <c r="BL34" s="64">
        <f t="shared" si="13"/>
        <v>0</v>
      </c>
      <c r="BM34" s="64">
        <f t="shared" si="14"/>
        <v>0</v>
      </c>
      <c r="BN34" s="64">
        <f t="shared" si="15"/>
        <v>0</v>
      </c>
      <c r="BO34" s="64">
        <f t="shared" si="16"/>
        <v>0</v>
      </c>
      <c r="BQ34" s="67">
        <f t="shared" si="17"/>
        <v>61.1460029684349</v>
      </c>
      <c r="BR34" s="67">
        <f t="shared" si="18"/>
        <v>0</v>
      </c>
      <c r="BS34" s="67">
        <f t="shared" si="19"/>
        <v>0</v>
      </c>
      <c r="BT34" s="67">
        <f t="shared" si="20"/>
        <v>0</v>
      </c>
      <c r="BU34" s="67">
        <f t="shared" si="21"/>
        <v>0</v>
      </c>
      <c r="BV34" s="67">
        <f t="shared" si="22"/>
        <v>0</v>
      </c>
      <c r="BW34" s="67">
        <f t="shared" si="23"/>
        <v>0</v>
      </c>
      <c r="BX34" s="67">
        <f t="shared" si="24"/>
        <v>0</v>
      </c>
      <c r="BY34" s="67">
        <f t="shared" si="25"/>
        <v>0</v>
      </c>
      <c r="BZ34" s="67">
        <f t="shared" si="26"/>
        <v>0</v>
      </c>
      <c r="CB34" s="70">
        <f t="shared" si="27"/>
        <v>48.639945750454224</v>
      </c>
      <c r="CC34" s="70">
        <f t="shared" si="28"/>
        <v>0</v>
      </c>
      <c r="CD34" s="70">
        <f t="shared" si="29"/>
        <v>0</v>
      </c>
      <c r="CE34" s="70">
        <f t="shared" si="30"/>
        <v>0</v>
      </c>
      <c r="CF34" s="70">
        <f t="shared" si="31"/>
        <v>0</v>
      </c>
      <c r="CG34" s="70">
        <f t="shared" si="32"/>
        <v>0</v>
      </c>
      <c r="CH34" s="70">
        <f t="shared" si="33"/>
        <v>0</v>
      </c>
      <c r="CI34" s="70">
        <f t="shared" si="34"/>
        <v>0</v>
      </c>
      <c r="CJ34" s="70">
        <f t="shared" si="35"/>
        <v>0</v>
      </c>
      <c r="CK34" s="70">
        <f t="shared" si="36"/>
        <v>0</v>
      </c>
      <c r="CL34">
        <f t="shared" si="46"/>
        <v>48.639945750454224</v>
      </c>
      <c r="CM34" s="64">
        <f t="shared" si="47"/>
        <v>74.379551925070786</v>
      </c>
      <c r="CN34" s="64">
        <f t="shared" si="48"/>
        <v>0</v>
      </c>
      <c r="CO34" s="64">
        <f t="shared" si="49"/>
        <v>0</v>
      </c>
      <c r="CP34" s="64">
        <f t="shared" si="50"/>
        <v>0</v>
      </c>
      <c r="CQ34" s="64">
        <f t="shared" si="51"/>
        <v>0</v>
      </c>
      <c r="CR34" s="64">
        <f t="shared" si="52"/>
        <v>0</v>
      </c>
      <c r="CS34" s="64">
        <f t="shared" si="53"/>
        <v>0</v>
      </c>
      <c r="CT34" s="64">
        <f t="shared" si="54"/>
        <v>0</v>
      </c>
      <c r="CU34" s="64">
        <f t="shared" si="55"/>
        <v>0</v>
      </c>
      <c r="CV34" s="64">
        <f t="shared" si="56"/>
        <v>0</v>
      </c>
      <c r="CX34" s="103">
        <f t="shared" si="57"/>
        <v>61.1460029684349</v>
      </c>
      <c r="CY34" s="103">
        <f t="shared" si="58"/>
        <v>0</v>
      </c>
      <c r="CZ34" s="103">
        <f t="shared" si="59"/>
        <v>0</v>
      </c>
      <c r="DA34" s="103">
        <f t="shared" si="60"/>
        <v>0</v>
      </c>
      <c r="DB34" s="103">
        <f t="shared" si="61"/>
        <v>0</v>
      </c>
      <c r="DC34" s="103">
        <f t="shared" si="62"/>
        <v>0</v>
      </c>
      <c r="DD34" s="103">
        <f t="shared" si="63"/>
        <v>0</v>
      </c>
      <c r="DE34" s="103">
        <f t="shared" si="64"/>
        <v>0</v>
      </c>
      <c r="DF34" s="103">
        <f t="shared" si="65"/>
        <v>0</v>
      </c>
      <c r="DG34" s="103">
        <f t="shared" si="66"/>
        <v>0</v>
      </c>
      <c r="DI34" s="70">
        <f t="shared" si="67"/>
        <v>48.639945750454224</v>
      </c>
      <c r="DJ34" s="70">
        <f t="shared" si="68"/>
        <v>0</v>
      </c>
      <c r="DK34" s="70">
        <f t="shared" si="69"/>
        <v>0</v>
      </c>
      <c r="DL34" s="70">
        <f t="shared" si="70"/>
        <v>0</v>
      </c>
      <c r="DM34" s="70">
        <f t="shared" si="71"/>
        <v>0</v>
      </c>
      <c r="DN34" s="70">
        <f t="shared" si="72"/>
        <v>0</v>
      </c>
      <c r="DO34" s="70">
        <f t="shared" si="73"/>
        <v>0</v>
      </c>
      <c r="DP34" s="70">
        <f t="shared" si="74"/>
        <v>0</v>
      </c>
      <c r="DQ34" s="70">
        <f t="shared" si="75"/>
        <v>0</v>
      </c>
      <c r="DR34" s="70">
        <f t="shared" si="76"/>
        <v>0</v>
      </c>
      <c r="DT34">
        <f t="shared" si="77"/>
        <v>3.0599541473346168</v>
      </c>
      <c r="DU34">
        <f t="shared" si="78"/>
        <v>2.8045445024059745</v>
      </c>
      <c r="DV34">
        <f t="shared" si="79"/>
        <v>2.460840508774186</v>
      </c>
      <c r="DX34">
        <f t="shared" si="80"/>
        <v>2.3555764835194556E-2</v>
      </c>
      <c r="DY34">
        <f t="shared" si="81"/>
        <v>2.0319309364650203E-2</v>
      </c>
      <c r="DZ34">
        <f t="shared" si="82"/>
        <v>1.3680237871290789E-2</v>
      </c>
      <c r="EB34">
        <f t="shared" si="83"/>
        <v>1.756073718500528</v>
      </c>
      <c r="EC34">
        <f t="shared" si="84"/>
        <v>0</v>
      </c>
      <c r="ED34">
        <f t="shared" si="85"/>
        <v>0</v>
      </c>
      <c r="EE34">
        <f t="shared" si="86"/>
        <v>0</v>
      </c>
      <c r="EF34">
        <f t="shared" si="87"/>
        <v>0</v>
      </c>
      <c r="EG34">
        <f t="shared" si="88"/>
        <v>0</v>
      </c>
      <c r="EH34">
        <f t="shared" si="89"/>
        <v>0</v>
      </c>
      <c r="EI34">
        <f t="shared" si="90"/>
        <v>0</v>
      </c>
      <c r="EJ34">
        <f t="shared" si="91"/>
        <v>0</v>
      </c>
      <c r="EK34">
        <f t="shared" si="92"/>
        <v>0</v>
      </c>
      <c r="EM34">
        <f t="shared" si="93"/>
        <v>1.4225961869817689</v>
      </c>
      <c r="EN34">
        <f t="shared" si="94"/>
        <v>0</v>
      </c>
      <c r="EO34">
        <f t="shared" si="95"/>
        <v>0</v>
      </c>
      <c r="EP34">
        <f t="shared" si="96"/>
        <v>0</v>
      </c>
      <c r="EQ34">
        <f t="shared" si="97"/>
        <v>0</v>
      </c>
      <c r="ER34">
        <f t="shared" si="98"/>
        <v>0</v>
      </c>
      <c r="ES34">
        <f t="shared" si="99"/>
        <v>0</v>
      </c>
      <c r="ET34">
        <f t="shared" si="100"/>
        <v>0</v>
      </c>
      <c r="EU34">
        <f t="shared" si="101"/>
        <v>0</v>
      </c>
      <c r="EV34">
        <f t="shared" si="102"/>
        <v>0</v>
      </c>
      <c r="EX34">
        <f t="shared" si="103"/>
        <v>1.1160414296793766</v>
      </c>
      <c r="EY34">
        <f t="shared" si="104"/>
        <v>0</v>
      </c>
      <c r="EZ34">
        <f t="shared" si="105"/>
        <v>0</v>
      </c>
      <c r="FA34">
        <f t="shared" si="106"/>
        <v>0</v>
      </c>
      <c r="FB34">
        <f t="shared" si="107"/>
        <v>0</v>
      </c>
      <c r="FC34">
        <f t="shared" si="108"/>
        <v>0</v>
      </c>
      <c r="FD34">
        <f t="shared" si="109"/>
        <v>0</v>
      </c>
      <c r="FE34">
        <f t="shared" si="110"/>
        <v>0</v>
      </c>
      <c r="FF34">
        <f t="shared" si="111"/>
        <v>0</v>
      </c>
      <c r="FG34">
        <f t="shared" si="112"/>
        <v>0</v>
      </c>
      <c r="FJ34">
        <f>IF($W$2=0,0,IF(BF34&lt;=0,0,('LED Curve'!$D$19*(BF34/$W$2)^3+'LED Curve'!$D$20*(BF34/$W$2)^2+'LED Curve'!$D$21*(BF34/$W$2)^1+'LED Curve'!$D$22)*$AC$2*$W$2))</f>
        <v>304.83611686285394</v>
      </c>
      <c r="FK34">
        <f>IF($W$3=0,0,IF(BG34&lt;=0,0,('LED Curve'!$D$19*(BG34/$W$3)^3+'LED Curve'!$D$20*(BG34/$W$3)^2+'LED Curve'!$D$21*(BG34/$W$3)^1+'LED Curve'!$D$22)*$AC$3*$W$3))</f>
        <v>0</v>
      </c>
      <c r="FL34">
        <f>IF($W$4=0,0,IF(BH34&lt;=0,0,('LED Curve'!$D$19*(BH34/$W$4)^3+'LED Curve'!$D$20*(BH34/$W$4)^2+'LED Curve'!$D$21*(BH34/$W$4)^1+'LED Curve'!$D$22)*$AC$4*$W$4))</f>
        <v>0</v>
      </c>
      <c r="FM34">
        <f>IF($W$5=0,0,IF(BI34&lt;=0,0,('LED Curve'!$D$19*(BI34/$W$5)^3+'LED Curve'!$D$20*(BI34/$W$5)^2+'LED Curve'!$D$21*(BI34/$W$5)^1+'LED Curve'!$D$22)*$AC$5*$W$5))</f>
        <v>0</v>
      </c>
      <c r="FN34">
        <f>IF($W$6=0,0,IF(BJ34&lt;=0,0,('LED Curve'!$D$19*(BJ34/$W$6)^3+'LED Curve'!$D$20*(BJ34/$W$6)^2+'LED Curve'!$D$21*(BJ34/$W$6)^1+'LED Curve'!$D$22)*$AC$6*$W$6))</f>
        <v>0</v>
      </c>
      <c r="FO34">
        <f>IF($Z$2=0,0,IF(BK34&lt;=0,0,('LED Curve'!$D$19*(BK34/$Z$2)^3+'LED Curve'!$D$20*(BK34/$Z$2)^2+'LED Curve'!$D$21*(BK34/$Z$2)^1+'LED Curve'!$D$22)*$AE$2*$Z$2))</f>
        <v>0</v>
      </c>
      <c r="FP34">
        <f>IF($Z$3=0,0,IF(BL34&lt;=0,0,('LED Curve'!$D$19*(BL34/$Z$3)^3+'LED Curve'!$D$20*(BL34/$Z$3)^2+'LED Curve'!$D$21*(BL34/$Z$3)^1+'LED Curve'!$D$22)*$AE$3*$Z$3))</f>
        <v>0</v>
      </c>
      <c r="FQ34">
        <f>IF($Z$4=0,0,IF(BM34&lt;=0,0,('LED Curve'!$D$19*(BM34/$Z$4)^3+'LED Curve'!$D$20*(BM34/$Z$4)^2+'LED Curve'!$D$21*(BM34/$Z$4)^1+'LED Curve'!$D$22)*$AE$4*$Z$4))</f>
        <v>0</v>
      </c>
      <c r="FR34">
        <f>IF($Z$5=0,0,IF(BN34&lt;=0,0,('LED Curve'!$D$19*(BN34/$Z$5)^3+'LED Curve'!$D$20*(BN34/$Z$5)^2+'LED Curve'!$D$21*(BN34/$Z$5)^1+'LED Curve'!$D$22)*$AE$5*$Z$5))</f>
        <v>0</v>
      </c>
      <c r="FS34">
        <f>IF($Z$6=0,0,IF(BO34&lt;=0,0,('LED Curve'!$D$19*(BO34/$Z$6)^3+'LED Curve'!$D$20*(BO34/$Z$6)^2+'LED Curve'!$D$21*(BO34/$Z$6)^1+'LED Curve'!$D$22)*$AE$6*$Z$6))</f>
        <v>0</v>
      </c>
      <c r="FU34">
        <f>IF($W$2=0,0,IF(BQ34&lt;=0,0,('LED Curve'!$D$19*(BQ34/$W$2)^3+'LED Curve'!$D$20*(BQ34/$W$2)^2+'LED Curve'!$D$21*(BQ34/$W$2)^1+'LED Curve'!$D$22)*$AC$2*$W$2))</f>
        <v>252.68933796307368</v>
      </c>
      <c r="FV34">
        <f>IF($W$3=0,0,IF(BR34&lt;=0,0,('LED Curve'!$D$19*(BR34/$W$3)^3+'LED Curve'!$D$20*(BR34/$W$3)^2+'LED Curve'!$D$21*(BR34/$W$3)^1+'LED Curve'!$D$22)*$AC$3*$W$3))</f>
        <v>0</v>
      </c>
      <c r="FW34">
        <f>IF($W$4=0,0,IF(BS34&lt;=0,0,('LED Curve'!$D$19*(BS34/$W$4)^3+'LED Curve'!$D$20*(BS34/$W$4)^2+'LED Curve'!$D$21*(BS34/$W$4)^1+'LED Curve'!$D$22)*$AC$4*$W$4))</f>
        <v>0</v>
      </c>
      <c r="FX34">
        <f>IF($W$5=0,0,IF(BT34&lt;=0,0,('LED Curve'!$D$19*(BT34/$W$5)^3+'LED Curve'!$D$20*(BT34/$W$5)^2+'LED Curve'!$D$21*(BT34/$W$5)^1+'LED Curve'!$D$22)*$AC$5*$W$5))</f>
        <v>0</v>
      </c>
      <c r="FY34">
        <f>IF($W$6=0,0,IF(BU34&lt;=0,0,('LED Curve'!$D$19*(BU34/$W$6)^3+'LED Curve'!$D$20*(BU34/$W$6)^2+'LED Curve'!$D$21*(BU34/$W$6)^1+'LED Curve'!$D$22)*$AC$6*$W$6))</f>
        <v>0</v>
      </c>
      <c r="FZ34">
        <f>IF($Z$2=0,0,IF(BV34&lt;=0,0,('LED Curve'!$D$19*(BV34/$Z$2)^3+'LED Curve'!$D$20*(BV34/$Z$2)^2+'LED Curve'!$D$21*(BV34/$Z$2)^1+'LED Curve'!$D$22)*$AE$2*$Z$2))</f>
        <v>0</v>
      </c>
      <c r="GA34">
        <f>IF($Z$3=0,0,IF(BW34&lt;=0,0,('LED Curve'!$D$19*(BW34/$Z$3)^3+'LED Curve'!$D$20*(BW34/$Z$3)^2+'LED Curve'!$D$21*(BW34/$Z$3)^1+'LED Curve'!$D$22)*$AE$3*$Z$3))</f>
        <v>0</v>
      </c>
      <c r="GB34">
        <f>IF($Z$4=0,0,IF(BX34&lt;=0,0,('LED Curve'!$D$19*(BX34/$Z$4)^3+'LED Curve'!$D$20*(BX34/$Z$4)^2+'LED Curve'!$D$21*(BX34/$Z$4)^1+'LED Curve'!$D$22)*$AE$4*$Z$4))</f>
        <v>0</v>
      </c>
      <c r="GC34">
        <f>IF($Z$5=0,0,IF(BY34&lt;=0,0,('LED Curve'!$D$19*(BY34/$Z$5)^3+'LED Curve'!$D$20*(BY34/$Z$5)^2+'LED Curve'!$D$21*(BY34/$Z$5)^1+'LED Curve'!$D$22)*$AE$5*$Z$5))</f>
        <v>0</v>
      </c>
      <c r="GD34">
        <f>IF($Z$6=0,0,IF(BZ34&lt;=0,0,('LED Curve'!$D$19*(BZ34/$Z$6)^3+'LED Curve'!$D$20*(BZ34/$Z$6)^2+'LED Curve'!$D$21*(BZ34/$Z$6)^1+'LED Curve'!$D$22)*$AE$6*$Z$6))</f>
        <v>0</v>
      </c>
      <c r="GF34">
        <f>IF($W$2=0,0,IF(CB34&lt;=0,0,('LED Curve'!$D$19*(CB34/$W$2)^3+'LED Curve'!$D$20*(CB34/$W$2)^2+'LED Curve'!$D$21*(CB34/$W$2)^1+'LED Curve'!$D$22)*$AC$2*$W$2))</f>
        <v>202.37023661138417</v>
      </c>
      <c r="GG34">
        <f>IF($W$3=0,0,IF(CC34&lt;=0,0,('LED Curve'!$D$19*(CC34/$W$3)^3+'LED Curve'!$D$20*(CC34/$W$3)^2+'LED Curve'!$D$21*(CC34/$W$3)^1+'LED Curve'!$D$22)*$AC$3*$W$3))</f>
        <v>0</v>
      </c>
      <c r="GH34">
        <f>IF($W$4=0,0,IF(CD34&lt;=0,0,('LED Curve'!$D$19*(CD34/$W$4)^3+'LED Curve'!$D$20*(CD34/$W$4)^2+'LED Curve'!$D$21*(CD34/$W$4)^1+'LED Curve'!$D$22)*$AC$4*$W$4))</f>
        <v>0</v>
      </c>
      <c r="GI34">
        <f>IF($W$5=0,0,IF(CE34&lt;=0,0,('LED Curve'!$D$19*(CE34/$W$5)^3+'LED Curve'!$D$20*(CE34/$W$5)^2+'LED Curve'!$D$21*(CE34/$W$5)^1+'LED Curve'!$D$22)*$AC$5*$W$5))</f>
        <v>0</v>
      </c>
      <c r="GJ34">
        <f>IF($W$6=0,0,IF(CF34&lt;=0,0,('LED Curve'!$D$19*(CF34/$W$6)^3+'LED Curve'!$D$20*(CF34/$W$6)^2+'LED Curve'!$D$21*(CF34/$W$6)^1+'LED Curve'!$D$22)*$AC$6*$W$6))</f>
        <v>0</v>
      </c>
      <c r="GK34">
        <f>IF($Z$2=0,0,IF(CG34&lt;=0,0,('LED Curve'!$D$19*(CG34/$Z$2)^3+'LED Curve'!$D$20*(CG34/$Z$2)^2+'LED Curve'!$D$21*(CG34/$Z$2)^1+'LED Curve'!$D$22)*$AE$2*$Z$2))</f>
        <v>0</v>
      </c>
      <c r="GL34">
        <f>IF($Z$3=0,0,IF(CH34&lt;=0,0,('LED Curve'!$D$19*(CH34/$Z$3)^3+'LED Curve'!$D$20*(CH34/$Z$3)^2+'LED Curve'!$D$21*(CH34/$Z$3)^1+'LED Curve'!$D$22)*$AE$3*$Z$3))</f>
        <v>0</v>
      </c>
      <c r="GM34">
        <f>IF($Z$4=0,0,IF(CI34&lt;=0,0,('LED Curve'!$D$19*(CI34/$Z$4)^3+'LED Curve'!$D$20*(CI34/$Z$4)^2+'LED Curve'!$D$21*(CI34/$Z$4)^1+'LED Curve'!$D$22)*$AE$4*$Z$4))</f>
        <v>0</v>
      </c>
      <c r="GN34">
        <f>IF($Z$5=0,0,IF(CJ34&lt;=0,0,('LED Curve'!$D$19*(CJ34/$Z$5)^3+'LED Curve'!$D$20*(CJ34/$Z$5)^2+'LED Curve'!$D$21*(CJ34/$Z$5)^1+'LED Curve'!$D$22)*$AE$5*$Z$5))</f>
        <v>0</v>
      </c>
      <c r="GO34">
        <f>IF($Z$6=0,0,IF(CK34&lt;=0,0,('LED Curve'!$D$19*(CK34/$Z$6)^3+'LED Curve'!$D$20*(CK34/$Z$6)^2+'LED Curve'!$D$21*(CK34/$Z$6)^1+'LED Curve'!$D$22)*$AE$6*$Z$6))</f>
        <v>0</v>
      </c>
      <c r="GQ34">
        <f t="shared" si="113"/>
        <v>304.83611686285394</v>
      </c>
      <c r="GR34">
        <f t="shared" si="41"/>
        <v>0</v>
      </c>
      <c r="GS34">
        <f t="shared" si="114"/>
        <v>252.68933796307368</v>
      </c>
      <c r="GT34">
        <f t="shared" si="42"/>
        <v>0</v>
      </c>
      <c r="GU34">
        <f t="shared" si="115"/>
        <v>202.37023661138417</v>
      </c>
      <c r="GV34">
        <f t="shared" si="43"/>
        <v>0</v>
      </c>
    </row>
    <row r="35" spans="1:204" ht="16.899999999999999">
      <c r="A35">
        <v>24</v>
      </c>
      <c r="B35">
        <f t="shared" si="0"/>
        <v>7.8125000000000004E-4</v>
      </c>
      <c r="C35" s="50">
        <f t="shared" si="1"/>
        <v>42.936648972414595</v>
      </c>
      <c r="D35" s="50">
        <f t="shared" si="2"/>
        <v>47.862943302682886</v>
      </c>
      <c r="E35" s="50">
        <f t="shared" si="3"/>
        <v>52.789237632951171</v>
      </c>
      <c r="G35" s="52">
        <f t="shared" si="4"/>
        <v>0.68153411067324754</v>
      </c>
      <c r="H35" s="52">
        <f t="shared" si="5"/>
        <v>0.75972925877274422</v>
      </c>
      <c r="I35" s="52">
        <f t="shared" si="6"/>
        <v>0.83792440687224079</v>
      </c>
      <c r="J35" s="52">
        <f>IF(C35&lt;Calculation!D$19,0,G35)</f>
        <v>0.68153411067324754</v>
      </c>
      <c r="K35" s="52">
        <f>IF(D35&lt;Calculation!D$19,0,H35)</f>
        <v>0.75972925877274422</v>
      </c>
      <c r="L35" s="52">
        <f>IF(E35&lt;Calculation!D$19,0,I35)</f>
        <v>0.83792440687224079</v>
      </c>
      <c r="M35" s="52">
        <f>IF(IF(C35&lt;Calculation!D$19,0,C35*(R$3/(R$2+R$3)))&gt;0,$H$2*SIN(2*PI()*$E$2*B35)+$H$5,0)</f>
        <v>0.69793860516462025</v>
      </c>
      <c r="N35" s="52">
        <f>IF(IF(D35&lt;Calculation!D$19,0,D35*(R$3/(R$2+R$3)))&gt;0,$J$2*SIN(2*PI()*$E$2*B35)+$J$5,0)</f>
        <v>0.5820058465370066</v>
      </c>
      <c r="O35" s="52">
        <f>IF(IF(E35&lt;Calculation!D$19,0,E35*(R$3/(R$2+R$3)))&gt;0,$L$2*SIN(2*PI()*$E$2*B35)+$L$5,0)</f>
        <v>0.47262051355728973</v>
      </c>
      <c r="Q35" s="55">
        <f>(M35/Design!C$43)*10^3</f>
        <v>77.548733907180036</v>
      </c>
      <c r="R35" s="55">
        <f>(N35/Design!C$43)*10^3</f>
        <v>64.667316281889626</v>
      </c>
      <c r="S35" s="55">
        <f>(O35/Design!C$43)*10^3</f>
        <v>52.513390395254412</v>
      </c>
      <c r="U35" s="55">
        <f>(($H$2*SIN(2*PI()*$E$2*B35)+$H$5)/Design!C$43)*10^3</f>
        <v>77.548733907180036</v>
      </c>
      <c r="V35" s="55">
        <f>(($J$2*SIN(2*PI()*$E$2*B35)+$J$5)/Design!C$43)*10^3</f>
        <v>64.667316281889626</v>
      </c>
      <c r="W35" s="55">
        <f>(($L$2*SIN(2*PI()*$E$2*B35)+$L$5)/Design!C$43)*10^3</f>
        <v>52.513390395254412</v>
      </c>
      <c r="Y35" s="99">
        <f>IF(C35&lt;('LED Curve'!$D$14*(U35/$W$2)^3+'LED Curve'!$D$15*(U35/$W$2)^2+'LED Curve'!$D$16*(U35/$W$2)^1+'LED Curve'!$D$17)*$AC$2+((R$5-1)*Design!C$18),0,         ('LED Curve'!$D$14*(U35/$W$2)^3+'LED Curve'!$D$15*(U35/$W$2)^2+'LED Curve'!$D$16*(U35/$W$2)^1+'LED Curve'!$D$17)*$AC$2)</f>
        <v>23.692380038422012</v>
      </c>
      <c r="Z35" s="99">
        <f>IF(Y35=0,0,IF(C35&lt;Y35+('LED Curve'!$D$14*(U35/$W$3)^3+'LED Curve'!$D$15*(U35/$W$3)^2+'LED Curve'!$D$16*(U35/$W$3)^1+'LED Curve'!$D$17)*$AC$3+((R$5-2)*Design!C$18),0,         ('LED Curve'!$D$14*(U35/$W$3)^3+'LED Curve'!$D$15*(U35/$W$3)^2+'LED Curve'!$D$16*(U35/$W$3)^1+'LED Curve'!$D$17)*$AC$3))</f>
        <v>0</v>
      </c>
      <c r="AA35" s="99">
        <f>IF(Z35=0,0,IF(C35&lt;(SUM(Y35:Z35)+('LED Curve'!$D$14*(U35/$W$4)^3+'LED Curve'!$D$15*(U35/$W$4)^2+'LED Curve'!$D$16*(U35/$W$4)^1+'LED Curve'!$D$17)*$AC$4+((R$5-3)*Design!C$18)),0,         ('LED Curve'!$D$14*(U35/$W$4)^3+'LED Curve'!$D$15*(U35/$W$4)^2+'LED Curve'!$D$16*(U35/$W$4)^1+'LED Curve'!$D$17)*$AC$4))</f>
        <v>0</v>
      </c>
      <c r="AB35" s="99">
        <f>IF(AA35=0,0,IF(C35&lt;(SUM(Y35:AA35)+('LED Curve'!$D$14*(U35/$W$5)^3+'LED Curve'!$D$15*(U35/$W$5)^2+'LED Curve'!$D$16*(U35/$W$5)^1+'LED Curve'!$D$17)*$AC$5+((R$5-4)*Design!C$18)),0,         ('LED Curve'!$D$14*(U35/$W$5)^3+'LED Curve'!$D$15*(U35/$W$5)^2+'LED Curve'!$D$16*(U35/$W$5)^1+'LED Curve'!$D$17)*$AC$5))</f>
        <v>0</v>
      </c>
      <c r="AC35" s="99">
        <f>IF(AB35=0,0,IF(C35&lt;(SUM(Y35:AB35)+ ('LED Curve'!$D$14*(U35/$W$6)^3+'LED Curve'!$D$15*(U35/$W$6)^2+'LED Curve'!$D$16*(U35/$W$6)^1+'LED Curve'!$D$17)*$AC$6+((R$5-5)*Design!C$18)),0,         ('LED Curve'!$D$14*(U35/$W$6)^3+'LED Curve'!$D$15*(U35/$W$6)^2+'LED Curve'!$D$16*(U35/$W$6)^1+'LED Curve'!$D$17)*$AC$6))</f>
        <v>0</v>
      </c>
      <c r="AD35" s="99">
        <f>IF(AC35=0,0,IF(C35&lt;(SUM(Y35:AC35)+('LED Curve'!$D$14*(U35/$Z$2)^3+'LED Curve'!$D$15*(U35/$Z$2)^2+'LED Curve'!$D$16*(U35/$Z$2)^1+'LED Curve'!$D$17)*$AE$2+((R$5-6)*Design!C$18)),0,         ('LED Curve'!$D$14*(U35/$Z$2)^3+'LED Curve'!$D$15*(U35/$Z$2)^2+'LED Curve'!$D$16*(U35/$Z$2)^1+'LED Curve'!$D$17)*$AE$2))</f>
        <v>0</v>
      </c>
      <c r="AE35" s="99">
        <f>IF(AD35=0,0,IF(C35&lt;(SUM(Y35:AD35)+('LED Curve'!$D$14*(U35/$Z$3)^3+'LED Curve'!$D$15*(U35/$Z$3)^2+'LED Curve'!$D$16*(U35/$Z$3)^1+'LED Curve'!$D$17)*$AE$3+((R$5-7)*Design!C$18)),0,         ('LED Curve'!$D$14*(U35/$Z$3)^3+'LED Curve'!$D$15*(U35/$Z$3)^2+'LED Curve'!$D$16*(U35/$Z$3)^1+'LED Curve'!$D$17)*$AE$3))</f>
        <v>0</v>
      </c>
      <c r="AF35" s="99">
        <f>IF(AE35=0,0,IF(C35&lt;(SUM(Y35:AE35)+('LED Curve'!$D$14*(U35/$Z$4)^3+'LED Curve'!$D$15*(U35/$Z$4)^2+'LED Curve'!$D$16*(U35/$Z$4)^1+'LED Curve'!$D$17)*$AE$4+((R$5-8)*Design!C$18)),0,         ('LED Curve'!$D$14*(U35/$Z$4)^3+'LED Curve'!$D$15*(U35/$Z$4)^2+'LED Curve'!$D$16*(U35/$Z$4)^1+'LED Curve'!$D$17)*$AE$4))</f>
        <v>0</v>
      </c>
      <c r="AG35" s="99">
        <f>IF(AF35=0,0,IF(C35&lt;(SUM(Y35:AF35)+('LED Curve'!$D$14*(U35/$Z$5)^3+'LED Curve'!$D$15*(U35/$Z$5)^2+'LED Curve'!$D$16*(U35/$Z$5)^1+'LED Curve'!$D$17)*$AE$5+((R$5-9)*Design!C$18)),0,         ('LED Curve'!$D$14*(U35/$Z$5)^3+'LED Curve'!$D$15*(U35/$Z$5)^2+'LED Curve'!$D$16*(U35/$Z$5)^1+'LED Curve'!$D$17)*$AE$5))</f>
        <v>0</v>
      </c>
      <c r="AH35" s="99">
        <f>IF(AG35=0,0,IF(C35&lt;(SUM(Y35:AG35)+('LED Curve'!$D$14*(U35/$Z$6)^3+'LED Curve'!$D$15*(U35/$Z$6)^2+'LED Curve'!$D$16*(U35/$Z$6)^1+'LED Curve'!$D$17)*$AE$6+((R$5-10)*Design!C$18)),0,         ('LED Curve'!$D$14*(U35/$Z$6)^3+'LED Curve'!$D$15*(U35/$Z$6)^2+'LED Curve'!$D$16*(U35/$Z$6)^1+'LED Curve'!$D$17)*$AE$6))</f>
        <v>0</v>
      </c>
      <c r="AI35">
        <f t="shared" si="44"/>
        <v>23.692380038422012</v>
      </c>
      <c r="AJ35" s="57">
        <f>IF(D35&lt;('LED Curve'!$D$14*(V35/$W$2)^3+'LED Curve'!$D$15*(V35/$W$2)^2+'LED Curve'!$D$16*(V35/$W$2)^1+'LED Curve'!$D$17)*$AC$2+((R$5-1)*Design!C$18),0,         ('LED Curve'!$D$14*(V35/$W$2)^3+'LED Curve'!$D$15*(V35/$W$2)^2+'LED Curve'!$D$16*(V35/$W$2)^1+'LED Curve'!$D$17)*$AC$2)</f>
        <v>23.356772137815021</v>
      </c>
      <c r="AK35" s="57">
        <f>IF(AJ35=0,0,IF(D35&lt;AJ35+('LED Curve'!$D$14*(V35/$W$3)^3+'LED Curve'!$D$15*(V35/$W$3)^2+'LED Curve'!$D$16*(V35/$W$3)^1+'LED Curve'!$D$17)*$AC$3+((R$5-1)*Design!C$18),0,         ('LED Curve'!$D$14*(V35/$W$3)^3+'LED Curve'!$D$15*(V35/$W$3)^2+'LED Curve'!$D$16*(V35/$W$3)^1+'LED Curve'!$D$17)*$AC$3))</f>
        <v>0</v>
      </c>
      <c r="AL35" s="57">
        <f>IF(AK35=0,0,IF(D35&lt;(SUM(AJ35:AK35)+('LED Curve'!$D$14*(V35/$W$4)^3+'LED Curve'!$D$15*(V35/$W$4)^2+'LED Curve'!$D$16*(V35/$W$4)^1+'LED Curve'!$D$17)*$AC$4+((R$5-1)*Design!C$18)),0,         ('LED Curve'!$D$14*(V35/$W$4)^3+'LED Curve'!$D$15*(V35/$W$4)^2+'LED Curve'!$D$16*(V35/$W$4)^1+'LED Curve'!$D$17)*$AC$4))</f>
        <v>0</v>
      </c>
      <c r="AM35" s="57">
        <f>IF(AL35=0,0,IF(D35&lt;(SUM(AJ35:AL35)+('LED Curve'!$D$14*(V35/$W$5)^3+'LED Curve'!$D$15*(V35/$W$5)^2+'LED Curve'!$D$16*(V35/$W$5)^1+'LED Curve'!$D$17)*$AC$5+((R$5-1)*Design!C$18)),0,         ('LED Curve'!$D$14*(V35/$W$5)^3+'LED Curve'!$D$15*(V35/$W$5)^2+'LED Curve'!$D$16*(V35/$W$5)^1+'LED Curve'!$D$17)*$AC$5))</f>
        <v>0</v>
      </c>
      <c r="AN35" s="57">
        <f>IF(AM35=0,0,IF(D35&lt;(SUM(AJ35:AM35)+ ('LED Curve'!$D$14*(V35/$W$6)^3+'LED Curve'!$D$15*(V35/$W$6)^2+'LED Curve'!$D$16*(V35/$W$6)^1+'LED Curve'!$D$17)*$AC$6+((R$5-1)*Design!C$18)),0,         ('LED Curve'!$D$14*(V35/$W$6)^3+'LED Curve'!$D$15*(V35/$W$6)^2+'LED Curve'!$D$16*(V35/$W$6)^1+'LED Curve'!$D$17)*$AC$6))</f>
        <v>0</v>
      </c>
      <c r="AO35" s="57">
        <f>IF(AN35=0,0,IF(D35&lt;(SUM(AJ35:AN35)+('LED Curve'!$D$14*(V35/$Z$2)^3+'LED Curve'!$D$15*(V35/$Z$2)^2+'LED Curve'!$D$16*(V35/$Z$2)^1+'LED Curve'!$D$17)*$AE$2+((R$5-1)*Design!C$18)),0,         ('LED Curve'!$D$14*(V35/$Z$2)^3+'LED Curve'!$D$15*(V35/$Z$2)^2+'LED Curve'!$D$16*(V35/$Z$2)^1+'LED Curve'!$D$17)*$AE$2))</f>
        <v>0</v>
      </c>
      <c r="AP35" s="57">
        <f>IF(AO35=0,0,IF(D35&lt;(SUM(AJ35:AO35)+('LED Curve'!$D$14*(V35/$Z$3)^3+'LED Curve'!$D$15*(V35/$Z$3)^2+'LED Curve'!$D$16*(V35/$Z$3)^1+'LED Curve'!$D$17)*$AE$3+((R$5-1)*Design!C$18)),0,         ('LED Curve'!$D$14*(V35/$Z$3)^3+'LED Curve'!$D$15*(V35/$Z$3)^2+'LED Curve'!$D$16*(V35/$Z$3)^1+'LED Curve'!$D$17)*$AE$3))</f>
        <v>0</v>
      </c>
      <c r="AQ35" s="57">
        <f>IF(AP35=0,0,IF(D35&lt;(SUM(AJ35:AP35)+('LED Curve'!$D$14*(V35/$Z$4)^3+'LED Curve'!$D$15*(V35/$Z$4)^2+'LED Curve'!$D$16*(V35/$Z$4)^1+'LED Curve'!$D$17)*$AE$4+((R$5-1)*Design!C$18)),0,         ('LED Curve'!$D$14*(V35/$Z$4)^3+'LED Curve'!$D$15*(V35/$Z$4)^2+'LED Curve'!$D$16*(V35/$Z$4)^1+'LED Curve'!$D$17)*$AE$4))</f>
        <v>0</v>
      </c>
      <c r="AR35" s="57">
        <f>IF(AQ35=0,0,IF(D35&lt;(SUM(AJ35:AQ35)+('LED Curve'!$D$14*(V35/$Z$5)^3+'LED Curve'!$D$15*(V35/$Z$5)^2+'LED Curve'!$D$16*(V35/$Z$5)^1+'LED Curve'!$D$17)*$AE$5+((R$5-1)*Design!C$18)),0,         ('LED Curve'!$D$14*(V35/$Z$5)^3+'LED Curve'!$D$15*(V35/$Z$5)^2+'LED Curve'!$D$16*(V35/$Z$5)^1+'LED Curve'!$D$17)*$AE$5))</f>
        <v>0</v>
      </c>
      <c r="AS35" s="57">
        <f>IF(AR35=0,0,IF(D35&lt;(SUM(AJ35:AR35)+('LED Curve'!$D$14*(V35/$Z$6)^3+'LED Curve'!$D$15*(V35/$Z$6)^2+'LED Curve'!$D$16*(V35/$Z$6)^1+'LED Curve'!$D$17)*$AE$6+((R$5-1)*Design!C$18)),0,         ('LED Curve'!$D$14*(V35/$Z$6)^3+'LED Curve'!$D$15*(V35/$Z$6)^2+'LED Curve'!$D$16*(V35/$Z$6)^1+'LED Curve'!$D$17)*$AE$6))</f>
        <v>0</v>
      </c>
      <c r="AU35" s="59">
        <f>IF(E35&lt;('LED Curve'!$D$14*(W35/$W$2)^3+'LED Curve'!$D$15*(W35/$W$2)^2+'LED Curve'!$D$16*(W35/$W$2)^1+'LED Curve'!$D$17)*$AC$2+((R$5-1)*Design!C$18),0,         ('LED Curve'!$D$14*(W35/$W$2)^3+'LED Curve'!$D$15*(W35/$W$2)^2+'LED Curve'!$D$16*(W35/$W$2)^1+'LED Curve'!$D$17)*$AC$2)</f>
        <v>23.043598383728966</v>
      </c>
      <c r="AV35" s="59">
        <f>IF(AU35=0,0,IF(E35&lt;AU35+('LED Curve'!$D$14*(W35/$W$3)^3+'LED Curve'!$D$15*(W35/$W$3)^2+'LED Curve'!$D$16*(W35/$W$3)^1+'LED Curve'!$D$17)*$AC$3+((R$5-2)*Design!C$18),0,         ('LED Curve'!$D$14*(W35/$W$3)^3+'LED Curve'!$D$15*(W35/$W$3)^2+'LED Curve'!$D$16*(W35/$W$3)^1+'LED Curve'!$D$17)*$AC$3))</f>
        <v>0</v>
      </c>
      <c r="AW35" s="59">
        <f>IF(AV35=0,0,IF(E35&lt;(SUM(AU35:AV35)+('LED Curve'!$D$14*(W35/$W$4)^3+'LED Curve'!$D$15*(W35/$W$4)^2+'LED Curve'!$D$16*(W35/$W$4)^1+'LED Curve'!$D$17)*$AC$4+((R$5-3)*Design!C$18)),0,         ('LED Curve'!$D$14*(W35/$W$4)^3+'LED Curve'!$D$15*(W35/$W$4)^2+'LED Curve'!$D$16*(W35/$W$4)^1+'LED Curve'!$D$17)*$AC$4))</f>
        <v>0</v>
      </c>
      <c r="AX35" s="59">
        <f>IF(AW35=0,0,IF(E35&lt;(SUM(AU35:AW35)+('LED Curve'!$D$14*(W35/$W$5)^3+'LED Curve'!$D$15*(W35/$W$5)^2+'LED Curve'!$D$16*(W35/$W$5)^1+'LED Curve'!$D$17)*$AC$5+((R$5-4)*Design!C$18)),0,         ('LED Curve'!$D$14*(W35/$W$5)^3+'LED Curve'!$D$15*(W35/$W$5)^2+'LED Curve'!$D$16*(W35/$W$5)^1+'LED Curve'!$D$17)*$AC$5))</f>
        <v>0</v>
      </c>
      <c r="AY35" s="59">
        <f>IF(AX35=0,0,IF(E35&lt;(SUM(AU35:AX35)+ ('LED Curve'!$D$14*(W35/$W$6)^3+'LED Curve'!$D$15*(W35/$W$6)^2+'LED Curve'!$D$16*(W35/$W$6)^1+'LED Curve'!$D$17)*$AC$6+((R$5-5)*Design!C$18)),0,         ('LED Curve'!$D$14*(W35/$W$6)^3+'LED Curve'!$D$15*(W35/$W$6)^2+'LED Curve'!$D$16*(W35/$W$6)^1+'LED Curve'!$D$17)*$AC$6))</f>
        <v>0</v>
      </c>
      <c r="AZ35" s="59">
        <f>IF(AY35=0,0,IF(E35&lt;(SUM(AU35:AY35)+('LED Curve'!$D$14*(W35/$Z$2)^3+'LED Curve'!$D$15*(W35/$Z$2)^2+'LED Curve'!$D$16*(W35/$Z$2)^1+'LED Curve'!$D$17)*$AE$2+((R$5-6)*Design!C$18)),0,         ('LED Curve'!$D$14*(W35/$Z$2)^3+'LED Curve'!$D$15*(W35/$Z$2)^2+'LED Curve'!$D$16*(W35/$Z$2)^1+'LED Curve'!$D$17)*$AE$2))</f>
        <v>0</v>
      </c>
      <c r="BA35" s="59">
        <f>IF(AZ35=0,0,IF(E35&lt;(SUM(AU35:AZ35)+('LED Curve'!$D$14*(W35/$Z$3)^3+'LED Curve'!$D$15*(W35/$Z$3)^2+'LED Curve'!$D$16*(W35/$Z$3)^1+'LED Curve'!$D$17)*$AE$3+((R$5-7)*Design!C$18)),0,         ('LED Curve'!$D$14*(W35/$Z$3)^3+'LED Curve'!$D$15*(W35/$Z$3)^2+'LED Curve'!$D$16*(W35/$Z$3)^1+'LED Curve'!$D$17)*$AE$3))</f>
        <v>0</v>
      </c>
      <c r="BB35" s="59">
        <f>IF(BA35=0,0,IF(E35&lt;(SUM(AU35:BA35)+('LED Curve'!$D$14*(W35/$Z$4)^3+'LED Curve'!$D$15*(W35/$Z$4)^2+'LED Curve'!$D$16*(W35/$Z$4)^1+'LED Curve'!$D$17)*$AE$4+((R$5-8)*Design!C$18)),0,         ('LED Curve'!$D$14*(W35/$Z$4)^3+'LED Curve'!$D$15*(W35/$Z$4)^2+'LED Curve'!$D$16*(W35/$Z$4)^1+'LED Curve'!$D$17)*$AE$4))</f>
        <v>0</v>
      </c>
      <c r="BC35" s="59">
        <f>IF(BB35=0,0,IF(E35&lt;(SUM(AU35:BB35)+('LED Curve'!$D$14*(W35/$Z$5)^3+'LED Curve'!$D$15*(W35/$Z$5)^2+'LED Curve'!$D$16*(W35/$Z$5)^1+'LED Curve'!$D$17)*$AE$5+((R$5-9)*Design!C$18)),0,         ('LED Curve'!$D$14*(W35/$Z$5)^3+'LED Curve'!$D$15*(W35/$Z$5)^2+'LED Curve'!$D$16*(W35/$Z$5)^1+'LED Curve'!$D$17)*$AE$5))</f>
        <v>0</v>
      </c>
      <c r="BD35" s="59">
        <f>IF(BC35=0,0,IF(E35&lt;(SUM(AU35:BC35)+('LED Curve'!$D$14*(W35/$Z$6)^3+'LED Curve'!$D$15*(W35/$Z$6)^2+'LED Curve'!$D$16*(W35/$Z$6)^1+'LED Curve'!$D$17)*$AE$6+((R$5-10)*Design!C$18)),0,         ('LED Curve'!$D$14*(W35/$Z$6)^3+'LED Curve'!$D$15*(W35/$Z$6)^2+'LED Curve'!$D$16*(W35/$Z$6)^1+'LED Curve'!$D$17)*$AE$6))</f>
        <v>0</v>
      </c>
      <c r="BE35">
        <f t="shared" si="45"/>
        <v>23.043598383728966</v>
      </c>
      <c r="BF35" s="64">
        <f t="shared" si="7"/>
        <v>77.548733907180036</v>
      </c>
      <c r="BG35" s="64">
        <f t="shared" si="8"/>
        <v>0</v>
      </c>
      <c r="BH35" s="64">
        <f t="shared" si="9"/>
        <v>0</v>
      </c>
      <c r="BI35" s="64">
        <f t="shared" si="10"/>
        <v>0</v>
      </c>
      <c r="BJ35" s="64">
        <f t="shared" si="11"/>
        <v>0</v>
      </c>
      <c r="BK35" s="64">
        <f t="shared" si="12"/>
        <v>0</v>
      </c>
      <c r="BL35" s="64">
        <f t="shared" si="13"/>
        <v>0</v>
      </c>
      <c r="BM35" s="64">
        <f t="shared" si="14"/>
        <v>0</v>
      </c>
      <c r="BN35" s="64">
        <f t="shared" si="15"/>
        <v>0</v>
      </c>
      <c r="BO35" s="64">
        <f t="shared" si="16"/>
        <v>0</v>
      </c>
      <c r="BQ35" s="67">
        <f t="shared" si="17"/>
        <v>64.667316281889626</v>
      </c>
      <c r="BR35" s="67">
        <f t="shared" si="18"/>
        <v>0</v>
      </c>
      <c r="BS35" s="67">
        <f t="shared" si="19"/>
        <v>0</v>
      </c>
      <c r="BT35" s="67">
        <f t="shared" si="20"/>
        <v>0</v>
      </c>
      <c r="BU35" s="67">
        <f t="shared" si="21"/>
        <v>0</v>
      </c>
      <c r="BV35" s="67">
        <f t="shared" si="22"/>
        <v>0</v>
      </c>
      <c r="BW35" s="67">
        <f t="shared" si="23"/>
        <v>0</v>
      </c>
      <c r="BX35" s="67">
        <f t="shared" si="24"/>
        <v>0</v>
      </c>
      <c r="BY35" s="67">
        <f t="shared" si="25"/>
        <v>0</v>
      </c>
      <c r="BZ35" s="67">
        <f t="shared" si="26"/>
        <v>0</v>
      </c>
      <c r="CB35" s="70">
        <f t="shared" si="27"/>
        <v>52.513390395254412</v>
      </c>
      <c r="CC35" s="70">
        <f t="shared" si="28"/>
        <v>0</v>
      </c>
      <c r="CD35" s="70">
        <f t="shared" si="29"/>
        <v>0</v>
      </c>
      <c r="CE35" s="70">
        <f t="shared" si="30"/>
        <v>0</v>
      </c>
      <c r="CF35" s="70">
        <f t="shared" si="31"/>
        <v>0</v>
      </c>
      <c r="CG35" s="70">
        <f t="shared" si="32"/>
        <v>0</v>
      </c>
      <c r="CH35" s="70">
        <f t="shared" si="33"/>
        <v>0</v>
      </c>
      <c r="CI35" s="70">
        <f t="shared" si="34"/>
        <v>0</v>
      </c>
      <c r="CJ35" s="70">
        <f t="shared" si="35"/>
        <v>0</v>
      </c>
      <c r="CK35" s="70">
        <f t="shared" si="36"/>
        <v>0</v>
      </c>
      <c r="CL35">
        <f t="shared" si="46"/>
        <v>52.513390395254412</v>
      </c>
      <c r="CM35" s="64">
        <f t="shared" si="47"/>
        <v>77.548733907180036</v>
      </c>
      <c r="CN35" s="64">
        <f t="shared" si="48"/>
        <v>0</v>
      </c>
      <c r="CO35" s="64">
        <f t="shared" si="49"/>
        <v>0</v>
      </c>
      <c r="CP35" s="64">
        <f t="shared" si="50"/>
        <v>0</v>
      </c>
      <c r="CQ35" s="64">
        <f t="shared" si="51"/>
        <v>0</v>
      </c>
      <c r="CR35" s="64">
        <f t="shared" si="52"/>
        <v>0</v>
      </c>
      <c r="CS35" s="64">
        <f t="shared" si="53"/>
        <v>0</v>
      </c>
      <c r="CT35" s="64">
        <f t="shared" si="54"/>
        <v>0</v>
      </c>
      <c r="CU35" s="64">
        <f t="shared" si="55"/>
        <v>0</v>
      </c>
      <c r="CV35" s="64">
        <f t="shared" si="56"/>
        <v>0</v>
      </c>
      <c r="CX35" s="103">
        <f t="shared" si="57"/>
        <v>64.667316281889626</v>
      </c>
      <c r="CY35" s="103">
        <f t="shared" si="58"/>
        <v>0</v>
      </c>
      <c r="CZ35" s="103">
        <f t="shared" si="59"/>
        <v>0</v>
      </c>
      <c r="DA35" s="103">
        <f t="shared" si="60"/>
        <v>0</v>
      </c>
      <c r="DB35" s="103">
        <f t="shared" si="61"/>
        <v>0</v>
      </c>
      <c r="DC35" s="103">
        <f t="shared" si="62"/>
        <v>0</v>
      </c>
      <c r="DD35" s="103">
        <f t="shared" si="63"/>
        <v>0</v>
      </c>
      <c r="DE35" s="103">
        <f t="shared" si="64"/>
        <v>0</v>
      </c>
      <c r="DF35" s="103">
        <f t="shared" si="65"/>
        <v>0</v>
      </c>
      <c r="DG35" s="103">
        <f t="shared" si="66"/>
        <v>0</v>
      </c>
      <c r="DI35" s="70">
        <f t="shared" si="67"/>
        <v>52.513390395254412</v>
      </c>
      <c r="DJ35" s="70">
        <f t="shared" si="68"/>
        <v>0</v>
      </c>
      <c r="DK35" s="70">
        <f t="shared" si="69"/>
        <v>0</v>
      </c>
      <c r="DL35" s="70">
        <f t="shared" si="70"/>
        <v>0</v>
      </c>
      <c r="DM35" s="70">
        <f t="shared" si="71"/>
        <v>0</v>
      </c>
      <c r="DN35" s="70">
        <f t="shared" si="72"/>
        <v>0</v>
      </c>
      <c r="DO35" s="70">
        <f t="shared" si="73"/>
        <v>0</v>
      </c>
      <c r="DP35" s="70">
        <f t="shared" si="74"/>
        <v>0</v>
      </c>
      <c r="DQ35" s="70">
        <f t="shared" si="75"/>
        <v>0</v>
      </c>
      <c r="DR35" s="70">
        <f t="shared" si="76"/>
        <v>0</v>
      </c>
      <c r="DT35">
        <f t="shared" si="77"/>
        <v>3.3296827660277746</v>
      </c>
      <c r="DU35">
        <f t="shared" si="78"/>
        <v>3.0951680927367451</v>
      </c>
      <c r="DV35">
        <f t="shared" si="79"/>
        <v>2.7721418444870207</v>
      </c>
      <c r="DX35">
        <f t="shared" si="80"/>
        <v>2.7017672389965896E-2</v>
      </c>
      <c r="DY35">
        <f t="shared" si="81"/>
        <v>2.3186149321526087E-2</v>
      </c>
      <c r="DZ35">
        <f t="shared" si="82"/>
        <v>1.5985164150652639E-2</v>
      </c>
      <c r="EB35">
        <f t="shared" si="83"/>
        <v>1.8373140752273727</v>
      </c>
      <c r="EC35">
        <f t="shared" si="84"/>
        <v>0</v>
      </c>
      <c r="ED35">
        <f t="shared" si="85"/>
        <v>0</v>
      </c>
      <c r="EE35">
        <f t="shared" si="86"/>
        <v>0</v>
      </c>
      <c r="EF35">
        <f t="shared" si="87"/>
        <v>0</v>
      </c>
      <c r="EG35">
        <f t="shared" si="88"/>
        <v>0</v>
      </c>
      <c r="EH35">
        <f t="shared" si="89"/>
        <v>0</v>
      </c>
      <c r="EI35">
        <f t="shared" si="90"/>
        <v>0</v>
      </c>
      <c r="EJ35">
        <f t="shared" si="91"/>
        <v>0</v>
      </c>
      <c r="EK35">
        <f t="shared" si="92"/>
        <v>0</v>
      </c>
      <c r="EM35">
        <f t="shared" si="93"/>
        <v>1.5104197711601113</v>
      </c>
      <c r="EN35">
        <f t="shared" si="94"/>
        <v>0</v>
      </c>
      <c r="EO35">
        <f t="shared" si="95"/>
        <v>0</v>
      </c>
      <c r="EP35">
        <f t="shared" si="96"/>
        <v>0</v>
      </c>
      <c r="EQ35">
        <f t="shared" si="97"/>
        <v>0</v>
      </c>
      <c r="ER35">
        <f t="shared" si="98"/>
        <v>0</v>
      </c>
      <c r="ES35">
        <f t="shared" si="99"/>
        <v>0</v>
      </c>
      <c r="ET35">
        <f t="shared" si="100"/>
        <v>0</v>
      </c>
      <c r="EU35">
        <f t="shared" si="101"/>
        <v>0</v>
      </c>
      <c r="EV35">
        <f t="shared" si="102"/>
        <v>0</v>
      </c>
      <c r="EX35">
        <f t="shared" si="103"/>
        <v>1.2100974780362128</v>
      </c>
      <c r="EY35">
        <f t="shared" si="104"/>
        <v>0</v>
      </c>
      <c r="EZ35">
        <f t="shared" si="105"/>
        <v>0</v>
      </c>
      <c r="FA35">
        <f t="shared" si="106"/>
        <v>0</v>
      </c>
      <c r="FB35">
        <f t="shared" si="107"/>
        <v>0</v>
      </c>
      <c r="FC35">
        <f t="shared" si="108"/>
        <v>0</v>
      </c>
      <c r="FD35">
        <f t="shared" si="109"/>
        <v>0</v>
      </c>
      <c r="FE35">
        <f t="shared" si="110"/>
        <v>0</v>
      </c>
      <c r="FF35">
        <f t="shared" si="111"/>
        <v>0</v>
      </c>
      <c r="FG35">
        <f t="shared" si="112"/>
        <v>0</v>
      </c>
      <c r="FJ35">
        <f>IF($W$2=0,0,IF(BF35&lt;=0,0,('LED Curve'!$D$19*(BF35/$W$2)^3+'LED Curve'!$D$20*(BF35/$W$2)^2+'LED Curve'!$D$21*(BF35/$W$2)^1+'LED Curve'!$D$22)*$AC$2*$W$2))</f>
        <v>317.14528347738587</v>
      </c>
      <c r="FK35">
        <f>IF($W$3=0,0,IF(BG35&lt;=0,0,('LED Curve'!$D$19*(BG35/$W$3)^3+'LED Curve'!$D$20*(BG35/$W$3)^2+'LED Curve'!$D$21*(BG35/$W$3)^1+'LED Curve'!$D$22)*$AC$3*$W$3))</f>
        <v>0</v>
      </c>
      <c r="FL35">
        <f>IF($W$4=0,0,IF(BH35&lt;=0,0,('LED Curve'!$D$19*(BH35/$W$4)^3+'LED Curve'!$D$20*(BH35/$W$4)^2+'LED Curve'!$D$21*(BH35/$W$4)^1+'LED Curve'!$D$22)*$AC$4*$W$4))</f>
        <v>0</v>
      </c>
      <c r="FM35">
        <f>IF($W$5=0,0,IF(BI35&lt;=0,0,('LED Curve'!$D$19*(BI35/$W$5)^3+'LED Curve'!$D$20*(BI35/$W$5)^2+'LED Curve'!$D$21*(BI35/$W$5)^1+'LED Curve'!$D$22)*$AC$5*$W$5))</f>
        <v>0</v>
      </c>
      <c r="FN35">
        <f>IF($W$6=0,0,IF(BJ35&lt;=0,0,('LED Curve'!$D$19*(BJ35/$W$6)^3+'LED Curve'!$D$20*(BJ35/$W$6)^2+'LED Curve'!$D$21*(BJ35/$W$6)^1+'LED Curve'!$D$22)*$AC$6*$W$6))</f>
        <v>0</v>
      </c>
      <c r="FO35">
        <f>IF($Z$2=0,0,IF(BK35&lt;=0,0,('LED Curve'!$D$19*(BK35/$Z$2)^3+'LED Curve'!$D$20*(BK35/$Z$2)^2+'LED Curve'!$D$21*(BK35/$Z$2)^1+'LED Curve'!$D$22)*$AE$2*$Z$2))</f>
        <v>0</v>
      </c>
      <c r="FP35">
        <f>IF($Z$3=0,0,IF(BL35&lt;=0,0,('LED Curve'!$D$19*(BL35/$Z$3)^3+'LED Curve'!$D$20*(BL35/$Z$3)^2+'LED Curve'!$D$21*(BL35/$Z$3)^1+'LED Curve'!$D$22)*$AE$3*$Z$3))</f>
        <v>0</v>
      </c>
      <c r="FQ35">
        <f>IF($Z$4=0,0,IF(BM35&lt;=0,0,('LED Curve'!$D$19*(BM35/$Z$4)^3+'LED Curve'!$D$20*(BM35/$Z$4)^2+'LED Curve'!$D$21*(BM35/$Z$4)^1+'LED Curve'!$D$22)*$AE$4*$Z$4))</f>
        <v>0</v>
      </c>
      <c r="FR35">
        <f>IF($Z$5=0,0,IF(BN35&lt;=0,0,('LED Curve'!$D$19*(BN35/$Z$5)^3+'LED Curve'!$D$20*(BN35/$Z$5)^2+'LED Curve'!$D$21*(BN35/$Z$5)^1+'LED Curve'!$D$22)*$AE$5*$Z$5))</f>
        <v>0</v>
      </c>
      <c r="FS35">
        <f>IF($Z$6=0,0,IF(BO35&lt;=0,0,('LED Curve'!$D$19*(BO35/$Z$6)^3+'LED Curve'!$D$20*(BO35/$Z$6)^2+'LED Curve'!$D$21*(BO35/$Z$6)^1+'LED Curve'!$D$22)*$AE$6*$Z$6))</f>
        <v>0</v>
      </c>
      <c r="FU35">
        <f>IF($W$2=0,0,IF(BQ35&lt;=0,0,('LED Curve'!$D$19*(BQ35/$W$2)^3+'LED Curve'!$D$20*(BQ35/$W$2)^2+'LED Curve'!$D$21*(BQ35/$W$2)^1+'LED Curve'!$D$22)*$AC$2*$W$2))</f>
        <v>266.67954098266893</v>
      </c>
      <c r="FV35">
        <f>IF($W$3=0,0,IF(BR35&lt;=0,0,('LED Curve'!$D$19*(BR35/$W$3)^3+'LED Curve'!$D$20*(BR35/$W$3)^2+'LED Curve'!$D$21*(BR35/$W$3)^1+'LED Curve'!$D$22)*$AC$3*$W$3))</f>
        <v>0</v>
      </c>
      <c r="FW35">
        <f>IF($W$4=0,0,IF(BS35&lt;=0,0,('LED Curve'!$D$19*(BS35/$W$4)^3+'LED Curve'!$D$20*(BS35/$W$4)^2+'LED Curve'!$D$21*(BS35/$W$4)^1+'LED Curve'!$D$22)*$AC$4*$W$4))</f>
        <v>0</v>
      </c>
      <c r="FX35">
        <f>IF($W$5=0,0,IF(BT35&lt;=0,0,('LED Curve'!$D$19*(BT35/$W$5)^3+'LED Curve'!$D$20*(BT35/$W$5)^2+'LED Curve'!$D$21*(BT35/$W$5)^1+'LED Curve'!$D$22)*$AC$5*$W$5))</f>
        <v>0</v>
      </c>
      <c r="FY35">
        <f>IF($W$6=0,0,IF(BU35&lt;=0,0,('LED Curve'!$D$19*(BU35/$W$6)^3+'LED Curve'!$D$20*(BU35/$W$6)^2+'LED Curve'!$D$21*(BU35/$W$6)^1+'LED Curve'!$D$22)*$AC$6*$W$6))</f>
        <v>0</v>
      </c>
      <c r="FZ35">
        <f>IF($Z$2=0,0,IF(BV35&lt;=0,0,('LED Curve'!$D$19*(BV35/$Z$2)^3+'LED Curve'!$D$20*(BV35/$Z$2)^2+'LED Curve'!$D$21*(BV35/$Z$2)^1+'LED Curve'!$D$22)*$AE$2*$Z$2))</f>
        <v>0</v>
      </c>
      <c r="GA35">
        <f>IF($Z$3=0,0,IF(BW35&lt;=0,0,('LED Curve'!$D$19*(BW35/$Z$3)^3+'LED Curve'!$D$20*(BW35/$Z$3)^2+'LED Curve'!$D$21*(BW35/$Z$3)^1+'LED Curve'!$D$22)*$AE$3*$Z$3))</f>
        <v>0</v>
      </c>
      <c r="GB35">
        <f>IF($Z$4=0,0,IF(BX35&lt;=0,0,('LED Curve'!$D$19*(BX35/$Z$4)^3+'LED Curve'!$D$20*(BX35/$Z$4)^2+'LED Curve'!$D$21*(BX35/$Z$4)^1+'LED Curve'!$D$22)*$AE$4*$Z$4))</f>
        <v>0</v>
      </c>
      <c r="GC35">
        <f>IF($Z$5=0,0,IF(BY35&lt;=0,0,('LED Curve'!$D$19*(BY35/$Z$5)^3+'LED Curve'!$D$20*(BY35/$Z$5)^2+'LED Curve'!$D$21*(BY35/$Z$5)^1+'LED Curve'!$D$22)*$AE$5*$Z$5))</f>
        <v>0</v>
      </c>
      <c r="GD35">
        <f>IF($Z$6=0,0,IF(BZ35&lt;=0,0,('LED Curve'!$D$19*(BZ35/$Z$6)^3+'LED Curve'!$D$20*(BZ35/$Z$6)^2+'LED Curve'!$D$21*(BZ35/$Z$6)^1+'LED Curve'!$D$22)*$AE$6*$Z$6))</f>
        <v>0</v>
      </c>
      <c r="GF35">
        <f>IF($W$2=0,0,IF(CB35&lt;=0,0,('LED Curve'!$D$19*(CB35/$W$2)^3+'LED Curve'!$D$20*(CB35/$W$2)^2+'LED Curve'!$D$21*(CB35/$W$2)^1+'LED Curve'!$D$22)*$AC$2*$W$2))</f>
        <v>218.05782180581818</v>
      </c>
      <c r="GG35">
        <f>IF($W$3=0,0,IF(CC35&lt;=0,0,('LED Curve'!$D$19*(CC35/$W$3)^3+'LED Curve'!$D$20*(CC35/$W$3)^2+'LED Curve'!$D$21*(CC35/$W$3)^1+'LED Curve'!$D$22)*$AC$3*$W$3))</f>
        <v>0</v>
      </c>
      <c r="GH35">
        <f>IF($W$4=0,0,IF(CD35&lt;=0,0,('LED Curve'!$D$19*(CD35/$W$4)^3+'LED Curve'!$D$20*(CD35/$W$4)^2+'LED Curve'!$D$21*(CD35/$W$4)^1+'LED Curve'!$D$22)*$AC$4*$W$4))</f>
        <v>0</v>
      </c>
      <c r="GI35">
        <f>IF($W$5=0,0,IF(CE35&lt;=0,0,('LED Curve'!$D$19*(CE35/$W$5)^3+'LED Curve'!$D$20*(CE35/$W$5)^2+'LED Curve'!$D$21*(CE35/$W$5)^1+'LED Curve'!$D$22)*$AC$5*$W$5))</f>
        <v>0</v>
      </c>
      <c r="GJ35">
        <f>IF($W$6=0,0,IF(CF35&lt;=0,0,('LED Curve'!$D$19*(CF35/$W$6)^3+'LED Curve'!$D$20*(CF35/$W$6)^2+'LED Curve'!$D$21*(CF35/$W$6)^1+'LED Curve'!$D$22)*$AC$6*$W$6))</f>
        <v>0</v>
      </c>
      <c r="GK35">
        <f>IF($Z$2=0,0,IF(CG35&lt;=0,0,('LED Curve'!$D$19*(CG35/$Z$2)^3+'LED Curve'!$D$20*(CG35/$Z$2)^2+'LED Curve'!$D$21*(CG35/$Z$2)^1+'LED Curve'!$D$22)*$AE$2*$Z$2))</f>
        <v>0</v>
      </c>
      <c r="GL35">
        <f>IF($Z$3=0,0,IF(CH35&lt;=0,0,('LED Curve'!$D$19*(CH35/$Z$3)^3+'LED Curve'!$D$20*(CH35/$Z$3)^2+'LED Curve'!$D$21*(CH35/$Z$3)^1+'LED Curve'!$D$22)*$AE$3*$Z$3))</f>
        <v>0</v>
      </c>
      <c r="GM35">
        <f>IF($Z$4=0,0,IF(CI35&lt;=0,0,('LED Curve'!$D$19*(CI35/$Z$4)^3+'LED Curve'!$D$20*(CI35/$Z$4)^2+'LED Curve'!$D$21*(CI35/$Z$4)^1+'LED Curve'!$D$22)*$AE$4*$Z$4))</f>
        <v>0</v>
      </c>
      <c r="GN35">
        <f>IF($Z$5=0,0,IF(CJ35&lt;=0,0,('LED Curve'!$D$19*(CJ35/$Z$5)^3+'LED Curve'!$D$20*(CJ35/$Z$5)^2+'LED Curve'!$D$21*(CJ35/$Z$5)^1+'LED Curve'!$D$22)*$AE$5*$Z$5))</f>
        <v>0</v>
      </c>
      <c r="GO35">
        <f>IF($Z$6=0,0,IF(CK35&lt;=0,0,('LED Curve'!$D$19*(CK35/$Z$6)^3+'LED Curve'!$D$20*(CK35/$Z$6)^2+'LED Curve'!$D$21*(CK35/$Z$6)^1+'LED Curve'!$D$22)*$AE$6*$Z$6))</f>
        <v>0</v>
      </c>
      <c r="GQ35">
        <f t="shared" si="113"/>
        <v>317.14528347738587</v>
      </c>
      <c r="GR35">
        <f t="shared" si="41"/>
        <v>0</v>
      </c>
      <c r="GS35">
        <f t="shared" si="114"/>
        <v>266.67954098266893</v>
      </c>
      <c r="GT35">
        <f t="shared" si="42"/>
        <v>0</v>
      </c>
      <c r="GU35">
        <f t="shared" si="115"/>
        <v>218.05782180581818</v>
      </c>
      <c r="GV35">
        <f t="shared" si="43"/>
        <v>0</v>
      </c>
    </row>
    <row r="36" spans="1:204" ht="16.899999999999999">
      <c r="A36">
        <v>25</v>
      </c>
      <c r="B36">
        <f t="shared" si="0"/>
        <v>8.1380208333333337E-4</v>
      </c>
      <c r="C36" s="50">
        <f t="shared" si="1"/>
        <v>44.726898220018313</v>
      </c>
      <c r="D36" s="50">
        <f t="shared" si="2"/>
        <v>49.852109133353679</v>
      </c>
      <c r="E36" s="50">
        <f t="shared" si="3"/>
        <v>54.977320046689044</v>
      </c>
      <c r="G36" s="52">
        <f t="shared" si="4"/>
        <v>0.70995076539711599</v>
      </c>
      <c r="H36" s="52">
        <f t="shared" si="5"/>
        <v>0.79130331957704247</v>
      </c>
      <c r="I36" s="52">
        <f t="shared" si="6"/>
        <v>0.87265587375696896</v>
      </c>
      <c r="J36" s="52">
        <f>IF(C36&lt;Calculation!D$19,0,G36)</f>
        <v>0.70995076539711599</v>
      </c>
      <c r="K36" s="52">
        <f>IF(D36&lt;Calculation!D$19,0,H36)</f>
        <v>0.79130331957704247</v>
      </c>
      <c r="L36" s="52">
        <f>IF(E36&lt;Calculation!D$19,0,I36)</f>
        <v>0.87265587375696896</v>
      </c>
      <c r="M36" s="52">
        <f>IF(IF(C36&lt;Calculation!D$19,0,C36*(R$3/(R$2+R$3)))&gt;0,$H$2*SIN(2*PI()*$E$2*B36)+$H$5,0)</f>
        <v>0.7263552598884887</v>
      </c>
      <c r="N36" s="52">
        <f>IF(IF(D36&lt;Calculation!D$19,0,D36*(R$3/(R$2+R$3)))&gt;0,$J$2*SIN(2*PI()*$E$2*B36)+$J$5,0)</f>
        <v>0.61357990734130508</v>
      </c>
      <c r="O36" s="52">
        <f>IF(IF(E36&lt;Calculation!D$19,0,E36*(R$3/(R$2+R$3)))&gt;0,$L$2*SIN(2*PI()*$E$2*B36)+$L$5,0)</f>
        <v>0.5073519804420179</v>
      </c>
      <c r="Q36" s="55">
        <f>(M36/Design!C$43)*10^3</f>
        <v>80.706139987609845</v>
      </c>
      <c r="R36" s="55">
        <f>(N36/Design!C$43)*10^3</f>
        <v>68.175545260145</v>
      </c>
      <c r="S36" s="55">
        <f>(O36/Design!C$43)*10^3</f>
        <v>56.372442271335323</v>
      </c>
      <c r="U36" s="55">
        <f>(($H$2*SIN(2*PI()*$E$2*B36)+$H$5)/Design!C$43)*10^3</f>
        <v>80.706139987609845</v>
      </c>
      <c r="V36" s="55">
        <f>(($J$2*SIN(2*PI()*$E$2*B36)+$J$5)/Design!C$43)*10^3</f>
        <v>68.175545260145</v>
      </c>
      <c r="W36" s="55">
        <f>(($L$2*SIN(2*PI()*$E$2*B36)+$L$5)/Design!C$43)*10^3</f>
        <v>56.372442271335323</v>
      </c>
      <c r="Y36" s="99">
        <f>IF(C36&lt;('LED Curve'!$D$14*(U36/$W$2)^3+'LED Curve'!$D$15*(U36/$W$2)^2+'LED Curve'!$D$16*(U36/$W$2)^1+'LED Curve'!$D$17)*$AC$2+((R$5-1)*Design!C$18),0,         ('LED Curve'!$D$14*(U36/$W$2)^3+'LED Curve'!$D$15*(U36/$W$2)^2+'LED Curve'!$D$16*(U36/$W$2)^1+'LED Curve'!$D$17)*$AC$2)</f>
        <v>23.774858449358842</v>
      </c>
      <c r="Z36" s="99">
        <f>IF(Y36=0,0,IF(C36&lt;Y36+('LED Curve'!$D$14*(U36/$W$3)^3+'LED Curve'!$D$15*(U36/$W$3)^2+'LED Curve'!$D$16*(U36/$W$3)^1+'LED Curve'!$D$17)*$AC$3+((R$5-2)*Design!C$18),0,         ('LED Curve'!$D$14*(U36/$W$3)^3+'LED Curve'!$D$15*(U36/$W$3)^2+'LED Curve'!$D$16*(U36/$W$3)^1+'LED Curve'!$D$17)*$AC$3))</f>
        <v>0</v>
      </c>
      <c r="AA36" s="99">
        <f>IF(Z36=0,0,IF(C36&lt;(SUM(Y36:Z36)+('LED Curve'!$D$14*(U36/$W$4)^3+'LED Curve'!$D$15*(U36/$W$4)^2+'LED Curve'!$D$16*(U36/$W$4)^1+'LED Curve'!$D$17)*$AC$4+((R$5-3)*Design!C$18)),0,         ('LED Curve'!$D$14*(U36/$W$4)^3+'LED Curve'!$D$15*(U36/$W$4)^2+'LED Curve'!$D$16*(U36/$W$4)^1+'LED Curve'!$D$17)*$AC$4))</f>
        <v>0</v>
      </c>
      <c r="AB36" s="99">
        <f>IF(AA36=0,0,IF(C36&lt;(SUM(Y36:AA36)+('LED Curve'!$D$14*(U36/$W$5)^3+'LED Curve'!$D$15*(U36/$W$5)^2+'LED Curve'!$D$16*(U36/$W$5)^1+'LED Curve'!$D$17)*$AC$5+((R$5-4)*Design!C$18)),0,         ('LED Curve'!$D$14*(U36/$W$5)^3+'LED Curve'!$D$15*(U36/$W$5)^2+'LED Curve'!$D$16*(U36/$W$5)^1+'LED Curve'!$D$17)*$AC$5))</f>
        <v>0</v>
      </c>
      <c r="AC36" s="99">
        <f>IF(AB36=0,0,IF(C36&lt;(SUM(Y36:AB36)+ ('LED Curve'!$D$14*(U36/$W$6)^3+'LED Curve'!$D$15*(U36/$W$6)^2+'LED Curve'!$D$16*(U36/$W$6)^1+'LED Curve'!$D$17)*$AC$6+((R$5-5)*Design!C$18)),0,         ('LED Curve'!$D$14*(U36/$W$6)^3+'LED Curve'!$D$15*(U36/$W$6)^2+'LED Curve'!$D$16*(U36/$W$6)^1+'LED Curve'!$D$17)*$AC$6))</f>
        <v>0</v>
      </c>
      <c r="AD36" s="99">
        <f>IF(AC36=0,0,IF(C36&lt;(SUM(Y36:AC36)+('LED Curve'!$D$14*(U36/$Z$2)^3+'LED Curve'!$D$15*(U36/$Z$2)^2+'LED Curve'!$D$16*(U36/$Z$2)^1+'LED Curve'!$D$17)*$AE$2+((R$5-6)*Design!C$18)),0,         ('LED Curve'!$D$14*(U36/$Z$2)^3+'LED Curve'!$D$15*(U36/$Z$2)^2+'LED Curve'!$D$16*(U36/$Z$2)^1+'LED Curve'!$D$17)*$AE$2))</f>
        <v>0</v>
      </c>
      <c r="AE36" s="99">
        <f>IF(AD36=0,0,IF(C36&lt;(SUM(Y36:AD36)+('LED Curve'!$D$14*(U36/$Z$3)^3+'LED Curve'!$D$15*(U36/$Z$3)^2+'LED Curve'!$D$16*(U36/$Z$3)^1+'LED Curve'!$D$17)*$AE$3+((R$5-7)*Design!C$18)),0,         ('LED Curve'!$D$14*(U36/$Z$3)^3+'LED Curve'!$D$15*(U36/$Z$3)^2+'LED Curve'!$D$16*(U36/$Z$3)^1+'LED Curve'!$D$17)*$AE$3))</f>
        <v>0</v>
      </c>
      <c r="AF36" s="99">
        <f>IF(AE36=0,0,IF(C36&lt;(SUM(Y36:AE36)+('LED Curve'!$D$14*(U36/$Z$4)^3+'LED Curve'!$D$15*(U36/$Z$4)^2+'LED Curve'!$D$16*(U36/$Z$4)^1+'LED Curve'!$D$17)*$AE$4+((R$5-8)*Design!C$18)),0,         ('LED Curve'!$D$14*(U36/$Z$4)^3+'LED Curve'!$D$15*(U36/$Z$4)^2+'LED Curve'!$D$16*(U36/$Z$4)^1+'LED Curve'!$D$17)*$AE$4))</f>
        <v>0</v>
      </c>
      <c r="AG36" s="99">
        <f>IF(AF36=0,0,IF(C36&lt;(SUM(Y36:AF36)+('LED Curve'!$D$14*(U36/$Z$5)^3+'LED Curve'!$D$15*(U36/$Z$5)^2+'LED Curve'!$D$16*(U36/$Z$5)^1+'LED Curve'!$D$17)*$AE$5+((R$5-9)*Design!C$18)),0,         ('LED Curve'!$D$14*(U36/$Z$5)^3+'LED Curve'!$D$15*(U36/$Z$5)^2+'LED Curve'!$D$16*(U36/$Z$5)^1+'LED Curve'!$D$17)*$AE$5))</f>
        <v>0</v>
      </c>
      <c r="AH36" s="99">
        <f>IF(AG36=0,0,IF(C36&lt;(SUM(Y36:AG36)+('LED Curve'!$D$14*(U36/$Z$6)^3+'LED Curve'!$D$15*(U36/$Z$6)^2+'LED Curve'!$D$16*(U36/$Z$6)^1+'LED Curve'!$D$17)*$AE$6+((R$5-10)*Design!C$18)),0,         ('LED Curve'!$D$14*(U36/$Z$6)^3+'LED Curve'!$D$15*(U36/$Z$6)^2+'LED Curve'!$D$16*(U36/$Z$6)^1+'LED Curve'!$D$17)*$AE$6))</f>
        <v>0</v>
      </c>
      <c r="AI36">
        <f t="shared" si="44"/>
        <v>23.774858449358842</v>
      </c>
      <c r="AJ36" s="57">
        <f>IF(D36&lt;('LED Curve'!$D$14*(V36/$W$2)^3+'LED Curve'!$D$15*(V36/$W$2)^2+'LED Curve'!$D$16*(V36/$W$2)^1+'LED Curve'!$D$17)*$AC$2+((R$5-1)*Design!C$18),0,         ('LED Curve'!$D$14*(V36/$W$2)^3+'LED Curve'!$D$15*(V36/$W$2)^2+'LED Curve'!$D$16*(V36/$W$2)^1+'LED Curve'!$D$17)*$AC$2)</f>
        <v>23.447929036839099</v>
      </c>
      <c r="AK36" s="57">
        <f>IF(AJ36=0,0,IF(D36&lt;AJ36+('LED Curve'!$D$14*(V36/$W$3)^3+'LED Curve'!$D$15*(V36/$W$3)^2+'LED Curve'!$D$16*(V36/$W$3)^1+'LED Curve'!$D$17)*$AC$3+((R$5-1)*Design!C$18),0,         ('LED Curve'!$D$14*(V36/$W$3)^3+'LED Curve'!$D$15*(V36/$W$3)^2+'LED Curve'!$D$16*(V36/$W$3)^1+'LED Curve'!$D$17)*$AC$3))</f>
        <v>0</v>
      </c>
      <c r="AL36" s="57">
        <f>IF(AK36=0,0,IF(D36&lt;(SUM(AJ36:AK36)+('LED Curve'!$D$14*(V36/$W$4)^3+'LED Curve'!$D$15*(V36/$W$4)^2+'LED Curve'!$D$16*(V36/$W$4)^1+'LED Curve'!$D$17)*$AC$4+((R$5-1)*Design!C$18)),0,         ('LED Curve'!$D$14*(V36/$W$4)^3+'LED Curve'!$D$15*(V36/$W$4)^2+'LED Curve'!$D$16*(V36/$W$4)^1+'LED Curve'!$D$17)*$AC$4))</f>
        <v>0</v>
      </c>
      <c r="AM36" s="57">
        <f>IF(AL36=0,0,IF(D36&lt;(SUM(AJ36:AL36)+('LED Curve'!$D$14*(V36/$W$5)^3+'LED Curve'!$D$15*(V36/$W$5)^2+'LED Curve'!$D$16*(V36/$W$5)^1+'LED Curve'!$D$17)*$AC$5+((R$5-1)*Design!C$18)),0,         ('LED Curve'!$D$14*(V36/$W$5)^3+'LED Curve'!$D$15*(V36/$W$5)^2+'LED Curve'!$D$16*(V36/$W$5)^1+'LED Curve'!$D$17)*$AC$5))</f>
        <v>0</v>
      </c>
      <c r="AN36" s="57">
        <f>IF(AM36=0,0,IF(D36&lt;(SUM(AJ36:AM36)+ ('LED Curve'!$D$14*(V36/$W$6)^3+'LED Curve'!$D$15*(V36/$W$6)^2+'LED Curve'!$D$16*(V36/$W$6)^1+'LED Curve'!$D$17)*$AC$6+((R$5-1)*Design!C$18)),0,         ('LED Curve'!$D$14*(V36/$W$6)^3+'LED Curve'!$D$15*(V36/$W$6)^2+'LED Curve'!$D$16*(V36/$W$6)^1+'LED Curve'!$D$17)*$AC$6))</f>
        <v>0</v>
      </c>
      <c r="AO36" s="57">
        <f>IF(AN36=0,0,IF(D36&lt;(SUM(AJ36:AN36)+('LED Curve'!$D$14*(V36/$Z$2)^3+'LED Curve'!$D$15*(V36/$Z$2)^2+'LED Curve'!$D$16*(V36/$Z$2)^1+'LED Curve'!$D$17)*$AE$2+((R$5-1)*Design!C$18)),0,         ('LED Curve'!$D$14*(V36/$Z$2)^3+'LED Curve'!$D$15*(V36/$Z$2)^2+'LED Curve'!$D$16*(V36/$Z$2)^1+'LED Curve'!$D$17)*$AE$2))</f>
        <v>0</v>
      </c>
      <c r="AP36" s="57">
        <f>IF(AO36=0,0,IF(D36&lt;(SUM(AJ36:AO36)+('LED Curve'!$D$14*(V36/$Z$3)^3+'LED Curve'!$D$15*(V36/$Z$3)^2+'LED Curve'!$D$16*(V36/$Z$3)^1+'LED Curve'!$D$17)*$AE$3+((R$5-1)*Design!C$18)),0,         ('LED Curve'!$D$14*(V36/$Z$3)^3+'LED Curve'!$D$15*(V36/$Z$3)^2+'LED Curve'!$D$16*(V36/$Z$3)^1+'LED Curve'!$D$17)*$AE$3))</f>
        <v>0</v>
      </c>
      <c r="AQ36" s="57">
        <f>IF(AP36=0,0,IF(D36&lt;(SUM(AJ36:AP36)+('LED Curve'!$D$14*(V36/$Z$4)^3+'LED Curve'!$D$15*(V36/$Z$4)^2+'LED Curve'!$D$16*(V36/$Z$4)^1+'LED Curve'!$D$17)*$AE$4+((R$5-1)*Design!C$18)),0,         ('LED Curve'!$D$14*(V36/$Z$4)^3+'LED Curve'!$D$15*(V36/$Z$4)^2+'LED Curve'!$D$16*(V36/$Z$4)^1+'LED Curve'!$D$17)*$AE$4))</f>
        <v>0</v>
      </c>
      <c r="AR36" s="57">
        <f>IF(AQ36=0,0,IF(D36&lt;(SUM(AJ36:AQ36)+('LED Curve'!$D$14*(V36/$Z$5)^3+'LED Curve'!$D$15*(V36/$Z$5)^2+'LED Curve'!$D$16*(V36/$Z$5)^1+'LED Curve'!$D$17)*$AE$5+((R$5-1)*Design!C$18)),0,         ('LED Curve'!$D$14*(V36/$Z$5)^3+'LED Curve'!$D$15*(V36/$Z$5)^2+'LED Curve'!$D$16*(V36/$Z$5)^1+'LED Curve'!$D$17)*$AE$5))</f>
        <v>0</v>
      </c>
      <c r="AS36" s="57">
        <f>IF(AR36=0,0,IF(D36&lt;(SUM(AJ36:AR36)+('LED Curve'!$D$14*(V36/$Z$6)^3+'LED Curve'!$D$15*(V36/$Z$6)^2+'LED Curve'!$D$16*(V36/$Z$6)^1+'LED Curve'!$D$17)*$AE$6+((R$5-1)*Design!C$18)),0,         ('LED Curve'!$D$14*(V36/$Z$6)^3+'LED Curve'!$D$15*(V36/$Z$6)^2+'LED Curve'!$D$16*(V36/$Z$6)^1+'LED Curve'!$D$17)*$AE$6))</f>
        <v>0</v>
      </c>
      <c r="AU36" s="59">
        <f>IF(E36&lt;('LED Curve'!$D$14*(W36/$W$2)^3+'LED Curve'!$D$15*(W36/$W$2)^2+'LED Curve'!$D$16*(W36/$W$2)^1+'LED Curve'!$D$17)*$AC$2+((R$5-1)*Design!C$18),0,         ('LED Curve'!$D$14*(W36/$W$2)^3+'LED Curve'!$D$15*(W36/$W$2)^2+'LED Curve'!$D$16*(W36/$W$2)^1+'LED Curve'!$D$17)*$AC$2)</f>
        <v>23.142497328048993</v>
      </c>
      <c r="AV36" s="59">
        <f>IF(AU36=0,0,IF(E36&lt;AU36+('LED Curve'!$D$14*(W36/$W$3)^3+'LED Curve'!$D$15*(W36/$W$3)^2+'LED Curve'!$D$16*(W36/$W$3)^1+'LED Curve'!$D$17)*$AC$3+((R$5-2)*Design!C$18),0,         ('LED Curve'!$D$14*(W36/$W$3)^3+'LED Curve'!$D$15*(W36/$W$3)^2+'LED Curve'!$D$16*(W36/$W$3)^1+'LED Curve'!$D$17)*$AC$3))</f>
        <v>0</v>
      </c>
      <c r="AW36" s="59">
        <f>IF(AV36=0,0,IF(E36&lt;(SUM(AU36:AV36)+('LED Curve'!$D$14*(W36/$W$4)^3+'LED Curve'!$D$15*(W36/$W$4)^2+'LED Curve'!$D$16*(W36/$W$4)^1+'LED Curve'!$D$17)*$AC$4+((R$5-3)*Design!C$18)),0,         ('LED Curve'!$D$14*(W36/$W$4)^3+'LED Curve'!$D$15*(W36/$W$4)^2+'LED Curve'!$D$16*(W36/$W$4)^1+'LED Curve'!$D$17)*$AC$4))</f>
        <v>0</v>
      </c>
      <c r="AX36" s="59">
        <f>IF(AW36=0,0,IF(E36&lt;(SUM(AU36:AW36)+('LED Curve'!$D$14*(W36/$W$5)^3+'LED Curve'!$D$15*(W36/$W$5)^2+'LED Curve'!$D$16*(W36/$W$5)^1+'LED Curve'!$D$17)*$AC$5+((R$5-4)*Design!C$18)),0,         ('LED Curve'!$D$14*(W36/$W$5)^3+'LED Curve'!$D$15*(W36/$W$5)^2+'LED Curve'!$D$16*(W36/$W$5)^1+'LED Curve'!$D$17)*$AC$5))</f>
        <v>0</v>
      </c>
      <c r="AY36" s="59">
        <f>IF(AX36=0,0,IF(E36&lt;(SUM(AU36:AX36)+ ('LED Curve'!$D$14*(W36/$W$6)^3+'LED Curve'!$D$15*(W36/$W$6)^2+'LED Curve'!$D$16*(W36/$W$6)^1+'LED Curve'!$D$17)*$AC$6+((R$5-5)*Design!C$18)),0,         ('LED Curve'!$D$14*(W36/$W$6)^3+'LED Curve'!$D$15*(W36/$W$6)^2+'LED Curve'!$D$16*(W36/$W$6)^1+'LED Curve'!$D$17)*$AC$6))</f>
        <v>0</v>
      </c>
      <c r="AZ36" s="59">
        <f>IF(AY36=0,0,IF(E36&lt;(SUM(AU36:AY36)+('LED Curve'!$D$14*(W36/$Z$2)^3+'LED Curve'!$D$15*(W36/$Z$2)^2+'LED Curve'!$D$16*(W36/$Z$2)^1+'LED Curve'!$D$17)*$AE$2+((R$5-6)*Design!C$18)),0,         ('LED Curve'!$D$14*(W36/$Z$2)^3+'LED Curve'!$D$15*(W36/$Z$2)^2+'LED Curve'!$D$16*(W36/$Z$2)^1+'LED Curve'!$D$17)*$AE$2))</f>
        <v>0</v>
      </c>
      <c r="BA36" s="59">
        <f>IF(AZ36=0,0,IF(E36&lt;(SUM(AU36:AZ36)+('LED Curve'!$D$14*(W36/$Z$3)^3+'LED Curve'!$D$15*(W36/$Z$3)^2+'LED Curve'!$D$16*(W36/$Z$3)^1+'LED Curve'!$D$17)*$AE$3+((R$5-7)*Design!C$18)),0,         ('LED Curve'!$D$14*(W36/$Z$3)^3+'LED Curve'!$D$15*(W36/$Z$3)^2+'LED Curve'!$D$16*(W36/$Z$3)^1+'LED Curve'!$D$17)*$AE$3))</f>
        <v>0</v>
      </c>
      <c r="BB36" s="59">
        <f>IF(BA36=0,0,IF(E36&lt;(SUM(AU36:BA36)+('LED Curve'!$D$14*(W36/$Z$4)^3+'LED Curve'!$D$15*(W36/$Z$4)^2+'LED Curve'!$D$16*(W36/$Z$4)^1+'LED Curve'!$D$17)*$AE$4+((R$5-8)*Design!C$18)),0,         ('LED Curve'!$D$14*(W36/$Z$4)^3+'LED Curve'!$D$15*(W36/$Z$4)^2+'LED Curve'!$D$16*(W36/$Z$4)^1+'LED Curve'!$D$17)*$AE$4))</f>
        <v>0</v>
      </c>
      <c r="BC36" s="59">
        <f>IF(BB36=0,0,IF(E36&lt;(SUM(AU36:BB36)+('LED Curve'!$D$14*(W36/$Z$5)^3+'LED Curve'!$D$15*(W36/$Z$5)^2+'LED Curve'!$D$16*(W36/$Z$5)^1+'LED Curve'!$D$17)*$AE$5+((R$5-9)*Design!C$18)),0,         ('LED Curve'!$D$14*(W36/$Z$5)^3+'LED Curve'!$D$15*(W36/$Z$5)^2+'LED Curve'!$D$16*(W36/$Z$5)^1+'LED Curve'!$D$17)*$AE$5))</f>
        <v>0</v>
      </c>
      <c r="BD36" s="59">
        <f>IF(BC36=0,0,IF(E36&lt;(SUM(AU36:BC36)+('LED Curve'!$D$14*(W36/$Z$6)^3+'LED Curve'!$D$15*(W36/$Z$6)^2+'LED Curve'!$D$16*(W36/$Z$6)^1+'LED Curve'!$D$17)*$AE$6+((R$5-10)*Design!C$18)),0,         ('LED Curve'!$D$14*(W36/$Z$6)^3+'LED Curve'!$D$15*(W36/$Z$6)^2+'LED Curve'!$D$16*(W36/$Z$6)^1+'LED Curve'!$D$17)*$AE$6))</f>
        <v>0</v>
      </c>
      <c r="BE36">
        <f t="shared" si="45"/>
        <v>23.142497328048993</v>
      </c>
      <c r="BF36" s="64">
        <f t="shared" si="7"/>
        <v>80.706139987609845</v>
      </c>
      <c r="BG36" s="64">
        <f t="shared" si="8"/>
        <v>0</v>
      </c>
      <c r="BH36" s="64">
        <f t="shared" si="9"/>
        <v>0</v>
      </c>
      <c r="BI36" s="64">
        <f t="shared" si="10"/>
        <v>0</v>
      </c>
      <c r="BJ36" s="64">
        <f t="shared" si="11"/>
        <v>0</v>
      </c>
      <c r="BK36" s="64">
        <f t="shared" si="12"/>
        <v>0</v>
      </c>
      <c r="BL36" s="64">
        <f t="shared" si="13"/>
        <v>0</v>
      </c>
      <c r="BM36" s="64">
        <f t="shared" si="14"/>
        <v>0</v>
      </c>
      <c r="BN36" s="64">
        <f t="shared" si="15"/>
        <v>0</v>
      </c>
      <c r="BO36" s="64">
        <f t="shared" si="16"/>
        <v>0</v>
      </c>
      <c r="BQ36" s="67">
        <f t="shared" si="17"/>
        <v>68.175545260145</v>
      </c>
      <c r="BR36" s="67">
        <f t="shared" si="18"/>
        <v>0</v>
      </c>
      <c r="BS36" s="67">
        <f t="shared" si="19"/>
        <v>0</v>
      </c>
      <c r="BT36" s="67">
        <f t="shared" si="20"/>
        <v>0</v>
      </c>
      <c r="BU36" s="67">
        <f t="shared" si="21"/>
        <v>0</v>
      </c>
      <c r="BV36" s="67">
        <f t="shared" si="22"/>
        <v>0</v>
      </c>
      <c r="BW36" s="67">
        <f t="shared" si="23"/>
        <v>0</v>
      </c>
      <c r="BX36" s="67">
        <f t="shared" si="24"/>
        <v>0</v>
      </c>
      <c r="BY36" s="67">
        <f t="shared" si="25"/>
        <v>0</v>
      </c>
      <c r="BZ36" s="67">
        <f t="shared" si="26"/>
        <v>0</v>
      </c>
      <c r="CB36" s="70">
        <f t="shared" si="27"/>
        <v>56.372442271335323</v>
      </c>
      <c r="CC36" s="70">
        <f t="shared" si="28"/>
        <v>0</v>
      </c>
      <c r="CD36" s="70">
        <f t="shared" si="29"/>
        <v>0</v>
      </c>
      <c r="CE36" s="70">
        <f t="shared" si="30"/>
        <v>0</v>
      </c>
      <c r="CF36" s="70">
        <f t="shared" si="31"/>
        <v>0</v>
      </c>
      <c r="CG36" s="70">
        <f t="shared" si="32"/>
        <v>0</v>
      </c>
      <c r="CH36" s="70">
        <f t="shared" si="33"/>
        <v>0</v>
      </c>
      <c r="CI36" s="70">
        <f t="shared" si="34"/>
        <v>0</v>
      </c>
      <c r="CJ36" s="70">
        <f t="shared" si="35"/>
        <v>0</v>
      </c>
      <c r="CK36" s="70">
        <f t="shared" si="36"/>
        <v>0</v>
      </c>
      <c r="CL36">
        <f t="shared" si="46"/>
        <v>56.372442271335323</v>
      </c>
      <c r="CM36" s="64">
        <f t="shared" si="47"/>
        <v>80.706139987609845</v>
      </c>
      <c r="CN36" s="64">
        <f t="shared" si="48"/>
        <v>0</v>
      </c>
      <c r="CO36" s="64">
        <f t="shared" si="49"/>
        <v>0</v>
      </c>
      <c r="CP36" s="64">
        <f t="shared" si="50"/>
        <v>0</v>
      </c>
      <c r="CQ36" s="64">
        <f t="shared" si="51"/>
        <v>0</v>
      </c>
      <c r="CR36" s="64">
        <f t="shared" si="52"/>
        <v>0</v>
      </c>
      <c r="CS36" s="64">
        <f t="shared" si="53"/>
        <v>0</v>
      </c>
      <c r="CT36" s="64">
        <f t="shared" si="54"/>
        <v>0</v>
      </c>
      <c r="CU36" s="64">
        <f t="shared" si="55"/>
        <v>0</v>
      </c>
      <c r="CV36" s="64">
        <f t="shared" si="56"/>
        <v>0</v>
      </c>
      <c r="CX36" s="103">
        <f t="shared" si="57"/>
        <v>68.175545260145</v>
      </c>
      <c r="CY36" s="103">
        <f t="shared" si="58"/>
        <v>0</v>
      </c>
      <c r="CZ36" s="103">
        <f t="shared" si="59"/>
        <v>0</v>
      </c>
      <c r="DA36" s="103">
        <f t="shared" si="60"/>
        <v>0</v>
      </c>
      <c r="DB36" s="103">
        <f t="shared" si="61"/>
        <v>0</v>
      </c>
      <c r="DC36" s="103">
        <f t="shared" si="62"/>
        <v>0</v>
      </c>
      <c r="DD36" s="103">
        <f t="shared" si="63"/>
        <v>0</v>
      </c>
      <c r="DE36" s="103">
        <f t="shared" si="64"/>
        <v>0</v>
      </c>
      <c r="DF36" s="103">
        <f t="shared" si="65"/>
        <v>0</v>
      </c>
      <c r="DG36" s="103">
        <f t="shared" si="66"/>
        <v>0</v>
      </c>
      <c r="DI36" s="70">
        <f t="shared" si="67"/>
        <v>56.372442271335323</v>
      </c>
      <c r="DJ36" s="70">
        <f t="shared" si="68"/>
        <v>0</v>
      </c>
      <c r="DK36" s="70">
        <f t="shared" si="69"/>
        <v>0</v>
      </c>
      <c r="DL36" s="70">
        <f t="shared" si="70"/>
        <v>0</v>
      </c>
      <c r="DM36" s="70">
        <f t="shared" si="71"/>
        <v>0</v>
      </c>
      <c r="DN36" s="70">
        <f t="shared" si="72"/>
        <v>0</v>
      </c>
      <c r="DO36" s="70">
        <f t="shared" si="73"/>
        <v>0</v>
      </c>
      <c r="DP36" s="70">
        <f t="shared" si="74"/>
        <v>0</v>
      </c>
      <c r="DQ36" s="70">
        <f t="shared" si="75"/>
        <v>0</v>
      </c>
      <c r="DR36" s="70">
        <f t="shared" si="76"/>
        <v>0</v>
      </c>
      <c r="DT36">
        <f t="shared" si="77"/>
        <v>3.6097353089563757</v>
      </c>
      <c r="DU36">
        <f t="shared" si="78"/>
        <v>3.3986947225346418</v>
      </c>
      <c r="DV36">
        <f t="shared" si="79"/>
        <v>3.0992058005647047</v>
      </c>
      <c r="DX36">
        <f t="shared" si="80"/>
        <v>3.0623740480016447E-2</v>
      </c>
      <c r="DY36">
        <f t="shared" si="81"/>
        <v>2.6213167650934427E-2</v>
      </c>
      <c r="DZ36">
        <f t="shared" si="82"/>
        <v>1.846628663980019E-2</v>
      </c>
      <c r="EB36">
        <f t="shared" si="83"/>
        <v>1.9187770541995635</v>
      </c>
      <c r="EC36">
        <f t="shared" si="84"/>
        <v>0</v>
      </c>
      <c r="ED36">
        <f t="shared" si="85"/>
        <v>0</v>
      </c>
      <c r="EE36">
        <f t="shared" si="86"/>
        <v>0</v>
      </c>
      <c r="EF36">
        <f t="shared" si="87"/>
        <v>0</v>
      </c>
      <c r="EG36">
        <f t="shared" si="88"/>
        <v>0</v>
      </c>
      <c r="EH36">
        <f t="shared" si="89"/>
        <v>0</v>
      </c>
      <c r="EI36">
        <f t="shared" si="90"/>
        <v>0</v>
      </c>
      <c r="EJ36">
        <f t="shared" si="91"/>
        <v>0</v>
      </c>
      <c r="EK36">
        <f t="shared" si="92"/>
        <v>0</v>
      </c>
      <c r="EM36">
        <f t="shared" si="93"/>
        <v>1.5985753473076922</v>
      </c>
      <c r="EN36">
        <f t="shared" si="94"/>
        <v>0</v>
      </c>
      <c r="EO36">
        <f t="shared" si="95"/>
        <v>0</v>
      </c>
      <c r="EP36">
        <f t="shared" si="96"/>
        <v>0</v>
      </c>
      <c r="EQ36">
        <f t="shared" si="97"/>
        <v>0</v>
      </c>
      <c r="ER36">
        <f t="shared" si="98"/>
        <v>0</v>
      </c>
      <c r="ES36">
        <f t="shared" si="99"/>
        <v>0</v>
      </c>
      <c r="ET36">
        <f t="shared" si="100"/>
        <v>0</v>
      </c>
      <c r="EU36">
        <f t="shared" si="101"/>
        <v>0</v>
      </c>
      <c r="EV36">
        <f t="shared" si="102"/>
        <v>0</v>
      </c>
      <c r="EX36">
        <f t="shared" si="103"/>
        <v>1.3045990946399739</v>
      </c>
      <c r="EY36">
        <f t="shared" si="104"/>
        <v>0</v>
      </c>
      <c r="EZ36">
        <f t="shared" si="105"/>
        <v>0</v>
      </c>
      <c r="FA36">
        <f t="shared" si="106"/>
        <v>0</v>
      </c>
      <c r="FB36">
        <f t="shared" si="107"/>
        <v>0</v>
      </c>
      <c r="FC36">
        <f t="shared" si="108"/>
        <v>0</v>
      </c>
      <c r="FD36">
        <f t="shared" si="109"/>
        <v>0</v>
      </c>
      <c r="FE36">
        <f t="shared" si="110"/>
        <v>0</v>
      </c>
      <c r="FF36">
        <f t="shared" si="111"/>
        <v>0</v>
      </c>
      <c r="FG36">
        <f t="shared" si="112"/>
        <v>0</v>
      </c>
      <c r="FJ36">
        <f>IF($W$2=0,0,IF(BF36&lt;=0,0,('LED Curve'!$D$19*(BF36/$W$2)^3+'LED Curve'!$D$20*(BF36/$W$2)^2+'LED Curve'!$D$21*(BF36/$W$2)^1+'LED Curve'!$D$22)*$AC$2*$W$2))</f>
        <v>329.33701884411295</v>
      </c>
      <c r="FK36">
        <f>IF($W$3=0,0,IF(BG36&lt;=0,0,('LED Curve'!$D$19*(BG36/$W$3)^3+'LED Curve'!$D$20*(BG36/$W$3)^2+'LED Curve'!$D$21*(BG36/$W$3)^1+'LED Curve'!$D$22)*$AC$3*$W$3))</f>
        <v>0</v>
      </c>
      <c r="FL36">
        <f>IF($W$4=0,0,IF(BH36&lt;=0,0,('LED Curve'!$D$19*(BH36/$W$4)^3+'LED Curve'!$D$20*(BH36/$W$4)^2+'LED Curve'!$D$21*(BH36/$W$4)^1+'LED Curve'!$D$22)*$AC$4*$W$4))</f>
        <v>0</v>
      </c>
      <c r="FM36">
        <f>IF($W$5=0,0,IF(BI36&lt;=0,0,('LED Curve'!$D$19*(BI36/$W$5)^3+'LED Curve'!$D$20*(BI36/$W$5)^2+'LED Curve'!$D$21*(BI36/$W$5)^1+'LED Curve'!$D$22)*$AC$5*$W$5))</f>
        <v>0</v>
      </c>
      <c r="FN36">
        <f>IF($W$6=0,0,IF(BJ36&lt;=0,0,('LED Curve'!$D$19*(BJ36/$W$6)^3+'LED Curve'!$D$20*(BJ36/$W$6)^2+'LED Curve'!$D$21*(BJ36/$W$6)^1+'LED Curve'!$D$22)*$AC$6*$W$6))</f>
        <v>0</v>
      </c>
      <c r="FO36">
        <f>IF($Z$2=0,0,IF(BK36&lt;=0,0,('LED Curve'!$D$19*(BK36/$Z$2)^3+'LED Curve'!$D$20*(BK36/$Z$2)^2+'LED Curve'!$D$21*(BK36/$Z$2)^1+'LED Curve'!$D$22)*$AE$2*$Z$2))</f>
        <v>0</v>
      </c>
      <c r="FP36">
        <f>IF($Z$3=0,0,IF(BL36&lt;=0,0,('LED Curve'!$D$19*(BL36/$Z$3)^3+'LED Curve'!$D$20*(BL36/$Z$3)^2+'LED Curve'!$D$21*(BL36/$Z$3)^1+'LED Curve'!$D$22)*$AE$3*$Z$3))</f>
        <v>0</v>
      </c>
      <c r="FQ36">
        <f>IF($Z$4=0,0,IF(BM36&lt;=0,0,('LED Curve'!$D$19*(BM36/$Z$4)^3+'LED Curve'!$D$20*(BM36/$Z$4)^2+'LED Curve'!$D$21*(BM36/$Z$4)^1+'LED Curve'!$D$22)*$AE$4*$Z$4))</f>
        <v>0</v>
      </c>
      <c r="FR36">
        <f>IF($Z$5=0,0,IF(BN36&lt;=0,0,('LED Curve'!$D$19*(BN36/$Z$5)^3+'LED Curve'!$D$20*(BN36/$Z$5)^2+'LED Curve'!$D$21*(BN36/$Z$5)^1+'LED Curve'!$D$22)*$AE$5*$Z$5))</f>
        <v>0</v>
      </c>
      <c r="FS36">
        <f>IF($Z$6=0,0,IF(BO36&lt;=0,0,('LED Curve'!$D$19*(BO36/$Z$6)^3+'LED Curve'!$D$20*(BO36/$Z$6)^2+'LED Curve'!$D$21*(BO36/$Z$6)^1+'LED Curve'!$D$22)*$AE$6*$Z$6))</f>
        <v>0</v>
      </c>
      <c r="FU36">
        <f>IF($W$2=0,0,IF(BQ36&lt;=0,0,('LED Curve'!$D$19*(BQ36/$W$2)^3+'LED Curve'!$D$20*(BQ36/$W$2)^2+'LED Curve'!$D$21*(BQ36/$W$2)^1+'LED Curve'!$D$22)*$AC$2*$W$2))</f>
        <v>280.53635450279745</v>
      </c>
      <c r="FV36">
        <f>IF($W$3=0,0,IF(BR36&lt;=0,0,('LED Curve'!$D$19*(BR36/$W$3)^3+'LED Curve'!$D$20*(BR36/$W$3)^2+'LED Curve'!$D$21*(BR36/$W$3)^1+'LED Curve'!$D$22)*$AC$3*$W$3))</f>
        <v>0</v>
      </c>
      <c r="FW36">
        <f>IF($W$4=0,0,IF(BS36&lt;=0,0,('LED Curve'!$D$19*(BS36/$W$4)^3+'LED Curve'!$D$20*(BS36/$W$4)^2+'LED Curve'!$D$21*(BS36/$W$4)^1+'LED Curve'!$D$22)*$AC$4*$W$4))</f>
        <v>0</v>
      </c>
      <c r="FX36">
        <f>IF($W$5=0,0,IF(BT36&lt;=0,0,('LED Curve'!$D$19*(BT36/$W$5)^3+'LED Curve'!$D$20*(BT36/$W$5)^2+'LED Curve'!$D$21*(BT36/$W$5)^1+'LED Curve'!$D$22)*$AC$5*$W$5))</f>
        <v>0</v>
      </c>
      <c r="FY36">
        <f>IF($W$6=0,0,IF(BU36&lt;=0,0,('LED Curve'!$D$19*(BU36/$W$6)^3+'LED Curve'!$D$20*(BU36/$W$6)^2+'LED Curve'!$D$21*(BU36/$W$6)^1+'LED Curve'!$D$22)*$AC$6*$W$6))</f>
        <v>0</v>
      </c>
      <c r="FZ36">
        <f>IF($Z$2=0,0,IF(BV36&lt;=0,0,('LED Curve'!$D$19*(BV36/$Z$2)^3+'LED Curve'!$D$20*(BV36/$Z$2)^2+'LED Curve'!$D$21*(BV36/$Z$2)^1+'LED Curve'!$D$22)*$AE$2*$Z$2))</f>
        <v>0</v>
      </c>
      <c r="GA36">
        <f>IF($Z$3=0,0,IF(BW36&lt;=0,0,('LED Curve'!$D$19*(BW36/$Z$3)^3+'LED Curve'!$D$20*(BW36/$Z$3)^2+'LED Curve'!$D$21*(BW36/$Z$3)^1+'LED Curve'!$D$22)*$AE$3*$Z$3))</f>
        <v>0</v>
      </c>
      <c r="GB36">
        <f>IF($Z$4=0,0,IF(BX36&lt;=0,0,('LED Curve'!$D$19*(BX36/$Z$4)^3+'LED Curve'!$D$20*(BX36/$Z$4)^2+'LED Curve'!$D$21*(BX36/$Z$4)^1+'LED Curve'!$D$22)*$AE$4*$Z$4))</f>
        <v>0</v>
      </c>
      <c r="GC36">
        <f>IF($Z$5=0,0,IF(BY36&lt;=0,0,('LED Curve'!$D$19*(BY36/$Z$5)^3+'LED Curve'!$D$20*(BY36/$Z$5)^2+'LED Curve'!$D$21*(BY36/$Z$5)^1+'LED Curve'!$D$22)*$AE$5*$Z$5))</f>
        <v>0</v>
      </c>
      <c r="GD36">
        <f>IF($Z$6=0,0,IF(BZ36&lt;=0,0,('LED Curve'!$D$19*(BZ36/$Z$6)^3+'LED Curve'!$D$20*(BZ36/$Z$6)^2+'LED Curve'!$D$21*(BZ36/$Z$6)^1+'LED Curve'!$D$22)*$AE$6*$Z$6))</f>
        <v>0</v>
      </c>
      <c r="GF36">
        <f>IF($W$2=0,0,IF(CB36&lt;=0,0,('LED Curve'!$D$19*(CB36/$W$2)^3+'LED Curve'!$D$20*(CB36/$W$2)^2+'LED Curve'!$D$21*(CB36/$W$2)^1+'LED Curve'!$D$22)*$AC$2*$W$2))</f>
        <v>233.59672690727746</v>
      </c>
      <c r="GG36">
        <f>IF($W$3=0,0,IF(CC36&lt;=0,0,('LED Curve'!$D$19*(CC36/$W$3)^3+'LED Curve'!$D$20*(CC36/$W$3)^2+'LED Curve'!$D$21*(CC36/$W$3)^1+'LED Curve'!$D$22)*$AC$3*$W$3))</f>
        <v>0</v>
      </c>
      <c r="GH36">
        <f>IF($W$4=0,0,IF(CD36&lt;=0,0,('LED Curve'!$D$19*(CD36/$W$4)^3+'LED Curve'!$D$20*(CD36/$W$4)^2+'LED Curve'!$D$21*(CD36/$W$4)^1+'LED Curve'!$D$22)*$AC$4*$W$4))</f>
        <v>0</v>
      </c>
      <c r="GI36">
        <f>IF($W$5=0,0,IF(CE36&lt;=0,0,('LED Curve'!$D$19*(CE36/$W$5)^3+'LED Curve'!$D$20*(CE36/$W$5)^2+'LED Curve'!$D$21*(CE36/$W$5)^1+'LED Curve'!$D$22)*$AC$5*$W$5))</f>
        <v>0</v>
      </c>
      <c r="GJ36">
        <f>IF($W$6=0,0,IF(CF36&lt;=0,0,('LED Curve'!$D$19*(CF36/$W$6)^3+'LED Curve'!$D$20*(CF36/$W$6)^2+'LED Curve'!$D$21*(CF36/$W$6)^1+'LED Curve'!$D$22)*$AC$6*$W$6))</f>
        <v>0</v>
      </c>
      <c r="GK36">
        <f>IF($Z$2=0,0,IF(CG36&lt;=0,0,('LED Curve'!$D$19*(CG36/$Z$2)^3+'LED Curve'!$D$20*(CG36/$Z$2)^2+'LED Curve'!$D$21*(CG36/$Z$2)^1+'LED Curve'!$D$22)*$AE$2*$Z$2))</f>
        <v>0</v>
      </c>
      <c r="GL36">
        <f>IF($Z$3=0,0,IF(CH36&lt;=0,0,('LED Curve'!$D$19*(CH36/$Z$3)^3+'LED Curve'!$D$20*(CH36/$Z$3)^2+'LED Curve'!$D$21*(CH36/$Z$3)^1+'LED Curve'!$D$22)*$AE$3*$Z$3))</f>
        <v>0</v>
      </c>
      <c r="GM36">
        <f>IF($Z$4=0,0,IF(CI36&lt;=0,0,('LED Curve'!$D$19*(CI36/$Z$4)^3+'LED Curve'!$D$20*(CI36/$Z$4)^2+'LED Curve'!$D$21*(CI36/$Z$4)^1+'LED Curve'!$D$22)*$AE$4*$Z$4))</f>
        <v>0</v>
      </c>
      <c r="GN36">
        <f>IF($Z$5=0,0,IF(CJ36&lt;=0,0,('LED Curve'!$D$19*(CJ36/$Z$5)^3+'LED Curve'!$D$20*(CJ36/$Z$5)^2+'LED Curve'!$D$21*(CJ36/$Z$5)^1+'LED Curve'!$D$22)*$AE$5*$Z$5))</f>
        <v>0</v>
      </c>
      <c r="GO36">
        <f>IF($Z$6=0,0,IF(CK36&lt;=0,0,('LED Curve'!$D$19*(CK36/$Z$6)^3+'LED Curve'!$D$20*(CK36/$Z$6)^2+'LED Curve'!$D$21*(CK36/$Z$6)^1+'LED Curve'!$D$22)*$AE$6*$Z$6))</f>
        <v>0</v>
      </c>
      <c r="GQ36">
        <f t="shared" si="113"/>
        <v>329.33701884411295</v>
      </c>
      <c r="GR36">
        <f t="shared" si="41"/>
        <v>0</v>
      </c>
      <c r="GS36">
        <f t="shared" si="114"/>
        <v>280.53635450279745</v>
      </c>
      <c r="GT36">
        <f t="shared" si="42"/>
        <v>0</v>
      </c>
      <c r="GU36">
        <f t="shared" si="115"/>
        <v>233.59672690727746</v>
      </c>
      <c r="GV36">
        <f t="shared" si="43"/>
        <v>0</v>
      </c>
    </row>
    <row r="37" spans="1:204" ht="16.899999999999999">
      <c r="A37">
        <v>26</v>
      </c>
      <c r="B37">
        <f t="shared" si="0"/>
        <v>8.463541666666667E-4</v>
      </c>
      <c r="C37" s="50">
        <f t="shared" si="1"/>
        <v>46.510200926418143</v>
      </c>
      <c r="D37" s="50">
        <f t="shared" si="2"/>
        <v>51.833556584909047</v>
      </c>
      <c r="E37" s="50">
        <f t="shared" si="3"/>
        <v>57.156912243399951</v>
      </c>
      <c r="G37" s="52">
        <f t="shared" si="4"/>
        <v>0.73825715756219268</v>
      </c>
      <c r="H37" s="52">
        <f t="shared" si="5"/>
        <v>0.8227548664271277</v>
      </c>
      <c r="I37" s="52">
        <f t="shared" si="6"/>
        <v>0.90725257529206271</v>
      </c>
      <c r="J37" s="52">
        <f>IF(C37&lt;Calculation!D$19,0,G37)</f>
        <v>0.73825715756219268</v>
      </c>
      <c r="K37" s="52">
        <f>IF(D37&lt;Calculation!D$19,0,H37)</f>
        <v>0.8227548664271277</v>
      </c>
      <c r="L37" s="52">
        <f>IF(E37&lt;Calculation!D$19,0,I37)</f>
        <v>0.90725257529206271</v>
      </c>
      <c r="M37" s="52">
        <f>IF(IF(C37&lt;Calculation!D$19,0,C37*(R$3/(R$2+R$3)))&gt;0,$H$2*SIN(2*PI()*$E$2*B37)+$H$5,0)</f>
        <v>0.75466165205356539</v>
      </c>
      <c r="N37" s="52">
        <f>IF(IF(D37&lt;Calculation!D$19,0,D37*(R$3/(R$2+R$3)))&gt;0,$J$2*SIN(2*PI()*$E$2*B37)+$J$5,0)</f>
        <v>0.64503145419139019</v>
      </c>
      <c r="O37" s="52">
        <f>IF(IF(E37&lt;Calculation!D$19,0,E37*(R$3/(R$2+R$3)))&gt;0,$L$2*SIN(2*PI()*$E$2*B37)+$L$5,0)</f>
        <v>0.54194868197711166</v>
      </c>
      <c r="Q37" s="55">
        <f>(M37/Design!C$43)*10^3</f>
        <v>83.851294672618366</v>
      </c>
      <c r="R37" s="55">
        <f>(N37/Design!C$43)*10^3</f>
        <v>71.67016157682113</v>
      </c>
      <c r="S37" s="55">
        <f>(O37/Design!C$43)*10^3</f>
        <v>60.216520219679076</v>
      </c>
      <c r="U37" s="55">
        <f>(($H$2*SIN(2*PI()*$E$2*B37)+$H$5)/Design!C$43)*10^3</f>
        <v>83.851294672618366</v>
      </c>
      <c r="V37" s="55">
        <f>(($J$2*SIN(2*PI()*$E$2*B37)+$J$5)/Design!C$43)*10^3</f>
        <v>71.67016157682113</v>
      </c>
      <c r="W37" s="55">
        <f>(($L$2*SIN(2*PI()*$E$2*B37)+$L$5)/Design!C$43)*10^3</f>
        <v>60.216520219679076</v>
      </c>
      <c r="Y37" s="99">
        <f>IF(C37&lt;('LED Curve'!$D$14*(U37/$W$2)^3+'LED Curve'!$D$15*(U37/$W$2)^2+'LED Curve'!$D$16*(U37/$W$2)^1+'LED Curve'!$D$17)*$AC$2+((R$5-1)*Design!C$18),0,         ('LED Curve'!$D$14*(U37/$W$2)^3+'LED Curve'!$D$15*(U37/$W$2)^2+'LED Curve'!$D$16*(U37/$W$2)^1+'LED Curve'!$D$17)*$AC$2)</f>
        <v>23.857004936434105</v>
      </c>
      <c r="Z37" s="99">
        <f>IF(Y37=0,0,IF(C37&lt;Y37+('LED Curve'!$D$14*(U37/$W$3)^3+'LED Curve'!$D$15*(U37/$W$3)^2+'LED Curve'!$D$16*(U37/$W$3)^1+'LED Curve'!$D$17)*$AC$3+((R$5-2)*Design!C$18),0,         ('LED Curve'!$D$14*(U37/$W$3)^3+'LED Curve'!$D$15*(U37/$W$3)^2+'LED Curve'!$D$16*(U37/$W$3)^1+'LED Curve'!$D$17)*$AC$3))</f>
        <v>0</v>
      </c>
      <c r="AA37" s="99">
        <f>IF(Z37=0,0,IF(C37&lt;(SUM(Y37:Z37)+('LED Curve'!$D$14*(U37/$W$4)^3+'LED Curve'!$D$15*(U37/$W$4)^2+'LED Curve'!$D$16*(U37/$W$4)^1+'LED Curve'!$D$17)*$AC$4+((R$5-3)*Design!C$18)),0,         ('LED Curve'!$D$14*(U37/$W$4)^3+'LED Curve'!$D$15*(U37/$W$4)^2+'LED Curve'!$D$16*(U37/$W$4)^1+'LED Curve'!$D$17)*$AC$4))</f>
        <v>0</v>
      </c>
      <c r="AB37" s="99">
        <f>IF(AA37=0,0,IF(C37&lt;(SUM(Y37:AA37)+('LED Curve'!$D$14*(U37/$W$5)^3+'LED Curve'!$D$15*(U37/$W$5)^2+'LED Curve'!$D$16*(U37/$W$5)^1+'LED Curve'!$D$17)*$AC$5+((R$5-4)*Design!C$18)),0,         ('LED Curve'!$D$14*(U37/$W$5)^3+'LED Curve'!$D$15*(U37/$W$5)^2+'LED Curve'!$D$16*(U37/$W$5)^1+'LED Curve'!$D$17)*$AC$5))</f>
        <v>0</v>
      </c>
      <c r="AC37" s="99">
        <f>IF(AB37=0,0,IF(C37&lt;(SUM(Y37:AB37)+ ('LED Curve'!$D$14*(U37/$W$6)^3+'LED Curve'!$D$15*(U37/$W$6)^2+'LED Curve'!$D$16*(U37/$W$6)^1+'LED Curve'!$D$17)*$AC$6+((R$5-5)*Design!C$18)),0,         ('LED Curve'!$D$14*(U37/$W$6)^3+'LED Curve'!$D$15*(U37/$W$6)^2+'LED Curve'!$D$16*(U37/$W$6)^1+'LED Curve'!$D$17)*$AC$6))</f>
        <v>0</v>
      </c>
      <c r="AD37" s="99">
        <f>IF(AC37=0,0,IF(C37&lt;(SUM(Y37:AC37)+('LED Curve'!$D$14*(U37/$Z$2)^3+'LED Curve'!$D$15*(U37/$Z$2)^2+'LED Curve'!$D$16*(U37/$Z$2)^1+'LED Curve'!$D$17)*$AE$2+((R$5-6)*Design!C$18)),0,         ('LED Curve'!$D$14*(U37/$Z$2)^3+'LED Curve'!$D$15*(U37/$Z$2)^2+'LED Curve'!$D$16*(U37/$Z$2)^1+'LED Curve'!$D$17)*$AE$2))</f>
        <v>0</v>
      </c>
      <c r="AE37" s="99">
        <f>IF(AD37=0,0,IF(C37&lt;(SUM(Y37:AD37)+('LED Curve'!$D$14*(U37/$Z$3)^3+'LED Curve'!$D$15*(U37/$Z$3)^2+'LED Curve'!$D$16*(U37/$Z$3)^1+'LED Curve'!$D$17)*$AE$3+((R$5-7)*Design!C$18)),0,         ('LED Curve'!$D$14*(U37/$Z$3)^3+'LED Curve'!$D$15*(U37/$Z$3)^2+'LED Curve'!$D$16*(U37/$Z$3)^1+'LED Curve'!$D$17)*$AE$3))</f>
        <v>0</v>
      </c>
      <c r="AF37" s="99">
        <f>IF(AE37=0,0,IF(C37&lt;(SUM(Y37:AE37)+('LED Curve'!$D$14*(U37/$Z$4)^3+'LED Curve'!$D$15*(U37/$Z$4)^2+'LED Curve'!$D$16*(U37/$Z$4)^1+'LED Curve'!$D$17)*$AE$4+((R$5-8)*Design!C$18)),0,         ('LED Curve'!$D$14*(U37/$Z$4)^3+'LED Curve'!$D$15*(U37/$Z$4)^2+'LED Curve'!$D$16*(U37/$Z$4)^1+'LED Curve'!$D$17)*$AE$4))</f>
        <v>0</v>
      </c>
      <c r="AG37" s="99">
        <f>IF(AF37=0,0,IF(C37&lt;(SUM(Y37:AF37)+('LED Curve'!$D$14*(U37/$Z$5)^3+'LED Curve'!$D$15*(U37/$Z$5)^2+'LED Curve'!$D$16*(U37/$Z$5)^1+'LED Curve'!$D$17)*$AE$5+((R$5-9)*Design!C$18)),0,         ('LED Curve'!$D$14*(U37/$Z$5)^3+'LED Curve'!$D$15*(U37/$Z$5)^2+'LED Curve'!$D$16*(U37/$Z$5)^1+'LED Curve'!$D$17)*$AE$5))</f>
        <v>0</v>
      </c>
      <c r="AH37" s="99">
        <f>IF(AG37=0,0,IF(C37&lt;(SUM(Y37:AG37)+('LED Curve'!$D$14*(U37/$Z$6)^3+'LED Curve'!$D$15*(U37/$Z$6)^2+'LED Curve'!$D$16*(U37/$Z$6)^1+'LED Curve'!$D$17)*$AE$6+((R$5-10)*Design!C$18)),0,         ('LED Curve'!$D$14*(U37/$Z$6)^3+'LED Curve'!$D$15*(U37/$Z$6)^2+'LED Curve'!$D$16*(U37/$Z$6)^1+'LED Curve'!$D$17)*$AE$6))</f>
        <v>0</v>
      </c>
      <c r="AI37">
        <f t="shared" si="44"/>
        <v>23.857004936434105</v>
      </c>
      <c r="AJ37" s="57">
        <f>IF(D37&lt;('LED Curve'!$D$14*(V37/$W$2)^3+'LED Curve'!$D$15*(V37/$W$2)^2+'LED Curve'!$D$16*(V37/$W$2)^1+'LED Curve'!$D$17)*$AC$2+((R$5-1)*Design!C$18),0,         ('LED Curve'!$D$14*(V37/$W$2)^3+'LED Curve'!$D$15*(V37/$W$2)^2+'LED Curve'!$D$16*(V37/$W$2)^1+'LED Curve'!$D$17)*$AC$2)</f>
        <v>23.538951306795298</v>
      </c>
      <c r="AK37" s="57">
        <f>IF(AJ37=0,0,IF(D37&lt;AJ37+('LED Curve'!$D$14*(V37/$W$3)^3+'LED Curve'!$D$15*(V37/$W$3)^2+'LED Curve'!$D$16*(V37/$W$3)^1+'LED Curve'!$D$17)*$AC$3+((R$5-1)*Design!C$18),0,         ('LED Curve'!$D$14*(V37/$W$3)^3+'LED Curve'!$D$15*(V37/$W$3)^2+'LED Curve'!$D$16*(V37/$W$3)^1+'LED Curve'!$D$17)*$AC$3))</f>
        <v>0</v>
      </c>
      <c r="AL37" s="57">
        <f>IF(AK37=0,0,IF(D37&lt;(SUM(AJ37:AK37)+('LED Curve'!$D$14*(V37/$W$4)^3+'LED Curve'!$D$15*(V37/$W$4)^2+'LED Curve'!$D$16*(V37/$W$4)^1+'LED Curve'!$D$17)*$AC$4+((R$5-1)*Design!C$18)),0,         ('LED Curve'!$D$14*(V37/$W$4)^3+'LED Curve'!$D$15*(V37/$W$4)^2+'LED Curve'!$D$16*(V37/$W$4)^1+'LED Curve'!$D$17)*$AC$4))</f>
        <v>0</v>
      </c>
      <c r="AM37" s="57">
        <f>IF(AL37=0,0,IF(D37&lt;(SUM(AJ37:AL37)+('LED Curve'!$D$14*(V37/$W$5)^3+'LED Curve'!$D$15*(V37/$W$5)^2+'LED Curve'!$D$16*(V37/$W$5)^1+'LED Curve'!$D$17)*$AC$5+((R$5-1)*Design!C$18)),0,         ('LED Curve'!$D$14*(V37/$W$5)^3+'LED Curve'!$D$15*(V37/$W$5)^2+'LED Curve'!$D$16*(V37/$W$5)^1+'LED Curve'!$D$17)*$AC$5))</f>
        <v>0</v>
      </c>
      <c r="AN37" s="57">
        <f>IF(AM37=0,0,IF(D37&lt;(SUM(AJ37:AM37)+ ('LED Curve'!$D$14*(V37/$W$6)^3+'LED Curve'!$D$15*(V37/$W$6)^2+'LED Curve'!$D$16*(V37/$W$6)^1+'LED Curve'!$D$17)*$AC$6+((R$5-1)*Design!C$18)),0,         ('LED Curve'!$D$14*(V37/$W$6)^3+'LED Curve'!$D$15*(V37/$W$6)^2+'LED Curve'!$D$16*(V37/$W$6)^1+'LED Curve'!$D$17)*$AC$6))</f>
        <v>0</v>
      </c>
      <c r="AO37" s="57">
        <f>IF(AN37=0,0,IF(D37&lt;(SUM(AJ37:AN37)+('LED Curve'!$D$14*(V37/$Z$2)^3+'LED Curve'!$D$15*(V37/$Z$2)^2+'LED Curve'!$D$16*(V37/$Z$2)^1+'LED Curve'!$D$17)*$AE$2+((R$5-1)*Design!C$18)),0,         ('LED Curve'!$D$14*(V37/$Z$2)^3+'LED Curve'!$D$15*(V37/$Z$2)^2+'LED Curve'!$D$16*(V37/$Z$2)^1+'LED Curve'!$D$17)*$AE$2))</f>
        <v>0</v>
      </c>
      <c r="AP37" s="57">
        <f>IF(AO37=0,0,IF(D37&lt;(SUM(AJ37:AO37)+('LED Curve'!$D$14*(V37/$Z$3)^3+'LED Curve'!$D$15*(V37/$Z$3)^2+'LED Curve'!$D$16*(V37/$Z$3)^1+'LED Curve'!$D$17)*$AE$3+((R$5-1)*Design!C$18)),0,         ('LED Curve'!$D$14*(V37/$Z$3)^3+'LED Curve'!$D$15*(V37/$Z$3)^2+'LED Curve'!$D$16*(V37/$Z$3)^1+'LED Curve'!$D$17)*$AE$3))</f>
        <v>0</v>
      </c>
      <c r="AQ37" s="57">
        <f>IF(AP37=0,0,IF(D37&lt;(SUM(AJ37:AP37)+('LED Curve'!$D$14*(V37/$Z$4)^3+'LED Curve'!$D$15*(V37/$Z$4)^2+'LED Curve'!$D$16*(V37/$Z$4)^1+'LED Curve'!$D$17)*$AE$4+((R$5-1)*Design!C$18)),0,         ('LED Curve'!$D$14*(V37/$Z$4)^3+'LED Curve'!$D$15*(V37/$Z$4)^2+'LED Curve'!$D$16*(V37/$Z$4)^1+'LED Curve'!$D$17)*$AE$4))</f>
        <v>0</v>
      </c>
      <c r="AR37" s="57">
        <f>IF(AQ37=0,0,IF(D37&lt;(SUM(AJ37:AQ37)+('LED Curve'!$D$14*(V37/$Z$5)^3+'LED Curve'!$D$15*(V37/$Z$5)^2+'LED Curve'!$D$16*(V37/$Z$5)^1+'LED Curve'!$D$17)*$AE$5+((R$5-1)*Design!C$18)),0,         ('LED Curve'!$D$14*(V37/$Z$5)^3+'LED Curve'!$D$15*(V37/$Z$5)^2+'LED Curve'!$D$16*(V37/$Z$5)^1+'LED Curve'!$D$17)*$AE$5))</f>
        <v>0</v>
      </c>
      <c r="AS37" s="57">
        <f>IF(AR37=0,0,IF(D37&lt;(SUM(AJ37:AR37)+('LED Curve'!$D$14*(V37/$Z$6)^3+'LED Curve'!$D$15*(V37/$Z$6)^2+'LED Curve'!$D$16*(V37/$Z$6)^1+'LED Curve'!$D$17)*$AE$6+((R$5-1)*Design!C$18)),0,         ('LED Curve'!$D$14*(V37/$Z$6)^3+'LED Curve'!$D$15*(V37/$Z$6)^2+'LED Curve'!$D$16*(V37/$Z$6)^1+'LED Curve'!$D$17)*$AE$6))</f>
        <v>0</v>
      </c>
      <c r="AU37" s="59">
        <f>IF(E37&lt;('LED Curve'!$D$14*(W37/$W$2)^3+'LED Curve'!$D$15*(W37/$W$2)^2+'LED Curve'!$D$16*(W37/$W$2)^1+'LED Curve'!$D$17)*$AC$2+((R$5-1)*Design!C$18),0,         ('LED Curve'!$D$14*(W37/$W$2)^3+'LED Curve'!$D$15*(W37/$W$2)^2+'LED Curve'!$D$16*(W37/$W$2)^1+'LED Curve'!$D$17)*$AC$2)</f>
        <v>23.241544035812549</v>
      </c>
      <c r="AV37" s="59">
        <f>IF(AU37=0,0,IF(E37&lt;AU37+('LED Curve'!$D$14*(W37/$W$3)^3+'LED Curve'!$D$15*(W37/$W$3)^2+'LED Curve'!$D$16*(W37/$W$3)^1+'LED Curve'!$D$17)*$AC$3+((R$5-2)*Design!C$18),0,         ('LED Curve'!$D$14*(W37/$W$3)^3+'LED Curve'!$D$15*(W37/$W$3)^2+'LED Curve'!$D$16*(W37/$W$3)^1+'LED Curve'!$D$17)*$AC$3))</f>
        <v>0</v>
      </c>
      <c r="AW37" s="59">
        <f>IF(AV37=0,0,IF(E37&lt;(SUM(AU37:AV37)+('LED Curve'!$D$14*(W37/$W$4)^3+'LED Curve'!$D$15*(W37/$W$4)^2+'LED Curve'!$D$16*(W37/$W$4)^1+'LED Curve'!$D$17)*$AC$4+((R$5-3)*Design!C$18)),0,         ('LED Curve'!$D$14*(W37/$W$4)^3+'LED Curve'!$D$15*(W37/$W$4)^2+'LED Curve'!$D$16*(W37/$W$4)^1+'LED Curve'!$D$17)*$AC$4))</f>
        <v>0</v>
      </c>
      <c r="AX37" s="59">
        <f>IF(AW37=0,0,IF(E37&lt;(SUM(AU37:AW37)+('LED Curve'!$D$14*(W37/$W$5)^3+'LED Curve'!$D$15*(W37/$W$5)^2+'LED Curve'!$D$16*(W37/$W$5)^1+'LED Curve'!$D$17)*$AC$5+((R$5-4)*Design!C$18)),0,         ('LED Curve'!$D$14*(W37/$W$5)^3+'LED Curve'!$D$15*(W37/$W$5)^2+'LED Curve'!$D$16*(W37/$W$5)^1+'LED Curve'!$D$17)*$AC$5))</f>
        <v>0</v>
      </c>
      <c r="AY37" s="59">
        <f>IF(AX37=0,0,IF(E37&lt;(SUM(AU37:AX37)+ ('LED Curve'!$D$14*(W37/$W$6)^3+'LED Curve'!$D$15*(W37/$W$6)^2+'LED Curve'!$D$16*(W37/$W$6)^1+'LED Curve'!$D$17)*$AC$6+((R$5-5)*Design!C$18)),0,         ('LED Curve'!$D$14*(W37/$W$6)^3+'LED Curve'!$D$15*(W37/$W$6)^2+'LED Curve'!$D$16*(W37/$W$6)^1+'LED Curve'!$D$17)*$AC$6))</f>
        <v>0</v>
      </c>
      <c r="AZ37" s="59">
        <f>IF(AY37=0,0,IF(E37&lt;(SUM(AU37:AY37)+('LED Curve'!$D$14*(W37/$Z$2)^3+'LED Curve'!$D$15*(W37/$Z$2)^2+'LED Curve'!$D$16*(W37/$Z$2)^1+'LED Curve'!$D$17)*$AE$2+((R$5-6)*Design!C$18)),0,         ('LED Curve'!$D$14*(W37/$Z$2)^3+'LED Curve'!$D$15*(W37/$Z$2)^2+'LED Curve'!$D$16*(W37/$Z$2)^1+'LED Curve'!$D$17)*$AE$2))</f>
        <v>0</v>
      </c>
      <c r="BA37" s="59">
        <f>IF(AZ37=0,0,IF(E37&lt;(SUM(AU37:AZ37)+('LED Curve'!$D$14*(W37/$Z$3)^3+'LED Curve'!$D$15*(W37/$Z$3)^2+'LED Curve'!$D$16*(W37/$Z$3)^1+'LED Curve'!$D$17)*$AE$3+((R$5-7)*Design!C$18)),0,         ('LED Curve'!$D$14*(W37/$Z$3)^3+'LED Curve'!$D$15*(W37/$Z$3)^2+'LED Curve'!$D$16*(W37/$Z$3)^1+'LED Curve'!$D$17)*$AE$3))</f>
        <v>0</v>
      </c>
      <c r="BB37" s="59">
        <f>IF(BA37=0,0,IF(E37&lt;(SUM(AU37:BA37)+('LED Curve'!$D$14*(W37/$Z$4)^3+'LED Curve'!$D$15*(W37/$Z$4)^2+'LED Curve'!$D$16*(W37/$Z$4)^1+'LED Curve'!$D$17)*$AE$4+((R$5-8)*Design!C$18)),0,         ('LED Curve'!$D$14*(W37/$Z$4)^3+'LED Curve'!$D$15*(W37/$Z$4)^2+'LED Curve'!$D$16*(W37/$Z$4)^1+'LED Curve'!$D$17)*$AE$4))</f>
        <v>0</v>
      </c>
      <c r="BC37" s="59">
        <f>IF(BB37=0,0,IF(E37&lt;(SUM(AU37:BB37)+('LED Curve'!$D$14*(W37/$Z$5)^3+'LED Curve'!$D$15*(W37/$Z$5)^2+'LED Curve'!$D$16*(W37/$Z$5)^1+'LED Curve'!$D$17)*$AE$5+((R$5-9)*Design!C$18)),0,         ('LED Curve'!$D$14*(W37/$Z$5)^3+'LED Curve'!$D$15*(W37/$Z$5)^2+'LED Curve'!$D$16*(W37/$Z$5)^1+'LED Curve'!$D$17)*$AE$5))</f>
        <v>0</v>
      </c>
      <c r="BD37" s="59">
        <f>IF(BC37=0,0,IF(E37&lt;(SUM(AU37:BC37)+('LED Curve'!$D$14*(W37/$Z$6)^3+'LED Curve'!$D$15*(W37/$Z$6)^2+'LED Curve'!$D$16*(W37/$Z$6)^1+'LED Curve'!$D$17)*$AE$6+((R$5-10)*Design!C$18)),0,         ('LED Curve'!$D$14*(W37/$Z$6)^3+'LED Curve'!$D$15*(W37/$Z$6)^2+'LED Curve'!$D$16*(W37/$Z$6)^1+'LED Curve'!$D$17)*$AE$6))</f>
        <v>0</v>
      </c>
      <c r="BE37">
        <f t="shared" si="45"/>
        <v>23.241544035812549</v>
      </c>
      <c r="BF37" s="64">
        <f t="shared" si="7"/>
        <v>83.851294672618366</v>
      </c>
      <c r="BG37" s="64">
        <f t="shared" si="8"/>
        <v>0</v>
      </c>
      <c r="BH37" s="64">
        <f t="shared" si="9"/>
        <v>0</v>
      </c>
      <c r="BI37" s="64">
        <f t="shared" si="10"/>
        <v>0</v>
      </c>
      <c r="BJ37" s="64">
        <f t="shared" si="11"/>
        <v>0</v>
      </c>
      <c r="BK37" s="64">
        <f t="shared" si="12"/>
        <v>0</v>
      </c>
      <c r="BL37" s="64">
        <f t="shared" si="13"/>
        <v>0</v>
      </c>
      <c r="BM37" s="64">
        <f t="shared" si="14"/>
        <v>0</v>
      </c>
      <c r="BN37" s="64">
        <f t="shared" si="15"/>
        <v>0</v>
      </c>
      <c r="BO37" s="64">
        <f t="shared" si="16"/>
        <v>0</v>
      </c>
      <c r="BQ37" s="67">
        <f t="shared" si="17"/>
        <v>71.67016157682113</v>
      </c>
      <c r="BR37" s="67">
        <f t="shared" si="18"/>
        <v>0</v>
      </c>
      <c r="BS37" s="67">
        <f t="shared" si="19"/>
        <v>0</v>
      </c>
      <c r="BT37" s="67">
        <f t="shared" si="20"/>
        <v>0</v>
      </c>
      <c r="BU37" s="67">
        <f t="shared" si="21"/>
        <v>0</v>
      </c>
      <c r="BV37" s="67">
        <f t="shared" si="22"/>
        <v>0</v>
      </c>
      <c r="BW37" s="67">
        <f t="shared" si="23"/>
        <v>0</v>
      </c>
      <c r="BX37" s="67">
        <f t="shared" si="24"/>
        <v>0</v>
      </c>
      <c r="BY37" s="67">
        <f t="shared" si="25"/>
        <v>0</v>
      </c>
      <c r="BZ37" s="67">
        <f t="shared" si="26"/>
        <v>0</v>
      </c>
      <c r="CB37" s="70">
        <f t="shared" si="27"/>
        <v>60.216520219679076</v>
      </c>
      <c r="CC37" s="70">
        <f t="shared" si="28"/>
        <v>0</v>
      </c>
      <c r="CD37" s="70">
        <f t="shared" si="29"/>
        <v>0</v>
      </c>
      <c r="CE37" s="70">
        <f t="shared" si="30"/>
        <v>0</v>
      </c>
      <c r="CF37" s="70">
        <f t="shared" si="31"/>
        <v>0</v>
      </c>
      <c r="CG37" s="70">
        <f t="shared" si="32"/>
        <v>0</v>
      </c>
      <c r="CH37" s="70">
        <f t="shared" si="33"/>
        <v>0</v>
      </c>
      <c r="CI37" s="70">
        <f t="shared" si="34"/>
        <v>0</v>
      </c>
      <c r="CJ37" s="70">
        <f t="shared" si="35"/>
        <v>0</v>
      </c>
      <c r="CK37" s="70">
        <f t="shared" si="36"/>
        <v>0</v>
      </c>
      <c r="CL37">
        <f t="shared" si="46"/>
        <v>60.216520219679076</v>
      </c>
      <c r="CM37" s="64">
        <f t="shared" si="47"/>
        <v>83.851294672618366</v>
      </c>
      <c r="CN37" s="64">
        <f t="shared" si="48"/>
        <v>0</v>
      </c>
      <c r="CO37" s="64">
        <f t="shared" si="49"/>
        <v>0</v>
      </c>
      <c r="CP37" s="64">
        <f t="shared" si="50"/>
        <v>0</v>
      </c>
      <c r="CQ37" s="64">
        <f t="shared" si="51"/>
        <v>0</v>
      </c>
      <c r="CR37" s="64">
        <f t="shared" si="52"/>
        <v>0</v>
      </c>
      <c r="CS37" s="64">
        <f t="shared" si="53"/>
        <v>0</v>
      </c>
      <c r="CT37" s="64">
        <f t="shared" si="54"/>
        <v>0</v>
      </c>
      <c r="CU37" s="64">
        <f t="shared" si="55"/>
        <v>0</v>
      </c>
      <c r="CV37" s="64">
        <f t="shared" si="56"/>
        <v>0</v>
      </c>
      <c r="CX37" s="103">
        <f t="shared" si="57"/>
        <v>71.67016157682113</v>
      </c>
      <c r="CY37" s="103">
        <f t="shared" si="58"/>
        <v>0</v>
      </c>
      <c r="CZ37" s="103">
        <f t="shared" si="59"/>
        <v>0</v>
      </c>
      <c r="DA37" s="103">
        <f t="shared" si="60"/>
        <v>0</v>
      </c>
      <c r="DB37" s="103">
        <f t="shared" si="61"/>
        <v>0</v>
      </c>
      <c r="DC37" s="103">
        <f t="shared" si="62"/>
        <v>0</v>
      </c>
      <c r="DD37" s="103">
        <f t="shared" si="63"/>
        <v>0</v>
      </c>
      <c r="DE37" s="103">
        <f t="shared" si="64"/>
        <v>0</v>
      </c>
      <c r="DF37" s="103">
        <f t="shared" si="65"/>
        <v>0</v>
      </c>
      <c r="DG37" s="103">
        <f t="shared" si="66"/>
        <v>0</v>
      </c>
      <c r="DI37" s="70">
        <f t="shared" si="67"/>
        <v>60.216520219679076</v>
      </c>
      <c r="DJ37" s="70">
        <f t="shared" si="68"/>
        <v>0</v>
      </c>
      <c r="DK37" s="70">
        <f t="shared" si="69"/>
        <v>0</v>
      </c>
      <c r="DL37" s="70">
        <f t="shared" si="70"/>
        <v>0</v>
      </c>
      <c r="DM37" s="70">
        <f t="shared" si="71"/>
        <v>0</v>
      </c>
      <c r="DN37" s="70">
        <f t="shared" si="72"/>
        <v>0</v>
      </c>
      <c r="DO37" s="70">
        <f t="shared" si="73"/>
        <v>0</v>
      </c>
      <c r="DP37" s="70">
        <f t="shared" si="74"/>
        <v>0</v>
      </c>
      <c r="DQ37" s="70">
        <f t="shared" si="75"/>
        <v>0</v>
      </c>
      <c r="DR37" s="70">
        <f t="shared" si="76"/>
        <v>0</v>
      </c>
      <c r="DT37">
        <f t="shared" si="77"/>
        <v>3.8999405631637756</v>
      </c>
      <c r="DU37">
        <f t="shared" si="78"/>
        <v>3.7149193755417325</v>
      </c>
      <c r="DV37">
        <f t="shared" si="79"/>
        <v>3.4417903617991157</v>
      </c>
      <c r="DX37">
        <f t="shared" si="80"/>
        <v>3.4373421608341961E-2</v>
      </c>
      <c r="DY37">
        <f t="shared" si="81"/>
        <v>2.9399756022870503E-2</v>
      </c>
      <c r="DZ37">
        <f t="shared" si="82"/>
        <v>2.1122936175728253E-2</v>
      </c>
      <c r="EB37">
        <f t="shared" si="83"/>
        <v>2.0004407509310473</v>
      </c>
      <c r="EC37">
        <f t="shared" si="84"/>
        <v>0</v>
      </c>
      <c r="ED37">
        <f t="shared" si="85"/>
        <v>0</v>
      </c>
      <c r="EE37">
        <f t="shared" si="86"/>
        <v>0</v>
      </c>
      <c r="EF37">
        <f t="shared" si="87"/>
        <v>0</v>
      </c>
      <c r="EG37">
        <f t="shared" si="88"/>
        <v>0</v>
      </c>
      <c r="EH37">
        <f t="shared" si="89"/>
        <v>0</v>
      </c>
      <c r="EI37">
        <f t="shared" si="90"/>
        <v>0</v>
      </c>
      <c r="EJ37">
        <f t="shared" si="91"/>
        <v>0</v>
      </c>
      <c r="EK37">
        <f t="shared" si="92"/>
        <v>0</v>
      </c>
      <c r="EM37">
        <f t="shared" si="93"/>
        <v>1.6870404435069439</v>
      </c>
      <c r="EN37">
        <f t="shared" si="94"/>
        <v>0</v>
      </c>
      <c r="EO37">
        <f t="shared" si="95"/>
        <v>0</v>
      </c>
      <c r="EP37">
        <f t="shared" si="96"/>
        <v>0</v>
      </c>
      <c r="EQ37">
        <f t="shared" si="97"/>
        <v>0</v>
      </c>
      <c r="ER37">
        <f t="shared" si="98"/>
        <v>0</v>
      </c>
      <c r="ES37">
        <f t="shared" si="99"/>
        <v>0</v>
      </c>
      <c r="ET37">
        <f t="shared" si="100"/>
        <v>0</v>
      </c>
      <c r="EU37">
        <f t="shared" si="101"/>
        <v>0</v>
      </c>
      <c r="EV37">
        <f t="shared" si="102"/>
        <v>0</v>
      </c>
      <c r="EX37">
        <f t="shared" si="103"/>
        <v>1.399524906369068</v>
      </c>
      <c r="EY37">
        <f t="shared" si="104"/>
        <v>0</v>
      </c>
      <c r="EZ37">
        <f t="shared" si="105"/>
        <v>0</v>
      </c>
      <c r="FA37">
        <f t="shared" si="106"/>
        <v>0</v>
      </c>
      <c r="FB37">
        <f t="shared" si="107"/>
        <v>0</v>
      </c>
      <c r="FC37">
        <f t="shared" si="108"/>
        <v>0</v>
      </c>
      <c r="FD37">
        <f t="shared" si="109"/>
        <v>0</v>
      </c>
      <c r="FE37">
        <f t="shared" si="110"/>
        <v>0</v>
      </c>
      <c r="FF37">
        <f t="shared" si="111"/>
        <v>0</v>
      </c>
      <c r="FG37">
        <f t="shared" si="112"/>
        <v>0</v>
      </c>
      <c r="FJ37">
        <f>IF($W$2=0,0,IF(BF37&lt;=0,0,('LED Curve'!$D$19*(BF37/$W$2)^3+'LED Curve'!$D$20*(BF37/$W$2)^2+'LED Curve'!$D$21*(BF37/$W$2)^1+'LED Curve'!$D$22)*$AC$2*$W$2))</f>
        <v>341.40890401050234</v>
      </c>
      <c r="FK37">
        <f>IF($W$3=0,0,IF(BG37&lt;=0,0,('LED Curve'!$D$19*(BG37/$W$3)^3+'LED Curve'!$D$20*(BG37/$W$3)^2+'LED Curve'!$D$21*(BG37/$W$3)^1+'LED Curve'!$D$22)*$AC$3*$W$3))</f>
        <v>0</v>
      </c>
      <c r="FL37">
        <f>IF($W$4=0,0,IF(BH37&lt;=0,0,('LED Curve'!$D$19*(BH37/$W$4)^3+'LED Curve'!$D$20*(BH37/$W$4)^2+'LED Curve'!$D$21*(BH37/$W$4)^1+'LED Curve'!$D$22)*$AC$4*$W$4))</f>
        <v>0</v>
      </c>
      <c r="FM37">
        <f>IF($W$5=0,0,IF(BI37&lt;=0,0,('LED Curve'!$D$19*(BI37/$W$5)^3+'LED Curve'!$D$20*(BI37/$W$5)^2+'LED Curve'!$D$21*(BI37/$W$5)^1+'LED Curve'!$D$22)*$AC$5*$W$5))</f>
        <v>0</v>
      </c>
      <c r="FN37">
        <f>IF($W$6=0,0,IF(BJ37&lt;=0,0,('LED Curve'!$D$19*(BJ37/$W$6)^3+'LED Curve'!$D$20*(BJ37/$W$6)^2+'LED Curve'!$D$21*(BJ37/$W$6)^1+'LED Curve'!$D$22)*$AC$6*$W$6))</f>
        <v>0</v>
      </c>
      <c r="FO37">
        <f>IF($Z$2=0,0,IF(BK37&lt;=0,0,('LED Curve'!$D$19*(BK37/$Z$2)^3+'LED Curve'!$D$20*(BK37/$Z$2)^2+'LED Curve'!$D$21*(BK37/$Z$2)^1+'LED Curve'!$D$22)*$AE$2*$Z$2))</f>
        <v>0</v>
      </c>
      <c r="FP37">
        <f>IF($Z$3=0,0,IF(BL37&lt;=0,0,('LED Curve'!$D$19*(BL37/$Z$3)^3+'LED Curve'!$D$20*(BL37/$Z$3)^2+'LED Curve'!$D$21*(BL37/$Z$3)^1+'LED Curve'!$D$22)*$AE$3*$Z$3))</f>
        <v>0</v>
      </c>
      <c r="FQ37">
        <f>IF($Z$4=0,0,IF(BM37&lt;=0,0,('LED Curve'!$D$19*(BM37/$Z$4)^3+'LED Curve'!$D$20*(BM37/$Z$4)^2+'LED Curve'!$D$21*(BM37/$Z$4)^1+'LED Curve'!$D$22)*$AE$4*$Z$4))</f>
        <v>0</v>
      </c>
      <c r="FR37">
        <f>IF($Z$5=0,0,IF(BN37&lt;=0,0,('LED Curve'!$D$19*(BN37/$Z$5)^3+'LED Curve'!$D$20*(BN37/$Z$5)^2+'LED Curve'!$D$21*(BN37/$Z$5)^1+'LED Curve'!$D$22)*$AE$5*$Z$5))</f>
        <v>0</v>
      </c>
      <c r="FS37">
        <f>IF($Z$6=0,0,IF(BO37&lt;=0,0,('LED Curve'!$D$19*(BO37/$Z$6)^3+'LED Curve'!$D$20*(BO37/$Z$6)^2+'LED Curve'!$D$21*(BO37/$Z$6)^1+'LED Curve'!$D$22)*$AE$6*$Z$6))</f>
        <v>0</v>
      </c>
      <c r="FU37">
        <f>IF($W$2=0,0,IF(BQ37&lt;=0,0,('LED Curve'!$D$19*(BQ37/$W$2)^3+'LED Curve'!$D$20*(BQ37/$W$2)^2+'LED Curve'!$D$21*(BQ37/$W$2)^1+'LED Curve'!$D$22)*$AC$2*$W$2))</f>
        <v>294.25669912905505</v>
      </c>
      <c r="FV37">
        <f>IF($W$3=0,0,IF(BR37&lt;=0,0,('LED Curve'!$D$19*(BR37/$W$3)^3+'LED Curve'!$D$20*(BR37/$W$3)^2+'LED Curve'!$D$21*(BR37/$W$3)^1+'LED Curve'!$D$22)*$AC$3*$W$3))</f>
        <v>0</v>
      </c>
      <c r="FW37">
        <f>IF($W$4=0,0,IF(BS37&lt;=0,0,('LED Curve'!$D$19*(BS37/$W$4)^3+'LED Curve'!$D$20*(BS37/$W$4)^2+'LED Curve'!$D$21*(BS37/$W$4)^1+'LED Curve'!$D$22)*$AC$4*$W$4))</f>
        <v>0</v>
      </c>
      <c r="FX37">
        <f>IF($W$5=0,0,IF(BT37&lt;=0,0,('LED Curve'!$D$19*(BT37/$W$5)^3+'LED Curve'!$D$20*(BT37/$W$5)^2+'LED Curve'!$D$21*(BT37/$W$5)^1+'LED Curve'!$D$22)*$AC$5*$W$5))</f>
        <v>0</v>
      </c>
      <c r="FY37">
        <f>IF($W$6=0,0,IF(BU37&lt;=0,0,('LED Curve'!$D$19*(BU37/$W$6)^3+'LED Curve'!$D$20*(BU37/$W$6)^2+'LED Curve'!$D$21*(BU37/$W$6)^1+'LED Curve'!$D$22)*$AC$6*$W$6))</f>
        <v>0</v>
      </c>
      <c r="FZ37">
        <f>IF($Z$2=0,0,IF(BV37&lt;=0,0,('LED Curve'!$D$19*(BV37/$Z$2)^3+'LED Curve'!$D$20*(BV37/$Z$2)^2+'LED Curve'!$D$21*(BV37/$Z$2)^1+'LED Curve'!$D$22)*$AE$2*$Z$2))</f>
        <v>0</v>
      </c>
      <c r="GA37">
        <f>IF($Z$3=0,0,IF(BW37&lt;=0,0,('LED Curve'!$D$19*(BW37/$Z$3)^3+'LED Curve'!$D$20*(BW37/$Z$3)^2+'LED Curve'!$D$21*(BW37/$Z$3)^1+'LED Curve'!$D$22)*$AE$3*$Z$3))</f>
        <v>0</v>
      </c>
      <c r="GB37">
        <f>IF($Z$4=0,0,IF(BX37&lt;=0,0,('LED Curve'!$D$19*(BX37/$Z$4)^3+'LED Curve'!$D$20*(BX37/$Z$4)^2+'LED Curve'!$D$21*(BX37/$Z$4)^1+'LED Curve'!$D$22)*$AE$4*$Z$4))</f>
        <v>0</v>
      </c>
      <c r="GC37">
        <f>IF($Z$5=0,0,IF(BY37&lt;=0,0,('LED Curve'!$D$19*(BY37/$Z$5)^3+'LED Curve'!$D$20*(BY37/$Z$5)^2+'LED Curve'!$D$21*(BY37/$Z$5)^1+'LED Curve'!$D$22)*$AE$5*$Z$5))</f>
        <v>0</v>
      </c>
      <c r="GD37">
        <f>IF($Z$6=0,0,IF(BZ37&lt;=0,0,('LED Curve'!$D$19*(BZ37/$Z$6)^3+'LED Curve'!$D$20*(BZ37/$Z$6)^2+'LED Curve'!$D$21*(BZ37/$Z$6)^1+'LED Curve'!$D$22)*$AE$6*$Z$6))</f>
        <v>0</v>
      </c>
      <c r="GF37">
        <f>IF($W$2=0,0,IF(CB37&lt;=0,0,('LED Curve'!$D$19*(CB37/$W$2)^3+'LED Curve'!$D$20*(CB37/$W$2)^2+'LED Curve'!$D$21*(CB37/$W$2)^1+'LED Curve'!$D$22)*$AC$2*$W$2))</f>
        <v>248.98308601558671</v>
      </c>
      <c r="GG37">
        <f>IF($W$3=0,0,IF(CC37&lt;=0,0,('LED Curve'!$D$19*(CC37/$W$3)^3+'LED Curve'!$D$20*(CC37/$W$3)^2+'LED Curve'!$D$21*(CC37/$W$3)^1+'LED Curve'!$D$22)*$AC$3*$W$3))</f>
        <v>0</v>
      </c>
      <c r="GH37">
        <f>IF($W$4=0,0,IF(CD37&lt;=0,0,('LED Curve'!$D$19*(CD37/$W$4)^3+'LED Curve'!$D$20*(CD37/$W$4)^2+'LED Curve'!$D$21*(CD37/$W$4)^1+'LED Curve'!$D$22)*$AC$4*$W$4))</f>
        <v>0</v>
      </c>
      <c r="GI37">
        <f>IF($W$5=0,0,IF(CE37&lt;=0,0,('LED Curve'!$D$19*(CE37/$W$5)^3+'LED Curve'!$D$20*(CE37/$W$5)^2+'LED Curve'!$D$21*(CE37/$W$5)^1+'LED Curve'!$D$22)*$AC$5*$W$5))</f>
        <v>0</v>
      </c>
      <c r="GJ37">
        <f>IF($W$6=0,0,IF(CF37&lt;=0,0,('LED Curve'!$D$19*(CF37/$W$6)^3+'LED Curve'!$D$20*(CF37/$W$6)^2+'LED Curve'!$D$21*(CF37/$W$6)^1+'LED Curve'!$D$22)*$AC$6*$W$6))</f>
        <v>0</v>
      </c>
      <c r="GK37">
        <f>IF($Z$2=0,0,IF(CG37&lt;=0,0,('LED Curve'!$D$19*(CG37/$Z$2)^3+'LED Curve'!$D$20*(CG37/$Z$2)^2+'LED Curve'!$D$21*(CG37/$Z$2)^1+'LED Curve'!$D$22)*$AE$2*$Z$2))</f>
        <v>0</v>
      </c>
      <c r="GL37">
        <f>IF($Z$3=0,0,IF(CH37&lt;=0,0,('LED Curve'!$D$19*(CH37/$Z$3)^3+'LED Curve'!$D$20*(CH37/$Z$3)^2+'LED Curve'!$D$21*(CH37/$Z$3)^1+'LED Curve'!$D$22)*$AE$3*$Z$3))</f>
        <v>0</v>
      </c>
      <c r="GM37">
        <f>IF($Z$4=0,0,IF(CI37&lt;=0,0,('LED Curve'!$D$19*(CI37/$Z$4)^3+'LED Curve'!$D$20*(CI37/$Z$4)^2+'LED Curve'!$D$21*(CI37/$Z$4)^1+'LED Curve'!$D$22)*$AE$4*$Z$4))</f>
        <v>0</v>
      </c>
      <c r="GN37">
        <f>IF($Z$5=0,0,IF(CJ37&lt;=0,0,('LED Curve'!$D$19*(CJ37/$Z$5)^3+'LED Curve'!$D$20*(CJ37/$Z$5)^2+'LED Curve'!$D$21*(CJ37/$Z$5)^1+'LED Curve'!$D$22)*$AE$5*$Z$5))</f>
        <v>0</v>
      </c>
      <c r="GO37">
        <f>IF($Z$6=0,0,IF(CK37&lt;=0,0,('LED Curve'!$D$19*(CK37/$Z$6)^3+'LED Curve'!$D$20*(CK37/$Z$6)^2+'LED Curve'!$D$21*(CK37/$Z$6)^1+'LED Curve'!$D$22)*$AE$6*$Z$6))</f>
        <v>0</v>
      </c>
      <c r="GQ37">
        <f t="shared" si="113"/>
        <v>341.40890401050234</v>
      </c>
      <c r="GR37">
        <f t="shared" si="41"/>
        <v>0</v>
      </c>
      <c r="GS37">
        <f t="shared" si="114"/>
        <v>294.25669912905505</v>
      </c>
      <c r="GT37">
        <f t="shared" si="42"/>
        <v>0</v>
      </c>
      <c r="GU37">
        <f t="shared" si="115"/>
        <v>248.98308601558671</v>
      </c>
      <c r="GV37">
        <f t="shared" si="43"/>
        <v>0</v>
      </c>
    </row>
    <row r="38" spans="1:204" ht="16.899999999999999">
      <c r="A38">
        <v>27</v>
      </c>
      <c r="B38">
        <f t="shared" si="0"/>
        <v>8.7890625000000002E-4</v>
      </c>
      <c r="C38" s="50">
        <f t="shared" si="1"/>
        <v>48.286288532786031</v>
      </c>
      <c r="D38" s="50">
        <f t="shared" si="2"/>
        <v>53.806987258651148</v>
      </c>
      <c r="E38" s="50">
        <f t="shared" si="3"/>
        <v>59.327685984516258</v>
      </c>
      <c r="G38" s="52">
        <f t="shared" si="4"/>
        <v>0.766449024329937</v>
      </c>
      <c r="H38" s="52">
        <f t="shared" si="5"/>
        <v>0.85407916283573249</v>
      </c>
      <c r="I38" s="52">
        <f t="shared" si="6"/>
        <v>0.94170930134152786</v>
      </c>
      <c r="J38" s="52">
        <f>IF(C38&lt;Calculation!D$19,0,G38)</f>
        <v>0.766449024329937</v>
      </c>
      <c r="K38" s="52">
        <f>IF(D38&lt;Calculation!D$19,0,H38)</f>
        <v>0.85407916283573249</v>
      </c>
      <c r="L38" s="52">
        <f>IF(E38&lt;Calculation!D$19,0,I38)</f>
        <v>0.94170930134152786</v>
      </c>
      <c r="M38" s="52">
        <f>IF(IF(C38&lt;Calculation!D$19,0,C38*(R$3/(R$2+R$3)))&gt;0,$H$2*SIN(2*PI()*$E$2*B38)+$H$5,0)</f>
        <v>0.78285351882130971</v>
      </c>
      <c r="N38" s="52">
        <f>IF(IF(D38&lt;Calculation!D$19,0,D38*(R$3/(R$2+R$3)))&gt;0,$J$2*SIN(2*PI()*$E$2*B38)+$J$5,0)</f>
        <v>0.67635575059999486</v>
      </c>
      <c r="O38" s="52">
        <f>IF(IF(E38&lt;Calculation!D$19,0,E38*(R$3/(R$2+R$3)))&gt;0,$L$2*SIN(2*PI()*$E$2*B38)+$L$5,0)</f>
        <v>0.57640540802657692</v>
      </c>
      <c r="Q38" s="55">
        <f>(M38/Design!C$43)*10^3</f>
        <v>86.983724313478859</v>
      </c>
      <c r="R38" s="55">
        <f>(N38/Design!C$43)*10^3</f>
        <v>75.150638955554982</v>
      </c>
      <c r="S38" s="55">
        <f>(O38/Design!C$43)*10^3</f>
        <v>64.045045336286321</v>
      </c>
      <c r="U38" s="55">
        <f>(($H$2*SIN(2*PI()*$E$2*B38)+$H$5)/Design!C$43)*10^3</f>
        <v>86.983724313478859</v>
      </c>
      <c r="V38" s="55">
        <f>(($J$2*SIN(2*PI()*$E$2*B38)+$J$5)/Design!C$43)*10^3</f>
        <v>75.150638955554982</v>
      </c>
      <c r="W38" s="55">
        <f>(($L$2*SIN(2*PI()*$E$2*B38)+$L$5)/Design!C$43)*10^3</f>
        <v>64.045045336286321</v>
      </c>
      <c r="Y38" s="99">
        <f>IF(C38&lt;('LED Curve'!$D$14*(U38/$W$2)^3+'LED Curve'!$D$15*(U38/$W$2)^2+'LED Curve'!$D$16*(U38/$W$2)^1+'LED Curve'!$D$17)*$AC$2+((R$5-1)*Design!C$18),0,         ('LED Curve'!$D$14*(U38/$W$2)^3+'LED Curve'!$D$15*(U38/$W$2)^2+'LED Curve'!$D$16*(U38/$W$2)^1+'LED Curve'!$D$17)*$AC$2)</f>
        <v>23.938760128957263</v>
      </c>
      <c r="Z38" s="99">
        <f>IF(Y38=0,0,IF(C38&lt;Y38+('LED Curve'!$D$14*(U38/$W$3)^3+'LED Curve'!$D$15*(U38/$W$3)^2+'LED Curve'!$D$16*(U38/$W$3)^1+'LED Curve'!$D$17)*$AC$3+((R$5-2)*Design!C$18),0,         ('LED Curve'!$D$14*(U38/$W$3)^3+'LED Curve'!$D$15*(U38/$W$3)^2+'LED Curve'!$D$16*(U38/$W$3)^1+'LED Curve'!$D$17)*$AC$3))</f>
        <v>0</v>
      </c>
      <c r="AA38" s="99">
        <f>IF(Z38=0,0,IF(C38&lt;(SUM(Y38:Z38)+('LED Curve'!$D$14*(U38/$W$4)^3+'LED Curve'!$D$15*(U38/$W$4)^2+'LED Curve'!$D$16*(U38/$W$4)^1+'LED Curve'!$D$17)*$AC$4+((R$5-3)*Design!C$18)),0,         ('LED Curve'!$D$14*(U38/$W$4)^3+'LED Curve'!$D$15*(U38/$W$4)^2+'LED Curve'!$D$16*(U38/$W$4)^1+'LED Curve'!$D$17)*$AC$4))</f>
        <v>0</v>
      </c>
      <c r="AB38" s="99">
        <f>IF(AA38=0,0,IF(C38&lt;(SUM(Y38:AA38)+('LED Curve'!$D$14*(U38/$W$5)^3+'LED Curve'!$D$15*(U38/$W$5)^2+'LED Curve'!$D$16*(U38/$W$5)^1+'LED Curve'!$D$17)*$AC$5+((R$5-4)*Design!C$18)),0,         ('LED Curve'!$D$14*(U38/$W$5)^3+'LED Curve'!$D$15*(U38/$W$5)^2+'LED Curve'!$D$16*(U38/$W$5)^1+'LED Curve'!$D$17)*$AC$5))</f>
        <v>0</v>
      </c>
      <c r="AC38" s="99">
        <f>IF(AB38=0,0,IF(C38&lt;(SUM(Y38:AB38)+ ('LED Curve'!$D$14*(U38/$W$6)^3+'LED Curve'!$D$15*(U38/$W$6)^2+'LED Curve'!$D$16*(U38/$W$6)^1+'LED Curve'!$D$17)*$AC$6+((R$5-5)*Design!C$18)),0,         ('LED Curve'!$D$14*(U38/$W$6)^3+'LED Curve'!$D$15*(U38/$W$6)^2+'LED Curve'!$D$16*(U38/$W$6)^1+'LED Curve'!$D$17)*$AC$6))</f>
        <v>0</v>
      </c>
      <c r="AD38" s="99">
        <f>IF(AC38=0,0,IF(C38&lt;(SUM(Y38:AC38)+('LED Curve'!$D$14*(U38/$Z$2)^3+'LED Curve'!$D$15*(U38/$Z$2)^2+'LED Curve'!$D$16*(U38/$Z$2)^1+'LED Curve'!$D$17)*$AE$2+((R$5-6)*Design!C$18)),0,         ('LED Curve'!$D$14*(U38/$Z$2)^3+'LED Curve'!$D$15*(U38/$Z$2)^2+'LED Curve'!$D$16*(U38/$Z$2)^1+'LED Curve'!$D$17)*$AE$2))</f>
        <v>0</v>
      </c>
      <c r="AE38" s="99">
        <f>IF(AD38=0,0,IF(C38&lt;(SUM(Y38:AD38)+('LED Curve'!$D$14*(U38/$Z$3)^3+'LED Curve'!$D$15*(U38/$Z$3)^2+'LED Curve'!$D$16*(U38/$Z$3)^1+'LED Curve'!$D$17)*$AE$3+((R$5-7)*Design!C$18)),0,         ('LED Curve'!$D$14*(U38/$Z$3)^3+'LED Curve'!$D$15*(U38/$Z$3)^2+'LED Curve'!$D$16*(U38/$Z$3)^1+'LED Curve'!$D$17)*$AE$3))</f>
        <v>0</v>
      </c>
      <c r="AF38" s="99">
        <f>IF(AE38=0,0,IF(C38&lt;(SUM(Y38:AE38)+('LED Curve'!$D$14*(U38/$Z$4)^3+'LED Curve'!$D$15*(U38/$Z$4)^2+'LED Curve'!$D$16*(U38/$Z$4)^1+'LED Curve'!$D$17)*$AE$4+((R$5-8)*Design!C$18)),0,         ('LED Curve'!$D$14*(U38/$Z$4)^3+'LED Curve'!$D$15*(U38/$Z$4)^2+'LED Curve'!$D$16*(U38/$Z$4)^1+'LED Curve'!$D$17)*$AE$4))</f>
        <v>0</v>
      </c>
      <c r="AG38" s="99">
        <f>IF(AF38=0,0,IF(C38&lt;(SUM(Y38:AF38)+('LED Curve'!$D$14*(U38/$Z$5)^3+'LED Curve'!$D$15*(U38/$Z$5)^2+'LED Curve'!$D$16*(U38/$Z$5)^1+'LED Curve'!$D$17)*$AE$5+((R$5-9)*Design!C$18)),0,         ('LED Curve'!$D$14*(U38/$Z$5)^3+'LED Curve'!$D$15*(U38/$Z$5)^2+'LED Curve'!$D$16*(U38/$Z$5)^1+'LED Curve'!$D$17)*$AE$5))</f>
        <v>0</v>
      </c>
      <c r="AH38" s="99">
        <f>IF(AG38=0,0,IF(C38&lt;(SUM(Y38:AG38)+('LED Curve'!$D$14*(U38/$Z$6)^3+'LED Curve'!$D$15*(U38/$Z$6)^2+'LED Curve'!$D$16*(U38/$Z$6)^1+'LED Curve'!$D$17)*$AE$6+((R$5-10)*Design!C$18)),0,         ('LED Curve'!$D$14*(U38/$Z$6)^3+'LED Curve'!$D$15*(U38/$Z$6)^2+'LED Curve'!$D$16*(U38/$Z$6)^1+'LED Curve'!$D$17)*$AE$6))</f>
        <v>0</v>
      </c>
      <c r="AI38">
        <f t="shared" si="44"/>
        <v>23.938760128957263</v>
      </c>
      <c r="AJ38" s="57">
        <f>IF(D38&lt;('LED Curve'!$D$14*(V38/$W$2)^3+'LED Curve'!$D$15*(V38/$W$2)^2+'LED Curve'!$D$16*(V38/$W$2)^1+'LED Curve'!$D$17)*$AC$2+((R$5-1)*Design!C$18),0,         ('LED Curve'!$D$14*(V38/$W$2)^3+'LED Curve'!$D$15*(V38/$W$2)^2+'LED Curve'!$D$16*(V38/$W$2)^1+'LED Curve'!$D$17)*$AC$2)</f>
        <v>23.629757970218559</v>
      </c>
      <c r="AK38" s="57">
        <f>IF(AJ38=0,0,IF(D38&lt;AJ38+('LED Curve'!$D$14*(V38/$W$3)^3+'LED Curve'!$D$15*(V38/$W$3)^2+'LED Curve'!$D$16*(V38/$W$3)^1+'LED Curve'!$D$17)*$AC$3+((R$5-1)*Design!C$18),0,         ('LED Curve'!$D$14*(V38/$W$3)^3+'LED Curve'!$D$15*(V38/$W$3)^2+'LED Curve'!$D$16*(V38/$W$3)^1+'LED Curve'!$D$17)*$AC$3))</f>
        <v>0</v>
      </c>
      <c r="AL38" s="57">
        <f>IF(AK38=0,0,IF(D38&lt;(SUM(AJ38:AK38)+('LED Curve'!$D$14*(V38/$W$4)^3+'LED Curve'!$D$15*(V38/$W$4)^2+'LED Curve'!$D$16*(V38/$W$4)^1+'LED Curve'!$D$17)*$AC$4+((R$5-1)*Design!C$18)),0,         ('LED Curve'!$D$14*(V38/$W$4)^3+'LED Curve'!$D$15*(V38/$W$4)^2+'LED Curve'!$D$16*(V38/$W$4)^1+'LED Curve'!$D$17)*$AC$4))</f>
        <v>0</v>
      </c>
      <c r="AM38" s="57">
        <f>IF(AL38=0,0,IF(D38&lt;(SUM(AJ38:AL38)+('LED Curve'!$D$14*(V38/$W$5)^3+'LED Curve'!$D$15*(V38/$W$5)^2+'LED Curve'!$D$16*(V38/$W$5)^1+'LED Curve'!$D$17)*$AC$5+((R$5-1)*Design!C$18)),0,         ('LED Curve'!$D$14*(V38/$W$5)^3+'LED Curve'!$D$15*(V38/$W$5)^2+'LED Curve'!$D$16*(V38/$W$5)^1+'LED Curve'!$D$17)*$AC$5))</f>
        <v>0</v>
      </c>
      <c r="AN38" s="57">
        <f>IF(AM38=0,0,IF(D38&lt;(SUM(AJ38:AM38)+ ('LED Curve'!$D$14*(V38/$W$6)^3+'LED Curve'!$D$15*(V38/$W$6)^2+'LED Curve'!$D$16*(V38/$W$6)^1+'LED Curve'!$D$17)*$AC$6+((R$5-1)*Design!C$18)),0,         ('LED Curve'!$D$14*(V38/$W$6)^3+'LED Curve'!$D$15*(V38/$W$6)^2+'LED Curve'!$D$16*(V38/$W$6)^1+'LED Curve'!$D$17)*$AC$6))</f>
        <v>0</v>
      </c>
      <c r="AO38" s="57">
        <f>IF(AN38=0,0,IF(D38&lt;(SUM(AJ38:AN38)+('LED Curve'!$D$14*(V38/$Z$2)^3+'LED Curve'!$D$15*(V38/$Z$2)^2+'LED Curve'!$D$16*(V38/$Z$2)^1+'LED Curve'!$D$17)*$AE$2+((R$5-1)*Design!C$18)),0,         ('LED Curve'!$D$14*(V38/$Z$2)^3+'LED Curve'!$D$15*(V38/$Z$2)^2+'LED Curve'!$D$16*(V38/$Z$2)^1+'LED Curve'!$D$17)*$AE$2))</f>
        <v>0</v>
      </c>
      <c r="AP38" s="57">
        <f>IF(AO38=0,0,IF(D38&lt;(SUM(AJ38:AO38)+('LED Curve'!$D$14*(V38/$Z$3)^3+'LED Curve'!$D$15*(V38/$Z$3)^2+'LED Curve'!$D$16*(V38/$Z$3)^1+'LED Curve'!$D$17)*$AE$3+((R$5-1)*Design!C$18)),0,         ('LED Curve'!$D$14*(V38/$Z$3)^3+'LED Curve'!$D$15*(V38/$Z$3)^2+'LED Curve'!$D$16*(V38/$Z$3)^1+'LED Curve'!$D$17)*$AE$3))</f>
        <v>0</v>
      </c>
      <c r="AQ38" s="57">
        <f>IF(AP38=0,0,IF(D38&lt;(SUM(AJ38:AP38)+('LED Curve'!$D$14*(V38/$Z$4)^3+'LED Curve'!$D$15*(V38/$Z$4)^2+'LED Curve'!$D$16*(V38/$Z$4)^1+'LED Curve'!$D$17)*$AE$4+((R$5-1)*Design!C$18)),0,         ('LED Curve'!$D$14*(V38/$Z$4)^3+'LED Curve'!$D$15*(V38/$Z$4)^2+'LED Curve'!$D$16*(V38/$Z$4)^1+'LED Curve'!$D$17)*$AE$4))</f>
        <v>0</v>
      </c>
      <c r="AR38" s="57">
        <f>IF(AQ38=0,0,IF(D38&lt;(SUM(AJ38:AQ38)+('LED Curve'!$D$14*(V38/$Z$5)^3+'LED Curve'!$D$15*(V38/$Z$5)^2+'LED Curve'!$D$16*(V38/$Z$5)^1+'LED Curve'!$D$17)*$AE$5+((R$5-1)*Design!C$18)),0,         ('LED Curve'!$D$14*(V38/$Z$5)^3+'LED Curve'!$D$15*(V38/$Z$5)^2+'LED Curve'!$D$16*(V38/$Z$5)^1+'LED Curve'!$D$17)*$AE$5))</f>
        <v>0</v>
      </c>
      <c r="AS38" s="57">
        <f>IF(AR38=0,0,IF(D38&lt;(SUM(AJ38:AR38)+('LED Curve'!$D$14*(V38/$Z$6)^3+'LED Curve'!$D$15*(V38/$Z$6)^2+'LED Curve'!$D$16*(V38/$Z$6)^1+'LED Curve'!$D$17)*$AE$6+((R$5-1)*Design!C$18)),0,         ('LED Curve'!$D$14*(V38/$Z$6)^3+'LED Curve'!$D$15*(V38/$Z$6)^2+'LED Curve'!$D$16*(V38/$Z$6)^1+'LED Curve'!$D$17)*$AE$6))</f>
        <v>0</v>
      </c>
      <c r="AU38" s="59">
        <f>IF(E38&lt;('LED Curve'!$D$14*(W38/$W$2)^3+'LED Curve'!$D$15*(W38/$W$2)^2+'LED Curve'!$D$16*(W38/$W$2)^1+'LED Curve'!$D$17)*$AC$2+((R$5-1)*Design!C$18),0,         ('LED Curve'!$D$14*(W38/$W$2)^3+'LED Curve'!$D$15*(W38/$W$2)^2+'LED Curve'!$D$16*(W38/$W$2)^1+'LED Curve'!$D$17)*$AC$2)</f>
        <v>23.34063120260997</v>
      </c>
      <c r="AV38" s="59">
        <f>IF(AU38=0,0,IF(E38&lt;AU38+('LED Curve'!$D$14*(W38/$W$3)^3+'LED Curve'!$D$15*(W38/$W$3)^2+'LED Curve'!$D$16*(W38/$W$3)^1+'LED Curve'!$D$17)*$AC$3+((R$5-2)*Design!C$18),0,         ('LED Curve'!$D$14*(W38/$W$3)^3+'LED Curve'!$D$15*(W38/$W$3)^2+'LED Curve'!$D$16*(W38/$W$3)^1+'LED Curve'!$D$17)*$AC$3))</f>
        <v>0</v>
      </c>
      <c r="AW38" s="59">
        <f>IF(AV38=0,0,IF(E38&lt;(SUM(AU38:AV38)+('LED Curve'!$D$14*(W38/$W$4)^3+'LED Curve'!$D$15*(W38/$W$4)^2+'LED Curve'!$D$16*(W38/$W$4)^1+'LED Curve'!$D$17)*$AC$4+((R$5-3)*Design!C$18)),0,         ('LED Curve'!$D$14*(W38/$W$4)^3+'LED Curve'!$D$15*(W38/$W$4)^2+'LED Curve'!$D$16*(W38/$W$4)^1+'LED Curve'!$D$17)*$AC$4))</f>
        <v>0</v>
      </c>
      <c r="AX38" s="59">
        <f>IF(AW38=0,0,IF(E38&lt;(SUM(AU38:AW38)+('LED Curve'!$D$14*(W38/$W$5)^3+'LED Curve'!$D$15*(W38/$W$5)^2+'LED Curve'!$D$16*(W38/$W$5)^1+'LED Curve'!$D$17)*$AC$5+((R$5-4)*Design!C$18)),0,         ('LED Curve'!$D$14*(W38/$W$5)^3+'LED Curve'!$D$15*(W38/$W$5)^2+'LED Curve'!$D$16*(W38/$W$5)^1+'LED Curve'!$D$17)*$AC$5))</f>
        <v>0</v>
      </c>
      <c r="AY38" s="59">
        <f>IF(AX38=0,0,IF(E38&lt;(SUM(AU38:AX38)+ ('LED Curve'!$D$14*(W38/$W$6)^3+'LED Curve'!$D$15*(W38/$W$6)^2+'LED Curve'!$D$16*(W38/$W$6)^1+'LED Curve'!$D$17)*$AC$6+((R$5-5)*Design!C$18)),0,         ('LED Curve'!$D$14*(W38/$W$6)^3+'LED Curve'!$D$15*(W38/$W$6)^2+'LED Curve'!$D$16*(W38/$W$6)^1+'LED Curve'!$D$17)*$AC$6))</f>
        <v>0</v>
      </c>
      <c r="AZ38" s="59">
        <f>IF(AY38=0,0,IF(E38&lt;(SUM(AU38:AY38)+('LED Curve'!$D$14*(W38/$Z$2)^3+'LED Curve'!$D$15*(W38/$Z$2)^2+'LED Curve'!$D$16*(W38/$Z$2)^1+'LED Curve'!$D$17)*$AE$2+((R$5-6)*Design!C$18)),0,         ('LED Curve'!$D$14*(W38/$Z$2)^3+'LED Curve'!$D$15*(W38/$Z$2)^2+'LED Curve'!$D$16*(W38/$Z$2)^1+'LED Curve'!$D$17)*$AE$2))</f>
        <v>0</v>
      </c>
      <c r="BA38" s="59">
        <f>IF(AZ38=0,0,IF(E38&lt;(SUM(AU38:AZ38)+('LED Curve'!$D$14*(W38/$Z$3)^3+'LED Curve'!$D$15*(W38/$Z$3)^2+'LED Curve'!$D$16*(W38/$Z$3)^1+'LED Curve'!$D$17)*$AE$3+((R$5-7)*Design!C$18)),0,         ('LED Curve'!$D$14*(W38/$Z$3)^3+'LED Curve'!$D$15*(W38/$Z$3)^2+'LED Curve'!$D$16*(W38/$Z$3)^1+'LED Curve'!$D$17)*$AE$3))</f>
        <v>0</v>
      </c>
      <c r="BB38" s="59">
        <f>IF(BA38=0,0,IF(E38&lt;(SUM(AU38:BA38)+('LED Curve'!$D$14*(W38/$Z$4)^3+'LED Curve'!$D$15*(W38/$Z$4)^2+'LED Curve'!$D$16*(W38/$Z$4)^1+'LED Curve'!$D$17)*$AE$4+((R$5-8)*Design!C$18)),0,         ('LED Curve'!$D$14*(W38/$Z$4)^3+'LED Curve'!$D$15*(W38/$Z$4)^2+'LED Curve'!$D$16*(W38/$Z$4)^1+'LED Curve'!$D$17)*$AE$4))</f>
        <v>0</v>
      </c>
      <c r="BC38" s="59">
        <f>IF(BB38=0,0,IF(E38&lt;(SUM(AU38:BB38)+('LED Curve'!$D$14*(W38/$Z$5)^3+'LED Curve'!$D$15*(W38/$Z$5)^2+'LED Curve'!$D$16*(W38/$Z$5)^1+'LED Curve'!$D$17)*$AE$5+((R$5-9)*Design!C$18)),0,         ('LED Curve'!$D$14*(W38/$Z$5)^3+'LED Curve'!$D$15*(W38/$Z$5)^2+'LED Curve'!$D$16*(W38/$Z$5)^1+'LED Curve'!$D$17)*$AE$5))</f>
        <v>0</v>
      </c>
      <c r="BD38" s="59">
        <f>IF(BC38=0,0,IF(E38&lt;(SUM(AU38:BC38)+('LED Curve'!$D$14*(W38/$Z$6)^3+'LED Curve'!$D$15*(W38/$Z$6)^2+'LED Curve'!$D$16*(W38/$Z$6)^1+'LED Curve'!$D$17)*$AE$6+((R$5-10)*Design!C$18)),0,         ('LED Curve'!$D$14*(W38/$Z$6)^3+'LED Curve'!$D$15*(W38/$Z$6)^2+'LED Curve'!$D$16*(W38/$Z$6)^1+'LED Curve'!$D$17)*$AE$6))</f>
        <v>0</v>
      </c>
      <c r="BE38">
        <f t="shared" si="45"/>
        <v>23.34063120260997</v>
      </c>
      <c r="BF38" s="64">
        <f t="shared" si="7"/>
        <v>86.983724313478859</v>
      </c>
      <c r="BG38" s="64">
        <f t="shared" si="8"/>
        <v>0</v>
      </c>
      <c r="BH38" s="64">
        <f t="shared" si="9"/>
        <v>0</v>
      </c>
      <c r="BI38" s="64">
        <f t="shared" si="10"/>
        <v>0</v>
      </c>
      <c r="BJ38" s="64">
        <f t="shared" si="11"/>
        <v>0</v>
      </c>
      <c r="BK38" s="64">
        <f t="shared" si="12"/>
        <v>0</v>
      </c>
      <c r="BL38" s="64">
        <f t="shared" si="13"/>
        <v>0</v>
      </c>
      <c r="BM38" s="64">
        <f t="shared" si="14"/>
        <v>0</v>
      </c>
      <c r="BN38" s="64">
        <f t="shared" si="15"/>
        <v>0</v>
      </c>
      <c r="BO38" s="64">
        <f t="shared" si="16"/>
        <v>0</v>
      </c>
      <c r="BQ38" s="67">
        <f t="shared" si="17"/>
        <v>75.150638955554982</v>
      </c>
      <c r="BR38" s="67">
        <f t="shared" si="18"/>
        <v>0</v>
      </c>
      <c r="BS38" s="67">
        <f t="shared" si="19"/>
        <v>0</v>
      </c>
      <c r="BT38" s="67">
        <f t="shared" si="20"/>
        <v>0</v>
      </c>
      <c r="BU38" s="67">
        <f t="shared" si="21"/>
        <v>0</v>
      </c>
      <c r="BV38" s="67">
        <f t="shared" si="22"/>
        <v>0</v>
      </c>
      <c r="BW38" s="67">
        <f t="shared" si="23"/>
        <v>0</v>
      </c>
      <c r="BX38" s="67">
        <f t="shared" si="24"/>
        <v>0</v>
      </c>
      <c r="BY38" s="67">
        <f t="shared" si="25"/>
        <v>0</v>
      </c>
      <c r="BZ38" s="67">
        <f t="shared" si="26"/>
        <v>0</v>
      </c>
      <c r="CB38" s="70">
        <f t="shared" si="27"/>
        <v>64.045045336286321</v>
      </c>
      <c r="CC38" s="70">
        <f t="shared" si="28"/>
        <v>0</v>
      </c>
      <c r="CD38" s="70">
        <f t="shared" si="29"/>
        <v>0</v>
      </c>
      <c r="CE38" s="70">
        <f t="shared" si="30"/>
        <v>0</v>
      </c>
      <c r="CF38" s="70">
        <f t="shared" si="31"/>
        <v>0</v>
      </c>
      <c r="CG38" s="70">
        <f t="shared" si="32"/>
        <v>0</v>
      </c>
      <c r="CH38" s="70">
        <f t="shared" si="33"/>
        <v>0</v>
      </c>
      <c r="CI38" s="70">
        <f t="shared" si="34"/>
        <v>0</v>
      </c>
      <c r="CJ38" s="70">
        <f t="shared" si="35"/>
        <v>0</v>
      </c>
      <c r="CK38" s="70">
        <f t="shared" si="36"/>
        <v>0</v>
      </c>
      <c r="CL38">
        <f t="shared" si="46"/>
        <v>64.045045336286321</v>
      </c>
      <c r="CM38" s="64">
        <f t="shared" si="47"/>
        <v>86.983724313478859</v>
      </c>
      <c r="CN38" s="64">
        <f t="shared" si="48"/>
        <v>0</v>
      </c>
      <c r="CO38" s="64">
        <f t="shared" si="49"/>
        <v>0</v>
      </c>
      <c r="CP38" s="64">
        <f t="shared" si="50"/>
        <v>0</v>
      </c>
      <c r="CQ38" s="64">
        <f t="shared" si="51"/>
        <v>0</v>
      </c>
      <c r="CR38" s="64">
        <f t="shared" si="52"/>
        <v>0</v>
      </c>
      <c r="CS38" s="64">
        <f t="shared" si="53"/>
        <v>0</v>
      </c>
      <c r="CT38" s="64">
        <f t="shared" si="54"/>
        <v>0</v>
      </c>
      <c r="CU38" s="64">
        <f t="shared" si="55"/>
        <v>0</v>
      </c>
      <c r="CV38" s="64">
        <f t="shared" si="56"/>
        <v>0</v>
      </c>
      <c r="CX38" s="103">
        <f t="shared" si="57"/>
        <v>75.150638955554982</v>
      </c>
      <c r="CY38" s="103">
        <f t="shared" si="58"/>
        <v>0</v>
      </c>
      <c r="CZ38" s="103">
        <f t="shared" si="59"/>
        <v>0</v>
      </c>
      <c r="DA38" s="103">
        <f t="shared" si="60"/>
        <v>0</v>
      </c>
      <c r="DB38" s="103">
        <f t="shared" si="61"/>
        <v>0</v>
      </c>
      <c r="DC38" s="103">
        <f t="shared" si="62"/>
        <v>0</v>
      </c>
      <c r="DD38" s="103">
        <f t="shared" si="63"/>
        <v>0</v>
      </c>
      <c r="DE38" s="103">
        <f t="shared" si="64"/>
        <v>0</v>
      </c>
      <c r="DF38" s="103">
        <f t="shared" si="65"/>
        <v>0</v>
      </c>
      <c r="DG38" s="103">
        <f t="shared" si="66"/>
        <v>0</v>
      </c>
      <c r="DI38" s="70">
        <f t="shared" si="67"/>
        <v>64.045045336286321</v>
      </c>
      <c r="DJ38" s="70">
        <f t="shared" si="68"/>
        <v>0</v>
      </c>
      <c r="DK38" s="70">
        <f t="shared" si="69"/>
        <v>0</v>
      </c>
      <c r="DL38" s="70">
        <f t="shared" si="70"/>
        <v>0</v>
      </c>
      <c r="DM38" s="70">
        <f t="shared" si="71"/>
        <v>0</v>
      </c>
      <c r="DN38" s="70">
        <f t="shared" si="72"/>
        <v>0</v>
      </c>
      <c r="DO38" s="70">
        <f t="shared" si="73"/>
        <v>0</v>
      </c>
      <c r="DP38" s="70">
        <f t="shared" si="74"/>
        <v>0</v>
      </c>
      <c r="DQ38" s="70">
        <f t="shared" si="75"/>
        <v>0</v>
      </c>
      <c r="DR38" s="70">
        <f t="shared" si="76"/>
        <v>0</v>
      </c>
      <c r="DT38">
        <f t="shared" si="77"/>
        <v>4.200121209856956</v>
      </c>
      <c r="DU38">
        <f t="shared" si="78"/>
        <v>4.0436294727610393</v>
      </c>
      <c r="DV38">
        <f t="shared" si="79"/>
        <v>3.7996443385753023</v>
      </c>
      <c r="DX38">
        <f t="shared" si="80"/>
        <v>3.8266146650342871E-2</v>
      </c>
      <c r="DY38">
        <f t="shared" si="81"/>
        <v>3.2745282076668138E-2</v>
      </c>
      <c r="DZ38">
        <f t="shared" si="82"/>
        <v>2.3954417161704027E-2</v>
      </c>
      <c r="EB38">
        <f t="shared" si="83"/>
        <v>2.0822825114637182</v>
      </c>
      <c r="EC38">
        <f t="shared" si="84"/>
        <v>0</v>
      </c>
      <c r="ED38">
        <f t="shared" si="85"/>
        <v>0</v>
      </c>
      <c r="EE38">
        <f t="shared" si="86"/>
        <v>0</v>
      </c>
      <c r="EF38">
        <f t="shared" si="87"/>
        <v>0</v>
      </c>
      <c r="EG38">
        <f t="shared" si="88"/>
        <v>0</v>
      </c>
      <c r="EH38">
        <f t="shared" si="89"/>
        <v>0</v>
      </c>
      <c r="EI38">
        <f t="shared" si="90"/>
        <v>0</v>
      </c>
      <c r="EJ38">
        <f t="shared" si="91"/>
        <v>0</v>
      </c>
      <c r="EK38">
        <f t="shared" si="92"/>
        <v>0</v>
      </c>
      <c r="EM38">
        <f t="shared" si="93"/>
        <v>1.7757914098270426</v>
      </c>
      <c r="EN38">
        <f t="shared" si="94"/>
        <v>0</v>
      </c>
      <c r="EO38">
        <f t="shared" si="95"/>
        <v>0</v>
      </c>
      <c r="EP38">
        <f t="shared" si="96"/>
        <v>0</v>
      </c>
      <c r="EQ38">
        <f t="shared" si="97"/>
        <v>0</v>
      </c>
      <c r="ER38">
        <f t="shared" si="98"/>
        <v>0</v>
      </c>
      <c r="ES38">
        <f t="shared" si="99"/>
        <v>0</v>
      </c>
      <c r="ET38">
        <f t="shared" si="100"/>
        <v>0</v>
      </c>
      <c r="EU38">
        <f t="shared" si="101"/>
        <v>0</v>
      </c>
      <c r="EV38">
        <f t="shared" si="102"/>
        <v>0</v>
      </c>
      <c r="EX38">
        <f t="shared" si="103"/>
        <v>1.4948517835486945</v>
      </c>
      <c r="EY38">
        <f t="shared" si="104"/>
        <v>0</v>
      </c>
      <c r="EZ38">
        <f t="shared" si="105"/>
        <v>0</v>
      </c>
      <c r="FA38">
        <f t="shared" si="106"/>
        <v>0</v>
      </c>
      <c r="FB38">
        <f t="shared" si="107"/>
        <v>0</v>
      </c>
      <c r="FC38">
        <f t="shared" si="108"/>
        <v>0</v>
      </c>
      <c r="FD38">
        <f t="shared" si="109"/>
        <v>0</v>
      </c>
      <c r="FE38">
        <f t="shared" si="110"/>
        <v>0</v>
      </c>
      <c r="FF38">
        <f t="shared" si="111"/>
        <v>0</v>
      </c>
      <c r="FG38">
        <f t="shared" si="112"/>
        <v>0</v>
      </c>
      <c r="FJ38">
        <f>IF($W$2=0,0,IF(BF38&lt;=0,0,('LED Curve'!$D$19*(BF38/$W$2)^3+'LED Curve'!$D$20*(BF38/$W$2)^2+'LED Curve'!$D$21*(BF38/$W$2)^1+'LED Curve'!$D$22)*$AC$2*$W$2))</f>
        <v>353.35860025960574</v>
      </c>
      <c r="FK38">
        <f>IF($W$3=0,0,IF(BG38&lt;=0,0,('LED Curve'!$D$19*(BG38/$W$3)^3+'LED Curve'!$D$20*(BG38/$W$3)^2+'LED Curve'!$D$21*(BG38/$W$3)^1+'LED Curve'!$D$22)*$AC$3*$W$3))</f>
        <v>0</v>
      </c>
      <c r="FL38">
        <f>IF($W$4=0,0,IF(BH38&lt;=0,0,('LED Curve'!$D$19*(BH38/$W$4)^3+'LED Curve'!$D$20*(BH38/$W$4)^2+'LED Curve'!$D$21*(BH38/$W$4)^1+'LED Curve'!$D$22)*$AC$4*$W$4))</f>
        <v>0</v>
      </c>
      <c r="FM38">
        <f>IF($W$5=0,0,IF(BI38&lt;=0,0,('LED Curve'!$D$19*(BI38/$W$5)^3+'LED Curve'!$D$20*(BI38/$W$5)^2+'LED Curve'!$D$21*(BI38/$W$5)^1+'LED Curve'!$D$22)*$AC$5*$W$5))</f>
        <v>0</v>
      </c>
      <c r="FN38">
        <f>IF($W$6=0,0,IF(BJ38&lt;=0,0,('LED Curve'!$D$19*(BJ38/$W$6)^3+'LED Curve'!$D$20*(BJ38/$W$6)^2+'LED Curve'!$D$21*(BJ38/$W$6)^1+'LED Curve'!$D$22)*$AC$6*$W$6))</f>
        <v>0</v>
      </c>
      <c r="FO38">
        <f>IF($Z$2=0,0,IF(BK38&lt;=0,0,('LED Curve'!$D$19*(BK38/$Z$2)^3+'LED Curve'!$D$20*(BK38/$Z$2)^2+'LED Curve'!$D$21*(BK38/$Z$2)^1+'LED Curve'!$D$22)*$AE$2*$Z$2))</f>
        <v>0</v>
      </c>
      <c r="FP38">
        <f>IF($Z$3=0,0,IF(BL38&lt;=0,0,('LED Curve'!$D$19*(BL38/$Z$3)^3+'LED Curve'!$D$20*(BL38/$Z$3)^2+'LED Curve'!$D$21*(BL38/$Z$3)^1+'LED Curve'!$D$22)*$AE$3*$Z$3))</f>
        <v>0</v>
      </c>
      <c r="FQ38">
        <f>IF($Z$4=0,0,IF(BM38&lt;=0,0,('LED Curve'!$D$19*(BM38/$Z$4)^3+'LED Curve'!$D$20*(BM38/$Z$4)^2+'LED Curve'!$D$21*(BM38/$Z$4)^1+'LED Curve'!$D$22)*$AE$4*$Z$4))</f>
        <v>0</v>
      </c>
      <c r="FR38">
        <f>IF($Z$5=0,0,IF(BN38&lt;=0,0,('LED Curve'!$D$19*(BN38/$Z$5)^3+'LED Curve'!$D$20*(BN38/$Z$5)^2+'LED Curve'!$D$21*(BN38/$Z$5)^1+'LED Curve'!$D$22)*$AE$5*$Z$5))</f>
        <v>0</v>
      </c>
      <c r="FS38">
        <f>IF($Z$6=0,0,IF(BO38&lt;=0,0,('LED Curve'!$D$19*(BO38/$Z$6)^3+'LED Curve'!$D$20*(BO38/$Z$6)^2+'LED Curve'!$D$21*(BO38/$Z$6)^1+'LED Curve'!$D$22)*$AE$6*$Z$6))</f>
        <v>0</v>
      </c>
      <c r="FU38">
        <f>IF($W$2=0,0,IF(BQ38&lt;=0,0,('LED Curve'!$D$19*(BQ38/$W$2)^3+'LED Curve'!$D$20*(BQ38/$W$2)^2+'LED Curve'!$D$21*(BQ38/$W$2)^1+'LED Curve'!$D$22)*$AC$2*$W$2))</f>
        <v>307.83759447749065</v>
      </c>
      <c r="FV38">
        <f>IF($W$3=0,0,IF(BR38&lt;=0,0,('LED Curve'!$D$19*(BR38/$W$3)^3+'LED Curve'!$D$20*(BR38/$W$3)^2+'LED Curve'!$D$21*(BR38/$W$3)^1+'LED Curve'!$D$22)*$AC$3*$W$3))</f>
        <v>0</v>
      </c>
      <c r="FW38">
        <f>IF($W$4=0,0,IF(BS38&lt;=0,0,('LED Curve'!$D$19*(BS38/$W$4)^3+'LED Curve'!$D$20*(BS38/$W$4)^2+'LED Curve'!$D$21*(BS38/$W$4)^1+'LED Curve'!$D$22)*$AC$4*$W$4))</f>
        <v>0</v>
      </c>
      <c r="FX38">
        <f>IF($W$5=0,0,IF(BT38&lt;=0,0,('LED Curve'!$D$19*(BT38/$W$5)^3+'LED Curve'!$D$20*(BT38/$W$5)^2+'LED Curve'!$D$21*(BT38/$W$5)^1+'LED Curve'!$D$22)*$AC$5*$W$5))</f>
        <v>0</v>
      </c>
      <c r="FY38">
        <f>IF($W$6=0,0,IF(BU38&lt;=0,0,('LED Curve'!$D$19*(BU38/$W$6)^3+'LED Curve'!$D$20*(BU38/$W$6)^2+'LED Curve'!$D$21*(BU38/$W$6)^1+'LED Curve'!$D$22)*$AC$6*$W$6))</f>
        <v>0</v>
      </c>
      <c r="FZ38">
        <f>IF($Z$2=0,0,IF(BV38&lt;=0,0,('LED Curve'!$D$19*(BV38/$Z$2)^3+'LED Curve'!$D$20*(BV38/$Z$2)^2+'LED Curve'!$D$21*(BV38/$Z$2)^1+'LED Curve'!$D$22)*$AE$2*$Z$2))</f>
        <v>0</v>
      </c>
      <c r="GA38">
        <f>IF($Z$3=0,0,IF(BW38&lt;=0,0,('LED Curve'!$D$19*(BW38/$Z$3)^3+'LED Curve'!$D$20*(BW38/$Z$3)^2+'LED Curve'!$D$21*(BW38/$Z$3)^1+'LED Curve'!$D$22)*$AE$3*$Z$3))</f>
        <v>0</v>
      </c>
      <c r="GB38">
        <f>IF($Z$4=0,0,IF(BX38&lt;=0,0,('LED Curve'!$D$19*(BX38/$Z$4)^3+'LED Curve'!$D$20*(BX38/$Z$4)^2+'LED Curve'!$D$21*(BX38/$Z$4)^1+'LED Curve'!$D$22)*$AE$4*$Z$4))</f>
        <v>0</v>
      </c>
      <c r="GC38">
        <f>IF($Z$5=0,0,IF(BY38&lt;=0,0,('LED Curve'!$D$19*(BY38/$Z$5)^3+'LED Curve'!$D$20*(BY38/$Z$5)^2+'LED Curve'!$D$21*(BY38/$Z$5)^1+'LED Curve'!$D$22)*$AE$5*$Z$5))</f>
        <v>0</v>
      </c>
      <c r="GD38">
        <f>IF($Z$6=0,0,IF(BZ38&lt;=0,0,('LED Curve'!$D$19*(BZ38/$Z$6)^3+'LED Curve'!$D$20*(BZ38/$Z$6)^2+'LED Curve'!$D$21*(BZ38/$Z$6)^1+'LED Curve'!$D$22)*$AE$6*$Z$6))</f>
        <v>0</v>
      </c>
      <c r="GF38">
        <f>IF($W$2=0,0,IF(CB38&lt;=0,0,('LED Curve'!$D$19*(CB38/$W$2)^3+'LED Curve'!$D$20*(CB38/$W$2)^2+'LED Curve'!$D$21*(CB38/$W$2)^1+'LED Curve'!$D$22)*$AC$2*$W$2))</f>
        <v>264.21315337377115</v>
      </c>
      <c r="GG38">
        <f>IF($W$3=0,0,IF(CC38&lt;=0,0,('LED Curve'!$D$19*(CC38/$W$3)^3+'LED Curve'!$D$20*(CC38/$W$3)^2+'LED Curve'!$D$21*(CC38/$W$3)^1+'LED Curve'!$D$22)*$AC$3*$W$3))</f>
        <v>0</v>
      </c>
      <c r="GH38">
        <f>IF($W$4=0,0,IF(CD38&lt;=0,0,('LED Curve'!$D$19*(CD38/$W$4)^3+'LED Curve'!$D$20*(CD38/$W$4)^2+'LED Curve'!$D$21*(CD38/$W$4)^1+'LED Curve'!$D$22)*$AC$4*$W$4))</f>
        <v>0</v>
      </c>
      <c r="GI38">
        <f>IF($W$5=0,0,IF(CE38&lt;=0,0,('LED Curve'!$D$19*(CE38/$W$5)^3+'LED Curve'!$D$20*(CE38/$W$5)^2+'LED Curve'!$D$21*(CE38/$W$5)^1+'LED Curve'!$D$22)*$AC$5*$W$5))</f>
        <v>0</v>
      </c>
      <c r="GJ38">
        <f>IF($W$6=0,0,IF(CF38&lt;=0,0,('LED Curve'!$D$19*(CF38/$W$6)^3+'LED Curve'!$D$20*(CF38/$W$6)^2+'LED Curve'!$D$21*(CF38/$W$6)^1+'LED Curve'!$D$22)*$AC$6*$W$6))</f>
        <v>0</v>
      </c>
      <c r="GK38">
        <f>IF($Z$2=0,0,IF(CG38&lt;=0,0,('LED Curve'!$D$19*(CG38/$Z$2)^3+'LED Curve'!$D$20*(CG38/$Z$2)^2+'LED Curve'!$D$21*(CG38/$Z$2)^1+'LED Curve'!$D$22)*$AE$2*$Z$2))</f>
        <v>0</v>
      </c>
      <c r="GL38">
        <f>IF($Z$3=0,0,IF(CH38&lt;=0,0,('LED Curve'!$D$19*(CH38/$Z$3)^3+'LED Curve'!$D$20*(CH38/$Z$3)^2+'LED Curve'!$D$21*(CH38/$Z$3)^1+'LED Curve'!$D$22)*$AE$3*$Z$3))</f>
        <v>0</v>
      </c>
      <c r="GM38">
        <f>IF($Z$4=0,0,IF(CI38&lt;=0,0,('LED Curve'!$D$19*(CI38/$Z$4)^3+'LED Curve'!$D$20*(CI38/$Z$4)^2+'LED Curve'!$D$21*(CI38/$Z$4)^1+'LED Curve'!$D$22)*$AE$4*$Z$4))</f>
        <v>0</v>
      </c>
      <c r="GN38">
        <f>IF($Z$5=0,0,IF(CJ38&lt;=0,0,('LED Curve'!$D$19*(CJ38/$Z$5)^3+'LED Curve'!$D$20*(CJ38/$Z$5)^2+'LED Curve'!$D$21*(CJ38/$Z$5)^1+'LED Curve'!$D$22)*$AE$5*$Z$5))</f>
        <v>0</v>
      </c>
      <c r="GO38">
        <f>IF($Z$6=0,0,IF(CK38&lt;=0,0,('LED Curve'!$D$19*(CK38/$Z$6)^3+'LED Curve'!$D$20*(CK38/$Z$6)^2+'LED Curve'!$D$21*(CK38/$Z$6)^1+'LED Curve'!$D$22)*$AE$6*$Z$6))</f>
        <v>0</v>
      </c>
      <c r="GQ38">
        <f t="shared" si="113"/>
        <v>353.35860025960574</v>
      </c>
      <c r="GR38">
        <f t="shared" si="41"/>
        <v>0</v>
      </c>
      <c r="GS38">
        <f t="shared" si="114"/>
        <v>307.83759447749065</v>
      </c>
      <c r="GT38">
        <f t="shared" si="42"/>
        <v>0</v>
      </c>
      <c r="GU38">
        <f t="shared" si="115"/>
        <v>264.21315337377115</v>
      </c>
      <c r="GV38">
        <f t="shared" si="43"/>
        <v>0</v>
      </c>
    </row>
    <row r="39" spans="1:204" ht="16.899999999999999">
      <c r="A39">
        <v>28</v>
      </c>
      <c r="B39">
        <f t="shared" si="0"/>
        <v>9.1145833333333335E-4</v>
      </c>
      <c r="C39" s="50">
        <f t="shared" si="1"/>
        <v>50.054893566861416</v>
      </c>
      <c r="D39" s="50">
        <f t="shared" si="2"/>
        <v>55.772103963179354</v>
      </c>
      <c r="E39" s="50">
        <f t="shared" si="3"/>
        <v>61.489314359497286</v>
      </c>
      <c r="G39" s="52">
        <f t="shared" si="4"/>
        <v>0.79452212010891132</v>
      </c>
      <c r="H39" s="52">
        <f t="shared" si="5"/>
        <v>0.88527149147903728</v>
      </c>
      <c r="I39" s="52">
        <f t="shared" si="6"/>
        <v>0.97602086284916323</v>
      </c>
      <c r="J39" s="52">
        <f>IF(C39&lt;Calculation!D$19,0,G39)</f>
        <v>0.79452212010891132</v>
      </c>
      <c r="K39" s="52">
        <f>IF(D39&lt;Calculation!D$19,0,H39)</f>
        <v>0.88527149147903728</v>
      </c>
      <c r="L39" s="52">
        <f>IF(E39&lt;Calculation!D$19,0,I39)</f>
        <v>0.97602086284916323</v>
      </c>
      <c r="M39" s="52">
        <f>IF(IF(C39&lt;Calculation!D$19,0,C39*(R$3/(R$2+R$3)))&gt;0,$H$2*SIN(2*PI()*$E$2*B39)+$H$5,0)</f>
        <v>0.81092661460028403</v>
      </c>
      <c r="N39" s="52">
        <f>IF(IF(D39&lt;Calculation!D$19,0,D39*(R$3/(R$2+R$3)))&gt;0,$J$2*SIN(2*PI()*$E$2*B39)+$J$5,0)</f>
        <v>0.70754807924329977</v>
      </c>
      <c r="O39" s="52">
        <f>IF(IF(E39&lt;Calculation!D$19,0,E39*(R$3/(R$2+R$3)))&gt;0,$L$2*SIN(2*PI()*$E$2*B39)+$L$5,0)</f>
        <v>0.61071696953421217</v>
      </c>
      <c r="Q39" s="55">
        <f>(M39/Design!C$43)*10^3</f>
        <v>90.10295717780933</v>
      </c>
      <c r="R39" s="55">
        <f>(N39/Design!C$43)*10^3</f>
        <v>78.616453249255542</v>
      </c>
      <c r="S39" s="55">
        <f>(O39/Design!C$43)*10^3</f>
        <v>67.857441059356916</v>
      </c>
      <c r="U39" s="55">
        <f>(($H$2*SIN(2*PI()*$E$2*B39)+$H$5)/Design!C$43)*10^3</f>
        <v>90.10295717780933</v>
      </c>
      <c r="V39" s="55">
        <f>(($J$2*SIN(2*PI()*$E$2*B39)+$J$5)/Design!C$43)*10^3</f>
        <v>78.616453249255542</v>
      </c>
      <c r="W39" s="55">
        <f>(($L$2*SIN(2*PI()*$E$2*B39)+$L$5)/Design!C$43)*10^3</f>
        <v>67.857441059356916</v>
      </c>
      <c r="Y39" s="99">
        <f>IF(C39&lt;('LED Curve'!$D$14*(U39/$W$2)^3+'LED Curve'!$D$15*(U39/$W$2)^2+'LED Curve'!$D$16*(U39/$W$2)^1+'LED Curve'!$D$17)*$AC$2+((R$5-1)*Design!C$18),0,         ('LED Curve'!$D$14*(U39/$W$2)^3+'LED Curve'!$D$15*(U39/$W$2)^2+'LED Curve'!$D$16*(U39/$W$2)^1+'LED Curve'!$D$17)*$AC$2)</f>
        <v>24.020065885449643</v>
      </c>
      <c r="Z39" s="99">
        <f>IF(Y39=0,0,IF(C39&lt;Y39+('LED Curve'!$D$14*(U39/$W$3)^3+'LED Curve'!$D$15*(U39/$W$3)^2+'LED Curve'!$D$16*(U39/$W$3)^1+'LED Curve'!$D$17)*$AC$3+((R$5-2)*Design!C$18),0,         ('LED Curve'!$D$14*(U39/$W$3)^3+'LED Curve'!$D$15*(U39/$W$3)^2+'LED Curve'!$D$16*(U39/$W$3)^1+'LED Curve'!$D$17)*$AC$3))</f>
        <v>0</v>
      </c>
      <c r="AA39" s="99">
        <f>IF(Z39=0,0,IF(C39&lt;(SUM(Y39:Z39)+('LED Curve'!$D$14*(U39/$W$4)^3+'LED Curve'!$D$15*(U39/$W$4)^2+'LED Curve'!$D$16*(U39/$W$4)^1+'LED Curve'!$D$17)*$AC$4+((R$5-3)*Design!C$18)),0,         ('LED Curve'!$D$14*(U39/$W$4)^3+'LED Curve'!$D$15*(U39/$W$4)^2+'LED Curve'!$D$16*(U39/$W$4)^1+'LED Curve'!$D$17)*$AC$4))</f>
        <v>0</v>
      </c>
      <c r="AB39" s="99">
        <f>IF(AA39=0,0,IF(C39&lt;(SUM(Y39:AA39)+('LED Curve'!$D$14*(U39/$W$5)^3+'LED Curve'!$D$15*(U39/$W$5)^2+'LED Curve'!$D$16*(U39/$W$5)^1+'LED Curve'!$D$17)*$AC$5+((R$5-4)*Design!C$18)),0,         ('LED Curve'!$D$14*(U39/$W$5)^3+'LED Curve'!$D$15*(U39/$W$5)^2+'LED Curve'!$D$16*(U39/$W$5)^1+'LED Curve'!$D$17)*$AC$5))</f>
        <v>0</v>
      </c>
      <c r="AC39" s="99">
        <f>IF(AB39=0,0,IF(C39&lt;(SUM(Y39:AB39)+ ('LED Curve'!$D$14*(U39/$W$6)^3+'LED Curve'!$D$15*(U39/$W$6)^2+'LED Curve'!$D$16*(U39/$W$6)^1+'LED Curve'!$D$17)*$AC$6+((R$5-5)*Design!C$18)),0,         ('LED Curve'!$D$14*(U39/$W$6)^3+'LED Curve'!$D$15*(U39/$W$6)^2+'LED Curve'!$D$16*(U39/$W$6)^1+'LED Curve'!$D$17)*$AC$6))</f>
        <v>0</v>
      </c>
      <c r="AD39" s="99">
        <f>IF(AC39=0,0,IF(C39&lt;(SUM(Y39:AC39)+('LED Curve'!$D$14*(U39/$Z$2)^3+'LED Curve'!$D$15*(U39/$Z$2)^2+'LED Curve'!$D$16*(U39/$Z$2)^1+'LED Curve'!$D$17)*$AE$2+((R$5-6)*Design!C$18)),0,         ('LED Curve'!$D$14*(U39/$Z$2)^3+'LED Curve'!$D$15*(U39/$Z$2)^2+'LED Curve'!$D$16*(U39/$Z$2)^1+'LED Curve'!$D$17)*$AE$2))</f>
        <v>0</v>
      </c>
      <c r="AE39" s="99">
        <f>IF(AD39=0,0,IF(C39&lt;(SUM(Y39:AD39)+('LED Curve'!$D$14*(U39/$Z$3)^3+'LED Curve'!$D$15*(U39/$Z$3)^2+'LED Curve'!$D$16*(U39/$Z$3)^1+'LED Curve'!$D$17)*$AE$3+((R$5-7)*Design!C$18)),0,         ('LED Curve'!$D$14*(U39/$Z$3)^3+'LED Curve'!$D$15*(U39/$Z$3)^2+'LED Curve'!$D$16*(U39/$Z$3)^1+'LED Curve'!$D$17)*$AE$3))</f>
        <v>0</v>
      </c>
      <c r="AF39" s="99">
        <f>IF(AE39=0,0,IF(C39&lt;(SUM(Y39:AE39)+('LED Curve'!$D$14*(U39/$Z$4)^3+'LED Curve'!$D$15*(U39/$Z$4)^2+'LED Curve'!$D$16*(U39/$Z$4)^1+'LED Curve'!$D$17)*$AE$4+((R$5-8)*Design!C$18)),0,         ('LED Curve'!$D$14*(U39/$Z$4)^3+'LED Curve'!$D$15*(U39/$Z$4)^2+'LED Curve'!$D$16*(U39/$Z$4)^1+'LED Curve'!$D$17)*$AE$4))</f>
        <v>0</v>
      </c>
      <c r="AG39" s="99">
        <f>IF(AF39=0,0,IF(C39&lt;(SUM(Y39:AF39)+('LED Curve'!$D$14*(U39/$Z$5)^3+'LED Curve'!$D$15*(U39/$Z$5)^2+'LED Curve'!$D$16*(U39/$Z$5)^1+'LED Curve'!$D$17)*$AE$5+((R$5-9)*Design!C$18)),0,         ('LED Curve'!$D$14*(U39/$Z$5)^3+'LED Curve'!$D$15*(U39/$Z$5)^2+'LED Curve'!$D$16*(U39/$Z$5)^1+'LED Curve'!$D$17)*$AE$5))</f>
        <v>0</v>
      </c>
      <c r="AH39" s="99">
        <f>IF(AG39=0,0,IF(C39&lt;(SUM(Y39:AG39)+('LED Curve'!$D$14*(U39/$Z$6)^3+'LED Curve'!$D$15*(U39/$Z$6)^2+'LED Curve'!$D$16*(U39/$Z$6)^1+'LED Curve'!$D$17)*$AE$6+((R$5-10)*Design!C$18)),0,         ('LED Curve'!$D$14*(U39/$Z$6)^3+'LED Curve'!$D$15*(U39/$Z$6)^2+'LED Curve'!$D$16*(U39/$Z$6)^1+'LED Curve'!$D$17)*$AE$6))</f>
        <v>0</v>
      </c>
      <c r="AI39">
        <f t="shared" si="44"/>
        <v>24.020065885449643</v>
      </c>
      <c r="AJ39" s="57">
        <f>IF(D39&lt;('LED Curve'!$D$14*(V39/$W$2)^3+'LED Curve'!$D$15*(V39/$W$2)^2+'LED Curve'!$D$16*(V39/$W$2)^1+'LED Curve'!$D$17)*$AC$2+((R$5-1)*Design!C$18),0,         ('LED Curve'!$D$14*(V39/$W$2)^3+'LED Curve'!$D$15*(V39/$W$2)^2+'LED Curve'!$D$16*(V39/$W$2)^1+'LED Curve'!$D$17)*$AC$2)</f>
        <v>23.72026959327254</v>
      </c>
      <c r="AK39" s="57">
        <f>IF(AJ39=0,0,IF(D39&lt;AJ39+('LED Curve'!$D$14*(V39/$W$3)^3+'LED Curve'!$D$15*(V39/$W$3)^2+'LED Curve'!$D$16*(V39/$W$3)^1+'LED Curve'!$D$17)*$AC$3+((R$5-1)*Design!C$18),0,         ('LED Curve'!$D$14*(V39/$W$3)^3+'LED Curve'!$D$15*(V39/$W$3)^2+'LED Curve'!$D$16*(V39/$W$3)^1+'LED Curve'!$D$17)*$AC$3))</f>
        <v>0</v>
      </c>
      <c r="AL39" s="57">
        <f>IF(AK39=0,0,IF(D39&lt;(SUM(AJ39:AK39)+('LED Curve'!$D$14*(V39/$W$4)^3+'LED Curve'!$D$15*(V39/$W$4)^2+'LED Curve'!$D$16*(V39/$W$4)^1+'LED Curve'!$D$17)*$AC$4+((R$5-1)*Design!C$18)),0,         ('LED Curve'!$D$14*(V39/$W$4)^3+'LED Curve'!$D$15*(V39/$W$4)^2+'LED Curve'!$D$16*(V39/$W$4)^1+'LED Curve'!$D$17)*$AC$4))</f>
        <v>0</v>
      </c>
      <c r="AM39" s="57">
        <f>IF(AL39=0,0,IF(D39&lt;(SUM(AJ39:AL39)+('LED Curve'!$D$14*(V39/$W$5)^3+'LED Curve'!$D$15*(V39/$W$5)^2+'LED Curve'!$D$16*(V39/$W$5)^1+'LED Curve'!$D$17)*$AC$5+((R$5-1)*Design!C$18)),0,         ('LED Curve'!$D$14*(V39/$W$5)^3+'LED Curve'!$D$15*(V39/$W$5)^2+'LED Curve'!$D$16*(V39/$W$5)^1+'LED Curve'!$D$17)*$AC$5))</f>
        <v>0</v>
      </c>
      <c r="AN39" s="57">
        <f>IF(AM39=0,0,IF(D39&lt;(SUM(AJ39:AM39)+ ('LED Curve'!$D$14*(V39/$W$6)^3+'LED Curve'!$D$15*(V39/$W$6)^2+'LED Curve'!$D$16*(V39/$W$6)^1+'LED Curve'!$D$17)*$AC$6+((R$5-1)*Design!C$18)),0,         ('LED Curve'!$D$14*(V39/$W$6)^3+'LED Curve'!$D$15*(V39/$W$6)^2+'LED Curve'!$D$16*(V39/$W$6)^1+'LED Curve'!$D$17)*$AC$6))</f>
        <v>0</v>
      </c>
      <c r="AO39" s="57">
        <f>IF(AN39=0,0,IF(D39&lt;(SUM(AJ39:AN39)+('LED Curve'!$D$14*(V39/$Z$2)^3+'LED Curve'!$D$15*(V39/$Z$2)^2+'LED Curve'!$D$16*(V39/$Z$2)^1+'LED Curve'!$D$17)*$AE$2+((R$5-1)*Design!C$18)),0,         ('LED Curve'!$D$14*(V39/$Z$2)^3+'LED Curve'!$D$15*(V39/$Z$2)^2+'LED Curve'!$D$16*(V39/$Z$2)^1+'LED Curve'!$D$17)*$AE$2))</f>
        <v>0</v>
      </c>
      <c r="AP39" s="57">
        <f>IF(AO39=0,0,IF(D39&lt;(SUM(AJ39:AO39)+('LED Curve'!$D$14*(V39/$Z$3)^3+'LED Curve'!$D$15*(V39/$Z$3)^2+'LED Curve'!$D$16*(V39/$Z$3)^1+'LED Curve'!$D$17)*$AE$3+((R$5-1)*Design!C$18)),0,         ('LED Curve'!$D$14*(V39/$Z$3)^3+'LED Curve'!$D$15*(V39/$Z$3)^2+'LED Curve'!$D$16*(V39/$Z$3)^1+'LED Curve'!$D$17)*$AE$3))</f>
        <v>0</v>
      </c>
      <c r="AQ39" s="57">
        <f>IF(AP39=0,0,IF(D39&lt;(SUM(AJ39:AP39)+('LED Curve'!$D$14*(V39/$Z$4)^3+'LED Curve'!$D$15*(V39/$Z$4)^2+'LED Curve'!$D$16*(V39/$Z$4)^1+'LED Curve'!$D$17)*$AE$4+((R$5-1)*Design!C$18)),0,         ('LED Curve'!$D$14*(V39/$Z$4)^3+'LED Curve'!$D$15*(V39/$Z$4)^2+'LED Curve'!$D$16*(V39/$Z$4)^1+'LED Curve'!$D$17)*$AE$4))</f>
        <v>0</v>
      </c>
      <c r="AR39" s="57">
        <f>IF(AQ39=0,0,IF(D39&lt;(SUM(AJ39:AQ39)+('LED Curve'!$D$14*(V39/$Z$5)^3+'LED Curve'!$D$15*(V39/$Z$5)^2+'LED Curve'!$D$16*(V39/$Z$5)^1+'LED Curve'!$D$17)*$AE$5+((R$5-1)*Design!C$18)),0,         ('LED Curve'!$D$14*(V39/$Z$5)^3+'LED Curve'!$D$15*(V39/$Z$5)^2+'LED Curve'!$D$16*(V39/$Z$5)^1+'LED Curve'!$D$17)*$AE$5))</f>
        <v>0</v>
      </c>
      <c r="AS39" s="57">
        <f>IF(AR39=0,0,IF(D39&lt;(SUM(AJ39:AR39)+('LED Curve'!$D$14*(V39/$Z$6)^3+'LED Curve'!$D$15*(V39/$Z$6)^2+'LED Curve'!$D$16*(V39/$Z$6)^1+'LED Curve'!$D$17)*$AE$6+((R$5-1)*Design!C$18)),0,         ('LED Curve'!$D$14*(V39/$Z$6)^3+'LED Curve'!$D$15*(V39/$Z$6)^2+'LED Curve'!$D$16*(V39/$Z$6)^1+'LED Curve'!$D$17)*$AE$6))</f>
        <v>0</v>
      </c>
      <c r="AU39" s="59">
        <f>IF(E39&lt;('LED Curve'!$D$14*(W39/$W$2)^3+'LED Curve'!$D$15*(W39/$W$2)^2+'LED Curve'!$D$16*(W39/$W$2)^1+'LED Curve'!$D$17)*$AC$2+((R$5-1)*Design!C$18),0,         ('LED Curve'!$D$14*(W39/$W$2)^3+'LED Curve'!$D$15*(W39/$W$2)^2+'LED Curve'!$D$16*(W39/$W$2)^1+'LED Curve'!$D$17)*$AC$2)</f>
        <v>23.439653433310486</v>
      </c>
      <c r="AV39" s="59">
        <f>IF(AU39=0,0,IF(E39&lt;AU39+('LED Curve'!$D$14*(W39/$W$3)^3+'LED Curve'!$D$15*(W39/$W$3)^2+'LED Curve'!$D$16*(W39/$W$3)^1+'LED Curve'!$D$17)*$AC$3+((R$5-2)*Design!C$18),0,         ('LED Curve'!$D$14*(W39/$W$3)^3+'LED Curve'!$D$15*(W39/$W$3)^2+'LED Curve'!$D$16*(W39/$W$3)^1+'LED Curve'!$D$17)*$AC$3))</f>
        <v>0</v>
      </c>
      <c r="AW39" s="59">
        <f>IF(AV39=0,0,IF(E39&lt;(SUM(AU39:AV39)+('LED Curve'!$D$14*(W39/$W$4)^3+'LED Curve'!$D$15*(W39/$W$4)^2+'LED Curve'!$D$16*(W39/$W$4)^1+'LED Curve'!$D$17)*$AC$4+((R$5-3)*Design!C$18)),0,         ('LED Curve'!$D$14*(W39/$W$4)^3+'LED Curve'!$D$15*(W39/$W$4)^2+'LED Curve'!$D$16*(W39/$W$4)^1+'LED Curve'!$D$17)*$AC$4))</f>
        <v>0</v>
      </c>
      <c r="AX39" s="59">
        <f>IF(AW39=0,0,IF(E39&lt;(SUM(AU39:AW39)+('LED Curve'!$D$14*(W39/$W$5)^3+'LED Curve'!$D$15*(W39/$W$5)^2+'LED Curve'!$D$16*(W39/$W$5)^1+'LED Curve'!$D$17)*$AC$5+((R$5-4)*Design!C$18)),0,         ('LED Curve'!$D$14*(W39/$W$5)^3+'LED Curve'!$D$15*(W39/$W$5)^2+'LED Curve'!$D$16*(W39/$W$5)^1+'LED Curve'!$D$17)*$AC$5))</f>
        <v>0</v>
      </c>
      <c r="AY39" s="59">
        <f>IF(AX39=0,0,IF(E39&lt;(SUM(AU39:AX39)+ ('LED Curve'!$D$14*(W39/$W$6)^3+'LED Curve'!$D$15*(W39/$W$6)^2+'LED Curve'!$D$16*(W39/$W$6)^1+'LED Curve'!$D$17)*$AC$6+((R$5-5)*Design!C$18)),0,         ('LED Curve'!$D$14*(W39/$W$6)^3+'LED Curve'!$D$15*(W39/$W$6)^2+'LED Curve'!$D$16*(W39/$W$6)^1+'LED Curve'!$D$17)*$AC$6))</f>
        <v>0</v>
      </c>
      <c r="AZ39" s="59">
        <f>IF(AY39=0,0,IF(E39&lt;(SUM(AU39:AY39)+('LED Curve'!$D$14*(W39/$Z$2)^3+'LED Curve'!$D$15*(W39/$Z$2)^2+'LED Curve'!$D$16*(W39/$Z$2)^1+'LED Curve'!$D$17)*$AE$2+((R$5-6)*Design!C$18)),0,         ('LED Curve'!$D$14*(W39/$Z$2)^3+'LED Curve'!$D$15*(W39/$Z$2)^2+'LED Curve'!$D$16*(W39/$Z$2)^1+'LED Curve'!$D$17)*$AE$2))</f>
        <v>0</v>
      </c>
      <c r="BA39" s="59">
        <f>IF(AZ39=0,0,IF(E39&lt;(SUM(AU39:AZ39)+('LED Curve'!$D$14*(W39/$Z$3)^3+'LED Curve'!$D$15*(W39/$Z$3)^2+'LED Curve'!$D$16*(W39/$Z$3)^1+'LED Curve'!$D$17)*$AE$3+((R$5-7)*Design!C$18)),0,         ('LED Curve'!$D$14*(W39/$Z$3)^3+'LED Curve'!$D$15*(W39/$Z$3)^2+'LED Curve'!$D$16*(W39/$Z$3)^1+'LED Curve'!$D$17)*$AE$3))</f>
        <v>0</v>
      </c>
      <c r="BB39" s="59">
        <f>IF(BA39=0,0,IF(E39&lt;(SUM(AU39:BA39)+('LED Curve'!$D$14*(W39/$Z$4)^3+'LED Curve'!$D$15*(W39/$Z$4)^2+'LED Curve'!$D$16*(W39/$Z$4)^1+'LED Curve'!$D$17)*$AE$4+((R$5-8)*Design!C$18)),0,         ('LED Curve'!$D$14*(W39/$Z$4)^3+'LED Curve'!$D$15*(W39/$Z$4)^2+'LED Curve'!$D$16*(W39/$Z$4)^1+'LED Curve'!$D$17)*$AE$4))</f>
        <v>0</v>
      </c>
      <c r="BC39" s="59">
        <f>IF(BB39=0,0,IF(E39&lt;(SUM(AU39:BB39)+('LED Curve'!$D$14*(W39/$Z$5)^3+'LED Curve'!$D$15*(W39/$Z$5)^2+'LED Curve'!$D$16*(W39/$Z$5)^1+'LED Curve'!$D$17)*$AE$5+((R$5-9)*Design!C$18)),0,         ('LED Curve'!$D$14*(W39/$Z$5)^3+'LED Curve'!$D$15*(W39/$Z$5)^2+'LED Curve'!$D$16*(W39/$Z$5)^1+'LED Curve'!$D$17)*$AE$5))</f>
        <v>0</v>
      </c>
      <c r="BD39" s="59">
        <f>IF(BC39=0,0,IF(E39&lt;(SUM(AU39:BC39)+('LED Curve'!$D$14*(W39/$Z$6)^3+'LED Curve'!$D$15*(W39/$Z$6)^2+'LED Curve'!$D$16*(W39/$Z$6)^1+'LED Curve'!$D$17)*$AE$6+((R$5-10)*Design!C$18)),0,         ('LED Curve'!$D$14*(W39/$Z$6)^3+'LED Curve'!$D$15*(W39/$Z$6)^2+'LED Curve'!$D$16*(W39/$Z$6)^1+'LED Curve'!$D$17)*$AE$6))</f>
        <v>0</v>
      </c>
      <c r="BE39">
        <f t="shared" si="45"/>
        <v>23.439653433310486</v>
      </c>
      <c r="BF39" s="64">
        <f t="shared" si="7"/>
        <v>90.10295717780933</v>
      </c>
      <c r="BG39" s="64">
        <f t="shared" si="8"/>
        <v>0</v>
      </c>
      <c r="BH39" s="64">
        <f t="shared" si="9"/>
        <v>0</v>
      </c>
      <c r="BI39" s="64">
        <f t="shared" si="10"/>
        <v>0</v>
      </c>
      <c r="BJ39" s="64">
        <f t="shared" si="11"/>
        <v>0</v>
      </c>
      <c r="BK39" s="64">
        <f t="shared" si="12"/>
        <v>0</v>
      </c>
      <c r="BL39" s="64">
        <f t="shared" si="13"/>
        <v>0</v>
      </c>
      <c r="BM39" s="64">
        <f t="shared" si="14"/>
        <v>0</v>
      </c>
      <c r="BN39" s="64">
        <f t="shared" si="15"/>
        <v>0</v>
      </c>
      <c r="BO39" s="64">
        <f t="shared" si="16"/>
        <v>0</v>
      </c>
      <c r="BQ39" s="67">
        <f t="shared" si="17"/>
        <v>78.616453249255542</v>
      </c>
      <c r="BR39" s="67">
        <f t="shared" si="18"/>
        <v>0</v>
      </c>
      <c r="BS39" s="67">
        <f t="shared" si="19"/>
        <v>0</v>
      </c>
      <c r="BT39" s="67">
        <f t="shared" si="20"/>
        <v>0</v>
      </c>
      <c r="BU39" s="67">
        <f t="shared" si="21"/>
        <v>0</v>
      </c>
      <c r="BV39" s="67">
        <f t="shared" si="22"/>
        <v>0</v>
      </c>
      <c r="BW39" s="67">
        <f t="shared" si="23"/>
        <v>0</v>
      </c>
      <c r="BX39" s="67">
        <f t="shared" si="24"/>
        <v>0</v>
      </c>
      <c r="BY39" s="67">
        <f t="shared" si="25"/>
        <v>0</v>
      </c>
      <c r="BZ39" s="67">
        <f t="shared" si="26"/>
        <v>0</v>
      </c>
      <c r="CB39" s="70">
        <f t="shared" si="27"/>
        <v>67.857441059356916</v>
      </c>
      <c r="CC39" s="70">
        <f t="shared" si="28"/>
        <v>0</v>
      </c>
      <c r="CD39" s="70">
        <f t="shared" si="29"/>
        <v>0</v>
      </c>
      <c r="CE39" s="70">
        <f t="shared" si="30"/>
        <v>0</v>
      </c>
      <c r="CF39" s="70">
        <f t="shared" si="31"/>
        <v>0</v>
      </c>
      <c r="CG39" s="70">
        <f t="shared" si="32"/>
        <v>0</v>
      </c>
      <c r="CH39" s="70">
        <f t="shared" si="33"/>
        <v>0</v>
      </c>
      <c r="CI39" s="70">
        <f t="shared" si="34"/>
        <v>0</v>
      </c>
      <c r="CJ39" s="70">
        <f t="shared" si="35"/>
        <v>0</v>
      </c>
      <c r="CK39" s="70">
        <f t="shared" si="36"/>
        <v>0</v>
      </c>
      <c r="CL39">
        <f t="shared" si="46"/>
        <v>67.857441059356916</v>
      </c>
      <c r="CM39" s="64">
        <f t="shared" si="47"/>
        <v>90.10295717780933</v>
      </c>
      <c r="CN39" s="64">
        <f t="shared" si="48"/>
        <v>0</v>
      </c>
      <c r="CO39" s="64">
        <f t="shared" si="49"/>
        <v>0</v>
      </c>
      <c r="CP39" s="64">
        <f t="shared" si="50"/>
        <v>0</v>
      </c>
      <c r="CQ39" s="64">
        <f t="shared" si="51"/>
        <v>0</v>
      </c>
      <c r="CR39" s="64">
        <f t="shared" si="52"/>
        <v>0</v>
      </c>
      <c r="CS39" s="64">
        <f t="shared" si="53"/>
        <v>0</v>
      </c>
      <c r="CT39" s="64">
        <f t="shared" si="54"/>
        <v>0</v>
      </c>
      <c r="CU39" s="64">
        <f t="shared" si="55"/>
        <v>0</v>
      </c>
      <c r="CV39" s="64">
        <f t="shared" si="56"/>
        <v>0</v>
      </c>
      <c r="CX39" s="103">
        <f t="shared" si="57"/>
        <v>78.616453249255542</v>
      </c>
      <c r="CY39" s="103">
        <f t="shared" si="58"/>
        <v>0</v>
      </c>
      <c r="CZ39" s="103">
        <f t="shared" si="59"/>
        <v>0</v>
      </c>
      <c r="DA39" s="103">
        <f t="shared" si="60"/>
        <v>0</v>
      </c>
      <c r="DB39" s="103">
        <f t="shared" si="61"/>
        <v>0</v>
      </c>
      <c r="DC39" s="103">
        <f t="shared" si="62"/>
        <v>0</v>
      </c>
      <c r="DD39" s="103">
        <f t="shared" si="63"/>
        <v>0</v>
      </c>
      <c r="DE39" s="103">
        <f t="shared" si="64"/>
        <v>0</v>
      </c>
      <c r="DF39" s="103">
        <f t="shared" si="65"/>
        <v>0</v>
      </c>
      <c r="DG39" s="103">
        <f t="shared" si="66"/>
        <v>0</v>
      </c>
      <c r="DI39" s="70">
        <f t="shared" si="67"/>
        <v>67.857441059356916</v>
      </c>
      <c r="DJ39" s="70">
        <f t="shared" si="68"/>
        <v>0</v>
      </c>
      <c r="DK39" s="70">
        <f t="shared" si="69"/>
        <v>0</v>
      </c>
      <c r="DL39" s="70">
        <f t="shared" si="70"/>
        <v>0</v>
      </c>
      <c r="DM39" s="70">
        <f t="shared" si="71"/>
        <v>0</v>
      </c>
      <c r="DN39" s="70">
        <f t="shared" si="72"/>
        <v>0</v>
      </c>
      <c r="DO39" s="70">
        <f t="shared" si="73"/>
        <v>0</v>
      </c>
      <c r="DP39" s="70">
        <f t="shared" si="74"/>
        <v>0</v>
      </c>
      <c r="DQ39" s="70">
        <f t="shared" si="75"/>
        <v>0</v>
      </c>
      <c r="DR39" s="70">
        <f t="shared" si="76"/>
        <v>0</v>
      </c>
      <c r="DT39">
        <f t="shared" si="77"/>
        <v>4.5100939315947182</v>
      </c>
      <c r="DU39">
        <f t="shared" si="78"/>
        <v>4.3846050038339097</v>
      </c>
      <c r="DV39">
        <f t="shared" si="79"/>
        <v>4.1725075249298564</v>
      </c>
      <c r="DX39">
        <f t="shared" si="80"/>
        <v>4.2301324939532377E-2</v>
      </c>
      <c r="DY39">
        <f t="shared" si="81"/>
        <v>3.6249089516230876E-2</v>
      </c>
      <c r="DZ39">
        <f t="shared" si="82"/>
        <v>2.6960007672021419E-2</v>
      </c>
      <c r="EB39">
        <f t="shared" si="83"/>
        <v>2.1642789678848282</v>
      </c>
      <c r="EC39">
        <f t="shared" si="84"/>
        <v>0</v>
      </c>
      <c r="ED39">
        <f t="shared" si="85"/>
        <v>0</v>
      </c>
      <c r="EE39">
        <f t="shared" si="86"/>
        <v>0</v>
      </c>
      <c r="EF39">
        <f t="shared" si="87"/>
        <v>0</v>
      </c>
      <c r="EG39">
        <f t="shared" si="88"/>
        <v>0</v>
      </c>
      <c r="EH39">
        <f t="shared" si="89"/>
        <v>0</v>
      </c>
      <c r="EI39">
        <f t="shared" si="90"/>
        <v>0</v>
      </c>
      <c r="EJ39">
        <f t="shared" si="91"/>
        <v>0</v>
      </c>
      <c r="EK39">
        <f t="shared" si="92"/>
        <v>0</v>
      </c>
      <c r="EM39">
        <f t="shared" si="93"/>
        <v>1.8648034655392485</v>
      </c>
      <c r="EN39">
        <f t="shared" si="94"/>
        <v>0</v>
      </c>
      <c r="EO39">
        <f t="shared" si="95"/>
        <v>0</v>
      </c>
      <c r="EP39">
        <f t="shared" si="96"/>
        <v>0</v>
      </c>
      <c r="EQ39">
        <f t="shared" si="97"/>
        <v>0</v>
      </c>
      <c r="ER39">
        <f t="shared" si="98"/>
        <v>0</v>
      </c>
      <c r="ES39">
        <f t="shared" si="99"/>
        <v>0</v>
      </c>
      <c r="ET39">
        <f t="shared" si="100"/>
        <v>0</v>
      </c>
      <c r="EU39">
        <f t="shared" si="101"/>
        <v>0</v>
      </c>
      <c r="EV39">
        <f t="shared" si="102"/>
        <v>0</v>
      </c>
      <c r="EX39">
        <f t="shared" si="103"/>
        <v>1.5905549013026195</v>
      </c>
      <c r="EY39">
        <f t="shared" si="104"/>
        <v>0</v>
      </c>
      <c r="EZ39">
        <f t="shared" si="105"/>
        <v>0</v>
      </c>
      <c r="FA39">
        <f t="shared" si="106"/>
        <v>0</v>
      </c>
      <c r="FB39">
        <f t="shared" si="107"/>
        <v>0</v>
      </c>
      <c r="FC39">
        <f t="shared" si="108"/>
        <v>0</v>
      </c>
      <c r="FD39">
        <f t="shared" si="109"/>
        <v>0</v>
      </c>
      <c r="FE39">
        <f t="shared" si="110"/>
        <v>0</v>
      </c>
      <c r="FF39">
        <f t="shared" si="111"/>
        <v>0</v>
      </c>
      <c r="FG39">
        <f t="shared" si="112"/>
        <v>0</v>
      </c>
      <c r="FJ39">
        <f>IF($W$2=0,0,IF(BF39&lt;=0,0,('LED Curve'!$D$19*(BF39/$W$2)^3+'LED Curve'!$D$20*(BF39/$W$2)^2+'LED Curve'!$D$21*(BF39/$W$2)^1+'LED Curve'!$D$22)*$AC$2*$W$2))</f>
        <v>365.18385049447181</v>
      </c>
      <c r="FK39">
        <f>IF($W$3=0,0,IF(BG39&lt;=0,0,('LED Curve'!$D$19*(BG39/$W$3)^3+'LED Curve'!$D$20*(BG39/$W$3)^2+'LED Curve'!$D$21*(BG39/$W$3)^1+'LED Curve'!$D$22)*$AC$3*$W$3))</f>
        <v>0</v>
      </c>
      <c r="FL39">
        <f>IF($W$4=0,0,IF(BH39&lt;=0,0,('LED Curve'!$D$19*(BH39/$W$4)^3+'LED Curve'!$D$20*(BH39/$W$4)^2+'LED Curve'!$D$21*(BH39/$W$4)^1+'LED Curve'!$D$22)*$AC$4*$W$4))</f>
        <v>0</v>
      </c>
      <c r="FM39">
        <f>IF($W$5=0,0,IF(BI39&lt;=0,0,('LED Curve'!$D$19*(BI39/$W$5)^3+'LED Curve'!$D$20*(BI39/$W$5)^2+'LED Curve'!$D$21*(BI39/$W$5)^1+'LED Curve'!$D$22)*$AC$5*$W$5))</f>
        <v>0</v>
      </c>
      <c r="FN39">
        <f>IF($W$6=0,0,IF(BJ39&lt;=0,0,('LED Curve'!$D$19*(BJ39/$W$6)^3+'LED Curve'!$D$20*(BJ39/$W$6)^2+'LED Curve'!$D$21*(BJ39/$W$6)^1+'LED Curve'!$D$22)*$AC$6*$W$6))</f>
        <v>0</v>
      </c>
      <c r="FO39">
        <f>IF($Z$2=0,0,IF(BK39&lt;=0,0,('LED Curve'!$D$19*(BK39/$Z$2)^3+'LED Curve'!$D$20*(BK39/$Z$2)^2+'LED Curve'!$D$21*(BK39/$Z$2)^1+'LED Curve'!$D$22)*$AE$2*$Z$2))</f>
        <v>0</v>
      </c>
      <c r="FP39">
        <f>IF($Z$3=0,0,IF(BL39&lt;=0,0,('LED Curve'!$D$19*(BL39/$Z$3)^3+'LED Curve'!$D$20*(BL39/$Z$3)^2+'LED Curve'!$D$21*(BL39/$Z$3)^1+'LED Curve'!$D$22)*$AE$3*$Z$3))</f>
        <v>0</v>
      </c>
      <c r="FQ39">
        <f>IF($Z$4=0,0,IF(BM39&lt;=0,0,('LED Curve'!$D$19*(BM39/$Z$4)^3+'LED Curve'!$D$20*(BM39/$Z$4)^2+'LED Curve'!$D$21*(BM39/$Z$4)^1+'LED Curve'!$D$22)*$AE$4*$Z$4))</f>
        <v>0</v>
      </c>
      <c r="FR39">
        <f>IF($Z$5=0,0,IF(BN39&lt;=0,0,('LED Curve'!$D$19*(BN39/$Z$5)^3+'LED Curve'!$D$20*(BN39/$Z$5)^2+'LED Curve'!$D$21*(BN39/$Z$5)^1+'LED Curve'!$D$22)*$AE$5*$Z$5))</f>
        <v>0</v>
      </c>
      <c r="FS39">
        <f>IF($Z$6=0,0,IF(BO39&lt;=0,0,('LED Curve'!$D$19*(BO39/$Z$6)^3+'LED Curve'!$D$20*(BO39/$Z$6)^2+'LED Curve'!$D$21*(BO39/$Z$6)^1+'LED Curve'!$D$22)*$AE$6*$Z$6))</f>
        <v>0</v>
      </c>
      <c r="FU39">
        <f>IF($W$2=0,0,IF(BQ39&lt;=0,0,('LED Curve'!$D$19*(BQ39/$W$2)^3+'LED Curve'!$D$20*(BQ39/$W$2)^2+'LED Curve'!$D$21*(BQ39/$W$2)^1+'LED Curve'!$D$22)*$AC$2*$W$2))</f>
        <v>321.27616115974206</v>
      </c>
      <c r="FV39">
        <f>IF($W$3=0,0,IF(BR39&lt;=0,0,('LED Curve'!$D$19*(BR39/$W$3)^3+'LED Curve'!$D$20*(BR39/$W$3)^2+'LED Curve'!$D$21*(BR39/$W$3)^1+'LED Curve'!$D$22)*$AC$3*$W$3))</f>
        <v>0</v>
      </c>
      <c r="FW39">
        <f>IF($W$4=0,0,IF(BS39&lt;=0,0,('LED Curve'!$D$19*(BS39/$W$4)^3+'LED Curve'!$D$20*(BS39/$W$4)^2+'LED Curve'!$D$21*(BS39/$W$4)^1+'LED Curve'!$D$22)*$AC$4*$W$4))</f>
        <v>0</v>
      </c>
      <c r="FX39">
        <f>IF($W$5=0,0,IF(BT39&lt;=0,0,('LED Curve'!$D$19*(BT39/$W$5)^3+'LED Curve'!$D$20*(BT39/$W$5)^2+'LED Curve'!$D$21*(BT39/$W$5)^1+'LED Curve'!$D$22)*$AC$5*$W$5))</f>
        <v>0</v>
      </c>
      <c r="FY39">
        <f>IF($W$6=0,0,IF(BU39&lt;=0,0,('LED Curve'!$D$19*(BU39/$W$6)^3+'LED Curve'!$D$20*(BU39/$W$6)^2+'LED Curve'!$D$21*(BU39/$W$6)^1+'LED Curve'!$D$22)*$AC$6*$W$6))</f>
        <v>0</v>
      </c>
      <c r="FZ39">
        <f>IF($Z$2=0,0,IF(BV39&lt;=0,0,('LED Curve'!$D$19*(BV39/$Z$2)^3+'LED Curve'!$D$20*(BV39/$Z$2)^2+'LED Curve'!$D$21*(BV39/$Z$2)^1+'LED Curve'!$D$22)*$AE$2*$Z$2))</f>
        <v>0</v>
      </c>
      <c r="GA39">
        <f>IF($Z$3=0,0,IF(BW39&lt;=0,0,('LED Curve'!$D$19*(BW39/$Z$3)^3+'LED Curve'!$D$20*(BW39/$Z$3)^2+'LED Curve'!$D$21*(BW39/$Z$3)^1+'LED Curve'!$D$22)*$AE$3*$Z$3))</f>
        <v>0</v>
      </c>
      <c r="GB39">
        <f>IF($Z$4=0,0,IF(BX39&lt;=0,0,('LED Curve'!$D$19*(BX39/$Z$4)^3+'LED Curve'!$D$20*(BX39/$Z$4)^2+'LED Curve'!$D$21*(BX39/$Z$4)^1+'LED Curve'!$D$22)*$AE$4*$Z$4))</f>
        <v>0</v>
      </c>
      <c r="GC39">
        <f>IF($Z$5=0,0,IF(BY39&lt;=0,0,('LED Curve'!$D$19*(BY39/$Z$5)^3+'LED Curve'!$D$20*(BY39/$Z$5)^2+'LED Curve'!$D$21*(BY39/$Z$5)^1+'LED Curve'!$D$22)*$AE$5*$Z$5))</f>
        <v>0</v>
      </c>
      <c r="GD39">
        <f>IF($Z$6=0,0,IF(BZ39&lt;=0,0,('LED Curve'!$D$19*(BZ39/$Z$6)^3+'LED Curve'!$D$20*(BZ39/$Z$6)^2+'LED Curve'!$D$21*(BZ39/$Z$6)^1+'LED Curve'!$D$22)*$AE$6*$Z$6))</f>
        <v>0</v>
      </c>
      <c r="GF39">
        <f>IF($W$2=0,0,IF(CB39&lt;=0,0,('LED Curve'!$D$19*(CB39/$W$2)^3+'LED Curve'!$D$20*(CB39/$W$2)^2+'LED Curve'!$D$21*(CB39/$W$2)^1+'LED Curve'!$D$22)*$AC$2*$W$2))</f>
        <v>279.28330610460659</v>
      </c>
      <c r="GG39">
        <f>IF($W$3=0,0,IF(CC39&lt;=0,0,('LED Curve'!$D$19*(CC39/$W$3)^3+'LED Curve'!$D$20*(CC39/$W$3)^2+'LED Curve'!$D$21*(CC39/$W$3)^1+'LED Curve'!$D$22)*$AC$3*$W$3))</f>
        <v>0</v>
      </c>
      <c r="GH39">
        <f>IF($W$4=0,0,IF(CD39&lt;=0,0,('LED Curve'!$D$19*(CD39/$W$4)^3+'LED Curve'!$D$20*(CD39/$W$4)^2+'LED Curve'!$D$21*(CD39/$W$4)^1+'LED Curve'!$D$22)*$AC$4*$W$4))</f>
        <v>0</v>
      </c>
      <c r="GI39">
        <f>IF($W$5=0,0,IF(CE39&lt;=0,0,('LED Curve'!$D$19*(CE39/$W$5)^3+'LED Curve'!$D$20*(CE39/$W$5)^2+'LED Curve'!$D$21*(CE39/$W$5)^1+'LED Curve'!$D$22)*$AC$5*$W$5))</f>
        <v>0</v>
      </c>
      <c r="GJ39">
        <f>IF($W$6=0,0,IF(CF39&lt;=0,0,('LED Curve'!$D$19*(CF39/$W$6)^3+'LED Curve'!$D$20*(CF39/$W$6)^2+'LED Curve'!$D$21*(CF39/$W$6)^1+'LED Curve'!$D$22)*$AC$6*$W$6))</f>
        <v>0</v>
      </c>
      <c r="GK39">
        <f>IF($Z$2=0,0,IF(CG39&lt;=0,0,('LED Curve'!$D$19*(CG39/$Z$2)^3+'LED Curve'!$D$20*(CG39/$Z$2)^2+'LED Curve'!$D$21*(CG39/$Z$2)^1+'LED Curve'!$D$22)*$AE$2*$Z$2))</f>
        <v>0</v>
      </c>
      <c r="GL39">
        <f>IF($Z$3=0,0,IF(CH39&lt;=0,0,('LED Curve'!$D$19*(CH39/$Z$3)^3+'LED Curve'!$D$20*(CH39/$Z$3)^2+'LED Curve'!$D$21*(CH39/$Z$3)^1+'LED Curve'!$D$22)*$AE$3*$Z$3))</f>
        <v>0</v>
      </c>
      <c r="GM39">
        <f>IF($Z$4=0,0,IF(CI39&lt;=0,0,('LED Curve'!$D$19*(CI39/$Z$4)^3+'LED Curve'!$D$20*(CI39/$Z$4)^2+'LED Curve'!$D$21*(CI39/$Z$4)^1+'LED Curve'!$D$22)*$AE$4*$Z$4))</f>
        <v>0</v>
      </c>
      <c r="GN39">
        <f>IF($Z$5=0,0,IF(CJ39&lt;=0,0,('LED Curve'!$D$19*(CJ39/$Z$5)^3+'LED Curve'!$D$20*(CJ39/$Z$5)^2+'LED Curve'!$D$21*(CJ39/$Z$5)^1+'LED Curve'!$D$22)*$AE$5*$Z$5))</f>
        <v>0</v>
      </c>
      <c r="GO39">
        <f>IF($Z$6=0,0,IF(CK39&lt;=0,0,('LED Curve'!$D$19*(CK39/$Z$6)^3+'LED Curve'!$D$20*(CK39/$Z$6)^2+'LED Curve'!$D$21*(CK39/$Z$6)^1+'LED Curve'!$D$22)*$AE$6*$Z$6))</f>
        <v>0</v>
      </c>
      <c r="GQ39">
        <f t="shared" si="113"/>
        <v>365.18385049447181</v>
      </c>
      <c r="GR39">
        <f t="shared" si="41"/>
        <v>0</v>
      </c>
      <c r="GS39">
        <f t="shared" si="114"/>
        <v>321.27616115974206</v>
      </c>
      <c r="GT39">
        <f t="shared" si="42"/>
        <v>0</v>
      </c>
      <c r="GU39">
        <f t="shared" si="115"/>
        <v>279.28330610460659</v>
      </c>
      <c r="GV39">
        <f t="shared" si="43"/>
        <v>0</v>
      </c>
    </row>
    <row r="40" spans="1:204" ht="16.899999999999999">
      <c r="A40">
        <v>29</v>
      </c>
      <c r="B40">
        <f t="shared" si="0"/>
        <v>9.4401041666666667E-4</v>
      </c>
      <c r="C40" s="50">
        <f t="shared" si="1"/>
        <v>51.815749683231594</v>
      </c>
      <c r="D40" s="50">
        <f t="shared" si="2"/>
        <v>57.728610759146214</v>
      </c>
      <c r="E40" s="50">
        <f t="shared" si="3"/>
        <v>63.641471835060834</v>
      </c>
      <c r="G40" s="52">
        <f t="shared" si="4"/>
        <v>0.8224722171941522</v>
      </c>
      <c r="H40" s="52">
        <f t="shared" si="5"/>
        <v>0.91632715490708272</v>
      </c>
      <c r="I40" s="52">
        <f t="shared" si="6"/>
        <v>1.0101820926200131</v>
      </c>
      <c r="J40" s="52">
        <f>IF(C40&lt;Calculation!D$19,0,G40)</f>
        <v>0.8224722171941522</v>
      </c>
      <c r="K40" s="52">
        <f>IF(D40&lt;Calculation!D$19,0,H40)</f>
        <v>0.91632715490708272</v>
      </c>
      <c r="L40" s="52">
        <f>IF(E40&lt;Calculation!D$19,0,I40)</f>
        <v>1.0101820926200131</v>
      </c>
      <c r="M40" s="52">
        <f>IF(IF(C40&lt;Calculation!D$19,0,C40*(R$3/(R$2+R$3)))&gt;0,$H$2*SIN(2*PI()*$E$2*B40)+$H$5,0)</f>
        <v>0.83887671168552502</v>
      </c>
      <c r="N40" s="52">
        <f>IF(IF(D40&lt;Calculation!D$19,0,D40*(R$3/(R$2+R$3)))&gt;0,$J$2*SIN(2*PI()*$E$2*B40)+$J$5,0)</f>
        <v>0.73860374267134521</v>
      </c>
      <c r="O40" s="52">
        <f>IF(IF(E40&lt;Calculation!D$19,0,E40*(R$3/(R$2+R$3)))&gt;0,$L$2*SIN(2*PI()*$E$2*B40)+$L$5,0)</f>
        <v>0.64487819930506229</v>
      </c>
      <c r="Q40" s="55">
        <f>(M40/Design!C$43)*10^3</f>
        <v>93.20852352061388</v>
      </c>
      <c r="R40" s="55">
        <f>(N40/Design!C$43)*10^3</f>
        <v>82.067082519038351</v>
      </c>
      <c r="S40" s="55">
        <f>(O40/Design!C$43)*10^3</f>
        <v>71.653133256118039</v>
      </c>
      <c r="U40" s="55">
        <f>(($H$2*SIN(2*PI()*$E$2*B40)+$H$5)/Design!C$43)*10^3</f>
        <v>93.20852352061388</v>
      </c>
      <c r="V40" s="55">
        <f>(($J$2*SIN(2*PI()*$E$2*B40)+$J$5)/Design!C$43)*10^3</f>
        <v>82.067082519038351</v>
      </c>
      <c r="W40" s="55">
        <f>(($L$2*SIN(2*PI()*$E$2*B40)+$L$5)/Design!C$43)*10^3</f>
        <v>71.653133256118039</v>
      </c>
      <c r="Y40" s="99">
        <f>IF(C40&lt;('LED Curve'!$D$14*(U40/$W$2)^3+'LED Curve'!$D$15*(U40/$W$2)^2+'LED Curve'!$D$16*(U40/$W$2)^1+'LED Curve'!$D$17)*$AC$2+((R$5-1)*Design!C$18),0,         ('LED Curve'!$D$14*(U40/$W$2)^3+'LED Curve'!$D$15*(U40/$W$2)^2+'LED Curve'!$D$16*(U40/$W$2)^1+'LED Curve'!$D$17)*$AC$2)</f>
        <v>24.100865353248256</v>
      </c>
      <c r="Z40" s="99">
        <f>IF(Y40=0,0,IF(C40&lt;Y40+('LED Curve'!$D$14*(U40/$W$3)^3+'LED Curve'!$D$15*(U40/$W$3)^2+'LED Curve'!$D$16*(U40/$W$3)^1+'LED Curve'!$D$17)*$AC$3+((R$5-2)*Design!C$18),0,         ('LED Curve'!$D$14*(U40/$W$3)^3+'LED Curve'!$D$15*(U40/$W$3)^2+'LED Curve'!$D$16*(U40/$W$3)^1+'LED Curve'!$D$17)*$AC$3))</f>
        <v>0</v>
      </c>
      <c r="AA40" s="99">
        <f>IF(Z40=0,0,IF(C40&lt;(SUM(Y40:Z40)+('LED Curve'!$D$14*(U40/$W$4)^3+'LED Curve'!$D$15*(U40/$W$4)^2+'LED Curve'!$D$16*(U40/$W$4)^1+'LED Curve'!$D$17)*$AC$4+((R$5-3)*Design!C$18)),0,         ('LED Curve'!$D$14*(U40/$W$4)^3+'LED Curve'!$D$15*(U40/$W$4)^2+'LED Curve'!$D$16*(U40/$W$4)^1+'LED Curve'!$D$17)*$AC$4))</f>
        <v>0</v>
      </c>
      <c r="AB40" s="99">
        <f>IF(AA40=0,0,IF(C40&lt;(SUM(Y40:AA40)+('LED Curve'!$D$14*(U40/$W$5)^3+'LED Curve'!$D$15*(U40/$W$5)^2+'LED Curve'!$D$16*(U40/$W$5)^1+'LED Curve'!$D$17)*$AC$5+((R$5-4)*Design!C$18)),0,         ('LED Curve'!$D$14*(U40/$W$5)^3+'LED Curve'!$D$15*(U40/$W$5)^2+'LED Curve'!$D$16*(U40/$W$5)^1+'LED Curve'!$D$17)*$AC$5))</f>
        <v>0</v>
      </c>
      <c r="AC40" s="99">
        <f>IF(AB40=0,0,IF(C40&lt;(SUM(Y40:AB40)+ ('LED Curve'!$D$14*(U40/$W$6)^3+'LED Curve'!$D$15*(U40/$W$6)^2+'LED Curve'!$D$16*(U40/$W$6)^1+'LED Curve'!$D$17)*$AC$6+((R$5-5)*Design!C$18)),0,         ('LED Curve'!$D$14*(U40/$W$6)^3+'LED Curve'!$D$15*(U40/$W$6)^2+'LED Curve'!$D$16*(U40/$W$6)^1+'LED Curve'!$D$17)*$AC$6))</f>
        <v>0</v>
      </c>
      <c r="AD40" s="99">
        <f>IF(AC40=0,0,IF(C40&lt;(SUM(Y40:AC40)+('LED Curve'!$D$14*(U40/$Z$2)^3+'LED Curve'!$D$15*(U40/$Z$2)^2+'LED Curve'!$D$16*(U40/$Z$2)^1+'LED Curve'!$D$17)*$AE$2+((R$5-6)*Design!C$18)),0,         ('LED Curve'!$D$14*(U40/$Z$2)^3+'LED Curve'!$D$15*(U40/$Z$2)^2+'LED Curve'!$D$16*(U40/$Z$2)^1+'LED Curve'!$D$17)*$AE$2))</f>
        <v>0</v>
      </c>
      <c r="AE40" s="99">
        <f>IF(AD40=0,0,IF(C40&lt;(SUM(Y40:AD40)+('LED Curve'!$D$14*(U40/$Z$3)^3+'LED Curve'!$D$15*(U40/$Z$3)^2+'LED Curve'!$D$16*(U40/$Z$3)^1+'LED Curve'!$D$17)*$AE$3+((R$5-7)*Design!C$18)),0,         ('LED Curve'!$D$14*(U40/$Z$3)^3+'LED Curve'!$D$15*(U40/$Z$3)^2+'LED Curve'!$D$16*(U40/$Z$3)^1+'LED Curve'!$D$17)*$AE$3))</f>
        <v>0</v>
      </c>
      <c r="AF40" s="99">
        <f>IF(AE40=0,0,IF(C40&lt;(SUM(Y40:AE40)+('LED Curve'!$D$14*(U40/$Z$4)^3+'LED Curve'!$D$15*(U40/$Z$4)^2+'LED Curve'!$D$16*(U40/$Z$4)^1+'LED Curve'!$D$17)*$AE$4+((R$5-8)*Design!C$18)),0,         ('LED Curve'!$D$14*(U40/$Z$4)^3+'LED Curve'!$D$15*(U40/$Z$4)^2+'LED Curve'!$D$16*(U40/$Z$4)^1+'LED Curve'!$D$17)*$AE$4))</f>
        <v>0</v>
      </c>
      <c r="AG40" s="99">
        <f>IF(AF40=0,0,IF(C40&lt;(SUM(Y40:AF40)+('LED Curve'!$D$14*(U40/$Z$5)^3+'LED Curve'!$D$15*(U40/$Z$5)^2+'LED Curve'!$D$16*(U40/$Z$5)^1+'LED Curve'!$D$17)*$AE$5+((R$5-9)*Design!C$18)),0,         ('LED Curve'!$D$14*(U40/$Z$5)^3+'LED Curve'!$D$15*(U40/$Z$5)^2+'LED Curve'!$D$16*(U40/$Z$5)^1+'LED Curve'!$D$17)*$AE$5))</f>
        <v>0</v>
      </c>
      <c r="AH40" s="99">
        <f>IF(AG40=0,0,IF(C40&lt;(SUM(Y40:AG40)+('LED Curve'!$D$14*(U40/$Z$6)^3+'LED Curve'!$D$15*(U40/$Z$6)^2+'LED Curve'!$D$16*(U40/$Z$6)^1+'LED Curve'!$D$17)*$AE$6+((R$5-10)*Design!C$18)),0,         ('LED Curve'!$D$14*(U40/$Z$6)^3+'LED Curve'!$D$15*(U40/$Z$6)^2+'LED Curve'!$D$16*(U40/$Z$6)^1+'LED Curve'!$D$17)*$AE$6))</f>
        <v>0</v>
      </c>
      <c r="AI40">
        <f t="shared" si="44"/>
        <v>24.100865353248256</v>
      </c>
      <c r="AJ40" s="57">
        <f>IF(D40&lt;('LED Curve'!$D$14*(V40/$W$2)^3+'LED Curve'!$D$15*(V40/$W$2)^2+'LED Curve'!$D$16*(V40/$W$2)^1+'LED Curve'!$D$17)*$AC$2+((R$5-1)*Design!C$18),0,         ('LED Curve'!$D$14*(V40/$W$2)^3+'LED Curve'!$D$15*(V40/$W$2)^2+'LED Curve'!$D$16*(V40/$W$2)^1+'LED Curve'!$D$17)*$AC$2)</f>
        <v>23.810408369204641</v>
      </c>
      <c r="AK40" s="57">
        <f>IF(AJ40=0,0,IF(D40&lt;AJ40+('LED Curve'!$D$14*(V40/$W$3)^3+'LED Curve'!$D$15*(V40/$W$3)^2+'LED Curve'!$D$16*(V40/$W$3)^1+'LED Curve'!$D$17)*$AC$3+((R$5-1)*Design!C$18),0,         ('LED Curve'!$D$14*(V40/$W$3)^3+'LED Curve'!$D$15*(V40/$W$3)^2+'LED Curve'!$D$16*(V40/$W$3)^1+'LED Curve'!$D$17)*$AC$3))</f>
        <v>0</v>
      </c>
      <c r="AL40" s="57">
        <f>IF(AK40=0,0,IF(D40&lt;(SUM(AJ40:AK40)+('LED Curve'!$D$14*(V40/$W$4)^3+'LED Curve'!$D$15*(V40/$W$4)^2+'LED Curve'!$D$16*(V40/$W$4)^1+'LED Curve'!$D$17)*$AC$4+((R$5-1)*Design!C$18)),0,         ('LED Curve'!$D$14*(V40/$W$4)^3+'LED Curve'!$D$15*(V40/$W$4)^2+'LED Curve'!$D$16*(V40/$W$4)^1+'LED Curve'!$D$17)*$AC$4))</f>
        <v>0</v>
      </c>
      <c r="AM40" s="57">
        <f>IF(AL40=0,0,IF(D40&lt;(SUM(AJ40:AL40)+('LED Curve'!$D$14*(V40/$W$5)^3+'LED Curve'!$D$15*(V40/$W$5)^2+'LED Curve'!$D$16*(V40/$W$5)^1+'LED Curve'!$D$17)*$AC$5+((R$5-1)*Design!C$18)),0,         ('LED Curve'!$D$14*(V40/$W$5)^3+'LED Curve'!$D$15*(V40/$W$5)^2+'LED Curve'!$D$16*(V40/$W$5)^1+'LED Curve'!$D$17)*$AC$5))</f>
        <v>0</v>
      </c>
      <c r="AN40" s="57">
        <f>IF(AM40=0,0,IF(D40&lt;(SUM(AJ40:AM40)+ ('LED Curve'!$D$14*(V40/$W$6)^3+'LED Curve'!$D$15*(V40/$W$6)^2+'LED Curve'!$D$16*(V40/$W$6)^1+'LED Curve'!$D$17)*$AC$6+((R$5-1)*Design!C$18)),0,         ('LED Curve'!$D$14*(V40/$W$6)^3+'LED Curve'!$D$15*(V40/$W$6)^2+'LED Curve'!$D$16*(V40/$W$6)^1+'LED Curve'!$D$17)*$AC$6))</f>
        <v>0</v>
      </c>
      <c r="AO40" s="57">
        <f>IF(AN40=0,0,IF(D40&lt;(SUM(AJ40:AN40)+('LED Curve'!$D$14*(V40/$Z$2)^3+'LED Curve'!$D$15*(V40/$Z$2)^2+'LED Curve'!$D$16*(V40/$Z$2)^1+'LED Curve'!$D$17)*$AE$2+((R$5-1)*Design!C$18)),0,         ('LED Curve'!$D$14*(V40/$Z$2)^3+'LED Curve'!$D$15*(V40/$Z$2)^2+'LED Curve'!$D$16*(V40/$Z$2)^1+'LED Curve'!$D$17)*$AE$2))</f>
        <v>0</v>
      </c>
      <c r="AP40" s="57">
        <f>IF(AO40=0,0,IF(D40&lt;(SUM(AJ40:AO40)+('LED Curve'!$D$14*(V40/$Z$3)^3+'LED Curve'!$D$15*(V40/$Z$3)^2+'LED Curve'!$D$16*(V40/$Z$3)^1+'LED Curve'!$D$17)*$AE$3+((R$5-1)*Design!C$18)),0,         ('LED Curve'!$D$14*(V40/$Z$3)^3+'LED Curve'!$D$15*(V40/$Z$3)^2+'LED Curve'!$D$16*(V40/$Z$3)^1+'LED Curve'!$D$17)*$AE$3))</f>
        <v>0</v>
      </c>
      <c r="AQ40" s="57">
        <f>IF(AP40=0,0,IF(D40&lt;(SUM(AJ40:AP40)+('LED Curve'!$D$14*(V40/$Z$4)^3+'LED Curve'!$D$15*(V40/$Z$4)^2+'LED Curve'!$D$16*(V40/$Z$4)^1+'LED Curve'!$D$17)*$AE$4+((R$5-1)*Design!C$18)),0,         ('LED Curve'!$D$14*(V40/$Z$4)^3+'LED Curve'!$D$15*(V40/$Z$4)^2+'LED Curve'!$D$16*(V40/$Z$4)^1+'LED Curve'!$D$17)*$AE$4))</f>
        <v>0</v>
      </c>
      <c r="AR40" s="57">
        <f>IF(AQ40=0,0,IF(D40&lt;(SUM(AJ40:AQ40)+('LED Curve'!$D$14*(V40/$Z$5)^3+'LED Curve'!$D$15*(V40/$Z$5)^2+'LED Curve'!$D$16*(V40/$Z$5)^1+'LED Curve'!$D$17)*$AE$5+((R$5-1)*Design!C$18)),0,         ('LED Curve'!$D$14*(V40/$Z$5)^3+'LED Curve'!$D$15*(V40/$Z$5)^2+'LED Curve'!$D$16*(V40/$Z$5)^1+'LED Curve'!$D$17)*$AE$5))</f>
        <v>0</v>
      </c>
      <c r="AS40" s="57">
        <f>IF(AR40=0,0,IF(D40&lt;(SUM(AJ40:AR40)+('LED Curve'!$D$14*(V40/$Z$6)^3+'LED Curve'!$D$15*(V40/$Z$6)^2+'LED Curve'!$D$16*(V40/$Z$6)^1+'LED Curve'!$D$17)*$AE$6+((R$5-1)*Design!C$18)),0,         ('LED Curve'!$D$14*(V40/$Z$6)^3+'LED Curve'!$D$15*(V40/$Z$6)^2+'LED Curve'!$D$16*(V40/$Z$6)^1+'LED Curve'!$D$17)*$AE$6))</f>
        <v>0</v>
      </c>
      <c r="AU40" s="59">
        <f>IF(E40&lt;('LED Curve'!$D$14*(W40/$W$2)^3+'LED Curve'!$D$15*(W40/$W$2)^2+'LED Curve'!$D$16*(W40/$W$2)^1+'LED Curve'!$D$17)*$AC$2+((R$5-1)*Design!C$18),0,         ('LED Curve'!$D$14*(W40/$W$2)^3+'LED Curve'!$D$15*(W40/$W$2)^2+'LED Curve'!$D$16*(W40/$W$2)^1+'LED Curve'!$D$17)*$AC$2)</f>
        <v>23.53850735486683</v>
      </c>
      <c r="AV40" s="59">
        <f>IF(AU40=0,0,IF(E40&lt;AU40+('LED Curve'!$D$14*(W40/$W$3)^3+'LED Curve'!$D$15*(W40/$W$3)^2+'LED Curve'!$D$16*(W40/$W$3)^1+'LED Curve'!$D$17)*$AC$3+((R$5-2)*Design!C$18),0,         ('LED Curve'!$D$14*(W40/$W$3)^3+'LED Curve'!$D$15*(W40/$W$3)^2+'LED Curve'!$D$16*(W40/$W$3)^1+'LED Curve'!$D$17)*$AC$3))</f>
        <v>0</v>
      </c>
      <c r="AW40" s="59">
        <f>IF(AV40=0,0,IF(E40&lt;(SUM(AU40:AV40)+('LED Curve'!$D$14*(W40/$W$4)^3+'LED Curve'!$D$15*(W40/$W$4)^2+'LED Curve'!$D$16*(W40/$W$4)^1+'LED Curve'!$D$17)*$AC$4+((R$5-3)*Design!C$18)),0,         ('LED Curve'!$D$14*(W40/$W$4)^3+'LED Curve'!$D$15*(W40/$W$4)^2+'LED Curve'!$D$16*(W40/$W$4)^1+'LED Curve'!$D$17)*$AC$4))</f>
        <v>0</v>
      </c>
      <c r="AX40" s="59">
        <f>IF(AW40=0,0,IF(E40&lt;(SUM(AU40:AW40)+('LED Curve'!$D$14*(W40/$W$5)^3+'LED Curve'!$D$15*(W40/$W$5)^2+'LED Curve'!$D$16*(W40/$W$5)^1+'LED Curve'!$D$17)*$AC$5+((R$5-4)*Design!C$18)),0,         ('LED Curve'!$D$14*(W40/$W$5)^3+'LED Curve'!$D$15*(W40/$W$5)^2+'LED Curve'!$D$16*(W40/$W$5)^1+'LED Curve'!$D$17)*$AC$5))</f>
        <v>0</v>
      </c>
      <c r="AY40" s="59">
        <f>IF(AX40=0,0,IF(E40&lt;(SUM(AU40:AX40)+ ('LED Curve'!$D$14*(W40/$W$6)^3+'LED Curve'!$D$15*(W40/$W$6)^2+'LED Curve'!$D$16*(W40/$W$6)^1+'LED Curve'!$D$17)*$AC$6+((R$5-5)*Design!C$18)),0,         ('LED Curve'!$D$14*(W40/$W$6)^3+'LED Curve'!$D$15*(W40/$W$6)^2+'LED Curve'!$D$16*(W40/$W$6)^1+'LED Curve'!$D$17)*$AC$6))</f>
        <v>0</v>
      </c>
      <c r="AZ40" s="59">
        <f>IF(AY40=0,0,IF(E40&lt;(SUM(AU40:AY40)+('LED Curve'!$D$14*(W40/$Z$2)^3+'LED Curve'!$D$15*(W40/$Z$2)^2+'LED Curve'!$D$16*(W40/$Z$2)^1+'LED Curve'!$D$17)*$AE$2+((R$5-6)*Design!C$18)),0,         ('LED Curve'!$D$14*(W40/$Z$2)^3+'LED Curve'!$D$15*(W40/$Z$2)^2+'LED Curve'!$D$16*(W40/$Z$2)^1+'LED Curve'!$D$17)*$AE$2))</f>
        <v>0</v>
      </c>
      <c r="BA40" s="59">
        <f>IF(AZ40=0,0,IF(E40&lt;(SUM(AU40:AZ40)+('LED Curve'!$D$14*(W40/$Z$3)^3+'LED Curve'!$D$15*(W40/$Z$3)^2+'LED Curve'!$D$16*(W40/$Z$3)^1+'LED Curve'!$D$17)*$AE$3+((R$5-7)*Design!C$18)),0,         ('LED Curve'!$D$14*(W40/$Z$3)^3+'LED Curve'!$D$15*(W40/$Z$3)^2+'LED Curve'!$D$16*(W40/$Z$3)^1+'LED Curve'!$D$17)*$AE$3))</f>
        <v>0</v>
      </c>
      <c r="BB40" s="59">
        <f>IF(BA40=0,0,IF(E40&lt;(SUM(AU40:BA40)+('LED Curve'!$D$14*(W40/$Z$4)^3+'LED Curve'!$D$15*(W40/$Z$4)^2+'LED Curve'!$D$16*(W40/$Z$4)^1+'LED Curve'!$D$17)*$AE$4+((R$5-8)*Design!C$18)),0,         ('LED Curve'!$D$14*(W40/$Z$4)^3+'LED Curve'!$D$15*(W40/$Z$4)^2+'LED Curve'!$D$16*(W40/$Z$4)^1+'LED Curve'!$D$17)*$AE$4))</f>
        <v>0</v>
      </c>
      <c r="BC40" s="59">
        <f>IF(BB40=0,0,IF(E40&lt;(SUM(AU40:BB40)+('LED Curve'!$D$14*(W40/$Z$5)^3+'LED Curve'!$D$15*(W40/$Z$5)^2+'LED Curve'!$D$16*(W40/$Z$5)^1+'LED Curve'!$D$17)*$AE$5+((R$5-9)*Design!C$18)),0,         ('LED Curve'!$D$14*(W40/$Z$5)^3+'LED Curve'!$D$15*(W40/$Z$5)^2+'LED Curve'!$D$16*(W40/$Z$5)^1+'LED Curve'!$D$17)*$AE$5))</f>
        <v>0</v>
      </c>
      <c r="BD40" s="59">
        <f>IF(BC40=0,0,IF(E40&lt;(SUM(AU40:BC40)+('LED Curve'!$D$14*(W40/$Z$6)^3+'LED Curve'!$D$15*(W40/$Z$6)^2+'LED Curve'!$D$16*(W40/$Z$6)^1+'LED Curve'!$D$17)*$AE$6+((R$5-10)*Design!C$18)),0,         ('LED Curve'!$D$14*(W40/$Z$6)^3+'LED Curve'!$D$15*(W40/$Z$6)^2+'LED Curve'!$D$16*(W40/$Z$6)^1+'LED Curve'!$D$17)*$AE$6))</f>
        <v>0</v>
      </c>
      <c r="BE40">
        <f t="shared" si="45"/>
        <v>23.53850735486683</v>
      </c>
      <c r="BF40" s="64">
        <f t="shared" si="7"/>
        <v>93.20852352061388</v>
      </c>
      <c r="BG40" s="64">
        <f t="shared" si="8"/>
        <v>0</v>
      </c>
      <c r="BH40" s="64">
        <f t="shared" si="9"/>
        <v>0</v>
      </c>
      <c r="BI40" s="64">
        <f t="shared" si="10"/>
        <v>0</v>
      </c>
      <c r="BJ40" s="64">
        <f t="shared" si="11"/>
        <v>0</v>
      </c>
      <c r="BK40" s="64">
        <f t="shared" si="12"/>
        <v>0</v>
      </c>
      <c r="BL40" s="64">
        <f t="shared" si="13"/>
        <v>0</v>
      </c>
      <c r="BM40" s="64">
        <f t="shared" si="14"/>
        <v>0</v>
      </c>
      <c r="BN40" s="64">
        <f t="shared" si="15"/>
        <v>0</v>
      </c>
      <c r="BO40" s="64">
        <f t="shared" si="16"/>
        <v>0</v>
      </c>
      <c r="BQ40" s="67">
        <f t="shared" si="17"/>
        <v>82.067082519038351</v>
      </c>
      <c r="BR40" s="67">
        <f t="shared" si="18"/>
        <v>0</v>
      </c>
      <c r="BS40" s="67">
        <f t="shared" si="19"/>
        <v>0</v>
      </c>
      <c r="BT40" s="67">
        <f t="shared" si="20"/>
        <v>0</v>
      </c>
      <c r="BU40" s="67">
        <f t="shared" si="21"/>
        <v>0</v>
      </c>
      <c r="BV40" s="67">
        <f t="shared" si="22"/>
        <v>0</v>
      </c>
      <c r="BW40" s="67">
        <f t="shared" si="23"/>
        <v>0</v>
      </c>
      <c r="BX40" s="67">
        <f t="shared" si="24"/>
        <v>0</v>
      </c>
      <c r="BY40" s="67">
        <f t="shared" si="25"/>
        <v>0</v>
      </c>
      <c r="BZ40" s="67">
        <f t="shared" si="26"/>
        <v>0</v>
      </c>
      <c r="CB40" s="70">
        <f t="shared" si="27"/>
        <v>71.653133256118039</v>
      </c>
      <c r="CC40" s="70">
        <f t="shared" si="28"/>
        <v>0</v>
      </c>
      <c r="CD40" s="70">
        <f t="shared" si="29"/>
        <v>0</v>
      </c>
      <c r="CE40" s="70">
        <f t="shared" si="30"/>
        <v>0</v>
      </c>
      <c r="CF40" s="70">
        <f t="shared" si="31"/>
        <v>0</v>
      </c>
      <c r="CG40" s="70">
        <f t="shared" si="32"/>
        <v>0</v>
      </c>
      <c r="CH40" s="70">
        <f t="shared" si="33"/>
        <v>0</v>
      </c>
      <c r="CI40" s="70">
        <f t="shared" si="34"/>
        <v>0</v>
      </c>
      <c r="CJ40" s="70">
        <f t="shared" si="35"/>
        <v>0</v>
      </c>
      <c r="CK40" s="70">
        <f t="shared" si="36"/>
        <v>0</v>
      </c>
      <c r="CL40">
        <f t="shared" si="46"/>
        <v>71.653133256118039</v>
      </c>
      <c r="CM40" s="64">
        <f t="shared" si="47"/>
        <v>93.20852352061388</v>
      </c>
      <c r="CN40" s="64">
        <f t="shared" si="48"/>
        <v>0</v>
      </c>
      <c r="CO40" s="64">
        <f t="shared" si="49"/>
        <v>0</v>
      </c>
      <c r="CP40" s="64">
        <f t="shared" si="50"/>
        <v>0</v>
      </c>
      <c r="CQ40" s="64">
        <f t="shared" si="51"/>
        <v>0</v>
      </c>
      <c r="CR40" s="64">
        <f t="shared" si="52"/>
        <v>0</v>
      </c>
      <c r="CS40" s="64">
        <f t="shared" si="53"/>
        <v>0</v>
      </c>
      <c r="CT40" s="64">
        <f t="shared" si="54"/>
        <v>0</v>
      </c>
      <c r="CU40" s="64">
        <f t="shared" si="55"/>
        <v>0</v>
      </c>
      <c r="CV40" s="64">
        <f t="shared" si="56"/>
        <v>0</v>
      </c>
      <c r="CX40" s="103">
        <f t="shared" si="57"/>
        <v>82.067082519038351</v>
      </c>
      <c r="CY40" s="103">
        <f t="shared" si="58"/>
        <v>0</v>
      </c>
      <c r="CZ40" s="103">
        <f t="shared" si="59"/>
        <v>0</v>
      </c>
      <c r="DA40" s="103">
        <f t="shared" si="60"/>
        <v>0</v>
      </c>
      <c r="DB40" s="103">
        <f t="shared" si="61"/>
        <v>0</v>
      </c>
      <c r="DC40" s="103">
        <f t="shared" si="62"/>
        <v>0</v>
      </c>
      <c r="DD40" s="103">
        <f t="shared" si="63"/>
        <v>0</v>
      </c>
      <c r="DE40" s="103">
        <f t="shared" si="64"/>
        <v>0</v>
      </c>
      <c r="DF40" s="103">
        <f t="shared" si="65"/>
        <v>0</v>
      </c>
      <c r="DG40" s="103">
        <f t="shared" si="66"/>
        <v>0</v>
      </c>
      <c r="DI40" s="70">
        <f t="shared" si="67"/>
        <v>71.653133256118039</v>
      </c>
      <c r="DJ40" s="70">
        <f t="shared" si="68"/>
        <v>0</v>
      </c>
      <c r="DK40" s="70">
        <f t="shared" si="69"/>
        <v>0</v>
      </c>
      <c r="DL40" s="70">
        <f t="shared" si="70"/>
        <v>0</v>
      </c>
      <c r="DM40" s="70">
        <f t="shared" si="71"/>
        <v>0</v>
      </c>
      <c r="DN40" s="70">
        <f t="shared" si="72"/>
        <v>0</v>
      </c>
      <c r="DO40" s="70">
        <f t="shared" si="73"/>
        <v>0</v>
      </c>
      <c r="DP40" s="70">
        <f t="shared" si="74"/>
        <v>0</v>
      </c>
      <c r="DQ40" s="70">
        <f t="shared" si="75"/>
        <v>0</v>
      </c>
      <c r="DR40" s="70">
        <f t="shared" si="76"/>
        <v>0</v>
      </c>
      <c r="DT40">
        <f t="shared" si="77"/>
        <v>4.8296695230877331</v>
      </c>
      <c r="DU40">
        <f t="shared" si="78"/>
        <v>4.7376186628802976</v>
      </c>
      <c r="DV40">
        <f t="shared" si="79"/>
        <v>4.5601108620130972</v>
      </c>
      <c r="DX40">
        <f t="shared" si="80"/>
        <v>4.6478344356488635E-2</v>
      </c>
      <c r="DY40">
        <f t="shared" si="81"/>
        <v>3.991049820886778E-2</v>
      </c>
      <c r="DZ40">
        <f t="shared" si="82"/>
        <v>3.0138959560720394E-2</v>
      </c>
      <c r="EB40">
        <f t="shared" si="83"/>
        <v>2.246406075145388</v>
      </c>
      <c r="EC40">
        <f t="shared" si="84"/>
        <v>0</v>
      </c>
      <c r="ED40">
        <f t="shared" si="85"/>
        <v>0</v>
      </c>
      <c r="EE40">
        <f t="shared" si="86"/>
        <v>0</v>
      </c>
      <c r="EF40">
        <f t="shared" si="87"/>
        <v>0</v>
      </c>
      <c r="EG40">
        <f t="shared" si="88"/>
        <v>0</v>
      </c>
      <c r="EH40">
        <f t="shared" si="89"/>
        <v>0</v>
      </c>
      <c r="EI40">
        <f t="shared" si="90"/>
        <v>0</v>
      </c>
      <c r="EJ40">
        <f t="shared" si="91"/>
        <v>0</v>
      </c>
      <c r="EK40">
        <f t="shared" si="92"/>
        <v>0</v>
      </c>
      <c r="EM40">
        <f t="shared" si="93"/>
        <v>1.9540507484475187</v>
      </c>
      <c r="EN40">
        <f t="shared" si="94"/>
        <v>0</v>
      </c>
      <c r="EO40">
        <f t="shared" si="95"/>
        <v>0</v>
      </c>
      <c r="EP40">
        <f t="shared" si="96"/>
        <v>0</v>
      </c>
      <c r="EQ40">
        <f t="shared" si="97"/>
        <v>0</v>
      </c>
      <c r="ER40">
        <f t="shared" si="98"/>
        <v>0</v>
      </c>
      <c r="ES40">
        <f t="shared" si="99"/>
        <v>0</v>
      </c>
      <c r="ET40">
        <f t="shared" si="100"/>
        <v>0</v>
      </c>
      <c r="EU40">
        <f t="shared" si="101"/>
        <v>0</v>
      </c>
      <c r="EV40">
        <f t="shared" si="102"/>
        <v>0</v>
      </c>
      <c r="EX40">
        <f t="shared" si="103"/>
        <v>1.6866078041483874</v>
      </c>
      <c r="EY40">
        <f t="shared" si="104"/>
        <v>0</v>
      </c>
      <c r="EZ40">
        <f t="shared" si="105"/>
        <v>0</v>
      </c>
      <c r="FA40">
        <f t="shared" si="106"/>
        <v>0</v>
      </c>
      <c r="FB40">
        <f t="shared" si="107"/>
        <v>0</v>
      </c>
      <c r="FC40">
        <f t="shared" si="108"/>
        <v>0</v>
      </c>
      <c r="FD40">
        <f t="shared" si="109"/>
        <v>0</v>
      </c>
      <c r="FE40">
        <f t="shared" si="110"/>
        <v>0</v>
      </c>
      <c r="FF40">
        <f t="shared" si="111"/>
        <v>0</v>
      </c>
      <c r="FG40">
        <f t="shared" si="112"/>
        <v>0</v>
      </c>
      <c r="FJ40">
        <f>IF($W$2=0,0,IF(BF40&lt;=0,0,('LED Curve'!$D$19*(BF40/$W$2)^3+'LED Curve'!$D$20*(BF40/$W$2)^2+'LED Curve'!$D$21*(BF40/$W$2)^1+'LED Curve'!$D$22)*$AC$2*$W$2))</f>
        <v>376.88248053558004</v>
      </c>
      <c r="FK40">
        <f>IF($W$3=0,0,IF(BG40&lt;=0,0,('LED Curve'!$D$19*(BG40/$W$3)^3+'LED Curve'!$D$20*(BG40/$W$3)^2+'LED Curve'!$D$21*(BG40/$W$3)^1+'LED Curve'!$D$22)*$AC$3*$W$3))</f>
        <v>0</v>
      </c>
      <c r="FL40">
        <f>IF($W$4=0,0,IF(BH40&lt;=0,0,('LED Curve'!$D$19*(BH40/$W$4)^3+'LED Curve'!$D$20*(BH40/$W$4)^2+'LED Curve'!$D$21*(BH40/$W$4)^1+'LED Curve'!$D$22)*$AC$4*$W$4))</f>
        <v>0</v>
      </c>
      <c r="FM40">
        <f>IF($W$5=0,0,IF(BI40&lt;=0,0,('LED Curve'!$D$19*(BI40/$W$5)^3+'LED Curve'!$D$20*(BI40/$W$5)^2+'LED Curve'!$D$21*(BI40/$W$5)^1+'LED Curve'!$D$22)*$AC$5*$W$5))</f>
        <v>0</v>
      </c>
      <c r="FN40">
        <f>IF($W$6=0,0,IF(BJ40&lt;=0,0,('LED Curve'!$D$19*(BJ40/$W$6)^3+'LED Curve'!$D$20*(BJ40/$W$6)^2+'LED Curve'!$D$21*(BJ40/$W$6)^1+'LED Curve'!$D$22)*$AC$6*$W$6))</f>
        <v>0</v>
      </c>
      <c r="FO40">
        <f>IF($Z$2=0,0,IF(BK40&lt;=0,0,('LED Curve'!$D$19*(BK40/$Z$2)^3+'LED Curve'!$D$20*(BK40/$Z$2)^2+'LED Curve'!$D$21*(BK40/$Z$2)^1+'LED Curve'!$D$22)*$AE$2*$Z$2))</f>
        <v>0</v>
      </c>
      <c r="FP40">
        <f>IF($Z$3=0,0,IF(BL40&lt;=0,0,('LED Curve'!$D$19*(BL40/$Z$3)^3+'LED Curve'!$D$20*(BL40/$Z$3)^2+'LED Curve'!$D$21*(BL40/$Z$3)^1+'LED Curve'!$D$22)*$AE$3*$Z$3))</f>
        <v>0</v>
      </c>
      <c r="FQ40">
        <f>IF($Z$4=0,0,IF(BM40&lt;=0,0,('LED Curve'!$D$19*(BM40/$Z$4)^3+'LED Curve'!$D$20*(BM40/$Z$4)^2+'LED Curve'!$D$21*(BM40/$Z$4)^1+'LED Curve'!$D$22)*$AE$4*$Z$4))</f>
        <v>0</v>
      </c>
      <c r="FR40">
        <f>IF($Z$5=0,0,IF(BN40&lt;=0,0,('LED Curve'!$D$19*(BN40/$Z$5)^3+'LED Curve'!$D$20*(BN40/$Z$5)^2+'LED Curve'!$D$21*(BN40/$Z$5)^1+'LED Curve'!$D$22)*$AE$5*$Z$5))</f>
        <v>0</v>
      </c>
      <c r="FS40">
        <f>IF($Z$6=0,0,IF(BO40&lt;=0,0,('LED Curve'!$D$19*(BO40/$Z$6)^3+'LED Curve'!$D$20*(BO40/$Z$6)^2+'LED Curve'!$D$21*(BO40/$Z$6)^1+'LED Curve'!$D$22)*$AE$6*$Z$6))</f>
        <v>0</v>
      </c>
      <c r="FU40">
        <f>IF($W$2=0,0,IF(BQ40&lt;=0,0,('LED Curve'!$D$19*(BQ40/$W$2)^3+'LED Curve'!$D$20*(BQ40/$W$2)^2+'LED Curve'!$D$21*(BQ40/$W$2)^1+'LED Curve'!$D$22)*$AC$2*$W$2))</f>
        <v>334.56962265455866</v>
      </c>
      <c r="FV40">
        <f>IF($W$3=0,0,IF(BR40&lt;=0,0,('LED Curve'!$D$19*(BR40/$W$3)^3+'LED Curve'!$D$20*(BR40/$W$3)^2+'LED Curve'!$D$21*(BR40/$W$3)^1+'LED Curve'!$D$22)*$AC$3*$W$3))</f>
        <v>0</v>
      </c>
      <c r="FW40">
        <f>IF($W$4=0,0,IF(BS40&lt;=0,0,('LED Curve'!$D$19*(BS40/$W$4)^3+'LED Curve'!$D$20*(BS40/$W$4)^2+'LED Curve'!$D$21*(BS40/$W$4)^1+'LED Curve'!$D$22)*$AC$4*$W$4))</f>
        <v>0</v>
      </c>
      <c r="FX40">
        <f>IF($W$5=0,0,IF(BT40&lt;=0,0,('LED Curve'!$D$19*(BT40/$W$5)^3+'LED Curve'!$D$20*(BT40/$W$5)^2+'LED Curve'!$D$21*(BT40/$W$5)^1+'LED Curve'!$D$22)*$AC$5*$W$5))</f>
        <v>0</v>
      </c>
      <c r="FY40">
        <f>IF($W$6=0,0,IF(BU40&lt;=0,0,('LED Curve'!$D$19*(BU40/$W$6)^3+'LED Curve'!$D$20*(BU40/$W$6)^2+'LED Curve'!$D$21*(BU40/$W$6)^1+'LED Curve'!$D$22)*$AC$6*$W$6))</f>
        <v>0</v>
      </c>
      <c r="FZ40">
        <f>IF($Z$2=0,0,IF(BV40&lt;=0,0,('LED Curve'!$D$19*(BV40/$Z$2)^3+'LED Curve'!$D$20*(BV40/$Z$2)^2+'LED Curve'!$D$21*(BV40/$Z$2)^1+'LED Curve'!$D$22)*$AE$2*$Z$2))</f>
        <v>0</v>
      </c>
      <c r="GA40">
        <f>IF($Z$3=0,0,IF(BW40&lt;=0,0,('LED Curve'!$D$19*(BW40/$Z$3)^3+'LED Curve'!$D$20*(BW40/$Z$3)^2+'LED Curve'!$D$21*(BW40/$Z$3)^1+'LED Curve'!$D$22)*$AE$3*$Z$3))</f>
        <v>0</v>
      </c>
      <c r="GB40">
        <f>IF($Z$4=0,0,IF(BX40&lt;=0,0,('LED Curve'!$D$19*(BX40/$Z$4)^3+'LED Curve'!$D$20*(BX40/$Z$4)^2+'LED Curve'!$D$21*(BX40/$Z$4)^1+'LED Curve'!$D$22)*$AE$4*$Z$4))</f>
        <v>0</v>
      </c>
      <c r="GC40">
        <f>IF($Z$5=0,0,IF(BY40&lt;=0,0,('LED Curve'!$D$19*(BY40/$Z$5)^3+'LED Curve'!$D$20*(BY40/$Z$5)^2+'LED Curve'!$D$21*(BY40/$Z$5)^1+'LED Curve'!$D$22)*$AE$5*$Z$5))</f>
        <v>0</v>
      </c>
      <c r="GD40">
        <f>IF($Z$6=0,0,IF(BZ40&lt;=0,0,('LED Curve'!$D$19*(BZ40/$Z$6)^3+'LED Curve'!$D$20*(BZ40/$Z$6)^2+'LED Curve'!$D$21*(BZ40/$Z$6)^1+'LED Curve'!$D$22)*$AE$6*$Z$6))</f>
        <v>0</v>
      </c>
      <c r="GF40">
        <f>IF($W$2=0,0,IF(CB40&lt;=0,0,('LED Curve'!$D$19*(CB40/$W$2)^3+'LED Curve'!$D$20*(CB40/$W$2)^2+'LED Curve'!$D$21*(CB40/$W$2)^1+'LED Curve'!$D$22)*$AC$2*$W$2))</f>
        <v>294.19004680198594</v>
      </c>
      <c r="GG40">
        <f>IF($W$3=0,0,IF(CC40&lt;=0,0,('LED Curve'!$D$19*(CC40/$W$3)^3+'LED Curve'!$D$20*(CC40/$W$3)^2+'LED Curve'!$D$21*(CC40/$W$3)^1+'LED Curve'!$D$22)*$AC$3*$W$3))</f>
        <v>0</v>
      </c>
      <c r="GH40">
        <f>IF($W$4=0,0,IF(CD40&lt;=0,0,('LED Curve'!$D$19*(CD40/$W$4)^3+'LED Curve'!$D$20*(CD40/$W$4)^2+'LED Curve'!$D$21*(CD40/$W$4)^1+'LED Curve'!$D$22)*$AC$4*$W$4))</f>
        <v>0</v>
      </c>
      <c r="GI40">
        <f>IF($W$5=0,0,IF(CE40&lt;=0,0,('LED Curve'!$D$19*(CE40/$W$5)^3+'LED Curve'!$D$20*(CE40/$W$5)^2+'LED Curve'!$D$21*(CE40/$W$5)^1+'LED Curve'!$D$22)*$AC$5*$W$5))</f>
        <v>0</v>
      </c>
      <c r="GJ40">
        <f>IF($W$6=0,0,IF(CF40&lt;=0,0,('LED Curve'!$D$19*(CF40/$W$6)^3+'LED Curve'!$D$20*(CF40/$W$6)^2+'LED Curve'!$D$21*(CF40/$W$6)^1+'LED Curve'!$D$22)*$AC$6*$W$6))</f>
        <v>0</v>
      </c>
      <c r="GK40">
        <f>IF($Z$2=0,0,IF(CG40&lt;=0,0,('LED Curve'!$D$19*(CG40/$Z$2)^3+'LED Curve'!$D$20*(CG40/$Z$2)^2+'LED Curve'!$D$21*(CG40/$Z$2)^1+'LED Curve'!$D$22)*$AE$2*$Z$2))</f>
        <v>0</v>
      </c>
      <c r="GL40">
        <f>IF($Z$3=0,0,IF(CH40&lt;=0,0,('LED Curve'!$D$19*(CH40/$Z$3)^3+'LED Curve'!$D$20*(CH40/$Z$3)^2+'LED Curve'!$D$21*(CH40/$Z$3)^1+'LED Curve'!$D$22)*$AE$3*$Z$3))</f>
        <v>0</v>
      </c>
      <c r="GM40">
        <f>IF($Z$4=0,0,IF(CI40&lt;=0,0,('LED Curve'!$D$19*(CI40/$Z$4)^3+'LED Curve'!$D$20*(CI40/$Z$4)^2+'LED Curve'!$D$21*(CI40/$Z$4)^1+'LED Curve'!$D$22)*$AE$4*$Z$4))</f>
        <v>0</v>
      </c>
      <c r="GN40">
        <f>IF($Z$5=0,0,IF(CJ40&lt;=0,0,('LED Curve'!$D$19*(CJ40/$Z$5)^3+'LED Curve'!$D$20*(CJ40/$Z$5)^2+'LED Curve'!$D$21*(CJ40/$Z$5)^1+'LED Curve'!$D$22)*$AE$5*$Z$5))</f>
        <v>0</v>
      </c>
      <c r="GO40">
        <f>IF($Z$6=0,0,IF(CK40&lt;=0,0,('LED Curve'!$D$19*(CK40/$Z$6)^3+'LED Curve'!$D$20*(CK40/$Z$6)^2+'LED Curve'!$D$21*(CK40/$Z$6)^1+'LED Curve'!$D$22)*$AE$6*$Z$6))</f>
        <v>0</v>
      </c>
      <c r="GQ40">
        <f t="shared" si="113"/>
        <v>376.88248053558004</v>
      </c>
      <c r="GR40">
        <f t="shared" si="41"/>
        <v>0</v>
      </c>
      <c r="GS40">
        <f t="shared" si="114"/>
        <v>334.56962265455866</v>
      </c>
      <c r="GT40">
        <f t="shared" si="42"/>
        <v>0</v>
      </c>
      <c r="GU40">
        <f t="shared" si="115"/>
        <v>294.19004680198594</v>
      </c>
      <c r="GV40">
        <f t="shared" si="43"/>
        <v>0</v>
      </c>
    </row>
    <row r="41" spans="1:204" ht="16.899999999999999">
      <c r="A41">
        <v>30</v>
      </c>
      <c r="B41">
        <f t="shared" si="0"/>
        <v>9.765625E-4</v>
      </c>
      <c r="C41" s="50">
        <f t="shared" si="1"/>
        <v>53.568591703442401</v>
      </c>
      <c r="D41" s="50">
        <f t="shared" si="2"/>
        <v>59.676213003824891</v>
      </c>
      <c r="E41" s="50">
        <f t="shared" si="3"/>
        <v>65.783834304207375</v>
      </c>
      <c r="G41" s="52">
        <f t="shared" si="4"/>
        <v>0.85029510640384753</v>
      </c>
      <c r="H41" s="52">
        <f t="shared" si="5"/>
        <v>0.94724147625118871</v>
      </c>
      <c r="I41" s="52">
        <f t="shared" si="6"/>
        <v>1.0441878460985297</v>
      </c>
      <c r="J41" s="52">
        <f>IF(C41&lt;Calculation!D$19,0,G41)</f>
        <v>0.85029510640384753</v>
      </c>
      <c r="K41" s="52">
        <f>IF(D41&lt;Calculation!D$19,0,H41)</f>
        <v>0.94724147625118871</v>
      </c>
      <c r="L41" s="52">
        <f>IF(E41&lt;Calculation!D$19,0,I41)</f>
        <v>1.0441878460985297</v>
      </c>
      <c r="M41" s="52">
        <f>IF(IF(C41&lt;Calculation!D$19,0,C41*(R$3/(R$2+R$3)))&gt;0,$H$2*SIN(2*PI()*$E$2*B41)+$H$5,0)</f>
        <v>0.86669960089522036</v>
      </c>
      <c r="N41" s="52">
        <f>IF(IF(D41&lt;Calculation!D$19,0,D41*(R$3/(R$2+R$3)))&gt;0,$J$2*SIN(2*PI()*$E$2*B41)+$J$5,0)</f>
        <v>0.76951806401545131</v>
      </c>
      <c r="O41" s="52">
        <f>IF(IF(E41&lt;Calculation!D$19,0,E41*(R$3/(R$2+R$3)))&gt;0,$L$2*SIN(2*PI()*$E$2*B41)+$L$5,0)</f>
        <v>0.67888395278357883</v>
      </c>
      <c r="Q41" s="55">
        <f>(M41/Design!C$43)*10^3</f>
        <v>96.29995565502449</v>
      </c>
      <c r="R41" s="55">
        <f>(N41/Design!C$43)*10^3</f>
        <v>85.502007112827926</v>
      </c>
      <c r="S41" s="55">
        <f>(O41/Design!C$43)*10^3</f>
        <v>75.431550309286536</v>
      </c>
      <c r="U41" s="55">
        <f>(($H$2*SIN(2*PI()*$E$2*B41)+$H$5)/Design!C$43)*10^3</f>
        <v>96.29995565502449</v>
      </c>
      <c r="V41" s="55">
        <f>(($J$2*SIN(2*PI()*$E$2*B41)+$J$5)/Design!C$43)*10^3</f>
        <v>85.502007112827926</v>
      </c>
      <c r="W41" s="55">
        <f>(($L$2*SIN(2*PI()*$E$2*B41)+$L$5)/Design!C$43)*10^3</f>
        <v>75.431550309286536</v>
      </c>
      <c r="Y41" s="99">
        <f>IF(C41&lt;('LED Curve'!$D$14*(U41/$W$2)^3+'LED Curve'!$D$15*(U41/$W$2)^2+'LED Curve'!$D$16*(U41/$W$2)^1+'LED Curve'!$D$17)*$AC$2+((R$5-1)*Design!C$18),0,         ('LED Curve'!$D$14*(U41/$W$2)^3+'LED Curve'!$D$15*(U41/$W$2)^2+'LED Curve'!$D$16*(U41/$W$2)^1+'LED Curve'!$D$17)*$AC$2)</f>
        <v>24.18110302590074</v>
      </c>
      <c r="Z41" s="99">
        <f>IF(Y41=0,0,IF(C41&lt;Y41+('LED Curve'!$D$14*(U41/$W$3)^3+'LED Curve'!$D$15*(U41/$W$3)^2+'LED Curve'!$D$16*(U41/$W$3)^1+'LED Curve'!$D$17)*$AC$3+((R$5-2)*Design!C$18),0,         ('LED Curve'!$D$14*(U41/$W$3)^3+'LED Curve'!$D$15*(U41/$W$3)^2+'LED Curve'!$D$16*(U41/$W$3)^1+'LED Curve'!$D$17)*$AC$3))</f>
        <v>0</v>
      </c>
      <c r="AA41" s="99">
        <f>IF(Z41=0,0,IF(C41&lt;(SUM(Y41:Z41)+('LED Curve'!$D$14*(U41/$W$4)^3+'LED Curve'!$D$15*(U41/$W$4)^2+'LED Curve'!$D$16*(U41/$W$4)^1+'LED Curve'!$D$17)*$AC$4+((R$5-3)*Design!C$18)),0,         ('LED Curve'!$D$14*(U41/$W$4)^3+'LED Curve'!$D$15*(U41/$W$4)^2+'LED Curve'!$D$16*(U41/$W$4)^1+'LED Curve'!$D$17)*$AC$4))</f>
        <v>0</v>
      </c>
      <c r="AB41" s="99">
        <f>IF(AA41=0,0,IF(C41&lt;(SUM(Y41:AA41)+('LED Curve'!$D$14*(U41/$W$5)^3+'LED Curve'!$D$15*(U41/$W$5)^2+'LED Curve'!$D$16*(U41/$W$5)^1+'LED Curve'!$D$17)*$AC$5+((R$5-4)*Design!C$18)),0,         ('LED Curve'!$D$14*(U41/$W$5)^3+'LED Curve'!$D$15*(U41/$W$5)^2+'LED Curve'!$D$16*(U41/$W$5)^1+'LED Curve'!$D$17)*$AC$5))</f>
        <v>0</v>
      </c>
      <c r="AC41" s="99">
        <f>IF(AB41=0,0,IF(C41&lt;(SUM(Y41:AB41)+ ('LED Curve'!$D$14*(U41/$W$6)^3+'LED Curve'!$D$15*(U41/$W$6)^2+'LED Curve'!$D$16*(U41/$W$6)^1+'LED Curve'!$D$17)*$AC$6+((R$5-5)*Design!C$18)),0,         ('LED Curve'!$D$14*(U41/$W$6)^3+'LED Curve'!$D$15*(U41/$W$6)^2+'LED Curve'!$D$16*(U41/$W$6)^1+'LED Curve'!$D$17)*$AC$6))</f>
        <v>0</v>
      </c>
      <c r="AD41" s="99">
        <f>IF(AC41=0,0,IF(C41&lt;(SUM(Y41:AC41)+('LED Curve'!$D$14*(U41/$Z$2)^3+'LED Curve'!$D$15*(U41/$Z$2)^2+'LED Curve'!$D$16*(U41/$Z$2)^1+'LED Curve'!$D$17)*$AE$2+((R$5-6)*Design!C$18)),0,         ('LED Curve'!$D$14*(U41/$Z$2)^3+'LED Curve'!$D$15*(U41/$Z$2)^2+'LED Curve'!$D$16*(U41/$Z$2)^1+'LED Curve'!$D$17)*$AE$2))</f>
        <v>0</v>
      </c>
      <c r="AE41" s="99">
        <f>IF(AD41=0,0,IF(C41&lt;(SUM(Y41:AD41)+('LED Curve'!$D$14*(U41/$Z$3)^3+'LED Curve'!$D$15*(U41/$Z$3)^2+'LED Curve'!$D$16*(U41/$Z$3)^1+'LED Curve'!$D$17)*$AE$3+((R$5-7)*Design!C$18)),0,         ('LED Curve'!$D$14*(U41/$Z$3)^3+'LED Curve'!$D$15*(U41/$Z$3)^2+'LED Curve'!$D$16*(U41/$Z$3)^1+'LED Curve'!$D$17)*$AE$3))</f>
        <v>0</v>
      </c>
      <c r="AF41" s="99">
        <f>IF(AE41=0,0,IF(C41&lt;(SUM(Y41:AE41)+('LED Curve'!$D$14*(U41/$Z$4)^3+'LED Curve'!$D$15*(U41/$Z$4)^2+'LED Curve'!$D$16*(U41/$Z$4)^1+'LED Curve'!$D$17)*$AE$4+((R$5-8)*Design!C$18)),0,         ('LED Curve'!$D$14*(U41/$Z$4)^3+'LED Curve'!$D$15*(U41/$Z$4)^2+'LED Curve'!$D$16*(U41/$Z$4)^1+'LED Curve'!$D$17)*$AE$4))</f>
        <v>0</v>
      </c>
      <c r="AG41" s="99">
        <f>IF(AF41=0,0,IF(C41&lt;(SUM(Y41:AF41)+('LED Curve'!$D$14*(U41/$Z$5)^3+'LED Curve'!$D$15*(U41/$Z$5)^2+'LED Curve'!$D$16*(U41/$Z$5)^1+'LED Curve'!$D$17)*$AE$5+((R$5-9)*Design!C$18)),0,         ('LED Curve'!$D$14*(U41/$Z$5)^3+'LED Curve'!$D$15*(U41/$Z$5)^2+'LED Curve'!$D$16*(U41/$Z$5)^1+'LED Curve'!$D$17)*$AE$5))</f>
        <v>0</v>
      </c>
      <c r="AH41" s="99">
        <f>IF(AG41=0,0,IF(C41&lt;(SUM(Y41:AG41)+('LED Curve'!$D$14*(U41/$Z$6)^3+'LED Curve'!$D$15*(U41/$Z$6)^2+'LED Curve'!$D$16*(U41/$Z$6)^1+'LED Curve'!$D$17)*$AE$6+((R$5-10)*Design!C$18)),0,         ('LED Curve'!$D$14*(U41/$Z$6)^3+'LED Curve'!$D$15*(U41/$Z$6)^2+'LED Curve'!$D$16*(U41/$Z$6)^1+'LED Curve'!$D$17)*$AE$6))</f>
        <v>0</v>
      </c>
      <c r="AI41">
        <f t="shared" si="44"/>
        <v>24.18110302590074</v>
      </c>
      <c r="AJ41" s="57">
        <f>IF(D41&lt;('LED Curve'!$D$14*(V41/$W$2)^3+'LED Curve'!$D$15*(V41/$W$2)^2+'LED Curve'!$D$16*(V41/$W$2)^1+'LED Curve'!$D$17)*$AC$2+((R$5-1)*Design!C$18),0,         ('LED Curve'!$D$14*(V41/$W$2)^3+'LED Curve'!$D$15*(V41/$W$2)^2+'LED Curve'!$D$16*(V41/$W$2)^1+'LED Curve'!$D$17)*$AC$2)</f>
        <v>23.900098198847907</v>
      </c>
      <c r="AK41" s="57">
        <f>IF(AJ41=0,0,IF(D41&lt;AJ41+('LED Curve'!$D$14*(V41/$W$3)^3+'LED Curve'!$D$15*(V41/$W$3)^2+'LED Curve'!$D$16*(V41/$W$3)^1+'LED Curve'!$D$17)*$AC$3+((R$5-1)*Design!C$18),0,         ('LED Curve'!$D$14*(V41/$W$3)^3+'LED Curve'!$D$15*(V41/$W$3)^2+'LED Curve'!$D$16*(V41/$W$3)^1+'LED Curve'!$D$17)*$AC$3))</f>
        <v>0</v>
      </c>
      <c r="AL41" s="57">
        <f>IF(AK41=0,0,IF(D41&lt;(SUM(AJ41:AK41)+('LED Curve'!$D$14*(V41/$W$4)^3+'LED Curve'!$D$15*(V41/$W$4)^2+'LED Curve'!$D$16*(V41/$W$4)^1+'LED Curve'!$D$17)*$AC$4+((R$5-1)*Design!C$18)),0,         ('LED Curve'!$D$14*(V41/$W$4)^3+'LED Curve'!$D$15*(V41/$W$4)^2+'LED Curve'!$D$16*(V41/$W$4)^1+'LED Curve'!$D$17)*$AC$4))</f>
        <v>0</v>
      </c>
      <c r="AM41" s="57">
        <f>IF(AL41=0,0,IF(D41&lt;(SUM(AJ41:AL41)+('LED Curve'!$D$14*(V41/$W$5)^3+'LED Curve'!$D$15*(V41/$W$5)^2+'LED Curve'!$D$16*(V41/$W$5)^1+'LED Curve'!$D$17)*$AC$5+((R$5-1)*Design!C$18)),0,         ('LED Curve'!$D$14*(V41/$W$5)^3+'LED Curve'!$D$15*(V41/$W$5)^2+'LED Curve'!$D$16*(V41/$W$5)^1+'LED Curve'!$D$17)*$AC$5))</f>
        <v>0</v>
      </c>
      <c r="AN41" s="57">
        <f>IF(AM41=0,0,IF(D41&lt;(SUM(AJ41:AM41)+ ('LED Curve'!$D$14*(V41/$W$6)^3+'LED Curve'!$D$15*(V41/$W$6)^2+'LED Curve'!$D$16*(V41/$W$6)^1+'LED Curve'!$D$17)*$AC$6+((R$5-1)*Design!C$18)),0,         ('LED Curve'!$D$14*(V41/$W$6)^3+'LED Curve'!$D$15*(V41/$W$6)^2+'LED Curve'!$D$16*(V41/$W$6)^1+'LED Curve'!$D$17)*$AC$6))</f>
        <v>0</v>
      </c>
      <c r="AO41" s="57">
        <f>IF(AN41=0,0,IF(D41&lt;(SUM(AJ41:AN41)+('LED Curve'!$D$14*(V41/$Z$2)^3+'LED Curve'!$D$15*(V41/$Z$2)^2+'LED Curve'!$D$16*(V41/$Z$2)^1+'LED Curve'!$D$17)*$AE$2+((R$5-1)*Design!C$18)),0,         ('LED Curve'!$D$14*(V41/$Z$2)^3+'LED Curve'!$D$15*(V41/$Z$2)^2+'LED Curve'!$D$16*(V41/$Z$2)^1+'LED Curve'!$D$17)*$AE$2))</f>
        <v>0</v>
      </c>
      <c r="AP41" s="57">
        <f>IF(AO41=0,0,IF(D41&lt;(SUM(AJ41:AO41)+('LED Curve'!$D$14*(V41/$Z$3)^3+'LED Curve'!$D$15*(V41/$Z$3)^2+'LED Curve'!$D$16*(V41/$Z$3)^1+'LED Curve'!$D$17)*$AE$3+((R$5-1)*Design!C$18)),0,         ('LED Curve'!$D$14*(V41/$Z$3)^3+'LED Curve'!$D$15*(V41/$Z$3)^2+'LED Curve'!$D$16*(V41/$Z$3)^1+'LED Curve'!$D$17)*$AE$3))</f>
        <v>0</v>
      </c>
      <c r="AQ41" s="57">
        <f>IF(AP41=0,0,IF(D41&lt;(SUM(AJ41:AP41)+('LED Curve'!$D$14*(V41/$Z$4)^3+'LED Curve'!$D$15*(V41/$Z$4)^2+'LED Curve'!$D$16*(V41/$Z$4)^1+'LED Curve'!$D$17)*$AE$4+((R$5-1)*Design!C$18)),0,         ('LED Curve'!$D$14*(V41/$Z$4)^3+'LED Curve'!$D$15*(V41/$Z$4)^2+'LED Curve'!$D$16*(V41/$Z$4)^1+'LED Curve'!$D$17)*$AE$4))</f>
        <v>0</v>
      </c>
      <c r="AR41" s="57">
        <f>IF(AQ41=0,0,IF(D41&lt;(SUM(AJ41:AQ41)+('LED Curve'!$D$14*(V41/$Z$5)^3+'LED Curve'!$D$15*(V41/$Z$5)^2+'LED Curve'!$D$16*(V41/$Z$5)^1+'LED Curve'!$D$17)*$AE$5+((R$5-1)*Design!C$18)),0,         ('LED Curve'!$D$14*(V41/$Z$5)^3+'LED Curve'!$D$15*(V41/$Z$5)^2+'LED Curve'!$D$16*(V41/$Z$5)^1+'LED Curve'!$D$17)*$AE$5))</f>
        <v>0</v>
      </c>
      <c r="AS41" s="57">
        <f>IF(AR41=0,0,IF(D41&lt;(SUM(AJ41:AR41)+('LED Curve'!$D$14*(V41/$Z$6)^3+'LED Curve'!$D$15*(V41/$Z$6)^2+'LED Curve'!$D$16*(V41/$Z$6)^1+'LED Curve'!$D$17)*$AE$6+((R$5-1)*Design!C$18)),0,         ('LED Curve'!$D$14*(V41/$Z$6)^3+'LED Curve'!$D$15*(V41/$Z$6)^2+'LED Curve'!$D$16*(V41/$Z$6)^1+'LED Curve'!$D$17)*$AE$6))</f>
        <v>0</v>
      </c>
      <c r="AU41" s="59">
        <f>IF(E41&lt;('LED Curve'!$D$14*(W41/$W$2)^3+'LED Curve'!$D$15*(W41/$W$2)^2+'LED Curve'!$D$16*(W41/$W$2)^1+'LED Curve'!$D$17)*$AC$2+((R$5-1)*Design!C$18),0,         ('LED Curve'!$D$14*(W41/$W$2)^3+'LED Curve'!$D$15*(W41/$W$2)^2+'LED Curve'!$D$16*(W41/$W$2)^1+'LED Curve'!$D$17)*$AC$2)</f>
        <v>23.637091725267602</v>
      </c>
      <c r="AV41" s="59">
        <f>IF(AU41=0,0,IF(E41&lt;AU41+('LED Curve'!$D$14*(W41/$W$3)^3+'LED Curve'!$D$15*(W41/$W$3)^2+'LED Curve'!$D$16*(W41/$W$3)^1+'LED Curve'!$D$17)*$AC$3+((R$5-2)*Design!C$18),0,         ('LED Curve'!$D$14*(W41/$W$3)^3+'LED Curve'!$D$15*(W41/$W$3)^2+'LED Curve'!$D$16*(W41/$W$3)^1+'LED Curve'!$D$17)*$AC$3))</f>
        <v>0</v>
      </c>
      <c r="AW41" s="59">
        <f>IF(AV41=0,0,IF(E41&lt;(SUM(AU41:AV41)+('LED Curve'!$D$14*(W41/$W$4)^3+'LED Curve'!$D$15*(W41/$W$4)^2+'LED Curve'!$D$16*(W41/$W$4)^1+'LED Curve'!$D$17)*$AC$4+((R$5-3)*Design!C$18)),0,         ('LED Curve'!$D$14*(W41/$W$4)^3+'LED Curve'!$D$15*(W41/$W$4)^2+'LED Curve'!$D$16*(W41/$W$4)^1+'LED Curve'!$D$17)*$AC$4))</f>
        <v>0</v>
      </c>
      <c r="AX41" s="59">
        <f>IF(AW41=0,0,IF(E41&lt;(SUM(AU41:AW41)+('LED Curve'!$D$14*(W41/$W$5)^3+'LED Curve'!$D$15*(W41/$W$5)^2+'LED Curve'!$D$16*(W41/$W$5)^1+'LED Curve'!$D$17)*$AC$5+((R$5-4)*Design!C$18)),0,         ('LED Curve'!$D$14*(W41/$W$5)^3+'LED Curve'!$D$15*(W41/$W$5)^2+'LED Curve'!$D$16*(W41/$W$5)^1+'LED Curve'!$D$17)*$AC$5))</f>
        <v>0</v>
      </c>
      <c r="AY41" s="59">
        <f>IF(AX41=0,0,IF(E41&lt;(SUM(AU41:AX41)+ ('LED Curve'!$D$14*(W41/$W$6)^3+'LED Curve'!$D$15*(W41/$W$6)^2+'LED Curve'!$D$16*(W41/$W$6)^1+'LED Curve'!$D$17)*$AC$6+((R$5-5)*Design!C$18)),0,         ('LED Curve'!$D$14*(W41/$W$6)^3+'LED Curve'!$D$15*(W41/$W$6)^2+'LED Curve'!$D$16*(W41/$W$6)^1+'LED Curve'!$D$17)*$AC$6))</f>
        <v>0</v>
      </c>
      <c r="AZ41" s="59">
        <f>IF(AY41=0,0,IF(E41&lt;(SUM(AU41:AY41)+('LED Curve'!$D$14*(W41/$Z$2)^3+'LED Curve'!$D$15*(W41/$Z$2)^2+'LED Curve'!$D$16*(W41/$Z$2)^1+'LED Curve'!$D$17)*$AE$2+((R$5-6)*Design!C$18)),0,         ('LED Curve'!$D$14*(W41/$Z$2)^3+'LED Curve'!$D$15*(W41/$Z$2)^2+'LED Curve'!$D$16*(W41/$Z$2)^1+'LED Curve'!$D$17)*$AE$2))</f>
        <v>0</v>
      </c>
      <c r="BA41" s="59">
        <f>IF(AZ41=0,0,IF(E41&lt;(SUM(AU41:AZ41)+('LED Curve'!$D$14*(W41/$Z$3)^3+'LED Curve'!$D$15*(W41/$Z$3)^2+'LED Curve'!$D$16*(W41/$Z$3)^1+'LED Curve'!$D$17)*$AE$3+((R$5-7)*Design!C$18)),0,         ('LED Curve'!$D$14*(W41/$Z$3)^3+'LED Curve'!$D$15*(W41/$Z$3)^2+'LED Curve'!$D$16*(W41/$Z$3)^1+'LED Curve'!$D$17)*$AE$3))</f>
        <v>0</v>
      </c>
      <c r="BB41" s="59">
        <f>IF(BA41=0,0,IF(E41&lt;(SUM(AU41:BA41)+('LED Curve'!$D$14*(W41/$Z$4)^3+'LED Curve'!$D$15*(W41/$Z$4)^2+'LED Curve'!$D$16*(W41/$Z$4)^1+'LED Curve'!$D$17)*$AE$4+((R$5-8)*Design!C$18)),0,         ('LED Curve'!$D$14*(W41/$Z$4)^3+'LED Curve'!$D$15*(W41/$Z$4)^2+'LED Curve'!$D$16*(W41/$Z$4)^1+'LED Curve'!$D$17)*$AE$4))</f>
        <v>0</v>
      </c>
      <c r="BC41" s="59">
        <f>IF(BB41=0,0,IF(E41&lt;(SUM(AU41:BB41)+('LED Curve'!$D$14*(W41/$Z$5)^3+'LED Curve'!$D$15*(W41/$Z$5)^2+'LED Curve'!$D$16*(W41/$Z$5)^1+'LED Curve'!$D$17)*$AE$5+((R$5-9)*Design!C$18)),0,         ('LED Curve'!$D$14*(W41/$Z$5)^3+'LED Curve'!$D$15*(W41/$Z$5)^2+'LED Curve'!$D$16*(W41/$Z$5)^1+'LED Curve'!$D$17)*$AE$5))</f>
        <v>0</v>
      </c>
      <c r="BD41" s="59">
        <f>IF(BC41=0,0,IF(E41&lt;(SUM(AU41:BC41)+('LED Curve'!$D$14*(W41/$Z$6)^3+'LED Curve'!$D$15*(W41/$Z$6)^2+'LED Curve'!$D$16*(W41/$Z$6)^1+'LED Curve'!$D$17)*$AE$6+((R$5-10)*Design!C$18)),0,         ('LED Curve'!$D$14*(W41/$Z$6)^3+'LED Curve'!$D$15*(W41/$Z$6)^2+'LED Curve'!$D$16*(W41/$Z$6)^1+'LED Curve'!$D$17)*$AE$6))</f>
        <v>0</v>
      </c>
      <c r="BE41">
        <f t="shared" si="45"/>
        <v>23.637091725267602</v>
      </c>
      <c r="BF41" s="64">
        <f t="shared" si="7"/>
        <v>96.29995565502449</v>
      </c>
      <c r="BG41" s="64">
        <f t="shared" si="8"/>
        <v>0</v>
      </c>
      <c r="BH41" s="64">
        <f t="shared" si="9"/>
        <v>0</v>
      </c>
      <c r="BI41" s="64">
        <f t="shared" si="10"/>
        <v>0</v>
      </c>
      <c r="BJ41" s="64">
        <f t="shared" si="11"/>
        <v>0</v>
      </c>
      <c r="BK41" s="64">
        <f t="shared" si="12"/>
        <v>0</v>
      </c>
      <c r="BL41" s="64">
        <f t="shared" si="13"/>
        <v>0</v>
      </c>
      <c r="BM41" s="64">
        <f t="shared" si="14"/>
        <v>0</v>
      </c>
      <c r="BN41" s="64">
        <f t="shared" si="15"/>
        <v>0</v>
      </c>
      <c r="BO41" s="64">
        <f t="shared" si="16"/>
        <v>0</v>
      </c>
      <c r="BQ41" s="67">
        <f t="shared" si="17"/>
        <v>85.502007112827926</v>
      </c>
      <c r="BR41" s="67">
        <f t="shared" si="18"/>
        <v>0</v>
      </c>
      <c r="BS41" s="67">
        <f t="shared" si="19"/>
        <v>0</v>
      </c>
      <c r="BT41" s="67">
        <f t="shared" si="20"/>
        <v>0</v>
      </c>
      <c r="BU41" s="67">
        <f t="shared" si="21"/>
        <v>0</v>
      </c>
      <c r="BV41" s="67">
        <f t="shared" si="22"/>
        <v>0</v>
      </c>
      <c r="BW41" s="67">
        <f t="shared" si="23"/>
        <v>0</v>
      </c>
      <c r="BX41" s="67">
        <f t="shared" si="24"/>
        <v>0</v>
      </c>
      <c r="BY41" s="67">
        <f t="shared" si="25"/>
        <v>0</v>
      </c>
      <c r="BZ41" s="67">
        <f t="shared" si="26"/>
        <v>0</v>
      </c>
      <c r="CB41" s="70">
        <f t="shared" si="27"/>
        <v>75.431550309286536</v>
      </c>
      <c r="CC41" s="70">
        <f t="shared" si="28"/>
        <v>0</v>
      </c>
      <c r="CD41" s="70">
        <f t="shared" si="29"/>
        <v>0</v>
      </c>
      <c r="CE41" s="70">
        <f t="shared" si="30"/>
        <v>0</v>
      </c>
      <c r="CF41" s="70">
        <f t="shared" si="31"/>
        <v>0</v>
      </c>
      <c r="CG41" s="70">
        <f t="shared" si="32"/>
        <v>0</v>
      </c>
      <c r="CH41" s="70">
        <f t="shared" si="33"/>
        <v>0</v>
      </c>
      <c r="CI41" s="70">
        <f t="shared" si="34"/>
        <v>0</v>
      </c>
      <c r="CJ41" s="70">
        <f t="shared" si="35"/>
        <v>0</v>
      </c>
      <c r="CK41" s="70">
        <f t="shared" si="36"/>
        <v>0</v>
      </c>
      <c r="CL41">
        <f t="shared" si="46"/>
        <v>75.431550309286536</v>
      </c>
      <c r="CM41" s="64">
        <f t="shared" si="47"/>
        <v>96.29995565502449</v>
      </c>
      <c r="CN41" s="64">
        <f t="shared" si="48"/>
        <v>0</v>
      </c>
      <c r="CO41" s="64">
        <f t="shared" si="49"/>
        <v>0</v>
      </c>
      <c r="CP41" s="64">
        <f t="shared" si="50"/>
        <v>0</v>
      </c>
      <c r="CQ41" s="64">
        <f t="shared" si="51"/>
        <v>0</v>
      </c>
      <c r="CR41" s="64">
        <f t="shared" si="52"/>
        <v>0</v>
      </c>
      <c r="CS41" s="64">
        <f t="shared" si="53"/>
        <v>0</v>
      </c>
      <c r="CT41" s="64">
        <f t="shared" si="54"/>
        <v>0</v>
      </c>
      <c r="CU41" s="64">
        <f t="shared" si="55"/>
        <v>0</v>
      </c>
      <c r="CV41" s="64">
        <f t="shared" si="56"/>
        <v>0</v>
      </c>
      <c r="CX41" s="103">
        <f t="shared" si="57"/>
        <v>85.502007112827926</v>
      </c>
      <c r="CY41" s="103">
        <f t="shared" si="58"/>
        <v>0</v>
      </c>
      <c r="CZ41" s="103">
        <f t="shared" si="59"/>
        <v>0</v>
      </c>
      <c r="DA41" s="103">
        <f t="shared" si="60"/>
        <v>0</v>
      </c>
      <c r="DB41" s="103">
        <f t="shared" si="61"/>
        <v>0</v>
      </c>
      <c r="DC41" s="103">
        <f t="shared" si="62"/>
        <v>0</v>
      </c>
      <c r="DD41" s="103">
        <f t="shared" si="63"/>
        <v>0</v>
      </c>
      <c r="DE41" s="103">
        <f t="shared" si="64"/>
        <v>0</v>
      </c>
      <c r="DF41" s="103">
        <f t="shared" si="65"/>
        <v>0</v>
      </c>
      <c r="DG41" s="103">
        <f t="shared" si="66"/>
        <v>0</v>
      </c>
      <c r="DI41" s="70">
        <f t="shared" si="67"/>
        <v>75.431550309286536</v>
      </c>
      <c r="DJ41" s="70">
        <f t="shared" si="68"/>
        <v>0</v>
      </c>
      <c r="DK41" s="70">
        <f t="shared" si="69"/>
        <v>0</v>
      </c>
      <c r="DL41" s="70">
        <f t="shared" si="70"/>
        <v>0</v>
      </c>
      <c r="DM41" s="70">
        <f t="shared" si="71"/>
        <v>0</v>
      </c>
      <c r="DN41" s="70">
        <f t="shared" si="72"/>
        <v>0</v>
      </c>
      <c r="DO41" s="70">
        <f t="shared" si="73"/>
        <v>0</v>
      </c>
      <c r="DP41" s="70">
        <f t="shared" si="74"/>
        <v>0</v>
      </c>
      <c r="DQ41" s="70">
        <f t="shared" si="75"/>
        <v>0</v>
      </c>
      <c r="DR41" s="70">
        <f t="shared" si="76"/>
        <v>0</v>
      </c>
      <c r="DT41">
        <f t="shared" si="77"/>
        <v>5.1586530055436164</v>
      </c>
      <c r="DU41">
        <f t="shared" si="78"/>
        <v>5.1024359887196704</v>
      </c>
      <c r="DV41">
        <f t="shared" si="79"/>
        <v>4.9621766068555884</v>
      </c>
      <c r="DX41">
        <f t="shared" si="80"/>
        <v>5.0796571421037683E-2</v>
      </c>
      <c r="DY41">
        <f t="shared" si="81"/>
        <v>4.37288042877189E-2</v>
      </c>
      <c r="DZ41">
        <f t="shared" si="82"/>
        <v>3.3490498574255005E-2</v>
      </c>
      <c r="EB41">
        <f t="shared" si="83"/>
        <v>2.3286391490838194</v>
      </c>
      <c r="EC41">
        <f t="shared" si="84"/>
        <v>0</v>
      </c>
      <c r="ED41">
        <f t="shared" si="85"/>
        <v>0</v>
      </c>
      <c r="EE41">
        <f t="shared" si="86"/>
        <v>0</v>
      </c>
      <c r="EF41">
        <f t="shared" si="87"/>
        <v>0</v>
      </c>
      <c r="EG41">
        <f t="shared" si="88"/>
        <v>0</v>
      </c>
      <c r="EH41">
        <f t="shared" si="89"/>
        <v>0</v>
      </c>
      <c r="EI41">
        <f t="shared" si="90"/>
        <v>0</v>
      </c>
      <c r="EJ41">
        <f t="shared" si="91"/>
        <v>0</v>
      </c>
      <c r="EK41">
        <f t="shared" si="92"/>
        <v>0</v>
      </c>
      <c r="EM41">
        <f t="shared" si="93"/>
        <v>2.0435063661951798</v>
      </c>
      <c r="EN41">
        <f t="shared" si="94"/>
        <v>0</v>
      </c>
      <c r="EO41">
        <f t="shared" si="95"/>
        <v>0</v>
      </c>
      <c r="EP41">
        <f t="shared" si="96"/>
        <v>0</v>
      </c>
      <c r="EQ41">
        <f t="shared" si="97"/>
        <v>0</v>
      </c>
      <c r="ER41">
        <f t="shared" si="98"/>
        <v>0</v>
      </c>
      <c r="ES41">
        <f t="shared" si="99"/>
        <v>0</v>
      </c>
      <c r="ET41">
        <f t="shared" si="100"/>
        <v>0</v>
      </c>
      <c r="EU41">
        <f t="shared" si="101"/>
        <v>0</v>
      </c>
      <c r="EV41">
        <f t="shared" si="102"/>
        <v>0</v>
      </c>
      <c r="EX41">
        <f t="shared" si="103"/>
        <v>1.7829824736397437</v>
      </c>
      <c r="EY41">
        <f t="shared" si="104"/>
        <v>0</v>
      </c>
      <c r="EZ41">
        <f t="shared" si="105"/>
        <v>0</v>
      </c>
      <c r="FA41">
        <f t="shared" si="106"/>
        <v>0</v>
      </c>
      <c r="FB41">
        <f t="shared" si="107"/>
        <v>0</v>
      </c>
      <c r="FC41">
        <f t="shared" si="108"/>
        <v>0</v>
      </c>
      <c r="FD41">
        <f t="shared" si="109"/>
        <v>0</v>
      </c>
      <c r="FE41">
        <f t="shared" si="110"/>
        <v>0</v>
      </c>
      <c r="FF41">
        <f t="shared" si="111"/>
        <v>0</v>
      </c>
      <c r="FG41">
        <f t="shared" si="112"/>
        <v>0</v>
      </c>
      <c r="FJ41">
        <f>IF($W$2=0,0,IF(BF41&lt;=0,0,('LED Curve'!$D$19*(BF41/$W$2)^3+'LED Curve'!$D$20*(BF41/$W$2)^2+'LED Curve'!$D$21*(BF41/$W$2)^1+'LED Curve'!$D$22)*$AC$2*$W$2))</f>
        <v>388.45240032959629</v>
      </c>
      <c r="FK41">
        <f>IF($W$3=0,0,IF(BG41&lt;=0,0,('LED Curve'!$D$19*(BG41/$W$3)^3+'LED Curve'!$D$20*(BG41/$W$3)^2+'LED Curve'!$D$21*(BG41/$W$3)^1+'LED Curve'!$D$22)*$AC$3*$W$3))</f>
        <v>0</v>
      </c>
      <c r="FL41">
        <f>IF($W$4=0,0,IF(BH41&lt;=0,0,('LED Curve'!$D$19*(BH41/$W$4)^3+'LED Curve'!$D$20*(BH41/$W$4)^2+'LED Curve'!$D$21*(BH41/$W$4)^1+'LED Curve'!$D$22)*$AC$4*$W$4))</f>
        <v>0</v>
      </c>
      <c r="FM41">
        <f>IF($W$5=0,0,IF(BI41&lt;=0,0,('LED Curve'!$D$19*(BI41/$W$5)^3+'LED Curve'!$D$20*(BI41/$W$5)^2+'LED Curve'!$D$21*(BI41/$W$5)^1+'LED Curve'!$D$22)*$AC$5*$W$5))</f>
        <v>0</v>
      </c>
      <c r="FN41">
        <f>IF($W$6=0,0,IF(BJ41&lt;=0,0,('LED Curve'!$D$19*(BJ41/$W$6)^3+'LED Curve'!$D$20*(BJ41/$W$6)^2+'LED Curve'!$D$21*(BJ41/$W$6)^1+'LED Curve'!$D$22)*$AC$6*$W$6))</f>
        <v>0</v>
      </c>
      <c r="FO41">
        <f>IF($Z$2=0,0,IF(BK41&lt;=0,0,('LED Curve'!$D$19*(BK41/$Z$2)^3+'LED Curve'!$D$20*(BK41/$Z$2)^2+'LED Curve'!$D$21*(BK41/$Z$2)^1+'LED Curve'!$D$22)*$AE$2*$Z$2))</f>
        <v>0</v>
      </c>
      <c r="FP41">
        <f>IF($Z$3=0,0,IF(BL41&lt;=0,0,('LED Curve'!$D$19*(BL41/$Z$3)^3+'LED Curve'!$D$20*(BL41/$Z$3)^2+'LED Curve'!$D$21*(BL41/$Z$3)^1+'LED Curve'!$D$22)*$AE$3*$Z$3))</f>
        <v>0</v>
      </c>
      <c r="FQ41">
        <f>IF($Z$4=0,0,IF(BM41&lt;=0,0,('LED Curve'!$D$19*(BM41/$Z$4)^3+'LED Curve'!$D$20*(BM41/$Z$4)^2+'LED Curve'!$D$21*(BM41/$Z$4)^1+'LED Curve'!$D$22)*$AE$4*$Z$4))</f>
        <v>0</v>
      </c>
      <c r="FR41">
        <f>IF($Z$5=0,0,IF(BN41&lt;=0,0,('LED Curve'!$D$19*(BN41/$Z$5)^3+'LED Curve'!$D$20*(BN41/$Z$5)^2+'LED Curve'!$D$21*(BN41/$Z$5)^1+'LED Curve'!$D$22)*$AE$5*$Z$5))</f>
        <v>0</v>
      </c>
      <c r="FS41">
        <f>IF($Z$6=0,0,IF(BO41&lt;=0,0,('LED Curve'!$D$19*(BO41/$Z$6)^3+'LED Curve'!$D$20*(BO41/$Z$6)^2+'LED Curve'!$D$21*(BO41/$Z$6)^1+'LED Curve'!$D$22)*$AE$6*$Z$6))</f>
        <v>0</v>
      </c>
      <c r="FU41">
        <f>IF($W$2=0,0,IF(BQ41&lt;=0,0,('LED Curve'!$D$19*(BQ41/$W$2)^3+'LED Curve'!$D$20*(BQ41/$W$2)^2+'LED Curve'!$D$21*(BQ41/$W$2)^1+'LED Curve'!$D$22)*$AC$2*$W$2))</f>
        <v>347.71530706329781</v>
      </c>
      <c r="FV41">
        <f>IF($W$3=0,0,IF(BR41&lt;=0,0,('LED Curve'!$D$19*(BR41/$W$3)^3+'LED Curve'!$D$20*(BR41/$W$3)^2+'LED Curve'!$D$21*(BR41/$W$3)^1+'LED Curve'!$D$22)*$AC$3*$W$3))</f>
        <v>0</v>
      </c>
      <c r="FW41">
        <f>IF($W$4=0,0,IF(BS41&lt;=0,0,('LED Curve'!$D$19*(BS41/$W$4)^3+'LED Curve'!$D$20*(BS41/$W$4)^2+'LED Curve'!$D$21*(BS41/$W$4)^1+'LED Curve'!$D$22)*$AC$4*$W$4))</f>
        <v>0</v>
      </c>
      <c r="FX41">
        <f>IF($W$5=0,0,IF(BT41&lt;=0,0,('LED Curve'!$D$19*(BT41/$W$5)^3+'LED Curve'!$D$20*(BT41/$W$5)^2+'LED Curve'!$D$21*(BT41/$W$5)^1+'LED Curve'!$D$22)*$AC$5*$W$5))</f>
        <v>0</v>
      </c>
      <c r="FY41">
        <f>IF($W$6=0,0,IF(BU41&lt;=0,0,('LED Curve'!$D$19*(BU41/$W$6)^3+'LED Curve'!$D$20*(BU41/$W$6)^2+'LED Curve'!$D$21*(BU41/$W$6)^1+'LED Curve'!$D$22)*$AC$6*$W$6))</f>
        <v>0</v>
      </c>
      <c r="FZ41">
        <f>IF($Z$2=0,0,IF(BV41&lt;=0,0,('LED Curve'!$D$19*(BV41/$Z$2)^3+'LED Curve'!$D$20*(BV41/$Z$2)^2+'LED Curve'!$D$21*(BV41/$Z$2)^1+'LED Curve'!$D$22)*$AE$2*$Z$2))</f>
        <v>0</v>
      </c>
      <c r="GA41">
        <f>IF($Z$3=0,0,IF(BW41&lt;=0,0,('LED Curve'!$D$19*(BW41/$Z$3)^3+'LED Curve'!$D$20*(BW41/$Z$3)^2+'LED Curve'!$D$21*(BW41/$Z$3)^1+'LED Curve'!$D$22)*$AE$3*$Z$3))</f>
        <v>0</v>
      </c>
      <c r="GB41">
        <f>IF($Z$4=0,0,IF(BX41&lt;=0,0,('LED Curve'!$D$19*(BX41/$Z$4)^3+'LED Curve'!$D$20*(BX41/$Z$4)^2+'LED Curve'!$D$21*(BX41/$Z$4)^1+'LED Curve'!$D$22)*$AE$4*$Z$4))</f>
        <v>0</v>
      </c>
      <c r="GC41">
        <f>IF($Z$5=0,0,IF(BY41&lt;=0,0,('LED Curve'!$D$19*(BY41/$Z$5)^3+'LED Curve'!$D$20*(BY41/$Z$5)^2+'LED Curve'!$D$21*(BY41/$Z$5)^1+'LED Curve'!$D$22)*$AE$5*$Z$5))</f>
        <v>0</v>
      </c>
      <c r="GD41">
        <f>IF($Z$6=0,0,IF(BZ41&lt;=0,0,('LED Curve'!$D$19*(BZ41/$Z$6)^3+'LED Curve'!$D$20*(BZ41/$Z$6)^2+'LED Curve'!$D$21*(BZ41/$Z$6)^1+'LED Curve'!$D$22)*$AE$6*$Z$6))</f>
        <v>0</v>
      </c>
      <c r="GF41">
        <f>IF($W$2=0,0,IF(CB41&lt;=0,0,('LED Curve'!$D$19*(CB41/$W$2)^3+'LED Curve'!$D$20*(CB41/$W$2)^2+'LED Curve'!$D$21*(CB41/$W$2)^1+'LED Curve'!$D$22)*$AC$2*$W$2))</f>
        <v>308.93000597379086</v>
      </c>
      <c r="GG41">
        <f>IF($W$3=0,0,IF(CC41&lt;=0,0,('LED Curve'!$D$19*(CC41/$W$3)^3+'LED Curve'!$D$20*(CC41/$W$3)^2+'LED Curve'!$D$21*(CC41/$W$3)^1+'LED Curve'!$D$22)*$AC$3*$W$3))</f>
        <v>0</v>
      </c>
      <c r="GH41">
        <f>IF($W$4=0,0,IF(CD41&lt;=0,0,('LED Curve'!$D$19*(CD41/$W$4)^3+'LED Curve'!$D$20*(CD41/$W$4)^2+'LED Curve'!$D$21*(CD41/$W$4)^1+'LED Curve'!$D$22)*$AC$4*$W$4))</f>
        <v>0</v>
      </c>
      <c r="GI41">
        <f>IF($W$5=0,0,IF(CE41&lt;=0,0,('LED Curve'!$D$19*(CE41/$W$5)^3+'LED Curve'!$D$20*(CE41/$W$5)^2+'LED Curve'!$D$21*(CE41/$W$5)^1+'LED Curve'!$D$22)*$AC$5*$W$5))</f>
        <v>0</v>
      </c>
      <c r="GJ41">
        <f>IF($W$6=0,0,IF(CF41&lt;=0,0,('LED Curve'!$D$19*(CF41/$W$6)^3+'LED Curve'!$D$20*(CF41/$W$6)^2+'LED Curve'!$D$21*(CF41/$W$6)^1+'LED Curve'!$D$22)*$AC$6*$W$6))</f>
        <v>0</v>
      </c>
      <c r="GK41">
        <f>IF($Z$2=0,0,IF(CG41&lt;=0,0,('LED Curve'!$D$19*(CG41/$Z$2)^3+'LED Curve'!$D$20*(CG41/$Z$2)^2+'LED Curve'!$D$21*(CG41/$Z$2)^1+'LED Curve'!$D$22)*$AE$2*$Z$2))</f>
        <v>0</v>
      </c>
      <c r="GL41">
        <f>IF($Z$3=0,0,IF(CH41&lt;=0,0,('LED Curve'!$D$19*(CH41/$Z$3)^3+'LED Curve'!$D$20*(CH41/$Z$3)^2+'LED Curve'!$D$21*(CH41/$Z$3)^1+'LED Curve'!$D$22)*$AE$3*$Z$3))</f>
        <v>0</v>
      </c>
      <c r="GM41">
        <f>IF($Z$4=0,0,IF(CI41&lt;=0,0,('LED Curve'!$D$19*(CI41/$Z$4)^3+'LED Curve'!$D$20*(CI41/$Z$4)^2+'LED Curve'!$D$21*(CI41/$Z$4)^1+'LED Curve'!$D$22)*$AE$4*$Z$4))</f>
        <v>0</v>
      </c>
      <c r="GN41">
        <f>IF($Z$5=0,0,IF(CJ41&lt;=0,0,('LED Curve'!$D$19*(CJ41/$Z$5)^3+'LED Curve'!$D$20*(CJ41/$Z$5)^2+'LED Curve'!$D$21*(CJ41/$Z$5)^1+'LED Curve'!$D$22)*$AE$5*$Z$5))</f>
        <v>0</v>
      </c>
      <c r="GO41">
        <f>IF($Z$6=0,0,IF(CK41&lt;=0,0,('LED Curve'!$D$19*(CK41/$Z$6)^3+'LED Curve'!$D$20*(CK41/$Z$6)^2+'LED Curve'!$D$21*(CK41/$Z$6)^1+'LED Curve'!$D$22)*$AE$6*$Z$6))</f>
        <v>0</v>
      </c>
      <c r="GQ41">
        <f t="shared" si="113"/>
        <v>388.45240032959629</v>
      </c>
      <c r="GR41">
        <f t="shared" si="41"/>
        <v>0</v>
      </c>
      <c r="GS41">
        <f t="shared" si="114"/>
        <v>347.71530706329781</v>
      </c>
      <c r="GT41">
        <f t="shared" si="42"/>
        <v>0</v>
      </c>
      <c r="GU41">
        <f t="shared" si="115"/>
        <v>308.93000597379086</v>
      </c>
      <c r="GV41">
        <f t="shared" si="43"/>
        <v>0</v>
      </c>
    </row>
    <row r="42" spans="1:204" ht="16.899999999999999">
      <c r="A42">
        <v>31</v>
      </c>
      <c r="B42">
        <f t="shared" si="0"/>
        <v>1.0091145833333334E-3</v>
      </c>
      <c r="C42" s="50">
        <f t="shared" si="1"/>
        <v>55.313155655933045</v>
      </c>
      <c r="D42" s="50">
        <f t="shared" si="2"/>
        <v>61.614617395481162</v>
      </c>
      <c r="E42" s="50">
        <f t="shared" si="3"/>
        <v>67.916079135029264</v>
      </c>
      <c r="G42" s="52">
        <f t="shared" si="4"/>
        <v>0.87798659771322285</v>
      </c>
      <c r="H42" s="52">
        <f t="shared" si="5"/>
        <v>0.97800979992827231</v>
      </c>
      <c r="I42" s="52">
        <f t="shared" si="6"/>
        <v>1.0780330021433215</v>
      </c>
      <c r="J42" s="52">
        <f>IF(C42&lt;Calculation!D$19,0,G42)</f>
        <v>0.87798659771322285</v>
      </c>
      <c r="K42" s="52">
        <f>IF(D42&lt;Calculation!D$19,0,H42)</f>
        <v>0.97800979992827231</v>
      </c>
      <c r="L42" s="52">
        <f>IF(E42&lt;Calculation!D$19,0,I42)</f>
        <v>1.0780330021433215</v>
      </c>
      <c r="M42" s="52">
        <f>IF(IF(C42&lt;Calculation!D$19,0,C42*(R$3/(R$2+R$3)))&gt;0,$H$2*SIN(2*PI()*$E$2*B42)+$H$5,0)</f>
        <v>0.89439109220459556</v>
      </c>
      <c r="N42" s="52">
        <f>IF(IF(D42&lt;Calculation!D$19,0,D42*(R$3/(R$2+R$3)))&gt;0,$J$2*SIN(2*PI()*$E$2*B42)+$J$5,0)</f>
        <v>0.8002863876925348</v>
      </c>
      <c r="O42" s="52">
        <f>IF(IF(E42&lt;Calculation!D$19,0,E42*(R$3/(R$2+R$3)))&gt;0,$L$2*SIN(2*PI()*$E$2*B42)+$L$5,0)</f>
        <v>0.71272910882837071</v>
      </c>
      <c r="Q42" s="55">
        <f>(M42/Design!C$43)*10^3</f>
        <v>99.376788022732839</v>
      </c>
      <c r="R42" s="55">
        <f>(N42/Design!C$43)*10^3</f>
        <v>88.920709743614978</v>
      </c>
      <c r="S42" s="55">
        <f>(O42/Design!C$43)*10^3</f>
        <v>79.192123203152306</v>
      </c>
      <c r="U42" s="55">
        <f>(($H$2*SIN(2*PI()*$E$2*B42)+$H$5)/Design!C$43)*10^3</f>
        <v>99.376788022732839</v>
      </c>
      <c r="V42" s="55">
        <f>(($J$2*SIN(2*PI()*$E$2*B42)+$J$5)/Design!C$43)*10^3</f>
        <v>88.920709743614978</v>
      </c>
      <c r="W42" s="55">
        <f>(($L$2*SIN(2*PI()*$E$2*B42)+$L$5)/Design!C$43)*10^3</f>
        <v>79.192123203152306</v>
      </c>
      <c r="Y42" s="99">
        <f>IF(C42&lt;('LED Curve'!$D$14*(U42/$W$2)^3+'LED Curve'!$D$15*(U42/$W$2)^2+'LED Curve'!$D$16*(U42/$W$2)^1+'LED Curve'!$D$17)*$AC$2+((R$5-1)*Design!C$18),0,         ('LED Curve'!$D$14*(U42/$W$2)^3+'LED Curve'!$D$15*(U42/$W$2)^2+'LED Curve'!$D$16*(U42/$W$2)^1+'LED Curve'!$D$17)*$AC$2)</f>
        <v>24.260724798283647</v>
      </c>
      <c r="Z42" s="99">
        <f>IF(Y42=0,0,IF(C42&lt;Y42+('LED Curve'!$D$14*(U42/$W$3)^3+'LED Curve'!$D$15*(U42/$W$3)^2+'LED Curve'!$D$16*(U42/$W$3)^1+'LED Curve'!$D$17)*$AC$3+((R$5-2)*Design!C$18),0,         ('LED Curve'!$D$14*(U42/$W$3)^3+'LED Curve'!$D$15*(U42/$W$3)^2+'LED Curve'!$D$16*(U42/$W$3)^1+'LED Curve'!$D$17)*$AC$3))</f>
        <v>0</v>
      </c>
      <c r="AA42" s="99">
        <f>IF(Z42=0,0,IF(C42&lt;(SUM(Y42:Z42)+('LED Curve'!$D$14*(U42/$W$4)^3+'LED Curve'!$D$15*(U42/$W$4)^2+'LED Curve'!$D$16*(U42/$W$4)^1+'LED Curve'!$D$17)*$AC$4+((R$5-3)*Design!C$18)),0,         ('LED Curve'!$D$14*(U42/$W$4)^3+'LED Curve'!$D$15*(U42/$W$4)^2+'LED Curve'!$D$16*(U42/$W$4)^1+'LED Curve'!$D$17)*$AC$4))</f>
        <v>0</v>
      </c>
      <c r="AB42" s="99">
        <f>IF(AA42=0,0,IF(C42&lt;(SUM(Y42:AA42)+('LED Curve'!$D$14*(U42/$W$5)^3+'LED Curve'!$D$15*(U42/$W$5)^2+'LED Curve'!$D$16*(U42/$W$5)^1+'LED Curve'!$D$17)*$AC$5+((R$5-4)*Design!C$18)),0,         ('LED Curve'!$D$14*(U42/$W$5)^3+'LED Curve'!$D$15*(U42/$W$5)^2+'LED Curve'!$D$16*(U42/$W$5)^1+'LED Curve'!$D$17)*$AC$5))</f>
        <v>0</v>
      </c>
      <c r="AC42" s="99">
        <f>IF(AB42=0,0,IF(C42&lt;(SUM(Y42:AB42)+ ('LED Curve'!$D$14*(U42/$W$6)^3+'LED Curve'!$D$15*(U42/$W$6)^2+'LED Curve'!$D$16*(U42/$W$6)^1+'LED Curve'!$D$17)*$AC$6+((R$5-5)*Design!C$18)),0,         ('LED Curve'!$D$14*(U42/$W$6)^3+'LED Curve'!$D$15*(U42/$W$6)^2+'LED Curve'!$D$16*(U42/$W$6)^1+'LED Curve'!$D$17)*$AC$6))</f>
        <v>0</v>
      </c>
      <c r="AD42" s="99">
        <f>IF(AC42=0,0,IF(C42&lt;(SUM(Y42:AC42)+('LED Curve'!$D$14*(U42/$Z$2)^3+'LED Curve'!$D$15*(U42/$Z$2)^2+'LED Curve'!$D$16*(U42/$Z$2)^1+'LED Curve'!$D$17)*$AE$2+((R$5-6)*Design!C$18)),0,         ('LED Curve'!$D$14*(U42/$Z$2)^3+'LED Curve'!$D$15*(U42/$Z$2)^2+'LED Curve'!$D$16*(U42/$Z$2)^1+'LED Curve'!$D$17)*$AE$2))</f>
        <v>0</v>
      </c>
      <c r="AE42" s="99">
        <f>IF(AD42=0,0,IF(C42&lt;(SUM(Y42:AD42)+('LED Curve'!$D$14*(U42/$Z$3)^3+'LED Curve'!$D$15*(U42/$Z$3)^2+'LED Curve'!$D$16*(U42/$Z$3)^1+'LED Curve'!$D$17)*$AE$3+((R$5-7)*Design!C$18)),0,         ('LED Curve'!$D$14*(U42/$Z$3)^3+'LED Curve'!$D$15*(U42/$Z$3)^2+'LED Curve'!$D$16*(U42/$Z$3)^1+'LED Curve'!$D$17)*$AE$3))</f>
        <v>0</v>
      </c>
      <c r="AF42" s="99">
        <f>IF(AE42=0,0,IF(C42&lt;(SUM(Y42:AE42)+('LED Curve'!$D$14*(U42/$Z$4)^3+'LED Curve'!$D$15*(U42/$Z$4)^2+'LED Curve'!$D$16*(U42/$Z$4)^1+'LED Curve'!$D$17)*$AE$4+((R$5-8)*Design!C$18)),0,         ('LED Curve'!$D$14*(U42/$Z$4)^3+'LED Curve'!$D$15*(U42/$Z$4)^2+'LED Curve'!$D$16*(U42/$Z$4)^1+'LED Curve'!$D$17)*$AE$4))</f>
        <v>0</v>
      </c>
      <c r="AG42" s="99">
        <f>IF(AF42=0,0,IF(C42&lt;(SUM(Y42:AF42)+('LED Curve'!$D$14*(U42/$Z$5)^3+'LED Curve'!$D$15*(U42/$Z$5)^2+'LED Curve'!$D$16*(U42/$Z$5)^1+'LED Curve'!$D$17)*$AE$5+((R$5-9)*Design!C$18)),0,         ('LED Curve'!$D$14*(U42/$Z$5)^3+'LED Curve'!$D$15*(U42/$Z$5)^2+'LED Curve'!$D$16*(U42/$Z$5)^1+'LED Curve'!$D$17)*$AE$5))</f>
        <v>0</v>
      </c>
      <c r="AH42" s="99">
        <f>IF(AG42=0,0,IF(C42&lt;(SUM(Y42:AG42)+('LED Curve'!$D$14*(U42/$Z$6)^3+'LED Curve'!$D$15*(U42/$Z$6)^2+'LED Curve'!$D$16*(U42/$Z$6)^1+'LED Curve'!$D$17)*$AE$6+((R$5-10)*Design!C$18)),0,         ('LED Curve'!$D$14*(U42/$Z$6)^3+'LED Curve'!$D$15*(U42/$Z$6)^2+'LED Curve'!$D$16*(U42/$Z$6)^1+'LED Curve'!$D$17)*$AE$6))</f>
        <v>0</v>
      </c>
      <c r="AI42">
        <f t="shared" si="44"/>
        <v>24.260724798283647</v>
      </c>
      <c r="AJ42" s="57">
        <f>IF(D42&lt;('LED Curve'!$D$14*(V42/$W$2)^3+'LED Curve'!$D$15*(V42/$W$2)^2+'LED Curve'!$D$16*(V42/$W$2)^1+'LED Curve'!$D$17)*$AC$2+((R$5-1)*Design!C$18),0,         ('LED Curve'!$D$14*(V42/$W$2)^3+'LED Curve'!$D$15*(V42/$W$2)^2+'LED Curve'!$D$16*(V42/$W$2)^1+'LED Curve'!$D$17)*$AC$2)</f>
        <v>23.989264768075451</v>
      </c>
      <c r="AK42" s="57">
        <f>IF(AJ42=0,0,IF(D42&lt;AJ42+('LED Curve'!$D$14*(V42/$W$3)^3+'LED Curve'!$D$15*(V42/$W$3)^2+'LED Curve'!$D$16*(V42/$W$3)^1+'LED Curve'!$D$17)*$AC$3+((R$5-1)*Design!C$18),0,         ('LED Curve'!$D$14*(V42/$W$3)^3+'LED Curve'!$D$15*(V42/$W$3)^2+'LED Curve'!$D$16*(V42/$W$3)^1+'LED Curve'!$D$17)*$AC$3))</f>
        <v>0</v>
      </c>
      <c r="AL42" s="57">
        <f>IF(AK42=0,0,IF(D42&lt;(SUM(AJ42:AK42)+('LED Curve'!$D$14*(V42/$W$4)^3+'LED Curve'!$D$15*(V42/$W$4)^2+'LED Curve'!$D$16*(V42/$W$4)^1+'LED Curve'!$D$17)*$AC$4+((R$5-1)*Design!C$18)),0,         ('LED Curve'!$D$14*(V42/$W$4)^3+'LED Curve'!$D$15*(V42/$W$4)^2+'LED Curve'!$D$16*(V42/$W$4)^1+'LED Curve'!$D$17)*$AC$4))</f>
        <v>0</v>
      </c>
      <c r="AM42" s="57">
        <f>IF(AL42=0,0,IF(D42&lt;(SUM(AJ42:AL42)+('LED Curve'!$D$14*(V42/$W$5)^3+'LED Curve'!$D$15*(V42/$W$5)^2+'LED Curve'!$D$16*(V42/$W$5)^1+'LED Curve'!$D$17)*$AC$5+((R$5-1)*Design!C$18)),0,         ('LED Curve'!$D$14*(V42/$W$5)^3+'LED Curve'!$D$15*(V42/$W$5)^2+'LED Curve'!$D$16*(V42/$W$5)^1+'LED Curve'!$D$17)*$AC$5))</f>
        <v>0</v>
      </c>
      <c r="AN42" s="57">
        <f>IF(AM42=0,0,IF(D42&lt;(SUM(AJ42:AM42)+ ('LED Curve'!$D$14*(V42/$W$6)^3+'LED Curve'!$D$15*(V42/$W$6)^2+'LED Curve'!$D$16*(V42/$W$6)^1+'LED Curve'!$D$17)*$AC$6+((R$5-1)*Design!C$18)),0,         ('LED Curve'!$D$14*(V42/$W$6)^3+'LED Curve'!$D$15*(V42/$W$6)^2+'LED Curve'!$D$16*(V42/$W$6)^1+'LED Curve'!$D$17)*$AC$6))</f>
        <v>0</v>
      </c>
      <c r="AO42" s="57">
        <f>IF(AN42=0,0,IF(D42&lt;(SUM(AJ42:AN42)+('LED Curve'!$D$14*(V42/$Z$2)^3+'LED Curve'!$D$15*(V42/$Z$2)^2+'LED Curve'!$D$16*(V42/$Z$2)^1+'LED Curve'!$D$17)*$AE$2+((R$5-1)*Design!C$18)),0,         ('LED Curve'!$D$14*(V42/$Z$2)^3+'LED Curve'!$D$15*(V42/$Z$2)^2+'LED Curve'!$D$16*(V42/$Z$2)^1+'LED Curve'!$D$17)*$AE$2))</f>
        <v>0</v>
      </c>
      <c r="AP42" s="57">
        <f>IF(AO42=0,0,IF(D42&lt;(SUM(AJ42:AO42)+('LED Curve'!$D$14*(V42/$Z$3)^3+'LED Curve'!$D$15*(V42/$Z$3)^2+'LED Curve'!$D$16*(V42/$Z$3)^1+'LED Curve'!$D$17)*$AE$3+((R$5-1)*Design!C$18)),0,         ('LED Curve'!$D$14*(V42/$Z$3)^3+'LED Curve'!$D$15*(V42/$Z$3)^2+'LED Curve'!$D$16*(V42/$Z$3)^1+'LED Curve'!$D$17)*$AE$3))</f>
        <v>0</v>
      </c>
      <c r="AQ42" s="57">
        <f>IF(AP42=0,0,IF(D42&lt;(SUM(AJ42:AP42)+('LED Curve'!$D$14*(V42/$Z$4)^3+'LED Curve'!$D$15*(V42/$Z$4)^2+'LED Curve'!$D$16*(V42/$Z$4)^1+'LED Curve'!$D$17)*$AE$4+((R$5-1)*Design!C$18)),0,         ('LED Curve'!$D$14*(V42/$Z$4)^3+'LED Curve'!$D$15*(V42/$Z$4)^2+'LED Curve'!$D$16*(V42/$Z$4)^1+'LED Curve'!$D$17)*$AE$4))</f>
        <v>0</v>
      </c>
      <c r="AR42" s="57">
        <f>IF(AQ42=0,0,IF(D42&lt;(SUM(AJ42:AQ42)+('LED Curve'!$D$14*(V42/$Z$5)^3+'LED Curve'!$D$15*(V42/$Z$5)^2+'LED Curve'!$D$16*(V42/$Z$5)^1+'LED Curve'!$D$17)*$AE$5+((R$5-1)*Design!C$18)),0,         ('LED Curve'!$D$14*(V42/$Z$5)^3+'LED Curve'!$D$15*(V42/$Z$5)^2+'LED Curve'!$D$16*(V42/$Z$5)^1+'LED Curve'!$D$17)*$AE$5))</f>
        <v>0</v>
      </c>
      <c r="AS42" s="57">
        <f>IF(AR42=0,0,IF(D42&lt;(SUM(AJ42:AR42)+('LED Curve'!$D$14*(V42/$Z$6)^3+'LED Curve'!$D$15*(V42/$Z$6)^2+'LED Curve'!$D$16*(V42/$Z$6)^1+'LED Curve'!$D$17)*$AE$6+((R$5-1)*Design!C$18)),0,         ('LED Curve'!$D$14*(V42/$Z$6)^3+'LED Curve'!$D$15*(V42/$Z$6)^2+'LED Curve'!$D$16*(V42/$Z$6)^1+'LED Curve'!$D$17)*$AE$6))</f>
        <v>0</v>
      </c>
      <c r="AU42" s="59">
        <f>IF(E42&lt;('LED Curve'!$D$14*(W42/$W$2)^3+'LED Curve'!$D$15*(W42/$W$2)^2+'LED Curve'!$D$16*(W42/$W$2)^1+'LED Curve'!$D$17)*$AC$2+((R$5-1)*Design!C$18),0,         ('LED Curve'!$D$14*(W42/$W$2)^3+'LED Curve'!$D$15*(W42/$W$2)^2+'LED Curve'!$D$16*(W42/$W$2)^1+'LED Curve'!$D$17)*$AC$2)</f>
        <v>23.735307538510437</v>
      </c>
      <c r="AV42" s="59">
        <f>IF(AU42=0,0,IF(E42&lt;AU42+('LED Curve'!$D$14*(W42/$W$3)^3+'LED Curve'!$D$15*(W42/$W$3)^2+'LED Curve'!$D$16*(W42/$W$3)^1+'LED Curve'!$D$17)*$AC$3+((R$5-2)*Design!C$18),0,         ('LED Curve'!$D$14*(W42/$W$3)^3+'LED Curve'!$D$15*(W42/$W$3)^2+'LED Curve'!$D$16*(W42/$W$3)^1+'LED Curve'!$D$17)*$AC$3))</f>
        <v>0</v>
      </c>
      <c r="AW42" s="59">
        <f>IF(AV42=0,0,IF(E42&lt;(SUM(AU42:AV42)+('LED Curve'!$D$14*(W42/$W$4)^3+'LED Curve'!$D$15*(W42/$W$4)^2+'LED Curve'!$D$16*(W42/$W$4)^1+'LED Curve'!$D$17)*$AC$4+((R$5-3)*Design!C$18)),0,         ('LED Curve'!$D$14*(W42/$W$4)^3+'LED Curve'!$D$15*(W42/$W$4)^2+'LED Curve'!$D$16*(W42/$W$4)^1+'LED Curve'!$D$17)*$AC$4))</f>
        <v>0</v>
      </c>
      <c r="AX42" s="59">
        <f>IF(AW42=0,0,IF(E42&lt;(SUM(AU42:AW42)+('LED Curve'!$D$14*(W42/$W$5)^3+'LED Curve'!$D$15*(W42/$W$5)^2+'LED Curve'!$D$16*(W42/$W$5)^1+'LED Curve'!$D$17)*$AC$5+((R$5-4)*Design!C$18)),0,         ('LED Curve'!$D$14*(W42/$W$5)^3+'LED Curve'!$D$15*(W42/$W$5)^2+'LED Curve'!$D$16*(W42/$W$5)^1+'LED Curve'!$D$17)*$AC$5))</f>
        <v>0</v>
      </c>
      <c r="AY42" s="59">
        <f>IF(AX42=0,0,IF(E42&lt;(SUM(AU42:AX42)+ ('LED Curve'!$D$14*(W42/$W$6)^3+'LED Curve'!$D$15*(W42/$W$6)^2+'LED Curve'!$D$16*(W42/$W$6)^1+'LED Curve'!$D$17)*$AC$6+((R$5-5)*Design!C$18)),0,         ('LED Curve'!$D$14*(W42/$W$6)^3+'LED Curve'!$D$15*(W42/$W$6)^2+'LED Curve'!$D$16*(W42/$W$6)^1+'LED Curve'!$D$17)*$AC$6))</f>
        <v>0</v>
      </c>
      <c r="AZ42" s="59">
        <f>IF(AY42=0,0,IF(E42&lt;(SUM(AU42:AY42)+('LED Curve'!$D$14*(W42/$Z$2)^3+'LED Curve'!$D$15*(W42/$Z$2)^2+'LED Curve'!$D$16*(W42/$Z$2)^1+'LED Curve'!$D$17)*$AE$2+((R$5-6)*Design!C$18)),0,         ('LED Curve'!$D$14*(W42/$Z$2)^3+'LED Curve'!$D$15*(W42/$Z$2)^2+'LED Curve'!$D$16*(W42/$Z$2)^1+'LED Curve'!$D$17)*$AE$2))</f>
        <v>0</v>
      </c>
      <c r="BA42" s="59">
        <f>IF(AZ42=0,0,IF(E42&lt;(SUM(AU42:AZ42)+('LED Curve'!$D$14*(W42/$Z$3)^3+'LED Curve'!$D$15*(W42/$Z$3)^2+'LED Curve'!$D$16*(W42/$Z$3)^1+'LED Curve'!$D$17)*$AE$3+((R$5-7)*Design!C$18)),0,         ('LED Curve'!$D$14*(W42/$Z$3)^3+'LED Curve'!$D$15*(W42/$Z$3)^2+'LED Curve'!$D$16*(W42/$Z$3)^1+'LED Curve'!$D$17)*$AE$3))</f>
        <v>0</v>
      </c>
      <c r="BB42" s="59">
        <f>IF(BA42=0,0,IF(E42&lt;(SUM(AU42:BA42)+('LED Curve'!$D$14*(W42/$Z$4)^3+'LED Curve'!$D$15*(W42/$Z$4)^2+'LED Curve'!$D$16*(W42/$Z$4)^1+'LED Curve'!$D$17)*$AE$4+((R$5-8)*Design!C$18)),0,         ('LED Curve'!$D$14*(W42/$Z$4)^3+'LED Curve'!$D$15*(W42/$Z$4)^2+'LED Curve'!$D$16*(W42/$Z$4)^1+'LED Curve'!$D$17)*$AE$4))</f>
        <v>0</v>
      </c>
      <c r="BC42" s="59">
        <f>IF(BB42=0,0,IF(E42&lt;(SUM(AU42:BB42)+('LED Curve'!$D$14*(W42/$Z$5)^3+'LED Curve'!$D$15*(W42/$Z$5)^2+'LED Curve'!$D$16*(W42/$Z$5)^1+'LED Curve'!$D$17)*$AE$5+((R$5-9)*Design!C$18)),0,         ('LED Curve'!$D$14*(W42/$Z$5)^3+'LED Curve'!$D$15*(W42/$Z$5)^2+'LED Curve'!$D$16*(W42/$Z$5)^1+'LED Curve'!$D$17)*$AE$5))</f>
        <v>0</v>
      </c>
      <c r="BD42" s="59">
        <f>IF(BC42=0,0,IF(E42&lt;(SUM(AU42:BC42)+('LED Curve'!$D$14*(W42/$Z$6)^3+'LED Curve'!$D$15*(W42/$Z$6)^2+'LED Curve'!$D$16*(W42/$Z$6)^1+'LED Curve'!$D$17)*$AE$6+((R$5-10)*Design!C$18)),0,         ('LED Curve'!$D$14*(W42/$Z$6)^3+'LED Curve'!$D$15*(W42/$Z$6)^2+'LED Curve'!$D$16*(W42/$Z$6)^1+'LED Curve'!$D$17)*$AE$6))</f>
        <v>0</v>
      </c>
      <c r="BE42">
        <f t="shared" si="45"/>
        <v>23.735307538510437</v>
      </c>
      <c r="BF42" s="64">
        <f t="shared" si="7"/>
        <v>99.376788022732839</v>
      </c>
      <c r="BG42" s="64">
        <f t="shared" si="8"/>
        <v>0</v>
      </c>
      <c r="BH42" s="64">
        <f t="shared" si="9"/>
        <v>0</v>
      </c>
      <c r="BI42" s="64">
        <f t="shared" si="10"/>
        <v>0</v>
      </c>
      <c r="BJ42" s="64">
        <f t="shared" si="11"/>
        <v>0</v>
      </c>
      <c r="BK42" s="64">
        <f t="shared" si="12"/>
        <v>0</v>
      </c>
      <c r="BL42" s="64">
        <f t="shared" si="13"/>
        <v>0</v>
      </c>
      <c r="BM42" s="64">
        <f t="shared" si="14"/>
        <v>0</v>
      </c>
      <c r="BN42" s="64">
        <f t="shared" si="15"/>
        <v>0</v>
      </c>
      <c r="BO42" s="64">
        <f t="shared" si="16"/>
        <v>0</v>
      </c>
      <c r="BQ42" s="67">
        <f t="shared" si="17"/>
        <v>88.920709743614978</v>
      </c>
      <c r="BR42" s="67">
        <f t="shared" si="18"/>
        <v>0</v>
      </c>
      <c r="BS42" s="67">
        <f t="shared" si="19"/>
        <v>0</v>
      </c>
      <c r="BT42" s="67">
        <f t="shared" si="20"/>
        <v>0</v>
      </c>
      <c r="BU42" s="67">
        <f t="shared" si="21"/>
        <v>0</v>
      </c>
      <c r="BV42" s="67">
        <f t="shared" si="22"/>
        <v>0</v>
      </c>
      <c r="BW42" s="67">
        <f t="shared" si="23"/>
        <v>0</v>
      </c>
      <c r="BX42" s="67">
        <f t="shared" si="24"/>
        <v>0</v>
      </c>
      <c r="BY42" s="67">
        <f t="shared" si="25"/>
        <v>0</v>
      </c>
      <c r="BZ42" s="67">
        <f t="shared" si="26"/>
        <v>0</v>
      </c>
      <c r="CB42" s="70">
        <f t="shared" si="27"/>
        <v>79.192123203152306</v>
      </c>
      <c r="CC42" s="70">
        <f t="shared" si="28"/>
        <v>0</v>
      </c>
      <c r="CD42" s="70">
        <f t="shared" si="29"/>
        <v>0</v>
      </c>
      <c r="CE42" s="70">
        <f t="shared" si="30"/>
        <v>0</v>
      </c>
      <c r="CF42" s="70">
        <f t="shared" si="31"/>
        <v>0</v>
      </c>
      <c r="CG42" s="70">
        <f t="shared" si="32"/>
        <v>0</v>
      </c>
      <c r="CH42" s="70">
        <f t="shared" si="33"/>
        <v>0</v>
      </c>
      <c r="CI42" s="70">
        <f t="shared" si="34"/>
        <v>0</v>
      </c>
      <c r="CJ42" s="70">
        <f t="shared" si="35"/>
        <v>0</v>
      </c>
      <c r="CK42" s="70">
        <f t="shared" si="36"/>
        <v>0</v>
      </c>
      <c r="CL42">
        <f t="shared" si="46"/>
        <v>79.192123203152306</v>
      </c>
      <c r="CM42" s="64">
        <f t="shared" si="47"/>
        <v>99.376788022732839</v>
      </c>
      <c r="CN42" s="64">
        <f t="shared" si="48"/>
        <v>0</v>
      </c>
      <c r="CO42" s="64">
        <f t="shared" si="49"/>
        <v>0</v>
      </c>
      <c r="CP42" s="64">
        <f t="shared" si="50"/>
        <v>0</v>
      </c>
      <c r="CQ42" s="64">
        <f t="shared" si="51"/>
        <v>0</v>
      </c>
      <c r="CR42" s="64">
        <f t="shared" si="52"/>
        <v>0</v>
      </c>
      <c r="CS42" s="64">
        <f t="shared" si="53"/>
        <v>0</v>
      </c>
      <c r="CT42" s="64">
        <f t="shared" si="54"/>
        <v>0</v>
      </c>
      <c r="CU42" s="64">
        <f t="shared" si="55"/>
        <v>0</v>
      </c>
      <c r="CV42" s="64">
        <f t="shared" si="56"/>
        <v>0</v>
      </c>
      <c r="CX42" s="103">
        <f t="shared" si="57"/>
        <v>88.920709743614978</v>
      </c>
      <c r="CY42" s="103">
        <f t="shared" si="58"/>
        <v>0</v>
      </c>
      <c r="CZ42" s="103">
        <f t="shared" si="59"/>
        <v>0</v>
      </c>
      <c r="DA42" s="103">
        <f t="shared" si="60"/>
        <v>0</v>
      </c>
      <c r="DB42" s="103">
        <f t="shared" si="61"/>
        <v>0</v>
      </c>
      <c r="DC42" s="103">
        <f t="shared" si="62"/>
        <v>0</v>
      </c>
      <c r="DD42" s="103">
        <f t="shared" si="63"/>
        <v>0</v>
      </c>
      <c r="DE42" s="103">
        <f t="shared" si="64"/>
        <v>0</v>
      </c>
      <c r="DF42" s="103">
        <f t="shared" si="65"/>
        <v>0</v>
      </c>
      <c r="DG42" s="103">
        <f t="shared" si="66"/>
        <v>0</v>
      </c>
      <c r="DI42" s="70">
        <f t="shared" si="67"/>
        <v>79.192123203152306</v>
      </c>
      <c r="DJ42" s="70">
        <f t="shared" si="68"/>
        <v>0</v>
      </c>
      <c r="DK42" s="70">
        <f t="shared" si="69"/>
        <v>0</v>
      </c>
      <c r="DL42" s="70">
        <f t="shared" si="70"/>
        <v>0</v>
      </c>
      <c r="DM42" s="70">
        <f t="shared" si="71"/>
        <v>0</v>
      </c>
      <c r="DN42" s="70">
        <f t="shared" si="72"/>
        <v>0</v>
      </c>
      <c r="DO42" s="70">
        <f t="shared" si="73"/>
        <v>0</v>
      </c>
      <c r="DP42" s="70">
        <f t="shared" si="74"/>
        <v>0</v>
      </c>
      <c r="DQ42" s="70">
        <f t="shared" si="75"/>
        <v>0</v>
      </c>
      <c r="DR42" s="70">
        <f t="shared" si="76"/>
        <v>0</v>
      </c>
      <c r="DT42">
        <f t="shared" si="77"/>
        <v>5.4968437444880838</v>
      </c>
      <c r="DU42">
        <f t="shared" si="78"/>
        <v>5.47881550938747</v>
      </c>
      <c r="DV42">
        <f t="shared" si="79"/>
        <v>5.3784185063362795</v>
      </c>
      <c r="DX42">
        <f t="shared" si="80"/>
        <v>5.5255351387653258E-2</v>
      </c>
      <c r="DY42">
        <f t="shared" si="81"/>
        <v>4.7703280257755047E-2</v>
      </c>
      <c r="DZ42">
        <f t="shared" si="82"/>
        <v>3.7013824468093141E-2</v>
      </c>
      <c r="EB42">
        <f t="shared" si="83"/>
        <v>2.4109529055568921</v>
      </c>
      <c r="EC42">
        <f t="shared" si="84"/>
        <v>0</v>
      </c>
      <c r="ED42">
        <f t="shared" si="85"/>
        <v>0</v>
      </c>
      <c r="EE42">
        <f t="shared" si="86"/>
        <v>0</v>
      </c>
      <c r="EF42">
        <f t="shared" si="87"/>
        <v>0</v>
      </c>
      <c r="EG42">
        <f t="shared" si="88"/>
        <v>0</v>
      </c>
      <c r="EH42">
        <f t="shared" si="89"/>
        <v>0</v>
      </c>
      <c r="EI42">
        <f t="shared" si="90"/>
        <v>0</v>
      </c>
      <c r="EJ42">
        <f t="shared" si="91"/>
        <v>0</v>
      </c>
      <c r="EK42">
        <f t="shared" si="92"/>
        <v>0</v>
      </c>
      <c r="EM42">
        <f t="shared" si="93"/>
        <v>2.1331424494047662</v>
      </c>
      <c r="EN42">
        <f t="shared" si="94"/>
        <v>0</v>
      </c>
      <c r="EO42">
        <f t="shared" si="95"/>
        <v>0</v>
      </c>
      <c r="EP42">
        <f t="shared" si="96"/>
        <v>0</v>
      </c>
      <c r="EQ42">
        <f t="shared" si="97"/>
        <v>0</v>
      </c>
      <c r="ER42">
        <f t="shared" si="98"/>
        <v>0</v>
      </c>
      <c r="ES42">
        <f t="shared" si="99"/>
        <v>0</v>
      </c>
      <c r="ET42">
        <f t="shared" si="100"/>
        <v>0</v>
      </c>
      <c r="EU42">
        <f t="shared" si="101"/>
        <v>0</v>
      </c>
      <c r="EV42">
        <f t="shared" si="102"/>
        <v>0</v>
      </c>
      <c r="EX42">
        <f t="shared" si="103"/>
        <v>1.8796493988544283</v>
      </c>
      <c r="EY42">
        <f t="shared" si="104"/>
        <v>0</v>
      </c>
      <c r="EZ42">
        <f t="shared" si="105"/>
        <v>0</v>
      </c>
      <c r="FA42">
        <f t="shared" si="106"/>
        <v>0</v>
      </c>
      <c r="FB42">
        <f t="shared" si="107"/>
        <v>0</v>
      </c>
      <c r="FC42">
        <f t="shared" si="108"/>
        <v>0</v>
      </c>
      <c r="FD42">
        <f t="shared" si="109"/>
        <v>0</v>
      </c>
      <c r="FE42">
        <f t="shared" si="110"/>
        <v>0</v>
      </c>
      <c r="FF42">
        <f t="shared" si="111"/>
        <v>0</v>
      </c>
      <c r="FG42">
        <f t="shared" si="112"/>
        <v>0</v>
      </c>
      <c r="FJ42">
        <f>IF($W$2=0,0,IF(BF42&lt;=0,0,('LED Curve'!$D$19*(BF42/$W$2)^3+'LED Curve'!$D$20*(BF42/$W$2)^2+'LED Curve'!$D$21*(BF42/$W$2)^1+'LED Curve'!$D$22)*$AC$2*$W$2))</f>
        <v>399.89160506786459</v>
      </c>
      <c r="FK42">
        <f>IF($W$3=0,0,IF(BG42&lt;=0,0,('LED Curve'!$D$19*(BG42/$W$3)^3+'LED Curve'!$D$20*(BG42/$W$3)^2+'LED Curve'!$D$21*(BG42/$W$3)^1+'LED Curve'!$D$22)*$AC$3*$W$3))</f>
        <v>0</v>
      </c>
      <c r="FL42">
        <f>IF($W$4=0,0,IF(BH42&lt;=0,0,('LED Curve'!$D$19*(BH42/$W$4)^3+'LED Curve'!$D$20*(BH42/$W$4)^2+'LED Curve'!$D$21*(BH42/$W$4)^1+'LED Curve'!$D$22)*$AC$4*$W$4))</f>
        <v>0</v>
      </c>
      <c r="FM42">
        <f>IF($W$5=0,0,IF(BI42&lt;=0,0,('LED Curve'!$D$19*(BI42/$W$5)^3+'LED Curve'!$D$20*(BI42/$W$5)^2+'LED Curve'!$D$21*(BI42/$W$5)^1+'LED Curve'!$D$22)*$AC$5*$W$5))</f>
        <v>0</v>
      </c>
      <c r="FN42">
        <f>IF($W$6=0,0,IF(BJ42&lt;=0,0,('LED Curve'!$D$19*(BJ42/$W$6)^3+'LED Curve'!$D$20*(BJ42/$W$6)^2+'LED Curve'!$D$21*(BJ42/$W$6)^1+'LED Curve'!$D$22)*$AC$6*$W$6))</f>
        <v>0</v>
      </c>
      <c r="FO42">
        <f>IF($Z$2=0,0,IF(BK42&lt;=0,0,('LED Curve'!$D$19*(BK42/$Z$2)^3+'LED Curve'!$D$20*(BK42/$Z$2)^2+'LED Curve'!$D$21*(BK42/$Z$2)^1+'LED Curve'!$D$22)*$AE$2*$Z$2))</f>
        <v>0</v>
      </c>
      <c r="FP42">
        <f>IF($Z$3=0,0,IF(BL42&lt;=0,0,('LED Curve'!$D$19*(BL42/$Z$3)^3+'LED Curve'!$D$20*(BL42/$Z$3)^2+'LED Curve'!$D$21*(BL42/$Z$3)^1+'LED Curve'!$D$22)*$AE$3*$Z$3))</f>
        <v>0</v>
      </c>
      <c r="FQ42">
        <f>IF($Z$4=0,0,IF(BM42&lt;=0,0,('LED Curve'!$D$19*(BM42/$Z$4)^3+'LED Curve'!$D$20*(BM42/$Z$4)^2+'LED Curve'!$D$21*(BM42/$Z$4)^1+'LED Curve'!$D$22)*$AE$4*$Z$4))</f>
        <v>0</v>
      </c>
      <c r="FR42">
        <f>IF($Z$5=0,0,IF(BN42&lt;=0,0,('LED Curve'!$D$19*(BN42/$Z$5)^3+'LED Curve'!$D$20*(BN42/$Z$5)^2+'LED Curve'!$D$21*(BN42/$Z$5)^1+'LED Curve'!$D$22)*$AE$5*$Z$5))</f>
        <v>0</v>
      </c>
      <c r="FS42">
        <f>IF($Z$6=0,0,IF(BO42&lt;=0,0,('LED Curve'!$D$19*(BO42/$Z$6)^3+'LED Curve'!$D$20*(BO42/$Z$6)^2+'LED Curve'!$D$21*(BO42/$Z$6)^1+'LED Curve'!$D$22)*$AE$6*$Z$6))</f>
        <v>0</v>
      </c>
      <c r="FU42">
        <f>IF($W$2=0,0,IF(BQ42&lt;=0,0,('LED Curve'!$D$19*(BQ42/$W$2)^3+'LED Curve'!$D$20*(BQ42/$W$2)^2+'LED Curve'!$D$21*(BQ42/$W$2)^1+'LED Curve'!$D$22)*$AC$2*$W$2))</f>
        <v>360.71064874712147</v>
      </c>
      <c r="FV42">
        <f>IF($W$3=0,0,IF(BR42&lt;=0,0,('LED Curve'!$D$19*(BR42/$W$3)^3+'LED Curve'!$D$20*(BR42/$W$3)^2+'LED Curve'!$D$21*(BR42/$W$3)^1+'LED Curve'!$D$22)*$AC$3*$W$3))</f>
        <v>0</v>
      </c>
      <c r="FW42">
        <f>IF($W$4=0,0,IF(BS42&lt;=0,0,('LED Curve'!$D$19*(BS42/$W$4)^3+'LED Curve'!$D$20*(BS42/$W$4)^2+'LED Curve'!$D$21*(BS42/$W$4)^1+'LED Curve'!$D$22)*$AC$4*$W$4))</f>
        <v>0</v>
      </c>
      <c r="FX42">
        <f>IF($W$5=0,0,IF(BT42&lt;=0,0,('LED Curve'!$D$19*(BT42/$W$5)^3+'LED Curve'!$D$20*(BT42/$W$5)^2+'LED Curve'!$D$21*(BT42/$W$5)^1+'LED Curve'!$D$22)*$AC$5*$W$5))</f>
        <v>0</v>
      </c>
      <c r="FY42">
        <f>IF($W$6=0,0,IF(BU42&lt;=0,0,('LED Curve'!$D$19*(BU42/$W$6)^3+'LED Curve'!$D$20*(BU42/$W$6)^2+'LED Curve'!$D$21*(BU42/$W$6)^1+'LED Curve'!$D$22)*$AC$6*$W$6))</f>
        <v>0</v>
      </c>
      <c r="FZ42">
        <f>IF($Z$2=0,0,IF(BV42&lt;=0,0,('LED Curve'!$D$19*(BV42/$Z$2)^3+'LED Curve'!$D$20*(BV42/$Z$2)^2+'LED Curve'!$D$21*(BV42/$Z$2)^1+'LED Curve'!$D$22)*$AE$2*$Z$2))</f>
        <v>0</v>
      </c>
      <c r="GA42">
        <f>IF($Z$3=0,0,IF(BW42&lt;=0,0,('LED Curve'!$D$19*(BW42/$Z$3)^3+'LED Curve'!$D$20*(BW42/$Z$3)^2+'LED Curve'!$D$21*(BW42/$Z$3)^1+'LED Curve'!$D$22)*$AE$3*$Z$3))</f>
        <v>0</v>
      </c>
      <c r="GB42">
        <f>IF($Z$4=0,0,IF(BX42&lt;=0,0,('LED Curve'!$D$19*(BX42/$Z$4)^3+'LED Curve'!$D$20*(BX42/$Z$4)^2+'LED Curve'!$D$21*(BX42/$Z$4)^1+'LED Curve'!$D$22)*$AE$4*$Z$4))</f>
        <v>0</v>
      </c>
      <c r="GC42">
        <f>IF($Z$5=0,0,IF(BY42&lt;=0,0,('LED Curve'!$D$19*(BY42/$Z$5)^3+'LED Curve'!$D$20*(BY42/$Z$5)^2+'LED Curve'!$D$21*(BY42/$Z$5)^1+'LED Curve'!$D$22)*$AE$5*$Z$5))</f>
        <v>0</v>
      </c>
      <c r="GD42">
        <f>IF($Z$6=0,0,IF(BZ42&lt;=0,0,('LED Curve'!$D$19*(BZ42/$Z$6)^3+'LED Curve'!$D$20*(BZ42/$Z$6)^2+'LED Curve'!$D$21*(BZ42/$Z$6)^1+'LED Curve'!$D$22)*$AE$6*$Z$6))</f>
        <v>0</v>
      </c>
      <c r="GF42">
        <f>IF($W$2=0,0,IF(CB42&lt;=0,0,('LED Curve'!$D$19*(CB42/$W$2)^3+'LED Curve'!$D$20*(CB42/$W$2)^2+'LED Curve'!$D$21*(CB42/$W$2)^1+'LED Curve'!$D$22)*$AC$2*$W$2))</f>
        <v>323.49994433315243</v>
      </c>
      <c r="GG42">
        <f>IF($W$3=0,0,IF(CC42&lt;=0,0,('LED Curve'!$D$19*(CC42/$W$3)^3+'LED Curve'!$D$20*(CC42/$W$3)^2+'LED Curve'!$D$21*(CC42/$W$3)^1+'LED Curve'!$D$22)*$AC$3*$W$3))</f>
        <v>0</v>
      </c>
      <c r="GH42">
        <f>IF($W$4=0,0,IF(CD42&lt;=0,0,('LED Curve'!$D$19*(CD42/$W$4)^3+'LED Curve'!$D$20*(CD42/$W$4)^2+'LED Curve'!$D$21*(CD42/$W$4)^1+'LED Curve'!$D$22)*$AC$4*$W$4))</f>
        <v>0</v>
      </c>
      <c r="GI42">
        <f>IF($W$5=0,0,IF(CE42&lt;=0,0,('LED Curve'!$D$19*(CE42/$W$5)^3+'LED Curve'!$D$20*(CE42/$W$5)^2+'LED Curve'!$D$21*(CE42/$W$5)^1+'LED Curve'!$D$22)*$AC$5*$W$5))</f>
        <v>0</v>
      </c>
      <c r="GJ42">
        <f>IF($W$6=0,0,IF(CF42&lt;=0,0,('LED Curve'!$D$19*(CF42/$W$6)^3+'LED Curve'!$D$20*(CF42/$W$6)^2+'LED Curve'!$D$21*(CF42/$W$6)^1+'LED Curve'!$D$22)*$AC$6*$W$6))</f>
        <v>0</v>
      </c>
      <c r="GK42">
        <f>IF($Z$2=0,0,IF(CG42&lt;=0,0,('LED Curve'!$D$19*(CG42/$Z$2)^3+'LED Curve'!$D$20*(CG42/$Z$2)^2+'LED Curve'!$D$21*(CG42/$Z$2)^1+'LED Curve'!$D$22)*$AE$2*$Z$2))</f>
        <v>0</v>
      </c>
      <c r="GL42">
        <f>IF($Z$3=0,0,IF(CH42&lt;=0,0,('LED Curve'!$D$19*(CH42/$Z$3)^3+'LED Curve'!$D$20*(CH42/$Z$3)^2+'LED Curve'!$D$21*(CH42/$Z$3)^1+'LED Curve'!$D$22)*$AE$3*$Z$3))</f>
        <v>0</v>
      </c>
      <c r="GM42">
        <f>IF($Z$4=0,0,IF(CI42&lt;=0,0,('LED Curve'!$D$19*(CI42/$Z$4)^3+'LED Curve'!$D$20*(CI42/$Z$4)^2+'LED Curve'!$D$21*(CI42/$Z$4)^1+'LED Curve'!$D$22)*$AE$4*$Z$4))</f>
        <v>0</v>
      </c>
      <c r="GN42">
        <f>IF($Z$5=0,0,IF(CJ42&lt;=0,0,('LED Curve'!$D$19*(CJ42/$Z$5)^3+'LED Curve'!$D$20*(CJ42/$Z$5)^2+'LED Curve'!$D$21*(CJ42/$Z$5)^1+'LED Curve'!$D$22)*$AE$5*$Z$5))</f>
        <v>0</v>
      </c>
      <c r="GO42">
        <f>IF($Z$6=0,0,IF(CK42&lt;=0,0,('LED Curve'!$D$19*(CK42/$Z$6)^3+'LED Curve'!$D$20*(CK42/$Z$6)^2+'LED Curve'!$D$21*(CK42/$Z$6)^1+'LED Curve'!$D$22)*$AE$6*$Z$6))</f>
        <v>0</v>
      </c>
      <c r="GQ42">
        <f t="shared" si="113"/>
        <v>399.89160506786459</v>
      </c>
      <c r="GR42">
        <f t="shared" si="41"/>
        <v>0</v>
      </c>
      <c r="GS42">
        <f t="shared" si="114"/>
        <v>360.71064874712147</v>
      </c>
      <c r="GT42">
        <f t="shared" si="42"/>
        <v>0</v>
      </c>
      <c r="GU42">
        <f t="shared" si="115"/>
        <v>323.49994433315243</v>
      </c>
      <c r="GV42">
        <f t="shared" si="43"/>
        <v>0</v>
      </c>
    </row>
    <row r="43" spans="1:204" ht="16.899999999999999">
      <c r="A43">
        <v>32</v>
      </c>
      <c r="B43">
        <f t="shared" si="0"/>
        <v>1.0416666666666667E-3</v>
      </c>
      <c r="C43" s="50">
        <f t="shared" si="1"/>
        <v>57.049178815789276</v>
      </c>
      <c r="D43" s="50">
        <f t="shared" si="2"/>
        <v>63.543532017543633</v>
      </c>
      <c r="E43" s="50">
        <f t="shared" si="3"/>
        <v>70.037885219297991</v>
      </c>
      <c r="G43" s="52">
        <f t="shared" si="4"/>
        <v>0.90554252088554399</v>
      </c>
      <c r="H43" s="52">
        <f t="shared" si="5"/>
        <v>1.0086274923419625</v>
      </c>
      <c r="I43" s="52">
        <f t="shared" si="6"/>
        <v>1.1117124637983808</v>
      </c>
      <c r="J43" s="52">
        <f>IF(C43&lt;Calculation!D$19,0,G43)</f>
        <v>0.90554252088554399</v>
      </c>
      <c r="K43" s="52">
        <f>IF(D43&lt;Calculation!D$19,0,H43)</f>
        <v>1.0086274923419625</v>
      </c>
      <c r="L43" s="52">
        <f>IF(E43&lt;Calculation!D$19,0,I43)</f>
        <v>1.1117124637983808</v>
      </c>
      <c r="M43" s="52">
        <f>IF(IF(C43&lt;Calculation!D$19,0,C43*(R$3/(R$2+R$3)))&gt;0,$H$2*SIN(2*PI()*$E$2*B43)+$H$5,0)</f>
        <v>0.9219470153769167</v>
      </c>
      <c r="N43" s="52">
        <f>IF(IF(D43&lt;Calculation!D$19,0,D43*(R$3/(R$2+R$3)))&gt;0,$J$2*SIN(2*PI()*$E$2*B43)+$J$5,0)</f>
        <v>0.83090408010622485</v>
      </c>
      <c r="O43" s="52">
        <f>IF(IF(E43&lt;Calculation!D$19,0,E43*(R$3/(R$2+R$3)))&gt;0,$L$2*SIN(2*PI()*$E$2*B43)+$L$5,0)</f>
        <v>0.74640857048342979</v>
      </c>
      <c r="Q43" s="55">
        <f>(M43/Design!C$43)*10^3</f>
        <v>102.43855726410185</v>
      </c>
      <c r="R43" s="55">
        <f>(N43/Design!C$43)*10^3</f>
        <v>92.322675567358317</v>
      </c>
      <c r="S43" s="55">
        <f>(O43/Design!C$43)*10^3</f>
        <v>82.934285609269978</v>
      </c>
      <c r="U43" s="55">
        <f>(($H$2*SIN(2*PI()*$E$2*B43)+$H$5)/Design!C$43)*10^3</f>
        <v>102.43855726410185</v>
      </c>
      <c r="V43" s="55">
        <f>(($J$2*SIN(2*PI()*$E$2*B43)+$J$5)/Design!C$43)*10^3</f>
        <v>92.322675567358317</v>
      </c>
      <c r="W43" s="55">
        <f>(($L$2*SIN(2*PI()*$E$2*B43)+$L$5)/Design!C$43)*10^3</f>
        <v>82.934285609269978</v>
      </c>
      <c r="Y43" s="99">
        <f>IF(C43&lt;('LED Curve'!$D$14*(U43/$W$2)^3+'LED Curve'!$D$15*(U43/$W$2)^2+'LED Curve'!$D$16*(U43/$W$2)^1+'LED Curve'!$D$17)*$AC$2+((R$5-1)*Design!C$18),0,         ('LED Curve'!$D$14*(U43/$W$2)^3+'LED Curve'!$D$15*(U43/$W$2)^2+'LED Curve'!$D$16*(U43/$W$2)^1+'LED Curve'!$D$17)*$AC$2)</f>
        <v>24.339678019379566</v>
      </c>
      <c r="Z43" s="99">
        <f>IF(Y43=0,0,IF(C43&lt;Y43+('LED Curve'!$D$14*(U43/$W$3)^3+'LED Curve'!$D$15*(U43/$W$3)^2+'LED Curve'!$D$16*(U43/$W$3)^1+'LED Curve'!$D$17)*$AC$3+((R$5-2)*Design!C$18),0,         ('LED Curve'!$D$14*(U43/$W$3)^3+'LED Curve'!$D$15*(U43/$W$3)^2+'LED Curve'!$D$16*(U43/$W$3)^1+'LED Curve'!$D$17)*$AC$3))</f>
        <v>0</v>
      </c>
      <c r="AA43" s="99">
        <f>IF(Z43=0,0,IF(C43&lt;(SUM(Y43:Z43)+('LED Curve'!$D$14*(U43/$W$4)^3+'LED Curve'!$D$15*(U43/$W$4)^2+'LED Curve'!$D$16*(U43/$W$4)^1+'LED Curve'!$D$17)*$AC$4+((R$5-3)*Design!C$18)),0,         ('LED Curve'!$D$14*(U43/$W$4)^3+'LED Curve'!$D$15*(U43/$W$4)^2+'LED Curve'!$D$16*(U43/$W$4)^1+'LED Curve'!$D$17)*$AC$4))</f>
        <v>0</v>
      </c>
      <c r="AB43" s="99">
        <f>IF(AA43=0,0,IF(C43&lt;(SUM(Y43:AA43)+('LED Curve'!$D$14*(U43/$W$5)^3+'LED Curve'!$D$15*(U43/$W$5)^2+'LED Curve'!$D$16*(U43/$W$5)^1+'LED Curve'!$D$17)*$AC$5+((R$5-4)*Design!C$18)),0,         ('LED Curve'!$D$14*(U43/$W$5)^3+'LED Curve'!$D$15*(U43/$W$5)^2+'LED Curve'!$D$16*(U43/$W$5)^1+'LED Curve'!$D$17)*$AC$5))</f>
        <v>0</v>
      </c>
      <c r="AC43" s="99">
        <f>IF(AB43=0,0,IF(C43&lt;(SUM(Y43:AB43)+ ('LED Curve'!$D$14*(U43/$W$6)^3+'LED Curve'!$D$15*(U43/$W$6)^2+'LED Curve'!$D$16*(U43/$W$6)^1+'LED Curve'!$D$17)*$AC$6+((R$5-5)*Design!C$18)),0,         ('LED Curve'!$D$14*(U43/$W$6)^3+'LED Curve'!$D$15*(U43/$W$6)^2+'LED Curve'!$D$16*(U43/$W$6)^1+'LED Curve'!$D$17)*$AC$6))</f>
        <v>0</v>
      </c>
      <c r="AD43" s="99">
        <f>IF(AC43=0,0,IF(C43&lt;(SUM(Y43:AC43)+('LED Curve'!$D$14*(U43/$Z$2)^3+'LED Curve'!$D$15*(U43/$Z$2)^2+'LED Curve'!$D$16*(U43/$Z$2)^1+'LED Curve'!$D$17)*$AE$2+((R$5-6)*Design!C$18)),0,         ('LED Curve'!$D$14*(U43/$Z$2)^3+'LED Curve'!$D$15*(U43/$Z$2)^2+'LED Curve'!$D$16*(U43/$Z$2)^1+'LED Curve'!$D$17)*$AE$2))</f>
        <v>0</v>
      </c>
      <c r="AE43" s="99">
        <f>IF(AD43=0,0,IF(C43&lt;(SUM(Y43:AD43)+('LED Curve'!$D$14*(U43/$Z$3)^3+'LED Curve'!$D$15*(U43/$Z$3)^2+'LED Curve'!$D$16*(U43/$Z$3)^1+'LED Curve'!$D$17)*$AE$3+((R$5-7)*Design!C$18)),0,         ('LED Curve'!$D$14*(U43/$Z$3)^3+'LED Curve'!$D$15*(U43/$Z$3)^2+'LED Curve'!$D$16*(U43/$Z$3)^1+'LED Curve'!$D$17)*$AE$3))</f>
        <v>0</v>
      </c>
      <c r="AF43" s="99">
        <f>IF(AE43=0,0,IF(C43&lt;(SUM(Y43:AE43)+('LED Curve'!$D$14*(U43/$Z$4)^3+'LED Curve'!$D$15*(U43/$Z$4)^2+'LED Curve'!$D$16*(U43/$Z$4)^1+'LED Curve'!$D$17)*$AE$4+((R$5-8)*Design!C$18)),0,         ('LED Curve'!$D$14*(U43/$Z$4)^3+'LED Curve'!$D$15*(U43/$Z$4)^2+'LED Curve'!$D$16*(U43/$Z$4)^1+'LED Curve'!$D$17)*$AE$4))</f>
        <v>0</v>
      </c>
      <c r="AG43" s="99">
        <f>IF(AF43=0,0,IF(C43&lt;(SUM(Y43:AF43)+('LED Curve'!$D$14*(U43/$Z$5)^3+'LED Curve'!$D$15*(U43/$Z$5)^2+'LED Curve'!$D$16*(U43/$Z$5)^1+'LED Curve'!$D$17)*$AE$5+((R$5-9)*Design!C$18)),0,         ('LED Curve'!$D$14*(U43/$Z$5)^3+'LED Curve'!$D$15*(U43/$Z$5)^2+'LED Curve'!$D$16*(U43/$Z$5)^1+'LED Curve'!$D$17)*$AE$5))</f>
        <v>0</v>
      </c>
      <c r="AH43" s="99">
        <f>IF(AG43=0,0,IF(C43&lt;(SUM(Y43:AG43)+('LED Curve'!$D$14*(U43/$Z$6)^3+'LED Curve'!$D$15*(U43/$Z$6)^2+'LED Curve'!$D$16*(U43/$Z$6)^1+'LED Curve'!$D$17)*$AE$6+((R$5-10)*Design!C$18)),0,         ('LED Curve'!$D$14*(U43/$Z$6)^3+'LED Curve'!$D$15*(U43/$Z$6)^2+'LED Curve'!$D$16*(U43/$Z$6)^1+'LED Curve'!$D$17)*$AE$6))</f>
        <v>0</v>
      </c>
      <c r="AI43">
        <f t="shared" si="44"/>
        <v>24.339678019379566</v>
      </c>
      <c r="AJ43" s="57">
        <f>IF(D43&lt;('LED Curve'!$D$14*(V43/$W$2)^3+'LED Curve'!$D$15*(V43/$W$2)^2+'LED Curve'!$D$16*(V43/$W$2)^1+'LED Curve'!$D$17)*$AC$2+((R$5-1)*Design!C$18),0,         ('LED Curve'!$D$14*(V43/$W$2)^3+'LED Curve'!$D$15*(V43/$W$2)^2+'LED Curve'!$D$16*(V43/$W$2)^1+'LED Curve'!$D$17)*$AC$2)</f>
        <v>24.077835622117608</v>
      </c>
      <c r="AK43" s="57">
        <f>IF(AJ43=0,0,IF(D43&lt;AJ43+('LED Curve'!$D$14*(V43/$W$3)^3+'LED Curve'!$D$15*(V43/$W$3)^2+'LED Curve'!$D$16*(V43/$W$3)^1+'LED Curve'!$D$17)*$AC$3+((R$5-1)*Design!C$18),0,         ('LED Curve'!$D$14*(V43/$W$3)^3+'LED Curve'!$D$15*(V43/$W$3)^2+'LED Curve'!$D$16*(V43/$W$3)^1+'LED Curve'!$D$17)*$AC$3))</f>
        <v>0</v>
      </c>
      <c r="AL43" s="57">
        <f>IF(AK43=0,0,IF(D43&lt;(SUM(AJ43:AK43)+('LED Curve'!$D$14*(V43/$W$4)^3+'LED Curve'!$D$15*(V43/$W$4)^2+'LED Curve'!$D$16*(V43/$W$4)^1+'LED Curve'!$D$17)*$AC$4+((R$5-1)*Design!C$18)),0,         ('LED Curve'!$D$14*(V43/$W$4)^3+'LED Curve'!$D$15*(V43/$W$4)^2+'LED Curve'!$D$16*(V43/$W$4)^1+'LED Curve'!$D$17)*$AC$4))</f>
        <v>0</v>
      </c>
      <c r="AM43" s="57">
        <f>IF(AL43=0,0,IF(D43&lt;(SUM(AJ43:AL43)+('LED Curve'!$D$14*(V43/$W$5)^3+'LED Curve'!$D$15*(V43/$W$5)^2+'LED Curve'!$D$16*(V43/$W$5)^1+'LED Curve'!$D$17)*$AC$5+((R$5-1)*Design!C$18)),0,         ('LED Curve'!$D$14*(V43/$W$5)^3+'LED Curve'!$D$15*(V43/$W$5)^2+'LED Curve'!$D$16*(V43/$W$5)^1+'LED Curve'!$D$17)*$AC$5))</f>
        <v>0</v>
      </c>
      <c r="AN43" s="57">
        <f>IF(AM43=0,0,IF(D43&lt;(SUM(AJ43:AM43)+ ('LED Curve'!$D$14*(V43/$W$6)^3+'LED Curve'!$D$15*(V43/$W$6)^2+'LED Curve'!$D$16*(V43/$W$6)^1+'LED Curve'!$D$17)*$AC$6+((R$5-1)*Design!C$18)),0,         ('LED Curve'!$D$14*(V43/$W$6)^3+'LED Curve'!$D$15*(V43/$W$6)^2+'LED Curve'!$D$16*(V43/$W$6)^1+'LED Curve'!$D$17)*$AC$6))</f>
        <v>0</v>
      </c>
      <c r="AO43" s="57">
        <f>IF(AN43=0,0,IF(D43&lt;(SUM(AJ43:AN43)+('LED Curve'!$D$14*(V43/$Z$2)^3+'LED Curve'!$D$15*(V43/$Z$2)^2+'LED Curve'!$D$16*(V43/$Z$2)^1+'LED Curve'!$D$17)*$AE$2+((R$5-1)*Design!C$18)),0,         ('LED Curve'!$D$14*(V43/$Z$2)^3+'LED Curve'!$D$15*(V43/$Z$2)^2+'LED Curve'!$D$16*(V43/$Z$2)^1+'LED Curve'!$D$17)*$AE$2))</f>
        <v>0</v>
      </c>
      <c r="AP43" s="57">
        <f>IF(AO43=0,0,IF(D43&lt;(SUM(AJ43:AO43)+('LED Curve'!$D$14*(V43/$Z$3)^3+'LED Curve'!$D$15*(V43/$Z$3)^2+'LED Curve'!$D$16*(V43/$Z$3)^1+'LED Curve'!$D$17)*$AE$3+((R$5-1)*Design!C$18)),0,         ('LED Curve'!$D$14*(V43/$Z$3)^3+'LED Curve'!$D$15*(V43/$Z$3)^2+'LED Curve'!$D$16*(V43/$Z$3)^1+'LED Curve'!$D$17)*$AE$3))</f>
        <v>0</v>
      </c>
      <c r="AQ43" s="57">
        <f>IF(AP43=0,0,IF(D43&lt;(SUM(AJ43:AP43)+('LED Curve'!$D$14*(V43/$Z$4)^3+'LED Curve'!$D$15*(V43/$Z$4)^2+'LED Curve'!$D$16*(V43/$Z$4)^1+'LED Curve'!$D$17)*$AE$4+((R$5-1)*Design!C$18)),0,         ('LED Curve'!$D$14*(V43/$Z$4)^3+'LED Curve'!$D$15*(V43/$Z$4)^2+'LED Curve'!$D$16*(V43/$Z$4)^1+'LED Curve'!$D$17)*$AE$4))</f>
        <v>0</v>
      </c>
      <c r="AR43" s="57">
        <f>IF(AQ43=0,0,IF(D43&lt;(SUM(AJ43:AQ43)+('LED Curve'!$D$14*(V43/$Z$5)^3+'LED Curve'!$D$15*(V43/$Z$5)^2+'LED Curve'!$D$16*(V43/$Z$5)^1+'LED Curve'!$D$17)*$AE$5+((R$5-1)*Design!C$18)),0,         ('LED Curve'!$D$14*(V43/$Z$5)^3+'LED Curve'!$D$15*(V43/$Z$5)^2+'LED Curve'!$D$16*(V43/$Z$5)^1+'LED Curve'!$D$17)*$AE$5))</f>
        <v>0</v>
      </c>
      <c r="AS43" s="57">
        <f>IF(AR43=0,0,IF(D43&lt;(SUM(AJ43:AR43)+('LED Curve'!$D$14*(V43/$Z$6)^3+'LED Curve'!$D$15*(V43/$Z$6)^2+'LED Curve'!$D$16*(V43/$Z$6)^1+'LED Curve'!$D$17)*$AE$6+((R$5-1)*Design!C$18)),0,         ('LED Curve'!$D$14*(V43/$Z$6)^3+'LED Curve'!$D$15*(V43/$Z$6)^2+'LED Curve'!$D$16*(V43/$Z$6)^1+'LED Curve'!$D$17)*$AE$6))</f>
        <v>0</v>
      </c>
      <c r="AU43" s="59">
        <f>IF(E43&lt;('LED Curve'!$D$14*(W43/$W$2)^3+'LED Curve'!$D$15*(W43/$W$2)^2+'LED Curve'!$D$16*(W43/$W$2)^1+'LED Curve'!$D$17)*$AC$2+((R$5-1)*Design!C$18),0,         ('LED Curve'!$D$14*(W43/$W$2)^3+'LED Curve'!$D$15*(W43/$W$2)^2+'LED Curve'!$D$16*(W43/$W$2)^1+'LED Curve'!$D$17)*$AC$2)</f>
        <v>23.833058125475006</v>
      </c>
      <c r="AV43" s="59">
        <f>IF(AU43=0,0,IF(E43&lt;AU43+('LED Curve'!$D$14*(W43/$W$3)^3+'LED Curve'!$D$15*(W43/$W$3)^2+'LED Curve'!$D$16*(W43/$W$3)^1+'LED Curve'!$D$17)*$AC$3+((R$5-2)*Design!C$18),0,         ('LED Curve'!$D$14*(W43/$W$3)^3+'LED Curve'!$D$15*(W43/$W$3)^2+'LED Curve'!$D$16*(W43/$W$3)^1+'LED Curve'!$D$17)*$AC$3))</f>
        <v>0</v>
      </c>
      <c r="AW43" s="59">
        <f>IF(AV43=0,0,IF(E43&lt;(SUM(AU43:AV43)+('LED Curve'!$D$14*(W43/$W$4)^3+'LED Curve'!$D$15*(W43/$W$4)^2+'LED Curve'!$D$16*(W43/$W$4)^1+'LED Curve'!$D$17)*$AC$4+((R$5-3)*Design!C$18)),0,         ('LED Curve'!$D$14*(W43/$W$4)^3+'LED Curve'!$D$15*(W43/$W$4)^2+'LED Curve'!$D$16*(W43/$W$4)^1+'LED Curve'!$D$17)*$AC$4))</f>
        <v>0</v>
      </c>
      <c r="AX43" s="59">
        <f>IF(AW43=0,0,IF(E43&lt;(SUM(AU43:AW43)+('LED Curve'!$D$14*(W43/$W$5)^3+'LED Curve'!$D$15*(W43/$W$5)^2+'LED Curve'!$D$16*(W43/$W$5)^1+'LED Curve'!$D$17)*$AC$5+((R$5-4)*Design!C$18)),0,         ('LED Curve'!$D$14*(W43/$W$5)^3+'LED Curve'!$D$15*(W43/$W$5)^2+'LED Curve'!$D$16*(W43/$W$5)^1+'LED Curve'!$D$17)*$AC$5))</f>
        <v>0</v>
      </c>
      <c r="AY43" s="59">
        <f>IF(AX43=0,0,IF(E43&lt;(SUM(AU43:AX43)+ ('LED Curve'!$D$14*(W43/$W$6)^3+'LED Curve'!$D$15*(W43/$W$6)^2+'LED Curve'!$D$16*(W43/$W$6)^1+'LED Curve'!$D$17)*$AC$6+((R$5-5)*Design!C$18)),0,         ('LED Curve'!$D$14*(W43/$W$6)^3+'LED Curve'!$D$15*(W43/$W$6)^2+'LED Curve'!$D$16*(W43/$W$6)^1+'LED Curve'!$D$17)*$AC$6))</f>
        <v>0</v>
      </c>
      <c r="AZ43" s="59">
        <f>IF(AY43=0,0,IF(E43&lt;(SUM(AU43:AY43)+('LED Curve'!$D$14*(W43/$Z$2)^3+'LED Curve'!$D$15*(W43/$Z$2)^2+'LED Curve'!$D$16*(W43/$Z$2)^1+'LED Curve'!$D$17)*$AE$2+((R$5-6)*Design!C$18)),0,         ('LED Curve'!$D$14*(W43/$Z$2)^3+'LED Curve'!$D$15*(W43/$Z$2)^2+'LED Curve'!$D$16*(W43/$Z$2)^1+'LED Curve'!$D$17)*$AE$2))</f>
        <v>0</v>
      </c>
      <c r="BA43" s="59">
        <f>IF(AZ43=0,0,IF(E43&lt;(SUM(AU43:AZ43)+('LED Curve'!$D$14*(W43/$Z$3)^3+'LED Curve'!$D$15*(W43/$Z$3)^2+'LED Curve'!$D$16*(W43/$Z$3)^1+'LED Curve'!$D$17)*$AE$3+((R$5-7)*Design!C$18)),0,         ('LED Curve'!$D$14*(W43/$Z$3)^3+'LED Curve'!$D$15*(W43/$Z$3)^2+'LED Curve'!$D$16*(W43/$Z$3)^1+'LED Curve'!$D$17)*$AE$3))</f>
        <v>0</v>
      </c>
      <c r="BB43" s="59">
        <f>IF(BA43=0,0,IF(E43&lt;(SUM(AU43:BA43)+('LED Curve'!$D$14*(W43/$Z$4)^3+'LED Curve'!$D$15*(W43/$Z$4)^2+'LED Curve'!$D$16*(W43/$Z$4)^1+'LED Curve'!$D$17)*$AE$4+((R$5-8)*Design!C$18)),0,         ('LED Curve'!$D$14*(W43/$Z$4)^3+'LED Curve'!$D$15*(W43/$Z$4)^2+'LED Curve'!$D$16*(W43/$Z$4)^1+'LED Curve'!$D$17)*$AE$4))</f>
        <v>0</v>
      </c>
      <c r="BC43" s="59">
        <f>IF(BB43=0,0,IF(E43&lt;(SUM(AU43:BB43)+('LED Curve'!$D$14*(W43/$Z$5)^3+'LED Curve'!$D$15*(W43/$Z$5)^2+'LED Curve'!$D$16*(W43/$Z$5)^1+'LED Curve'!$D$17)*$AE$5+((R$5-9)*Design!C$18)),0,         ('LED Curve'!$D$14*(W43/$Z$5)^3+'LED Curve'!$D$15*(W43/$Z$5)^2+'LED Curve'!$D$16*(W43/$Z$5)^1+'LED Curve'!$D$17)*$AE$5))</f>
        <v>0</v>
      </c>
      <c r="BD43" s="59">
        <f>IF(BC43=0,0,IF(E43&lt;(SUM(AU43:BC43)+('LED Curve'!$D$14*(W43/$Z$6)^3+'LED Curve'!$D$15*(W43/$Z$6)^2+'LED Curve'!$D$16*(W43/$Z$6)^1+'LED Curve'!$D$17)*$AE$6+((R$5-10)*Design!C$18)),0,         ('LED Curve'!$D$14*(W43/$Z$6)^3+'LED Curve'!$D$15*(W43/$Z$6)^2+'LED Curve'!$D$16*(W43/$Z$6)^1+'LED Curve'!$D$17)*$AE$6))</f>
        <v>0</v>
      </c>
      <c r="BE43">
        <f t="shared" si="45"/>
        <v>23.833058125475006</v>
      </c>
      <c r="BF43" s="64">
        <f t="shared" si="7"/>
        <v>102.43855726410185</v>
      </c>
      <c r="BG43" s="64">
        <f t="shared" si="8"/>
        <v>0</v>
      </c>
      <c r="BH43" s="64">
        <f t="shared" si="9"/>
        <v>0</v>
      </c>
      <c r="BI43" s="64">
        <f t="shared" si="10"/>
        <v>0</v>
      </c>
      <c r="BJ43" s="64">
        <f t="shared" si="11"/>
        <v>0</v>
      </c>
      <c r="BK43" s="64">
        <f t="shared" si="12"/>
        <v>0</v>
      </c>
      <c r="BL43" s="64">
        <f t="shared" si="13"/>
        <v>0</v>
      </c>
      <c r="BM43" s="64">
        <f t="shared" si="14"/>
        <v>0</v>
      </c>
      <c r="BN43" s="64">
        <f t="shared" si="15"/>
        <v>0</v>
      </c>
      <c r="BO43" s="64">
        <f t="shared" si="16"/>
        <v>0</v>
      </c>
      <c r="BQ43" s="67">
        <f t="shared" si="17"/>
        <v>92.322675567358317</v>
      </c>
      <c r="BR43" s="67">
        <f t="shared" si="18"/>
        <v>0</v>
      </c>
      <c r="BS43" s="67">
        <f t="shared" si="19"/>
        <v>0</v>
      </c>
      <c r="BT43" s="67">
        <f t="shared" si="20"/>
        <v>0</v>
      </c>
      <c r="BU43" s="67">
        <f t="shared" si="21"/>
        <v>0</v>
      </c>
      <c r="BV43" s="67">
        <f t="shared" si="22"/>
        <v>0</v>
      </c>
      <c r="BW43" s="67">
        <f t="shared" si="23"/>
        <v>0</v>
      </c>
      <c r="BX43" s="67">
        <f t="shared" si="24"/>
        <v>0</v>
      </c>
      <c r="BY43" s="67">
        <f t="shared" si="25"/>
        <v>0</v>
      </c>
      <c r="BZ43" s="67">
        <f t="shared" si="26"/>
        <v>0</v>
      </c>
      <c r="CB43" s="70">
        <f t="shared" si="27"/>
        <v>82.934285609269978</v>
      </c>
      <c r="CC43" s="70">
        <f t="shared" si="28"/>
        <v>0</v>
      </c>
      <c r="CD43" s="70">
        <f t="shared" si="29"/>
        <v>0</v>
      </c>
      <c r="CE43" s="70">
        <f t="shared" si="30"/>
        <v>0</v>
      </c>
      <c r="CF43" s="70">
        <f t="shared" si="31"/>
        <v>0</v>
      </c>
      <c r="CG43" s="70">
        <f t="shared" si="32"/>
        <v>0</v>
      </c>
      <c r="CH43" s="70">
        <f t="shared" si="33"/>
        <v>0</v>
      </c>
      <c r="CI43" s="70">
        <f t="shared" si="34"/>
        <v>0</v>
      </c>
      <c r="CJ43" s="70">
        <f t="shared" si="35"/>
        <v>0</v>
      </c>
      <c r="CK43" s="70">
        <f t="shared" si="36"/>
        <v>0</v>
      </c>
      <c r="CL43">
        <f t="shared" si="46"/>
        <v>82.934285609269978</v>
      </c>
      <c r="CM43" s="64">
        <f t="shared" si="47"/>
        <v>102.43855726410185</v>
      </c>
      <c r="CN43" s="64">
        <f t="shared" si="48"/>
        <v>0</v>
      </c>
      <c r="CO43" s="64">
        <f t="shared" si="49"/>
        <v>0</v>
      </c>
      <c r="CP43" s="64">
        <f t="shared" si="50"/>
        <v>0</v>
      </c>
      <c r="CQ43" s="64">
        <f t="shared" si="51"/>
        <v>0</v>
      </c>
      <c r="CR43" s="64">
        <f t="shared" si="52"/>
        <v>0</v>
      </c>
      <c r="CS43" s="64">
        <f t="shared" si="53"/>
        <v>0</v>
      </c>
      <c r="CT43" s="64">
        <f t="shared" si="54"/>
        <v>0</v>
      </c>
      <c r="CU43" s="64">
        <f t="shared" si="55"/>
        <v>0</v>
      </c>
      <c r="CV43" s="64">
        <f t="shared" si="56"/>
        <v>0</v>
      </c>
      <c r="CX43" s="103">
        <f t="shared" si="57"/>
        <v>92.322675567358317</v>
      </c>
      <c r="CY43" s="103">
        <f t="shared" si="58"/>
        <v>0</v>
      </c>
      <c r="CZ43" s="103">
        <f t="shared" si="59"/>
        <v>0</v>
      </c>
      <c r="DA43" s="103">
        <f t="shared" si="60"/>
        <v>0</v>
      </c>
      <c r="DB43" s="103">
        <f t="shared" si="61"/>
        <v>0</v>
      </c>
      <c r="DC43" s="103">
        <f t="shared" si="62"/>
        <v>0</v>
      </c>
      <c r="DD43" s="103">
        <f t="shared" si="63"/>
        <v>0</v>
      </c>
      <c r="DE43" s="103">
        <f t="shared" si="64"/>
        <v>0</v>
      </c>
      <c r="DF43" s="103">
        <f t="shared" si="65"/>
        <v>0</v>
      </c>
      <c r="DG43" s="103">
        <f t="shared" si="66"/>
        <v>0</v>
      </c>
      <c r="DI43" s="70">
        <f t="shared" si="67"/>
        <v>82.934285609269978</v>
      </c>
      <c r="DJ43" s="70">
        <f t="shared" si="68"/>
        <v>0</v>
      </c>
      <c r="DK43" s="70">
        <f t="shared" si="69"/>
        <v>0</v>
      </c>
      <c r="DL43" s="70">
        <f t="shared" si="70"/>
        <v>0</v>
      </c>
      <c r="DM43" s="70">
        <f t="shared" si="71"/>
        <v>0</v>
      </c>
      <c r="DN43" s="70">
        <f t="shared" si="72"/>
        <v>0</v>
      </c>
      <c r="DO43" s="70">
        <f t="shared" si="73"/>
        <v>0</v>
      </c>
      <c r="DP43" s="70">
        <f t="shared" si="74"/>
        <v>0</v>
      </c>
      <c r="DQ43" s="70">
        <f t="shared" si="75"/>
        <v>0</v>
      </c>
      <c r="DR43" s="70">
        <f t="shared" si="76"/>
        <v>0</v>
      </c>
      <c r="DT43">
        <f t="shared" si="77"/>
        <v>5.844035570991216</v>
      </c>
      <c r="DU43">
        <f t="shared" si="78"/>
        <v>5.866508890859726</v>
      </c>
      <c r="DV43">
        <f t="shared" si="79"/>
        <v>5.808541976246528</v>
      </c>
      <c r="DX43">
        <f t="shared" si="80"/>
        <v>5.9854008344058976E-2</v>
      </c>
      <c r="DY43">
        <f t="shared" si="81"/>
        <v>5.1833175105335805E-2</v>
      </c>
      <c r="DZ43">
        <f t="shared" si="82"/>
        <v>4.0708111127230356E-2</v>
      </c>
      <c r="EB43">
        <f t="shared" si="83"/>
        <v>2.4933215005780149</v>
      </c>
      <c r="EC43">
        <f t="shared" si="84"/>
        <v>0</v>
      </c>
      <c r="ED43">
        <f t="shared" si="85"/>
        <v>0</v>
      </c>
      <c r="EE43">
        <f t="shared" si="86"/>
        <v>0</v>
      </c>
      <c r="EF43">
        <f t="shared" si="87"/>
        <v>0</v>
      </c>
      <c r="EG43">
        <f t="shared" si="88"/>
        <v>0</v>
      </c>
      <c r="EH43">
        <f t="shared" si="89"/>
        <v>0</v>
      </c>
      <c r="EI43">
        <f t="shared" si="90"/>
        <v>0</v>
      </c>
      <c r="EJ43">
        <f t="shared" si="91"/>
        <v>0</v>
      </c>
      <c r="EK43">
        <f t="shared" si="92"/>
        <v>0</v>
      </c>
      <c r="EM43">
        <f t="shared" si="93"/>
        <v>2.2229302065049468</v>
      </c>
      <c r="EN43">
        <f t="shared" si="94"/>
        <v>0</v>
      </c>
      <c r="EO43">
        <f t="shared" si="95"/>
        <v>0</v>
      </c>
      <c r="EP43">
        <f t="shared" si="96"/>
        <v>0</v>
      </c>
      <c r="EQ43">
        <f t="shared" si="97"/>
        <v>0</v>
      </c>
      <c r="ER43">
        <f t="shared" si="98"/>
        <v>0</v>
      </c>
      <c r="ES43">
        <f t="shared" si="99"/>
        <v>0</v>
      </c>
      <c r="ET43">
        <f t="shared" si="100"/>
        <v>0</v>
      </c>
      <c r="EU43">
        <f t="shared" si="101"/>
        <v>0</v>
      </c>
      <c r="EV43">
        <f t="shared" si="102"/>
        <v>0</v>
      </c>
      <c r="EX43">
        <f t="shared" si="103"/>
        <v>1.9765776495204765</v>
      </c>
      <c r="EY43">
        <f t="shared" si="104"/>
        <v>0</v>
      </c>
      <c r="EZ43">
        <f t="shared" si="105"/>
        <v>0</v>
      </c>
      <c r="FA43">
        <f t="shared" si="106"/>
        <v>0</v>
      </c>
      <c r="FB43">
        <f t="shared" si="107"/>
        <v>0</v>
      </c>
      <c r="FC43">
        <f t="shared" si="108"/>
        <v>0</v>
      </c>
      <c r="FD43">
        <f t="shared" si="109"/>
        <v>0</v>
      </c>
      <c r="FE43">
        <f t="shared" si="110"/>
        <v>0</v>
      </c>
      <c r="FF43">
        <f t="shared" si="111"/>
        <v>0</v>
      </c>
      <c r="FG43">
        <f t="shared" si="112"/>
        <v>0</v>
      </c>
      <c r="FJ43">
        <f>IF($W$2=0,0,IF(BF43&lt;=0,0,('LED Curve'!$D$19*(BF43/$W$2)^3+'LED Curve'!$D$20*(BF43/$W$2)^2+'LED Curve'!$D$21*(BF43/$W$2)^1+'LED Curve'!$D$22)*$AC$2*$W$2))</f>
        <v>411.19817621316417</v>
      </c>
      <c r="FK43">
        <f>IF($W$3=0,0,IF(BG43&lt;=0,0,('LED Curve'!$D$19*(BG43/$W$3)^3+'LED Curve'!$D$20*(BG43/$W$3)^2+'LED Curve'!$D$21*(BG43/$W$3)^1+'LED Curve'!$D$22)*$AC$3*$W$3))</f>
        <v>0</v>
      </c>
      <c r="FL43">
        <f>IF($W$4=0,0,IF(BH43&lt;=0,0,('LED Curve'!$D$19*(BH43/$W$4)^3+'LED Curve'!$D$20*(BH43/$W$4)^2+'LED Curve'!$D$21*(BH43/$W$4)^1+'LED Curve'!$D$22)*$AC$4*$W$4))</f>
        <v>0</v>
      </c>
      <c r="FM43">
        <f>IF($W$5=0,0,IF(BI43&lt;=0,0,('LED Curve'!$D$19*(BI43/$W$5)^3+'LED Curve'!$D$20*(BI43/$W$5)^2+'LED Curve'!$D$21*(BI43/$W$5)^1+'LED Curve'!$D$22)*$AC$5*$W$5))</f>
        <v>0</v>
      </c>
      <c r="FN43">
        <f>IF($W$6=0,0,IF(BJ43&lt;=0,0,('LED Curve'!$D$19*(BJ43/$W$6)^3+'LED Curve'!$D$20*(BJ43/$W$6)^2+'LED Curve'!$D$21*(BJ43/$W$6)^1+'LED Curve'!$D$22)*$AC$6*$W$6))</f>
        <v>0</v>
      </c>
      <c r="FO43">
        <f>IF($Z$2=0,0,IF(BK43&lt;=0,0,('LED Curve'!$D$19*(BK43/$Z$2)^3+'LED Curve'!$D$20*(BK43/$Z$2)^2+'LED Curve'!$D$21*(BK43/$Z$2)^1+'LED Curve'!$D$22)*$AE$2*$Z$2))</f>
        <v>0</v>
      </c>
      <c r="FP43">
        <f>IF($Z$3=0,0,IF(BL43&lt;=0,0,('LED Curve'!$D$19*(BL43/$Z$3)^3+'LED Curve'!$D$20*(BL43/$Z$3)^2+'LED Curve'!$D$21*(BL43/$Z$3)^1+'LED Curve'!$D$22)*$AE$3*$Z$3))</f>
        <v>0</v>
      </c>
      <c r="FQ43">
        <f>IF($Z$4=0,0,IF(BM43&lt;=0,0,('LED Curve'!$D$19*(BM43/$Z$4)^3+'LED Curve'!$D$20*(BM43/$Z$4)^2+'LED Curve'!$D$21*(BM43/$Z$4)^1+'LED Curve'!$D$22)*$AE$4*$Z$4))</f>
        <v>0</v>
      </c>
      <c r="FR43">
        <f>IF($Z$5=0,0,IF(BN43&lt;=0,0,('LED Curve'!$D$19*(BN43/$Z$5)^3+'LED Curve'!$D$20*(BN43/$Z$5)^2+'LED Curve'!$D$21*(BN43/$Z$5)^1+'LED Curve'!$D$22)*$AE$5*$Z$5))</f>
        <v>0</v>
      </c>
      <c r="FS43">
        <f>IF($Z$6=0,0,IF(BO43&lt;=0,0,('LED Curve'!$D$19*(BO43/$Z$6)^3+'LED Curve'!$D$20*(BO43/$Z$6)^2+'LED Curve'!$D$21*(BO43/$Z$6)^1+'LED Curve'!$D$22)*$AE$6*$Z$6))</f>
        <v>0</v>
      </c>
      <c r="FU43">
        <f>IF($W$2=0,0,IF(BQ43&lt;=0,0,('LED Curve'!$D$19*(BQ43/$W$2)^3+'LED Curve'!$D$20*(BQ43/$W$2)^2+'LED Curve'!$D$21*(BQ43/$W$2)^1+'LED Curve'!$D$22)*$AC$2*$W$2))</f>
        <v>373.55318984378323</v>
      </c>
      <c r="FV43">
        <f>IF($W$3=0,0,IF(BR43&lt;=0,0,('LED Curve'!$D$19*(BR43/$W$3)^3+'LED Curve'!$D$20*(BR43/$W$3)^2+'LED Curve'!$D$21*(BR43/$W$3)^1+'LED Curve'!$D$22)*$AC$3*$W$3))</f>
        <v>0</v>
      </c>
      <c r="FW43">
        <f>IF($W$4=0,0,IF(BS43&lt;=0,0,('LED Curve'!$D$19*(BS43/$W$4)^3+'LED Curve'!$D$20*(BS43/$W$4)^2+'LED Curve'!$D$21*(BS43/$W$4)^1+'LED Curve'!$D$22)*$AC$4*$W$4))</f>
        <v>0</v>
      </c>
      <c r="FX43">
        <f>IF($W$5=0,0,IF(BT43&lt;=0,0,('LED Curve'!$D$19*(BT43/$W$5)^3+'LED Curve'!$D$20*(BT43/$W$5)^2+'LED Curve'!$D$21*(BT43/$W$5)^1+'LED Curve'!$D$22)*$AC$5*$W$5))</f>
        <v>0</v>
      </c>
      <c r="FY43">
        <f>IF($W$6=0,0,IF(BU43&lt;=0,0,('LED Curve'!$D$19*(BU43/$W$6)^3+'LED Curve'!$D$20*(BU43/$W$6)^2+'LED Curve'!$D$21*(BU43/$W$6)^1+'LED Curve'!$D$22)*$AC$6*$W$6))</f>
        <v>0</v>
      </c>
      <c r="FZ43">
        <f>IF($Z$2=0,0,IF(BV43&lt;=0,0,('LED Curve'!$D$19*(BV43/$Z$2)^3+'LED Curve'!$D$20*(BV43/$Z$2)^2+'LED Curve'!$D$21*(BV43/$Z$2)^1+'LED Curve'!$D$22)*$AE$2*$Z$2))</f>
        <v>0</v>
      </c>
      <c r="GA43">
        <f>IF($Z$3=0,0,IF(BW43&lt;=0,0,('LED Curve'!$D$19*(BW43/$Z$3)^3+'LED Curve'!$D$20*(BW43/$Z$3)^2+'LED Curve'!$D$21*(BW43/$Z$3)^1+'LED Curve'!$D$22)*$AE$3*$Z$3))</f>
        <v>0</v>
      </c>
      <c r="GB43">
        <f>IF($Z$4=0,0,IF(BX43&lt;=0,0,('LED Curve'!$D$19*(BX43/$Z$4)^3+'LED Curve'!$D$20*(BX43/$Z$4)^2+'LED Curve'!$D$21*(BX43/$Z$4)^1+'LED Curve'!$D$22)*$AE$4*$Z$4))</f>
        <v>0</v>
      </c>
      <c r="GC43">
        <f>IF($Z$5=0,0,IF(BY43&lt;=0,0,('LED Curve'!$D$19*(BY43/$Z$5)^3+'LED Curve'!$D$20*(BY43/$Z$5)^2+'LED Curve'!$D$21*(BY43/$Z$5)^1+'LED Curve'!$D$22)*$AE$5*$Z$5))</f>
        <v>0</v>
      </c>
      <c r="GD43">
        <f>IF($Z$6=0,0,IF(BZ43&lt;=0,0,('LED Curve'!$D$19*(BZ43/$Z$6)^3+'LED Curve'!$D$20*(BZ43/$Z$6)^2+'LED Curve'!$D$21*(BZ43/$Z$6)^1+'LED Curve'!$D$22)*$AE$6*$Z$6))</f>
        <v>0</v>
      </c>
      <c r="GF43">
        <f>IF($W$2=0,0,IF(CB43&lt;=0,0,('LED Curve'!$D$19*(CB43/$W$2)^3+'LED Curve'!$D$20*(CB43/$W$2)^2+'LED Curve'!$D$21*(CB43/$W$2)^1+'LED Curve'!$D$22)*$AC$2*$W$2))</f>
        <v>337.89675493518132</v>
      </c>
      <c r="GG43">
        <f>IF($W$3=0,0,IF(CC43&lt;=0,0,('LED Curve'!$D$19*(CC43/$W$3)^3+'LED Curve'!$D$20*(CC43/$W$3)^2+'LED Curve'!$D$21*(CC43/$W$3)^1+'LED Curve'!$D$22)*$AC$3*$W$3))</f>
        <v>0</v>
      </c>
      <c r="GH43">
        <f>IF($W$4=0,0,IF(CD43&lt;=0,0,('LED Curve'!$D$19*(CD43/$W$4)^3+'LED Curve'!$D$20*(CD43/$W$4)^2+'LED Curve'!$D$21*(CD43/$W$4)^1+'LED Curve'!$D$22)*$AC$4*$W$4))</f>
        <v>0</v>
      </c>
      <c r="GI43">
        <f>IF($W$5=0,0,IF(CE43&lt;=0,0,('LED Curve'!$D$19*(CE43/$W$5)^3+'LED Curve'!$D$20*(CE43/$W$5)^2+'LED Curve'!$D$21*(CE43/$W$5)^1+'LED Curve'!$D$22)*$AC$5*$W$5))</f>
        <v>0</v>
      </c>
      <c r="GJ43">
        <f>IF($W$6=0,0,IF(CF43&lt;=0,0,('LED Curve'!$D$19*(CF43/$W$6)^3+'LED Curve'!$D$20*(CF43/$W$6)^2+'LED Curve'!$D$21*(CF43/$W$6)^1+'LED Curve'!$D$22)*$AC$6*$W$6))</f>
        <v>0</v>
      </c>
      <c r="GK43">
        <f>IF($Z$2=0,0,IF(CG43&lt;=0,0,('LED Curve'!$D$19*(CG43/$Z$2)^3+'LED Curve'!$D$20*(CG43/$Z$2)^2+'LED Curve'!$D$21*(CG43/$Z$2)^1+'LED Curve'!$D$22)*$AE$2*$Z$2))</f>
        <v>0</v>
      </c>
      <c r="GL43">
        <f>IF($Z$3=0,0,IF(CH43&lt;=0,0,('LED Curve'!$D$19*(CH43/$Z$3)^3+'LED Curve'!$D$20*(CH43/$Z$3)^2+'LED Curve'!$D$21*(CH43/$Z$3)^1+'LED Curve'!$D$22)*$AE$3*$Z$3))</f>
        <v>0</v>
      </c>
      <c r="GM43">
        <f>IF($Z$4=0,0,IF(CI43&lt;=0,0,('LED Curve'!$D$19*(CI43/$Z$4)^3+'LED Curve'!$D$20*(CI43/$Z$4)^2+'LED Curve'!$D$21*(CI43/$Z$4)^1+'LED Curve'!$D$22)*$AE$4*$Z$4))</f>
        <v>0</v>
      </c>
      <c r="GN43">
        <f>IF($Z$5=0,0,IF(CJ43&lt;=0,0,('LED Curve'!$D$19*(CJ43/$Z$5)^3+'LED Curve'!$D$20*(CJ43/$Z$5)^2+'LED Curve'!$D$21*(CJ43/$Z$5)^1+'LED Curve'!$D$22)*$AE$5*$Z$5))</f>
        <v>0</v>
      </c>
      <c r="GO43">
        <f>IF($Z$6=0,0,IF(CK43&lt;=0,0,('LED Curve'!$D$19*(CK43/$Z$6)^3+'LED Curve'!$D$20*(CK43/$Z$6)^2+'LED Curve'!$D$21*(CK43/$Z$6)^1+'LED Curve'!$D$22)*$AE$6*$Z$6))</f>
        <v>0</v>
      </c>
      <c r="GQ43">
        <f t="shared" si="113"/>
        <v>411.19817621316417</v>
      </c>
      <c r="GR43">
        <f t="shared" si="41"/>
        <v>0</v>
      </c>
      <c r="GS43">
        <f t="shared" si="114"/>
        <v>373.55318984378323</v>
      </c>
      <c r="GT43">
        <f t="shared" si="42"/>
        <v>0</v>
      </c>
      <c r="GU43">
        <f t="shared" si="115"/>
        <v>337.89675493518132</v>
      </c>
      <c r="GV43">
        <f t="shared" si="43"/>
        <v>0</v>
      </c>
    </row>
    <row r="44" spans="1:204" ht="16.899999999999999">
      <c r="A44">
        <v>33</v>
      </c>
      <c r="B44">
        <f t="shared" si="0"/>
        <v>1.0742187500000001E-3</v>
      </c>
      <c r="C44" s="50">
        <f t="shared" si="1"/>
        <v>58.776399744308833</v>
      </c>
      <c r="D44" s="50">
        <f t="shared" si="2"/>
        <v>65.462666382565359</v>
      </c>
      <c r="E44" s="50">
        <f t="shared" si="3"/>
        <v>72.148933020821886</v>
      </c>
      <c r="G44" s="52">
        <f t="shared" si="4"/>
        <v>0.93295872610014019</v>
      </c>
      <c r="H44" s="52">
        <f t="shared" si="5"/>
        <v>1.0390899425804025</v>
      </c>
      <c r="I44" s="52">
        <f t="shared" si="6"/>
        <v>1.1452211590606647</v>
      </c>
      <c r="J44" s="52">
        <f>IF(C44&lt;Calculation!D$19,0,G44)</f>
        <v>0.93295872610014019</v>
      </c>
      <c r="K44" s="52">
        <f>IF(D44&lt;Calculation!D$19,0,H44)</f>
        <v>1.0390899425804025</v>
      </c>
      <c r="L44" s="52">
        <f>IF(E44&lt;Calculation!D$19,0,I44)</f>
        <v>1.1452211590606647</v>
      </c>
      <c r="M44" s="52">
        <f>IF(IF(C44&lt;Calculation!D$19,0,C44*(R$3/(R$2+R$3)))&gt;0,$H$2*SIN(2*PI()*$E$2*B44)+$H$5,0)</f>
        <v>0.94936322059151279</v>
      </c>
      <c r="N44" s="52">
        <f>IF(IF(D44&lt;Calculation!D$19,0,D44*(R$3/(R$2+R$3)))&gt;0,$J$2*SIN(2*PI()*$E$2*B44)+$J$5,0)</f>
        <v>0.86136653034466493</v>
      </c>
      <c r="O44" s="52">
        <f>IF(IF(E44&lt;Calculation!D$19,0,E44*(R$3/(R$2+R$3)))&gt;0,$L$2*SIN(2*PI()*$E$2*B44)+$L$5,0)</f>
        <v>0.77991726574571407</v>
      </c>
      <c r="Q44" s="55">
        <f>(M44/Design!C$43)*10^3</f>
        <v>105.48480228794587</v>
      </c>
      <c r="R44" s="55">
        <f>(N44/Design!C$43)*10^3</f>
        <v>95.707392260518333</v>
      </c>
      <c r="S44" s="55">
        <f>(O44/Design!C$43)*10^3</f>
        <v>86.657473971746001</v>
      </c>
      <c r="U44" s="55">
        <f>(($H$2*SIN(2*PI()*$E$2*B44)+$H$5)/Design!C$43)*10^3</f>
        <v>105.48480228794587</v>
      </c>
      <c r="V44" s="55">
        <f>(($J$2*SIN(2*PI()*$E$2*B44)+$J$5)/Design!C$43)*10^3</f>
        <v>95.707392260518333</v>
      </c>
      <c r="W44" s="55">
        <f>(($L$2*SIN(2*PI()*$E$2*B44)+$L$5)/Design!C$43)*10^3</f>
        <v>86.657473971746001</v>
      </c>
      <c r="Y44" s="99">
        <f>IF(C44&lt;('LED Curve'!$D$14*(U44/$W$2)^3+'LED Curve'!$D$15*(U44/$W$2)^2+'LED Curve'!$D$16*(U44/$W$2)^1+'LED Curve'!$D$17)*$AC$2+((R$5-1)*Design!C$18),0,         ('LED Curve'!$D$14*(U44/$W$2)^3+'LED Curve'!$D$15*(U44/$W$2)^2+'LED Curve'!$D$16*(U44/$W$2)^1+'LED Curve'!$D$17)*$AC$2)</f>
        <v>24.417911542652117</v>
      </c>
      <c r="Z44" s="99">
        <f>IF(Y44=0,0,IF(C44&lt;Y44+('LED Curve'!$D$14*(U44/$W$3)^3+'LED Curve'!$D$15*(U44/$W$3)^2+'LED Curve'!$D$16*(U44/$W$3)^1+'LED Curve'!$D$17)*$AC$3+((R$5-2)*Design!C$18),0,         ('LED Curve'!$D$14*(U44/$W$3)^3+'LED Curve'!$D$15*(U44/$W$3)^2+'LED Curve'!$D$16*(U44/$W$3)^1+'LED Curve'!$D$17)*$AC$3))</f>
        <v>0</v>
      </c>
      <c r="AA44" s="99">
        <f>IF(Z44=0,0,IF(C44&lt;(SUM(Y44:Z44)+('LED Curve'!$D$14*(U44/$W$4)^3+'LED Curve'!$D$15*(U44/$W$4)^2+'LED Curve'!$D$16*(U44/$W$4)^1+'LED Curve'!$D$17)*$AC$4+((R$5-3)*Design!C$18)),0,         ('LED Curve'!$D$14*(U44/$W$4)^3+'LED Curve'!$D$15*(U44/$W$4)^2+'LED Curve'!$D$16*(U44/$W$4)^1+'LED Curve'!$D$17)*$AC$4))</f>
        <v>0</v>
      </c>
      <c r="AB44" s="99">
        <f>IF(AA44=0,0,IF(C44&lt;(SUM(Y44:AA44)+('LED Curve'!$D$14*(U44/$W$5)^3+'LED Curve'!$D$15*(U44/$W$5)^2+'LED Curve'!$D$16*(U44/$W$5)^1+'LED Curve'!$D$17)*$AC$5+((R$5-4)*Design!C$18)),0,         ('LED Curve'!$D$14*(U44/$W$5)^3+'LED Curve'!$D$15*(U44/$W$5)^2+'LED Curve'!$D$16*(U44/$W$5)^1+'LED Curve'!$D$17)*$AC$5))</f>
        <v>0</v>
      </c>
      <c r="AC44" s="99">
        <f>IF(AB44=0,0,IF(C44&lt;(SUM(Y44:AB44)+ ('LED Curve'!$D$14*(U44/$W$6)^3+'LED Curve'!$D$15*(U44/$W$6)^2+'LED Curve'!$D$16*(U44/$W$6)^1+'LED Curve'!$D$17)*$AC$6+((R$5-5)*Design!C$18)),0,         ('LED Curve'!$D$14*(U44/$W$6)^3+'LED Curve'!$D$15*(U44/$W$6)^2+'LED Curve'!$D$16*(U44/$W$6)^1+'LED Curve'!$D$17)*$AC$6))</f>
        <v>0</v>
      </c>
      <c r="AD44" s="99">
        <f>IF(AC44=0,0,IF(C44&lt;(SUM(Y44:AC44)+('LED Curve'!$D$14*(U44/$Z$2)^3+'LED Curve'!$D$15*(U44/$Z$2)^2+'LED Curve'!$D$16*(U44/$Z$2)^1+'LED Curve'!$D$17)*$AE$2+((R$5-6)*Design!C$18)),0,         ('LED Curve'!$D$14*(U44/$Z$2)^3+'LED Curve'!$D$15*(U44/$Z$2)^2+'LED Curve'!$D$16*(U44/$Z$2)^1+'LED Curve'!$D$17)*$AE$2))</f>
        <v>0</v>
      </c>
      <c r="AE44" s="99">
        <f>IF(AD44=0,0,IF(C44&lt;(SUM(Y44:AD44)+('LED Curve'!$D$14*(U44/$Z$3)^3+'LED Curve'!$D$15*(U44/$Z$3)^2+'LED Curve'!$D$16*(U44/$Z$3)^1+'LED Curve'!$D$17)*$AE$3+((R$5-7)*Design!C$18)),0,         ('LED Curve'!$D$14*(U44/$Z$3)^3+'LED Curve'!$D$15*(U44/$Z$3)^2+'LED Curve'!$D$16*(U44/$Z$3)^1+'LED Curve'!$D$17)*$AE$3))</f>
        <v>0</v>
      </c>
      <c r="AF44" s="99">
        <f>IF(AE44=0,0,IF(C44&lt;(SUM(Y44:AE44)+('LED Curve'!$D$14*(U44/$Z$4)^3+'LED Curve'!$D$15*(U44/$Z$4)^2+'LED Curve'!$D$16*(U44/$Z$4)^1+'LED Curve'!$D$17)*$AE$4+((R$5-8)*Design!C$18)),0,         ('LED Curve'!$D$14*(U44/$Z$4)^3+'LED Curve'!$D$15*(U44/$Z$4)^2+'LED Curve'!$D$16*(U44/$Z$4)^1+'LED Curve'!$D$17)*$AE$4))</f>
        <v>0</v>
      </c>
      <c r="AG44" s="99">
        <f>IF(AF44=0,0,IF(C44&lt;(SUM(Y44:AF44)+('LED Curve'!$D$14*(U44/$Z$5)^3+'LED Curve'!$D$15*(U44/$Z$5)^2+'LED Curve'!$D$16*(U44/$Z$5)^1+'LED Curve'!$D$17)*$AE$5+((R$5-9)*Design!C$18)),0,         ('LED Curve'!$D$14*(U44/$Z$5)^3+'LED Curve'!$D$15*(U44/$Z$5)^2+'LED Curve'!$D$16*(U44/$Z$5)^1+'LED Curve'!$D$17)*$AE$5))</f>
        <v>0</v>
      </c>
      <c r="AH44" s="99">
        <f>IF(AG44=0,0,IF(C44&lt;(SUM(Y44:AG44)+('LED Curve'!$D$14*(U44/$Z$6)^3+'LED Curve'!$D$15*(U44/$Z$6)^2+'LED Curve'!$D$16*(U44/$Z$6)^1+'LED Curve'!$D$17)*$AE$6+((R$5-10)*Design!C$18)),0,         ('LED Curve'!$D$14*(U44/$Z$6)^3+'LED Curve'!$D$15*(U44/$Z$6)^2+'LED Curve'!$D$16*(U44/$Z$6)^1+'LED Curve'!$D$17)*$AE$6))</f>
        <v>0</v>
      </c>
      <c r="AI44">
        <f t="shared" si="44"/>
        <v>24.417911542652117</v>
      </c>
      <c r="AJ44" s="57">
        <f>IF(D44&lt;('LED Curve'!$D$14*(V44/$W$2)^3+'LED Curve'!$D$15*(V44/$W$2)^2+'LED Curve'!$D$16*(V44/$W$2)^1+'LED Curve'!$D$17)*$AC$2+((R$5-1)*Design!C$18),0,         ('LED Curve'!$D$14*(V44/$W$2)^3+'LED Curve'!$D$15*(V44/$W$2)^2+'LED Curve'!$D$16*(V44/$W$2)^1+'LED Curve'!$D$17)*$AC$2)</f>
        <v>24.165740236656617</v>
      </c>
      <c r="AK44" s="57">
        <f>IF(AJ44=0,0,IF(D44&lt;AJ44+('LED Curve'!$D$14*(V44/$W$3)^3+'LED Curve'!$D$15*(V44/$W$3)^2+'LED Curve'!$D$16*(V44/$W$3)^1+'LED Curve'!$D$17)*$AC$3+((R$5-1)*Design!C$18),0,         ('LED Curve'!$D$14*(V44/$W$3)^3+'LED Curve'!$D$15*(V44/$W$3)^2+'LED Curve'!$D$16*(V44/$W$3)^1+'LED Curve'!$D$17)*$AC$3))</f>
        <v>0</v>
      </c>
      <c r="AL44" s="57">
        <f>IF(AK44=0,0,IF(D44&lt;(SUM(AJ44:AK44)+('LED Curve'!$D$14*(V44/$W$4)^3+'LED Curve'!$D$15*(V44/$W$4)^2+'LED Curve'!$D$16*(V44/$W$4)^1+'LED Curve'!$D$17)*$AC$4+((R$5-1)*Design!C$18)),0,         ('LED Curve'!$D$14*(V44/$W$4)^3+'LED Curve'!$D$15*(V44/$W$4)^2+'LED Curve'!$D$16*(V44/$W$4)^1+'LED Curve'!$D$17)*$AC$4))</f>
        <v>0</v>
      </c>
      <c r="AM44" s="57">
        <f>IF(AL44=0,0,IF(D44&lt;(SUM(AJ44:AL44)+('LED Curve'!$D$14*(V44/$W$5)^3+'LED Curve'!$D$15*(V44/$W$5)^2+'LED Curve'!$D$16*(V44/$W$5)^1+'LED Curve'!$D$17)*$AC$5+((R$5-1)*Design!C$18)),0,         ('LED Curve'!$D$14*(V44/$W$5)^3+'LED Curve'!$D$15*(V44/$W$5)^2+'LED Curve'!$D$16*(V44/$W$5)^1+'LED Curve'!$D$17)*$AC$5))</f>
        <v>0</v>
      </c>
      <c r="AN44" s="57">
        <f>IF(AM44=0,0,IF(D44&lt;(SUM(AJ44:AM44)+ ('LED Curve'!$D$14*(V44/$W$6)^3+'LED Curve'!$D$15*(V44/$W$6)^2+'LED Curve'!$D$16*(V44/$W$6)^1+'LED Curve'!$D$17)*$AC$6+((R$5-1)*Design!C$18)),0,         ('LED Curve'!$D$14*(V44/$W$6)^3+'LED Curve'!$D$15*(V44/$W$6)^2+'LED Curve'!$D$16*(V44/$W$6)^1+'LED Curve'!$D$17)*$AC$6))</f>
        <v>0</v>
      </c>
      <c r="AO44" s="57">
        <f>IF(AN44=0,0,IF(D44&lt;(SUM(AJ44:AN44)+('LED Curve'!$D$14*(V44/$Z$2)^3+'LED Curve'!$D$15*(V44/$Z$2)^2+'LED Curve'!$D$16*(V44/$Z$2)^1+'LED Curve'!$D$17)*$AE$2+((R$5-1)*Design!C$18)),0,         ('LED Curve'!$D$14*(V44/$Z$2)^3+'LED Curve'!$D$15*(V44/$Z$2)^2+'LED Curve'!$D$16*(V44/$Z$2)^1+'LED Curve'!$D$17)*$AE$2))</f>
        <v>0</v>
      </c>
      <c r="AP44" s="57">
        <f>IF(AO44=0,0,IF(D44&lt;(SUM(AJ44:AO44)+('LED Curve'!$D$14*(V44/$Z$3)^3+'LED Curve'!$D$15*(V44/$Z$3)^2+'LED Curve'!$D$16*(V44/$Z$3)^1+'LED Curve'!$D$17)*$AE$3+((R$5-1)*Design!C$18)),0,         ('LED Curve'!$D$14*(V44/$Z$3)^3+'LED Curve'!$D$15*(V44/$Z$3)^2+'LED Curve'!$D$16*(V44/$Z$3)^1+'LED Curve'!$D$17)*$AE$3))</f>
        <v>0</v>
      </c>
      <c r="AQ44" s="57">
        <f>IF(AP44=0,0,IF(D44&lt;(SUM(AJ44:AP44)+('LED Curve'!$D$14*(V44/$Z$4)^3+'LED Curve'!$D$15*(V44/$Z$4)^2+'LED Curve'!$D$16*(V44/$Z$4)^1+'LED Curve'!$D$17)*$AE$4+((R$5-1)*Design!C$18)),0,         ('LED Curve'!$D$14*(V44/$Z$4)^3+'LED Curve'!$D$15*(V44/$Z$4)^2+'LED Curve'!$D$16*(V44/$Z$4)^1+'LED Curve'!$D$17)*$AE$4))</f>
        <v>0</v>
      </c>
      <c r="AR44" s="57">
        <f>IF(AQ44=0,0,IF(D44&lt;(SUM(AJ44:AQ44)+('LED Curve'!$D$14*(V44/$Z$5)^3+'LED Curve'!$D$15*(V44/$Z$5)^2+'LED Curve'!$D$16*(V44/$Z$5)^1+'LED Curve'!$D$17)*$AE$5+((R$5-1)*Design!C$18)),0,         ('LED Curve'!$D$14*(V44/$Z$5)^3+'LED Curve'!$D$15*(V44/$Z$5)^2+'LED Curve'!$D$16*(V44/$Z$5)^1+'LED Curve'!$D$17)*$AE$5))</f>
        <v>0</v>
      </c>
      <c r="AS44" s="57">
        <f>IF(AR44=0,0,IF(D44&lt;(SUM(AJ44:AR44)+('LED Curve'!$D$14*(V44/$Z$6)^3+'LED Curve'!$D$15*(V44/$Z$6)^2+'LED Curve'!$D$16*(V44/$Z$6)^1+'LED Curve'!$D$17)*$AE$6+((R$5-1)*Design!C$18)),0,         ('LED Curve'!$D$14*(V44/$Z$6)^3+'LED Curve'!$D$15*(V44/$Z$6)^2+'LED Curve'!$D$16*(V44/$Z$6)^1+'LED Curve'!$D$17)*$AE$6))</f>
        <v>0</v>
      </c>
      <c r="AU44" s="59">
        <f>IF(E44&lt;('LED Curve'!$D$14*(W44/$W$2)^3+'LED Curve'!$D$15*(W44/$W$2)^2+'LED Curve'!$D$16*(W44/$W$2)^1+'LED Curve'!$D$17)*$AC$2+((R$5-1)*Design!C$18),0,         ('LED Curve'!$D$14*(W44/$W$2)^3+'LED Curve'!$D$15*(W44/$W$2)^2+'LED Curve'!$D$16*(W44/$W$2)^1+'LED Curve'!$D$17)*$AC$2)</f>
        <v>23.930249250581063</v>
      </c>
      <c r="AV44" s="59">
        <f>IF(AU44=0,0,IF(E44&lt;AU44+('LED Curve'!$D$14*(W44/$W$3)^3+'LED Curve'!$D$15*(W44/$W$3)^2+'LED Curve'!$D$16*(W44/$W$3)^1+'LED Curve'!$D$17)*$AC$3+((R$5-2)*Design!C$18),0,         ('LED Curve'!$D$14*(W44/$W$3)^3+'LED Curve'!$D$15*(W44/$W$3)^2+'LED Curve'!$D$16*(W44/$W$3)^1+'LED Curve'!$D$17)*$AC$3))</f>
        <v>0</v>
      </c>
      <c r="AW44" s="59">
        <f>IF(AV44=0,0,IF(E44&lt;(SUM(AU44:AV44)+('LED Curve'!$D$14*(W44/$W$4)^3+'LED Curve'!$D$15*(W44/$W$4)^2+'LED Curve'!$D$16*(W44/$W$4)^1+'LED Curve'!$D$17)*$AC$4+((R$5-3)*Design!C$18)),0,         ('LED Curve'!$D$14*(W44/$W$4)^3+'LED Curve'!$D$15*(W44/$W$4)^2+'LED Curve'!$D$16*(W44/$W$4)^1+'LED Curve'!$D$17)*$AC$4))</f>
        <v>0</v>
      </c>
      <c r="AX44" s="59">
        <f>IF(AW44=0,0,IF(E44&lt;(SUM(AU44:AW44)+('LED Curve'!$D$14*(W44/$W$5)^3+'LED Curve'!$D$15*(W44/$W$5)^2+'LED Curve'!$D$16*(W44/$W$5)^1+'LED Curve'!$D$17)*$AC$5+((R$5-4)*Design!C$18)),0,         ('LED Curve'!$D$14*(W44/$W$5)^3+'LED Curve'!$D$15*(W44/$W$5)^2+'LED Curve'!$D$16*(W44/$W$5)^1+'LED Curve'!$D$17)*$AC$5))</f>
        <v>0</v>
      </c>
      <c r="AY44" s="59">
        <f>IF(AX44=0,0,IF(E44&lt;(SUM(AU44:AX44)+ ('LED Curve'!$D$14*(W44/$W$6)^3+'LED Curve'!$D$15*(W44/$W$6)^2+'LED Curve'!$D$16*(W44/$W$6)^1+'LED Curve'!$D$17)*$AC$6+((R$5-5)*Design!C$18)),0,         ('LED Curve'!$D$14*(W44/$W$6)^3+'LED Curve'!$D$15*(W44/$W$6)^2+'LED Curve'!$D$16*(W44/$W$6)^1+'LED Curve'!$D$17)*$AC$6))</f>
        <v>0</v>
      </c>
      <c r="AZ44" s="59">
        <f>IF(AY44=0,0,IF(E44&lt;(SUM(AU44:AY44)+('LED Curve'!$D$14*(W44/$Z$2)^3+'LED Curve'!$D$15*(W44/$Z$2)^2+'LED Curve'!$D$16*(W44/$Z$2)^1+'LED Curve'!$D$17)*$AE$2+((R$5-6)*Design!C$18)),0,         ('LED Curve'!$D$14*(W44/$Z$2)^3+'LED Curve'!$D$15*(W44/$Z$2)^2+'LED Curve'!$D$16*(W44/$Z$2)^1+'LED Curve'!$D$17)*$AE$2))</f>
        <v>0</v>
      </c>
      <c r="BA44" s="59">
        <f>IF(AZ44=0,0,IF(E44&lt;(SUM(AU44:AZ44)+('LED Curve'!$D$14*(W44/$Z$3)^3+'LED Curve'!$D$15*(W44/$Z$3)^2+'LED Curve'!$D$16*(W44/$Z$3)^1+'LED Curve'!$D$17)*$AE$3+((R$5-7)*Design!C$18)),0,         ('LED Curve'!$D$14*(W44/$Z$3)^3+'LED Curve'!$D$15*(W44/$Z$3)^2+'LED Curve'!$D$16*(W44/$Z$3)^1+'LED Curve'!$D$17)*$AE$3))</f>
        <v>0</v>
      </c>
      <c r="BB44" s="59">
        <f>IF(BA44=0,0,IF(E44&lt;(SUM(AU44:BA44)+('LED Curve'!$D$14*(W44/$Z$4)^3+'LED Curve'!$D$15*(W44/$Z$4)^2+'LED Curve'!$D$16*(W44/$Z$4)^1+'LED Curve'!$D$17)*$AE$4+((R$5-8)*Design!C$18)),0,         ('LED Curve'!$D$14*(W44/$Z$4)^3+'LED Curve'!$D$15*(W44/$Z$4)^2+'LED Curve'!$D$16*(W44/$Z$4)^1+'LED Curve'!$D$17)*$AE$4))</f>
        <v>0</v>
      </c>
      <c r="BC44" s="59">
        <f>IF(BB44=0,0,IF(E44&lt;(SUM(AU44:BB44)+('LED Curve'!$D$14*(W44/$Z$5)^3+'LED Curve'!$D$15*(W44/$Z$5)^2+'LED Curve'!$D$16*(W44/$Z$5)^1+'LED Curve'!$D$17)*$AE$5+((R$5-9)*Design!C$18)),0,         ('LED Curve'!$D$14*(W44/$Z$5)^3+'LED Curve'!$D$15*(W44/$Z$5)^2+'LED Curve'!$D$16*(W44/$Z$5)^1+'LED Curve'!$D$17)*$AE$5))</f>
        <v>0</v>
      </c>
      <c r="BD44" s="59">
        <f>IF(BC44=0,0,IF(E44&lt;(SUM(AU44:BC44)+('LED Curve'!$D$14*(W44/$Z$6)^3+'LED Curve'!$D$15*(W44/$Z$6)^2+'LED Curve'!$D$16*(W44/$Z$6)^1+'LED Curve'!$D$17)*$AE$6+((R$5-10)*Design!C$18)),0,         ('LED Curve'!$D$14*(W44/$Z$6)^3+'LED Curve'!$D$15*(W44/$Z$6)^2+'LED Curve'!$D$16*(W44/$Z$6)^1+'LED Curve'!$D$17)*$AE$6))</f>
        <v>0</v>
      </c>
      <c r="BE44">
        <f t="shared" si="45"/>
        <v>23.930249250581063</v>
      </c>
      <c r="BF44" s="64">
        <f t="shared" si="7"/>
        <v>105.48480228794587</v>
      </c>
      <c r="BG44" s="64">
        <f t="shared" si="8"/>
        <v>0</v>
      </c>
      <c r="BH44" s="64">
        <f t="shared" si="9"/>
        <v>0</v>
      </c>
      <c r="BI44" s="64">
        <f t="shared" si="10"/>
        <v>0</v>
      </c>
      <c r="BJ44" s="64">
        <f t="shared" si="11"/>
        <v>0</v>
      </c>
      <c r="BK44" s="64">
        <f t="shared" si="12"/>
        <v>0</v>
      </c>
      <c r="BL44" s="64">
        <f t="shared" si="13"/>
        <v>0</v>
      </c>
      <c r="BM44" s="64">
        <f t="shared" si="14"/>
        <v>0</v>
      </c>
      <c r="BN44" s="64">
        <f t="shared" si="15"/>
        <v>0</v>
      </c>
      <c r="BO44" s="64">
        <f t="shared" si="16"/>
        <v>0</v>
      </c>
      <c r="BQ44" s="67">
        <f t="shared" si="17"/>
        <v>95.707392260518333</v>
      </c>
      <c r="BR44" s="67">
        <f t="shared" si="18"/>
        <v>0</v>
      </c>
      <c r="BS44" s="67">
        <f t="shared" si="19"/>
        <v>0</v>
      </c>
      <c r="BT44" s="67">
        <f t="shared" si="20"/>
        <v>0</v>
      </c>
      <c r="BU44" s="67">
        <f t="shared" si="21"/>
        <v>0</v>
      </c>
      <c r="BV44" s="67">
        <f t="shared" si="22"/>
        <v>0</v>
      </c>
      <c r="BW44" s="67">
        <f t="shared" si="23"/>
        <v>0</v>
      </c>
      <c r="BX44" s="67">
        <f t="shared" si="24"/>
        <v>0</v>
      </c>
      <c r="BY44" s="67">
        <f t="shared" si="25"/>
        <v>0</v>
      </c>
      <c r="BZ44" s="67">
        <f t="shared" si="26"/>
        <v>0</v>
      </c>
      <c r="CB44" s="70">
        <f t="shared" si="27"/>
        <v>86.657473971746001</v>
      </c>
      <c r="CC44" s="70">
        <f t="shared" si="28"/>
        <v>0</v>
      </c>
      <c r="CD44" s="70">
        <f t="shared" si="29"/>
        <v>0</v>
      </c>
      <c r="CE44" s="70">
        <f t="shared" si="30"/>
        <v>0</v>
      </c>
      <c r="CF44" s="70">
        <f t="shared" si="31"/>
        <v>0</v>
      </c>
      <c r="CG44" s="70">
        <f t="shared" si="32"/>
        <v>0</v>
      </c>
      <c r="CH44" s="70">
        <f t="shared" si="33"/>
        <v>0</v>
      </c>
      <c r="CI44" s="70">
        <f t="shared" si="34"/>
        <v>0</v>
      </c>
      <c r="CJ44" s="70">
        <f t="shared" si="35"/>
        <v>0</v>
      </c>
      <c r="CK44" s="70">
        <f t="shared" si="36"/>
        <v>0</v>
      </c>
      <c r="CL44">
        <f t="shared" si="46"/>
        <v>86.657473971746001</v>
      </c>
      <c r="CM44" s="64">
        <f t="shared" si="47"/>
        <v>105.48480228794587</v>
      </c>
      <c r="CN44" s="64">
        <f t="shared" si="48"/>
        <v>0</v>
      </c>
      <c r="CO44" s="64">
        <f t="shared" si="49"/>
        <v>0</v>
      </c>
      <c r="CP44" s="64">
        <f t="shared" si="50"/>
        <v>0</v>
      </c>
      <c r="CQ44" s="64">
        <f t="shared" si="51"/>
        <v>0</v>
      </c>
      <c r="CR44" s="64">
        <f t="shared" si="52"/>
        <v>0</v>
      </c>
      <c r="CS44" s="64">
        <f t="shared" si="53"/>
        <v>0</v>
      </c>
      <c r="CT44" s="64">
        <f t="shared" si="54"/>
        <v>0</v>
      </c>
      <c r="CU44" s="64">
        <f t="shared" si="55"/>
        <v>0</v>
      </c>
      <c r="CV44" s="64">
        <f t="shared" si="56"/>
        <v>0</v>
      </c>
      <c r="CX44" s="103">
        <f t="shared" si="57"/>
        <v>95.707392260518333</v>
      </c>
      <c r="CY44" s="103">
        <f t="shared" si="58"/>
        <v>0</v>
      </c>
      <c r="CZ44" s="103">
        <f t="shared" si="59"/>
        <v>0</v>
      </c>
      <c r="DA44" s="103">
        <f t="shared" si="60"/>
        <v>0</v>
      </c>
      <c r="DB44" s="103">
        <f t="shared" si="61"/>
        <v>0</v>
      </c>
      <c r="DC44" s="103">
        <f t="shared" si="62"/>
        <v>0</v>
      </c>
      <c r="DD44" s="103">
        <f t="shared" si="63"/>
        <v>0</v>
      </c>
      <c r="DE44" s="103">
        <f t="shared" si="64"/>
        <v>0</v>
      </c>
      <c r="DF44" s="103">
        <f t="shared" si="65"/>
        <v>0</v>
      </c>
      <c r="DG44" s="103">
        <f t="shared" si="66"/>
        <v>0</v>
      </c>
      <c r="DI44" s="70">
        <f t="shared" si="67"/>
        <v>86.657473971746001</v>
      </c>
      <c r="DJ44" s="70">
        <f t="shared" si="68"/>
        <v>0</v>
      </c>
      <c r="DK44" s="70">
        <f t="shared" si="69"/>
        <v>0</v>
      </c>
      <c r="DL44" s="70">
        <f t="shared" si="70"/>
        <v>0</v>
      </c>
      <c r="DM44" s="70">
        <f t="shared" si="71"/>
        <v>0</v>
      </c>
      <c r="DN44" s="70">
        <f t="shared" si="72"/>
        <v>0</v>
      </c>
      <c r="DO44" s="70">
        <f t="shared" si="73"/>
        <v>0</v>
      </c>
      <c r="DP44" s="70">
        <f t="shared" si="74"/>
        <v>0</v>
      </c>
      <c r="DQ44" s="70">
        <f t="shared" si="75"/>
        <v>0</v>
      </c>
      <c r="DR44" s="70">
        <f t="shared" si="76"/>
        <v>0</v>
      </c>
      <c r="DT44">
        <f t="shared" si="77"/>
        <v>6.2000169062256889</v>
      </c>
      <c r="DU44">
        <f t="shared" si="78"/>
        <v>6.2652610898956294</v>
      </c>
      <c r="DV44">
        <f t="shared" ref="DV44:DV75" si="116">E44*S44*10^-3</f>
        <v>6.2522442853411189</v>
      </c>
      <c r="DX44">
        <f t="shared" si="80"/>
        <v>6.4591845313018412E-2</v>
      </c>
      <c r="DY44">
        <f t="shared" si="81"/>
        <v>5.6117714411309569E-2</v>
      </c>
      <c r="DZ44">
        <f t="shared" si="82"/>
        <v>4.4572506690599874E-2</v>
      </c>
      <c r="EB44">
        <f t="shared" si="83"/>
        <v>2.5757185713612096</v>
      </c>
      <c r="EC44">
        <f t="shared" si="84"/>
        <v>0</v>
      </c>
      <c r="ED44">
        <f t="shared" si="85"/>
        <v>0</v>
      </c>
      <c r="EE44">
        <f t="shared" si="86"/>
        <v>0</v>
      </c>
      <c r="EF44">
        <f t="shared" si="87"/>
        <v>0</v>
      </c>
      <c r="EG44">
        <f t="shared" si="88"/>
        <v>0</v>
      </c>
      <c r="EH44">
        <f t="shared" si="89"/>
        <v>0</v>
      </c>
      <c r="EI44">
        <f t="shared" si="90"/>
        <v>0</v>
      </c>
      <c r="EJ44">
        <f t="shared" si="91"/>
        <v>0</v>
      </c>
      <c r="EK44">
        <f t="shared" si="92"/>
        <v>0</v>
      </c>
      <c r="EM44">
        <f t="shared" si="93"/>
        <v>2.3128399800954864</v>
      </c>
      <c r="EN44">
        <f t="shared" si="94"/>
        <v>0</v>
      </c>
      <c r="EO44">
        <f t="shared" si="95"/>
        <v>0</v>
      </c>
      <c r="EP44">
        <f t="shared" si="96"/>
        <v>0</v>
      </c>
      <c r="EQ44">
        <f t="shared" si="97"/>
        <v>0</v>
      </c>
      <c r="ER44">
        <f t="shared" si="98"/>
        <v>0</v>
      </c>
      <c r="ES44">
        <f t="shared" si="99"/>
        <v>0</v>
      </c>
      <c r="ET44">
        <f t="shared" si="100"/>
        <v>0</v>
      </c>
      <c r="EU44">
        <f t="shared" si="101"/>
        <v>0</v>
      </c>
      <c r="EV44">
        <f t="shared" si="102"/>
        <v>0</v>
      </c>
      <c r="EX44">
        <f t="shared" si="103"/>
        <v>2.0737349515696231</v>
      </c>
      <c r="EY44">
        <f t="shared" si="104"/>
        <v>0</v>
      </c>
      <c r="EZ44">
        <f t="shared" si="105"/>
        <v>0</v>
      </c>
      <c r="FA44">
        <f t="shared" si="106"/>
        <v>0</v>
      </c>
      <c r="FB44">
        <f t="shared" si="107"/>
        <v>0</v>
      </c>
      <c r="FC44">
        <f t="shared" si="108"/>
        <v>0</v>
      </c>
      <c r="FD44">
        <f t="shared" si="109"/>
        <v>0</v>
      </c>
      <c r="FE44">
        <f t="shared" si="110"/>
        <v>0</v>
      </c>
      <c r="FF44">
        <f t="shared" si="111"/>
        <v>0</v>
      </c>
      <c r="FG44">
        <f t="shared" si="112"/>
        <v>0</v>
      </c>
      <c r="FJ44">
        <f>IF($W$2=0,0,IF(BF44&lt;=0,0,('LED Curve'!$D$19*(BF44/$W$2)^3+'LED Curve'!$D$20*(BF44/$W$2)^2+'LED Curve'!$D$21*(BF44/$W$2)^1+'LED Curve'!$D$22)*$AC$2*$W$2))</f>
        <v>422.370282433368</v>
      </c>
      <c r="FK44">
        <f>IF($W$3=0,0,IF(BG44&lt;=0,0,('LED Curve'!$D$19*(BG44/$W$3)^3+'LED Curve'!$D$20*(BG44/$W$3)^2+'LED Curve'!$D$21*(BG44/$W$3)^1+'LED Curve'!$D$22)*$AC$3*$W$3))</f>
        <v>0</v>
      </c>
      <c r="FL44">
        <f>IF($W$4=0,0,IF(BH44&lt;=0,0,('LED Curve'!$D$19*(BH44/$W$4)^3+'LED Curve'!$D$20*(BH44/$W$4)^2+'LED Curve'!$D$21*(BH44/$W$4)^1+'LED Curve'!$D$22)*$AC$4*$W$4))</f>
        <v>0</v>
      </c>
      <c r="FM44">
        <f>IF($W$5=0,0,IF(BI44&lt;=0,0,('LED Curve'!$D$19*(BI44/$W$5)^3+'LED Curve'!$D$20*(BI44/$W$5)^2+'LED Curve'!$D$21*(BI44/$W$5)^1+'LED Curve'!$D$22)*$AC$5*$W$5))</f>
        <v>0</v>
      </c>
      <c r="FN44">
        <f>IF($W$6=0,0,IF(BJ44&lt;=0,0,('LED Curve'!$D$19*(BJ44/$W$6)^3+'LED Curve'!$D$20*(BJ44/$W$6)^2+'LED Curve'!$D$21*(BJ44/$W$6)^1+'LED Curve'!$D$22)*$AC$6*$W$6))</f>
        <v>0</v>
      </c>
      <c r="FO44">
        <f>IF($Z$2=0,0,IF(BK44&lt;=0,0,('LED Curve'!$D$19*(BK44/$Z$2)^3+'LED Curve'!$D$20*(BK44/$Z$2)^2+'LED Curve'!$D$21*(BK44/$Z$2)^1+'LED Curve'!$D$22)*$AE$2*$Z$2))</f>
        <v>0</v>
      </c>
      <c r="FP44">
        <f>IF($Z$3=0,0,IF(BL44&lt;=0,0,('LED Curve'!$D$19*(BL44/$Z$3)^3+'LED Curve'!$D$20*(BL44/$Z$3)^2+'LED Curve'!$D$21*(BL44/$Z$3)^1+'LED Curve'!$D$22)*$AE$3*$Z$3))</f>
        <v>0</v>
      </c>
      <c r="FQ44">
        <f>IF($Z$4=0,0,IF(BM44&lt;=0,0,('LED Curve'!$D$19*(BM44/$Z$4)^3+'LED Curve'!$D$20*(BM44/$Z$4)^2+'LED Curve'!$D$21*(BM44/$Z$4)^1+'LED Curve'!$D$22)*$AE$4*$Z$4))</f>
        <v>0</v>
      </c>
      <c r="FR44">
        <f>IF($Z$5=0,0,IF(BN44&lt;=0,0,('LED Curve'!$D$19*(BN44/$Z$5)^3+'LED Curve'!$D$20*(BN44/$Z$5)^2+'LED Curve'!$D$21*(BN44/$Z$5)^1+'LED Curve'!$D$22)*$AE$5*$Z$5))</f>
        <v>0</v>
      </c>
      <c r="FS44">
        <f>IF($Z$6=0,0,IF(BO44&lt;=0,0,('LED Curve'!$D$19*(BO44/$Z$6)^3+'LED Curve'!$D$20*(BO44/$Z$6)^2+'LED Curve'!$D$21*(BO44/$Z$6)^1+'LED Curve'!$D$22)*$AE$6*$Z$6))</f>
        <v>0</v>
      </c>
      <c r="FU44">
        <f>IF($W$2=0,0,IF(BQ44&lt;=0,0,('LED Curve'!$D$19*(BQ44/$W$2)^3+'LED Curve'!$D$20*(BQ44/$W$2)^2+'LED Curve'!$D$21*(BQ44/$W$2)^1+'LED Curve'!$D$22)*$AC$2*$W$2))</f>
        <v>386.24058166203667</v>
      </c>
      <c r="FV44">
        <f>IF($W$3=0,0,IF(BR44&lt;=0,0,('LED Curve'!$D$19*(BR44/$W$3)^3+'LED Curve'!$D$20*(BR44/$W$3)^2+'LED Curve'!$D$21*(BR44/$W$3)^1+'LED Curve'!$D$22)*$AC$3*$W$3))</f>
        <v>0</v>
      </c>
      <c r="FW44">
        <f>IF($W$4=0,0,IF(BS44&lt;=0,0,('LED Curve'!$D$19*(BS44/$W$4)^3+'LED Curve'!$D$20*(BS44/$W$4)^2+'LED Curve'!$D$21*(BS44/$W$4)^1+'LED Curve'!$D$22)*$AC$4*$W$4))</f>
        <v>0</v>
      </c>
      <c r="FX44">
        <f>IF($W$5=0,0,IF(BT44&lt;=0,0,('LED Curve'!$D$19*(BT44/$W$5)^3+'LED Curve'!$D$20*(BT44/$W$5)^2+'LED Curve'!$D$21*(BT44/$W$5)^1+'LED Curve'!$D$22)*$AC$5*$W$5))</f>
        <v>0</v>
      </c>
      <c r="FY44">
        <f>IF($W$6=0,0,IF(BU44&lt;=0,0,('LED Curve'!$D$19*(BU44/$W$6)^3+'LED Curve'!$D$20*(BU44/$W$6)^2+'LED Curve'!$D$21*(BU44/$W$6)^1+'LED Curve'!$D$22)*$AC$6*$W$6))</f>
        <v>0</v>
      </c>
      <c r="FZ44">
        <f>IF($Z$2=0,0,IF(BV44&lt;=0,0,('LED Curve'!$D$19*(BV44/$Z$2)^3+'LED Curve'!$D$20*(BV44/$Z$2)^2+'LED Curve'!$D$21*(BV44/$Z$2)^1+'LED Curve'!$D$22)*$AE$2*$Z$2))</f>
        <v>0</v>
      </c>
      <c r="GA44">
        <f>IF($Z$3=0,0,IF(BW44&lt;=0,0,('LED Curve'!$D$19*(BW44/$Z$3)^3+'LED Curve'!$D$20*(BW44/$Z$3)^2+'LED Curve'!$D$21*(BW44/$Z$3)^1+'LED Curve'!$D$22)*$AE$3*$Z$3))</f>
        <v>0</v>
      </c>
      <c r="GB44">
        <f>IF($Z$4=0,0,IF(BX44&lt;=0,0,('LED Curve'!$D$19*(BX44/$Z$4)^3+'LED Curve'!$D$20*(BX44/$Z$4)^2+'LED Curve'!$D$21*(BX44/$Z$4)^1+'LED Curve'!$D$22)*$AE$4*$Z$4))</f>
        <v>0</v>
      </c>
      <c r="GC44">
        <f>IF($Z$5=0,0,IF(BY44&lt;=0,0,('LED Curve'!$D$19*(BY44/$Z$5)^3+'LED Curve'!$D$20*(BY44/$Z$5)^2+'LED Curve'!$D$21*(BY44/$Z$5)^1+'LED Curve'!$D$22)*$AE$5*$Z$5))</f>
        <v>0</v>
      </c>
      <c r="GD44">
        <f>IF($Z$6=0,0,IF(BZ44&lt;=0,0,('LED Curve'!$D$19*(BZ44/$Z$6)^3+'LED Curve'!$D$20*(BZ44/$Z$6)^2+'LED Curve'!$D$21*(BZ44/$Z$6)^1+'LED Curve'!$D$22)*$AE$6*$Z$6))</f>
        <v>0</v>
      </c>
      <c r="GF44">
        <f>IF($W$2=0,0,IF(CB44&lt;=0,0,('LED Curve'!$D$19*(CB44/$W$2)^3+'LED Curve'!$D$20*(CB44/$W$2)^2+'LED Curve'!$D$21*(CB44/$W$2)^1+'LED Curve'!$D$22)*$AC$2*$W$2))</f>
        <v>352.11746515645137</v>
      </c>
      <c r="GG44">
        <f>IF($W$3=0,0,IF(CC44&lt;=0,0,('LED Curve'!$D$19*(CC44/$W$3)^3+'LED Curve'!$D$20*(CC44/$W$3)^2+'LED Curve'!$D$21*(CC44/$W$3)^1+'LED Curve'!$D$22)*$AC$3*$W$3))</f>
        <v>0</v>
      </c>
      <c r="GH44">
        <f>IF($W$4=0,0,IF(CD44&lt;=0,0,('LED Curve'!$D$19*(CD44/$W$4)^3+'LED Curve'!$D$20*(CD44/$W$4)^2+'LED Curve'!$D$21*(CD44/$W$4)^1+'LED Curve'!$D$22)*$AC$4*$W$4))</f>
        <v>0</v>
      </c>
      <c r="GI44">
        <f>IF($W$5=0,0,IF(CE44&lt;=0,0,('LED Curve'!$D$19*(CE44/$W$5)^3+'LED Curve'!$D$20*(CE44/$W$5)^2+'LED Curve'!$D$21*(CE44/$W$5)^1+'LED Curve'!$D$22)*$AC$5*$W$5))</f>
        <v>0</v>
      </c>
      <c r="GJ44">
        <f>IF($W$6=0,0,IF(CF44&lt;=0,0,('LED Curve'!$D$19*(CF44/$W$6)^3+'LED Curve'!$D$20*(CF44/$W$6)^2+'LED Curve'!$D$21*(CF44/$W$6)^1+'LED Curve'!$D$22)*$AC$6*$W$6))</f>
        <v>0</v>
      </c>
      <c r="GK44">
        <f>IF($Z$2=0,0,IF(CG44&lt;=0,0,('LED Curve'!$D$19*(CG44/$Z$2)^3+'LED Curve'!$D$20*(CG44/$Z$2)^2+'LED Curve'!$D$21*(CG44/$Z$2)^1+'LED Curve'!$D$22)*$AE$2*$Z$2))</f>
        <v>0</v>
      </c>
      <c r="GL44">
        <f>IF($Z$3=0,0,IF(CH44&lt;=0,0,('LED Curve'!$D$19*(CH44/$Z$3)^3+'LED Curve'!$D$20*(CH44/$Z$3)^2+'LED Curve'!$D$21*(CH44/$Z$3)^1+'LED Curve'!$D$22)*$AE$3*$Z$3))</f>
        <v>0</v>
      </c>
      <c r="GM44">
        <f>IF($Z$4=0,0,IF(CI44&lt;=0,0,('LED Curve'!$D$19*(CI44/$Z$4)^3+'LED Curve'!$D$20*(CI44/$Z$4)^2+'LED Curve'!$D$21*(CI44/$Z$4)^1+'LED Curve'!$D$22)*$AE$4*$Z$4))</f>
        <v>0</v>
      </c>
      <c r="GN44">
        <f>IF($Z$5=0,0,IF(CJ44&lt;=0,0,('LED Curve'!$D$19*(CJ44/$Z$5)^3+'LED Curve'!$D$20*(CJ44/$Z$5)^2+'LED Curve'!$D$21*(CJ44/$Z$5)^1+'LED Curve'!$D$22)*$AE$5*$Z$5))</f>
        <v>0</v>
      </c>
      <c r="GO44">
        <f>IF($Z$6=0,0,IF(CK44&lt;=0,0,('LED Curve'!$D$19*(CK44/$Z$6)^3+'LED Curve'!$D$20*(CK44/$Z$6)^2+'LED Curve'!$D$21*(CK44/$Z$6)^1+'LED Curve'!$D$22)*$AE$6*$Z$6))</f>
        <v>0</v>
      </c>
      <c r="GQ44">
        <f t="shared" si="113"/>
        <v>422.370282433368</v>
      </c>
      <c r="GR44">
        <f t="shared" si="41"/>
        <v>0</v>
      </c>
      <c r="GS44">
        <f t="shared" si="114"/>
        <v>386.24058166203667</v>
      </c>
      <c r="GT44">
        <f t="shared" si="42"/>
        <v>0</v>
      </c>
      <c r="GU44">
        <f t="shared" si="115"/>
        <v>352.11746515645137</v>
      </c>
      <c r="GV44">
        <f t="shared" si="43"/>
        <v>0</v>
      </c>
    </row>
    <row r="45" spans="1:204" ht="16.899999999999999">
      <c r="A45">
        <v>34</v>
      </c>
      <c r="B45">
        <f t="shared" si="0"/>
        <v>1.1067708333333333E-3</v>
      </c>
      <c r="C45" s="50">
        <f t="shared" si="1"/>
        <v>60.494558328373074</v>
      </c>
      <c r="D45" s="50">
        <f t="shared" si="2"/>
        <v>67.37173147597008</v>
      </c>
      <c r="E45" s="50">
        <f t="shared" si="3"/>
        <v>74.248904623567086</v>
      </c>
      <c r="G45" s="52">
        <f t="shared" si="4"/>
        <v>0.96023108457735029</v>
      </c>
      <c r="H45" s="52">
        <f t="shared" si="5"/>
        <v>1.069392563110636</v>
      </c>
      <c r="I45" s="52">
        <f t="shared" si="6"/>
        <v>1.178554041643922</v>
      </c>
      <c r="J45" s="52">
        <f>IF(C45&lt;Calculation!D$19,0,G45)</f>
        <v>0.96023108457735029</v>
      </c>
      <c r="K45" s="52">
        <f>IF(D45&lt;Calculation!D$19,0,H45)</f>
        <v>1.069392563110636</v>
      </c>
      <c r="L45" s="52">
        <f>IF(E45&lt;Calculation!D$19,0,I45)</f>
        <v>1.178554041643922</v>
      </c>
      <c r="M45" s="52">
        <f>IF(IF(C45&lt;Calculation!D$19,0,C45*(R$3/(R$2+R$3)))&gt;0,$H$2*SIN(2*PI()*$E$2*B45)+$H$5,0)</f>
        <v>0.97663557906872311</v>
      </c>
      <c r="N45" s="52">
        <f>IF(IF(D45&lt;Calculation!D$19,0,D45*(R$3/(R$2+R$3)))&gt;0,$J$2*SIN(2*PI()*$E$2*B45)+$J$5,0)</f>
        <v>0.89166915087489862</v>
      </c>
      <c r="O45" s="52">
        <f>IF(IF(E45&lt;Calculation!D$19,0,E45*(R$3/(R$2+R$3)))&gt;0,$L$2*SIN(2*PI()*$E$2*B45)+$L$5,0)</f>
        <v>0.81325014832897091</v>
      </c>
      <c r="Q45" s="55">
        <f>(M45/Design!C$43)*10^3</f>
        <v>108.51506434096923</v>
      </c>
      <c r="R45" s="55">
        <f>(N45/Design!C$43)*10^3</f>
        <v>99.074350097210953</v>
      </c>
      <c r="S45" s="55">
        <f>(O45/Design!C$43)*10^3</f>
        <v>90.361127592107877</v>
      </c>
      <c r="U45" s="55">
        <f>(($H$2*SIN(2*PI()*$E$2*B45)+$H$5)/Design!C$43)*10^3</f>
        <v>108.51506434096923</v>
      </c>
      <c r="V45" s="55">
        <f>(($J$2*SIN(2*PI()*$E$2*B45)+$J$5)/Design!C$43)*10^3</f>
        <v>99.074350097210953</v>
      </c>
      <c r="W45" s="55">
        <f>(($L$2*SIN(2*PI()*$E$2*B45)+$L$5)/Design!C$43)*10^3</f>
        <v>90.361127592107877</v>
      </c>
      <c r="Y45" s="99">
        <f>IF(C45&lt;('LED Curve'!$D$14*(U45/$W$2)^3+'LED Curve'!$D$15*(U45/$W$2)^2+'LED Curve'!$D$16*(U45/$W$2)^1+'LED Curve'!$D$17)*$AC$2+((R$5-1)*Design!C$18),0,         ('LED Curve'!$D$14*(U45/$W$2)^3+'LED Curve'!$D$15*(U45/$W$2)^2+'LED Curve'!$D$16*(U45/$W$2)^1+'LED Curve'!$D$17)*$AC$2)</f>
        <v>24.495375773961314</v>
      </c>
      <c r="Z45" s="99">
        <f>IF(Y45=0,0,IF(C45&lt;Y45+('LED Curve'!$D$14*(U45/$W$3)^3+'LED Curve'!$D$15*(U45/$W$3)^2+'LED Curve'!$D$16*(U45/$W$3)^1+'LED Curve'!$D$17)*$AC$3+((R$5-2)*Design!C$18),0,         ('LED Curve'!$D$14*(U45/$W$3)^3+'LED Curve'!$D$15*(U45/$W$3)^2+'LED Curve'!$D$16*(U45/$W$3)^1+'LED Curve'!$D$17)*$AC$3))</f>
        <v>0</v>
      </c>
      <c r="AA45" s="99">
        <f>IF(Z45=0,0,IF(C45&lt;(SUM(Y45:Z45)+('LED Curve'!$D$14*(U45/$W$4)^3+'LED Curve'!$D$15*(U45/$W$4)^2+'LED Curve'!$D$16*(U45/$W$4)^1+'LED Curve'!$D$17)*$AC$4+((R$5-3)*Design!C$18)),0,         ('LED Curve'!$D$14*(U45/$W$4)^3+'LED Curve'!$D$15*(U45/$W$4)^2+'LED Curve'!$D$16*(U45/$W$4)^1+'LED Curve'!$D$17)*$AC$4))</f>
        <v>0</v>
      </c>
      <c r="AB45" s="99">
        <f>IF(AA45=0,0,IF(C45&lt;(SUM(Y45:AA45)+('LED Curve'!$D$14*(U45/$W$5)^3+'LED Curve'!$D$15*(U45/$W$5)^2+'LED Curve'!$D$16*(U45/$W$5)^1+'LED Curve'!$D$17)*$AC$5+((R$5-4)*Design!C$18)),0,         ('LED Curve'!$D$14*(U45/$W$5)^3+'LED Curve'!$D$15*(U45/$W$5)^2+'LED Curve'!$D$16*(U45/$W$5)^1+'LED Curve'!$D$17)*$AC$5))</f>
        <v>0</v>
      </c>
      <c r="AC45" s="99">
        <f>IF(AB45=0,0,IF(C45&lt;(SUM(Y45:AB45)+ ('LED Curve'!$D$14*(U45/$W$6)^3+'LED Curve'!$D$15*(U45/$W$6)^2+'LED Curve'!$D$16*(U45/$W$6)^1+'LED Curve'!$D$17)*$AC$6+((R$5-5)*Design!C$18)),0,         ('LED Curve'!$D$14*(U45/$W$6)^3+'LED Curve'!$D$15*(U45/$W$6)^2+'LED Curve'!$D$16*(U45/$W$6)^1+'LED Curve'!$D$17)*$AC$6))</f>
        <v>0</v>
      </c>
      <c r="AD45" s="99">
        <f>IF(AC45=0,0,IF(C45&lt;(SUM(Y45:AC45)+('LED Curve'!$D$14*(U45/$Z$2)^3+'LED Curve'!$D$15*(U45/$Z$2)^2+'LED Curve'!$D$16*(U45/$Z$2)^1+'LED Curve'!$D$17)*$AE$2+((R$5-6)*Design!C$18)),0,         ('LED Curve'!$D$14*(U45/$Z$2)^3+'LED Curve'!$D$15*(U45/$Z$2)^2+'LED Curve'!$D$16*(U45/$Z$2)^1+'LED Curve'!$D$17)*$AE$2))</f>
        <v>0</v>
      </c>
      <c r="AE45" s="99">
        <f>IF(AD45=0,0,IF(C45&lt;(SUM(Y45:AD45)+('LED Curve'!$D$14*(U45/$Z$3)^3+'LED Curve'!$D$15*(U45/$Z$3)^2+'LED Curve'!$D$16*(U45/$Z$3)^1+'LED Curve'!$D$17)*$AE$3+((R$5-7)*Design!C$18)),0,         ('LED Curve'!$D$14*(U45/$Z$3)^3+'LED Curve'!$D$15*(U45/$Z$3)^2+'LED Curve'!$D$16*(U45/$Z$3)^1+'LED Curve'!$D$17)*$AE$3))</f>
        <v>0</v>
      </c>
      <c r="AF45" s="99">
        <f>IF(AE45=0,0,IF(C45&lt;(SUM(Y45:AE45)+('LED Curve'!$D$14*(U45/$Z$4)^3+'LED Curve'!$D$15*(U45/$Z$4)^2+'LED Curve'!$D$16*(U45/$Z$4)^1+'LED Curve'!$D$17)*$AE$4+((R$5-8)*Design!C$18)),0,         ('LED Curve'!$D$14*(U45/$Z$4)^3+'LED Curve'!$D$15*(U45/$Z$4)^2+'LED Curve'!$D$16*(U45/$Z$4)^1+'LED Curve'!$D$17)*$AE$4))</f>
        <v>0</v>
      </c>
      <c r="AG45" s="99">
        <f>IF(AF45=0,0,IF(C45&lt;(SUM(Y45:AF45)+('LED Curve'!$D$14*(U45/$Z$5)^3+'LED Curve'!$D$15*(U45/$Z$5)^2+'LED Curve'!$D$16*(U45/$Z$5)^1+'LED Curve'!$D$17)*$AE$5+((R$5-9)*Design!C$18)),0,         ('LED Curve'!$D$14*(U45/$Z$5)^3+'LED Curve'!$D$15*(U45/$Z$5)^2+'LED Curve'!$D$16*(U45/$Z$5)^1+'LED Curve'!$D$17)*$AE$5))</f>
        <v>0</v>
      </c>
      <c r="AH45" s="99">
        <f>IF(AG45=0,0,IF(C45&lt;(SUM(Y45:AG45)+('LED Curve'!$D$14*(U45/$Z$6)^3+'LED Curve'!$D$15*(U45/$Z$6)^2+'LED Curve'!$D$16*(U45/$Z$6)^1+'LED Curve'!$D$17)*$AE$6+((R$5-10)*Design!C$18)),0,         ('LED Curve'!$D$14*(U45/$Z$6)^3+'LED Curve'!$D$15*(U45/$Z$6)^2+'LED Curve'!$D$16*(U45/$Z$6)^1+'LED Curve'!$D$17)*$AE$6))</f>
        <v>0</v>
      </c>
      <c r="AI45">
        <f t="shared" si="44"/>
        <v>24.495375773961314</v>
      </c>
      <c r="AJ45" s="57">
        <f>IF(D45&lt;('LED Curve'!$D$14*(V45/$W$2)^3+'LED Curve'!$D$15*(V45/$W$2)^2+'LED Curve'!$D$16*(V45/$W$2)^1+'LED Curve'!$D$17)*$AC$2+((R$5-1)*Design!C$18),0,         ('LED Curve'!$D$14*(V45/$W$2)^3+'LED Curve'!$D$15*(V45/$W$2)^2+'LED Curve'!$D$16*(V45/$W$2)^1+'LED Curve'!$D$17)*$AC$2)</f>
        <v>24.252910085618584</v>
      </c>
      <c r="AK45" s="57">
        <f>IF(AJ45=0,0,IF(D45&lt;AJ45+('LED Curve'!$D$14*(V45/$W$3)^3+'LED Curve'!$D$15*(V45/$W$3)^2+'LED Curve'!$D$16*(V45/$W$3)^1+'LED Curve'!$D$17)*$AC$3+((R$5-1)*Design!C$18),0,         ('LED Curve'!$D$14*(V45/$W$3)^3+'LED Curve'!$D$15*(V45/$W$3)^2+'LED Curve'!$D$16*(V45/$W$3)^1+'LED Curve'!$D$17)*$AC$3))</f>
        <v>0</v>
      </c>
      <c r="AL45" s="57">
        <f>IF(AK45=0,0,IF(D45&lt;(SUM(AJ45:AK45)+('LED Curve'!$D$14*(V45/$W$4)^3+'LED Curve'!$D$15*(V45/$W$4)^2+'LED Curve'!$D$16*(V45/$W$4)^1+'LED Curve'!$D$17)*$AC$4+((R$5-1)*Design!C$18)),0,         ('LED Curve'!$D$14*(V45/$W$4)^3+'LED Curve'!$D$15*(V45/$W$4)^2+'LED Curve'!$D$16*(V45/$W$4)^1+'LED Curve'!$D$17)*$AC$4))</f>
        <v>0</v>
      </c>
      <c r="AM45" s="57">
        <f>IF(AL45=0,0,IF(D45&lt;(SUM(AJ45:AL45)+('LED Curve'!$D$14*(V45/$W$5)^3+'LED Curve'!$D$15*(V45/$W$5)^2+'LED Curve'!$D$16*(V45/$W$5)^1+'LED Curve'!$D$17)*$AC$5+((R$5-1)*Design!C$18)),0,         ('LED Curve'!$D$14*(V45/$W$5)^3+'LED Curve'!$D$15*(V45/$W$5)^2+'LED Curve'!$D$16*(V45/$W$5)^1+'LED Curve'!$D$17)*$AC$5))</f>
        <v>0</v>
      </c>
      <c r="AN45" s="57">
        <f>IF(AM45=0,0,IF(D45&lt;(SUM(AJ45:AM45)+ ('LED Curve'!$D$14*(V45/$W$6)^3+'LED Curve'!$D$15*(V45/$W$6)^2+'LED Curve'!$D$16*(V45/$W$6)^1+'LED Curve'!$D$17)*$AC$6+((R$5-1)*Design!C$18)),0,         ('LED Curve'!$D$14*(V45/$W$6)^3+'LED Curve'!$D$15*(V45/$W$6)^2+'LED Curve'!$D$16*(V45/$W$6)^1+'LED Curve'!$D$17)*$AC$6))</f>
        <v>0</v>
      </c>
      <c r="AO45" s="57">
        <f>IF(AN45=0,0,IF(D45&lt;(SUM(AJ45:AN45)+('LED Curve'!$D$14*(V45/$Z$2)^3+'LED Curve'!$D$15*(V45/$Z$2)^2+'LED Curve'!$D$16*(V45/$Z$2)^1+'LED Curve'!$D$17)*$AE$2+((R$5-1)*Design!C$18)),0,         ('LED Curve'!$D$14*(V45/$Z$2)^3+'LED Curve'!$D$15*(V45/$Z$2)^2+'LED Curve'!$D$16*(V45/$Z$2)^1+'LED Curve'!$D$17)*$AE$2))</f>
        <v>0</v>
      </c>
      <c r="AP45" s="57">
        <f>IF(AO45=0,0,IF(D45&lt;(SUM(AJ45:AO45)+('LED Curve'!$D$14*(V45/$Z$3)^3+'LED Curve'!$D$15*(V45/$Z$3)^2+'LED Curve'!$D$16*(V45/$Z$3)^1+'LED Curve'!$D$17)*$AE$3+((R$5-1)*Design!C$18)),0,         ('LED Curve'!$D$14*(V45/$Z$3)^3+'LED Curve'!$D$15*(V45/$Z$3)^2+'LED Curve'!$D$16*(V45/$Z$3)^1+'LED Curve'!$D$17)*$AE$3))</f>
        <v>0</v>
      </c>
      <c r="AQ45" s="57">
        <f>IF(AP45=0,0,IF(D45&lt;(SUM(AJ45:AP45)+('LED Curve'!$D$14*(V45/$Z$4)^3+'LED Curve'!$D$15*(V45/$Z$4)^2+'LED Curve'!$D$16*(V45/$Z$4)^1+'LED Curve'!$D$17)*$AE$4+((R$5-1)*Design!C$18)),0,         ('LED Curve'!$D$14*(V45/$Z$4)^3+'LED Curve'!$D$15*(V45/$Z$4)^2+'LED Curve'!$D$16*(V45/$Z$4)^1+'LED Curve'!$D$17)*$AE$4))</f>
        <v>0</v>
      </c>
      <c r="AR45" s="57">
        <f>IF(AQ45=0,0,IF(D45&lt;(SUM(AJ45:AQ45)+('LED Curve'!$D$14*(V45/$Z$5)^3+'LED Curve'!$D$15*(V45/$Z$5)^2+'LED Curve'!$D$16*(V45/$Z$5)^1+'LED Curve'!$D$17)*$AE$5+((R$5-1)*Design!C$18)),0,         ('LED Curve'!$D$14*(V45/$Z$5)^3+'LED Curve'!$D$15*(V45/$Z$5)^2+'LED Curve'!$D$16*(V45/$Z$5)^1+'LED Curve'!$D$17)*$AE$5))</f>
        <v>0</v>
      </c>
      <c r="AS45" s="57">
        <f>IF(AR45=0,0,IF(D45&lt;(SUM(AJ45:AR45)+('LED Curve'!$D$14*(V45/$Z$6)^3+'LED Curve'!$D$15*(V45/$Z$6)^2+'LED Curve'!$D$16*(V45/$Z$6)^1+'LED Curve'!$D$17)*$AE$6+((R$5-1)*Design!C$18)),0,         ('LED Curve'!$D$14*(V45/$Z$6)^3+'LED Curve'!$D$15*(V45/$Z$6)^2+'LED Curve'!$D$16*(V45/$Z$6)^1+'LED Curve'!$D$17)*$AE$6))</f>
        <v>0</v>
      </c>
      <c r="AU45" s="59">
        <f>IF(E45&lt;('LED Curve'!$D$14*(W45/$W$2)^3+'LED Curve'!$D$15*(W45/$W$2)^2+'LED Curve'!$D$16*(W45/$W$2)^1+'LED Curve'!$D$17)*$AC$2+((R$5-1)*Design!C$18),0,         ('LED Curve'!$D$14*(W45/$W$2)^3+'LED Curve'!$D$15*(W45/$W$2)^2+'LED Curve'!$D$16*(W45/$W$2)^1+'LED Curve'!$D$17)*$AC$2)</f>
        <v>24.026789204123112</v>
      </c>
      <c r="AV45" s="59">
        <f>IF(AU45=0,0,IF(E45&lt;AU45+('LED Curve'!$D$14*(W45/$W$3)^3+'LED Curve'!$D$15*(W45/$W$3)^2+'LED Curve'!$D$16*(W45/$W$3)^1+'LED Curve'!$D$17)*$AC$3+((R$5-2)*Design!C$18),0,         ('LED Curve'!$D$14*(W45/$W$3)^3+'LED Curve'!$D$15*(W45/$W$3)^2+'LED Curve'!$D$16*(W45/$W$3)^1+'LED Curve'!$D$17)*$AC$3))</f>
        <v>0</v>
      </c>
      <c r="AW45" s="59">
        <f>IF(AV45=0,0,IF(E45&lt;(SUM(AU45:AV45)+('LED Curve'!$D$14*(W45/$W$4)^3+'LED Curve'!$D$15*(W45/$W$4)^2+'LED Curve'!$D$16*(W45/$W$4)^1+'LED Curve'!$D$17)*$AC$4+((R$5-3)*Design!C$18)),0,         ('LED Curve'!$D$14*(W45/$W$4)^3+'LED Curve'!$D$15*(W45/$W$4)^2+'LED Curve'!$D$16*(W45/$W$4)^1+'LED Curve'!$D$17)*$AC$4))</f>
        <v>0</v>
      </c>
      <c r="AX45" s="59">
        <f>IF(AW45=0,0,IF(E45&lt;(SUM(AU45:AW45)+('LED Curve'!$D$14*(W45/$W$5)^3+'LED Curve'!$D$15*(W45/$W$5)^2+'LED Curve'!$D$16*(W45/$W$5)^1+'LED Curve'!$D$17)*$AC$5+((R$5-4)*Design!C$18)),0,         ('LED Curve'!$D$14*(W45/$W$5)^3+'LED Curve'!$D$15*(W45/$W$5)^2+'LED Curve'!$D$16*(W45/$W$5)^1+'LED Curve'!$D$17)*$AC$5))</f>
        <v>0</v>
      </c>
      <c r="AY45" s="59">
        <f>IF(AX45=0,0,IF(E45&lt;(SUM(AU45:AX45)+ ('LED Curve'!$D$14*(W45/$W$6)^3+'LED Curve'!$D$15*(W45/$W$6)^2+'LED Curve'!$D$16*(W45/$W$6)^1+'LED Curve'!$D$17)*$AC$6+((R$5-5)*Design!C$18)),0,         ('LED Curve'!$D$14*(W45/$W$6)^3+'LED Curve'!$D$15*(W45/$W$6)^2+'LED Curve'!$D$16*(W45/$W$6)^1+'LED Curve'!$D$17)*$AC$6))</f>
        <v>0</v>
      </c>
      <c r="AZ45" s="59">
        <f>IF(AY45=0,0,IF(E45&lt;(SUM(AU45:AY45)+('LED Curve'!$D$14*(W45/$Z$2)^3+'LED Curve'!$D$15*(W45/$Z$2)^2+'LED Curve'!$D$16*(W45/$Z$2)^1+'LED Curve'!$D$17)*$AE$2+((R$5-6)*Design!C$18)),0,         ('LED Curve'!$D$14*(W45/$Z$2)^3+'LED Curve'!$D$15*(W45/$Z$2)^2+'LED Curve'!$D$16*(W45/$Z$2)^1+'LED Curve'!$D$17)*$AE$2))</f>
        <v>0</v>
      </c>
      <c r="BA45" s="59">
        <f>IF(AZ45=0,0,IF(E45&lt;(SUM(AU45:AZ45)+('LED Curve'!$D$14*(W45/$Z$3)^3+'LED Curve'!$D$15*(W45/$Z$3)^2+'LED Curve'!$D$16*(W45/$Z$3)^1+'LED Curve'!$D$17)*$AE$3+((R$5-7)*Design!C$18)),0,         ('LED Curve'!$D$14*(W45/$Z$3)^3+'LED Curve'!$D$15*(W45/$Z$3)^2+'LED Curve'!$D$16*(W45/$Z$3)^1+'LED Curve'!$D$17)*$AE$3))</f>
        <v>0</v>
      </c>
      <c r="BB45" s="59">
        <f>IF(BA45=0,0,IF(E45&lt;(SUM(AU45:BA45)+('LED Curve'!$D$14*(W45/$Z$4)^3+'LED Curve'!$D$15*(W45/$Z$4)^2+'LED Curve'!$D$16*(W45/$Z$4)^1+'LED Curve'!$D$17)*$AE$4+((R$5-8)*Design!C$18)),0,         ('LED Curve'!$D$14*(W45/$Z$4)^3+'LED Curve'!$D$15*(W45/$Z$4)^2+'LED Curve'!$D$16*(W45/$Z$4)^1+'LED Curve'!$D$17)*$AE$4))</f>
        <v>0</v>
      </c>
      <c r="BC45" s="59">
        <f>IF(BB45=0,0,IF(E45&lt;(SUM(AU45:BB45)+('LED Curve'!$D$14*(W45/$Z$5)^3+'LED Curve'!$D$15*(W45/$Z$5)^2+'LED Curve'!$D$16*(W45/$Z$5)^1+'LED Curve'!$D$17)*$AE$5+((R$5-9)*Design!C$18)),0,         ('LED Curve'!$D$14*(W45/$Z$5)^3+'LED Curve'!$D$15*(W45/$Z$5)^2+'LED Curve'!$D$16*(W45/$Z$5)^1+'LED Curve'!$D$17)*$AE$5))</f>
        <v>0</v>
      </c>
      <c r="BD45" s="59">
        <f>IF(BC45=0,0,IF(E45&lt;(SUM(AU45:BC45)+('LED Curve'!$D$14*(W45/$Z$6)^3+'LED Curve'!$D$15*(W45/$Z$6)^2+'LED Curve'!$D$16*(W45/$Z$6)^1+'LED Curve'!$D$17)*$AE$6+((R$5-10)*Design!C$18)),0,         ('LED Curve'!$D$14*(W45/$Z$6)^3+'LED Curve'!$D$15*(W45/$Z$6)^2+'LED Curve'!$D$16*(W45/$Z$6)^1+'LED Curve'!$D$17)*$AE$6))</f>
        <v>0</v>
      </c>
      <c r="BE45">
        <f t="shared" si="45"/>
        <v>24.026789204123112</v>
      </c>
      <c r="BF45" s="64">
        <f t="shared" si="7"/>
        <v>108.51506434096923</v>
      </c>
      <c r="BG45" s="64">
        <f t="shared" si="8"/>
        <v>0</v>
      </c>
      <c r="BH45" s="64">
        <f t="shared" si="9"/>
        <v>0</v>
      </c>
      <c r="BI45" s="64">
        <f t="shared" si="10"/>
        <v>0</v>
      </c>
      <c r="BJ45" s="64">
        <f t="shared" si="11"/>
        <v>0</v>
      </c>
      <c r="BK45" s="64">
        <f t="shared" si="12"/>
        <v>0</v>
      </c>
      <c r="BL45" s="64">
        <f t="shared" si="13"/>
        <v>0</v>
      </c>
      <c r="BM45" s="64">
        <f t="shared" si="14"/>
        <v>0</v>
      </c>
      <c r="BN45" s="64">
        <f t="shared" si="15"/>
        <v>0</v>
      </c>
      <c r="BO45" s="64">
        <f t="shared" si="16"/>
        <v>0</v>
      </c>
      <c r="BQ45" s="67">
        <f t="shared" si="17"/>
        <v>99.074350097210953</v>
      </c>
      <c r="BR45" s="67">
        <f t="shared" si="18"/>
        <v>0</v>
      </c>
      <c r="BS45" s="67">
        <f t="shared" si="19"/>
        <v>0</v>
      </c>
      <c r="BT45" s="67">
        <f t="shared" si="20"/>
        <v>0</v>
      </c>
      <c r="BU45" s="67">
        <f t="shared" si="21"/>
        <v>0</v>
      </c>
      <c r="BV45" s="67">
        <f t="shared" si="22"/>
        <v>0</v>
      </c>
      <c r="BW45" s="67">
        <f t="shared" si="23"/>
        <v>0</v>
      </c>
      <c r="BX45" s="67">
        <f t="shared" si="24"/>
        <v>0</v>
      </c>
      <c r="BY45" s="67">
        <f t="shared" si="25"/>
        <v>0</v>
      </c>
      <c r="BZ45" s="67">
        <f t="shared" si="26"/>
        <v>0</v>
      </c>
      <c r="CB45" s="70">
        <f t="shared" si="27"/>
        <v>90.361127592107877</v>
      </c>
      <c r="CC45" s="70">
        <f t="shared" si="28"/>
        <v>0</v>
      </c>
      <c r="CD45" s="70">
        <f t="shared" si="29"/>
        <v>0</v>
      </c>
      <c r="CE45" s="70">
        <f t="shared" si="30"/>
        <v>0</v>
      </c>
      <c r="CF45" s="70">
        <f t="shared" si="31"/>
        <v>0</v>
      </c>
      <c r="CG45" s="70">
        <f t="shared" si="32"/>
        <v>0</v>
      </c>
      <c r="CH45" s="70">
        <f t="shared" si="33"/>
        <v>0</v>
      </c>
      <c r="CI45" s="70">
        <f t="shared" si="34"/>
        <v>0</v>
      </c>
      <c r="CJ45" s="70">
        <f t="shared" si="35"/>
        <v>0</v>
      </c>
      <c r="CK45" s="70">
        <f t="shared" si="36"/>
        <v>0</v>
      </c>
      <c r="CL45">
        <f t="shared" si="46"/>
        <v>90.361127592107877</v>
      </c>
      <c r="CM45" s="64">
        <f t="shared" si="47"/>
        <v>108.51506434096923</v>
      </c>
      <c r="CN45" s="64">
        <f t="shared" si="48"/>
        <v>0</v>
      </c>
      <c r="CO45" s="64">
        <f t="shared" si="49"/>
        <v>0</v>
      </c>
      <c r="CP45" s="64">
        <f t="shared" si="50"/>
        <v>0</v>
      </c>
      <c r="CQ45" s="64">
        <f t="shared" si="51"/>
        <v>0</v>
      </c>
      <c r="CR45" s="64">
        <f t="shared" si="52"/>
        <v>0</v>
      </c>
      <c r="CS45" s="64">
        <f t="shared" si="53"/>
        <v>0</v>
      </c>
      <c r="CT45" s="64">
        <f t="shared" si="54"/>
        <v>0</v>
      </c>
      <c r="CU45" s="64">
        <f t="shared" si="55"/>
        <v>0</v>
      </c>
      <c r="CV45" s="64">
        <f t="shared" si="56"/>
        <v>0</v>
      </c>
      <c r="CX45" s="103">
        <f t="shared" si="57"/>
        <v>99.074350097210953</v>
      </c>
      <c r="CY45" s="103">
        <f t="shared" si="58"/>
        <v>0</v>
      </c>
      <c r="CZ45" s="103">
        <f t="shared" si="59"/>
        <v>0</v>
      </c>
      <c r="DA45" s="103">
        <f t="shared" si="60"/>
        <v>0</v>
      </c>
      <c r="DB45" s="103">
        <f t="shared" si="61"/>
        <v>0</v>
      </c>
      <c r="DC45" s="103">
        <f t="shared" si="62"/>
        <v>0</v>
      </c>
      <c r="DD45" s="103">
        <f t="shared" si="63"/>
        <v>0</v>
      </c>
      <c r="DE45" s="103">
        <f t="shared" si="64"/>
        <v>0</v>
      </c>
      <c r="DF45" s="103">
        <f t="shared" si="65"/>
        <v>0</v>
      </c>
      <c r="DG45" s="103">
        <f t="shared" si="66"/>
        <v>0</v>
      </c>
      <c r="DI45" s="70">
        <f t="shared" si="67"/>
        <v>90.361127592107877</v>
      </c>
      <c r="DJ45" s="70">
        <f t="shared" si="68"/>
        <v>0</v>
      </c>
      <c r="DK45" s="70">
        <f t="shared" si="69"/>
        <v>0</v>
      </c>
      <c r="DL45" s="70">
        <f t="shared" si="70"/>
        <v>0</v>
      </c>
      <c r="DM45" s="70">
        <f t="shared" si="71"/>
        <v>0</v>
      </c>
      <c r="DN45" s="70">
        <f t="shared" si="72"/>
        <v>0</v>
      </c>
      <c r="DO45" s="70">
        <f t="shared" si="73"/>
        <v>0</v>
      </c>
      <c r="DP45" s="70">
        <f t="shared" si="74"/>
        <v>0</v>
      </c>
      <c r="DQ45" s="70">
        <f t="shared" si="75"/>
        <v>0</v>
      </c>
      <c r="DR45" s="70">
        <f t="shared" si="76"/>
        <v>0</v>
      </c>
      <c r="DT45">
        <f t="shared" si="77"/>
        <v>6.5645708892819208</v>
      </c>
      <c r="DU45">
        <f t="shared" si="78"/>
        <v>6.6748105109055471</v>
      </c>
      <c r="DV45">
        <f t="shared" si="116"/>
        <v>6.7092147442643935</v>
      </c>
      <c r="DX45">
        <f t="shared" si="80"/>
        <v>6.9468144357297062E-2</v>
      </c>
      <c r="DY45">
        <f t="shared" si="81"/>
        <v>6.055610046763802E-2</v>
      </c>
      <c r="DZ45">
        <f t="shared" si="82"/>
        <v>4.8606133679359551E-2</v>
      </c>
      <c r="EB45">
        <f t="shared" si="83"/>
        <v>2.658117278167631</v>
      </c>
      <c r="EC45">
        <f t="shared" si="84"/>
        <v>0</v>
      </c>
      <c r="ED45">
        <f t="shared" si="85"/>
        <v>0</v>
      </c>
      <c r="EE45">
        <f t="shared" si="86"/>
        <v>0</v>
      </c>
      <c r="EF45">
        <f t="shared" si="87"/>
        <v>0</v>
      </c>
      <c r="EG45">
        <f t="shared" si="88"/>
        <v>0</v>
      </c>
      <c r="EH45">
        <f t="shared" si="89"/>
        <v>0</v>
      </c>
      <c r="EI45">
        <f t="shared" si="90"/>
        <v>0</v>
      </c>
      <c r="EJ45">
        <f t="shared" si="91"/>
        <v>0</v>
      </c>
      <c r="EK45">
        <f t="shared" si="92"/>
        <v>0</v>
      </c>
      <c r="EM45">
        <f t="shared" si="93"/>
        <v>2.4028413046987538</v>
      </c>
      <c r="EN45">
        <f t="shared" si="94"/>
        <v>0</v>
      </c>
      <c r="EO45">
        <f t="shared" si="95"/>
        <v>0</v>
      </c>
      <c r="EP45">
        <f t="shared" si="96"/>
        <v>0</v>
      </c>
      <c r="EQ45">
        <f t="shared" si="97"/>
        <v>0</v>
      </c>
      <c r="ER45">
        <f t="shared" si="98"/>
        <v>0</v>
      </c>
      <c r="ES45">
        <f t="shared" si="99"/>
        <v>0</v>
      </c>
      <c r="ET45">
        <f t="shared" si="100"/>
        <v>0</v>
      </c>
      <c r="EU45">
        <f t="shared" si="101"/>
        <v>0</v>
      </c>
      <c r="EV45">
        <f t="shared" si="102"/>
        <v>0</v>
      </c>
      <c r="EX45">
        <f t="shared" si="103"/>
        <v>2.1710877649024489</v>
      </c>
      <c r="EY45">
        <f t="shared" si="104"/>
        <v>0</v>
      </c>
      <c r="EZ45">
        <f t="shared" si="105"/>
        <v>0</v>
      </c>
      <c r="FA45">
        <f t="shared" si="106"/>
        <v>0</v>
      </c>
      <c r="FB45">
        <f t="shared" si="107"/>
        <v>0</v>
      </c>
      <c r="FC45">
        <f t="shared" si="108"/>
        <v>0</v>
      </c>
      <c r="FD45">
        <f t="shared" si="109"/>
        <v>0</v>
      </c>
      <c r="FE45">
        <f t="shared" si="110"/>
        <v>0</v>
      </c>
      <c r="FF45">
        <f t="shared" si="111"/>
        <v>0</v>
      </c>
      <c r="FG45">
        <f t="shared" si="112"/>
        <v>0</v>
      </c>
      <c r="FJ45">
        <f>IF($W$2=0,0,IF(BF45&lt;=0,0,('LED Curve'!$D$19*(BF45/$W$2)^3+'LED Curve'!$D$20*(BF45/$W$2)^2+'LED Curve'!$D$21*(BF45/$W$2)^1+'LED Curve'!$D$22)*$AC$2*$W$2))</f>
        <v>433.4061804407628</v>
      </c>
      <c r="FK45">
        <f>IF($W$3=0,0,IF(BG45&lt;=0,0,('LED Curve'!$D$19*(BG45/$W$3)^3+'LED Curve'!$D$20*(BG45/$W$3)^2+'LED Curve'!$D$21*(BG45/$W$3)^1+'LED Curve'!$D$22)*$AC$3*$W$3))</f>
        <v>0</v>
      </c>
      <c r="FL45">
        <f>IF($W$4=0,0,IF(BH45&lt;=0,0,('LED Curve'!$D$19*(BH45/$W$4)^3+'LED Curve'!$D$20*(BH45/$W$4)^2+'LED Curve'!$D$21*(BH45/$W$4)^1+'LED Curve'!$D$22)*$AC$4*$W$4))</f>
        <v>0</v>
      </c>
      <c r="FM45">
        <f>IF($W$5=0,0,IF(BI45&lt;=0,0,('LED Curve'!$D$19*(BI45/$W$5)^3+'LED Curve'!$D$20*(BI45/$W$5)^2+'LED Curve'!$D$21*(BI45/$W$5)^1+'LED Curve'!$D$22)*$AC$5*$W$5))</f>
        <v>0</v>
      </c>
      <c r="FN45">
        <f>IF($W$6=0,0,IF(BJ45&lt;=0,0,('LED Curve'!$D$19*(BJ45/$W$6)^3+'LED Curve'!$D$20*(BJ45/$W$6)^2+'LED Curve'!$D$21*(BJ45/$W$6)^1+'LED Curve'!$D$22)*$AC$6*$W$6))</f>
        <v>0</v>
      </c>
      <c r="FO45">
        <f>IF($Z$2=0,0,IF(BK45&lt;=0,0,('LED Curve'!$D$19*(BK45/$Z$2)^3+'LED Curve'!$D$20*(BK45/$Z$2)^2+'LED Curve'!$D$21*(BK45/$Z$2)^1+'LED Curve'!$D$22)*$AE$2*$Z$2))</f>
        <v>0</v>
      </c>
      <c r="FP45">
        <f>IF($Z$3=0,0,IF(BL45&lt;=0,0,('LED Curve'!$D$19*(BL45/$Z$3)^3+'LED Curve'!$D$20*(BL45/$Z$3)^2+'LED Curve'!$D$21*(BL45/$Z$3)^1+'LED Curve'!$D$22)*$AE$3*$Z$3))</f>
        <v>0</v>
      </c>
      <c r="FQ45">
        <f>IF($Z$4=0,0,IF(BM45&lt;=0,0,('LED Curve'!$D$19*(BM45/$Z$4)^3+'LED Curve'!$D$20*(BM45/$Z$4)^2+'LED Curve'!$D$21*(BM45/$Z$4)^1+'LED Curve'!$D$22)*$AE$4*$Z$4))</f>
        <v>0</v>
      </c>
      <c r="FR45">
        <f>IF($Z$5=0,0,IF(BN45&lt;=0,0,('LED Curve'!$D$19*(BN45/$Z$5)^3+'LED Curve'!$D$20*(BN45/$Z$5)^2+'LED Curve'!$D$21*(BN45/$Z$5)^1+'LED Curve'!$D$22)*$AE$5*$Z$5))</f>
        <v>0</v>
      </c>
      <c r="FS45">
        <f>IF($Z$6=0,0,IF(BO45&lt;=0,0,('LED Curve'!$D$19*(BO45/$Z$6)^3+'LED Curve'!$D$20*(BO45/$Z$6)^2+'LED Curve'!$D$21*(BO45/$Z$6)^1+'LED Curve'!$D$22)*$AE$6*$Z$6))</f>
        <v>0</v>
      </c>
      <c r="FU45">
        <f>IF($W$2=0,0,IF(BQ45&lt;=0,0,('LED Curve'!$D$19*(BQ45/$W$2)^3+'LED Curve'!$D$20*(BQ45/$W$2)^2+'LED Curve'!$D$21*(BQ45/$W$2)^1+'LED Curve'!$D$22)*$AC$2*$W$2))</f>
        <v>398.77058595186179</v>
      </c>
      <c r="FV45">
        <f>IF($W$3=0,0,IF(BR45&lt;=0,0,('LED Curve'!$D$19*(BR45/$W$3)^3+'LED Curve'!$D$20*(BR45/$W$3)^2+'LED Curve'!$D$21*(BR45/$W$3)^1+'LED Curve'!$D$22)*$AC$3*$W$3))</f>
        <v>0</v>
      </c>
      <c r="FW45">
        <f>IF($W$4=0,0,IF(BS45&lt;=0,0,('LED Curve'!$D$19*(BS45/$W$4)^3+'LED Curve'!$D$20*(BS45/$W$4)^2+'LED Curve'!$D$21*(BS45/$W$4)^1+'LED Curve'!$D$22)*$AC$4*$W$4))</f>
        <v>0</v>
      </c>
      <c r="FX45">
        <f>IF($W$5=0,0,IF(BT45&lt;=0,0,('LED Curve'!$D$19*(BT45/$W$5)^3+'LED Curve'!$D$20*(BT45/$W$5)^2+'LED Curve'!$D$21*(BT45/$W$5)^1+'LED Curve'!$D$22)*$AC$5*$W$5))</f>
        <v>0</v>
      </c>
      <c r="FY45">
        <f>IF($W$6=0,0,IF(BU45&lt;=0,0,('LED Curve'!$D$19*(BU45/$W$6)^3+'LED Curve'!$D$20*(BU45/$W$6)^2+'LED Curve'!$D$21*(BU45/$W$6)^1+'LED Curve'!$D$22)*$AC$6*$W$6))</f>
        <v>0</v>
      </c>
      <c r="FZ45">
        <f>IF($Z$2=0,0,IF(BV45&lt;=0,0,('LED Curve'!$D$19*(BV45/$Z$2)^3+'LED Curve'!$D$20*(BV45/$Z$2)^2+'LED Curve'!$D$21*(BV45/$Z$2)^1+'LED Curve'!$D$22)*$AE$2*$Z$2))</f>
        <v>0</v>
      </c>
      <c r="GA45">
        <f>IF($Z$3=0,0,IF(BW45&lt;=0,0,('LED Curve'!$D$19*(BW45/$Z$3)^3+'LED Curve'!$D$20*(BW45/$Z$3)^2+'LED Curve'!$D$21*(BW45/$Z$3)^1+'LED Curve'!$D$22)*$AE$3*$Z$3))</f>
        <v>0</v>
      </c>
      <c r="GB45">
        <f>IF($Z$4=0,0,IF(BX45&lt;=0,0,('LED Curve'!$D$19*(BX45/$Z$4)^3+'LED Curve'!$D$20*(BX45/$Z$4)^2+'LED Curve'!$D$21*(BX45/$Z$4)^1+'LED Curve'!$D$22)*$AE$4*$Z$4))</f>
        <v>0</v>
      </c>
      <c r="GC45">
        <f>IF($Z$5=0,0,IF(BY45&lt;=0,0,('LED Curve'!$D$19*(BY45/$Z$5)^3+'LED Curve'!$D$20*(BY45/$Z$5)^2+'LED Curve'!$D$21*(BY45/$Z$5)^1+'LED Curve'!$D$22)*$AE$5*$Z$5))</f>
        <v>0</v>
      </c>
      <c r="GD45">
        <f>IF($Z$6=0,0,IF(BZ45&lt;=0,0,('LED Curve'!$D$19*(BZ45/$Z$6)^3+'LED Curve'!$D$20*(BZ45/$Z$6)^2+'LED Curve'!$D$21*(BZ45/$Z$6)^1+'LED Curve'!$D$22)*$AE$6*$Z$6))</f>
        <v>0</v>
      </c>
      <c r="GF45">
        <f>IF($W$2=0,0,IF(CB45&lt;=0,0,('LED Curve'!$D$19*(CB45/$W$2)^3+'LED Curve'!$D$20*(CB45/$W$2)^2+'LED Curve'!$D$21*(CB45/$W$2)^1+'LED Curve'!$D$22)*$AC$2*$W$2))</f>
        <v>366.15923851472229</v>
      </c>
      <c r="GG45">
        <f>IF($W$3=0,0,IF(CC45&lt;=0,0,('LED Curve'!$D$19*(CC45/$W$3)^3+'LED Curve'!$D$20*(CC45/$W$3)^2+'LED Curve'!$D$21*(CC45/$W$3)^1+'LED Curve'!$D$22)*$AC$3*$W$3))</f>
        <v>0</v>
      </c>
      <c r="GH45">
        <f>IF($W$4=0,0,IF(CD45&lt;=0,0,('LED Curve'!$D$19*(CD45/$W$4)^3+'LED Curve'!$D$20*(CD45/$W$4)^2+'LED Curve'!$D$21*(CD45/$W$4)^1+'LED Curve'!$D$22)*$AC$4*$W$4))</f>
        <v>0</v>
      </c>
      <c r="GI45">
        <f>IF($W$5=0,0,IF(CE45&lt;=0,0,('LED Curve'!$D$19*(CE45/$W$5)^3+'LED Curve'!$D$20*(CE45/$W$5)^2+'LED Curve'!$D$21*(CE45/$W$5)^1+'LED Curve'!$D$22)*$AC$5*$W$5))</f>
        <v>0</v>
      </c>
      <c r="GJ45">
        <f>IF($W$6=0,0,IF(CF45&lt;=0,0,('LED Curve'!$D$19*(CF45/$W$6)^3+'LED Curve'!$D$20*(CF45/$W$6)^2+'LED Curve'!$D$21*(CF45/$W$6)^1+'LED Curve'!$D$22)*$AC$6*$W$6))</f>
        <v>0</v>
      </c>
      <c r="GK45">
        <f>IF($Z$2=0,0,IF(CG45&lt;=0,0,('LED Curve'!$D$19*(CG45/$Z$2)^3+'LED Curve'!$D$20*(CG45/$Z$2)^2+'LED Curve'!$D$21*(CG45/$Z$2)^1+'LED Curve'!$D$22)*$AE$2*$Z$2))</f>
        <v>0</v>
      </c>
      <c r="GL45">
        <f>IF($Z$3=0,0,IF(CH45&lt;=0,0,('LED Curve'!$D$19*(CH45/$Z$3)^3+'LED Curve'!$D$20*(CH45/$Z$3)^2+'LED Curve'!$D$21*(CH45/$Z$3)^1+'LED Curve'!$D$22)*$AE$3*$Z$3))</f>
        <v>0</v>
      </c>
      <c r="GM45">
        <f>IF($Z$4=0,0,IF(CI45&lt;=0,0,('LED Curve'!$D$19*(CI45/$Z$4)^3+'LED Curve'!$D$20*(CI45/$Z$4)^2+'LED Curve'!$D$21*(CI45/$Z$4)^1+'LED Curve'!$D$22)*$AE$4*$Z$4))</f>
        <v>0</v>
      </c>
      <c r="GN45">
        <f>IF($Z$5=0,0,IF(CJ45&lt;=0,0,('LED Curve'!$D$19*(CJ45/$Z$5)^3+'LED Curve'!$D$20*(CJ45/$Z$5)^2+'LED Curve'!$D$21*(CJ45/$Z$5)^1+'LED Curve'!$D$22)*$AE$5*$Z$5))</f>
        <v>0</v>
      </c>
      <c r="GO45">
        <f>IF($Z$6=0,0,IF(CK45&lt;=0,0,('LED Curve'!$D$19*(CK45/$Z$6)^3+'LED Curve'!$D$20*(CK45/$Z$6)^2+'LED Curve'!$D$21*(CK45/$Z$6)^1+'LED Curve'!$D$22)*$AE$6*$Z$6))</f>
        <v>0</v>
      </c>
      <c r="GQ45">
        <f t="shared" si="113"/>
        <v>433.4061804407628</v>
      </c>
      <c r="GR45">
        <f t="shared" si="41"/>
        <v>0</v>
      </c>
      <c r="GS45">
        <f t="shared" si="114"/>
        <v>398.77058595186179</v>
      </c>
      <c r="GT45">
        <f t="shared" si="42"/>
        <v>0</v>
      </c>
      <c r="GU45">
        <f t="shared" si="115"/>
        <v>366.15923851472229</v>
      </c>
      <c r="GV45">
        <f t="shared" si="43"/>
        <v>0</v>
      </c>
    </row>
    <row r="46" spans="1:204" ht="16.899999999999999">
      <c r="A46">
        <v>35</v>
      </c>
      <c r="B46">
        <f t="shared" si="0"/>
        <v>1.1393229166666667E-3</v>
      </c>
      <c r="C46" s="50">
        <f t="shared" si="1"/>
        <v>62.203395819619161</v>
      </c>
      <c r="D46" s="50">
        <f t="shared" si="2"/>
        <v>69.270439799576835</v>
      </c>
      <c r="E46" s="50">
        <f t="shared" si="3"/>
        <v>76.337483779534523</v>
      </c>
      <c r="G46" s="52">
        <f t="shared" si="4"/>
        <v>0.98735548920030403</v>
      </c>
      <c r="H46" s="52">
        <f t="shared" si="5"/>
        <v>1.0995307904694736</v>
      </c>
      <c r="I46" s="52">
        <f t="shared" si="6"/>
        <v>1.2117060917386431</v>
      </c>
      <c r="J46" s="52">
        <f>IF(C46&lt;Calculation!D$19,0,G46)</f>
        <v>0.98735548920030403</v>
      </c>
      <c r="K46" s="52">
        <f>IF(D46&lt;Calculation!D$19,0,H46)</f>
        <v>1.0995307904694736</v>
      </c>
      <c r="L46" s="52">
        <f>IF(E46&lt;Calculation!D$19,0,I46)</f>
        <v>1.2117060917386431</v>
      </c>
      <c r="M46" s="52">
        <f>IF(IF(C46&lt;Calculation!D$19,0,C46*(R$3/(R$2+R$3)))&gt;0,$H$2*SIN(2*PI()*$E$2*B46)+$H$5,0)</f>
        <v>1.0037599836916768</v>
      </c>
      <c r="N46" s="52">
        <f>IF(IF(D46&lt;Calculation!D$19,0,D46*(R$3/(R$2+R$3)))&gt;0,$J$2*SIN(2*PI()*$E$2*B46)+$J$5,0)</f>
        <v>0.92180737823373615</v>
      </c>
      <c r="O46" s="52">
        <f>IF(IF(E46&lt;Calculation!D$19,0,E46*(R$3/(R$2+R$3)))&gt;0,$L$2*SIN(2*PI()*$E$2*B46)+$L$5,0)</f>
        <v>0.84640219842369224</v>
      </c>
      <c r="Q46" s="55">
        <f>(M46/Design!C$43)*10^3</f>
        <v>111.528887076853</v>
      </c>
      <c r="R46" s="55">
        <f>(N46/Design!C$43)*10^3</f>
        <v>102.42304202597069</v>
      </c>
      <c r="S46" s="55">
        <f>(O46/Design!C$43)*10^3</f>
        <v>94.044688713743582</v>
      </c>
      <c r="U46" s="55">
        <f>(($H$2*SIN(2*PI()*$E$2*B46)+$H$5)/Design!C$43)*10^3</f>
        <v>111.528887076853</v>
      </c>
      <c r="V46" s="55">
        <f>(($J$2*SIN(2*PI()*$E$2*B46)+$J$5)/Design!C$43)*10^3</f>
        <v>102.42304202597069</v>
      </c>
      <c r="W46" s="55">
        <f>(($L$2*SIN(2*PI()*$E$2*B46)+$L$5)/Design!C$43)*10^3</f>
        <v>94.044688713743582</v>
      </c>
      <c r="Y46" s="99">
        <f>IF(C46&lt;('LED Curve'!$D$14*(U46/$W$2)^3+'LED Curve'!$D$15*(U46/$W$2)^2+'LED Curve'!$D$16*(U46/$W$2)^1+'LED Curve'!$D$17)*$AC$2+((R$5-1)*Design!C$18),0,         ('LED Curve'!$D$14*(U46/$W$2)^3+'LED Curve'!$D$15*(U46/$W$2)^2+'LED Curve'!$D$16*(U46/$W$2)^1+'LED Curve'!$D$17)*$AC$2)</f>
        <v>24.572022716965364</v>
      </c>
      <c r="Z46" s="99">
        <f>IF(Y46=0,0,IF(C46&lt;Y46+('LED Curve'!$D$14*(U46/$W$3)^3+'LED Curve'!$D$15*(U46/$W$3)^2+'LED Curve'!$D$16*(U46/$W$3)^1+'LED Curve'!$D$17)*$AC$3+((R$5-2)*Design!C$18),0,         ('LED Curve'!$D$14*(U46/$W$3)^3+'LED Curve'!$D$15*(U46/$W$3)^2+'LED Curve'!$D$16*(U46/$W$3)^1+'LED Curve'!$D$17)*$AC$3))</f>
        <v>0</v>
      </c>
      <c r="AA46" s="99">
        <f>IF(Z46=0,0,IF(C46&lt;(SUM(Y46:Z46)+('LED Curve'!$D$14*(U46/$W$4)^3+'LED Curve'!$D$15*(U46/$W$4)^2+'LED Curve'!$D$16*(U46/$W$4)^1+'LED Curve'!$D$17)*$AC$4+((R$5-3)*Design!C$18)),0,         ('LED Curve'!$D$14*(U46/$W$4)^3+'LED Curve'!$D$15*(U46/$W$4)^2+'LED Curve'!$D$16*(U46/$W$4)^1+'LED Curve'!$D$17)*$AC$4))</f>
        <v>0</v>
      </c>
      <c r="AB46" s="99">
        <f>IF(AA46=0,0,IF(C46&lt;(SUM(Y46:AA46)+('LED Curve'!$D$14*(U46/$W$5)^3+'LED Curve'!$D$15*(U46/$W$5)^2+'LED Curve'!$D$16*(U46/$W$5)^1+'LED Curve'!$D$17)*$AC$5+((R$5-4)*Design!C$18)),0,         ('LED Curve'!$D$14*(U46/$W$5)^3+'LED Curve'!$D$15*(U46/$W$5)^2+'LED Curve'!$D$16*(U46/$W$5)^1+'LED Curve'!$D$17)*$AC$5))</f>
        <v>0</v>
      </c>
      <c r="AC46" s="99">
        <f>IF(AB46=0,0,IF(C46&lt;(SUM(Y46:AB46)+ ('LED Curve'!$D$14*(U46/$W$6)^3+'LED Curve'!$D$15*(U46/$W$6)^2+'LED Curve'!$D$16*(U46/$W$6)^1+'LED Curve'!$D$17)*$AC$6+((R$5-5)*Design!C$18)),0,         ('LED Curve'!$D$14*(U46/$W$6)^3+'LED Curve'!$D$15*(U46/$W$6)^2+'LED Curve'!$D$16*(U46/$W$6)^1+'LED Curve'!$D$17)*$AC$6))</f>
        <v>0</v>
      </c>
      <c r="AD46" s="99">
        <f>IF(AC46=0,0,IF(C46&lt;(SUM(Y46:AC46)+('LED Curve'!$D$14*(U46/$Z$2)^3+'LED Curve'!$D$15*(U46/$Z$2)^2+'LED Curve'!$D$16*(U46/$Z$2)^1+'LED Curve'!$D$17)*$AE$2+((R$5-6)*Design!C$18)),0,         ('LED Curve'!$D$14*(U46/$Z$2)^3+'LED Curve'!$D$15*(U46/$Z$2)^2+'LED Curve'!$D$16*(U46/$Z$2)^1+'LED Curve'!$D$17)*$AE$2))</f>
        <v>0</v>
      </c>
      <c r="AE46" s="99">
        <f>IF(AD46=0,0,IF(C46&lt;(SUM(Y46:AD46)+('LED Curve'!$D$14*(U46/$Z$3)^3+'LED Curve'!$D$15*(U46/$Z$3)^2+'LED Curve'!$D$16*(U46/$Z$3)^1+'LED Curve'!$D$17)*$AE$3+((R$5-7)*Design!C$18)),0,         ('LED Curve'!$D$14*(U46/$Z$3)^3+'LED Curve'!$D$15*(U46/$Z$3)^2+'LED Curve'!$D$16*(U46/$Z$3)^1+'LED Curve'!$D$17)*$AE$3))</f>
        <v>0</v>
      </c>
      <c r="AF46" s="99">
        <f>IF(AE46=0,0,IF(C46&lt;(SUM(Y46:AE46)+('LED Curve'!$D$14*(U46/$Z$4)^3+'LED Curve'!$D$15*(U46/$Z$4)^2+'LED Curve'!$D$16*(U46/$Z$4)^1+'LED Curve'!$D$17)*$AE$4+((R$5-8)*Design!C$18)),0,         ('LED Curve'!$D$14*(U46/$Z$4)^3+'LED Curve'!$D$15*(U46/$Z$4)^2+'LED Curve'!$D$16*(U46/$Z$4)^1+'LED Curve'!$D$17)*$AE$4))</f>
        <v>0</v>
      </c>
      <c r="AG46" s="99">
        <f>IF(AF46=0,0,IF(C46&lt;(SUM(Y46:AF46)+('LED Curve'!$D$14*(U46/$Z$5)^3+'LED Curve'!$D$15*(U46/$Z$5)^2+'LED Curve'!$D$16*(U46/$Z$5)^1+'LED Curve'!$D$17)*$AE$5+((R$5-9)*Design!C$18)),0,         ('LED Curve'!$D$14*(U46/$Z$5)^3+'LED Curve'!$D$15*(U46/$Z$5)^2+'LED Curve'!$D$16*(U46/$Z$5)^1+'LED Curve'!$D$17)*$AE$5))</f>
        <v>0</v>
      </c>
      <c r="AH46" s="99">
        <f>IF(AG46=0,0,IF(C46&lt;(SUM(Y46:AG46)+('LED Curve'!$D$14*(U46/$Z$6)^3+'LED Curve'!$D$15*(U46/$Z$6)^2+'LED Curve'!$D$16*(U46/$Z$6)^1+'LED Curve'!$D$17)*$AE$6+((R$5-10)*Design!C$18)),0,         ('LED Curve'!$D$14*(U46/$Z$6)^3+'LED Curve'!$D$15*(U46/$Z$6)^2+'LED Curve'!$D$16*(U46/$Z$6)^1+'LED Curve'!$D$17)*$AE$6))</f>
        <v>0</v>
      </c>
      <c r="AI46">
        <f t="shared" si="44"/>
        <v>24.572022716965364</v>
      </c>
      <c r="AJ46" s="57">
        <f>IF(D46&lt;('LED Curve'!$D$14*(V46/$W$2)^3+'LED Curve'!$D$15*(V46/$W$2)^2+'LED Curve'!$D$16*(V46/$W$2)^1+'LED Curve'!$D$17)*$AC$2+((R$5-1)*Design!C$18),0,         ('LED Curve'!$D$14*(V46/$W$2)^3+'LED Curve'!$D$15*(V46/$W$2)^2+'LED Curve'!$D$16*(V46/$W$2)^1+'LED Curve'!$D$17)*$AC$2)</f>
        <v>24.339278705587216</v>
      </c>
      <c r="AK46" s="57">
        <f>IF(AJ46=0,0,IF(D46&lt;AJ46+('LED Curve'!$D$14*(V46/$W$3)^3+'LED Curve'!$D$15*(V46/$W$3)^2+'LED Curve'!$D$16*(V46/$W$3)^1+'LED Curve'!$D$17)*$AC$3+((R$5-1)*Design!C$18),0,         ('LED Curve'!$D$14*(V46/$W$3)^3+'LED Curve'!$D$15*(V46/$W$3)^2+'LED Curve'!$D$16*(V46/$W$3)^1+'LED Curve'!$D$17)*$AC$3))</f>
        <v>0</v>
      </c>
      <c r="AL46" s="57">
        <f>IF(AK46=0,0,IF(D46&lt;(SUM(AJ46:AK46)+('LED Curve'!$D$14*(V46/$W$4)^3+'LED Curve'!$D$15*(V46/$W$4)^2+'LED Curve'!$D$16*(V46/$W$4)^1+'LED Curve'!$D$17)*$AC$4+((R$5-1)*Design!C$18)),0,         ('LED Curve'!$D$14*(V46/$W$4)^3+'LED Curve'!$D$15*(V46/$W$4)^2+'LED Curve'!$D$16*(V46/$W$4)^1+'LED Curve'!$D$17)*$AC$4))</f>
        <v>0</v>
      </c>
      <c r="AM46" s="57">
        <f>IF(AL46=0,0,IF(D46&lt;(SUM(AJ46:AL46)+('LED Curve'!$D$14*(V46/$W$5)^3+'LED Curve'!$D$15*(V46/$W$5)^2+'LED Curve'!$D$16*(V46/$W$5)^1+'LED Curve'!$D$17)*$AC$5+((R$5-1)*Design!C$18)),0,         ('LED Curve'!$D$14*(V46/$W$5)^3+'LED Curve'!$D$15*(V46/$W$5)^2+'LED Curve'!$D$16*(V46/$W$5)^1+'LED Curve'!$D$17)*$AC$5))</f>
        <v>0</v>
      </c>
      <c r="AN46" s="57">
        <f>IF(AM46=0,0,IF(D46&lt;(SUM(AJ46:AM46)+ ('LED Curve'!$D$14*(V46/$W$6)^3+'LED Curve'!$D$15*(V46/$W$6)^2+'LED Curve'!$D$16*(V46/$W$6)^1+'LED Curve'!$D$17)*$AC$6+((R$5-1)*Design!C$18)),0,         ('LED Curve'!$D$14*(V46/$W$6)^3+'LED Curve'!$D$15*(V46/$W$6)^2+'LED Curve'!$D$16*(V46/$W$6)^1+'LED Curve'!$D$17)*$AC$6))</f>
        <v>0</v>
      </c>
      <c r="AO46" s="57">
        <f>IF(AN46=0,0,IF(D46&lt;(SUM(AJ46:AN46)+('LED Curve'!$D$14*(V46/$Z$2)^3+'LED Curve'!$D$15*(V46/$Z$2)^2+'LED Curve'!$D$16*(V46/$Z$2)^1+'LED Curve'!$D$17)*$AE$2+((R$5-1)*Design!C$18)),0,         ('LED Curve'!$D$14*(V46/$Z$2)^3+'LED Curve'!$D$15*(V46/$Z$2)^2+'LED Curve'!$D$16*(V46/$Z$2)^1+'LED Curve'!$D$17)*$AE$2))</f>
        <v>0</v>
      </c>
      <c r="AP46" s="57">
        <f>IF(AO46=0,0,IF(D46&lt;(SUM(AJ46:AO46)+('LED Curve'!$D$14*(V46/$Z$3)^3+'LED Curve'!$D$15*(V46/$Z$3)^2+'LED Curve'!$D$16*(V46/$Z$3)^1+'LED Curve'!$D$17)*$AE$3+((R$5-1)*Design!C$18)),0,         ('LED Curve'!$D$14*(V46/$Z$3)^3+'LED Curve'!$D$15*(V46/$Z$3)^2+'LED Curve'!$D$16*(V46/$Z$3)^1+'LED Curve'!$D$17)*$AE$3))</f>
        <v>0</v>
      </c>
      <c r="AQ46" s="57">
        <f>IF(AP46=0,0,IF(D46&lt;(SUM(AJ46:AP46)+('LED Curve'!$D$14*(V46/$Z$4)^3+'LED Curve'!$D$15*(V46/$Z$4)^2+'LED Curve'!$D$16*(V46/$Z$4)^1+'LED Curve'!$D$17)*$AE$4+((R$5-1)*Design!C$18)),0,         ('LED Curve'!$D$14*(V46/$Z$4)^3+'LED Curve'!$D$15*(V46/$Z$4)^2+'LED Curve'!$D$16*(V46/$Z$4)^1+'LED Curve'!$D$17)*$AE$4))</f>
        <v>0</v>
      </c>
      <c r="AR46" s="57">
        <f>IF(AQ46=0,0,IF(D46&lt;(SUM(AJ46:AQ46)+('LED Curve'!$D$14*(V46/$Z$5)^3+'LED Curve'!$D$15*(V46/$Z$5)^2+'LED Curve'!$D$16*(V46/$Z$5)^1+'LED Curve'!$D$17)*$AE$5+((R$5-1)*Design!C$18)),0,         ('LED Curve'!$D$14*(V46/$Z$5)^3+'LED Curve'!$D$15*(V46/$Z$5)^2+'LED Curve'!$D$16*(V46/$Z$5)^1+'LED Curve'!$D$17)*$AE$5))</f>
        <v>0</v>
      </c>
      <c r="AS46" s="57">
        <f>IF(AR46=0,0,IF(D46&lt;(SUM(AJ46:AR46)+('LED Curve'!$D$14*(V46/$Z$6)^3+'LED Curve'!$D$15*(V46/$Z$6)^2+'LED Curve'!$D$16*(V46/$Z$6)^1+'LED Curve'!$D$17)*$AE$6+((R$5-1)*Design!C$18)),0,         ('LED Curve'!$D$14*(V46/$Z$6)^3+'LED Curve'!$D$15*(V46/$Z$6)^2+'LED Curve'!$D$16*(V46/$Z$6)^1+'LED Curve'!$D$17)*$AE$6))</f>
        <v>0</v>
      </c>
      <c r="AU46" s="59">
        <f>IF(E46&lt;('LED Curve'!$D$14*(W46/$W$2)^3+'LED Curve'!$D$15*(W46/$W$2)^2+'LED Curve'!$D$16*(W46/$W$2)^1+'LED Curve'!$D$17)*$AC$2+((R$5-1)*Design!C$18),0,         ('LED Curve'!$D$14*(W46/$W$2)^3+'LED Curve'!$D$15*(W46/$W$2)^2+'LED Curve'!$D$16*(W46/$W$2)^1+'LED Curve'!$D$17)*$AC$2)</f>
        <v>24.122588890179749</v>
      </c>
      <c r="AV46" s="59">
        <f>IF(AU46=0,0,IF(E46&lt;AU46+('LED Curve'!$D$14*(W46/$W$3)^3+'LED Curve'!$D$15*(W46/$W$3)^2+'LED Curve'!$D$16*(W46/$W$3)^1+'LED Curve'!$D$17)*$AC$3+((R$5-2)*Design!C$18),0,         ('LED Curve'!$D$14*(W46/$W$3)^3+'LED Curve'!$D$15*(W46/$W$3)^2+'LED Curve'!$D$16*(W46/$W$3)^1+'LED Curve'!$D$17)*$AC$3))</f>
        <v>0</v>
      </c>
      <c r="AW46" s="59">
        <f>IF(AV46=0,0,IF(E46&lt;(SUM(AU46:AV46)+('LED Curve'!$D$14*(W46/$W$4)^3+'LED Curve'!$D$15*(W46/$W$4)^2+'LED Curve'!$D$16*(W46/$W$4)^1+'LED Curve'!$D$17)*$AC$4+((R$5-3)*Design!C$18)),0,         ('LED Curve'!$D$14*(W46/$W$4)^3+'LED Curve'!$D$15*(W46/$W$4)^2+'LED Curve'!$D$16*(W46/$W$4)^1+'LED Curve'!$D$17)*$AC$4))</f>
        <v>0</v>
      </c>
      <c r="AX46" s="59">
        <f>IF(AW46=0,0,IF(E46&lt;(SUM(AU46:AW46)+('LED Curve'!$D$14*(W46/$W$5)^3+'LED Curve'!$D$15*(W46/$W$5)^2+'LED Curve'!$D$16*(W46/$W$5)^1+'LED Curve'!$D$17)*$AC$5+((R$5-4)*Design!C$18)),0,         ('LED Curve'!$D$14*(W46/$W$5)^3+'LED Curve'!$D$15*(W46/$W$5)^2+'LED Curve'!$D$16*(W46/$W$5)^1+'LED Curve'!$D$17)*$AC$5))</f>
        <v>0</v>
      </c>
      <c r="AY46" s="59">
        <f>IF(AX46=0,0,IF(E46&lt;(SUM(AU46:AX46)+ ('LED Curve'!$D$14*(W46/$W$6)^3+'LED Curve'!$D$15*(W46/$W$6)^2+'LED Curve'!$D$16*(W46/$W$6)^1+'LED Curve'!$D$17)*$AC$6+((R$5-5)*Design!C$18)),0,         ('LED Curve'!$D$14*(W46/$W$6)^3+'LED Curve'!$D$15*(W46/$W$6)^2+'LED Curve'!$D$16*(W46/$W$6)^1+'LED Curve'!$D$17)*$AC$6))</f>
        <v>0</v>
      </c>
      <c r="AZ46" s="59">
        <f>IF(AY46=0,0,IF(E46&lt;(SUM(AU46:AY46)+('LED Curve'!$D$14*(W46/$Z$2)^3+'LED Curve'!$D$15*(W46/$Z$2)^2+'LED Curve'!$D$16*(W46/$Z$2)^1+'LED Curve'!$D$17)*$AE$2+((R$5-6)*Design!C$18)),0,         ('LED Curve'!$D$14*(W46/$Z$2)^3+'LED Curve'!$D$15*(W46/$Z$2)^2+'LED Curve'!$D$16*(W46/$Z$2)^1+'LED Curve'!$D$17)*$AE$2))</f>
        <v>0</v>
      </c>
      <c r="BA46" s="59">
        <f>IF(AZ46=0,0,IF(E46&lt;(SUM(AU46:AZ46)+('LED Curve'!$D$14*(W46/$Z$3)^3+'LED Curve'!$D$15*(W46/$Z$3)^2+'LED Curve'!$D$16*(W46/$Z$3)^1+'LED Curve'!$D$17)*$AE$3+((R$5-7)*Design!C$18)),0,         ('LED Curve'!$D$14*(W46/$Z$3)^3+'LED Curve'!$D$15*(W46/$Z$3)^2+'LED Curve'!$D$16*(W46/$Z$3)^1+'LED Curve'!$D$17)*$AE$3))</f>
        <v>0</v>
      </c>
      <c r="BB46" s="59">
        <f>IF(BA46=0,0,IF(E46&lt;(SUM(AU46:BA46)+('LED Curve'!$D$14*(W46/$Z$4)^3+'LED Curve'!$D$15*(W46/$Z$4)^2+'LED Curve'!$D$16*(W46/$Z$4)^1+'LED Curve'!$D$17)*$AE$4+((R$5-8)*Design!C$18)),0,         ('LED Curve'!$D$14*(W46/$Z$4)^3+'LED Curve'!$D$15*(W46/$Z$4)^2+'LED Curve'!$D$16*(W46/$Z$4)^1+'LED Curve'!$D$17)*$AE$4))</f>
        <v>0</v>
      </c>
      <c r="BC46" s="59">
        <f>IF(BB46=0,0,IF(E46&lt;(SUM(AU46:BB46)+('LED Curve'!$D$14*(W46/$Z$5)^3+'LED Curve'!$D$15*(W46/$Z$5)^2+'LED Curve'!$D$16*(W46/$Z$5)^1+'LED Curve'!$D$17)*$AE$5+((R$5-9)*Design!C$18)),0,         ('LED Curve'!$D$14*(W46/$Z$5)^3+'LED Curve'!$D$15*(W46/$Z$5)^2+'LED Curve'!$D$16*(W46/$Z$5)^1+'LED Curve'!$D$17)*$AE$5))</f>
        <v>0</v>
      </c>
      <c r="BD46" s="59">
        <f>IF(BC46=0,0,IF(E46&lt;(SUM(AU46:BC46)+('LED Curve'!$D$14*(W46/$Z$6)^3+'LED Curve'!$D$15*(W46/$Z$6)^2+'LED Curve'!$D$16*(W46/$Z$6)^1+'LED Curve'!$D$17)*$AE$6+((R$5-10)*Design!C$18)),0,         ('LED Curve'!$D$14*(W46/$Z$6)^3+'LED Curve'!$D$15*(W46/$Z$6)^2+'LED Curve'!$D$16*(W46/$Z$6)^1+'LED Curve'!$D$17)*$AE$6))</f>
        <v>0</v>
      </c>
      <c r="BE46">
        <f t="shared" si="45"/>
        <v>24.122588890179749</v>
      </c>
      <c r="BF46" s="64">
        <f t="shared" si="7"/>
        <v>111.528887076853</v>
      </c>
      <c r="BG46" s="64">
        <f t="shared" si="8"/>
        <v>0</v>
      </c>
      <c r="BH46" s="64">
        <f t="shared" si="9"/>
        <v>0</v>
      </c>
      <c r="BI46" s="64">
        <f t="shared" si="10"/>
        <v>0</v>
      </c>
      <c r="BJ46" s="64">
        <f t="shared" si="11"/>
        <v>0</v>
      </c>
      <c r="BK46" s="64">
        <f t="shared" si="12"/>
        <v>0</v>
      </c>
      <c r="BL46" s="64">
        <f t="shared" si="13"/>
        <v>0</v>
      </c>
      <c r="BM46" s="64">
        <f t="shared" si="14"/>
        <v>0</v>
      </c>
      <c r="BN46" s="64">
        <f t="shared" si="15"/>
        <v>0</v>
      </c>
      <c r="BO46" s="64">
        <f t="shared" si="16"/>
        <v>0</v>
      </c>
      <c r="BQ46" s="67">
        <f t="shared" si="17"/>
        <v>102.42304202597069</v>
      </c>
      <c r="BR46" s="67">
        <f t="shared" si="18"/>
        <v>0</v>
      </c>
      <c r="BS46" s="67">
        <f t="shared" si="19"/>
        <v>0</v>
      </c>
      <c r="BT46" s="67">
        <f t="shared" si="20"/>
        <v>0</v>
      </c>
      <c r="BU46" s="67">
        <f t="shared" si="21"/>
        <v>0</v>
      </c>
      <c r="BV46" s="67">
        <f t="shared" si="22"/>
        <v>0</v>
      </c>
      <c r="BW46" s="67">
        <f t="shared" si="23"/>
        <v>0</v>
      </c>
      <c r="BX46" s="67">
        <f t="shared" si="24"/>
        <v>0</v>
      </c>
      <c r="BY46" s="67">
        <f t="shared" si="25"/>
        <v>0</v>
      </c>
      <c r="BZ46" s="67">
        <f t="shared" si="26"/>
        <v>0</v>
      </c>
      <c r="CB46" s="70">
        <f t="shared" si="27"/>
        <v>94.044688713743582</v>
      </c>
      <c r="CC46" s="70">
        <f t="shared" si="28"/>
        <v>0</v>
      </c>
      <c r="CD46" s="70">
        <f t="shared" si="29"/>
        <v>0</v>
      </c>
      <c r="CE46" s="70">
        <f t="shared" si="30"/>
        <v>0</v>
      </c>
      <c r="CF46" s="70">
        <f t="shared" si="31"/>
        <v>0</v>
      </c>
      <c r="CG46" s="70">
        <f t="shared" si="32"/>
        <v>0</v>
      </c>
      <c r="CH46" s="70">
        <f t="shared" si="33"/>
        <v>0</v>
      </c>
      <c r="CI46" s="70">
        <f t="shared" si="34"/>
        <v>0</v>
      </c>
      <c r="CJ46" s="70">
        <f t="shared" si="35"/>
        <v>0</v>
      </c>
      <c r="CK46" s="70">
        <f t="shared" si="36"/>
        <v>0</v>
      </c>
      <c r="CL46">
        <f t="shared" si="46"/>
        <v>94.044688713743582</v>
      </c>
      <c r="CM46" s="64">
        <f t="shared" si="47"/>
        <v>111.528887076853</v>
      </c>
      <c r="CN46" s="64">
        <f t="shared" si="48"/>
        <v>0</v>
      </c>
      <c r="CO46" s="64">
        <f t="shared" si="49"/>
        <v>0</v>
      </c>
      <c r="CP46" s="64">
        <f t="shared" si="50"/>
        <v>0</v>
      </c>
      <c r="CQ46" s="64">
        <f t="shared" si="51"/>
        <v>0</v>
      </c>
      <c r="CR46" s="64">
        <f t="shared" si="52"/>
        <v>0</v>
      </c>
      <c r="CS46" s="64">
        <f t="shared" si="53"/>
        <v>0</v>
      </c>
      <c r="CT46" s="64">
        <f t="shared" si="54"/>
        <v>0</v>
      </c>
      <c r="CU46" s="64">
        <f t="shared" si="55"/>
        <v>0</v>
      </c>
      <c r="CV46" s="64">
        <f t="shared" si="56"/>
        <v>0</v>
      </c>
      <c r="CX46" s="103">
        <f t="shared" si="57"/>
        <v>102.42304202597069</v>
      </c>
      <c r="CY46" s="103">
        <f t="shared" si="58"/>
        <v>0</v>
      </c>
      <c r="CZ46" s="103">
        <f t="shared" si="59"/>
        <v>0</v>
      </c>
      <c r="DA46" s="103">
        <f t="shared" si="60"/>
        <v>0</v>
      </c>
      <c r="DB46" s="103">
        <f t="shared" si="61"/>
        <v>0</v>
      </c>
      <c r="DC46" s="103">
        <f t="shared" si="62"/>
        <v>0</v>
      </c>
      <c r="DD46" s="103">
        <f t="shared" si="63"/>
        <v>0</v>
      </c>
      <c r="DE46" s="103">
        <f t="shared" si="64"/>
        <v>0</v>
      </c>
      <c r="DF46" s="103">
        <f t="shared" si="65"/>
        <v>0</v>
      </c>
      <c r="DG46" s="103">
        <f t="shared" si="66"/>
        <v>0</v>
      </c>
      <c r="DI46" s="70">
        <f t="shared" si="67"/>
        <v>94.044688713743582</v>
      </c>
      <c r="DJ46" s="70">
        <f t="shared" si="68"/>
        <v>0</v>
      </c>
      <c r="DK46" s="70">
        <f t="shared" si="69"/>
        <v>0</v>
      </c>
      <c r="DL46" s="70">
        <f t="shared" si="70"/>
        <v>0</v>
      </c>
      <c r="DM46" s="70">
        <f t="shared" si="71"/>
        <v>0</v>
      </c>
      <c r="DN46" s="70">
        <f t="shared" si="72"/>
        <v>0</v>
      </c>
      <c r="DO46" s="70">
        <f t="shared" si="73"/>
        <v>0</v>
      </c>
      <c r="DP46" s="70">
        <f t="shared" si="74"/>
        <v>0</v>
      </c>
      <c r="DQ46" s="70">
        <f t="shared" si="75"/>
        <v>0</v>
      </c>
      <c r="DR46" s="70">
        <f t="shared" si="76"/>
        <v>0</v>
      </c>
      <c r="DT46">
        <f t="shared" si="77"/>
        <v>6.9374755081630948</v>
      </c>
      <c r="DU46">
        <f t="shared" si="78"/>
        <v>7.0948891667495309</v>
      </c>
      <c r="DV46">
        <f t="shared" si="116"/>
        <v>7.1791348992367743</v>
      </c>
      <c r="DX46">
        <f t="shared" si="80"/>
        <v>7.4482166687781307E-2</v>
      </c>
      <c r="DY46">
        <f t="shared" si="81"/>
        <v>6.5147512397528237E-2</v>
      </c>
      <c r="DZ46">
        <f t="shared" si="82"/>
        <v>5.2808089129037165E-2</v>
      </c>
      <c r="EB46">
        <f t="shared" si="83"/>
        <v>2.7404903468502968</v>
      </c>
      <c r="EC46">
        <f t="shared" si="84"/>
        <v>0</v>
      </c>
      <c r="ED46">
        <f t="shared" si="85"/>
        <v>0</v>
      </c>
      <c r="EE46">
        <f t="shared" si="86"/>
        <v>0</v>
      </c>
      <c r="EF46">
        <f t="shared" si="87"/>
        <v>0</v>
      </c>
      <c r="EG46">
        <f t="shared" si="88"/>
        <v>0</v>
      </c>
      <c r="EH46">
        <f t="shared" si="89"/>
        <v>0</v>
      </c>
      <c r="EI46">
        <f t="shared" si="90"/>
        <v>0</v>
      </c>
      <c r="EJ46">
        <f t="shared" si="91"/>
        <v>0</v>
      </c>
      <c r="EK46">
        <f t="shared" si="92"/>
        <v>0</v>
      </c>
      <c r="EM46">
        <f t="shared" si="93"/>
        <v>2.492902965744173</v>
      </c>
      <c r="EN46">
        <f t="shared" si="94"/>
        <v>0</v>
      </c>
      <c r="EO46">
        <f t="shared" si="95"/>
        <v>0</v>
      </c>
      <c r="EP46">
        <f t="shared" si="96"/>
        <v>0</v>
      </c>
      <c r="EQ46">
        <f t="shared" si="97"/>
        <v>0</v>
      </c>
      <c r="ER46">
        <f t="shared" si="98"/>
        <v>0</v>
      </c>
      <c r="ES46">
        <f t="shared" si="99"/>
        <v>0</v>
      </c>
      <c r="ET46">
        <f t="shared" si="100"/>
        <v>0</v>
      </c>
      <c r="EU46">
        <f t="shared" si="101"/>
        <v>0</v>
      </c>
      <c r="EV46">
        <f t="shared" si="102"/>
        <v>0</v>
      </c>
      <c r="EX46">
        <f t="shared" si="103"/>
        <v>2.2686013631465638</v>
      </c>
      <c r="EY46">
        <f t="shared" si="104"/>
        <v>0</v>
      </c>
      <c r="EZ46">
        <f t="shared" si="105"/>
        <v>0</v>
      </c>
      <c r="FA46">
        <f t="shared" si="106"/>
        <v>0</v>
      </c>
      <c r="FB46">
        <f t="shared" si="107"/>
        <v>0</v>
      </c>
      <c r="FC46">
        <f t="shared" si="108"/>
        <v>0</v>
      </c>
      <c r="FD46">
        <f t="shared" si="109"/>
        <v>0</v>
      </c>
      <c r="FE46">
        <f t="shared" si="110"/>
        <v>0</v>
      </c>
      <c r="FF46">
        <f t="shared" si="111"/>
        <v>0</v>
      </c>
      <c r="FG46">
        <f t="shared" si="112"/>
        <v>0</v>
      </c>
      <c r="FJ46">
        <f>IF($W$2=0,0,IF(BF46&lt;=0,0,('LED Curve'!$D$19*(BF46/$W$2)^3+'LED Curve'!$D$20*(BF46/$W$2)^2+'LED Curve'!$D$21*(BF46/$W$2)^1+'LED Curve'!$D$22)*$AC$2*$W$2))</f>
        <v>444.30421573590627</v>
      </c>
      <c r="FK46">
        <f>IF($W$3=0,0,IF(BG46&lt;=0,0,('LED Curve'!$D$19*(BG46/$W$3)^3+'LED Curve'!$D$20*(BG46/$W$3)^2+'LED Curve'!$D$21*(BG46/$W$3)^1+'LED Curve'!$D$22)*$AC$3*$W$3))</f>
        <v>0</v>
      </c>
      <c r="FL46">
        <f>IF($W$4=0,0,IF(BH46&lt;=0,0,('LED Curve'!$D$19*(BH46/$W$4)^3+'LED Curve'!$D$20*(BH46/$W$4)^2+'LED Curve'!$D$21*(BH46/$W$4)^1+'LED Curve'!$D$22)*$AC$4*$W$4))</f>
        <v>0</v>
      </c>
      <c r="FM46">
        <f>IF($W$5=0,0,IF(BI46&lt;=0,0,('LED Curve'!$D$19*(BI46/$W$5)^3+'LED Curve'!$D$20*(BI46/$W$5)^2+'LED Curve'!$D$21*(BI46/$W$5)^1+'LED Curve'!$D$22)*$AC$5*$W$5))</f>
        <v>0</v>
      </c>
      <c r="FN46">
        <f>IF($W$6=0,0,IF(BJ46&lt;=0,0,('LED Curve'!$D$19*(BJ46/$W$6)^3+'LED Curve'!$D$20*(BJ46/$W$6)^2+'LED Curve'!$D$21*(BJ46/$W$6)^1+'LED Curve'!$D$22)*$AC$6*$W$6))</f>
        <v>0</v>
      </c>
      <c r="FO46">
        <f>IF($Z$2=0,0,IF(BK46&lt;=0,0,('LED Curve'!$D$19*(BK46/$Z$2)^3+'LED Curve'!$D$20*(BK46/$Z$2)^2+'LED Curve'!$D$21*(BK46/$Z$2)^1+'LED Curve'!$D$22)*$AE$2*$Z$2))</f>
        <v>0</v>
      </c>
      <c r="FP46">
        <f>IF($Z$3=0,0,IF(BL46&lt;=0,0,('LED Curve'!$D$19*(BL46/$Z$3)^3+'LED Curve'!$D$20*(BL46/$Z$3)^2+'LED Curve'!$D$21*(BL46/$Z$3)^1+'LED Curve'!$D$22)*$AE$3*$Z$3))</f>
        <v>0</v>
      </c>
      <c r="FQ46">
        <f>IF($Z$4=0,0,IF(BM46&lt;=0,0,('LED Curve'!$D$19*(BM46/$Z$4)^3+'LED Curve'!$D$20*(BM46/$Z$4)^2+'LED Curve'!$D$21*(BM46/$Z$4)^1+'LED Curve'!$D$22)*$AE$4*$Z$4))</f>
        <v>0</v>
      </c>
      <c r="FR46">
        <f>IF($Z$5=0,0,IF(BN46&lt;=0,0,('LED Curve'!$D$19*(BN46/$Z$5)^3+'LED Curve'!$D$20*(BN46/$Z$5)^2+'LED Curve'!$D$21*(BN46/$Z$5)^1+'LED Curve'!$D$22)*$AE$5*$Z$5))</f>
        <v>0</v>
      </c>
      <c r="FS46">
        <f>IF($Z$6=0,0,IF(BO46&lt;=0,0,('LED Curve'!$D$19*(BO46/$Z$6)^3+'LED Curve'!$D$20*(BO46/$Z$6)^2+'LED Curve'!$D$21*(BO46/$Z$6)^1+'LED Curve'!$D$22)*$AE$6*$Z$6))</f>
        <v>0</v>
      </c>
      <c r="FU46">
        <f>IF($W$2=0,0,IF(BQ46&lt;=0,0,('LED Curve'!$D$19*(BQ46/$W$2)^3+'LED Curve'!$D$20*(BQ46/$W$2)^2+'LED Curve'!$D$21*(BQ46/$W$2)^1+'LED Curve'!$D$22)*$AC$2*$W$2))</f>
        <v>411.14107604886283</v>
      </c>
      <c r="FV46">
        <f>IF($W$3=0,0,IF(BR46&lt;=0,0,('LED Curve'!$D$19*(BR46/$W$3)^3+'LED Curve'!$D$20*(BR46/$W$3)^2+'LED Curve'!$D$21*(BR46/$W$3)^1+'LED Curve'!$D$22)*$AC$3*$W$3))</f>
        <v>0</v>
      </c>
      <c r="FW46">
        <f>IF($W$4=0,0,IF(BS46&lt;=0,0,('LED Curve'!$D$19*(BS46/$W$4)^3+'LED Curve'!$D$20*(BS46/$W$4)^2+'LED Curve'!$D$21*(BS46/$W$4)^1+'LED Curve'!$D$22)*$AC$4*$W$4))</f>
        <v>0</v>
      </c>
      <c r="FX46">
        <f>IF($W$5=0,0,IF(BT46&lt;=0,0,('LED Curve'!$D$19*(BT46/$W$5)^3+'LED Curve'!$D$20*(BT46/$W$5)^2+'LED Curve'!$D$21*(BT46/$W$5)^1+'LED Curve'!$D$22)*$AC$5*$W$5))</f>
        <v>0</v>
      </c>
      <c r="FY46">
        <f>IF($W$6=0,0,IF(BU46&lt;=0,0,('LED Curve'!$D$19*(BU46/$W$6)^3+'LED Curve'!$D$20*(BU46/$W$6)^2+'LED Curve'!$D$21*(BU46/$W$6)^1+'LED Curve'!$D$22)*$AC$6*$W$6))</f>
        <v>0</v>
      </c>
      <c r="FZ46">
        <f>IF($Z$2=0,0,IF(BV46&lt;=0,0,('LED Curve'!$D$19*(BV46/$Z$2)^3+'LED Curve'!$D$20*(BV46/$Z$2)^2+'LED Curve'!$D$21*(BV46/$Z$2)^1+'LED Curve'!$D$22)*$AE$2*$Z$2))</f>
        <v>0</v>
      </c>
      <c r="GA46">
        <f>IF($Z$3=0,0,IF(BW46&lt;=0,0,('LED Curve'!$D$19*(BW46/$Z$3)^3+'LED Curve'!$D$20*(BW46/$Z$3)^2+'LED Curve'!$D$21*(BW46/$Z$3)^1+'LED Curve'!$D$22)*$AE$3*$Z$3))</f>
        <v>0</v>
      </c>
      <c r="GB46">
        <f>IF($Z$4=0,0,IF(BX46&lt;=0,0,('LED Curve'!$D$19*(BX46/$Z$4)^3+'LED Curve'!$D$20*(BX46/$Z$4)^2+'LED Curve'!$D$21*(BX46/$Z$4)^1+'LED Curve'!$D$22)*$AE$4*$Z$4))</f>
        <v>0</v>
      </c>
      <c r="GC46">
        <f>IF($Z$5=0,0,IF(BY46&lt;=0,0,('LED Curve'!$D$19*(BY46/$Z$5)^3+'LED Curve'!$D$20*(BY46/$Z$5)^2+'LED Curve'!$D$21*(BY46/$Z$5)^1+'LED Curve'!$D$22)*$AE$5*$Z$5))</f>
        <v>0</v>
      </c>
      <c r="GD46">
        <f>IF($Z$6=0,0,IF(BZ46&lt;=0,0,('LED Curve'!$D$19*(BZ46/$Z$6)^3+'LED Curve'!$D$20*(BZ46/$Z$6)^2+'LED Curve'!$D$21*(BZ46/$Z$6)^1+'LED Curve'!$D$22)*$AE$6*$Z$6))</f>
        <v>0</v>
      </c>
      <c r="GF46">
        <f>IF($W$2=0,0,IF(CB46&lt;=0,0,('LED Curve'!$D$19*(CB46/$W$2)^3+'LED Curve'!$D$20*(CB46/$W$2)^2+'LED Curve'!$D$21*(CB46/$W$2)^1+'LED Curve'!$D$22)*$AC$2*$W$2))</f>
        <v>380.01937632660099</v>
      </c>
      <c r="GG46">
        <f>IF($W$3=0,0,IF(CC46&lt;=0,0,('LED Curve'!$D$19*(CC46/$W$3)^3+'LED Curve'!$D$20*(CC46/$W$3)^2+'LED Curve'!$D$21*(CC46/$W$3)^1+'LED Curve'!$D$22)*$AC$3*$W$3))</f>
        <v>0</v>
      </c>
      <c r="GH46">
        <f>IF($W$4=0,0,IF(CD46&lt;=0,0,('LED Curve'!$D$19*(CD46/$W$4)^3+'LED Curve'!$D$20*(CD46/$W$4)^2+'LED Curve'!$D$21*(CD46/$W$4)^1+'LED Curve'!$D$22)*$AC$4*$W$4))</f>
        <v>0</v>
      </c>
      <c r="GI46">
        <f>IF($W$5=0,0,IF(CE46&lt;=0,0,('LED Curve'!$D$19*(CE46/$W$5)^3+'LED Curve'!$D$20*(CE46/$W$5)^2+'LED Curve'!$D$21*(CE46/$W$5)^1+'LED Curve'!$D$22)*$AC$5*$W$5))</f>
        <v>0</v>
      </c>
      <c r="GJ46">
        <f>IF($W$6=0,0,IF(CF46&lt;=0,0,('LED Curve'!$D$19*(CF46/$W$6)^3+'LED Curve'!$D$20*(CF46/$W$6)^2+'LED Curve'!$D$21*(CF46/$W$6)^1+'LED Curve'!$D$22)*$AC$6*$W$6))</f>
        <v>0</v>
      </c>
      <c r="GK46">
        <f>IF($Z$2=0,0,IF(CG46&lt;=0,0,('LED Curve'!$D$19*(CG46/$Z$2)^3+'LED Curve'!$D$20*(CG46/$Z$2)^2+'LED Curve'!$D$21*(CG46/$Z$2)^1+'LED Curve'!$D$22)*$AE$2*$Z$2))</f>
        <v>0</v>
      </c>
      <c r="GL46">
        <f>IF($Z$3=0,0,IF(CH46&lt;=0,0,('LED Curve'!$D$19*(CH46/$Z$3)^3+'LED Curve'!$D$20*(CH46/$Z$3)^2+'LED Curve'!$D$21*(CH46/$Z$3)^1+'LED Curve'!$D$22)*$AE$3*$Z$3))</f>
        <v>0</v>
      </c>
      <c r="GM46">
        <f>IF($Z$4=0,0,IF(CI46&lt;=0,0,('LED Curve'!$D$19*(CI46/$Z$4)^3+'LED Curve'!$D$20*(CI46/$Z$4)^2+'LED Curve'!$D$21*(CI46/$Z$4)^1+'LED Curve'!$D$22)*$AE$4*$Z$4))</f>
        <v>0</v>
      </c>
      <c r="GN46">
        <f>IF($Z$5=0,0,IF(CJ46&lt;=0,0,('LED Curve'!$D$19*(CJ46/$Z$5)^3+'LED Curve'!$D$20*(CJ46/$Z$5)^2+'LED Curve'!$D$21*(CJ46/$Z$5)^1+'LED Curve'!$D$22)*$AE$5*$Z$5))</f>
        <v>0</v>
      </c>
      <c r="GO46">
        <f>IF($Z$6=0,0,IF(CK46&lt;=0,0,('LED Curve'!$D$19*(CK46/$Z$6)^3+'LED Curve'!$D$20*(CK46/$Z$6)^2+'LED Curve'!$D$21*(CK46/$Z$6)^1+'LED Curve'!$D$22)*$AE$6*$Z$6))</f>
        <v>0</v>
      </c>
      <c r="GQ46">
        <f t="shared" si="113"/>
        <v>444.30421573590627</v>
      </c>
      <c r="GR46">
        <f t="shared" si="41"/>
        <v>0</v>
      </c>
      <c r="GS46">
        <f t="shared" si="114"/>
        <v>411.14107604886283</v>
      </c>
      <c r="GT46">
        <f t="shared" si="42"/>
        <v>0</v>
      </c>
      <c r="GU46">
        <f t="shared" si="115"/>
        <v>380.01937632660099</v>
      </c>
      <c r="GV46">
        <f t="shared" si="43"/>
        <v>0</v>
      </c>
    </row>
    <row r="47" spans="1:204" ht="16.899999999999999">
      <c r="A47">
        <v>36</v>
      </c>
      <c r="B47">
        <f t="shared" si="0"/>
        <v>1.171875E-3</v>
      </c>
      <c r="C47" s="50">
        <f t="shared" si="1"/>
        <v>63.902654873406469</v>
      </c>
      <c r="D47" s="50">
        <f t="shared" si="2"/>
        <v>71.158505414896069</v>
      </c>
      <c r="E47" s="50">
        <f t="shared" si="3"/>
        <v>78.414355956385677</v>
      </c>
      <c r="G47" s="52">
        <f t="shared" si="4"/>
        <v>1.014327855133436</v>
      </c>
      <c r="H47" s="52">
        <f t="shared" si="5"/>
        <v>1.1295000859507311</v>
      </c>
      <c r="I47" s="52">
        <f t="shared" si="6"/>
        <v>1.2446723167680265</v>
      </c>
      <c r="J47" s="52">
        <f>IF(C47&lt;Calculation!D$19,0,G47)</f>
        <v>1.014327855133436</v>
      </c>
      <c r="K47" s="52">
        <f>IF(D47&lt;Calculation!D$19,0,H47)</f>
        <v>1.1295000859507311</v>
      </c>
      <c r="L47" s="52">
        <f>IF(E47&lt;Calculation!D$19,0,I47)</f>
        <v>1.2446723167680265</v>
      </c>
      <c r="M47" s="52">
        <f>IF(IF(C47&lt;Calculation!D$19,0,C47*(R$3/(R$2+R$3)))&gt;0,$H$2*SIN(2*PI()*$E$2*B47)+$H$5,0)</f>
        <v>1.0307323496248089</v>
      </c>
      <c r="N47" s="52">
        <f>IF(IF(D47&lt;Calculation!D$19,0,D47*(R$3/(R$2+R$3)))&gt;0,$J$2*SIN(2*PI()*$E$2*B47)+$J$5,0)</f>
        <v>0.95177667371499375</v>
      </c>
      <c r="O47" s="52">
        <f>IF(IF(E47&lt;Calculation!D$19,0,E47*(R$3/(R$2+R$3)))&gt;0,$L$2*SIN(2*PI()*$E$2*B47)+$L$5,0)</f>
        <v>0.87936842345307564</v>
      </c>
      <c r="Q47" s="55">
        <f>(M47/Design!C$43)*10^3</f>
        <v>114.52581662497876</v>
      </c>
      <c r="R47" s="55">
        <f>(N47/Design!C$43)*10^3</f>
        <v>105.75296374611041</v>
      </c>
      <c r="S47" s="55">
        <f>(O47/Design!C$43)*10^3</f>
        <v>97.707602605897293</v>
      </c>
      <c r="U47" s="55">
        <f>(($H$2*SIN(2*PI()*$E$2*B47)+$H$5)/Design!C$43)*10^3</f>
        <v>114.52581662497876</v>
      </c>
      <c r="V47" s="55">
        <f>(($J$2*SIN(2*PI()*$E$2*B47)+$J$5)/Design!C$43)*10^3</f>
        <v>105.75296374611041</v>
      </c>
      <c r="W47" s="55">
        <f>(($L$2*SIN(2*PI()*$E$2*B47)+$L$5)/Design!C$43)*10^3</f>
        <v>97.707602605897293</v>
      </c>
      <c r="Y47" s="99">
        <f>IF(C47&lt;('LED Curve'!$D$14*(U47/$W$2)^3+'LED Curve'!$D$15*(U47/$W$2)^2+'LED Curve'!$D$16*(U47/$W$2)^1+'LED Curve'!$D$17)*$AC$2+((R$5-1)*Design!C$18),0,         ('LED Curve'!$D$14*(U47/$W$2)^3+'LED Curve'!$D$15*(U47/$W$2)^2+'LED Curve'!$D$16*(U47/$W$2)^1+'LED Curve'!$D$17)*$AC$2)</f>
        <v>24.647806015958782</v>
      </c>
      <c r="Z47" s="99">
        <f>IF(Y47=0,0,IF(C47&lt;Y47+('LED Curve'!$D$14*(U47/$W$3)^3+'LED Curve'!$D$15*(U47/$W$3)^2+'LED Curve'!$D$16*(U47/$W$3)^1+'LED Curve'!$D$17)*$AC$3+((R$5-2)*Design!C$18),0,         ('LED Curve'!$D$14*(U47/$W$3)^3+'LED Curve'!$D$15*(U47/$W$3)^2+'LED Curve'!$D$16*(U47/$W$3)^1+'LED Curve'!$D$17)*$AC$3))</f>
        <v>0</v>
      </c>
      <c r="AA47" s="99">
        <f>IF(Z47=0,0,IF(C47&lt;(SUM(Y47:Z47)+('LED Curve'!$D$14*(U47/$W$4)^3+'LED Curve'!$D$15*(U47/$W$4)^2+'LED Curve'!$D$16*(U47/$W$4)^1+'LED Curve'!$D$17)*$AC$4+((R$5-3)*Design!C$18)),0,         ('LED Curve'!$D$14*(U47/$W$4)^3+'LED Curve'!$D$15*(U47/$W$4)^2+'LED Curve'!$D$16*(U47/$W$4)^1+'LED Curve'!$D$17)*$AC$4))</f>
        <v>0</v>
      </c>
      <c r="AB47" s="99">
        <f>IF(AA47=0,0,IF(C47&lt;(SUM(Y47:AA47)+('LED Curve'!$D$14*(U47/$W$5)^3+'LED Curve'!$D$15*(U47/$W$5)^2+'LED Curve'!$D$16*(U47/$W$5)^1+'LED Curve'!$D$17)*$AC$5+((R$5-4)*Design!C$18)),0,         ('LED Curve'!$D$14*(U47/$W$5)^3+'LED Curve'!$D$15*(U47/$W$5)^2+'LED Curve'!$D$16*(U47/$W$5)^1+'LED Curve'!$D$17)*$AC$5))</f>
        <v>0</v>
      </c>
      <c r="AC47" s="99">
        <f>IF(AB47=0,0,IF(C47&lt;(SUM(Y47:AB47)+ ('LED Curve'!$D$14*(U47/$W$6)^3+'LED Curve'!$D$15*(U47/$W$6)^2+'LED Curve'!$D$16*(U47/$W$6)^1+'LED Curve'!$D$17)*$AC$6+((R$5-5)*Design!C$18)),0,         ('LED Curve'!$D$14*(U47/$W$6)^3+'LED Curve'!$D$15*(U47/$W$6)^2+'LED Curve'!$D$16*(U47/$W$6)^1+'LED Curve'!$D$17)*$AC$6))</f>
        <v>0</v>
      </c>
      <c r="AD47" s="99">
        <f>IF(AC47=0,0,IF(C47&lt;(SUM(Y47:AC47)+('LED Curve'!$D$14*(U47/$Z$2)^3+'LED Curve'!$D$15*(U47/$Z$2)^2+'LED Curve'!$D$16*(U47/$Z$2)^1+'LED Curve'!$D$17)*$AE$2+((R$5-6)*Design!C$18)),0,         ('LED Curve'!$D$14*(U47/$Z$2)^3+'LED Curve'!$D$15*(U47/$Z$2)^2+'LED Curve'!$D$16*(U47/$Z$2)^1+'LED Curve'!$D$17)*$AE$2))</f>
        <v>0</v>
      </c>
      <c r="AE47" s="99">
        <f>IF(AD47=0,0,IF(C47&lt;(SUM(Y47:AD47)+('LED Curve'!$D$14*(U47/$Z$3)^3+'LED Curve'!$D$15*(U47/$Z$3)^2+'LED Curve'!$D$16*(U47/$Z$3)^1+'LED Curve'!$D$17)*$AE$3+((R$5-7)*Design!C$18)),0,         ('LED Curve'!$D$14*(U47/$Z$3)^3+'LED Curve'!$D$15*(U47/$Z$3)^2+'LED Curve'!$D$16*(U47/$Z$3)^1+'LED Curve'!$D$17)*$AE$3))</f>
        <v>0</v>
      </c>
      <c r="AF47" s="99">
        <f>IF(AE47=0,0,IF(C47&lt;(SUM(Y47:AE47)+('LED Curve'!$D$14*(U47/$Z$4)^3+'LED Curve'!$D$15*(U47/$Z$4)^2+'LED Curve'!$D$16*(U47/$Z$4)^1+'LED Curve'!$D$17)*$AE$4+((R$5-8)*Design!C$18)),0,         ('LED Curve'!$D$14*(U47/$Z$4)^3+'LED Curve'!$D$15*(U47/$Z$4)^2+'LED Curve'!$D$16*(U47/$Z$4)^1+'LED Curve'!$D$17)*$AE$4))</f>
        <v>0</v>
      </c>
      <c r="AG47" s="99">
        <f>IF(AF47=0,0,IF(C47&lt;(SUM(Y47:AF47)+('LED Curve'!$D$14*(U47/$Z$5)^3+'LED Curve'!$D$15*(U47/$Z$5)^2+'LED Curve'!$D$16*(U47/$Z$5)^1+'LED Curve'!$D$17)*$AE$5+((R$5-9)*Design!C$18)),0,         ('LED Curve'!$D$14*(U47/$Z$5)^3+'LED Curve'!$D$15*(U47/$Z$5)^2+'LED Curve'!$D$16*(U47/$Z$5)^1+'LED Curve'!$D$17)*$AE$5))</f>
        <v>0</v>
      </c>
      <c r="AH47" s="99">
        <f>IF(AG47=0,0,IF(C47&lt;(SUM(Y47:AG47)+('LED Curve'!$D$14*(U47/$Z$6)^3+'LED Curve'!$D$15*(U47/$Z$6)^2+'LED Curve'!$D$16*(U47/$Z$6)^1+'LED Curve'!$D$17)*$AE$6+((R$5-10)*Design!C$18)),0,         ('LED Curve'!$D$14*(U47/$Z$6)^3+'LED Curve'!$D$15*(U47/$Z$6)^2+'LED Curve'!$D$16*(U47/$Z$6)^1+'LED Curve'!$D$17)*$AE$6))</f>
        <v>0</v>
      </c>
      <c r="AI47">
        <f t="shared" si="44"/>
        <v>24.647806015958782</v>
      </c>
      <c r="AJ47" s="57">
        <f>IF(D47&lt;('LED Curve'!$D$14*(V47/$W$2)^3+'LED Curve'!$D$15*(V47/$W$2)^2+'LED Curve'!$D$16*(V47/$W$2)^1+'LED Curve'!$D$17)*$AC$2+((R$5-1)*Design!C$18),0,         ('LED Curve'!$D$14*(V47/$W$2)^3+'LED Curve'!$D$15*(V47/$W$2)^2+'LED Curve'!$D$16*(V47/$W$2)^1+'LED Curve'!$D$17)*$AC$2)</f>
        <v>24.424781756768898</v>
      </c>
      <c r="AK47" s="57">
        <f>IF(AJ47=0,0,IF(D47&lt;AJ47+('LED Curve'!$D$14*(V47/$W$3)^3+'LED Curve'!$D$15*(V47/$W$3)^2+'LED Curve'!$D$16*(V47/$W$3)^1+'LED Curve'!$D$17)*$AC$3+((R$5-1)*Design!C$18),0,         ('LED Curve'!$D$14*(V47/$W$3)^3+'LED Curve'!$D$15*(V47/$W$3)^2+'LED Curve'!$D$16*(V47/$W$3)^1+'LED Curve'!$D$17)*$AC$3))</f>
        <v>0</v>
      </c>
      <c r="AL47" s="57">
        <f>IF(AK47=0,0,IF(D47&lt;(SUM(AJ47:AK47)+('LED Curve'!$D$14*(V47/$W$4)^3+'LED Curve'!$D$15*(V47/$W$4)^2+'LED Curve'!$D$16*(V47/$W$4)^1+'LED Curve'!$D$17)*$AC$4+((R$5-1)*Design!C$18)),0,         ('LED Curve'!$D$14*(V47/$W$4)^3+'LED Curve'!$D$15*(V47/$W$4)^2+'LED Curve'!$D$16*(V47/$W$4)^1+'LED Curve'!$D$17)*$AC$4))</f>
        <v>0</v>
      </c>
      <c r="AM47" s="57">
        <f>IF(AL47=0,0,IF(D47&lt;(SUM(AJ47:AL47)+('LED Curve'!$D$14*(V47/$W$5)^3+'LED Curve'!$D$15*(V47/$W$5)^2+'LED Curve'!$D$16*(V47/$W$5)^1+'LED Curve'!$D$17)*$AC$5+((R$5-1)*Design!C$18)),0,         ('LED Curve'!$D$14*(V47/$W$5)^3+'LED Curve'!$D$15*(V47/$W$5)^2+'LED Curve'!$D$16*(V47/$W$5)^1+'LED Curve'!$D$17)*$AC$5))</f>
        <v>0</v>
      </c>
      <c r="AN47" s="57">
        <f>IF(AM47=0,0,IF(D47&lt;(SUM(AJ47:AM47)+ ('LED Curve'!$D$14*(V47/$W$6)^3+'LED Curve'!$D$15*(V47/$W$6)^2+'LED Curve'!$D$16*(V47/$W$6)^1+'LED Curve'!$D$17)*$AC$6+((R$5-1)*Design!C$18)),0,         ('LED Curve'!$D$14*(V47/$W$6)^3+'LED Curve'!$D$15*(V47/$W$6)^2+'LED Curve'!$D$16*(V47/$W$6)^1+'LED Curve'!$D$17)*$AC$6))</f>
        <v>0</v>
      </c>
      <c r="AO47" s="57">
        <f>IF(AN47=0,0,IF(D47&lt;(SUM(AJ47:AN47)+('LED Curve'!$D$14*(V47/$Z$2)^3+'LED Curve'!$D$15*(V47/$Z$2)^2+'LED Curve'!$D$16*(V47/$Z$2)^1+'LED Curve'!$D$17)*$AE$2+((R$5-1)*Design!C$18)),0,         ('LED Curve'!$D$14*(V47/$Z$2)^3+'LED Curve'!$D$15*(V47/$Z$2)^2+'LED Curve'!$D$16*(V47/$Z$2)^1+'LED Curve'!$D$17)*$AE$2))</f>
        <v>0</v>
      </c>
      <c r="AP47" s="57">
        <f>IF(AO47=0,0,IF(D47&lt;(SUM(AJ47:AO47)+('LED Curve'!$D$14*(V47/$Z$3)^3+'LED Curve'!$D$15*(V47/$Z$3)^2+'LED Curve'!$D$16*(V47/$Z$3)^1+'LED Curve'!$D$17)*$AE$3+((R$5-1)*Design!C$18)),0,         ('LED Curve'!$D$14*(V47/$Z$3)^3+'LED Curve'!$D$15*(V47/$Z$3)^2+'LED Curve'!$D$16*(V47/$Z$3)^1+'LED Curve'!$D$17)*$AE$3))</f>
        <v>0</v>
      </c>
      <c r="AQ47" s="57">
        <f>IF(AP47=0,0,IF(D47&lt;(SUM(AJ47:AP47)+('LED Curve'!$D$14*(V47/$Z$4)^3+'LED Curve'!$D$15*(V47/$Z$4)^2+'LED Curve'!$D$16*(V47/$Z$4)^1+'LED Curve'!$D$17)*$AE$4+((R$5-1)*Design!C$18)),0,         ('LED Curve'!$D$14*(V47/$Z$4)^3+'LED Curve'!$D$15*(V47/$Z$4)^2+'LED Curve'!$D$16*(V47/$Z$4)^1+'LED Curve'!$D$17)*$AE$4))</f>
        <v>0</v>
      </c>
      <c r="AR47" s="57">
        <f>IF(AQ47=0,0,IF(D47&lt;(SUM(AJ47:AQ47)+('LED Curve'!$D$14*(V47/$Z$5)^3+'LED Curve'!$D$15*(V47/$Z$5)^2+'LED Curve'!$D$16*(V47/$Z$5)^1+'LED Curve'!$D$17)*$AE$5+((R$5-1)*Design!C$18)),0,         ('LED Curve'!$D$14*(V47/$Z$5)^3+'LED Curve'!$D$15*(V47/$Z$5)^2+'LED Curve'!$D$16*(V47/$Z$5)^1+'LED Curve'!$D$17)*$AE$5))</f>
        <v>0</v>
      </c>
      <c r="AS47" s="57">
        <f>IF(AR47=0,0,IF(D47&lt;(SUM(AJ47:AR47)+('LED Curve'!$D$14*(V47/$Z$6)^3+'LED Curve'!$D$15*(V47/$Z$6)^2+'LED Curve'!$D$16*(V47/$Z$6)^1+'LED Curve'!$D$17)*$AE$6+((R$5-1)*Design!C$18)),0,         ('LED Curve'!$D$14*(V47/$Z$6)^3+'LED Curve'!$D$15*(V47/$Z$6)^2+'LED Curve'!$D$16*(V47/$Z$6)^1+'LED Curve'!$D$17)*$AE$6))</f>
        <v>0</v>
      </c>
      <c r="AU47" s="59">
        <f>IF(E47&lt;('LED Curve'!$D$14*(W47/$W$2)^3+'LED Curve'!$D$15*(W47/$W$2)^2+'LED Curve'!$D$16*(W47/$W$2)^1+'LED Curve'!$D$17)*$AC$2+((R$5-1)*Design!C$18),0,         ('LED Curve'!$D$14*(W47/$W$2)^3+'LED Curve'!$D$15*(W47/$W$2)^2+'LED Curve'!$D$16*(W47/$W$2)^1+'LED Curve'!$D$17)*$AC$2)</f>
        <v>24.217561910002249</v>
      </c>
      <c r="AV47" s="59">
        <f>IF(AU47=0,0,IF(E47&lt;AU47+('LED Curve'!$D$14*(W47/$W$3)^3+'LED Curve'!$D$15*(W47/$W$3)^2+'LED Curve'!$D$16*(W47/$W$3)^1+'LED Curve'!$D$17)*$AC$3+((R$5-2)*Design!C$18),0,         ('LED Curve'!$D$14*(W47/$W$3)^3+'LED Curve'!$D$15*(W47/$W$3)^2+'LED Curve'!$D$16*(W47/$W$3)^1+'LED Curve'!$D$17)*$AC$3))</f>
        <v>0</v>
      </c>
      <c r="AW47" s="59">
        <f>IF(AV47=0,0,IF(E47&lt;(SUM(AU47:AV47)+('LED Curve'!$D$14*(W47/$W$4)^3+'LED Curve'!$D$15*(W47/$W$4)^2+'LED Curve'!$D$16*(W47/$W$4)^1+'LED Curve'!$D$17)*$AC$4+((R$5-3)*Design!C$18)),0,         ('LED Curve'!$D$14*(W47/$W$4)^3+'LED Curve'!$D$15*(W47/$W$4)^2+'LED Curve'!$D$16*(W47/$W$4)^1+'LED Curve'!$D$17)*$AC$4))</f>
        <v>0</v>
      </c>
      <c r="AX47" s="59">
        <f>IF(AW47=0,0,IF(E47&lt;(SUM(AU47:AW47)+('LED Curve'!$D$14*(W47/$W$5)^3+'LED Curve'!$D$15*(W47/$W$5)^2+'LED Curve'!$D$16*(W47/$W$5)^1+'LED Curve'!$D$17)*$AC$5+((R$5-4)*Design!C$18)),0,         ('LED Curve'!$D$14*(W47/$W$5)^3+'LED Curve'!$D$15*(W47/$W$5)^2+'LED Curve'!$D$16*(W47/$W$5)^1+'LED Curve'!$D$17)*$AC$5))</f>
        <v>0</v>
      </c>
      <c r="AY47" s="59">
        <f>IF(AX47=0,0,IF(E47&lt;(SUM(AU47:AX47)+ ('LED Curve'!$D$14*(W47/$W$6)^3+'LED Curve'!$D$15*(W47/$W$6)^2+'LED Curve'!$D$16*(W47/$W$6)^1+'LED Curve'!$D$17)*$AC$6+((R$5-5)*Design!C$18)),0,         ('LED Curve'!$D$14*(W47/$W$6)^3+'LED Curve'!$D$15*(W47/$W$6)^2+'LED Curve'!$D$16*(W47/$W$6)^1+'LED Curve'!$D$17)*$AC$6))</f>
        <v>0</v>
      </c>
      <c r="AZ47" s="59">
        <f>IF(AY47=0,0,IF(E47&lt;(SUM(AU47:AY47)+('LED Curve'!$D$14*(W47/$Z$2)^3+'LED Curve'!$D$15*(W47/$Z$2)^2+'LED Curve'!$D$16*(W47/$Z$2)^1+'LED Curve'!$D$17)*$AE$2+((R$5-6)*Design!C$18)),0,         ('LED Curve'!$D$14*(W47/$Z$2)^3+'LED Curve'!$D$15*(W47/$Z$2)^2+'LED Curve'!$D$16*(W47/$Z$2)^1+'LED Curve'!$D$17)*$AE$2))</f>
        <v>0</v>
      </c>
      <c r="BA47" s="59">
        <f>IF(AZ47=0,0,IF(E47&lt;(SUM(AU47:AZ47)+('LED Curve'!$D$14*(W47/$Z$3)^3+'LED Curve'!$D$15*(W47/$Z$3)^2+'LED Curve'!$D$16*(W47/$Z$3)^1+'LED Curve'!$D$17)*$AE$3+((R$5-7)*Design!C$18)),0,         ('LED Curve'!$D$14*(W47/$Z$3)^3+'LED Curve'!$D$15*(W47/$Z$3)^2+'LED Curve'!$D$16*(W47/$Z$3)^1+'LED Curve'!$D$17)*$AE$3))</f>
        <v>0</v>
      </c>
      <c r="BB47" s="59">
        <f>IF(BA47=0,0,IF(E47&lt;(SUM(AU47:BA47)+('LED Curve'!$D$14*(W47/$Z$4)^3+'LED Curve'!$D$15*(W47/$Z$4)^2+'LED Curve'!$D$16*(W47/$Z$4)^1+'LED Curve'!$D$17)*$AE$4+((R$5-8)*Design!C$18)),0,         ('LED Curve'!$D$14*(W47/$Z$4)^3+'LED Curve'!$D$15*(W47/$Z$4)^2+'LED Curve'!$D$16*(W47/$Z$4)^1+'LED Curve'!$D$17)*$AE$4))</f>
        <v>0</v>
      </c>
      <c r="BC47" s="59">
        <f>IF(BB47=0,0,IF(E47&lt;(SUM(AU47:BB47)+('LED Curve'!$D$14*(W47/$Z$5)^3+'LED Curve'!$D$15*(W47/$Z$5)^2+'LED Curve'!$D$16*(W47/$Z$5)^1+'LED Curve'!$D$17)*$AE$5+((R$5-9)*Design!C$18)),0,         ('LED Curve'!$D$14*(W47/$Z$5)^3+'LED Curve'!$D$15*(W47/$Z$5)^2+'LED Curve'!$D$16*(W47/$Z$5)^1+'LED Curve'!$D$17)*$AE$5))</f>
        <v>0</v>
      </c>
      <c r="BD47" s="59">
        <f>IF(BC47=0,0,IF(E47&lt;(SUM(AU47:BC47)+('LED Curve'!$D$14*(W47/$Z$6)^3+'LED Curve'!$D$15*(W47/$Z$6)^2+'LED Curve'!$D$16*(W47/$Z$6)^1+'LED Curve'!$D$17)*$AE$6+((R$5-10)*Design!C$18)),0,         ('LED Curve'!$D$14*(W47/$Z$6)^3+'LED Curve'!$D$15*(W47/$Z$6)^2+'LED Curve'!$D$16*(W47/$Z$6)^1+'LED Curve'!$D$17)*$AE$6))</f>
        <v>0</v>
      </c>
      <c r="BE47">
        <f t="shared" si="45"/>
        <v>24.217561910002249</v>
      </c>
      <c r="BF47" s="64">
        <f t="shared" si="7"/>
        <v>114.52581662497876</v>
      </c>
      <c r="BG47" s="64">
        <f t="shared" si="8"/>
        <v>0</v>
      </c>
      <c r="BH47" s="64">
        <f t="shared" si="9"/>
        <v>0</v>
      </c>
      <c r="BI47" s="64">
        <f t="shared" si="10"/>
        <v>0</v>
      </c>
      <c r="BJ47" s="64">
        <f t="shared" si="11"/>
        <v>0</v>
      </c>
      <c r="BK47" s="64">
        <f t="shared" si="12"/>
        <v>0</v>
      </c>
      <c r="BL47" s="64">
        <f t="shared" si="13"/>
        <v>0</v>
      </c>
      <c r="BM47" s="64">
        <f t="shared" si="14"/>
        <v>0</v>
      </c>
      <c r="BN47" s="64">
        <f t="shared" si="15"/>
        <v>0</v>
      </c>
      <c r="BO47" s="64">
        <f t="shared" si="16"/>
        <v>0</v>
      </c>
      <c r="BQ47" s="67">
        <f t="shared" si="17"/>
        <v>105.75296374611041</v>
      </c>
      <c r="BR47" s="67">
        <f t="shared" si="18"/>
        <v>0</v>
      </c>
      <c r="BS47" s="67">
        <f t="shared" si="19"/>
        <v>0</v>
      </c>
      <c r="BT47" s="67">
        <f t="shared" si="20"/>
        <v>0</v>
      </c>
      <c r="BU47" s="67">
        <f t="shared" si="21"/>
        <v>0</v>
      </c>
      <c r="BV47" s="67">
        <f t="shared" si="22"/>
        <v>0</v>
      </c>
      <c r="BW47" s="67">
        <f t="shared" si="23"/>
        <v>0</v>
      </c>
      <c r="BX47" s="67">
        <f t="shared" si="24"/>
        <v>0</v>
      </c>
      <c r="BY47" s="67">
        <f t="shared" si="25"/>
        <v>0</v>
      </c>
      <c r="BZ47" s="67">
        <f t="shared" si="26"/>
        <v>0</v>
      </c>
      <c r="CB47" s="70">
        <f t="shared" si="27"/>
        <v>97.707602605897293</v>
      </c>
      <c r="CC47" s="70">
        <f t="shared" si="28"/>
        <v>0</v>
      </c>
      <c r="CD47" s="70">
        <f t="shared" si="29"/>
        <v>0</v>
      </c>
      <c r="CE47" s="70">
        <f t="shared" si="30"/>
        <v>0</v>
      </c>
      <c r="CF47" s="70">
        <f t="shared" si="31"/>
        <v>0</v>
      </c>
      <c r="CG47" s="70">
        <f t="shared" si="32"/>
        <v>0</v>
      </c>
      <c r="CH47" s="70">
        <f t="shared" si="33"/>
        <v>0</v>
      </c>
      <c r="CI47" s="70">
        <f t="shared" si="34"/>
        <v>0</v>
      </c>
      <c r="CJ47" s="70">
        <f t="shared" si="35"/>
        <v>0</v>
      </c>
      <c r="CK47" s="70">
        <f t="shared" si="36"/>
        <v>0</v>
      </c>
      <c r="CL47">
        <f t="shared" si="46"/>
        <v>97.707602605897293</v>
      </c>
      <c r="CM47" s="64">
        <f t="shared" si="47"/>
        <v>114.52581662497876</v>
      </c>
      <c r="CN47" s="64">
        <f t="shared" si="48"/>
        <v>0</v>
      </c>
      <c r="CO47" s="64">
        <f t="shared" si="49"/>
        <v>0</v>
      </c>
      <c r="CP47" s="64">
        <f t="shared" si="50"/>
        <v>0</v>
      </c>
      <c r="CQ47" s="64">
        <f t="shared" si="51"/>
        <v>0</v>
      </c>
      <c r="CR47" s="64">
        <f t="shared" si="52"/>
        <v>0</v>
      </c>
      <c r="CS47" s="64">
        <f t="shared" si="53"/>
        <v>0</v>
      </c>
      <c r="CT47" s="64">
        <f t="shared" si="54"/>
        <v>0</v>
      </c>
      <c r="CU47" s="64">
        <f t="shared" si="55"/>
        <v>0</v>
      </c>
      <c r="CV47" s="64">
        <f t="shared" si="56"/>
        <v>0</v>
      </c>
      <c r="CX47" s="103">
        <f t="shared" si="57"/>
        <v>105.75296374611041</v>
      </c>
      <c r="CY47" s="103">
        <f t="shared" si="58"/>
        <v>0</v>
      </c>
      <c r="CZ47" s="103">
        <f t="shared" si="59"/>
        <v>0</v>
      </c>
      <c r="DA47" s="103">
        <f t="shared" si="60"/>
        <v>0</v>
      </c>
      <c r="DB47" s="103">
        <f t="shared" si="61"/>
        <v>0</v>
      </c>
      <c r="DC47" s="103">
        <f t="shared" si="62"/>
        <v>0</v>
      </c>
      <c r="DD47" s="103">
        <f t="shared" si="63"/>
        <v>0</v>
      </c>
      <c r="DE47" s="103">
        <f t="shared" si="64"/>
        <v>0</v>
      </c>
      <c r="DF47" s="103">
        <f t="shared" si="65"/>
        <v>0</v>
      </c>
      <c r="DG47" s="103">
        <f t="shared" si="66"/>
        <v>0</v>
      </c>
      <c r="DI47" s="70">
        <f t="shared" si="67"/>
        <v>97.707602605897293</v>
      </c>
      <c r="DJ47" s="70">
        <f t="shared" si="68"/>
        <v>0</v>
      </c>
      <c r="DK47" s="70">
        <f t="shared" si="69"/>
        <v>0</v>
      </c>
      <c r="DL47" s="70">
        <f t="shared" si="70"/>
        <v>0</v>
      </c>
      <c r="DM47" s="70">
        <f t="shared" si="71"/>
        <v>0</v>
      </c>
      <c r="DN47" s="70">
        <f t="shared" si="72"/>
        <v>0</v>
      </c>
      <c r="DO47" s="70">
        <f t="shared" si="73"/>
        <v>0</v>
      </c>
      <c r="DP47" s="70">
        <f t="shared" si="74"/>
        <v>0</v>
      </c>
      <c r="DQ47" s="70">
        <f t="shared" si="75"/>
        <v>0</v>
      </c>
      <c r="DR47" s="70">
        <f t="shared" si="76"/>
        <v>0</v>
      </c>
      <c r="DT47">
        <f t="shared" si="77"/>
        <v>7.3185037338810544</v>
      </c>
      <c r="DU47">
        <f t="shared" si="78"/>
        <v>7.5252228433689057</v>
      </c>
      <c r="DV47">
        <f t="shared" si="116"/>
        <v>7.6616787303839073</v>
      </c>
      <c r="DX47">
        <f t="shared" si="80"/>
        <v>7.9633152774737093E-2</v>
      </c>
      <c r="DY47">
        <f t="shared" si="81"/>
        <v>6.9891106279053511E-2</v>
      </c>
      <c r="DZ47">
        <f t="shared" si="82"/>
        <v>5.7177444725513338E-2</v>
      </c>
      <c r="EB47">
        <f t="shared" si="83"/>
        <v>2.8228101119917439</v>
      </c>
      <c r="EC47">
        <f t="shared" si="84"/>
        <v>0</v>
      </c>
      <c r="ED47">
        <f t="shared" si="85"/>
        <v>0</v>
      </c>
      <c r="EE47">
        <f t="shared" si="86"/>
        <v>0</v>
      </c>
      <c r="EF47">
        <f t="shared" si="87"/>
        <v>0</v>
      </c>
      <c r="EG47">
        <f t="shared" si="88"/>
        <v>0</v>
      </c>
      <c r="EH47">
        <f t="shared" si="89"/>
        <v>0</v>
      </c>
      <c r="EI47">
        <f t="shared" si="90"/>
        <v>0</v>
      </c>
      <c r="EJ47">
        <f t="shared" si="91"/>
        <v>0</v>
      </c>
      <c r="EK47">
        <f t="shared" si="92"/>
        <v>0</v>
      </c>
      <c r="EM47">
        <f t="shared" si="93"/>
        <v>2.5829930596302404</v>
      </c>
      <c r="EN47">
        <f t="shared" si="94"/>
        <v>0</v>
      </c>
      <c r="EO47">
        <f t="shared" si="95"/>
        <v>0</v>
      </c>
      <c r="EP47">
        <f t="shared" si="96"/>
        <v>0</v>
      </c>
      <c r="EQ47">
        <f t="shared" si="97"/>
        <v>0</v>
      </c>
      <c r="ER47">
        <f t="shared" si="98"/>
        <v>0</v>
      </c>
      <c r="ES47">
        <f t="shared" si="99"/>
        <v>0</v>
      </c>
      <c r="ET47">
        <f t="shared" si="100"/>
        <v>0</v>
      </c>
      <c r="EU47">
        <f t="shared" si="101"/>
        <v>0</v>
      </c>
      <c r="EV47">
        <f t="shared" si="102"/>
        <v>0</v>
      </c>
      <c r="EX47">
        <f t="shared" si="103"/>
        <v>2.3662399151862146</v>
      </c>
      <c r="EY47">
        <f t="shared" si="104"/>
        <v>0</v>
      </c>
      <c r="EZ47">
        <f t="shared" si="105"/>
        <v>0</v>
      </c>
      <c r="FA47">
        <f t="shared" si="106"/>
        <v>0</v>
      </c>
      <c r="FB47">
        <f t="shared" si="107"/>
        <v>0</v>
      </c>
      <c r="FC47">
        <f t="shared" si="108"/>
        <v>0</v>
      </c>
      <c r="FD47">
        <f t="shared" si="109"/>
        <v>0</v>
      </c>
      <c r="FE47">
        <f t="shared" si="110"/>
        <v>0</v>
      </c>
      <c r="FF47">
        <f t="shared" si="111"/>
        <v>0</v>
      </c>
      <c r="FG47">
        <f t="shared" si="112"/>
        <v>0</v>
      </c>
      <c r="FJ47">
        <f>IF($W$2=0,0,IF(BF47&lt;=0,0,('LED Curve'!$D$19*(BF47/$W$2)^3+'LED Curve'!$D$20*(BF47/$W$2)^2+'LED Curve'!$D$21*(BF47/$W$2)^1+'LED Curve'!$D$22)*$AC$2*$W$2))</f>
        <v>455.06282325501377</v>
      </c>
      <c r="FK47">
        <f>IF($W$3=0,0,IF(BG47&lt;=0,0,('LED Curve'!$D$19*(BG47/$W$3)^3+'LED Curve'!$D$20*(BG47/$W$3)^2+'LED Curve'!$D$21*(BG47/$W$3)^1+'LED Curve'!$D$22)*$AC$3*$W$3))</f>
        <v>0</v>
      </c>
      <c r="FL47">
        <f>IF($W$4=0,0,IF(BH47&lt;=0,0,('LED Curve'!$D$19*(BH47/$W$4)^3+'LED Curve'!$D$20*(BH47/$W$4)^2+'LED Curve'!$D$21*(BH47/$W$4)^1+'LED Curve'!$D$22)*$AC$4*$W$4))</f>
        <v>0</v>
      </c>
      <c r="FM47">
        <f>IF($W$5=0,0,IF(BI47&lt;=0,0,('LED Curve'!$D$19*(BI47/$W$5)^3+'LED Curve'!$D$20*(BI47/$W$5)^2+'LED Curve'!$D$21*(BI47/$W$5)^1+'LED Curve'!$D$22)*$AC$5*$W$5))</f>
        <v>0</v>
      </c>
      <c r="FN47">
        <f>IF($W$6=0,0,IF(BJ47&lt;=0,0,('LED Curve'!$D$19*(BJ47/$W$6)^3+'LED Curve'!$D$20*(BJ47/$W$6)^2+'LED Curve'!$D$21*(BJ47/$W$6)^1+'LED Curve'!$D$22)*$AC$6*$W$6))</f>
        <v>0</v>
      </c>
      <c r="FO47">
        <f>IF($Z$2=0,0,IF(BK47&lt;=0,0,('LED Curve'!$D$19*(BK47/$Z$2)^3+'LED Curve'!$D$20*(BK47/$Z$2)^2+'LED Curve'!$D$21*(BK47/$Z$2)^1+'LED Curve'!$D$22)*$AE$2*$Z$2))</f>
        <v>0</v>
      </c>
      <c r="FP47">
        <f>IF($Z$3=0,0,IF(BL47&lt;=0,0,('LED Curve'!$D$19*(BL47/$Z$3)^3+'LED Curve'!$D$20*(BL47/$Z$3)^2+'LED Curve'!$D$21*(BL47/$Z$3)^1+'LED Curve'!$D$22)*$AE$3*$Z$3))</f>
        <v>0</v>
      </c>
      <c r="FQ47">
        <f>IF($Z$4=0,0,IF(BM47&lt;=0,0,('LED Curve'!$D$19*(BM47/$Z$4)^3+'LED Curve'!$D$20*(BM47/$Z$4)^2+'LED Curve'!$D$21*(BM47/$Z$4)^1+'LED Curve'!$D$22)*$AE$4*$Z$4))</f>
        <v>0</v>
      </c>
      <c r="FR47">
        <f>IF($Z$5=0,0,IF(BN47&lt;=0,0,('LED Curve'!$D$19*(BN47/$Z$5)^3+'LED Curve'!$D$20*(BN47/$Z$5)^2+'LED Curve'!$D$21*(BN47/$Z$5)^1+'LED Curve'!$D$22)*$AE$5*$Z$5))</f>
        <v>0</v>
      </c>
      <c r="FS47">
        <f>IF($Z$6=0,0,IF(BO47&lt;=0,0,('LED Curve'!$D$19*(BO47/$Z$6)^3+'LED Curve'!$D$20*(BO47/$Z$6)^2+'LED Curve'!$D$21*(BO47/$Z$6)^1+'LED Curve'!$D$22)*$AE$6*$Z$6))</f>
        <v>0</v>
      </c>
      <c r="FU47">
        <f>IF($W$2=0,0,IF(BQ47&lt;=0,0,('LED Curve'!$D$19*(BQ47/$W$2)^3+'LED Curve'!$D$20*(BQ47/$W$2)^2+'LED Curve'!$D$21*(BQ47/$W$2)^1+'LED Curve'!$D$22)*$AC$2*$W$2))</f>
        <v>423.35003789135021</v>
      </c>
      <c r="FV47">
        <f>IF($W$3=0,0,IF(BR47&lt;=0,0,('LED Curve'!$D$19*(BR47/$W$3)^3+'LED Curve'!$D$20*(BR47/$W$3)^2+'LED Curve'!$D$21*(BR47/$W$3)^1+'LED Curve'!$D$22)*$AC$3*$W$3))</f>
        <v>0</v>
      </c>
      <c r="FW47">
        <f>IF($W$4=0,0,IF(BS47&lt;=0,0,('LED Curve'!$D$19*(BS47/$W$4)^3+'LED Curve'!$D$20*(BS47/$W$4)^2+'LED Curve'!$D$21*(BS47/$W$4)^1+'LED Curve'!$D$22)*$AC$4*$W$4))</f>
        <v>0</v>
      </c>
      <c r="FX47">
        <f>IF($W$5=0,0,IF(BT47&lt;=0,0,('LED Curve'!$D$19*(BT47/$W$5)^3+'LED Curve'!$D$20*(BT47/$W$5)^2+'LED Curve'!$D$21*(BT47/$W$5)^1+'LED Curve'!$D$22)*$AC$5*$W$5))</f>
        <v>0</v>
      </c>
      <c r="FY47">
        <f>IF($W$6=0,0,IF(BU47&lt;=0,0,('LED Curve'!$D$19*(BU47/$W$6)^3+'LED Curve'!$D$20*(BU47/$W$6)^2+'LED Curve'!$D$21*(BU47/$W$6)^1+'LED Curve'!$D$22)*$AC$6*$W$6))</f>
        <v>0</v>
      </c>
      <c r="FZ47">
        <f>IF($Z$2=0,0,IF(BV47&lt;=0,0,('LED Curve'!$D$19*(BV47/$Z$2)^3+'LED Curve'!$D$20*(BV47/$Z$2)^2+'LED Curve'!$D$21*(BV47/$Z$2)^1+'LED Curve'!$D$22)*$AE$2*$Z$2))</f>
        <v>0</v>
      </c>
      <c r="GA47">
        <f>IF($Z$3=0,0,IF(BW47&lt;=0,0,('LED Curve'!$D$19*(BW47/$Z$3)^3+'LED Curve'!$D$20*(BW47/$Z$3)^2+'LED Curve'!$D$21*(BW47/$Z$3)^1+'LED Curve'!$D$22)*$AE$3*$Z$3))</f>
        <v>0</v>
      </c>
      <c r="GB47">
        <f>IF($Z$4=0,0,IF(BX47&lt;=0,0,('LED Curve'!$D$19*(BX47/$Z$4)^3+'LED Curve'!$D$20*(BX47/$Z$4)^2+'LED Curve'!$D$21*(BX47/$Z$4)^1+'LED Curve'!$D$22)*$AE$4*$Z$4))</f>
        <v>0</v>
      </c>
      <c r="GC47">
        <f>IF($Z$5=0,0,IF(BY47&lt;=0,0,('LED Curve'!$D$19*(BY47/$Z$5)^3+'LED Curve'!$D$20*(BY47/$Z$5)^2+'LED Curve'!$D$21*(BY47/$Z$5)^1+'LED Curve'!$D$22)*$AE$5*$Z$5))</f>
        <v>0</v>
      </c>
      <c r="GD47">
        <f>IF($Z$6=0,0,IF(BZ47&lt;=0,0,('LED Curve'!$D$19*(BZ47/$Z$6)^3+'LED Curve'!$D$20*(BZ47/$Z$6)^2+'LED Curve'!$D$21*(BZ47/$Z$6)^1+'LED Curve'!$D$22)*$AE$6*$Z$6))</f>
        <v>0</v>
      </c>
      <c r="GF47">
        <f>IF($W$2=0,0,IF(CB47&lt;=0,0,('LED Curve'!$D$19*(CB47/$W$2)^3+'LED Curve'!$D$20*(CB47/$W$2)^2+'LED Curve'!$D$21*(CB47/$W$2)^1+'LED Curve'!$D$22)*$AC$2*$W$2))</f>
        <v>393.69531920104725</v>
      </c>
      <c r="GG47">
        <f>IF($W$3=0,0,IF(CC47&lt;=0,0,('LED Curve'!$D$19*(CC47/$W$3)^3+'LED Curve'!$D$20*(CC47/$W$3)^2+'LED Curve'!$D$21*(CC47/$W$3)^1+'LED Curve'!$D$22)*$AC$3*$W$3))</f>
        <v>0</v>
      </c>
      <c r="GH47">
        <f>IF($W$4=0,0,IF(CD47&lt;=0,0,('LED Curve'!$D$19*(CD47/$W$4)^3+'LED Curve'!$D$20*(CD47/$W$4)^2+'LED Curve'!$D$21*(CD47/$W$4)^1+'LED Curve'!$D$22)*$AC$4*$W$4))</f>
        <v>0</v>
      </c>
      <c r="GI47">
        <f>IF($W$5=0,0,IF(CE47&lt;=0,0,('LED Curve'!$D$19*(CE47/$W$5)^3+'LED Curve'!$D$20*(CE47/$W$5)^2+'LED Curve'!$D$21*(CE47/$W$5)^1+'LED Curve'!$D$22)*$AC$5*$W$5))</f>
        <v>0</v>
      </c>
      <c r="GJ47">
        <f>IF($W$6=0,0,IF(CF47&lt;=0,0,('LED Curve'!$D$19*(CF47/$W$6)^3+'LED Curve'!$D$20*(CF47/$W$6)^2+'LED Curve'!$D$21*(CF47/$W$6)^1+'LED Curve'!$D$22)*$AC$6*$W$6))</f>
        <v>0</v>
      </c>
      <c r="GK47">
        <f>IF($Z$2=0,0,IF(CG47&lt;=0,0,('LED Curve'!$D$19*(CG47/$Z$2)^3+'LED Curve'!$D$20*(CG47/$Z$2)^2+'LED Curve'!$D$21*(CG47/$Z$2)^1+'LED Curve'!$D$22)*$AE$2*$Z$2))</f>
        <v>0</v>
      </c>
      <c r="GL47">
        <f>IF($Z$3=0,0,IF(CH47&lt;=0,0,('LED Curve'!$D$19*(CH47/$Z$3)^3+'LED Curve'!$D$20*(CH47/$Z$3)^2+'LED Curve'!$D$21*(CH47/$Z$3)^1+'LED Curve'!$D$22)*$AE$3*$Z$3))</f>
        <v>0</v>
      </c>
      <c r="GM47">
        <f>IF($Z$4=0,0,IF(CI47&lt;=0,0,('LED Curve'!$D$19*(CI47/$Z$4)^3+'LED Curve'!$D$20*(CI47/$Z$4)^2+'LED Curve'!$D$21*(CI47/$Z$4)^1+'LED Curve'!$D$22)*$AE$4*$Z$4))</f>
        <v>0</v>
      </c>
      <c r="GN47">
        <f>IF($Z$5=0,0,IF(CJ47&lt;=0,0,('LED Curve'!$D$19*(CJ47/$Z$5)^3+'LED Curve'!$D$20*(CJ47/$Z$5)^2+'LED Curve'!$D$21*(CJ47/$Z$5)^1+'LED Curve'!$D$22)*$AE$5*$Z$5))</f>
        <v>0</v>
      </c>
      <c r="GO47">
        <f>IF($Z$6=0,0,IF(CK47&lt;=0,0,('LED Curve'!$D$19*(CK47/$Z$6)^3+'LED Curve'!$D$20*(CK47/$Z$6)^2+'LED Curve'!$D$21*(CK47/$Z$6)^1+'LED Curve'!$D$22)*$AE$6*$Z$6))</f>
        <v>0</v>
      </c>
      <c r="GQ47">
        <f t="shared" si="113"/>
        <v>455.06282325501377</v>
      </c>
      <c r="GR47">
        <f t="shared" si="41"/>
        <v>0</v>
      </c>
      <c r="GS47">
        <f t="shared" si="114"/>
        <v>423.35003789135021</v>
      </c>
      <c r="GT47">
        <f t="shared" si="42"/>
        <v>0</v>
      </c>
      <c r="GU47">
        <f t="shared" si="115"/>
        <v>393.69531920104725</v>
      </c>
      <c r="GV47">
        <f t="shared" si="43"/>
        <v>0</v>
      </c>
    </row>
    <row r="48" spans="1:204" ht="16.899999999999999">
      <c r="A48">
        <v>37</v>
      </c>
      <c r="B48">
        <f t="shared" si="0"/>
        <v>1.2044270833333334E-3</v>
      </c>
      <c r="C48" s="50">
        <f t="shared" si="1"/>
        <v>65.592079587571902</v>
      </c>
      <c r="D48" s="50">
        <f t="shared" si="2"/>
        <v>73.035643986191005</v>
      </c>
      <c r="E48" s="50">
        <f t="shared" si="3"/>
        <v>80.479208384810107</v>
      </c>
      <c r="G48" s="52">
        <f t="shared" si="4"/>
        <v>1.0411441204376493</v>
      </c>
      <c r="H48" s="52">
        <f t="shared" si="5"/>
        <v>1.1592959362887461</v>
      </c>
      <c r="I48" s="52">
        <f t="shared" si="6"/>
        <v>1.2774477521398429</v>
      </c>
      <c r="J48" s="52">
        <f>IF(C48&lt;Calculation!D$19,0,G48)</f>
        <v>1.0411441204376493</v>
      </c>
      <c r="K48" s="52">
        <f>IF(D48&lt;Calculation!D$19,0,H48)</f>
        <v>1.1592959362887461</v>
      </c>
      <c r="L48" s="52">
        <f>IF(E48&lt;Calculation!D$19,0,I48)</f>
        <v>1.2774477521398429</v>
      </c>
      <c r="M48" s="52">
        <f>IF(IF(C48&lt;Calculation!D$19,0,C48*(R$3/(R$2+R$3)))&gt;0,$H$2*SIN(2*PI()*$E$2*B48)+$H$5,0)</f>
        <v>1.0575486149290221</v>
      </c>
      <c r="N48" s="52">
        <f>IF(IF(D48&lt;Calculation!D$19,0,D48*(R$3/(R$2+R$3)))&gt;0,$J$2*SIN(2*PI()*$E$2*B48)+$J$5,0)</f>
        <v>0.98157252405300865</v>
      </c>
      <c r="O48" s="52">
        <f>IF(IF(E48&lt;Calculation!D$19,0,E48*(R$3/(R$2+R$3)))&gt;0,$L$2*SIN(2*PI()*$E$2*B48)+$L$5,0)</f>
        <v>0.91214385882489202</v>
      </c>
      <c r="Q48" s="55">
        <f>(M48/Design!C$43)*10^3</f>
        <v>117.50540165878023</v>
      </c>
      <c r="R48" s="55">
        <f>(N48/Design!C$43)*10^3</f>
        <v>109.06361378366763</v>
      </c>
      <c r="S48" s="55">
        <f>(O48/Design!C$43)*10^3</f>
        <v>101.34931764721023</v>
      </c>
      <c r="U48" s="55">
        <f>(($H$2*SIN(2*PI()*$E$2*B48)+$H$5)/Design!C$43)*10^3</f>
        <v>117.50540165878023</v>
      </c>
      <c r="V48" s="55">
        <f>(($J$2*SIN(2*PI()*$E$2*B48)+$J$5)/Design!C$43)*10^3</f>
        <v>109.06361378366763</v>
      </c>
      <c r="W48" s="55">
        <f>(($L$2*SIN(2*PI()*$E$2*B48)+$L$5)/Design!C$43)*10^3</f>
        <v>101.34931764721023</v>
      </c>
      <c r="Y48" s="99">
        <f>IF(C48&lt;('LED Curve'!$D$14*(U48/$W$2)^3+'LED Curve'!$D$15*(U48/$W$2)^2+'LED Curve'!$D$16*(U48/$W$2)^1+'LED Curve'!$D$17)*$AC$2+((R$5-1)*Design!C$18),0,         ('LED Curve'!$D$14*(U48/$W$2)^3+'LED Curve'!$D$15*(U48/$W$2)^2+'LED Curve'!$D$16*(U48/$W$2)^1+'LED Curve'!$D$17)*$AC$2)</f>
        <v>24.722680996100191</v>
      </c>
      <c r="Z48" s="99">
        <f>IF(Y48=0,0,IF(C48&lt;Y48+('LED Curve'!$D$14*(U48/$W$3)^3+'LED Curve'!$D$15*(U48/$W$3)^2+'LED Curve'!$D$16*(U48/$W$3)^1+'LED Curve'!$D$17)*$AC$3+((R$5-2)*Design!C$18),0,         ('LED Curve'!$D$14*(U48/$W$3)^3+'LED Curve'!$D$15*(U48/$W$3)^2+'LED Curve'!$D$16*(U48/$W$3)^1+'LED Curve'!$D$17)*$AC$3))</f>
        <v>0</v>
      </c>
      <c r="AA48" s="99">
        <f>IF(Z48=0,0,IF(C48&lt;(SUM(Y48:Z48)+('LED Curve'!$D$14*(U48/$W$4)^3+'LED Curve'!$D$15*(U48/$W$4)^2+'LED Curve'!$D$16*(U48/$W$4)^1+'LED Curve'!$D$17)*$AC$4+((R$5-3)*Design!C$18)),0,         ('LED Curve'!$D$14*(U48/$W$4)^3+'LED Curve'!$D$15*(U48/$W$4)^2+'LED Curve'!$D$16*(U48/$W$4)^1+'LED Curve'!$D$17)*$AC$4))</f>
        <v>0</v>
      </c>
      <c r="AB48" s="99">
        <f>IF(AA48=0,0,IF(C48&lt;(SUM(Y48:AA48)+('LED Curve'!$D$14*(U48/$W$5)^3+'LED Curve'!$D$15*(U48/$W$5)^2+'LED Curve'!$D$16*(U48/$W$5)^1+'LED Curve'!$D$17)*$AC$5+((R$5-4)*Design!C$18)),0,         ('LED Curve'!$D$14*(U48/$W$5)^3+'LED Curve'!$D$15*(U48/$W$5)^2+'LED Curve'!$D$16*(U48/$W$5)^1+'LED Curve'!$D$17)*$AC$5))</f>
        <v>0</v>
      </c>
      <c r="AC48" s="99">
        <f>IF(AB48=0,0,IF(C48&lt;(SUM(Y48:AB48)+ ('LED Curve'!$D$14*(U48/$W$6)^3+'LED Curve'!$D$15*(U48/$W$6)^2+'LED Curve'!$D$16*(U48/$W$6)^1+'LED Curve'!$D$17)*$AC$6+((R$5-5)*Design!C$18)),0,         ('LED Curve'!$D$14*(U48/$W$6)^3+'LED Curve'!$D$15*(U48/$W$6)^2+'LED Curve'!$D$16*(U48/$W$6)^1+'LED Curve'!$D$17)*$AC$6))</f>
        <v>0</v>
      </c>
      <c r="AD48" s="99">
        <f>IF(AC48=0,0,IF(C48&lt;(SUM(Y48:AC48)+('LED Curve'!$D$14*(U48/$Z$2)^3+'LED Curve'!$D$15*(U48/$Z$2)^2+'LED Curve'!$D$16*(U48/$Z$2)^1+'LED Curve'!$D$17)*$AE$2+((R$5-6)*Design!C$18)),0,         ('LED Curve'!$D$14*(U48/$Z$2)^3+'LED Curve'!$D$15*(U48/$Z$2)^2+'LED Curve'!$D$16*(U48/$Z$2)^1+'LED Curve'!$D$17)*$AE$2))</f>
        <v>0</v>
      </c>
      <c r="AE48" s="99">
        <f>IF(AD48=0,0,IF(C48&lt;(SUM(Y48:AD48)+('LED Curve'!$D$14*(U48/$Z$3)^3+'LED Curve'!$D$15*(U48/$Z$3)^2+'LED Curve'!$D$16*(U48/$Z$3)^1+'LED Curve'!$D$17)*$AE$3+((R$5-7)*Design!C$18)),0,         ('LED Curve'!$D$14*(U48/$Z$3)^3+'LED Curve'!$D$15*(U48/$Z$3)^2+'LED Curve'!$D$16*(U48/$Z$3)^1+'LED Curve'!$D$17)*$AE$3))</f>
        <v>0</v>
      </c>
      <c r="AF48" s="99">
        <f>IF(AE48=0,0,IF(C48&lt;(SUM(Y48:AE48)+('LED Curve'!$D$14*(U48/$Z$4)^3+'LED Curve'!$D$15*(U48/$Z$4)^2+'LED Curve'!$D$16*(U48/$Z$4)^1+'LED Curve'!$D$17)*$AE$4+((R$5-8)*Design!C$18)),0,         ('LED Curve'!$D$14*(U48/$Z$4)^3+'LED Curve'!$D$15*(U48/$Z$4)^2+'LED Curve'!$D$16*(U48/$Z$4)^1+'LED Curve'!$D$17)*$AE$4))</f>
        <v>0</v>
      </c>
      <c r="AG48" s="99">
        <f>IF(AF48=0,0,IF(C48&lt;(SUM(Y48:AF48)+('LED Curve'!$D$14*(U48/$Z$5)^3+'LED Curve'!$D$15*(U48/$Z$5)^2+'LED Curve'!$D$16*(U48/$Z$5)^1+'LED Curve'!$D$17)*$AE$5+((R$5-9)*Design!C$18)),0,         ('LED Curve'!$D$14*(U48/$Z$5)^3+'LED Curve'!$D$15*(U48/$Z$5)^2+'LED Curve'!$D$16*(U48/$Z$5)^1+'LED Curve'!$D$17)*$AE$5))</f>
        <v>0</v>
      </c>
      <c r="AH48" s="99">
        <f>IF(AG48=0,0,IF(C48&lt;(SUM(Y48:AG48)+('LED Curve'!$D$14*(U48/$Z$6)^3+'LED Curve'!$D$15*(U48/$Z$6)^2+'LED Curve'!$D$16*(U48/$Z$6)^1+'LED Curve'!$D$17)*$AE$6+((R$5-10)*Design!C$18)),0,         ('LED Curve'!$D$14*(U48/$Z$6)^3+'LED Curve'!$D$15*(U48/$Z$6)^2+'LED Curve'!$D$16*(U48/$Z$6)^1+'LED Curve'!$D$17)*$AE$6))</f>
        <v>0</v>
      </c>
      <c r="AI48">
        <f t="shared" si="44"/>
        <v>24.722680996100191</v>
      </c>
      <c r="AJ48" s="57">
        <f>IF(D48&lt;('LED Curve'!$D$14*(V48/$W$2)^3+'LED Curve'!$D$15*(V48/$W$2)^2+'LED Curve'!$D$16*(V48/$W$2)^1+'LED Curve'!$D$17)*$AC$2+((R$5-1)*Design!C$18),0,         ('LED Curve'!$D$14*(V48/$W$2)^3+'LED Curve'!$D$15*(V48/$W$2)^2+'LED Curve'!$D$16*(V48/$W$2)^1+'LED Curve'!$D$17)*$AC$2)</f>
        <v>24.509357080443721</v>
      </c>
      <c r="AK48" s="57">
        <f>IF(AJ48=0,0,IF(D48&lt;AJ48+('LED Curve'!$D$14*(V48/$W$3)^3+'LED Curve'!$D$15*(V48/$W$3)^2+'LED Curve'!$D$16*(V48/$W$3)^1+'LED Curve'!$D$17)*$AC$3+((R$5-1)*Design!C$18),0,         ('LED Curve'!$D$14*(V48/$W$3)^3+'LED Curve'!$D$15*(V48/$W$3)^2+'LED Curve'!$D$16*(V48/$W$3)^1+'LED Curve'!$D$17)*$AC$3))</f>
        <v>0</v>
      </c>
      <c r="AL48" s="57">
        <f>IF(AK48=0,0,IF(D48&lt;(SUM(AJ48:AK48)+('LED Curve'!$D$14*(V48/$W$4)^3+'LED Curve'!$D$15*(V48/$W$4)^2+'LED Curve'!$D$16*(V48/$W$4)^1+'LED Curve'!$D$17)*$AC$4+((R$5-1)*Design!C$18)),0,         ('LED Curve'!$D$14*(V48/$W$4)^3+'LED Curve'!$D$15*(V48/$W$4)^2+'LED Curve'!$D$16*(V48/$W$4)^1+'LED Curve'!$D$17)*$AC$4))</f>
        <v>0</v>
      </c>
      <c r="AM48" s="57">
        <f>IF(AL48=0,0,IF(D48&lt;(SUM(AJ48:AL48)+('LED Curve'!$D$14*(V48/$W$5)^3+'LED Curve'!$D$15*(V48/$W$5)^2+'LED Curve'!$D$16*(V48/$W$5)^1+'LED Curve'!$D$17)*$AC$5+((R$5-1)*Design!C$18)),0,         ('LED Curve'!$D$14*(V48/$W$5)^3+'LED Curve'!$D$15*(V48/$W$5)^2+'LED Curve'!$D$16*(V48/$W$5)^1+'LED Curve'!$D$17)*$AC$5))</f>
        <v>0</v>
      </c>
      <c r="AN48" s="57">
        <f>IF(AM48=0,0,IF(D48&lt;(SUM(AJ48:AM48)+ ('LED Curve'!$D$14*(V48/$W$6)^3+'LED Curve'!$D$15*(V48/$W$6)^2+'LED Curve'!$D$16*(V48/$W$6)^1+'LED Curve'!$D$17)*$AC$6+((R$5-1)*Design!C$18)),0,         ('LED Curve'!$D$14*(V48/$W$6)^3+'LED Curve'!$D$15*(V48/$W$6)^2+'LED Curve'!$D$16*(V48/$W$6)^1+'LED Curve'!$D$17)*$AC$6))</f>
        <v>0</v>
      </c>
      <c r="AO48" s="57">
        <f>IF(AN48=0,0,IF(D48&lt;(SUM(AJ48:AN48)+('LED Curve'!$D$14*(V48/$Z$2)^3+'LED Curve'!$D$15*(V48/$Z$2)^2+'LED Curve'!$D$16*(V48/$Z$2)^1+'LED Curve'!$D$17)*$AE$2+((R$5-1)*Design!C$18)),0,         ('LED Curve'!$D$14*(V48/$Z$2)^3+'LED Curve'!$D$15*(V48/$Z$2)^2+'LED Curve'!$D$16*(V48/$Z$2)^1+'LED Curve'!$D$17)*$AE$2))</f>
        <v>0</v>
      </c>
      <c r="AP48" s="57">
        <f>IF(AO48=0,0,IF(D48&lt;(SUM(AJ48:AO48)+('LED Curve'!$D$14*(V48/$Z$3)^3+'LED Curve'!$D$15*(V48/$Z$3)^2+'LED Curve'!$D$16*(V48/$Z$3)^1+'LED Curve'!$D$17)*$AE$3+((R$5-1)*Design!C$18)),0,         ('LED Curve'!$D$14*(V48/$Z$3)^3+'LED Curve'!$D$15*(V48/$Z$3)^2+'LED Curve'!$D$16*(V48/$Z$3)^1+'LED Curve'!$D$17)*$AE$3))</f>
        <v>0</v>
      </c>
      <c r="AQ48" s="57">
        <f>IF(AP48=0,0,IF(D48&lt;(SUM(AJ48:AP48)+('LED Curve'!$D$14*(V48/$Z$4)^3+'LED Curve'!$D$15*(V48/$Z$4)^2+'LED Curve'!$D$16*(V48/$Z$4)^1+'LED Curve'!$D$17)*$AE$4+((R$5-1)*Design!C$18)),0,         ('LED Curve'!$D$14*(V48/$Z$4)^3+'LED Curve'!$D$15*(V48/$Z$4)^2+'LED Curve'!$D$16*(V48/$Z$4)^1+'LED Curve'!$D$17)*$AE$4))</f>
        <v>0</v>
      </c>
      <c r="AR48" s="57">
        <f>IF(AQ48=0,0,IF(D48&lt;(SUM(AJ48:AQ48)+('LED Curve'!$D$14*(V48/$Z$5)^3+'LED Curve'!$D$15*(V48/$Z$5)^2+'LED Curve'!$D$16*(V48/$Z$5)^1+'LED Curve'!$D$17)*$AE$5+((R$5-1)*Design!C$18)),0,         ('LED Curve'!$D$14*(V48/$Z$5)^3+'LED Curve'!$D$15*(V48/$Z$5)^2+'LED Curve'!$D$16*(V48/$Z$5)^1+'LED Curve'!$D$17)*$AE$5))</f>
        <v>0</v>
      </c>
      <c r="AS48" s="57">
        <f>IF(AR48=0,0,IF(D48&lt;(SUM(AJ48:AR48)+('LED Curve'!$D$14*(V48/$Z$6)^3+'LED Curve'!$D$15*(V48/$Z$6)^2+'LED Curve'!$D$16*(V48/$Z$6)^1+'LED Curve'!$D$17)*$AE$6+((R$5-1)*Design!C$18)),0,         ('LED Curve'!$D$14*(V48/$Z$6)^3+'LED Curve'!$D$15*(V48/$Z$6)^2+'LED Curve'!$D$16*(V48/$Z$6)^1+'LED Curve'!$D$17)*$AE$6))</f>
        <v>0</v>
      </c>
      <c r="AU48" s="59">
        <f>IF(E48&lt;('LED Curve'!$D$14*(W48/$W$2)^3+'LED Curve'!$D$15*(W48/$W$2)^2+'LED Curve'!$D$16*(W48/$W$2)^1+'LED Curve'!$D$17)*$AC$2+((R$5-1)*Design!C$18),0,         ('LED Curve'!$D$14*(W48/$W$2)^3+'LED Curve'!$D$15*(W48/$W$2)^2+'LED Curve'!$D$16*(W48/$W$2)^1+'LED Curve'!$D$17)*$AC$2)</f>
        <v>24.311624640793827</v>
      </c>
      <c r="AV48" s="59">
        <f>IF(AU48=0,0,IF(E48&lt;AU48+('LED Curve'!$D$14*(W48/$W$3)^3+'LED Curve'!$D$15*(W48/$W$3)^2+'LED Curve'!$D$16*(W48/$W$3)^1+'LED Curve'!$D$17)*$AC$3+((R$5-2)*Design!C$18),0,         ('LED Curve'!$D$14*(W48/$W$3)^3+'LED Curve'!$D$15*(W48/$W$3)^2+'LED Curve'!$D$16*(W48/$W$3)^1+'LED Curve'!$D$17)*$AC$3))</f>
        <v>0</v>
      </c>
      <c r="AW48" s="59">
        <f>IF(AV48=0,0,IF(E48&lt;(SUM(AU48:AV48)+('LED Curve'!$D$14*(W48/$W$4)^3+'LED Curve'!$D$15*(W48/$W$4)^2+'LED Curve'!$D$16*(W48/$W$4)^1+'LED Curve'!$D$17)*$AC$4+((R$5-3)*Design!C$18)),0,         ('LED Curve'!$D$14*(W48/$W$4)^3+'LED Curve'!$D$15*(W48/$W$4)^2+'LED Curve'!$D$16*(W48/$W$4)^1+'LED Curve'!$D$17)*$AC$4))</f>
        <v>0</v>
      </c>
      <c r="AX48" s="59">
        <f>IF(AW48=0,0,IF(E48&lt;(SUM(AU48:AW48)+('LED Curve'!$D$14*(W48/$W$5)^3+'LED Curve'!$D$15*(W48/$W$5)^2+'LED Curve'!$D$16*(W48/$W$5)^1+'LED Curve'!$D$17)*$AC$5+((R$5-4)*Design!C$18)),0,         ('LED Curve'!$D$14*(W48/$W$5)^3+'LED Curve'!$D$15*(W48/$W$5)^2+'LED Curve'!$D$16*(W48/$W$5)^1+'LED Curve'!$D$17)*$AC$5))</f>
        <v>0</v>
      </c>
      <c r="AY48" s="59">
        <f>IF(AX48=0,0,IF(E48&lt;(SUM(AU48:AX48)+ ('LED Curve'!$D$14*(W48/$W$6)^3+'LED Curve'!$D$15*(W48/$W$6)^2+'LED Curve'!$D$16*(W48/$W$6)^1+'LED Curve'!$D$17)*$AC$6+((R$5-5)*Design!C$18)),0,         ('LED Curve'!$D$14*(W48/$W$6)^3+'LED Curve'!$D$15*(W48/$W$6)^2+'LED Curve'!$D$16*(W48/$W$6)^1+'LED Curve'!$D$17)*$AC$6))</f>
        <v>0</v>
      </c>
      <c r="AZ48" s="59">
        <f>IF(AY48=0,0,IF(E48&lt;(SUM(AU48:AY48)+('LED Curve'!$D$14*(W48/$Z$2)^3+'LED Curve'!$D$15*(W48/$Z$2)^2+'LED Curve'!$D$16*(W48/$Z$2)^1+'LED Curve'!$D$17)*$AE$2+((R$5-6)*Design!C$18)),0,         ('LED Curve'!$D$14*(W48/$Z$2)^3+'LED Curve'!$D$15*(W48/$Z$2)^2+'LED Curve'!$D$16*(W48/$Z$2)^1+'LED Curve'!$D$17)*$AE$2))</f>
        <v>0</v>
      </c>
      <c r="BA48" s="59">
        <f>IF(AZ48=0,0,IF(E48&lt;(SUM(AU48:AZ48)+('LED Curve'!$D$14*(W48/$Z$3)^3+'LED Curve'!$D$15*(W48/$Z$3)^2+'LED Curve'!$D$16*(W48/$Z$3)^1+'LED Curve'!$D$17)*$AE$3+((R$5-7)*Design!C$18)),0,         ('LED Curve'!$D$14*(W48/$Z$3)^3+'LED Curve'!$D$15*(W48/$Z$3)^2+'LED Curve'!$D$16*(W48/$Z$3)^1+'LED Curve'!$D$17)*$AE$3))</f>
        <v>0</v>
      </c>
      <c r="BB48" s="59">
        <f>IF(BA48=0,0,IF(E48&lt;(SUM(AU48:BA48)+('LED Curve'!$D$14*(W48/$Z$4)^3+'LED Curve'!$D$15*(W48/$Z$4)^2+'LED Curve'!$D$16*(W48/$Z$4)^1+'LED Curve'!$D$17)*$AE$4+((R$5-8)*Design!C$18)),0,         ('LED Curve'!$D$14*(W48/$Z$4)^3+'LED Curve'!$D$15*(W48/$Z$4)^2+'LED Curve'!$D$16*(W48/$Z$4)^1+'LED Curve'!$D$17)*$AE$4))</f>
        <v>0</v>
      </c>
      <c r="BC48" s="59">
        <f>IF(BB48=0,0,IF(E48&lt;(SUM(AU48:BB48)+('LED Curve'!$D$14*(W48/$Z$5)^3+'LED Curve'!$D$15*(W48/$Z$5)^2+'LED Curve'!$D$16*(W48/$Z$5)^1+'LED Curve'!$D$17)*$AE$5+((R$5-9)*Design!C$18)),0,         ('LED Curve'!$D$14*(W48/$Z$5)^3+'LED Curve'!$D$15*(W48/$Z$5)^2+'LED Curve'!$D$16*(W48/$Z$5)^1+'LED Curve'!$D$17)*$AE$5))</f>
        <v>0</v>
      </c>
      <c r="BD48" s="59">
        <f>IF(BC48=0,0,IF(E48&lt;(SUM(AU48:BC48)+('LED Curve'!$D$14*(W48/$Z$6)^3+'LED Curve'!$D$15*(W48/$Z$6)^2+'LED Curve'!$D$16*(W48/$Z$6)^1+'LED Curve'!$D$17)*$AE$6+((R$5-10)*Design!C$18)),0,         ('LED Curve'!$D$14*(W48/$Z$6)^3+'LED Curve'!$D$15*(W48/$Z$6)^2+'LED Curve'!$D$16*(W48/$Z$6)^1+'LED Curve'!$D$17)*$AE$6))</f>
        <v>0</v>
      </c>
      <c r="BE48">
        <f t="shared" si="45"/>
        <v>24.311624640793827</v>
      </c>
      <c r="BF48" s="64">
        <f t="shared" si="7"/>
        <v>117.50540165878023</v>
      </c>
      <c r="BG48" s="64">
        <f t="shared" si="8"/>
        <v>0</v>
      </c>
      <c r="BH48" s="64">
        <f t="shared" si="9"/>
        <v>0</v>
      </c>
      <c r="BI48" s="64">
        <f t="shared" si="10"/>
        <v>0</v>
      </c>
      <c r="BJ48" s="64">
        <f t="shared" si="11"/>
        <v>0</v>
      </c>
      <c r="BK48" s="64">
        <f t="shared" si="12"/>
        <v>0</v>
      </c>
      <c r="BL48" s="64">
        <f t="shared" si="13"/>
        <v>0</v>
      </c>
      <c r="BM48" s="64">
        <f t="shared" si="14"/>
        <v>0</v>
      </c>
      <c r="BN48" s="64">
        <f t="shared" si="15"/>
        <v>0</v>
      </c>
      <c r="BO48" s="64">
        <f t="shared" si="16"/>
        <v>0</v>
      </c>
      <c r="BQ48" s="67">
        <f t="shared" si="17"/>
        <v>109.06361378366763</v>
      </c>
      <c r="BR48" s="67">
        <f t="shared" si="18"/>
        <v>0</v>
      </c>
      <c r="BS48" s="67">
        <f t="shared" si="19"/>
        <v>0</v>
      </c>
      <c r="BT48" s="67">
        <f t="shared" si="20"/>
        <v>0</v>
      </c>
      <c r="BU48" s="67">
        <f t="shared" si="21"/>
        <v>0</v>
      </c>
      <c r="BV48" s="67">
        <f t="shared" si="22"/>
        <v>0</v>
      </c>
      <c r="BW48" s="67">
        <f t="shared" si="23"/>
        <v>0</v>
      </c>
      <c r="BX48" s="67">
        <f t="shared" si="24"/>
        <v>0</v>
      </c>
      <c r="BY48" s="67">
        <f t="shared" si="25"/>
        <v>0</v>
      </c>
      <c r="BZ48" s="67">
        <f t="shared" si="26"/>
        <v>0</v>
      </c>
      <c r="CB48" s="70">
        <f t="shared" si="27"/>
        <v>101.34931764721023</v>
      </c>
      <c r="CC48" s="70">
        <f t="shared" si="28"/>
        <v>0</v>
      </c>
      <c r="CD48" s="70">
        <f t="shared" si="29"/>
        <v>0</v>
      </c>
      <c r="CE48" s="70">
        <f t="shared" si="30"/>
        <v>0</v>
      </c>
      <c r="CF48" s="70">
        <f t="shared" si="31"/>
        <v>0</v>
      </c>
      <c r="CG48" s="70">
        <f t="shared" si="32"/>
        <v>0</v>
      </c>
      <c r="CH48" s="70">
        <f t="shared" si="33"/>
        <v>0</v>
      </c>
      <c r="CI48" s="70">
        <f t="shared" si="34"/>
        <v>0</v>
      </c>
      <c r="CJ48" s="70">
        <f t="shared" si="35"/>
        <v>0</v>
      </c>
      <c r="CK48" s="70">
        <f t="shared" si="36"/>
        <v>0</v>
      </c>
      <c r="CL48">
        <f t="shared" si="46"/>
        <v>101.34931764721023</v>
      </c>
      <c r="CM48" s="64">
        <f t="shared" si="47"/>
        <v>117.50540165878023</v>
      </c>
      <c r="CN48" s="64">
        <f t="shared" si="48"/>
        <v>0</v>
      </c>
      <c r="CO48" s="64">
        <f t="shared" si="49"/>
        <v>0</v>
      </c>
      <c r="CP48" s="64">
        <f t="shared" si="50"/>
        <v>0</v>
      </c>
      <c r="CQ48" s="64">
        <f t="shared" si="51"/>
        <v>0</v>
      </c>
      <c r="CR48" s="64">
        <f t="shared" si="52"/>
        <v>0</v>
      </c>
      <c r="CS48" s="64">
        <f t="shared" si="53"/>
        <v>0</v>
      </c>
      <c r="CT48" s="64">
        <f t="shared" si="54"/>
        <v>0</v>
      </c>
      <c r="CU48" s="64">
        <f t="shared" si="55"/>
        <v>0</v>
      </c>
      <c r="CV48" s="64">
        <f t="shared" si="56"/>
        <v>0</v>
      </c>
      <c r="CX48" s="103">
        <f t="shared" si="57"/>
        <v>109.06361378366763</v>
      </c>
      <c r="CY48" s="103">
        <f t="shared" si="58"/>
        <v>0</v>
      </c>
      <c r="CZ48" s="103">
        <f t="shared" si="59"/>
        <v>0</v>
      </c>
      <c r="DA48" s="103">
        <f t="shared" si="60"/>
        <v>0</v>
      </c>
      <c r="DB48" s="103">
        <f t="shared" si="61"/>
        <v>0</v>
      </c>
      <c r="DC48" s="103">
        <f t="shared" si="62"/>
        <v>0</v>
      </c>
      <c r="DD48" s="103">
        <f t="shared" si="63"/>
        <v>0</v>
      </c>
      <c r="DE48" s="103">
        <f t="shared" si="64"/>
        <v>0</v>
      </c>
      <c r="DF48" s="103">
        <f t="shared" si="65"/>
        <v>0</v>
      </c>
      <c r="DG48" s="103">
        <f t="shared" si="66"/>
        <v>0</v>
      </c>
      <c r="DI48" s="70">
        <f t="shared" si="67"/>
        <v>101.34931764721023</v>
      </c>
      <c r="DJ48" s="70">
        <f t="shared" si="68"/>
        <v>0</v>
      </c>
      <c r="DK48" s="70">
        <f t="shared" si="69"/>
        <v>0</v>
      </c>
      <c r="DL48" s="70">
        <f t="shared" si="70"/>
        <v>0</v>
      </c>
      <c r="DM48" s="70">
        <f t="shared" si="71"/>
        <v>0</v>
      </c>
      <c r="DN48" s="70">
        <f t="shared" si="72"/>
        <v>0</v>
      </c>
      <c r="DO48" s="70">
        <f t="shared" si="73"/>
        <v>0</v>
      </c>
      <c r="DP48" s="70">
        <f t="shared" si="74"/>
        <v>0</v>
      </c>
      <c r="DQ48" s="70">
        <f t="shared" si="75"/>
        <v>0</v>
      </c>
      <c r="DR48" s="70">
        <f t="shared" si="76"/>
        <v>0</v>
      </c>
      <c r="DT48">
        <f t="shared" si="77"/>
        <v>7.7074236575723161</v>
      </c>
      <c r="DU48">
        <f t="shared" si="78"/>
        <v>7.9655312681513832</v>
      </c>
      <c r="DV48">
        <f t="shared" si="116"/>
        <v>8.1565128545881453</v>
      </c>
      <c r="DX48">
        <f t="shared" si="80"/>
        <v>8.4920322462192555E-2</v>
      </c>
      <c r="DY48">
        <f t="shared" si="81"/>
        <v>7.4786015272245085E-2</v>
      </c>
      <c r="DZ48">
        <f t="shared" si="82"/>
        <v>6.1713246944822442E-2</v>
      </c>
      <c r="EB48">
        <f t="shared" si="83"/>
        <v>2.905048560528646</v>
      </c>
      <c r="EC48">
        <f t="shared" si="84"/>
        <v>0</v>
      </c>
      <c r="ED48">
        <f t="shared" si="85"/>
        <v>0</v>
      </c>
      <c r="EE48">
        <f t="shared" si="86"/>
        <v>0</v>
      </c>
      <c r="EF48">
        <f t="shared" si="87"/>
        <v>0</v>
      </c>
      <c r="EG48">
        <f t="shared" si="88"/>
        <v>0</v>
      </c>
      <c r="EH48">
        <f t="shared" si="89"/>
        <v>0</v>
      </c>
      <c r="EI48">
        <f t="shared" si="90"/>
        <v>0</v>
      </c>
      <c r="EJ48">
        <f t="shared" si="91"/>
        <v>0</v>
      </c>
      <c r="EK48">
        <f t="shared" si="92"/>
        <v>0</v>
      </c>
      <c r="EM48">
        <f t="shared" si="93"/>
        <v>2.6730790547075136</v>
      </c>
      <c r="EN48">
        <f t="shared" si="94"/>
        <v>0</v>
      </c>
      <c r="EO48">
        <f t="shared" si="95"/>
        <v>0</v>
      </c>
      <c r="EP48">
        <f t="shared" si="96"/>
        <v>0</v>
      </c>
      <c r="EQ48">
        <f t="shared" si="97"/>
        <v>0</v>
      </c>
      <c r="ER48">
        <f t="shared" si="98"/>
        <v>0</v>
      </c>
      <c r="ES48">
        <f t="shared" si="99"/>
        <v>0</v>
      </c>
      <c r="ET48">
        <f t="shared" si="100"/>
        <v>0</v>
      </c>
      <c r="EU48">
        <f t="shared" si="101"/>
        <v>0</v>
      </c>
      <c r="EV48">
        <f t="shared" si="102"/>
        <v>0</v>
      </c>
      <c r="EX48">
        <f t="shared" si="103"/>
        <v>2.4639665682395568</v>
      </c>
      <c r="EY48">
        <f t="shared" si="104"/>
        <v>0</v>
      </c>
      <c r="EZ48">
        <f t="shared" si="105"/>
        <v>0</v>
      </c>
      <c r="FA48">
        <f t="shared" si="106"/>
        <v>0</v>
      </c>
      <c r="FB48">
        <f t="shared" si="107"/>
        <v>0</v>
      </c>
      <c r="FC48">
        <f t="shared" si="108"/>
        <v>0</v>
      </c>
      <c r="FD48">
        <f t="shared" si="109"/>
        <v>0</v>
      </c>
      <c r="FE48">
        <f t="shared" si="110"/>
        <v>0</v>
      </c>
      <c r="FF48">
        <f t="shared" si="111"/>
        <v>0</v>
      </c>
      <c r="FG48">
        <f t="shared" si="112"/>
        <v>0</v>
      </c>
      <c r="FJ48">
        <f>IF($W$2=0,0,IF(BF48&lt;=0,0,('LED Curve'!$D$19*(BF48/$W$2)^3+'LED Curve'!$D$20*(BF48/$W$2)^2+'LED Curve'!$D$21*(BF48/$W$2)^1+'LED Curve'!$D$22)*$AC$2*$W$2))</f>
        <v>465.68052791999634</v>
      </c>
      <c r="FK48">
        <f>IF($W$3=0,0,IF(BG48&lt;=0,0,('LED Curve'!$D$19*(BG48/$W$3)^3+'LED Curve'!$D$20*(BG48/$W$3)^2+'LED Curve'!$D$21*(BG48/$W$3)^1+'LED Curve'!$D$22)*$AC$3*$W$3))</f>
        <v>0</v>
      </c>
      <c r="FL48">
        <f>IF($W$4=0,0,IF(BH48&lt;=0,0,('LED Curve'!$D$19*(BH48/$W$4)^3+'LED Curve'!$D$20*(BH48/$W$4)^2+'LED Curve'!$D$21*(BH48/$W$4)^1+'LED Curve'!$D$22)*$AC$4*$W$4))</f>
        <v>0</v>
      </c>
      <c r="FM48">
        <f>IF($W$5=0,0,IF(BI48&lt;=0,0,('LED Curve'!$D$19*(BI48/$W$5)^3+'LED Curve'!$D$20*(BI48/$W$5)^2+'LED Curve'!$D$21*(BI48/$W$5)^1+'LED Curve'!$D$22)*$AC$5*$W$5))</f>
        <v>0</v>
      </c>
      <c r="FN48">
        <f>IF($W$6=0,0,IF(BJ48&lt;=0,0,('LED Curve'!$D$19*(BJ48/$W$6)^3+'LED Curve'!$D$20*(BJ48/$W$6)^2+'LED Curve'!$D$21*(BJ48/$W$6)^1+'LED Curve'!$D$22)*$AC$6*$W$6))</f>
        <v>0</v>
      </c>
      <c r="FO48">
        <f>IF($Z$2=0,0,IF(BK48&lt;=0,0,('LED Curve'!$D$19*(BK48/$Z$2)^3+'LED Curve'!$D$20*(BK48/$Z$2)^2+'LED Curve'!$D$21*(BK48/$Z$2)^1+'LED Curve'!$D$22)*$AE$2*$Z$2))</f>
        <v>0</v>
      </c>
      <c r="FP48">
        <f>IF($Z$3=0,0,IF(BL48&lt;=0,0,('LED Curve'!$D$19*(BL48/$Z$3)^3+'LED Curve'!$D$20*(BL48/$Z$3)^2+'LED Curve'!$D$21*(BL48/$Z$3)^1+'LED Curve'!$D$22)*$AE$3*$Z$3))</f>
        <v>0</v>
      </c>
      <c r="FQ48">
        <f>IF($Z$4=0,0,IF(BM48&lt;=0,0,('LED Curve'!$D$19*(BM48/$Z$4)^3+'LED Curve'!$D$20*(BM48/$Z$4)^2+'LED Curve'!$D$21*(BM48/$Z$4)^1+'LED Curve'!$D$22)*$AE$4*$Z$4))</f>
        <v>0</v>
      </c>
      <c r="FR48">
        <f>IF($Z$5=0,0,IF(BN48&lt;=0,0,('LED Curve'!$D$19*(BN48/$Z$5)^3+'LED Curve'!$D$20*(BN48/$Z$5)^2+'LED Curve'!$D$21*(BN48/$Z$5)^1+'LED Curve'!$D$22)*$AE$5*$Z$5))</f>
        <v>0</v>
      </c>
      <c r="FS48">
        <f>IF($Z$6=0,0,IF(BO48&lt;=0,0,('LED Curve'!$D$19*(BO48/$Z$6)^3+'LED Curve'!$D$20*(BO48/$Z$6)^2+'LED Curve'!$D$21*(BO48/$Z$6)^1+'LED Curve'!$D$22)*$AE$6*$Z$6))</f>
        <v>0</v>
      </c>
      <c r="FU48">
        <f>IF($W$2=0,0,IF(BQ48&lt;=0,0,('LED Curve'!$D$19*(BQ48/$W$2)^3+'LED Curve'!$D$20*(BQ48/$W$2)^2+'LED Curve'!$D$21*(BQ48/$W$2)^1+'LED Curve'!$D$22)*$AC$2*$W$2))</f>
        <v>435.39557090878736</v>
      </c>
      <c r="FV48">
        <f>IF($W$3=0,0,IF(BR48&lt;=0,0,('LED Curve'!$D$19*(BR48/$W$3)^3+'LED Curve'!$D$20*(BR48/$W$3)^2+'LED Curve'!$D$21*(BR48/$W$3)^1+'LED Curve'!$D$22)*$AC$3*$W$3))</f>
        <v>0</v>
      </c>
      <c r="FW48">
        <f>IF($W$4=0,0,IF(BS48&lt;=0,0,('LED Curve'!$D$19*(BS48/$W$4)^3+'LED Curve'!$D$20*(BS48/$W$4)^2+'LED Curve'!$D$21*(BS48/$W$4)^1+'LED Curve'!$D$22)*$AC$4*$W$4))</f>
        <v>0</v>
      </c>
      <c r="FX48">
        <f>IF($W$5=0,0,IF(BT48&lt;=0,0,('LED Curve'!$D$19*(BT48/$W$5)^3+'LED Curve'!$D$20*(BT48/$W$5)^2+'LED Curve'!$D$21*(BT48/$W$5)^1+'LED Curve'!$D$22)*$AC$5*$W$5))</f>
        <v>0</v>
      </c>
      <c r="FY48">
        <f>IF($W$6=0,0,IF(BU48&lt;=0,0,('LED Curve'!$D$19*(BU48/$W$6)^3+'LED Curve'!$D$20*(BU48/$W$6)^2+'LED Curve'!$D$21*(BU48/$W$6)^1+'LED Curve'!$D$22)*$AC$6*$W$6))</f>
        <v>0</v>
      </c>
      <c r="FZ48">
        <f>IF($Z$2=0,0,IF(BV48&lt;=0,0,('LED Curve'!$D$19*(BV48/$Z$2)^3+'LED Curve'!$D$20*(BV48/$Z$2)^2+'LED Curve'!$D$21*(BV48/$Z$2)^1+'LED Curve'!$D$22)*$AE$2*$Z$2))</f>
        <v>0</v>
      </c>
      <c r="GA48">
        <f>IF($Z$3=0,0,IF(BW48&lt;=0,0,('LED Curve'!$D$19*(BW48/$Z$3)^3+'LED Curve'!$D$20*(BW48/$Z$3)^2+'LED Curve'!$D$21*(BW48/$Z$3)^1+'LED Curve'!$D$22)*$AE$3*$Z$3))</f>
        <v>0</v>
      </c>
      <c r="GB48">
        <f>IF($Z$4=0,0,IF(BX48&lt;=0,0,('LED Curve'!$D$19*(BX48/$Z$4)^3+'LED Curve'!$D$20*(BX48/$Z$4)^2+'LED Curve'!$D$21*(BX48/$Z$4)^1+'LED Curve'!$D$22)*$AE$4*$Z$4))</f>
        <v>0</v>
      </c>
      <c r="GC48">
        <f>IF($Z$5=0,0,IF(BY48&lt;=0,0,('LED Curve'!$D$19*(BY48/$Z$5)^3+'LED Curve'!$D$20*(BY48/$Z$5)^2+'LED Curve'!$D$21*(BY48/$Z$5)^1+'LED Curve'!$D$22)*$AE$5*$Z$5))</f>
        <v>0</v>
      </c>
      <c r="GD48">
        <f>IF($Z$6=0,0,IF(BZ48&lt;=0,0,('LED Curve'!$D$19*(BZ48/$Z$6)^3+'LED Curve'!$D$20*(BZ48/$Z$6)^2+'LED Curve'!$D$21*(BZ48/$Z$6)^1+'LED Curve'!$D$22)*$AE$6*$Z$6))</f>
        <v>0</v>
      </c>
      <c r="GF48">
        <f>IF($W$2=0,0,IF(CB48&lt;=0,0,('LED Curve'!$D$19*(CB48/$W$2)^3+'LED Curve'!$D$20*(CB48/$W$2)^2+'LED Curve'!$D$21*(CB48/$W$2)^1+'LED Curve'!$D$22)*$AC$2*$W$2))</f>
        <v>407.18464836685155</v>
      </c>
      <c r="GG48">
        <f>IF($W$3=0,0,IF(CC48&lt;=0,0,('LED Curve'!$D$19*(CC48/$W$3)^3+'LED Curve'!$D$20*(CC48/$W$3)^2+'LED Curve'!$D$21*(CC48/$W$3)^1+'LED Curve'!$D$22)*$AC$3*$W$3))</f>
        <v>0</v>
      </c>
      <c r="GH48">
        <f>IF($W$4=0,0,IF(CD48&lt;=0,0,('LED Curve'!$D$19*(CD48/$W$4)^3+'LED Curve'!$D$20*(CD48/$W$4)^2+'LED Curve'!$D$21*(CD48/$W$4)^1+'LED Curve'!$D$22)*$AC$4*$W$4))</f>
        <v>0</v>
      </c>
      <c r="GI48">
        <f>IF($W$5=0,0,IF(CE48&lt;=0,0,('LED Curve'!$D$19*(CE48/$W$5)^3+'LED Curve'!$D$20*(CE48/$W$5)^2+'LED Curve'!$D$21*(CE48/$W$5)^1+'LED Curve'!$D$22)*$AC$5*$W$5))</f>
        <v>0</v>
      </c>
      <c r="GJ48">
        <f>IF($W$6=0,0,IF(CF48&lt;=0,0,('LED Curve'!$D$19*(CF48/$W$6)^3+'LED Curve'!$D$20*(CF48/$W$6)^2+'LED Curve'!$D$21*(CF48/$W$6)^1+'LED Curve'!$D$22)*$AC$6*$W$6))</f>
        <v>0</v>
      </c>
      <c r="GK48">
        <f>IF($Z$2=0,0,IF(CG48&lt;=0,0,('LED Curve'!$D$19*(CG48/$Z$2)^3+'LED Curve'!$D$20*(CG48/$Z$2)^2+'LED Curve'!$D$21*(CG48/$Z$2)^1+'LED Curve'!$D$22)*$AE$2*$Z$2))</f>
        <v>0</v>
      </c>
      <c r="GL48">
        <f>IF($Z$3=0,0,IF(CH48&lt;=0,0,('LED Curve'!$D$19*(CH48/$Z$3)^3+'LED Curve'!$D$20*(CH48/$Z$3)^2+'LED Curve'!$D$21*(CH48/$Z$3)^1+'LED Curve'!$D$22)*$AE$3*$Z$3))</f>
        <v>0</v>
      </c>
      <c r="GM48">
        <f>IF($Z$4=0,0,IF(CI48&lt;=0,0,('LED Curve'!$D$19*(CI48/$Z$4)^3+'LED Curve'!$D$20*(CI48/$Z$4)^2+'LED Curve'!$D$21*(CI48/$Z$4)^1+'LED Curve'!$D$22)*$AE$4*$Z$4))</f>
        <v>0</v>
      </c>
      <c r="GN48">
        <f>IF($Z$5=0,0,IF(CJ48&lt;=0,0,('LED Curve'!$D$19*(CJ48/$Z$5)^3+'LED Curve'!$D$20*(CJ48/$Z$5)^2+'LED Curve'!$D$21*(CJ48/$Z$5)^1+'LED Curve'!$D$22)*$AE$5*$Z$5))</f>
        <v>0</v>
      </c>
      <c r="GO48">
        <f>IF($Z$6=0,0,IF(CK48&lt;=0,0,('LED Curve'!$D$19*(CK48/$Z$6)^3+'LED Curve'!$D$20*(CK48/$Z$6)^2+'LED Curve'!$D$21*(CK48/$Z$6)^1+'LED Curve'!$D$22)*$AE$6*$Z$6))</f>
        <v>0</v>
      </c>
      <c r="GQ48">
        <f t="shared" si="113"/>
        <v>465.68052791999634</v>
      </c>
      <c r="GR48">
        <f t="shared" si="41"/>
        <v>0</v>
      </c>
      <c r="GS48">
        <f t="shared" si="114"/>
        <v>435.39557090878736</v>
      </c>
      <c r="GT48">
        <f t="shared" si="42"/>
        <v>0</v>
      </c>
      <c r="GU48">
        <f t="shared" si="115"/>
        <v>407.18464836685155</v>
      </c>
      <c r="GV48">
        <f t="shared" si="43"/>
        <v>0</v>
      </c>
    </row>
    <row r="49" spans="1:204" ht="16.899999999999999">
      <c r="A49">
        <v>38</v>
      </c>
      <c r="B49">
        <f t="shared" si="0"/>
        <v>1.2369791666666666E-3</v>
      </c>
      <c r="C49" s="50">
        <f t="shared" si="1"/>
        <v>67.271415540967666</v>
      </c>
      <c r="D49" s="50">
        <f t="shared" si="2"/>
        <v>74.9015728232974</v>
      </c>
      <c r="E49" s="50">
        <f t="shared" si="3"/>
        <v>82.531730105627133</v>
      </c>
      <c r="G49" s="52">
        <f t="shared" si="4"/>
        <v>1.0678002466820264</v>
      </c>
      <c r="H49" s="52">
        <f t="shared" si="5"/>
        <v>1.188913854338054</v>
      </c>
      <c r="I49" s="52">
        <f t="shared" si="6"/>
        <v>1.3100274619940815</v>
      </c>
      <c r="J49" s="52">
        <f>IF(C49&lt;Calculation!D$19,0,G49)</f>
        <v>1.0678002466820264</v>
      </c>
      <c r="K49" s="52">
        <f>IF(D49&lt;Calculation!D$19,0,H49)</f>
        <v>1.188913854338054</v>
      </c>
      <c r="L49" s="52">
        <f>IF(E49&lt;Calculation!D$19,0,I49)</f>
        <v>1.3100274619940815</v>
      </c>
      <c r="M49" s="52">
        <f>IF(IF(C49&lt;Calculation!D$19,0,C49*(R$3/(R$2+R$3)))&gt;0,$H$2*SIN(2*PI()*$E$2*B49)+$H$5,0)</f>
        <v>1.084204741173399</v>
      </c>
      <c r="N49" s="52">
        <f>IF(IF(D49&lt;Calculation!D$19,0,D49*(R$3/(R$2+R$3)))&gt;0,$J$2*SIN(2*PI()*$E$2*B49)+$J$5,0)</f>
        <v>1.0111904421023166</v>
      </c>
      <c r="O49" s="52">
        <f>IF(IF(E49&lt;Calculation!D$19,0,E49*(R$3/(R$2+R$3)))&gt;0,$L$2*SIN(2*PI()*$E$2*B49)+$L$5,0)</f>
        <v>0.94472356867913065</v>
      </c>
      <c r="Q49" s="55">
        <f>(M49/Design!C$43)*10^3</f>
        <v>120.467193463711</v>
      </c>
      <c r="R49" s="55">
        <f>(N49/Design!C$43)*10^3</f>
        <v>112.35449356692406</v>
      </c>
      <c r="S49" s="55">
        <f>(O49/Design!C$43)*10^3</f>
        <v>104.9692854087923</v>
      </c>
      <c r="U49" s="55">
        <f>(($H$2*SIN(2*PI()*$E$2*B49)+$H$5)/Design!C$43)*10^3</f>
        <v>120.467193463711</v>
      </c>
      <c r="V49" s="55">
        <f>(($J$2*SIN(2*PI()*$E$2*B49)+$J$5)/Design!C$43)*10^3</f>
        <v>112.35449356692406</v>
      </c>
      <c r="W49" s="55">
        <f>(($L$2*SIN(2*PI()*$E$2*B49)+$L$5)/Design!C$43)*10^3</f>
        <v>104.9692854087923</v>
      </c>
      <c r="Y49" s="99">
        <f>IF(C49&lt;('LED Curve'!$D$14*(U49/$W$2)^3+'LED Curve'!$D$15*(U49/$W$2)^2+'LED Curve'!$D$16*(U49/$W$2)^1+'LED Curve'!$D$17)*$AC$2+((R$5-1)*Design!C$18),0,         ('LED Curve'!$D$14*(U49/$W$2)^3+'LED Curve'!$D$15*(U49/$W$2)^2+'LED Curve'!$D$16*(U49/$W$2)^1+'LED Curve'!$D$17)*$AC$2)</f>
        <v>24.796604700987189</v>
      </c>
      <c r="Z49" s="99">
        <f>IF(Y49=0,0,IF(C49&lt;Y49+('LED Curve'!$D$14*(U49/$W$3)^3+'LED Curve'!$D$15*(U49/$W$3)^2+'LED Curve'!$D$16*(U49/$W$3)^1+'LED Curve'!$D$17)*$AC$3+((R$5-2)*Design!C$18),0,         ('LED Curve'!$D$14*(U49/$W$3)^3+'LED Curve'!$D$15*(U49/$W$3)^2+'LED Curve'!$D$16*(U49/$W$3)^1+'LED Curve'!$D$17)*$AC$3))</f>
        <v>0</v>
      </c>
      <c r="AA49" s="99">
        <f>IF(Z49=0,0,IF(C49&lt;(SUM(Y49:Z49)+('LED Curve'!$D$14*(U49/$W$4)^3+'LED Curve'!$D$15*(U49/$W$4)^2+'LED Curve'!$D$16*(U49/$W$4)^1+'LED Curve'!$D$17)*$AC$4+((R$5-3)*Design!C$18)),0,         ('LED Curve'!$D$14*(U49/$W$4)^3+'LED Curve'!$D$15*(U49/$W$4)^2+'LED Curve'!$D$16*(U49/$W$4)^1+'LED Curve'!$D$17)*$AC$4))</f>
        <v>0</v>
      </c>
      <c r="AB49" s="99">
        <f>IF(AA49=0,0,IF(C49&lt;(SUM(Y49:AA49)+('LED Curve'!$D$14*(U49/$W$5)^3+'LED Curve'!$D$15*(U49/$W$5)^2+'LED Curve'!$D$16*(U49/$W$5)^1+'LED Curve'!$D$17)*$AC$5+((R$5-4)*Design!C$18)),0,         ('LED Curve'!$D$14*(U49/$W$5)^3+'LED Curve'!$D$15*(U49/$W$5)^2+'LED Curve'!$D$16*(U49/$W$5)^1+'LED Curve'!$D$17)*$AC$5))</f>
        <v>0</v>
      </c>
      <c r="AC49" s="99">
        <f>IF(AB49=0,0,IF(C49&lt;(SUM(Y49:AB49)+ ('LED Curve'!$D$14*(U49/$W$6)^3+'LED Curve'!$D$15*(U49/$W$6)^2+'LED Curve'!$D$16*(U49/$W$6)^1+'LED Curve'!$D$17)*$AC$6+((R$5-5)*Design!C$18)),0,         ('LED Curve'!$D$14*(U49/$W$6)^3+'LED Curve'!$D$15*(U49/$W$6)^2+'LED Curve'!$D$16*(U49/$W$6)^1+'LED Curve'!$D$17)*$AC$6))</f>
        <v>0</v>
      </c>
      <c r="AD49" s="99">
        <f>IF(AC49=0,0,IF(C49&lt;(SUM(Y49:AC49)+('LED Curve'!$D$14*(U49/$Z$2)^3+'LED Curve'!$D$15*(U49/$Z$2)^2+'LED Curve'!$D$16*(U49/$Z$2)^1+'LED Curve'!$D$17)*$AE$2+((R$5-6)*Design!C$18)),0,         ('LED Curve'!$D$14*(U49/$Z$2)^3+'LED Curve'!$D$15*(U49/$Z$2)^2+'LED Curve'!$D$16*(U49/$Z$2)^1+'LED Curve'!$D$17)*$AE$2))</f>
        <v>0</v>
      </c>
      <c r="AE49" s="99">
        <f>IF(AD49=0,0,IF(C49&lt;(SUM(Y49:AD49)+('LED Curve'!$D$14*(U49/$Z$3)^3+'LED Curve'!$D$15*(U49/$Z$3)^2+'LED Curve'!$D$16*(U49/$Z$3)^1+'LED Curve'!$D$17)*$AE$3+((R$5-7)*Design!C$18)),0,         ('LED Curve'!$D$14*(U49/$Z$3)^3+'LED Curve'!$D$15*(U49/$Z$3)^2+'LED Curve'!$D$16*(U49/$Z$3)^1+'LED Curve'!$D$17)*$AE$3))</f>
        <v>0</v>
      </c>
      <c r="AF49" s="99">
        <f>IF(AE49=0,0,IF(C49&lt;(SUM(Y49:AE49)+('LED Curve'!$D$14*(U49/$Z$4)^3+'LED Curve'!$D$15*(U49/$Z$4)^2+'LED Curve'!$D$16*(U49/$Z$4)^1+'LED Curve'!$D$17)*$AE$4+((R$5-8)*Design!C$18)),0,         ('LED Curve'!$D$14*(U49/$Z$4)^3+'LED Curve'!$D$15*(U49/$Z$4)^2+'LED Curve'!$D$16*(U49/$Z$4)^1+'LED Curve'!$D$17)*$AE$4))</f>
        <v>0</v>
      </c>
      <c r="AG49" s="99">
        <f>IF(AF49=0,0,IF(C49&lt;(SUM(Y49:AF49)+('LED Curve'!$D$14*(U49/$Z$5)^3+'LED Curve'!$D$15*(U49/$Z$5)^2+'LED Curve'!$D$16*(U49/$Z$5)^1+'LED Curve'!$D$17)*$AE$5+((R$5-9)*Design!C$18)),0,         ('LED Curve'!$D$14*(U49/$Z$5)^3+'LED Curve'!$D$15*(U49/$Z$5)^2+'LED Curve'!$D$16*(U49/$Z$5)^1+'LED Curve'!$D$17)*$AE$5))</f>
        <v>0</v>
      </c>
      <c r="AH49" s="99">
        <f>IF(AG49=0,0,IF(C49&lt;(SUM(Y49:AG49)+('LED Curve'!$D$14*(U49/$Z$6)^3+'LED Curve'!$D$15*(U49/$Z$6)^2+'LED Curve'!$D$16*(U49/$Z$6)^1+'LED Curve'!$D$17)*$AE$6+((R$5-10)*Design!C$18)),0,         ('LED Curve'!$D$14*(U49/$Z$6)^3+'LED Curve'!$D$15*(U49/$Z$6)^2+'LED Curve'!$D$16*(U49/$Z$6)^1+'LED Curve'!$D$17)*$AE$6))</f>
        <v>0</v>
      </c>
      <c r="AI49">
        <f t="shared" si="44"/>
        <v>24.796604700987189</v>
      </c>
      <c r="AJ49" s="57">
        <f>IF(D49&lt;('LED Curve'!$D$14*(V49/$W$2)^3+'LED Curve'!$D$15*(V49/$W$2)^2+'LED Curve'!$D$16*(V49/$W$2)^1+'LED Curve'!$D$17)*$AC$2+((R$5-1)*Design!C$18),0,         ('LED Curve'!$D$14*(V49/$W$2)^3+'LED Curve'!$D$15*(V49/$W$2)^2+'LED Curve'!$D$16*(V49/$W$2)^1+'LED Curve'!$D$17)*$AC$2)</f>
        <v>24.592944752842197</v>
      </c>
      <c r="AK49" s="57">
        <f>IF(AJ49=0,0,IF(D49&lt;AJ49+('LED Curve'!$D$14*(V49/$W$3)^3+'LED Curve'!$D$15*(V49/$W$3)^2+'LED Curve'!$D$16*(V49/$W$3)^1+'LED Curve'!$D$17)*$AC$3+((R$5-1)*Design!C$18),0,         ('LED Curve'!$D$14*(V49/$W$3)^3+'LED Curve'!$D$15*(V49/$W$3)^2+'LED Curve'!$D$16*(V49/$W$3)^1+'LED Curve'!$D$17)*$AC$3))</f>
        <v>0</v>
      </c>
      <c r="AL49" s="57">
        <f>IF(AK49=0,0,IF(D49&lt;(SUM(AJ49:AK49)+('LED Curve'!$D$14*(V49/$W$4)^3+'LED Curve'!$D$15*(V49/$W$4)^2+'LED Curve'!$D$16*(V49/$W$4)^1+'LED Curve'!$D$17)*$AC$4+((R$5-1)*Design!C$18)),0,         ('LED Curve'!$D$14*(V49/$W$4)^3+'LED Curve'!$D$15*(V49/$W$4)^2+'LED Curve'!$D$16*(V49/$W$4)^1+'LED Curve'!$D$17)*$AC$4))</f>
        <v>0</v>
      </c>
      <c r="AM49" s="57">
        <f>IF(AL49=0,0,IF(D49&lt;(SUM(AJ49:AL49)+('LED Curve'!$D$14*(V49/$W$5)^3+'LED Curve'!$D$15*(V49/$W$5)^2+'LED Curve'!$D$16*(V49/$W$5)^1+'LED Curve'!$D$17)*$AC$5+((R$5-1)*Design!C$18)),0,         ('LED Curve'!$D$14*(V49/$W$5)^3+'LED Curve'!$D$15*(V49/$W$5)^2+'LED Curve'!$D$16*(V49/$W$5)^1+'LED Curve'!$D$17)*$AC$5))</f>
        <v>0</v>
      </c>
      <c r="AN49" s="57">
        <f>IF(AM49=0,0,IF(D49&lt;(SUM(AJ49:AM49)+ ('LED Curve'!$D$14*(V49/$W$6)^3+'LED Curve'!$D$15*(V49/$W$6)^2+'LED Curve'!$D$16*(V49/$W$6)^1+'LED Curve'!$D$17)*$AC$6+((R$5-1)*Design!C$18)),0,         ('LED Curve'!$D$14*(V49/$W$6)^3+'LED Curve'!$D$15*(V49/$W$6)^2+'LED Curve'!$D$16*(V49/$W$6)^1+'LED Curve'!$D$17)*$AC$6))</f>
        <v>0</v>
      </c>
      <c r="AO49" s="57">
        <f>IF(AN49=0,0,IF(D49&lt;(SUM(AJ49:AN49)+('LED Curve'!$D$14*(V49/$Z$2)^3+'LED Curve'!$D$15*(V49/$Z$2)^2+'LED Curve'!$D$16*(V49/$Z$2)^1+'LED Curve'!$D$17)*$AE$2+((R$5-1)*Design!C$18)),0,         ('LED Curve'!$D$14*(V49/$Z$2)^3+'LED Curve'!$D$15*(V49/$Z$2)^2+'LED Curve'!$D$16*(V49/$Z$2)^1+'LED Curve'!$D$17)*$AE$2))</f>
        <v>0</v>
      </c>
      <c r="AP49" s="57">
        <f>IF(AO49=0,0,IF(D49&lt;(SUM(AJ49:AO49)+('LED Curve'!$D$14*(V49/$Z$3)^3+'LED Curve'!$D$15*(V49/$Z$3)^2+'LED Curve'!$D$16*(V49/$Z$3)^1+'LED Curve'!$D$17)*$AE$3+((R$5-1)*Design!C$18)),0,         ('LED Curve'!$D$14*(V49/$Z$3)^3+'LED Curve'!$D$15*(V49/$Z$3)^2+'LED Curve'!$D$16*(V49/$Z$3)^1+'LED Curve'!$D$17)*$AE$3))</f>
        <v>0</v>
      </c>
      <c r="AQ49" s="57">
        <f>IF(AP49=0,0,IF(D49&lt;(SUM(AJ49:AP49)+('LED Curve'!$D$14*(V49/$Z$4)^3+'LED Curve'!$D$15*(V49/$Z$4)^2+'LED Curve'!$D$16*(V49/$Z$4)^1+'LED Curve'!$D$17)*$AE$4+((R$5-1)*Design!C$18)),0,         ('LED Curve'!$D$14*(V49/$Z$4)^3+'LED Curve'!$D$15*(V49/$Z$4)^2+'LED Curve'!$D$16*(V49/$Z$4)^1+'LED Curve'!$D$17)*$AE$4))</f>
        <v>0</v>
      </c>
      <c r="AR49" s="57">
        <f>IF(AQ49=0,0,IF(D49&lt;(SUM(AJ49:AQ49)+('LED Curve'!$D$14*(V49/$Z$5)^3+'LED Curve'!$D$15*(V49/$Z$5)^2+'LED Curve'!$D$16*(V49/$Z$5)^1+'LED Curve'!$D$17)*$AE$5+((R$5-1)*Design!C$18)),0,         ('LED Curve'!$D$14*(V49/$Z$5)^3+'LED Curve'!$D$15*(V49/$Z$5)^2+'LED Curve'!$D$16*(V49/$Z$5)^1+'LED Curve'!$D$17)*$AE$5))</f>
        <v>0</v>
      </c>
      <c r="AS49" s="57">
        <f>IF(AR49=0,0,IF(D49&lt;(SUM(AJ49:AR49)+('LED Curve'!$D$14*(V49/$Z$6)^3+'LED Curve'!$D$15*(V49/$Z$6)^2+'LED Curve'!$D$16*(V49/$Z$6)^1+'LED Curve'!$D$17)*$AE$6+((R$5-1)*Design!C$18)),0,         ('LED Curve'!$D$14*(V49/$Z$6)^3+'LED Curve'!$D$15*(V49/$Z$6)^2+'LED Curve'!$D$16*(V49/$Z$6)^1+'LED Curve'!$D$17)*$AE$6))</f>
        <v>0</v>
      </c>
      <c r="AU49" s="59">
        <f>IF(E49&lt;('LED Curve'!$D$14*(W49/$W$2)^3+'LED Curve'!$D$15*(W49/$W$2)^2+'LED Curve'!$D$16*(W49/$W$2)^1+'LED Curve'!$D$17)*$AC$2+((R$5-1)*Design!C$18),0,         ('LED Curve'!$D$14*(W49/$W$2)^3+'LED Curve'!$D$15*(W49/$W$2)^2+'LED Curve'!$D$16*(W49/$W$2)^1+'LED Curve'!$D$17)*$AC$2)</f>
        <v>24.404696309797583</v>
      </c>
      <c r="AV49" s="59">
        <f>IF(AU49=0,0,IF(E49&lt;AU49+('LED Curve'!$D$14*(W49/$W$3)^3+'LED Curve'!$D$15*(W49/$W$3)^2+'LED Curve'!$D$16*(W49/$W$3)^1+'LED Curve'!$D$17)*$AC$3+((R$5-2)*Design!C$18),0,         ('LED Curve'!$D$14*(W49/$W$3)^3+'LED Curve'!$D$15*(W49/$W$3)^2+'LED Curve'!$D$16*(W49/$W$3)^1+'LED Curve'!$D$17)*$AC$3))</f>
        <v>0</v>
      </c>
      <c r="AW49" s="59">
        <f>IF(AV49=0,0,IF(E49&lt;(SUM(AU49:AV49)+('LED Curve'!$D$14*(W49/$W$4)^3+'LED Curve'!$D$15*(W49/$W$4)^2+'LED Curve'!$D$16*(W49/$W$4)^1+'LED Curve'!$D$17)*$AC$4+((R$5-3)*Design!C$18)),0,         ('LED Curve'!$D$14*(W49/$W$4)^3+'LED Curve'!$D$15*(W49/$W$4)^2+'LED Curve'!$D$16*(W49/$W$4)^1+'LED Curve'!$D$17)*$AC$4))</f>
        <v>0</v>
      </c>
      <c r="AX49" s="59">
        <f>IF(AW49=0,0,IF(E49&lt;(SUM(AU49:AW49)+('LED Curve'!$D$14*(W49/$W$5)^3+'LED Curve'!$D$15*(W49/$W$5)^2+'LED Curve'!$D$16*(W49/$W$5)^1+'LED Curve'!$D$17)*$AC$5+((R$5-4)*Design!C$18)),0,         ('LED Curve'!$D$14*(W49/$W$5)^3+'LED Curve'!$D$15*(W49/$W$5)^2+'LED Curve'!$D$16*(W49/$W$5)^1+'LED Curve'!$D$17)*$AC$5))</f>
        <v>0</v>
      </c>
      <c r="AY49" s="59">
        <f>IF(AX49=0,0,IF(E49&lt;(SUM(AU49:AX49)+ ('LED Curve'!$D$14*(W49/$W$6)^3+'LED Curve'!$D$15*(W49/$W$6)^2+'LED Curve'!$D$16*(W49/$W$6)^1+'LED Curve'!$D$17)*$AC$6+((R$5-5)*Design!C$18)),0,         ('LED Curve'!$D$14*(W49/$W$6)^3+'LED Curve'!$D$15*(W49/$W$6)^2+'LED Curve'!$D$16*(W49/$W$6)^1+'LED Curve'!$D$17)*$AC$6))</f>
        <v>0</v>
      </c>
      <c r="AZ49" s="59">
        <f>IF(AY49=0,0,IF(E49&lt;(SUM(AU49:AY49)+('LED Curve'!$D$14*(W49/$Z$2)^3+'LED Curve'!$D$15*(W49/$Z$2)^2+'LED Curve'!$D$16*(W49/$Z$2)^1+'LED Curve'!$D$17)*$AE$2+((R$5-6)*Design!C$18)),0,         ('LED Curve'!$D$14*(W49/$Z$2)^3+'LED Curve'!$D$15*(W49/$Z$2)^2+'LED Curve'!$D$16*(W49/$Z$2)^1+'LED Curve'!$D$17)*$AE$2))</f>
        <v>0</v>
      </c>
      <c r="BA49" s="59">
        <f>IF(AZ49=0,0,IF(E49&lt;(SUM(AU49:AZ49)+('LED Curve'!$D$14*(W49/$Z$3)^3+'LED Curve'!$D$15*(W49/$Z$3)^2+'LED Curve'!$D$16*(W49/$Z$3)^1+'LED Curve'!$D$17)*$AE$3+((R$5-7)*Design!C$18)),0,         ('LED Curve'!$D$14*(W49/$Z$3)^3+'LED Curve'!$D$15*(W49/$Z$3)^2+'LED Curve'!$D$16*(W49/$Z$3)^1+'LED Curve'!$D$17)*$AE$3))</f>
        <v>0</v>
      </c>
      <c r="BB49" s="59">
        <f>IF(BA49=0,0,IF(E49&lt;(SUM(AU49:BA49)+('LED Curve'!$D$14*(W49/$Z$4)^3+'LED Curve'!$D$15*(W49/$Z$4)^2+'LED Curve'!$D$16*(W49/$Z$4)^1+'LED Curve'!$D$17)*$AE$4+((R$5-8)*Design!C$18)),0,         ('LED Curve'!$D$14*(W49/$Z$4)^3+'LED Curve'!$D$15*(W49/$Z$4)^2+'LED Curve'!$D$16*(W49/$Z$4)^1+'LED Curve'!$D$17)*$AE$4))</f>
        <v>0</v>
      </c>
      <c r="BC49" s="59">
        <f>IF(BB49=0,0,IF(E49&lt;(SUM(AU49:BB49)+('LED Curve'!$D$14*(W49/$Z$5)^3+'LED Curve'!$D$15*(W49/$Z$5)^2+'LED Curve'!$D$16*(W49/$Z$5)^1+'LED Curve'!$D$17)*$AE$5+((R$5-9)*Design!C$18)),0,         ('LED Curve'!$D$14*(W49/$Z$5)^3+'LED Curve'!$D$15*(W49/$Z$5)^2+'LED Curve'!$D$16*(W49/$Z$5)^1+'LED Curve'!$D$17)*$AE$5))</f>
        <v>0</v>
      </c>
      <c r="BD49" s="59">
        <f>IF(BC49=0,0,IF(E49&lt;(SUM(AU49:BC49)+('LED Curve'!$D$14*(W49/$Z$6)^3+'LED Curve'!$D$15*(W49/$Z$6)^2+'LED Curve'!$D$16*(W49/$Z$6)^1+'LED Curve'!$D$17)*$AE$6+((R$5-10)*Design!C$18)),0,         ('LED Curve'!$D$14*(W49/$Z$6)^3+'LED Curve'!$D$15*(W49/$Z$6)^2+'LED Curve'!$D$16*(W49/$Z$6)^1+'LED Curve'!$D$17)*$AE$6))</f>
        <v>0</v>
      </c>
      <c r="BE49">
        <f t="shared" si="45"/>
        <v>24.404696309797583</v>
      </c>
      <c r="BF49" s="64">
        <f t="shared" si="7"/>
        <v>120.467193463711</v>
      </c>
      <c r="BG49" s="64">
        <f t="shared" si="8"/>
        <v>0</v>
      </c>
      <c r="BH49" s="64">
        <f t="shared" si="9"/>
        <v>0</v>
      </c>
      <c r="BI49" s="64">
        <f t="shared" si="10"/>
        <v>0</v>
      </c>
      <c r="BJ49" s="64">
        <f t="shared" si="11"/>
        <v>0</v>
      </c>
      <c r="BK49" s="64">
        <f t="shared" si="12"/>
        <v>0</v>
      </c>
      <c r="BL49" s="64">
        <f t="shared" si="13"/>
        <v>0</v>
      </c>
      <c r="BM49" s="64">
        <f t="shared" si="14"/>
        <v>0</v>
      </c>
      <c r="BN49" s="64">
        <f t="shared" si="15"/>
        <v>0</v>
      </c>
      <c r="BO49" s="64">
        <f t="shared" si="16"/>
        <v>0</v>
      </c>
      <c r="BQ49" s="67">
        <f t="shared" si="17"/>
        <v>112.35449356692406</v>
      </c>
      <c r="BR49" s="67">
        <f t="shared" si="18"/>
        <v>0</v>
      </c>
      <c r="BS49" s="67">
        <f t="shared" si="19"/>
        <v>0</v>
      </c>
      <c r="BT49" s="67">
        <f t="shared" si="20"/>
        <v>0</v>
      </c>
      <c r="BU49" s="67">
        <f t="shared" si="21"/>
        <v>0</v>
      </c>
      <c r="BV49" s="67">
        <f t="shared" si="22"/>
        <v>0</v>
      </c>
      <c r="BW49" s="67">
        <f t="shared" si="23"/>
        <v>0</v>
      </c>
      <c r="BX49" s="67">
        <f t="shared" si="24"/>
        <v>0</v>
      </c>
      <c r="BY49" s="67">
        <f t="shared" si="25"/>
        <v>0</v>
      </c>
      <c r="BZ49" s="67">
        <f t="shared" si="26"/>
        <v>0</v>
      </c>
      <c r="CB49" s="70">
        <f t="shared" si="27"/>
        <v>104.9692854087923</v>
      </c>
      <c r="CC49" s="70">
        <f t="shared" si="28"/>
        <v>0</v>
      </c>
      <c r="CD49" s="70">
        <f t="shared" si="29"/>
        <v>0</v>
      </c>
      <c r="CE49" s="70">
        <f t="shared" si="30"/>
        <v>0</v>
      </c>
      <c r="CF49" s="70">
        <f t="shared" si="31"/>
        <v>0</v>
      </c>
      <c r="CG49" s="70">
        <f t="shared" si="32"/>
        <v>0</v>
      </c>
      <c r="CH49" s="70">
        <f t="shared" si="33"/>
        <v>0</v>
      </c>
      <c r="CI49" s="70">
        <f t="shared" si="34"/>
        <v>0</v>
      </c>
      <c r="CJ49" s="70">
        <f t="shared" si="35"/>
        <v>0</v>
      </c>
      <c r="CK49" s="70">
        <f t="shared" si="36"/>
        <v>0</v>
      </c>
      <c r="CL49">
        <f t="shared" si="46"/>
        <v>104.9692854087923</v>
      </c>
      <c r="CM49" s="64">
        <f t="shared" si="47"/>
        <v>120.467193463711</v>
      </c>
      <c r="CN49" s="64">
        <f t="shared" si="48"/>
        <v>0</v>
      </c>
      <c r="CO49" s="64">
        <f t="shared" si="49"/>
        <v>0</v>
      </c>
      <c r="CP49" s="64">
        <f t="shared" si="50"/>
        <v>0</v>
      </c>
      <c r="CQ49" s="64">
        <f t="shared" si="51"/>
        <v>0</v>
      </c>
      <c r="CR49" s="64">
        <f t="shared" si="52"/>
        <v>0</v>
      </c>
      <c r="CS49" s="64">
        <f t="shared" si="53"/>
        <v>0</v>
      </c>
      <c r="CT49" s="64">
        <f t="shared" si="54"/>
        <v>0</v>
      </c>
      <c r="CU49" s="64">
        <f t="shared" si="55"/>
        <v>0</v>
      </c>
      <c r="CV49" s="64">
        <f t="shared" si="56"/>
        <v>0</v>
      </c>
      <c r="CX49" s="103">
        <f t="shared" si="57"/>
        <v>112.35449356692406</v>
      </c>
      <c r="CY49" s="103">
        <f t="shared" si="58"/>
        <v>0</v>
      </c>
      <c r="CZ49" s="103">
        <f t="shared" si="59"/>
        <v>0</v>
      </c>
      <c r="DA49" s="103">
        <f t="shared" si="60"/>
        <v>0</v>
      </c>
      <c r="DB49" s="103">
        <f t="shared" si="61"/>
        <v>0</v>
      </c>
      <c r="DC49" s="103">
        <f t="shared" si="62"/>
        <v>0</v>
      </c>
      <c r="DD49" s="103">
        <f t="shared" si="63"/>
        <v>0</v>
      </c>
      <c r="DE49" s="103">
        <f t="shared" si="64"/>
        <v>0</v>
      </c>
      <c r="DF49" s="103">
        <f t="shared" si="65"/>
        <v>0</v>
      </c>
      <c r="DG49" s="103">
        <f t="shared" si="66"/>
        <v>0</v>
      </c>
      <c r="DI49" s="70">
        <f t="shared" si="67"/>
        <v>104.9692854087923</v>
      </c>
      <c r="DJ49" s="70">
        <f t="shared" si="68"/>
        <v>0</v>
      </c>
      <c r="DK49" s="70">
        <f t="shared" si="69"/>
        <v>0</v>
      </c>
      <c r="DL49" s="70">
        <f t="shared" si="70"/>
        <v>0</v>
      </c>
      <c r="DM49" s="70">
        <f t="shared" si="71"/>
        <v>0</v>
      </c>
      <c r="DN49" s="70">
        <f t="shared" si="72"/>
        <v>0</v>
      </c>
      <c r="DO49" s="70">
        <f t="shared" si="73"/>
        <v>0</v>
      </c>
      <c r="DP49" s="70">
        <f t="shared" si="74"/>
        <v>0</v>
      </c>
      <c r="DQ49" s="70">
        <f t="shared" si="75"/>
        <v>0</v>
      </c>
      <c r="DR49" s="70">
        <f t="shared" si="76"/>
        <v>0</v>
      </c>
      <c r="DT49">
        <f t="shared" si="77"/>
        <v>8.1039986305514464</v>
      </c>
      <c r="DU49">
        <f t="shared" si="78"/>
        <v>8.4155282819276618</v>
      </c>
      <c r="DV49">
        <f t="shared" si="116"/>
        <v>8.6632967327389903</v>
      </c>
      <c r="DX49">
        <f t="shared" si="80"/>
        <v>9.0342875085426377E-2</v>
      </c>
      <c r="DY49">
        <f t="shared" si="81"/>
        <v>7.983134974963485E-2</v>
      </c>
      <c r="DZ49">
        <f t="shared" si="82"/>
        <v>6.6414517196749567E-2</v>
      </c>
      <c r="EB49">
        <f t="shared" si="83"/>
        <v>2.9871773757569895</v>
      </c>
      <c r="EC49">
        <f t="shared" si="84"/>
        <v>0</v>
      </c>
      <c r="ED49">
        <f t="shared" si="85"/>
        <v>0</v>
      </c>
      <c r="EE49">
        <f t="shared" si="86"/>
        <v>0</v>
      </c>
      <c r="EF49">
        <f t="shared" si="87"/>
        <v>0</v>
      </c>
      <c r="EG49">
        <f t="shared" si="88"/>
        <v>0</v>
      </c>
      <c r="EH49">
        <f t="shared" si="89"/>
        <v>0</v>
      </c>
      <c r="EI49">
        <f t="shared" si="90"/>
        <v>0</v>
      </c>
      <c r="EJ49">
        <f t="shared" si="91"/>
        <v>0</v>
      </c>
      <c r="EK49">
        <f t="shared" si="92"/>
        <v>0</v>
      </c>
      <c r="EM49">
        <f t="shared" si="93"/>
        <v>2.7631278530249275</v>
      </c>
      <c r="EN49">
        <f t="shared" si="94"/>
        <v>0</v>
      </c>
      <c r="EO49">
        <f t="shared" si="95"/>
        <v>0</v>
      </c>
      <c r="EP49">
        <f t="shared" si="96"/>
        <v>0</v>
      </c>
      <c r="EQ49">
        <f t="shared" si="97"/>
        <v>0</v>
      </c>
      <c r="ER49">
        <f t="shared" si="98"/>
        <v>0</v>
      </c>
      <c r="ES49">
        <f t="shared" si="99"/>
        <v>0</v>
      </c>
      <c r="ET49">
        <f t="shared" si="100"/>
        <v>0</v>
      </c>
      <c r="EU49">
        <f t="shared" si="101"/>
        <v>0</v>
      </c>
      <c r="EV49">
        <f t="shared" si="102"/>
        <v>0</v>
      </c>
      <c r="EX49">
        <f t="shared" si="103"/>
        <v>2.5617435322580429</v>
      </c>
      <c r="EY49">
        <f t="shared" si="104"/>
        <v>0</v>
      </c>
      <c r="EZ49">
        <f t="shared" si="105"/>
        <v>0</v>
      </c>
      <c r="FA49">
        <f t="shared" si="106"/>
        <v>0</v>
      </c>
      <c r="FB49">
        <f t="shared" si="107"/>
        <v>0</v>
      </c>
      <c r="FC49">
        <f t="shared" si="108"/>
        <v>0</v>
      </c>
      <c r="FD49">
        <f t="shared" si="109"/>
        <v>0</v>
      </c>
      <c r="FE49">
        <f t="shared" si="110"/>
        <v>0</v>
      </c>
      <c r="FF49">
        <f t="shared" si="111"/>
        <v>0</v>
      </c>
      <c r="FG49">
        <f t="shared" si="112"/>
        <v>0</v>
      </c>
      <c r="FJ49">
        <f>IF($W$2=0,0,IF(BF49&lt;=0,0,('LED Curve'!$D$19*(BF49/$W$2)^3+'LED Curve'!$D$20*(BF49/$W$2)^2+'LED Curve'!$D$21*(BF49/$W$2)^1+'LED Curve'!$D$22)*$AC$2*$W$2))</f>
        <v>476.15594509038351</v>
      </c>
      <c r="FK49">
        <f>IF($W$3=0,0,IF(BG49&lt;=0,0,('LED Curve'!$D$19*(BG49/$W$3)^3+'LED Curve'!$D$20*(BG49/$W$3)^2+'LED Curve'!$D$21*(BG49/$W$3)^1+'LED Curve'!$D$22)*$AC$3*$W$3))</f>
        <v>0</v>
      </c>
      <c r="FL49">
        <f>IF($W$4=0,0,IF(BH49&lt;=0,0,('LED Curve'!$D$19*(BH49/$W$4)^3+'LED Curve'!$D$20*(BH49/$W$4)^2+'LED Curve'!$D$21*(BH49/$W$4)^1+'LED Curve'!$D$22)*$AC$4*$W$4))</f>
        <v>0</v>
      </c>
      <c r="FM49">
        <f>IF($W$5=0,0,IF(BI49&lt;=0,0,('LED Curve'!$D$19*(BI49/$W$5)^3+'LED Curve'!$D$20*(BI49/$W$5)^2+'LED Curve'!$D$21*(BI49/$W$5)^1+'LED Curve'!$D$22)*$AC$5*$W$5))</f>
        <v>0</v>
      </c>
      <c r="FN49">
        <f>IF($W$6=0,0,IF(BJ49&lt;=0,0,('LED Curve'!$D$19*(BJ49/$W$6)^3+'LED Curve'!$D$20*(BJ49/$W$6)^2+'LED Curve'!$D$21*(BJ49/$W$6)^1+'LED Curve'!$D$22)*$AC$6*$W$6))</f>
        <v>0</v>
      </c>
      <c r="FO49">
        <f>IF($Z$2=0,0,IF(BK49&lt;=0,0,('LED Curve'!$D$19*(BK49/$Z$2)^3+'LED Curve'!$D$20*(BK49/$Z$2)^2+'LED Curve'!$D$21*(BK49/$Z$2)^1+'LED Curve'!$D$22)*$AE$2*$Z$2))</f>
        <v>0</v>
      </c>
      <c r="FP49">
        <f>IF($Z$3=0,0,IF(BL49&lt;=0,0,('LED Curve'!$D$19*(BL49/$Z$3)^3+'LED Curve'!$D$20*(BL49/$Z$3)^2+'LED Curve'!$D$21*(BL49/$Z$3)^1+'LED Curve'!$D$22)*$AE$3*$Z$3))</f>
        <v>0</v>
      </c>
      <c r="FQ49">
        <f>IF($Z$4=0,0,IF(BM49&lt;=0,0,('LED Curve'!$D$19*(BM49/$Z$4)^3+'LED Curve'!$D$20*(BM49/$Z$4)^2+'LED Curve'!$D$21*(BM49/$Z$4)^1+'LED Curve'!$D$22)*$AE$4*$Z$4))</f>
        <v>0</v>
      </c>
      <c r="FR49">
        <f>IF($Z$5=0,0,IF(BN49&lt;=0,0,('LED Curve'!$D$19*(BN49/$Z$5)^3+'LED Curve'!$D$20*(BN49/$Z$5)^2+'LED Curve'!$D$21*(BN49/$Z$5)^1+'LED Curve'!$D$22)*$AE$5*$Z$5))</f>
        <v>0</v>
      </c>
      <c r="FS49">
        <f>IF($Z$6=0,0,IF(BO49&lt;=0,0,('LED Curve'!$D$19*(BO49/$Z$6)^3+'LED Curve'!$D$20*(BO49/$Z$6)^2+'LED Curve'!$D$21*(BO49/$Z$6)^1+'LED Curve'!$D$22)*$AE$6*$Z$6))</f>
        <v>0</v>
      </c>
      <c r="FU49">
        <f>IF($W$2=0,0,IF(BQ49&lt;=0,0,('LED Curve'!$D$19*(BQ49/$W$2)^3+'LED Curve'!$D$20*(BQ49/$W$2)^2+'LED Curve'!$D$21*(BQ49/$W$2)^1+'LED Curve'!$D$22)*$AC$2*$W$2))</f>
        <v>447.27588878044321</v>
      </c>
      <c r="FV49">
        <f>IF($W$3=0,0,IF(BR49&lt;=0,0,('LED Curve'!$D$19*(BR49/$W$3)^3+'LED Curve'!$D$20*(BR49/$W$3)^2+'LED Curve'!$D$21*(BR49/$W$3)^1+'LED Curve'!$D$22)*$AC$3*$W$3))</f>
        <v>0</v>
      </c>
      <c r="FW49">
        <f>IF($W$4=0,0,IF(BS49&lt;=0,0,('LED Curve'!$D$19*(BS49/$W$4)^3+'LED Curve'!$D$20*(BS49/$W$4)^2+'LED Curve'!$D$21*(BS49/$W$4)^1+'LED Curve'!$D$22)*$AC$4*$W$4))</f>
        <v>0</v>
      </c>
      <c r="FX49">
        <f>IF($W$5=0,0,IF(BT49&lt;=0,0,('LED Curve'!$D$19*(BT49/$W$5)^3+'LED Curve'!$D$20*(BT49/$W$5)^2+'LED Curve'!$D$21*(BT49/$W$5)^1+'LED Curve'!$D$22)*$AC$5*$W$5))</f>
        <v>0</v>
      </c>
      <c r="FY49">
        <f>IF($W$6=0,0,IF(BU49&lt;=0,0,('LED Curve'!$D$19*(BU49/$W$6)^3+'LED Curve'!$D$20*(BU49/$W$6)^2+'LED Curve'!$D$21*(BU49/$W$6)^1+'LED Curve'!$D$22)*$AC$6*$W$6))</f>
        <v>0</v>
      </c>
      <c r="FZ49">
        <f>IF($Z$2=0,0,IF(BV49&lt;=0,0,('LED Curve'!$D$19*(BV49/$Z$2)^3+'LED Curve'!$D$20*(BV49/$Z$2)^2+'LED Curve'!$D$21*(BV49/$Z$2)^1+'LED Curve'!$D$22)*$AE$2*$Z$2))</f>
        <v>0</v>
      </c>
      <c r="GA49">
        <f>IF($Z$3=0,0,IF(BW49&lt;=0,0,('LED Curve'!$D$19*(BW49/$Z$3)^3+'LED Curve'!$D$20*(BW49/$Z$3)^2+'LED Curve'!$D$21*(BW49/$Z$3)^1+'LED Curve'!$D$22)*$AE$3*$Z$3))</f>
        <v>0</v>
      </c>
      <c r="GB49">
        <f>IF($Z$4=0,0,IF(BX49&lt;=0,0,('LED Curve'!$D$19*(BX49/$Z$4)^3+'LED Curve'!$D$20*(BX49/$Z$4)^2+'LED Curve'!$D$21*(BX49/$Z$4)^1+'LED Curve'!$D$22)*$AE$4*$Z$4))</f>
        <v>0</v>
      </c>
      <c r="GC49">
        <f>IF($Z$5=0,0,IF(BY49&lt;=0,0,('LED Curve'!$D$19*(BY49/$Z$5)^3+'LED Curve'!$D$20*(BY49/$Z$5)^2+'LED Curve'!$D$21*(BY49/$Z$5)^1+'LED Curve'!$D$22)*$AE$5*$Z$5))</f>
        <v>0</v>
      </c>
      <c r="GD49">
        <f>IF($Z$6=0,0,IF(BZ49&lt;=0,0,('LED Curve'!$D$19*(BZ49/$Z$6)^3+'LED Curve'!$D$20*(BZ49/$Z$6)^2+'LED Curve'!$D$21*(BZ49/$Z$6)^1+'LED Curve'!$D$22)*$AE$6*$Z$6))</f>
        <v>0</v>
      </c>
      <c r="GF49">
        <f>IF($W$2=0,0,IF(CB49&lt;=0,0,('LED Curve'!$D$19*(CB49/$W$2)^3+'LED Curve'!$D$20*(CB49/$W$2)^2+'LED Curve'!$D$21*(CB49/$W$2)^1+'LED Curve'!$D$22)*$AC$2*$W$2))</f>
        <v>420.48508683242096</v>
      </c>
      <c r="GG49">
        <f>IF($W$3=0,0,IF(CC49&lt;=0,0,('LED Curve'!$D$19*(CC49/$W$3)^3+'LED Curve'!$D$20*(CC49/$W$3)^2+'LED Curve'!$D$21*(CC49/$W$3)^1+'LED Curve'!$D$22)*$AC$3*$W$3))</f>
        <v>0</v>
      </c>
      <c r="GH49">
        <f>IF($W$4=0,0,IF(CD49&lt;=0,0,('LED Curve'!$D$19*(CD49/$W$4)^3+'LED Curve'!$D$20*(CD49/$W$4)^2+'LED Curve'!$D$21*(CD49/$W$4)^1+'LED Curve'!$D$22)*$AC$4*$W$4))</f>
        <v>0</v>
      </c>
      <c r="GI49">
        <f>IF($W$5=0,0,IF(CE49&lt;=0,0,('LED Curve'!$D$19*(CE49/$W$5)^3+'LED Curve'!$D$20*(CE49/$W$5)^2+'LED Curve'!$D$21*(CE49/$W$5)^1+'LED Curve'!$D$22)*$AC$5*$W$5))</f>
        <v>0</v>
      </c>
      <c r="GJ49">
        <f>IF($W$6=0,0,IF(CF49&lt;=0,0,('LED Curve'!$D$19*(CF49/$W$6)^3+'LED Curve'!$D$20*(CF49/$W$6)^2+'LED Curve'!$D$21*(CF49/$W$6)^1+'LED Curve'!$D$22)*$AC$6*$W$6))</f>
        <v>0</v>
      </c>
      <c r="GK49">
        <f>IF($Z$2=0,0,IF(CG49&lt;=0,0,('LED Curve'!$D$19*(CG49/$Z$2)^3+'LED Curve'!$D$20*(CG49/$Z$2)^2+'LED Curve'!$D$21*(CG49/$Z$2)^1+'LED Curve'!$D$22)*$AE$2*$Z$2))</f>
        <v>0</v>
      </c>
      <c r="GL49">
        <f>IF($Z$3=0,0,IF(CH49&lt;=0,0,('LED Curve'!$D$19*(CH49/$Z$3)^3+'LED Curve'!$D$20*(CH49/$Z$3)^2+'LED Curve'!$D$21*(CH49/$Z$3)^1+'LED Curve'!$D$22)*$AE$3*$Z$3))</f>
        <v>0</v>
      </c>
      <c r="GM49">
        <f>IF($Z$4=0,0,IF(CI49&lt;=0,0,('LED Curve'!$D$19*(CI49/$Z$4)^3+'LED Curve'!$D$20*(CI49/$Z$4)^2+'LED Curve'!$D$21*(CI49/$Z$4)^1+'LED Curve'!$D$22)*$AE$4*$Z$4))</f>
        <v>0</v>
      </c>
      <c r="GN49">
        <f>IF($Z$5=0,0,IF(CJ49&lt;=0,0,('LED Curve'!$D$19*(CJ49/$Z$5)^3+'LED Curve'!$D$20*(CJ49/$Z$5)^2+'LED Curve'!$D$21*(CJ49/$Z$5)^1+'LED Curve'!$D$22)*$AE$5*$Z$5))</f>
        <v>0</v>
      </c>
      <c r="GO49">
        <f>IF($Z$6=0,0,IF(CK49&lt;=0,0,('LED Curve'!$D$19*(CK49/$Z$6)^3+'LED Curve'!$D$20*(CK49/$Z$6)^2+'LED Curve'!$D$21*(CK49/$Z$6)^1+'LED Curve'!$D$22)*$AE$6*$Z$6))</f>
        <v>0</v>
      </c>
      <c r="GQ49">
        <f t="shared" si="113"/>
        <v>476.15594509038351</v>
      </c>
      <c r="GR49">
        <f t="shared" si="41"/>
        <v>0</v>
      </c>
      <c r="GS49">
        <f t="shared" si="114"/>
        <v>447.27588878044321</v>
      </c>
      <c r="GT49">
        <f t="shared" si="42"/>
        <v>0</v>
      </c>
      <c r="GU49">
        <f t="shared" si="115"/>
        <v>420.48508683242096</v>
      </c>
      <c r="GV49">
        <f t="shared" si="43"/>
        <v>0</v>
      </c>
    </row>
    <row r="50" spans="1:204" ht="16.899999999999999">
      <c r="A50">
        <v>39</v>
      </c>
      <c r="B50">
        <f t="shared" si="0"/>
        <v>1.26953125E-3</v>
      </c>
      <c r="C50" s="50">
        <f t="shared" si="1"/>
        <v>68.940409831776293</v>
      </c>
      <c r="D50" s="50">
        <f t="shared" si="2"/>
        <v>76.756010924195891</v>
      </c>
      <c r="E50" s="50">
        <f t="shared" si="3"/>
        <v>84.571612016615475</v>
      </c>
      <c r="G50" s="52">
        <f t="shared" si="4"/>
        <v>1.0942922195520046</v>
      </c>
      <c r="H50" s="52">
        <f t="shared" si="5"/>
        <v>1.2183493797491411</v>
      </c>
      <c r="I50" s="52">
        <f t="shared" si="6"/>
        <v>1.3424065399462772</v>
      </c>
      <c r="J50" s="52">
        <f>IF(C50&lt;Calculation!D$19,0,G50)</f>
        <v>1.0942922195520046</v>
      </c>
      <c r="K50" s="52">
        <f>IF(D50&lt;Calculation!D$19,0,H50)</f>
        <v>1.2183493797491411</v>
      </c>
      <c r="L50" s="52">
        <f>IF(E50&lt;Calculation!D$19,0,I50)</f>
        <v>1.3424065399462772</v>
      </c>
      <c r="M50" s="52">
        <f>IF(IF(C50&lt;Calculation!D$19,0,C50*(R$3/(R$2+R$3)))&gt;0,$H$2*SIN(2*PI()*$E$2*B50)+$H$5,0)</f>
        <v>1.1106967140433774</v>
      </c>
      <c r="N50" s="52">
        <f>IF(IF(D50&lt;Calculation!D$19,0,D50*(R$3/(R$2+R$3)))&gt;0,$J$2*SIN(2*PI()*$E$2*B50)+$J$5,0)</f>
        <v>1.0406259675134035</v>
      </c>
      <c r="O50" s="52">
        <f>IF(IF(E50&lt;Calculation!D$19,0,E50*(R$3/(R$2+R$3)))&gt;0,$L$2*SIN(2*PI()*$E$2*B50)+$L$5,0)</f>
        <v>0.9771026466313264</v>
      </c>
      <c r="Q50" s="55">
        <f>(M50/Design!C$43)*10^3</f>
        <v>123.41074600481971</v>
      </c>
      <c r="R50" s="55">
        <f>(N50/Design!C$43)*10^3</f>
        <v>115.62510750148928</v>
      </c>
      <c r="S50" s="55">
        <f>(O50/Design!C$43)*10^3</f>
        <v>108.56696073681404</v>
      </c>
      <c r="U50" s="55">
        <f>(($H$2*SIN(2*PI()*$E$2*B50)+$H$5)/Design!C$43)*10^3</f>
        <v>123.41074600481971</v>
      </c>
      <c r="V50" s="55">
        <f>(($J$2*SIN(2*PI()*$E$2*B50)+$J$5)/Design!C$43)*10^3</f>
        <v>115.62510750148928</v>
      </c>
      <c r="W50" s="55">
        <f>(($L$2*SIN(2*PI()*$E$2*B50)+$L$5)/Design!C$43)*10^3</f>
        <v>108.56696073681404</v>
      </c>
      <c r="Y50" s="99">
        <f>IF(C50&lt;('LED Curve'!$D$14*(U50/$W$2)^3+'LED Curve'!$D$15*(U50/$W$2)^2+'LED Curve'!$D$16*(U50/$W$2)^1+'LED Curve'!$D$17)*$AC$2+((R$5-1)*Design!C$18),0,         ('LED Curve'!$D$14*(U50/$W$2)^3+'LED Curve'!$D$15*(U50/$W$2)^2+'LED Curve'!$D$16*(U50/$W$2)^1+'LED Curve'!$D$17)*$AC$2)</f>
        <v>24.86953592753931</v>
      </c>
      <c r="Z50" s="99">
        <f>IF(Y50=0,0,IF(C50&lt;Y50+('LED Curve'!$D$14*(U50/$W$3)^3+'LED Curve'!$D$15*(U50/$W$3)^2+'LED Curve'!$D$16*(U50/$W$3)^1+'LED Curve'!$D$17)*$AC$3+((R$5-2)*Design!C$18),0,         ('LED Curve'!$D$14*(U50/$W$3)^3+'LED Curve'!$D$15*(U50/$W$3)^2+'LED Curve'!$D$16*(U50/$W$3)^1+'LED Curve'!$D$17)*$AC$3))</f>
        <v>0</v>
      </c>
      <c r="AA50" s="99">
        <f>IF(Z50=0,0,IF(C50&lt;(SUM(Y50:Z50)+('LED Curve'!$D$14*(U50/$W$4)^3+'LED Curve'!$D$15*(U50/$W$4)^2+'LED Curve'!$D$16*(U50/$W$4)^1+'LED Curve'!$D$17)*$AC$4+((R$5-3)*Design!C$18)),0,         ('LED Curve'!$D$14*(U50/$W$4)^3+'LED Curve'!$D$15*(U50/$W$4)^2+'LED Curve'!$D$16*(U50/$W$4)^1+'LED Curve'!$D$17)*$AC$4))</f>
        <v>0</v>
      </c>
      <c r="AB50" s="99">
        <f>IF(AA50=0,0,IF(C50&lt;(SUM(Y50:AA50)+('LED Curve'!$D$14*(U50/$W$5)^3+'LED Curve'!$D$15*(U50/$W$5)^2+'LED Curve'!$D$16*(U50/$W$5)^1+'LED Curve'!$D$17)*$AC$5+((R$5-4)*Design!C$18)),0,         ('LED Curve'!$D$14*(U50/$W$5)^3+'LED Curve'!$D$15*(U50/$W$5)^2+'LED Curve'!$D$16*(U50/$W$5)^1+'LED Curve'!$D$17)*$AC$5))</f>
        <v>0</v>
      </c>
      <c r="AC50" s="99">
        <f>IF(AB50=0,0,IF(C50&lt;(SUM(Y50:AB50)+ ('LED Curve'!$D$14*(U50/$W$6)^3+'LED Curve'!$D$15*(U50/$W$6)^2+'LED Curve'!$D$16*(U50/$W$6)^1+'LED Curve'!$D$17)*$AC$6+((R$5-5)*Design!C$18)),0,         ('LED Curve'!$D$14*(U50/$W$6)^3+'LED Curve'!$D$15*(U50/$W$6)^2+'LED Curve'!$D$16*(U50/$W$6)^1+'LED Curve'!$D$17)*$AC$6))</f>
        <v>0</v>
      </c>
      <c r="AD50" s="99">
        <f>IF(AC50=0,0,IF(C50&lt;(SUM(Y50:AC50)+('LED Curve'!$D$14*(U50/$Z$2)^3+'LED Curve'!$D$15*(U50/$Z$2)^2+'LED Curve'!$D$16*(U50/$Z$2)^1+'LED Curve'!$D$17)*$AE$2+((R$5-6)*Design!C$18)),0,         ('LED Curve'!$D$14*(U50/$Z$2)^3+'LED Curve'!$D$15*(U50/$Z$2)^2+'LED Curve'!$D$16*(U50/$Z$2)^1+'LED Curve'!$D$17)*$AE$2))</f>
        <v>0</v>
      </c>
      <c r="AE50" s="99">
        <f>IF(AD50=0,0,IF(C50&lt;(SUM(Y50:AD50)+('LED Curve'!$D$14*(U50/$Z$3)^3+'LED Curve'!$D$15*(U50/$Z$3)^2+'LED Curve'!$D$16*(U50/$Z$3)^1+'LED Curve'!$D$17)*$AE$3+((R$5-7)*Design!C$18)),0,         ('LED Curve'!$D$14*(U50/$Z$3)^3+'LED Curve'!$D$15*(U50/$Z$3)^2+'LED Curve'!$D$16*(U50/$Z$3)^1+'LED Curve'!$D$17)*$AE$3))</f>
        <v>0</v>
      </c>
      <c r="AF50" s="99">
        <f>IF(AE50=0,0,IF(C50&lt;(SUM(Y50:AE50)+('LED Curve'!$D$14*(U50/$Z$4)^3+'LED Curve'!$D$15*(U50/$Z$4)^2+'LED Curve'!$D$16*(U50/$Z$4)^1+'LED Curve'!$D$17)*$AE$4+((R$5-8)*Design!C$18)),0,         ('LED Curve'!$D$14*(U50/$Z$4)^3+'LED Curve'!$D$15*(U50/$Z$4)^2+'LED Curve'!$D$16*(U50/$Z$4)^1+'LED Curve'!$D$17)*$AE$4))</f>
        <v>0</v>
      </c>
      <c r="AG50" s="99">
        <f>IF(AF50=0,0,IF(C50&lt;(SUM(Y50:AF50)+('LED Curve'!$D$14*(U50/$Z$5)^3+'LED Curve'!$D$15*(U50/$Z$5)^2+'LED Curve'!$D$16*(U50/$Z$5)^1+'LED Curve'!$D$17)*$AE$5+((R$5-9)*Design!C$18)),0,         ('LED Curve'!$D$14*(U50/$Z$5)^3+'LED Curve'!$D$15*(U50/$Z$5)^2+'LED Curve'!$D$16*(U50/$Z$5)^1+'LED Curve'!$D$17)*$AE$5))</f>
        <v>0</v>
      </c>
      <c r="AH50" s="99">
        <f>IF(AG50=0,0,IF(C50&lt;(SUM(Y50:AG50)+('LED Curve'!$D$14*(U50/$Z$6)^3+'LED Curve'!$D$15*(U50/$Z$6)^2+'LED Curve'!$D$16*(U50/$Z$6)^1+'LED Curve'!$D$17)*$AE$6+((R$5-10)*Design!C$18)),0,         ('LED Curve'!$D$14*(U50/$Z$6)^3+'LED Curve'!$D$15*(U50/$Z$6)^2+'LED Curve'!$D$16*(U50/$Z$6)^1+'LED Curve'!$D$17)*$AE$6))</f>
        <v>0</v>
      </c>
      <c r="AI50">
        <f t="shared" si="44"/>
        <v>24.86953592753931</v>
      </c>
      <c r="AJ50" s="57">
        <f>IF(D50&lt;('LED Curve'!$D$14*(V50/$W$2)^3+'LED Curve'!$D$15*(V50/$W$2)^2+'LED Curve'!$D$16*(V50/$W$2)^1+'LED Curve'!$D$17)*$AC$2+((R$5-1)*Design!C$18),0,         ('LED Curve'!$D$14*(V50/$W$2)^3+'LED Curve'!$D$15*(V50/$W$2)^2+'LED Curve'!$D$16*(V50/$W$2)^1+'LED Curve'!$D$17)*$AC$2)</f>
        <v>24.67548713539265</v>
      </c>
      <c r="AK50" s="57">
        <f>IF(AJ50=0,0,IF(D50&lt;AJ50+('LED Curve'!$D$14*(V50/$W$3)^3+'LED Curve'!$D$15*(V50/$W$3)^2+'LED Curve'!$D$16*(V50/$W$3)^1+'LED Curve'!$D$17)*$AC$3+((R$5-1)*Design!C$18),0,         ('LED Curve'!$D$14*(V50/$W$3)^3+'LED Curve'!$D$15*(V50/$W$3)^2+'LED Curve'!$D$16*(V50/$W$3)^1+'LED Curve'!$D$17)*$AC$3))</f>
        <v>0</v>
      </c>
      <c r="AL50" s="57">
        <f>IF(AK50=0,0,IF(D50&lt;(SUM(AJ50:AK50)+('LED Curve'!$D$14*(V50/$W$4)^3+'LED Curve'!$D$15*(V50/$W$4)^2+'LED Curve'!$D$16*(V50/$W$4)^1+'LED Curve'!$D$17)*$AC$4+((R$5-1)*Design!C$18)),0,         ('LED Curve'!$D$14*(V50/$W$4)^3+'LED Curve'!$D$15*(V50/$W$4)^2+'LED Curve'!$D$16*(V50/$W$4)^1+'LED Curve'!$D$17)*$AC$4))</f>
        <v>0</v>
      </c>
      <c r="AM50" s="57">
        <f>IF(AL50=0,0,IF(D50&lt;(SUM(AJ50:AL50)+('LED Curve'!$D$14*(V50/$W$5)^3+'LED Curve'!$D$15*(V50/$W$5)^2+'LED Curve'!$D$16*(V50/$W$5)^1+'LED Curve'!$D$17)*$AC$5+((R$5-1)*Design!C$18)),0,         ('LED Curve'!$D$14*(V50/$W$5)^3+'LED Curve'!$D$15*(V50/$W$5)^2+'LED Curve'!$D$16*(V50/$W$5)^1+'LED Curve'!$D$17)*$AC$5))</f>
        <v>0</v>
      </c>
      <c r="AN50" s="57">
        <f>IF(AM50=0,0,IF(D50&lt;(SUM(AJ50:AM50)+ ('LED Curve'!$D$14*(V50/$W$6)^3+'LED Curve'!$D$15*(V50/$W$6)^2+'LED Curve'!$D$16*(V50/$W$6)^1+'LED Curve'!$D$17)*$AC$6+((R$5-1)*Design!C$18)),0,         ('LED Curve'!$D$14*(V50/$W$6)^3+'LED Curve'!$D$15*(V50/$W$6)^2+'LED Curve'!$D$16*(V50/$W$6)^1+'LED Curve'!$D$17)*$AC$6))</f>
        <v>0</v>
      </c>
      <c r="AO50" s="57">
        <f>IF(AN50=0,0,IF(D50&lt;(SUM(AJ50:AN50)+('LED Curve'!$D$14*(V50/$Z$2)^3+'LED Curve'!$D$15*(V50/$Z$2)^2+'LED Curve'!$D$16*(V50/$Z$2)^1+'LED Curve'!$D$17)*$AE$2+((R$5-1)*Design!C$18)),0,         ('LED Curve'!$D$14*(V50/$Z$2)^3+'LED Curve'!$D$15*(V50/$Z$2)^2+'LED Curve'!$D$16*(V50/$Z$2)^1+'LED Curve'!$D$17)*$AE$2))</f>
        <v>0</v>
      </c>
      <c r="AP50" s="57">
        <f>IF(AO50=0,0,IF(D50&lt;(SUM(AJ50:AO50)+('LED Curve'!$D$14*(V50/$Z$3)^3+'LED Curve'!$D$15*(V50/$Z$3)^2+'LED Curve'!$D$16*(V50/$Z$3)^1+'LED Curve'!$D$17)*$AE$3+((R$5-1)*Design!C$18)),0,         ('LED Curve'!$D$14*(V50/$Z$3)^3+'LED Curve'!$D$15*(V50/$Z$3)^2+'LED Curve'!$D$16*(V50/$Z$3)^1+'LED Curve'!$D$17)*$AE$3))</f>
        <v>0</v>
      </c>
      <c r="AQ50" s="57">
        <f>IF(AP50=0,0,IF(D50&lt;(SUM(AJ50:AP50)+('LED Curve'!$D$14*(V50/$Z$4)^3+'LED Curve'!$D$15*(V50/$Z$4)^2+'LED Curve'!$D$16*(V50/$Z$4)^1+'LED Curve'!$D$17)*$AE$4+((R$5-1)*Design!C$18)),0,         ('LED Curve'!$D$14*(V50/$Z$4)^3+'LED Curve'!$D$15*(V50/$Z$4)^2+'LED Curve'!$D$16*(V50/$Z$4)^1+'LED Curve'!$D$17)*$AE$4))</f>
        <v>0</v>
      </c>
      <c r="AR50" s="57">
        <f>IF(AQ50=0,0,IF(D50&lt;(SUM(AJ50:AQ50)+('LED Curve'!$D$14*(V50/$Z$5)^3+'LED Curve'!$D$15*(V50/$Z$5)^2+'LED Curve'!$D$16*(V50/$Z$5)^1+'LED Curve'!$D$17)*$AE$5+((R$5-1)*Design!C$18)),0,         ('LED Curve'!$D$14*(V50/$Z$5)^3+'LED Curve'!$D$15*(V50/$Z$5)^2+'LED Curve'!$D$16*(V50/$Z$5)^1+'LED Curve'!$D$17)*$AE$5))</f>
        <v>0</v>
      </c>
      <c r="AS50" s="57">
        <f>IF(AR50=0,0,IF(D50&lt;(SUM(AJ50:AR50)+('LED Curve'!$D$14*(V50/$Z$6)^3+'LED Curve'!$D$15*(V50/$Z$6)^2+'LED Curve'!$D$16*(V50/$Z$6)^1+'LED Curve'!$D$17)*$AE$6+((R$5-1)*Design!C$18)),0,         ('LED Curve'!$D$14*(V50/$Z$6)^3+'LED Curve'!$D$15*(V50/$Z$6)^2+'LED Curve'!$D$16*(V50/$Z$6)^1+'LED Curve'!$D$17)*$AE$6))</f>
        <v>0</v>
      </c>
      <c r="AU50" s="59">
        <f>IF(E50&lt;('LED Curve'!$D$14*(W50/$W$2)^3+'LED Curve'!$D$15*(W50/$W$2)^2+'LED Curve'!$D$16*(W50/$W$2)^1+'LED Curve'!$D$17)*$AC$2+((R$5-1)*Design!C$18),0,         ('LED Curve'!$D$14*(W50/$W$2)^3+'LED Curve'!$D$15*(W50/$W$2)^2+'LED Curve'!$D$16*(W50/$W$2)^1+'LED Curve'!$D$17)*$AC$2)</f>
        <v>24.496699063618305</v>
      </c>
      <c r="AV50" s="59">
        <f>IF(AU50=0,0,IF(E50&lt;AU50+('LED Curve'!$D$14*(W50/$W$3)^3+'LED Curve'!$D$15*(W50/$W$3)^2+'LED Curve'!$D$16*(W50/$W$3)^1+'LED Curve'!$D$17)*$AC$3+((R$5-2)*Design!C$18),0,         ('LED Curve'!$D$14*(W50/$W$3)^3+'LED Curve'!$D$15*(W50/$W$3)^2+'LED Curve'!$D$16*(W50/$W$3)^1+'LED Curve'!$D$17)*$AC$3))</f>
        <v>0</v>
      </c>
      <c r="AW50" s="59">
        <f>IF(AV50=0,0,IF(E50&lt;(SUM(AU50:AV50)+('LED Curve'!$D$14*(W50/$W$4)^3+'LED Curve'!$D$15*(W50/$W$4)^2+'LED Curve'!$D$16*(W50/$W$4)^1+'LED Curve'!$D$17)*$AC$4+((R$5-3)*Design!C$18)),0,         ('LED Curve'!$D$14*(W50/$W$4)^3+'LED Curve'!$D$15*(W50/$W$4)^2+'LED Curve'!$D$16*(W50/$W$4)^1+'LED Curve'!$D$17)*$AC$4))</f>
        <v>0</v>
      </c>
      <c r="AX50" s="59">
        <f>IF(AW50=0,0,IF(E50&lt;(SUM(AU50:AW50)+('LED Curve'!$D$14*(W50/$W$5)^3+'LED Curve'!$D$15*(W50/$W$5)^2+'LED Curve'!$D$16*(W50/$W$5)^1+'LED Curve'!$D$17)*$AC$5+((R$5-4)*Design!C$18)),0,         ('LED Curve'!$D$14*(W50/$W$5)^3+'LED Curve'!$D$15*(W50/$W$5)^2+'LED Curve'!$D$16*(W50/$W$5)^1+'LED Curve'!$D$17)*$AC$5))</f>
        <v>0</v>
      </c>
      <c r="AY50" s="59">
        <f>IF(AX50=0,0,IF(E50&lt;(SUM(AU50:AX50)+ ('LED Curve'!$D$14*(W50/$W$6)^3+'LED Curve'!$D$15*(W50/$W$6)^2+'LED Curve'!$D$16*(W50/$W$6)^1+'LED Curve'!$D$17)*$AC$6+((R$5-5)*Design!C$18)),0,         ('LED Curve'!$D$14*(W50/$W$6)^3+'LED Curve'!$D$15*(W50/$W$6)^2+'LED Curve'!$D$16*(W50/$W$6)^1+'LED Curve'!$D$17)*$AC$6))</f>
        <v>0</v>
      </c>
      <c r="AZ50" s="59">
        <f>IF(AY50=0,0,IF(E50&lt;(SUM(AU50:AY50)+('LED Curve'!$D$14*(W50/$Z$2)^3+'LED Curve'!$D$15*(W50/$Z$2)^2+'LED Curve'!$D$16*(W50/$Z$2)^1+'LED Curve'!$D$17)*$AE$2+((R$5-6)*Design!C$18)),0,         ('LED Curve'!$D$14*(W50/$Z$2)^3+'LED Curve'!$D$15*(W50/$Z$2)^2+'LED Curve'!$D$16*(W50/$Z$2)^1+'LED Curve'!$D$17)*$AE$2))</f>
        <v>0</v>
      </c>
      <c r="BA50" s="59">
        <f>IF(AZ50=0,0,IF(E50&lt;(SUM(AU50:AZ50)+('LED Curve'!$D$14*(W50/$Z$3)^3+'LED Curve'!$D$15*(W50/$Z$3)^2+'LED Curve'!$D$16*(W50/$Z$3)^1+'LED Curve'!$D$17)*$AE$3+((R$5-7)*Design!C$18)),0,         ('LED Curve'!$D$14*(W50/$Z$3)^3+'LED Curve'!$D$15*(W50/$Z$3)^2+'LED Curve'!$D$16*(W50/$Z$3)^1+'LED Curve'!$D$17)*$AE$3))</f>
        <v>0</v>
      </c>
      <c r="BB50" s="59">
        <f>IF(BA50=0,0,IF(E50&lt;(SUM(AU50:BA50)+('LED Curve'!$D$14*(W50/$Z$4)^3+'LED Curve'!$D$15*(W50/$Z$4)^2+'LED Curve'!$D$16*(W50/$Z$4)^1+'LED Curve'!$D$17)*$AE$4+((R$5-8)*Design!C$18)),0,         ('LED Curve'!$D$14*(W50/$Z$4)^3+'LED Curve'!$D$15*(W50/$Z$4)^2+'LED Curve'!$D$16*(W50/$Z$4)^1+'LED Curve'!$D$17)*$AE$4))</f>
        <v>0</v>
      </c>
      <c r="BC50" s="59">
        <f>IF(BB50=0,0,IF(E50&lt;(SUM(AU50:BB50)+('LED Curve'!$D$14*(W50/$Z$5)^3+'LED Curve'!$D$15*(W50/$Z$5)^2+'LED Curve'!$D$16*(W50/$Z$5)^1+'LED Curve'!$D$17)*$AE$5+((R$5-9)*Design!C$18)),0,         ('LED Curve'!$D$14*(W50/$Z$5)^3+'LED Curve'!$D$15*(W50/$Z$5)^2+'LED Curve'!$D$16*(W50/$Z$5)^1+'LED Curve'!$D$17)*$AE$5))</f>
        <v>0</v>
      </c>
      <c r="BD50" s="59">
        <f>IF(BC50=0,0,IF(E50&lt;(SUM(AU50:BC50)+('LED Curve'!$D$14*(W50/$Z$6)^3+'LED Curve'!$D$15*(W50/$Z$6)^2+'LED Curve'!$D$16*(W50/$Z$6)^1+'LED Curve'!$D$17)*$AE$6+((R$5-10)*Design!C$18)),0,         ('LED Curve'!$D$14*(W50/$Z$6)^3+'LED Curve'!$D$15*(W50/$Z$6)^2+'LED Curve'!$D$16*(W50/$Z$6)^1+'LED Curve'!$D$17)*$AE$6))</f>
        <v>0</v>
      </c>
      <c r="BE50">
        <f t="shared" si="45"/>
        <v>24.496699063618305</v>
      </c>
      <c r="BF50" s="64">
        <f t="shared" si="7"/>
        <v>123.41074600481971</v>
      </c>
      <c r="BG50" s="64">
        <f t="shared" si="8"/>
        <v>0</v>
      </c>
      <c r="BH50" s="64">
        <f t="shared" si="9"/>
        <v>0</v>
      </c>
      <c r="BI50" s="64">
        <f t="shared" si="10"/>
        <v>0</v>
      </c>
      <c r="BJ50" s="64">
        <f t="shared" si="11"/>
        <v>0</v>
      </c>
      <c r="BK50" s="64">
        <f t="shared" si="12"/>
        <v>0</v>
      </c>
      <c r="BL50" s="64">
        <f t="shared" si="13"/>
        <v>0</v>
      </c>
      <c r="BM50" s="64">
        <f t="shared" si="14"/>
        <v>0</v>
      </c>
      <c r="BN50" s="64">
        <f t="shared" si="15"/>
        <v>0</v>
      </c>
      <c r="BO50" s="64">
        <f t="shared" si="16"/>
        <v>0</v>
      </c>
      <c r="BQ50" s="67">
        <f t="shared" si="17"/>
        <v>115.62510750148928</v>
      </c>
      <c r="BR50" s="67">
        <f t="shared" si="18"/>
        <v>0</v>
      </c>
      <c r="BS50" s="67">
        <f t="shared" si="19"/>
        <v>0</v>
      </c>
      <c r="BT50" s="67">
        <f t="shared" si="20"/>
        <v>0</v>
      </c>
      <c r="BU50" s="67">
        <f t="shared" si="21"/>
        <v>0</v>
      </c>
      <c r="BV50" s="67">
        <f t="shared" si="22"/>
        <v>0</v>
      </c>
      <c r="BW50" s="67">
        <f t="shared" si="23"/>
        <v>0</v>
      </c>
      <c r="BX50" s="67">
        <f t="shared" si="24"/>
        <v>0</v>
      </c>
      <c r="BY50" s="67">
        <f t="shared" si="25"/>
        <v>0</v>
      </c>
      <c r="BZ50" s="67">
        <f t="shared" si="26"/>
        <v>0</v>
      </c>
      <c r="CB50" s="70">
        <f t="shared" si="27"/>
        <v>108.56696073681404</v>
      </c>
      <c r="CC50" s="70">
        <f t="shared" si="28"/>
        <v>0</v>
      </c>
      <c r="CD50" s="70">
        <f t="shared" si="29"/>
        <v>0</v>
      </c>
      <c r="CE50" s="70">
        <f t="shared" si="30"/>
        <v>0</v>
      </c>
      <c r="CF50" s="70">
        <f t="shared" si="31"/>
        <v>0</v>
      </c>
      <c r="CG50" s="70">
        <f t="shared" si="32"/>
        <v>0</v>
      </c>
      <c r="CH50" s="70">
        <f t="shared" si="33"/>
        <v>0</v>
      </c>
      <c r="CI50" s="70">
        <f t="shared" si="34"/>
        <v>0</v>
      </c>
      <c r="CJ50" s="70">
        <f t="shared" si="35"/>
        <v>0</v>
      </c>
      <c r="CK50" s="70">
        <f t="shared" si="36"/>
        <v>0</v>
      </c>
      <c r="CL50">
        <f t="shared" si="46"/>
        <v>108.56696073681404</v>
      </c>
      <c r="CM50" s="64">
        <f t="shared" si="47"/>
        <v>123.41074600481971</v>
      </c>
      <c r="CN50" s="64">
        <f t="shared" si="48"/>
        <v>0</v>
      </c>
      <c r="CO50" s="64">
        <f t="shared" si="49"/>
        <v>0</v>
      </c>
      <c r="CP50" s="64">
        <f t="shared" si="50"/>
        <v>0</v>
      </c>
      <c r="CQ50" s="64">
        <f t="shared" si="51"/>
        <v>0</v>
      </c>
      <c r="CR50" s="64">
        <f t="shared" si="52"/>
        <v>0</v>
      </c>
      <c r="CS50" s="64">
        <f t="shared" si="53"/>
        <v>0</v>
      </c>
      <c r="CT50" s="64">
        <f t="shared" si="54"/>
        <v>0</v>
      </c>
      <c r="CU50" s="64">
        <f t="shared" si="55"/>
        <v>0</v>
      </c>
      <c r="CV50" s="64">
        <f t="shared" si="56"/>
        <v>0</v>
      </c>
      <c r="CX50" s="103">
        <f t="shared" si="57"/>
        <v>115.62510750148928</v>
      </c>
      <c r="CY50" s="103">
        <f t="shared" si="58"/>
        <v>0</v>
      </c>
      <c r="CZ50" s="103">
        <f t="shared" si="59"/>
        <v>0</v>
      </c>
      <c r="DA50" s="103">
        <f t="shared" si="60"/>
        <v>0</v>
      </c>
      <c r="DB50" s="103">
        <f t="shared" si="61"/>
        <v>0</v>
      </c>
      <c r="DC50" s="103">
        <f t="shared" si="62"/>
        <v>0</v>
      </c>
      <c r="DD50" s="103">
        <f t="shared" si="63"/>
        <v>0</v>
      </c>
      <c r="DE50" s="103">
        <f t="shared" si="64"/>
        <v>0</v>
      </c>
      <c r="DF50" s="103">
        <f t="shared" si="65"/>
        <v>0</v>
      </c>
      <c r="DG50" s="103">
        <f t="shared" si="66"/>
        <v>0</v>
      </c>
      <c r="DI50" s="70">
        <f t="shared" si="67"/>
        <v>108.56696073681404</v>
      </c>
      <c r="DJ50" s="70">
        <f t="shared" si="68"/>
        <v>0</v>
      </c>
      <c r="DK50" s="70">
        <f t="shared" si="69"/>
        <v>0</v>
      </c>
      <c r="DL50" s="70">
        <f t="shared" si="70"/>
        <v>0</v>
      </c>
      <c r="DM50" s="70">
        <f t="shared" si="71"/>
        <v>0</v>
      </c>
      <c r="DN50" s="70">
        <f t="shared" si="72"/>
        <v>0</v>
      </c>
      <c r="DO50" s="70">
        <f t="shared" si="73"/>
        <v>0</v>
      </c>
      <c r="DP50" s="70">
        <f t="shared" si="74"/>
        <v>0</v>
      </c>
      <c r="DQ50" s="70">
        <f t="shared" si="75"/>
        <v>0</v>
      </c>
      <c r="DR50" s="70">
        <f t="shared" si="76"/>
        <v>0</v>
      </c>
      <c r="DT50">
        <f t="shared" si="77"/>
        <v>8.5079874072175201</v>
      </c>
      <c r="DU50">
        <f t="shared" si="78"/>
        <v>8.8749220144956364</v>
      </c>
      <c r="DV50">
        <f t="shared" si="116"/>
        <v>9.1816828812569629</v>
      </c>
      <c r="DX50">
        <f t="shared" si="80"/>
        <v>9.5899989591545262E-2</v>
      </c>
      <c r="DY50">
        <f t="shared" si="81"/>
        <v>8.5026197430230224E-2</v>
      </c>
      <c r="DZ50">
        <f t="shared" si="82"/>
        <v>7.1280251972202849E-2</v>
      </c>
      <c r="EB50">
        <f t="shared" si="83"/>
        <v>3.0691679816112925</v>
      </c>
      <c r="EC50">
        <f t="shared" si="84"/>
        <v>0</v>
      </c>
      <c r="ED50">
        <f t="shared" si="85"/>
        <v>0</v>
      </c>
      <c r="EE50">
        <f t="shared" si="86"/>
        <v>0</v>
      </c>
      <c r="EF50">
        <f t="shared" si="87"/>
        <v>0</v>
      </c>
      <c r="EG50">
        <f t="shared" si="88"/>
        <v>0</v>
      </c>
      <c r="EH50">
        <f t="shared" si="89"/>
        <v>0</v>
      </c>
      <c r="EI50">
        <f t="shared" si="90"/>
        <v>0</v>
      </c>
      <c r="EJ50">
        <f t="shared" si="91"/>
        <v>0</v>
      </c>
      <c r="EK50">
        <f t="shared" si="92"/>
        <v>0</v>
      </c>
      <c r="EM50">
        <f t="shared" si="93"/>
        <v>2.8531058526813911</v>
      </c>
      <c r="EN50">
        <f t="shared" si="94"/>
        <v>0</v>
      </c>
      <c r="EO50">
        <f t="shared" si="95"/>
        <v>0</v>
      </c>
      <c r="EP50">
        <f t="shared" si="96"/>
        <v>0</v>
      </c>
      <c r="EQ50">
        <f t="shared" si="97"/>
        <v>0</v>
      </c>
      <c r="ER50">
        <f t="shared" si="98"/>
        <v>0</v>
      </c>
      <c r="ES50">
        <f t="shared" si="99"/>
        <v>0</v>
      </c>
      <c r="ET50">
        <f t="shared" si="100"/>
        <v>0</v>
      </c>
      <c r="EU50">
        <f t="shared" si="101"/>
        <v>0</v>
      </c>
      <c r="EV50">
        <f t="shared" si="102"/>
        <v>0</v>
      </c>
      <c r="EX50">
        <f t="shared" si="103"/>
        <v>2.6595321654213975</v>
      </c>
      <c r="EY50">
        <f t="shared" si="104"/>
        <v>0</v>
      </c>
      <c r="EZ50">
        <f t="shared" si="105"/>
        <v>0</v>
      </c>
      <c r="FA50">
        <f t="shared" si="106"/>
        <v>0</v>
      </c>
      <c r="FB50">
        <f t="shared" si="107"/>
        <v>0</v>
      </c>
      <c r="FC50">
        <f t="shared" si="108"/>
        <v>0</v>
      </c>
      <c r="FD50">
        <f t="shared" si="109"/>
        <v>0</v>
      </c>
      <c r="FE50">
        <f t="shared" si="110"/>
        <v>0</v>
      </c>
      <c r="FF50">
        <f t="shared" si="111"/>
        <v>0</v>
      </c>
      <c r="FG50">
        <f t="shared" si="112"/>
        <v>0</v>
      </c>
      <c r="FJ50">
        <f>IF($W$2=0,0,IF(BF50&lt;=0,0,('LED Curve'!$D$19*(BF50/$W$2)^3+'LED Curve'!$D$20*(BF50/$W$2)^2+'LED Curve'!$D$21*(BF50/$W$2)^1+'LED Curve'!$D$22)*$AC$2*$W$2))</f>
        <v>486.48778091650161</v>
      </c>
      <c r="FK50">
        <f>IF($W$3=0,0,IF(BG50&lt;=0,0,('LED Curve'!$D$19*(BG50/$W$3)^3+'LED Curve'!$D$20*(BG50/$W$3)^2+'LED Curve'!$D$21*(BG50/$W$3)^1+'LED Curve'!$D$22)*$AC$3*$W$3))</f>
        <v>0</v>
      </c>
      <c r="FL50">
        <f>IF($W$4=0,0,IF(BH50&lt;=0,0,('LED Curve'!$D$19*(BH50/$W$4)^3+'LED Curve'!$D$20*(BH50/$W$4)^2+'LED Curve'!$D$21*(BH50/$W$4)^1+'LED Curve'!$D$22)*$AC$4*$W$4))</f>
        <v>0</v>
      </c>
      <c r="FM50">
        <f>IF($W$5=0,0,IF(BI50&lt;=0,0,('LED Curve'!$D$19*(BI50/$W$5)^3+'LED Curve'!$D$20*(BI50/$W$5)^2+'LED Curve'!$D$21*(BI50/$W$5)^1+'LED Curve'!$D$22)*$AC$5*$W$5))</f>
        <v>0</v>
      </c>
      <c r="FN50">
        <f>IF($W$6=0,0,IF(BJ50&lt;=0,0,('LED Curve'!$D$19*(BJ50/$W$6)^3+'LED Curve'!$D$20*(BJ50/$W$6)^2+'LED Curve'!$D$21*(BJ50/$W$6)^1+'LED Curve'!$D$22)*$AC$6*$W$6))</f>
        <v>0</v>
      </c>
      <c r="FO50">
        <f>IF($Z$2=0,0,IF(BK50&lt;=0,0,('LED Curve'!$D$19*(BK50/$Z$2)^3+'LED Curve'!$D$20*(BK50/$Z$2)^2+'LED Curve'!$D$21*(BK50/$Z$2)^1+'LED Curve'!$D$22)*$AE$2*$Z$2))</f>
        <v>0</v>
      </c>
      <c r="FP50">
        <f>IF($Z$3=0,0,IF(BL50&lt;=0,0,('LED Curve'!$D$19*(BL50/$Z$3)^3+'LED Curve'!$D$20*(BL50/$Z$3)^2+'LED Curve'!$D$21*(BL50/$Z$3)^1+'LED Curve'!$D$22)*$AE$3*$Z$3))</f>
        <v>0</v>
      </c>
      <c r="FQ50">
        <f>IF($Z$4=0,0,IF(BM50&lt;=0,0,('LED Curve'!$D$19*(BM50/$Z$4)^3+'LED Curve'!$D$20*(BM50/$Z$4)^2+'LED Curve'!$D$21*(BM50/$Z$4)^1+'LED Curve'!$D$22)*$AE$4*$Z$4))</f>
        <v>0</v>
      </c>
      <c r="FR50">
        <f>IF($Z$5=0,0,IF(BN50&lt;=0,0,('LED Curve'!$D$19*(BN50/$Z$5)^3+'LED Curve'!$D$20*(BN50/$Z$5)^2+'LED Curve'!$D$21*(BN50/$Z$5)^1+'LED Curve'!$D$22)*$AE$5*$Z$5))</f>
        <v>0</v>
      </c>
      <c r="FS50">
        <f>IF($Z$6=0,0,IF(BO50&lt;=0,0,('LED Curve'!$D$19*(BO50/$Z$6)^3+'LED Curve'!$D$20*(BO50/$Z$6)^2+'LED Curve'!$D$21*(BO50/$Z$6)^1+'LED Curve'!$D$22)*$AE$6*$Z$6))</f>
        <v>0</v>
      </c>
      <c r="FU50">
        <f>IF($W$2=0,0,IF(BQ50&lt;=0,0,('LED Curve'!$D$19*(BQ50/$W$2)^3+'LED Curve'!$D$20*(BQ50/$W$2)^2+'LED Curve'!$D$21*(BQ50/$W$2)^1+'LED Curve'!$D$22)*$AC$2*$W$2))</f>
        <v>458.98932006326703</v>
      </c>
      <c r="FV50">
        <f>IF($W$3=0,0,IF(BR50&lt;=0,0,('LED Curve'!$D$19*(BR50/$W$3)^3+'LED Curve'!$D$20*(BR50/$W$3)^2+'LED Curve'!$D$21*(BR50/$W$3)^1+'LED Curve'!$D$22)*$AC$3*$W$3))</f>
        <v>0</v>
      </c>
      <c r="FW50">
        <f>IF($W$4=0,0,IF(BS50&lt;=0,0,('LED Curve'!$D$19*(BS50/$W$4)^3+'LED Curve'!$D$20*(BS50/$W$4)^2+'LED Curve'!$D$21*(BS50/$W$4)^1+'LED Curve'!$D$22)*$AC$4*$W$4))</f>
        <v>0</v>
      </c>
      <c r="FX50">
        <f>IF($W$5=0,0,IF(BT50&lt;=0,0,('LED Curve'!$D$19*(BT50/$W$5)^3+'LED Curve'!$D$20*(BT50/$W$5)^2+'LED Curve'!$D$21*(BT50/$W$5)^1+'LED Curve'!$D$22)*$AC$5*$W$5))</f>
        <v>0</v>
      </c>
      <c r="FY50">
        <f>IF($W$6=0,0,IF(BU50&lt;=0,0,('LED Curve'!$D$19*(BU50/$W$6)^3+'LED Curve'!$D$20*(BU50/$W$6)^2+'LED Curve'!$D$21*(BU50/$W$6)^1+'LED Curve'!$D$22)*$AC$6*$W$6))</f>
        <v>0</v>
      </c>
      <c r="FZ50">
        <f>IF($Z$2=0,0,IF(BV50&lt;=0,0,('LED Curve'!$D$19*(BV50/$Z$2)^3+'LED Curve'!$D$20*(BV50/$Z$2)^2+'LED Curve'!$D$21*(BV50/$Z$2)^1+'LED Curve'!$D$22)*$AE$2*$Z$2))</f>
        <v>0</v>
      </c>
      <c r="GA50">
        <f>IF($Z$3=0,0,IF(BW50&lt;=0,0,('LED Curve'!$D$19*(BW50/$Z$3)^3+'LED Curve'!$D$20*(BW50/$Z$3)^2+'LED Curve'!$D$21*(BW50/$Z$3)^1+'LED Curve'!$D$22)*$AE$3*$Z$3))</f>
        <v>0</v>
      </c>
      <c r="GB50">
        <f>IF($Z$4=0,0,IF(BX50&lt;=0,0,('LED Curve'!$D$19*(BX50/$Z$4)^3+'LED Curve'!$D$20*(BX50/$Z$4)^2+'LED Curve'!$D$21*(BX50/$Z$4)^1+'LED Curve'!$D$22)*$AE$4*$Z$4))</f>
        <v>0</v>
      </c>
      <c r="GC50">
        <f>IF($Z$5=0,0,IF(BY50&lt;=0,0,('LED Curve'!$D$19*(BY50/$Z$5)^3+'LED Curve'!$D$20*(BY50/$Z$5)^2+'LED Curve'!$D$21*(BY50/$Z$5)^1+'LED Curve'!$D$22)*$AE$5*$Z$5))</f>
        <v>0</v>
      </c>
      <c r="GD50">
        <f>IF($Z$6=0,0,IF(BZ50&lt;=0,0,('LED Curve'!$D$19*(BZ50/$Z$6)^3+'LED Curve'!$D$20*(BZ50/$Z$6)^2+'LED Curve'!$D$21*(BZ50/$Z$6)^1+'LED Curve'!$D$22)*$AE$6*$Z$6))</f>
        <v>0</v>
      </c>
      <c r="GF50">
        <f>IF($W$2=0,0,IF(CB50&lt;=0,0,('LED Curve'!$D$19*(CB50/$W$2)^3+'LED Curve'!$D$20*(CB50/$W$2)^2+'LED Curve'!$D$21*(CB50/$W$2)^1+'LED Curve'!$D$22)*$AC$2*$W$2))</f>
        <v>433.59450037644115</v>
      </c>
      <c r="GG50">
        <f>IF($W$3=0,0,IF(CC50&lt;=0,0,('LED Curve'!$D$19*(CC50/$W$3)^3+'LED Curve'!$D$20*(CC50/$W$3)^2+'LED Curve'!$D$21*(CC50/$W$3)^1+'LED Curve'!$D$22)*$AC$3*$W$3))</f>
        <v>0</v>
      </c>
      <c r="GH50">
        <f>IF($W$4=0,0,IF(CD50&lt;=0,0,('LED Curve'!$D$19*(CD50/$W$4)^3+'LED Curve'!$D$20*(CD50/$W$4)^2+'LED Curve'!$D$21*(CD50/$W$4)^1+'LED Curve'!$D$22)*$AC$4*$W$4))</f>
        <v>0</v>
      </c>
      <c r="GI50">
        <f>IF($W$5=0,0,IF(CE50&lt;=0,0,('LED Curve'!$D$19*(CE50/$W$5)^3+'LED Curve'!$D$20*(CE50/$W$5)^2+'LED Curve'!$D$21*(CE50/$W$5)^1+'LED Curve'!$D$22)*$AC$5*$W$5))</f>
        <v>0</v>
      </c>
      <c r="GJ50">
        <f>IF($W$6=0,0,IF(CF50&lt;=0,0,('LED Curve'!$D$19*(CF50/$W$6)^3+'LED Curve'!$D$20*(CF50/$W$6)^2+'LED Curve'!$D$21*(CF50/$W$6)^1+'LED Curve'!$D$22)*$AC$6*$W$6))</f>
        <v>0</v>
      </c>
      <c r="GK50">
        <f>IF($Z$2=0,0,IF(CG50&lt;=0,0,('LED Curve'!$D$19*(CG50/$Z$2)^3+'LED Curve'!$D$20*(CG50/$Z$2)^2+'LED Curve'!$D$21*(CG50/$Z$2)^1+'LED Curve'!$D$22)*$AE$2*$Z$2))</f>
        <v>0</v>
      </c>
      <c r="GL50">
        <f>IF($Z$3=0,0,IF(CH50&lt;=0,0,('LED Curve'!$D$19*(CH50/$Z$3)^3+'LED Curve'!$D$20*(CH50/$Z$3)^2+'LED Curve'!$D$21*(CH50/$Z$3)^1+'LED Curve'!$D$22)*$AE$3*$Z$3))</f>
        <v>0</v>
      </c>
      <c r="GM50">
        <f>IF($Z$4=0,0,IF(CI50&lt;=0,0,('LED Curve'!$D$19*(CI50/$Z$4)^3+'LED Curve'!$D$20*(CI50/$Z$4)^2+'LED Curve'!$D$21*(CI50/$Z$4)^1+'LED Curve'!$D$22)*$AE$4*$Z$4))</f>
        <v>0</v>
      </c>
      <c r="GN50">
        <f>IF($Z$5=0,0,IF(CJ50&lt;=0,0,('LED Curve'!$D$19*(CJ50/$Z$5)^3+'LED Curve'!$D$20*(CJ50/$Z$5)^2+'LED Curve'!$D$21*(CJ50/$Z$5)^1+'LED Curve'!$D$22)*$AE$5*$Z$5))</f>
        <v>0</v>
      </c>
      <c r="GO50">
        <f>IF($Z$6=0,0,IF(CK50&lt;=0,0,('LED Curve'!$D$19*(CK50/$Z$6)^3+'LED Curve'!$D$20*(CK50/$Z$6)^2+'LED Curve'!$D$21*(CK50/$Z$6)^1+'LED Curve'!$D$22)*$AE$6*$Z$6))</f>
        <v>0</v>
      </c>
      <c r="GQ50">
        <f t="shared" si="113"/>
        <v>486.48778091650161</v>
      </c>
      <c r="GR50">
        <f t="shared" si="41"/>
        <v>0</v>
      </c>
      <c r="GS50">
        <f t="shared" si="114"/>
        <v>458.98932006326703</v>
      </c>
      <c r="GT50">
        <f t="shared" si="42"/>
        <v>0</v>
      </c>
      <c r="GU50">
        <f t="shared" si="115"/>
        <v>433.59450037644115</v>
      </c>
      <c r="GV50">
        <f t="shared" si="43"/>
        <v>0</v>
      </c>
    </row>
    <row r="51" spans="1:204" ht="16.899999999999999">
      <c r="A51">
        <v>40</v>
      </c>
      <c r="B51">
        <f t="shared" si="0"/>
        <v>1.3020833333333333E-3</v>
      </c>
      <c r="C51" s="50">
        <f t="shared" si="1"/>
        <v>70.598811115596618</v>
      </c>
      <c r="D51" s="50">
        <f t="shared" si="2"/>
        <v>78.598679017329573</v>
      </c>
      <c r="E51" s="50">
        <f t="shared" si="3"/>
        <v>86.598546919062514</v>
      </c>
      <c r="G51" s="52">
        <f t="shared" si="4"/>
        <v>1.1206160494539146</v>
      </c>
      <c r="H51" s="52">
        <f t="shared" si="5"/>
        <v>1.2475980796401518</v>
      </c>
      <c r="I51" s="52">
        <f t="shared" si="6"/>
        <v>1.374580109826389</v>
      </c>
      <c r="J51" s="52">
        <f>IF(C51&lt;Calculation!D$19,0,G51)</f>
        <v>1.1206160494539146</v>
      </c>
      <c r="K51" s="52">
        <f>IF(D51&lt;Calculation!D$19,0,H51)</f>
        <v>1.2475980796401518</v>
      </c>
      <c r="L51" s="52">
        <f>IF(E51&lt;Calculation!D$19,0,I51)</f>
        <v>1.374580109826389</v>
      </c>
      <c r="M51" s="52">
        <f>IF(IF(C51&lt;Calculation!D$19,0,C51*(R$3/(R$2+R$3)))&gt;0,$H$2*SIN(2*PI()*$E$2*B51)+$H$5,0)</f>
        <v>1.1370205439452872</v>
      </c>
      <c r="N51" s="52">
        <f>IF(IF(D51&lt;Calculation!D$19,0,D51*(R$3/(R$2+R$3)))&gt;0,$J$2*SIN(2*PI()*$E$2*B51)+$J$5,0)</f>
        <v>1.0698746674044144</v>
      </c>
      <c r="O51" s="52">
        <f>IF(IF(E51&lt;Calculation!D$19,0,E51*(R$3/(R$2+R$3)))&gt;0,$L$2*SIN(2*PI()*$E$2*B51)+$L$5,0)</f>
        <v>1.0092762165114382</v>
      </c>
      <c r="Q51" s="55">
        <f>(M51/Design!C$43)*10^3</f>
        <v>126.3356159939208</v>
      </c>
      <c r="R51" s="55">
        <f>(N51/Design!C$43)*10^3</f>
        <v>118.87496304493493</v>
      </c>
      <c r="S51" s="55">
        <f>(O51/Design!C$43)*10^3</f>
        <v>112.14180183460425</v>
      </c>
      <c r="U51" s="55">
        <f>(($H$2*SIN(2*PI()*$E$2*B51)+$H$5)/Design!C$43)*10^3</f>
        <v>126.3356159939208</v>
      </c>
      <c r="V51" s="55">
        <f>(($J$2*SIN(2*PI()*$E$2*B51)+$J$5)/Design!C$43)*10^3</f>
        <v>118.87496304493493</v>
      </c>
      <c r="W51" s="55">
        <f>(($L$2*SIN(2*PI()*$E$2*B51)+$L$5)/Design!C$43)*10^3</f>
        <v>112.14180183460425</v>
      </c>
      <c r="Y51" s="99">
        <f>IF(C51&lt;('LED Curve'!$D$14*(U51/$W$2)^3+'LED Curve'!$D$15*(U51/$W$2)^2+'LED Curve'!$D$16*(U51/$W$2)^1+'LED Curve'!$D$17)*$AC$2+((R$5-1)*Design!C$18),0,         ('LED Curve'!$D$14*(U51/$W$2)^3+'LED Curve'!$D$15*(U51/$W$2)^2+'LED Curve'!$D$16*(U51/$W$2)^1+'LED Curve'!$D$17)*$AC$2)</f>
        <v>24.941435258154137</v>
      </c>
      <c r="Z51" s="99">
        <f>IF(Y51=0,0,IF(C51&lt;Y51+('LED Curve'!$D$14*(U51/$W$3)^3+'LED Curve'!$D$15*(U51/$W$3)^2+'LED Curve'!$D$16*(U51/$W$3)^1+'LED Curve'!$D$17)*$AC$3+((R$5-2)*Design!C$18),0,         ('LED Curve'!$D$14*(U51/$W$3)^3+'LED Curve'!$D$15*(U51/$W$3)^2+'LED Curve'!$D$16*(U51/$W$3)^1+'LED Curve'!$D$17)*$AC$3))</f>
        <v>0</v>
      </c>
      <c r="AA51" s="99">
        <f>IF(Z51=0,0,IF(C51&lt;(SUM(Y51:Z51)+('LED Curve'!$D$14*(U51/$W$4)^3+'LED Curve'!$D$15*(U51/$W$4)^2+'LED Curve'!$D$16*(U51/$W$4)^1+'LED Curve'!$D$17)*$AC$4+((R$5-3)*Design!C$18)),0,         ('LED Curve'!$D$14*(U51/$W$4)^3+'LED Curve'!$D$15*(U51/$W$4)^2+'LED Curve'!$D$16*(U51/$W$4)^1+'LED Curve'!$D$17)*$AC$4))</f>
        <v>0</v>
      </c>
      <c r="AB51" s="99">
        <f>IF(AA51=0,0,IF(C51&lt;(SUM(Y51:AA51)+('LED Curve'!$D$14*(U51/$W$5)^3+'LED Curve'!$D$15*(U51/$W$5)^2+'LED Curve'!$D$16*(U51/$W$5)^1+'LED Curve'!$D$17)*$AC$5+((R$5-4)*Design!C$18)),0,         ('LED Curve'!$D$14*(U51/$W$5)^3+'LED Curve'!$D$15*(U51/$W$5)^2+'LED Curve'!$D$16*(U51/$W$5)^1+'LED Curve'!$D$17)*$AC$5))</f>
        <v>0</v>
      </c>
      <c r="AC51" s="99">
        <f>IF(AB51=0,0,IF(C51&lt;(SUM(Y51:AB51)+ ('LED Curve'!$D$14*(U51/$W$6)^3+'LED Curve'!$D$15*(U51/$W$6)^2+'LED Curve'!$D$16*(U51/$W$6)^1+'LED Curve'!$D$17)*$AC$6+((R$5-5)*Design!C$18)),0,         ('LED Curve'!$D$14*(U51/$W$6)^3+'LED Curve'!$D$15*(U51/$W$6)^2+'LED Curve'!$D$16*(U51/$W$6)^1+'LED Curve'!$D$17)*$AC$6))</f>
        <v>0</v>
      </c>
      <c r="AD51" s="99">
        <f>IF(AC51=0,0,IF(C51&lt;(SUM(Y51:AC51)+('LED Curve'!$D$14*(U51/$Z$2)^3+'LED Curve'!$D$15*(U51/$Z$2)^2+'LED Curve'!$D$16*(U51/$Z$2)^1+'LED Curve'!$D$17)*$AE$2+((R$5-6)*Design!C$18)),0,         ('LED Curve'!$D$14*(U51/$Z$2)^3+'LED Curve'!$D$15*(U51/$Z$2)^2+'LED Curve'!$D$16*(U51/$Z$2)^1+'LED Curve'!$D$17)*$AE$2))</f>
        <v>0</v>
      </c>
      <c r="AE51" s="99">
        <f>IF(AD51=0,0,IF(C51&lt;(SUM(Y51:AD51)+('LED Curve'!$D$14*(U51/$Z$3)^3+'LED Curve'!$D$15*(U51/$Z$3)^2+'LED Curve'!$D$16*(U51/$Z$3)^1+'LED Curve'!$D$17)*$AE$3+((R$5-7)*Design!C$18)),0,         ('LED Curve'!$D$14*(U51/$Z$3)^3+'LED Curve'!$D$15*(U51/$Z$3)^2+'LED Curve'!$D$16*(U51/$Z$3)^1+'LED Curve'!$D$17)*$AE$3))</f>
        <v>0</v>
      </c>
      <c r="AF51" s="99">
        <f>IF(AE51=0,0,IF(C51&lt;(SUM(Y51:AE51)+('LED Curve'!$D$14*(U51/$Z$4)^3+'LED Curve'!$D$15*(U51/$Z$4)^2+'LED Curve'!$D$16*(U51/$Z$4)^1+'LED Curve'!$D$17)*$AE$4+((R$5-8)*Design!C$18)),0,         ('LED Curve'!$D$14*(U51/$Z$4)^3+'LED Curve'!$D$15*(U51/$Z$4)^2+'LED Curve'!$D$16*(U51/$Z$4)^1+'LED Curve'!$D$17)*$AE$4))</f>
        <v>0</v>
      </c>
      <c r="AG51" s="99">
        <f>IF(AF51=0,0,IF(C51&lt;(SUM(Y51:AF51)+('LED Curve'!$D$14*(U51/$Z$5)^3+'LED Curve'!$D$15*(U51/$Z$5)^2+'LED Curve'!$D$16*(U51/$Z$5)^1+'LED Curve'!$D$17)*$AE$5+((R$5-9)*Design!C$18)),0,         ('LED Curve'!$D$14*(U51/$Z$5)^3+'LED Curve'!$D$15*(U51/$Z$5)^2+'LED Curve'!$D$16*(U51/$Z$5)^1+'LED Curve'!$D$17)*$AE$5))</f>
        <v>0</v>
      </c>
      <c r="AH51" s="99">
        <f>IF(AG51=0,0,IF(C51&lt;(SUM(Y51:AG51)+('LED Curve'!$D$14*(U51/$Z$6)^3+'LED Curve'!$D$15*(U51/$Z$6)^2+'LED Curve'!$D$16*(U51/$Z$6)^1+'LED Curve'!$D$17)*$AE$6+((R$5-10)*Design!C$18)),0,         ('LED Curve'!$D$14*(U51/$Z$6)^3+'LED Curve'!$D$15*(U51/$Z$6)^2+'LED Curve'!$D$16*(U51/$Z$6)^1+'LED Curve'!$D$17)*$AE$6))</f>
        <v>0</v>
      </c>
      <c r="AI51">
        <f t="shared" si="44"/>
        <v>24.941435258154137</v>
      </c>
      <c r="AJ51" s="57">
        <f>IF(D51&lt;('LED Curve'!$D$14*(V51/$W$2)^3+'LED Curve'!$D$15*(V51/$W$2)^2+'LED Curve'!$D$16*(V51/$W$2)^1+'LED Curve'!$D$17)*$AC$2+((R$5-1)*Design!C$18),0,         ('LED Curve'!$D$14*(V51/$W$2)^3+'LED Curve'!$D$15*(V51/$W$2)^2+'LED Curve'!$D$16*(V51/$W$2)^1+'LED Curve'!$D$17)*$AC$2)</f>
        <v>24.75692892128955</v>
      </c>
      <c r="AK51" s="57">
        <f>IF(AJ51=0,0,IF(D51&lt;AJ51+('LED Curve'!$D$14*(V51/$W$3)^3+'LED Curve'!$D$15*(V51/$W$3)^2+'LED Curve'!$D$16*(V51/$W$3)^1+'LED Curve'!$D$17)*$AC$3+((R$5-1)*Design!C$18),0,         ('LED Curve'!$D$14*(V51/$W$3)^3+'LED Curve'!$D$15*(V51/$W$3)^2+'LED Curve'!$D$16*(V51/$W$3)^1+'LED Curve'!$D$17)*$AC$3))</f>
        <v>0</v>
      </c>
      <c r="AL51" s="57">
        <f>IF(AK51=0,0,IF(D51&lt;(SUM(AJ51:AK51)+('LED Curve'!$D$14*(V51/$W$4)^3+'LED Curve'!$D$15*(V51/$W$4)^2+'LED Curve'!$D$16*(V51/$W$4)^1+'LED Curve'!$D$17)*$AC$4+((R$5-1)*Design!C$18)),0,         ('LED Curve'!$D$14*(V51/$W$4)^3+'LED Curve'!$D$15*(V51/$W$4)^2+'LED Curve'!$D$16*(V51/$W$4)^1+'LED Curve'!$D$17)*$AC$4))</f>
        <v>0</v>
      </c>
      <c r="AM51" s="57">
        <f>IF(AL51=0,0,IF(D51&lt;(SUM(AJ51:AL51)+('LED Curve'!$D$14*(V51/$W$5)^3+'LED Curve'!$D$15*(V51/$W$5)^2+'LED Curve'!$D$16*(V51/$W$5)^1+'LED Curve'!$D$17)*$AC$5+((R$5-1)*Design!C$18)),0,         ('LED Curve'!$D$14*(V51/$W$5)^3+'LED Curve'!$D$15*(V51/$W$5)^2+'LED Curve'!$D$16*(V51/$W$5)^1+'LED Curve'!$D$17)*$AC$5))</f>
        <v>0</v>
      </c>
      <c r="AN51" s="57">
        <f>IF(AM51=0,0,IF(D51&lt;(SUM(AJ51:AM51)+ ('LED Curve'!$D$14*(V51/$W$6)^3+'LED Curve'!$D$15*(V51/$W$6)^2+'LED Curve'!$D$16*(V51/$W$6)^1+'LED Curve'!$D$17)*$AC$6+((R$5-1)*Design!C$18)),0,         ('LED Curve'!$D$14*(V51/$W$6)^3+'LED Curve'!$D$15*(V51/$W$6)^2+'LED Curve'!$D$16*(V51/$W$6)^1+'LED Curve'!$D$17)*$AC$6))</f>
        <v>0</v>
      </c>
      <c r="AO51" s="57">
        <f>IF(AN51=0,0,IF(D51&lt;(SUM(AJ51:AN51)+('LED Curve'!$D$14*(V51/$Z$2)^3+'LED Curve'!$D$15*(V51/$Z$2)^2+'LED Curve'!$D$16*(V51/$Z$2)^1+'LED Curve'!$D$17)*$AE$2+((R$5-1)*Design!C$18)),0,         ('LED Curve'!$D$14*(V51/$Z$2)^3+'LED Curve'!$D$15*(V51/$Z$2)^2+'LED Curve'!$D$16*(V51/$Z$2)^1+'LED Curve'!$D$17)*$AE$2))</f>
        <v>0</v>
      </c>
      <c r="AP51" s="57">
        <f>IF(AO51=0,0,IF(D51&lt;(SUM(AJ51:AO51)+('LED Curve'!$D$14*(V51/$Z$3)^3+'LED Curve'!$D$15*(V51/$Z$3)^2+'LED Curve'!$D$16*(V51/$Z$3)^1+'LED Curve'!$D$17)*$AE$3+((R$5-1)*Design!C$18)),0,         ('LED Curve'!$D$14*(V51/$Z$3)^3+'LED Curve'!$D$15*(V51/$Z$3)^2+'LED Curve'!$D$16*(V51/$Z$3)^1+'LED Curve'!$D$17)*$AE$3))</f>
        <v>0</v>
      </c>
      <c r="AQ51" s="57">
        <f>IF(AP51=0,0,IF(D51&lt;(SUM(AJ51:AP51)+('LED Curve'!$D$14*(V51/$Z$4)^3+'LED Curve'!$D$15*(V51/$Z$4)^2+'LED Curve'!$D$16*(V51/$Z$4)^1+'LED Curve'!$D$17)*$AE$4+((R$5-1)*Design!C$18)),0,         ('LED Curve'!$D$14*(V51/$Z$4)^3+'LED Curve'!$D$15*(V51/$Z$4)^2+'LED Curve'!$D$16*(V51/$Z$4)^1+'LED Curve'!$D$17)*$AE$4))</f>
        <v>0</v>
      </c>
      <c r="AR51" s="57">
        <f>IF(AQ51=0,0,IF(D51&lt;(SUM(AJ51:AQ51)+('LED Curve'!$D$14*(V51/$Z$5)^3+'LED Curve'!$D$15*(V51/$Z$5)^2+'LED Curve'!$D$16*(V51/$Z$5)^1+'LED Curve'!$D$17)*$AE$5+((R$5-1)*Design!C$18)),0,         ('LED Curve'!$D$14*(V51/$Z$5)^3+'LED Curve'!$D$15*(V51/$Z$5)^2+'LED Curve'!$D$16*(V51/$Z$5)^1+'LED Curve'!$D$17)*$AE$5))</f>
        <v>0</v>
      </c>
      <c r="AS51" s="57">
        <f>IF(AR51=0,0,IF(D51&lt;(SUM(AJ51:AR51)+('LED Curve'!$D$14*(V51/$Z$6)^3+'LED Curve'!$D$15*(V51/$Z$6)^2+'LED Curve'!$D$16*(V51/$Z$6)^1+'LED Curve'!$D$17)*$AE$6+((R$5-1)*Design!C$18)),0,         ('LED Curve'!$D$14*(V51/$Z$6)^3+'LED Curve'!$D$15*(V51/$Z$6)^2+'LED Curve'!$D$16*(V51/$Z$6)^1+'LED Curve'!$D$17)*$AE$6))</f>
        <v>0</v>
      </c>
      <c r="AU51" s="59">
        <f>IF(E51&lt;('LED Curve'!$D$14*(W51/$W$2)^3+'LED Curve'!$D$15*(W51/$W$2)^2+'LED Curve'!$D$16*(W51/$W$2)^1+'LED Curve'!$D$17)*$AC$2+((R$5-1)*Design!C$18),0,         ('LED Curve'!$D$14*(W51/$W$2)^3+'LED Curve'!$D$15*(W51/$W$2)^2+'LED Curve'!$D$16*(W51/$W$2)^1+'LED Curve'!$D$17)*$AC$2)</f>
        <v>24.587558032710085</v>
      </c>
      <c r="AV51" s="59">
        <f>IF(AU51=0,0,IF(E51&lt;AU51+('LED Curve'!$D$14*(W51/$W$3)^3+'LED Curve'!$D$15*(W51/$W$3)^2+'LED Curve'!$D$16*(W51/$W$3)^1+'LED Curve'!$D$17)*$AC$3+((R$5-2)*Design!C$18),0,         ('LED Curve'!$D$14*(W51/$W$3)^3+'LED Curve'!$D$15*(W51/$W$3)^2+'LED Curve'!$D$16*(W51/$W$3)^1+'LED Curve'!$D$17)*$AC$3))</f>
        <v>0</v>
      </c>
      <c r="AW51" s="59">
        <f>IF(AV51=0,0,IF(E51&lt;(SUM(AU51:AV51)+('LED Curve'!$D$14*(W51/$W$4)^3+'LED Curve'!$D$15*(W51/$W$4)^2+'LED Curve'!$D$16*(W51/$W$4)^1+'LED Curve'!$D$17)*$AC$4+((R$5-3)*Design!C$18)),0,         ('LED Curve'!$D$14*(W51/$W$4)^3+'LED Curve'!$D$15*(W51/$W$4)^2+'LED Curve'!$D$16*(W51/$W$4)^1+'LED Curve'!$D$17)*$AC$4))</f>
        <v>0</v>
      </c>
      <c r="AX51" s="59">
        <f>IF(AW51=0,0,IF(E51&lt;(SUM(AU51:AW51)+('LED Curve'!$D$14*(W51/$W$5)^3+'LED Curve'!$D$15*(W51/$W$5)^2+'LED Curve'!$D$16*(W51/$W$5)^1+'LED Curve'!$D$17)*$AC$5+((R$5-4)*Design!C$18)),0,         ('LED Curve'!$D$14*(W51/$W$5)^3+'LED Curve'!$D$15*(W51/$W$5)^2+'LED Curve'!$D$16*(W51/$W$5)^1+'LED Curve'!$D$17)*$AC$5))</f>
        <v>0</v>
      </c>
      <c r="AY51" s="59">
        <f>IF(AX51=0,0,IF(E51&lt;(SUM(AU51:AX51)+ ('LED Curve'!$D$14*(W51/$W$6)^3+'LED Curve'!$D$15*(W51/$W$6)^2+'LED Curve'!$D$16*(W51/$W$6)^1+'LED Curve'!$D$17)*$AC$6+((R$5-5)*Design!C$18)),0,         ('LED Curve'!$D$14*(W51/$W$6)^3+'LED Curve'!$D$15*(W51/$W$6)^2+'LED Curve'!$D$16*(W51/$W$6)^1+'LED Curve'!$D$17)*$AC$6))</f>
        <v>0</v>
      </c>
      <c r="AZ51" s="59">
        <f>IF(AY51=0,0,IF(E51&lt;(SUM(AU51:AY51)+('LED Curve'!$D$14*(W51/$Z$2)^3+'LED Curve'!$D$15*(W51/$Z$2)^2+'LED Curve'!$D$16*(W51/$Z$2)^1+'LED Curve'!$D$17)*$AE$2+((R$5-6)*Design!C$18)),0,         ('LED Curve'!$D$14*(W51/$Z$2)^3+'LED Curve'!$D$15*(W51/$Z$2)^2+'LED Curve'!$D$16*(W51/$Z$2)^1+'LED Curve'!$D$17)*$AE$2))</f>
        <v>0</v>
      </c>
      <c r="BA51" s="59">
        <f>IF(AZ51=0,0,IF(E51&lt;(SUM(AU51:AZ51)+('LED Curve'!$D$14*(W51/$Z$3)^3+'LED Curve'!$D$15*(W51/$Z$3)^2+'LED Curve'!$D$16*(W51/$Z$3)^1+'LED Curve'!$D$17)*$AE$3+((R$5-7)*Design!C$18)),0,         ('LED Curve'!$D$14*(W51/$Z$3)^3+'LED Curve'!$D$15*(W51/$Z$3)^2+'LED Curve'!$D$16*(W51/$Z$3)^1+'LED Curve'!$D$17)*$AE$3))</f>
        <v>0</v>
      </c>
      <c r="BB51" s="59">
        <f>IF(BA51=0,0,IF(E51&lt;(SUM(AU51:BA51)+('LED Curve'!$D$14*(W51/$Z$4)^3+'LED Curve'!$D$15*(W51/$Z$4)^2+'LED Curve'!$D$16*(W51/$Z$4)^1+'LED Curve'!$D$17)*$AE$4+((R$5-8)*Design!C$18)),0,         ('LED Curve'!$D$14*(W51/$Z$4)^3+'LED Curve'!$D$15*(W51/$Z$4)^2+'LED Curve'!$D$16*(W51/$Z$4)^1+'LED Curve'!$D$17)*$AE$4))</f>
        <v>0</v>
      </c>
      <c r="BC51" s="59">
        <f>IF(BB51=0,0,IF(E51&lt;(SUM(AU51:BB51)+('LED Curve'!$D$14*(W51/$Z$5)^3+'LED Curve'!$D$15*(W51/$Z$5)^2+'LED Curve'!$D$16*(W51/$Z$5)^1+'LED Curve'!$D$17)*$AE$5+((R$5-9)*Design!C$18)),0,         ('LED Curve'!$D$14*(W51/$Z$5)^3+'LED Curve'!$D$15*(W51/$Z$5)^2+'LED Curve'!$D$16*(W51/$Z$5)^1+'LED Curve'!$D$17)*$AE$5))</f>
        <v>0</v>
      </c>
      <c r="BD51" s="59">
        <f>IF(BC51=0,0,IF(E51&lt;(SUM(AU51:BC51)+('LED Curve'!$D$14*(W51/$Z$6)^3+'LED Curve'!$D$15*(W51/$Z$6)^2+'LED Curve'!$D$16*(W51/$Z$6)^1+'LED Curve'!$D$17)*$AE$6+((R$5-10)*Design!C$18)),0,         ('LED Curve'!$D$14*(W51/$Z$6)^3+'LED Curve'!$D$15*(W51/$Z$6)^2+'LED Curve'!$D$16*(W51/$Z$6)^1+'LED Curve'!$D$17)*$AE$6))</f>
        <v>0</v>
      </c>
      <c r="BE51">
        <f t="shared" si="45"/>
        <v>24.587558032710085</v>
      </c>
      <c r="BF51" s="64">
        <f t="shared" si="7"/>
        <v>126.3356159939208</v>
      </c>
      <c r="BG51" s="64">
        <f t="shared" si="8"/>
        <v>0</v>
      </c>
      <c r="BH51" s="64">
        <f t="shared" si="9"/>
        <v>0</v>
      </c>
      <c r="BI51" s="64">
        <f t="shared" si="10"/>
        <v>0</v>
      </c>
      <c r="BJ51" s="64">
        <f t="shared" si="11"/>
        <v>0</v>
      </c>
      <c r="BK51" s="64">
        <f t="shared" si="12"/>
        <v>0</v>
      </c>
      <c r="BL51" s="64">
        <f t="shared" si="13"/>
        <v>0</v>
      </c>
      <c r="BM51" s="64">
        <f t="shared" si="14"/>
        <v>0</v>
      </c>
      <c r="BN51" s="64">
        <f t="shared" si="15"/>
        <v>0</v>
      </c>
      <c r="BO51" s="64">
        <f t="shared" si="16"/>
        <v>0</v>
      </c>
      <c r="BQ51" s="67">
        <f t="shared" si="17"/>
        <v>118.87496304493493</v>
      </c>
      <c r="BR51" s="67">
        <f t="shared" si="18"/>
        <v>0</v>
      </c>
      <c r="BS51" s="67">
        <f t="shared" si="19"/>
        <v>0</v>
      </c>
      <c r="BT51" s="67">
        <f t="shared" si="20"/>
        <v>0</v>
      </c>
      <c r="BU51" s="67">
        <f t="shared" si="21"/>
        <v>0</v>
      </c>
      <c r="BV51" s="67">
        <f t="shared" si="22"/>
        <v>0</v>
      </c>
      <c r="BW51" s="67">
        <f t="shared" si="23"/>
        <v>0</v>
      </c>
      <c r="BX51" s="67">
        <f t="shared" si="24"/>
        <v>0</v>
      </c>
      <c r="BY51" s="67">
        <f t="shared" si="25"/>
        <v>0</v>
      </c>
      <c r="BZ51" s="67">
        <f t="shared" si="26"/>
        <v>0</v>
      </c>
      <c r="CB51" s="70">
        <f t="shared" si="27"/>
        <v>112.14180183460425</v>
      </c>
      <c r="CC51" s="70">
        <f t="shared" si="28"/>
        <v>0</v>
      </c>
      <c r="CD51" s="70">
        <f t="shared" si="29"/>
        <v>0</v>
      </c>
      <c r="CE51" s="70">
        <f t="shared" si="30"/>
        <v>0</v>
      </c>
      <c r="CF51" s="70">
        <f t="shared" si="31"/>
        <v>0</v>
      </c>
      <c r="CG51" s="70">
        <f t="shared" si="32"/>
        <v>0</v>
      </c>
      <c r="CH51" s="70">
        <f t="shared" si="33"/>
        <v>0</v>
      </c>
      <c r="CI51" s="70">
        <f t="shared" si="34"/>
        <v>0</v>
      </c>
      <c r="CJ51" s="70">
        <f t="shared" si="35"/>
        <v>0</v>
      </c>
      <c r="CK51" s="70">
        <f t="shared" si="36"/>
        <v>0</v>
      </c>
      <c r="CL51">
        <f t="shared" si="46"/>
        <v>112.14180183460425</v>
      </c>
      <c r="CM51" s="64">
        <f t="shared" si="47"/>
        <v>126.3356159939208</v>
      </c>
      <c r="CN51" s="64">
        <f t="shared" si="48"/>
        <v>0</v>
      </c>
      <c r="CO51" s="64">
        <f t="shared" si="49"/>
        <v>0</v>
      </c>
      <c r="CP51" s="64">
        <f t="shared" si="50"/>
        <v>0</v>
      </c>
      <c r="CQ51" s="64">
        <f t="shared" si="51"/>
        <v>0</v>
      </c>
      <c r="CR51" s="64">
        <f t="shared" si="52"/>
        <v>0</v>
      </c>
      <c r="CS51" s="64">
        <f t="shared" si="53"/>
        <v>0</v>
      </c>
      <c r="CT51" s="64">
        <f t="shared" si="54"/>
        <v>0</v>
      </c>
      <c r="CU51" s="64">
        <f t="shared" si="55"/>
        <v>0</v>
      </c>
      <c r="CV51" s="64">
        <f t="shared" si="56"/>
        <v>0</v>
      </c>
      <c r="CX51" s="103">
        <f t="shared" si="57"/>
        <v>118.87496304493493</v>
      </c>
      <c r="CY51" s="103">
        <f t="shared" si="58"/>
        <v>0</v>
      </c>
      <c r="CZ51" s="103">
        <f t="shared" si="59"/>
        <v>0</v>
      </c>
      <c r="DA51" s="103">
        <f t="shared" si="60"/>
        <v>0</v>
      </c>
      <c r="DB51" s="103">
        <f t="shared" si="61"/>
        <v>0</v>
      </c>
      <c r="DC51" s="103">
        <f t="shared" si="62"/>
        <v>0</v>
      </c>
      <c r="DD51" s="103">
        <f t="shared" si="63"/>
        <v>0</v>
      </c>
      <c r="DE51" s="103">
        <f t="shared" si="64"/>
        <v>0</v>
      </c>
      <c r="DF51" s="103">
        <f t="shared" si="65"/>
        <v>0</v>
      </c>
      <c r="DG51" s="103">
        <f t="shared" si="66"/>
        <v>0</v>
      </c>
      <c r="DI51" s="70">
        <f t="shared" si="67"/>
        <v>112.14180183460425</v>
      </c>
      <c r="DJ51" s="70">
        <f t="shared" si="68"/>
        <v>0</v>
      </c>
      <c r="DK51" s="70">
        <f t="shared" si="69"/>
        <v>0</v>
      </c>
      <c r="DL51" s="70">
        <f t="shared" si="70"/>
        <v>0</v>
      </c>
      <c r="DM51" s="70">
        <f t="shared" si="71"/>
        <v>0</v>
      </c>
      <c r="DN51" s="70">
        <f t="shared" si="72"/>
        <v>0</v>
      </c>
      <c r="DO51" s="70">
        <f t="shared" si="73"/>
        <v>0</v>
      </c>
      <c r="DP51" s="70">
        <f t="shared" si="74"/>
        <v>0</v>
      </c>
      <c r="DQ51" s="70">
        <f t="shared" si="75"/>
        <v>0</v>
      </c>
      <c r="DR51" s="70">
        <f t="shared" si="76"/>
        <v>0</v>
      </c>
      <c r="DT51">
        <f t="shared" si="77"/>
        <v>8.9191442907273615</v>
      </c>
      <c r="DU51">
        <f t="shared" si="78"/>
        <v>9.3434150635657556</v>
      </c>
      <c r="DV51">
        <f t="shared" si="116"/>
        <v>9.7113170877621879</v>
      </c>
      <c r="DX51">
        <f t="shared" si="80"/>
        <v>0.10159082466313113</v>
      </c>
      <c r="DY51">
        <f t="shared" si="81"/>
        <v>9.0369623516900033E-2</v>
      </c>
      <c r="DZ51">
        <f t="shared" si="82"/>
        <v>7.6309422994338016E-2</v>
      </c>
      <c r="EB51">
        <f t="shared" si="83"/>
        <v>3.1509915871113976</v>
      </c>
      <c r="EC51">
        <f t="shared" si="84"/>
        <v>0</v>
      </c>
      <c r="ED51">
        <f t="shared" si="85"/>
        <v>0</v>
      </c>
      <c r="EE51">
        <f t="shared" si="86"/>
        <v>0</v>
      </c>
      <c r="EF51">
        <f t="shared" si="87"/>
        <v>0</v>
      </c>
      <c r="EG51">
        <f t="shared" si="88"/>
        <v>0</v>
      </c>
      <c r="EH51">
        <f t="shared" si="89"/>
        <v>0</v>
      </c>
      <c r="EI51">
        <f t="shared" si="90"/>
        <v>0</v>
      </c>
      <c r="EJ51">
        <f t="shared" si="91"/>
        <v>0</v>
      </c>
      <c r="EK51">
        <f t="shared" si="92"/>
        <v>0</v>
      </c>
      <c r="EM51">
        <f t="shared" si="93"/>
        <v>2.9429790106243758</v>
      </c>
      <c r="EN51">
        <f t="shared" si="94"/>
        <v>0</v>
      </c>
      <c r="EO51">
        <f t="shared" si="95"/>
        <v>0</v>
      </c>
      <c r="EP51">
        <f t="shared" si="96"/>
        <v>0</v>
      </c>
      <c r="EQ51">
        <f t="shared" si="97"/>
        <v>0</v>
      </c>
      <c r="ER51">
        <f t="shared" si="98"/>
        <v>0</v>
      </c>
      <c r="ES51">
        <f t="shared" si="99"/>
        <v>0</v>
      </c>
      <c r="ET51">
        <f t="shared" si="100"/>
        <v>0</v>
      </c>
      <c r="EU51">
        <f t="shared" si="101"/>
        <v>0</v>
      </c>
      <c r="EV51">
        <f t="shared" si="102"/>
        <v>0</v>
      </c>
      <c r="EX51">
        <f t="shared" si="103"/>
        <v>2.7572930605010066</v>
      </c>
      <c r="EY51">
        <f t="shared" si="104"/>
        <v>0</v>
      </c>
      <c r="EZ51">
        <f t="shared" si="105"/>
        <v>0</v>
      </c>
      <c r="FA51">
        <f t="shared" si="106"/>
        <v>0</v>
      </c>
      <c r="FB51">
        <f t="shared" si="107"/>
        <v>0</v>
      </c>
      <c r="FC51">
        <f t="shared" si="108"/>
        <v>0</v>
      </c>
      <c r="FD51">
        <f t="shared" si="109"/>
        <v>0</v>
      </c>
      <c r="FE51">
        <f t="shared" si="110"/>
        <v>0</v>
      </c>
      <c r="FF51">
        <f t="shared" si="111"/>
        <v>0</v>
      </c>
      <c r="FG51">
        <f t="shared" si="112"/>
        <v>0</v>
      </c>
      <c r="FJ51">
        <f>IF($W$2=0,0,IF(BF51&lt;=0,0,('LED Curve'!$D$19*(BF51/$W$2)^3+'LED Curve'!$D$20*(BF51/$W$2)^2+'LED Curve'!$D$21*(BF51/$W$2)^1+'LED Curve'!$D$22)*$AC$2*$W$2))</f>
        <v>496.67483259338803</v>
      </c>
      <c r="FK51">
        <f>IF($W$3=0,0,IF(BG51&lt;=0,0,('LED Curve'!$D$19*(BG51/$W$3)^3+'LED Curve'!$D$20*(BG51/$W$3)^2+'LED Curve'!$D$21*(BG51/$W$3)^1+'LED Curve'!$D$22)*$AC$3*$W$3))</f>
        <v>0</v>
      </c>
      <c r="FL51">
        <f>IF($W$4=0,0,IF(BH51&lt;=0,0,('LED Curve'!$D$19*(BH51/$W$4)^3+'LED Curve'!$D$20*(BH51/$W$4)^2+'LED Curve'!$D$21*(BH51/$W$4)^1+'LED Curve'!$D$22)*$AC$4*$W$4))</f>
        <v>0</v>
      </c>
      <c r="FM51">
        <f>IF($W$5=0,0,IF(BI51&lt;=0,0,('LED Curve'!$D$19*(BI51/$W$5)^3+'LED Curve'!$D$20*(BI51/$W$5)^2+'LED Curve'!$D$21*(BI51/$W$5)^1+'LED Curve'!$D$22)*$AC$5*$W$5))</f>
        <v>0</v>
      </c>
      <c r="FN51">
        <f>IF($W$6=0,0,IF(BJ51&lt;=0,0,('LED Curve'!$D$19*(BJ51/$W$6)^3+'LED Curve'!$D$20*(BJ51/$W$6)^2+'LED Curve'!$D$21*(BJ51/$W$6)^1+'LED Curve'!$D$22)*$AC$6*$W$6))</f>
        <v>0</v>
      </c>
      <c r="FO51">
        <f>IF($Z$2=0,0,IF(BK51&lt;=0,0,('LED Curve'!$D$19*(BK51/$Z$2)^3+'LED Curve'!$D$20*(BK51/$Z$2)^2+'LED Curve'!$D$21*(BK51/$Z$2)^1+'LED Curve'!$D$22)*$AE$2*$Z$2))</f>
        <v>0</v>
      </c>
      <c r="FP51">
        <f>IF($Z$3=0,0,IF(BL51&lt;=0,0,('LED Curve'!$D$19*(BL51/$Z$3)^3+'LED Curve'!$D$20*(BL51/$Z$3)^2+'LED Curve'!$D$21*(BL51/$Z$3)^1+'LED Curve'!$D$22)*$AE$3*$Z$3))</f>
        <v>0</v>
      </c>
      <c r="FQ51">
        <f>IF($Z$4=0,0,IF(BM51&lt;=0,0,('LED Curve'!$D$19*(BM51/$Z$4)^3+'LED Curve'!$D$20*(BM51/$Z$4)^2+'LED Curve'!$D$21*(BM51/$Z$4)^1+'LED Curve'!$D$22)*$AE$4*$Z$4))</f>
        <v>0</v>
      </c>
      <c r="FR51">
        <f>IF($Z$5=0,0,IF(BN51&lt;=0,0,('LED Curve'!$D$19*(BN51/$Z$5)^3+'LED Curve'!$D$20*(BN51/$Z$5)^2+'LED Curve'!$D$21*(BN51/$Z$5)^1+'LED Curve'!$D$22)*$AE$5*$Z$5))</f>
        <v>0</v>
      </c>
      <c r="FS51">
        <f>IF($Z$6=0,0,IF(BO51&lt;=0,0,('LED Curve'!$D$19*(BO51/$Z$6)^3+'LED Curve'!$D$20*(BO51/$Z$6)^2+'LED Curve'!$D$21*(BO51/$Z$6)^1+'LED Curve'!$D$22)*$AE$6*$Z$6))</f>
        <v>0</v>
      </c>
      <c r="FU51">
        <f>IF($W$2=0,0,IF(BQ51&lt;=0,0,('LED Curve'!$D$19*(BQ51/$W$2)^3+'LED Curve'!$D$20*(BQ51/$W$2)^2+'LED Curve'!$D$21*(BQ51/$W$2)^1+'LED Curve'!$D$22)*$AC$2*$W$2))</f>
        <v>470.53430868815929</v>
      </c>
      <c r="FV51">
        <f>IF($W$3=0,0,IF(BR51&lt;=0,0,('LED Curve'!$D$19*(BR51/$W$3)^3+'LED Curve'!$D$20*(BR51/$W$3)^2+'LED Curve'!$D$21*(BR51/$W$3)^1+'LED Curve'!$D$22)*$AC$3*$W$3))</f>
        <v>0</v>
      </c>
      <c r="FW51">
        <f>IF($W$4=0,0,IF(BS51&lt;=0,0,('LED Curve'!$D$19*(BS51/$W$4)^3+'LED Curve'!$D$20*(BS51/$W$4)^2+'LED Curve'!$D$21*(BS51/$W$4)^1+'LED Curve'!$D$22)*$AC$4*$W$4))</f>
        <v>0</v>
      </c>
      <c r="FX51">
        <f>IF($W$5=0,0,IF(BT51&lt;=0,0,('LED Curve'!$D$19*(BT51/$W$5)^3+'LED Curve'!$D$20*(BT51/$W$5)^2+'LED Curve'!$D$21*(BT51/$W$5)^1+'LED Curve'!$D$22)*$AC$5*$W$5))</f>
        <v>0</v>
      </c>
      <c r="FY51">
        <f>IF($W$6=0,0,IF(BU51&lt;=0,0,('LED Curve'!$D$19*(BU51/$W$6)^3+'LED Curve'!$D$20*(BU51/$W$6)^2+'LED Curve'!$D$21*(BU51/$W$6)^1+'LED Curve'!$D$22)*$AC$6*$W$6))</f>
        <v>0</v>
      </c>
      <c r="FZ51">
        <f>IF($Z$2=0,0,IF(BV51&lt;=0,0,('LED Curve'!$D$19*(BV51/$Z$2)^3+'LED Curve'!$D$20*(BV51/$Z$2)^2+'LED Curve'!$D$21*(BV51/$Z$2)^1+'LED Curve'!$D$22)*$AE$2*$Z$2))</f>
        <v>0</v>
      </c>
      <c r="GA51">
        <f>IF($Z$3=0,0,IF(BW51&lt;=0,0,('LED Curve'!$D$19*(BW51/$Z$3)^3+'LED Curve'!$D$20*(BW51/$Z$3)^2+'LED Curve'!$D$21*(BW51/$Z$3)^1+'LED Curve'!$D$22)*$AE$3*$Z$3))</f>
        <v>0</v>
      </c>
      <c r="GB51">
        <f>IF($Z$4=0,0,IF(BX51&lt;=0,0,('LED Curve'!$D$19*(BX51/$Z$4)^3+'LED Curve'!$D$20*(BX51/$Z$4)^2+'LED Curve'!$D$21*(BX51/$Z$4)^1+'LED Curve'!$D$22)*$AE$4*$Z$4))</f>
        <v>0</v>
      </c>
      <c r="GC51">
        <f>IF($Z$5=0,0,IF(BY51&lt;=0,0,('LED Curve'!$D$19*(BY51/$Z$5)^3+'LED Curve'!$D$20*(BY51/$Z$5)^2+'LED Curve'!$D$21*(BY51/$Z$5)^1+'LED Curve'!$D$22)*$AE$5*$Z$5))</f>
        <v>0</v>
      </c>
      <c r="GD51">
        <f>IF($Z$6=0,0,IF(BZ51&lt;=0,0,('LED Curve'!$D$19*(BZ51/$Z$6)^3+'LED Curve'!$D$20*(BZ51/$Z$6)^2+'LED Curve'!$D$21*(BZ51/$Z$6)^1+'LED Curve'!$D$22)*$AE$6*$Z$6))</f>
        <v>0</v>
      </c>
      <c r="GF51">
        <f>IF($W$2=0,0,IF(CB51&lt;=0,0,('LED Curve'!$D$19*(CB51/$W$2)^3+'LED Curve'!$D$20*(CB51/$W$2)^2+'LED Curve'!$D$21*(CB51/$W$2)^1+'LED Curve'!$D$22)*$AC$2*$W$2))</f>
        <v>446.51089836819028</v>
      </c>
      <c r="GG51">
        <f>IF($W$3=0,0,IF(CC51&lt;=0,0,('LED Curve'!$D$19*(CC51/$W$3)^3+'LED Curve'!$D$20*(CC51/$W$3)^2+'LED Curve'!$D$21*(CC51/$W$3)^1+'LED Curve'!$D$22)*$AC$3*$W$3))</f>
        <v>0</v>
      </c>
      <c r="GH51">
        <f>IF($W$4=0,0,IF(CD51&lt;=0,0,('LED Curve'!$D$19*(CD51/$W$4)^3+'LED Curve'!$D$20*(CD51/$W$4)^2+'LED Curve'!$D$21*(CD51/$W$4)^1+'LED Curve'!$D$22)*$AC$4*$W$4))</f>
        <v>0</v>
      </c>
      <c r="GI51">
        <f>IF($W$5=0,0,IF(CE51&lt;=0,0,('LED Curve'!$D$19*(CE51/$W$5)^3+'LED Curve'!$D$20*(CE51/$W$5)^2+'LED Curve'!$D$21*(CE51/$W$5)^1+'LED Curve'!$D$22)*$AC$5*$W$5))</f>
        <v>0</v>
      </c>
      <c r="GJ51">
        <f>IF($W$6=0,0,IF(CF51&lt;=0,0,('LED Curve'!$D$19*(CF51/$W$6)^3+'LED Curve'!$D$20*(CF51/$W$6)^2+'LED Curve'!$D$21*(CF51/$W$6)^1+'LED Curve'!$D$22)*$AC$6*$W$6))</f>
        <v>0</v>
      </c>
      <c r="GK51">
        <f>IF($Z$2=0,0,IF(CG51&lt;=0,0,('LED Curve'!$D$19*(CG51/$Z$2)^3+'LED Curve'!$D$20*(CG51/$Z$2)^2+'LED Curve'!$D$21*(CG51/$Z$2)^1+'LED Curve'!$D$22)*$AE$2*$Z$2))</f>
        <v>0</v>
      </c>
      <c r="GL51">
        <f>IF($Z$3=0,0,IF(CH51&lt;=0,0,('LED Curve'!$D$19*(CH51/$Z$3)^3+'LED Curve'!$D$20*(CH51/$Z$3)^2+'LED Curve'!$D$21*(CH51/$Z$3)^1+'LED Curve'!$D$22)*$AE$3*$Z$3))</f>
        <v>0</v>
      </c>
      <c r="GM51">
        <f>IF($Z$4=0,0,IF(CI51&lt;=0,0,('LED Curve'!$D$19*(CI51/$Z$4)^3+'LED Curve'!$D$20*(CI51/$Z$4)^2+'LED Curve'!$D$21*(CI51/$Z$4)^1+'LED Curve'!$D$22)*$AE$4*$Z$4))</f>
        <v>0</v>
      </c>
      <c r="GN51">
        <f>IF($Z$5=0,0,IF(CJ51&lt;=0,0,('LED Curve'!$D$19*(CJ51/$Z$5)^3+'LED Curve'!$D$20*(CJ51/$Z$5)^2+'LED Curve'!$D$21*(CJ51/$Z$5)^1+'LED Curve'!$D$22)*$AE$5*$Z$5))</f>
        <v>0</v>
      </c>
      <c r="GO51">
        <f>IF($Z$6=0,0,IF(CK51&lt;=0,0,('LED Curve'!$D$19*(CK51/$Z$6)^3+'LED Curve'!$D$20*(CK51/$Z$6)^2+'LED Curve'!$D$21*(CK51/$Z$6)^1+'LED Curve'!$D$22)*$AE$6*$Z$6))</f>
        <v>0</v>
      </c>
      <c r="GQ51">
        <f t="shared" si="113"/>
        <v>496.67483259338803</v>
      </c>
      <c r="GR51">
        <f t="shared" si="41"/>
        <v>0</v>
      </c>
      <c r="GS51">
        <f t="shared" si="114"/>
        <v>470.53430868815929</v>
      </c>
      <c r="GT51">
        <f t="shared" si="42"/>
        <v>0</v>
      </c>
      <c r="GU51">
        <f t="shared" si="115"/>
        <v>446.51089836819028</v>
      </c>
      <c r="GV51">
        <f t="shared" si="43"/>
        <v>0</v>
      </c>
    </row>
    <row r="52" spans="1:204" ht="16.899999999999999">
      <c r="A52">
        <v>41</v>
      </c>
      <c r="B52">
        <f t="shared" si="0"/>
        <v>1.3346354166666667E-3</v>
      </c>
      <c r="C52" s="50">
        <f t="shared" si="1"/>
        <v>72.246369643295367</v>
      </c>
      <c r="D52" s="50">
        <f t="shared" si="2"/>
        <v>80.429299603661519</v>
      </c>
      <c r="E52" s="50">
        <f t="shared" si="3"/>
        <v>88.612229564027672</v>
      </c>
      <c r="G52" s="52">
        <f t="shared" si="4"/>
        <v>1.1467677721157994</v>
      </c>
      <c r="H52" s="52">
        <f t="shared" si="5"/>
        <v>1.2766555492644684</v>
      </c>
      <c r="I52" s="52">
        <f t="shared" si="6"/>
        <v>1.4065433264131375</v>
      </c>
      <c r="J52" s="52">
        <f>IF(C52&lt;Calculation!D$19,0,G52)</f>
        <v>1.1467677721157994</v>
      </c>
      <c r="K52" s="52">
        <f>IF(D52&lt;Calculation!D$19,0,H52)</f>
        <v>1.2766555492644684</v>
      </c>
      <c r="L52" s="52">
        <f>IF(E52&lt;Calculation!D$19,0,I52)</f>
        <v>1.4065433264131375</v>
      </c>
      <c r="M52" s="52">
        <f>IF(IF(C52&lt;Calculation!D$19,0,C52*(R$3/(R$2+R$3)))&gt;0,$H$2*SIN(2*PI()*$E$2*B52)+$H$5,0)</f>
        <v>1.1631722666071722</v>
      </c>
      <c r="N52" s="52">
        <f>IF(IF(D52&lt;Calculation!D$19,0,D52*(R$3/(R$2+R$3)))&gt;0,$J$2*SIN(2*PI()*$E$2*B52)+$J$5,0)</f>
        <v>1.098932137028731</v>
      </c>
      <c r="O52" s="52">
        <f>IF(IF(E52&lt;Calculation!D$19,0,E52*(R$3/(R$2+R$3)))&gt;0,$L$2*SIN(2*PI()*$E$2*B52)+$L$5,0)</f>
        <v>1.0412394330981867</v>
      </c>
      <c r="Q52" s="55">
        <f>(M52/Design!C$43)*10^3</f>
        <v>129.24136295635248</v>
      </c>
      <c r="R52" s="55">
        <f>(N52/Design!C$43)*10^3</f>
        <v>122.10357078097012</v>
      </c>
      <c r="S52" s="55">
        <f>(O52/Design!C$43)*10^3</f>
        <v>115.69327034424296</v>
      </c>
      <c r="U52" s="55">
        <f>(($H$2*SIN(2*PI()*$E$2*B52)+$H$5)/Design!C$43)*10^3</f>
        <v>129.24136295635248</v>
      </c>
      <c r="V52" s="55">
        <f>(($J$2*SIN(2*PI()*$E$2*B52)+$J$5)/Design!C$43)*10^3</f>
        <v>122.10357078097012</v>
      </c>
      <c r="W52" s="55">
        <f>(($L$2*SIN(2*PI()*$E$2*B52)+$L$5)/Design!C$43)*10^3</f>
        <v>115.69327034424296</v>
      </c>
      <c r="Y52" s="99">
        <f>IF(C52&lt;('LED Curve'!$D$14*(U52/$W$2)^3+'LED Curve'!$D$15*(U52/$W$2)^2+'LED Curve'!$D$16*(U52/$W$2)^1+'LED Curve'!$D$17)*$AC$2+((R$5-1)*Design!C$18),0,         ('LED Curve'!$D$14*(U52/$W$2)^3+'LED Curve'!$D$15*(U52/$W$2)^2+'LED Curve'!$D$16*(U52/$W$2)^1+'LED Curve'!$D$17)*$AC$2)</f>
        <v>25.012265090105426</v>
      </c>
      <c r="Z52" s="99">
        <f>IF(Y52=0,0,IF(C52&lt;Y52+('LED Curve'!$D$14*(U52/$W$3)^3+'LED Curve'!$D$15*(U52/$W$3)^2+'LED Curve'!$D$16*(U52/$W$3)^1+'LED Curve'!$D$17)*$AC$3+((R$5-2)*Design!C$18),0,         ('LED Curve'!$D$14*(U52/$W$3)^3+'LED Curve'!$D$15*(U52/$W$3)^2+'LED Curve'!$D$16*(U52/$W$3)^1+'LED Curve'!$D$17)*$AC$3))</f>
        <v>0</v>
      </c>
      <c r="AA52" s="99">
        <f>IF(Z52=0,0,IF(C52&lt;(SUM(Y52:Z52)+('LED Curve'!$D$14*(U52/$W$4)^3+'LED Curve'!$D$15*(U52/$W$4)^2+'LED Curve'!$D$16*(U52/$W$4)^1+'LED Curve'!$D$17)*$AC$4+((R$5-3)*Design!C$18)),0,         ('LED Curve'!$D$14*(U52/$W$4)^3+'LED Curve'!$D$15*(U52/$W$4)^2+'LED Curve'!$D$16*(U52/$W$4)^1+'LED Curve'!$D$17)*$AC$4))</f>
        <v>0</v>
      </c>
      <c r="AB52" s="99">
        <f>IF(AA52=0,0,IF(C52&lt;(SUM(Y52:AA52)+('LED Curve'!$D$14*(U52/$W$5)^3+'LED Curve'!$D$15*(U52/$W$5)^2+'LED Curve'!$D$16*(U52/$W$5)^1+'LED Curve'!$D$17)*$AC$5+((R$5-4)*Design!C$18)),0,         ('LED Curve'!$D$14*(U52/$W$5)^3+'LED Curve'!$D$15*(U52/$W$5)^2+'LED Curve'!$D$16*(U52/$W$5)^1+'LED Curve'!$D$17)*$AC$5))</f>
        <v>0</v>
      </c>
      <c r="AC52" s="99">
        <f>IF(AB52=0,0,IF(C52&lt;(SUM(Y52:AB52)+ ('LED Curve'!$D$14*(U52/$W$6)^3+'LED Curve'!$D$15*(U52/$W$6)^2+'LED Curve'!$D$16*(U52/$W$6)^1+'LED Curve'!$D$17)*$AC$6+((R$5-5)*Design!C$18)),0,         ('LED Curve'!$D$14*(U52/$W$6)^3+'LED Curve'!$D$15*(U52/$W$6)^2+'LED Curve'!$D$16*(U52/$W$6)^1+'LED Curve'!$D$17)*$AC$6))</f>
        <v>0</v>
      </c>
      <c r="AD52" s="99">
        <f>IF(AC52=0,0,IF(C52&lt;(SUM(Y52:AC52)+('LED Curve'!$D$14*(U52/$Z$2)^3+'LED Curve'!$D$15*(U52/$Z$2)^2+'LED Curve'!$D$16*(U52/$Z$2)^1+'LED Curve'!$D$17)*$AE$2+((R$5-6)*Design!C$18)),0,         ('LED Curve'!$D$14*(U52/$Z$2)^3+'LED Curve'!$D$15*(U52/$Z$2)^2+'LED Curve'!$D$16*(U52/$Z$2)^1+'LED Curve'!$D$17)*$AE$2))</f>
        <v>0</v>
      </c>
      <c r="AE52" s="99">
        <f>IF(AD52=0,0,IF(C52&lt;(SUM(Y52:AD52)+('LED Curve'!$D$14*(U52/$Z$3)^3+'LED Curve'!$D$15*(U52/$Z$3)^2+'LED Curve'!$D$16*(U52/$Z$3)^1+'LED Curve'!$D$17)*$AE$3+((R$5-7)*Design!C$18)),0,         ('LED Curve'!$D$14*(U52/$Z$3)^3+'LED Curve'!$D$15*(U52/$Z$3)^2+'LED Curve'!$D$16*(U52/$Z$3)^1+'LED Curve'!$D$17)*$AE$3))</f>
        <v>0</v>
      </c>
      <c r="AF52" s="99">
        <f>IF(AE52=0,0,IF(C52&lt;(SUM(Y52:AE52)+('LED Curve'!$D$14*(U52/$Z$4)^3+'LED Curve'!$D$15*(U52/$Z$4)^2+'LED Curve'!$D$16*(U52/$Z$4)^1+'LED Curve'!$D$17)*$AE$4+((R$5-8)*Design!C$18)),0,         ('LED Curve'!$D$14*(U52/$Z$4)^3+'LED Curve'!$D$15*(U52/$Z$4)^2+'LED Curve'!$D$16*(U52/$Z$4)^1+'LED Curve'!$D$17)*$AE$4))</f>
        <v>0</v>
      </c>
      <c r="AG52" s="99">
        <f>IF(AF52=0,0,IF(C52&lt;(SUM(Y52:AF52)+('LED Curve'!$D$14*(U52/$Z$5)^3+'LED Curve'!$D$15*(U52/$Z$5)^2+'LED Curve'!$D$16*(U52/$Z$5)^1+'LED Curve'!$D$17)*$AE$5+((R$5-9)*Design!C$18)),0,         ('LED Curve'!$D$14*(U52/$Z$5)^3+'LED Curve'!$D$15*(U52/$Z$5)^2+'LED Curve'!$D$16*(U52/$Z$5)^1+'LED Curve'!$D$17)*$AE$5))</f>
        <v>0</v>
      </c>
      <c r="AH52" s="99">
        <f>IF(AG52=0,0,IF(C52&lt;(SUM(Y52:AG52)+('LED Curve'!$D$14*(U52/$Z$6)^3+'LED Curve'!$D$15*(U52/$Z$6)^2+'LED Curve'!$D$16*(U52/$Z$6)^1+'LED Curve'!$D$17)*$AE$6+((R$5-10)*Design!C$18)),0,         ('LED Curve'!$D$14*(U52/$Z$6)^3+'LED Curve'!$D$15*(U52/$Z$6)^2+'LED Curve'!$D$16*(U52/$Z$6)^1+'LED Curve'!$D$17)*$AE$6))</f>
        <v>0</v>
      </c>
      <c r="AI52">
        <f t="shared" si="44"/>
        <v>25.012265090105426</v>
      </c>
      <c r="AJ52" s="57">
        <f>IF(D52&lt;('LED Curve'!$D$14*(V52/$W$2)^3+'LED Curve'!$D$15*(V52/$W$2)^2+'LED Curve'!$D$16*(V52/$W$2)^1+'LED Curve'!$D$17)*$AC$2+((R$5-1)*Design!C$18),0,         ('LED Curve'!$D$14*(V52/$W$2)^3+'LED Curve'!$D$15*(V52/$W$2)^2+'LED Curve'!$D$16*(V52/$W$2)^1+'LED Curve'!$D$17)*$AC$2)</f>
        <v>24.837217178338328</v>
      </c>
      <c r="AK52" s="57">
        <f>IF(AJ52=0,0,IF(D52&lt;AJ52+('LED Curve'!$D$14*(V52/$W$3)^3+'LED Curve'!$D$15*(V52/$W$3)^2+'LED Curve'!$D$16*(V52/$W$3)^1+'LED Curve'!$D$17)*$AC$3+((R$5-1)*Design!C$18),0,         ('LED Curve'!$D$14*(V52/$W$3)^3+'LED Curve'!$D$15*(V52/$W$3)^2+'LED Curve'!$D$16*(V52/$W$3)^1+'LED Curve'!$D$17)*$AC$3))</f>
        <v>0</v>
      </c>
      <c r="AL52" s="57">
        <f>IF(AK52=0,0,IF(D52&lt;(SUM(AJ52:AK52)+('LED Curve'!$D$14*(V52/$W$4)^3+'LED Curve'!$D$15*(V52/$W$4)^2+'LED Curve'!$D$16*(V52/$W$4)^1+'LED Curve'!$D$17)*$AC$4+((R$5-1)*Design!C$18)),0,         ('LED Curve'!$D$14*(V52/$W$4)^3+'LED Curve'!$D$15*(V52/$W$4)^2+'LED Curve'!$D$16*(V52/$W$4)^1+'LED Curve'!$D$17)*$AC$4))</f>
        <v>0</v>
      </c>
      <c r="AM52" s="57">
        <f>IF(AL52=0,0,IF(D52&lt;(SUM(AJ52:AL52)+('LED Curve'!$D$14*(V52/$W$5)^3+'LED Curve'!$D$15*(V52/$W$5)^2+'LED Curve'!$D$16*(V52/$W$5)^1+'LED Curve'!$D$17)*$AC$5+((R$5-1)*Design!C$18)),0,         ('LED Curve'!$D$14*(V52/$W$5)^3+'LED Curve'!$D$15*(V52/$W$5)^2+'LED Curve'!$D$16*(V52/$W$5)^1+'LED Curve'!$D$17)*$AC$5))</f>
        <v>0</v>
      </c>
      <c r="AN52" s="57">
        <f>IF(AM52=0,0,IF(D52&lt;(SUM(AJ52:AM52)+ ('LED Curve'!$D$14*(V52/$W$6)^3+'LED Curve'!$D$15*(V52/$W$6)^2+'LED Curve'!$D$16*(V52/$W$6)^1+'LED Curve'!$D$17)*$AC$6+((R$5-1)*Design!C$18)),0,         ('LED Curve'!$D$14*(V52/$W$6)^3+'LED Curve'!$D$15*(V52/$W$6)^2+'LED Curve'!$D$16*(V52/$W$6)^1+'LED Curve'!$D$17)*$AC$6))</f>
        <v>0</v>
      </c>
      <c r="AO52" s="57">
        <f>IF(AN52=0,0,IF(D52&lt;(SUM(AJ52:AN52)+('LED Curve'!$D$14*(V52/$Z$2)^3+'LED Curve'!$D$15*(V52/$Z$2)^2+'LED Curve'!$D$16*(V52/$Z$2)^1+'LED Curve'!$D$17)*$AE$2+((R$5-1)*Design!C$18)),0,         ('LED Curve'!$D$14*(V52/$Z$2)^3+'LED Curve'!$D$15*(V52/$Z$2)^2+'LED Curve'!$D$16*(V52/$Z$2)^1+'LED Curve'!$D$17)*$AE$2))</f>
        <v>0</v>
      </c>
      <c r="AP52" s="57">
        <f>IF(AO52=0,0,IF(D52&lt;(SUM(AJ52:AO52)+('LED Curve'!$D$14*(V52/$Z$3)^3+'LED Curve'!$D$15*(V52/$Z$3)^2+'LED Curve'!$D$16*(V52/$Z$3)^1+'LED Curve'!$D$17)*$AE$3+((R$5-1)*Design!C$18)),0,         ('LED Curve'!$D$14*(V52/$Z$3)^3+'LED Curve'!$D$15*(V52/$Z$3)^2+'LED Curve'!$D$16*(V52/$Z$3)^1+'LED Curve'!$D$17)*$AE$3))</f>
        <v>0</v>
      </c>
      <c r="AQ52" s="57">
        <f>IF(AP52=0,0,IF(D52&lt;(SUM(AJ52:AP52)+('LED Curve'!$D$14*(V52/$Z$4)^3+'LED Curve'!$D$15*(V52/$Z$4)^2+'LED Curve'!$D$16*(V52/$Z$4)^1+'LED Curve'!$D$17)*$AE$4+((R$5-1)*Design!C$18)),0,         ('LED Curve'!$D$14*(V52/$Z$4)^3+'LED Curve'!$D$15*(V52/$Z$4)^2+'LED Curve'!$D$16*(V52/$Z$4)^1+'LED Curve'!$D$17)*$AE$4))</f>
        <v>0</v>
      </c>
      <c r="AR52" s="57">
        <f>IF(AQ52=0,0,IF(D52&lt;(SUM(AJ52:AQ52)+('LED Curve'!$D$14*(V52/$Z$5)^3+'LED Curve'!$D$15*(V52/$Z$5)^2+'LED Curve'!$D$16*(V52/$Z$5)^1+'LED Curve'!$D$17)*$AE$5+((R$5-1)*Design!C$18)),0,         ('LED Curve'!$D$14*(V52/$Z$5)^3+'LED Curve'!$D$15*(V52/$Z$5)^2+'LED Curve'!$D$16*(V52/$Z$5)^1+'LED Curve'!$D$17)*$AE$5))</f>
        <v>0</v>
      </c>
      <c r="AS52" s="57">
        <f>IF(AR52=0,0,IF(D52&lt;(SUM(AJ52:AR52)+('LED Curve'!$D$14*(V52/$Z$6)^3+'LED Curve'!$D$15*(V52/$Z$6)^2+'LED Curve'!$D$16*(V52/$Z$6)^1+'LED Curve'!$D$17)*$AE$6+((R$5-1)*Design!C$18)),0,         ('LED Curve'!$D$14*(V52/$Z$6)^3+'LED Curve'!$D$15*(V52/$Z$6)^2+'LED Curve'!$D$16*(V52/$Z$6)^1+'LED Curve'!$D$17)*$AE$6))</f>
        <v>0</v>
      </c>
      <c r="AU52" s="59">
        <f>IF(E52&lt;('LED Curve'!$D$14*(W52/$W$2)^3+'LED Curve'!$D$15*(W52/$W$2)^2+'LED Curve'!$D$16*(W52/$W$2)^1+'LED Curve'!$D$17)*$AC$2+((R$5-1)*Design!C$18),0,         ('LED Curve'!$D$14*(W52/$W$2)^3+'LED Curve'!$D$15*(W52/$W$2)^2+'LED Curve'!$D$16*(W52/$W$2)^1+'LED Curve'!$D$17)*$AC$2)</f>
        <v>24.677201390968932</v>
      </c>
      <c r="AV52" s="59">
        <f>IF(AU52=0,0,IF(E52&lt;AU52+('LED Curve'!$D$14*(W52/$W$3)^3+'LED Curve'!$D$15*(W52/$W$3)^2+'LED Curve'!$D$16*(W52/$W$3)^1+'LED Curve'!$D$17)*$AC$3+((R$5-2)*Design!C$18),0,         ('LED Curve'!$D$14*(W52/$W$3)^3+'LED Curve'!$D$15*(W52/$W$3)^2+'LED Curve'!$D$16*(W52/$W$3)^1+'LED Curve'!$D$17)*$AC$3))</f>
        <v>61.69300347742233</v>
      </c>
      <c r="AW52" s="59">
        <f>IF(AV52=0,0,IF(E52&lt;(SUM(AU52:AV52)+('LED Curve'!$D$14*(W52/$W$4)^3+'LED Curve'!$D$15*(W52/$W$4)^2+'LED Curve'!$D$16*(W52/$W$4)^1+'LED Curve'!$D$17)*$AC$4+((R$5-3)*Design!C$18)),0,         ('LED Curve'!$D$14*(W52/$W$4)^3+'LED Curve'!$D$15*(W52/$W$4)^2+'LED Curve'!$D$16*(W52/$W$4)^1+'LED Curve'!$D$17)*$AC$4))</f>
        <v>0</v>
      </c>
      <c r="AX52" s="59">
        <f>IF(AW52=0,0,IF(E52&lt;(SUM(AU52:AW52)+('LED Curve'!$D$14*(W52/$W$5)^3+'LED Curve'!$D$15*(W52/$W$5)^2+'LED Curve'!$D$16*(W52/$W$5)^1+'LED Curve'!$D$17)*$AC$5+((R$5-4)*Design!C$18)),0,         ('LED Curve'!$D$14*(W52/$W$5)^3+'LED Curve'!$D$15*(W52/$W$5)^2+'LED Curve'!$D$16*(W52/$W$5)^1+'LED Curve'!$D$17)*$AC$5))</f>
        <v>0</v>
      </c>
      <c r="AY52" s="59">
        <f>IF(AX52=0,0,IF(E52&lt;(SUM(AU52:AX52)+ ('LED Curve'!$D$14*(W52/$W$6)^3+'LED Curve'!$D$15*(W52/$W$6)^2+'LED Curve'!$D$16*(W52/$W$6)^1+'LED Curve'!$D$17)*$AC$6+((R$5-5)*Design!C$18)),0,         ('LED Curve'!$D$14*(W52/$W$6)^3+'LED Curve'!$D$15*(W52/$W$6)^2+'LED Curve'!$D$16*(W52/$W$6)^1+'LED Curve'!$D$17)*$AC$6))</f>
        <v>0</v>
      </c>
      <c r="AZ52" s="59">
        <f>IF(AY52=0,0,IF(E52&lt;(SUM(AU52:AY52)+('LED Curve'!$D$14*(W52/$Z$2)^3+'LED Curve'!$D$15*(W52/$Z$2)^2+'LED Curve'!$D$16*(W52/$Z$2)^1+'LED Curve'!$D$17)*$AE$2+((R$5-6)*Design!C$18)),0,         ('LED Curve'!$D$14*(W52/$Z$2)^3+'LED Curve'!$D$15*(W52/$Z$2)^2+'LED Curve'!$D$16*(W52/$Z$2)^1+'LED Curve'!$D$17)*$AE$2))</f>
        <v>0</v>
      </c>
      <c r="BA52" s="59">
        <f>IF(AZ52=0,0,IF(E52&lt;(SUM(AU52:AZ52)+('LED Curve'!$D$14*(W52/$Z$3)^3+'LED Curve'!$D$15*(W52/$Z$3)^2+'LED Curve'!$D$16*(W52/$Z$3)^1+'LED Curve'!$D$17)*$AE$3+((R$5-7)*Design!C$18)),0,         ('LED Curve'!$D$14*(W52/$Z$3)^3+'LED Curve'!$D$15*(W52/$Z$3)^2+'LED Curve'!$D$16*(W52/$Z$3)^1+'LED Curve'!$D$17)*$AE$3))</f>
        <v>0</v>
      </c>
      <c r="BB52" s="59">
        <f>IF(BA52=0,0,IF(E52&lt;(SUM(AU52:BA52)+('LED Curve'!$D$14*(W52/$Z$4)^3+'LED Curve'!$D$15*(W52/$Z$4)^2+'LED Curve'!$D$16*(W52/$Z$4)^1+'LED Curve'!$D$17)*$AE$4+((R$5-8)*Design!C$18)),0,         ('LED Curve'!$D$14*(W52/$Z$4)^3+'LED Curve'!$D$15*(W52/$Z$4)^2+'LED Curve'!$D$16*(W52/$Z$4)^1+'LED Curve'!$D$17)*$AE$4))</f>
        <v>0</v>
      </c>
      <c r="BC52" s="59">
        <f>IF(BB52=0,0,IF(E52&lt;(SUM(AU52:BB52)+('LED Curve'!$D$14*(W52/$Z$5)^3+'LED Curve'!$D$15*(W52/$Z$5)^2+'LED Curve'!$D$16*(W52/$Z$5)^1+'LED Curve'!$D$17)*$AE$5+((R$5-9)*Design!C$18)),0,         ('LED Curve'!$D$14*(W52/$Z$5)^3+'LED Curve'!$D$15*(W52/$Z$5)^2+'LED Curve'!$D$16*(W52/$Z$5)^1+'LED Curve'!$D$17)*$AE$5))</f>
        <v>0</v>
      </c>
      <c r="BD52" s="59">
        <f>IF(BC52=0,0,IF(E52&lt;(SUM(AU52:BC52)+('LED Curve'!$D$14*(W52/$Z$6)^3+'LED Curve'!$D$15*(W52/$Z$6)^2+'LED Curve'!$D$16*(W52/$Z$6)^1+'LED Curve'!$D$17)*$AE$6+((R$5-10)*Design!C$18)),0,         ('LED Curve'!$D$14*(W52/$Z$6)^3+'LED Curve'!$D$15*(W52/$Z$6)^2+'LED Curve'!$D$16*(W52/$Z$6)^1+'LED Curve'!$D$17)*$AE$6))</f>
        <v>0</v>
      </c>
      <c r="BE52">
        <f t="shared" si="45"/>
        <v>86.370204868391255</v>
      </c>
      <c r="BF52" s="64">
        <f t="shared" si="7"/>
        <v>129.24136295635248</v>
      </c>
      <c r="BG52" s="64">
        <f t="shared" si="8"/>
        <v>0</v>
      </c>
      <c r="BH52" s="64">
        <f t="shared" si="9"/>
        <v>0</v>
      </c>
      <c r="BI52" s="64">
        <f t="shared" si="10"/>
        <v>0</v>
      </c>
      <c r="BJ52" s="64">
        <f t="shared" si="11"/>
        <v>0</v>
      </c>
      <c r="BK52" s="64">
        <f t="shared" si="12"/>
        <v>0</v>
      </c>
      <c r="BL52" s="64">
        <f t="shared" si="13"/>
        <v>0</v>
      </c>
      <c r="BM52" s="64">
        <f t="shared" si="14"/>
        <v>0</v>
      </c>
      <c r="BN52" s="64">
        <f t="shared" si="15"/>
        <v>0</v>
      </c>
      <c r="BO52" s="64">
        <f t="shared" si="16"/>
        <v>0</v>
      </c>
      <c r="BQ52" s="67">
        <f t="shared" si="17"/>
        <v>122.10357078097012</v>
      </c>
      <c r="BR52" s="67">
        <f t="shared" si="18"/>
        <v>0</v>
      </c>
      <c r="BS52" s="67">
        <f t="shared" si="19"/>
        <v>0</v>
      </c>
      <c r="BT52" s="67">
        <f t="shared" si="20"/>
        <v>0</v>
      </c>
      <c r="BU52" s="67">
        <f t="shared" si="21"/>
        <v>0</v>
      </c>
      <c r="BV52" s="67">
        <f t="shared" si="22"/>
        <v>0</v>
      </c>
      <c r="BW52" s="67">
        <f t="shared" si="23"/>
        <v>0</v>
      </c>
      <c r="BX52" s="67">
        <f t="shared" si="24"/>
        <v>0</v>
      </c>
      <c r="BY52" s="67">
        <f t="shared" si="25"/>
        <v>0</v>
      </c>
      <c r="BZ52" s="67">
        <f t="shared" si="26"/>
        <v>0</v>
      </c>
      <c r="CB52" s="70">
        <f t="shared" si="27"/>
        <v>115.69327034424296</v>
      </c>
      <c r="CC52" s="70">
        <f t="shared" si="28"/>
        <v>0</v>
      </c>
      <c r="CD52" s="70">
        <f t="shared" si="29"/>
        <v>0</v>
      </c>
      <c r="CE52" s="70">
        <f t="shared" si="30"/>
        <v>0</v>
      </c>
      <c r="CF52" s="70">
        <f t="shared" si="31"/>
        <v>0</v>
      </c>
      <c r="CG52" s="70">
        <f t="shared" si="32"/>
        <v>0</v>
      </c>
      <c r="CH52" s="70">
        <f t="shared" si="33"/>
        <v>0</v>
      </c>
      <c r="CI52" s="70">
        <f t="shared" si="34"/>
        <v>0</v>
      </c>
      <c r="CJ52" s="70">
        <f t="shared" si="35"/>
        <v>0</v>
      </c>
      <c r="CK52" s="70">
        <f t="shared" si="36"/>
        <v>0</v>
      </c>
      <c r="CL52">
        <f t="shared" si="46"/>
        <v>115.69327034424296</v>
      </c>
      <c r="CM52" s="64">
        <f t="shared" si="47"/>
        <v>129.24136295635248</v>
      </c>
      <c r="CN52" s="64">
        <f t="shared" si="48"/>
        <v>0</v>
      </c>
      <c r="CO52" s="64">
        <f t="shared" si="49"/>
        <v>0</v>
      </c>
      <c r="CP52" s="64">
        <f t="shared" si="50"/>
        <v>0</v>
      </c>
      <c r="CQ52" s="64">
        <f t="shared" si="51"/>
        <v>0</v>
      </c>
      <c r="CR52" s="64">
        <f t="shared" si="52"/>
        <v>0</v>
      </c>
      <c r="CS52" s="64">
        <f t="shared" si="53"/>
        <v>0</v>
      </c>
      <c r="CT52" s="64">
        <f t="shared" si="54"/>
        <v>0</v>
      </c>
      <c r="CU52" s="64">
        <f t="shared" si="55"/>
        <v>0</v>
      </c>
      <c r="CV52" s="64">
        <f t="shared" si="56"/>
        <v>0</v>
      </c>
      <c r="CX52" s="103">
        <f t="shared" si="57"/>
        <v>122.10357078097012</v>
      </c>
      <c r="CY52" s="103">
        <f t="shared" si="58"/>
        <v>0</v>
      </c>
      <c r="CZ52" s="103">
        <f t="shared" si="59"/>
        <v>0</v>
      </c>
      <c r="DA52" s="103">
        <f t="shared" si="60"/>
        <v>0</v>
      </c>
      <c r="DB52" s="103">
        <f t="shared" si="61"/>
        <v>0</v>
      </c>
      <c r="DC52" s="103">
        <f t="shared" si="62"/>
        <v>0</v>
      </c>
      <c r="DD52" s="103">
        <f t="shared" si="63"/>
        <v>0</v>
      </c>
      <c r="DE52" s="103">
        <f t="shared" si="64"/>
        <v>0</v>
      </c>
      <c r="DF52" s="103">
        <f t="shared" si="65"/>
        <v>0</v>
      </c>
      <c r="DG52" s="103">
        <f t="shared" si="66"/>
        <v>0</v>
      </c>
      <c r="DI52" s="70">
        <f t="shared" si="67"/>
        <v>115.69327034424296</v>
      </c>
      <c r="DJ52" s="70">
        <f t="shared" si="68"/>
        <v>0</v>
      </c>
      <c r="DK52" s="70">
        <f t="shared" si="69"/>
        <v>0</v>
      </c>
      <c r="DL52" s="70">
        <f t="shared" si="70"/>
        <v>0</v>
      </c>
      <c r="DM52" s="70">
        <f t="shared" si="71"/>
        <v>0</v>
      </c>
      <c r="DN52" s="70">
        <f t="shared" si="72"/>
        <v>0</v>
      </c>
      <c r="DO52" s="70">
        <f t="shared" si="73"/>
        <v>0</v>
      </c>
      <c r="DP52" s="70">
        <f t="shared" si="74"/>
        <v>0</v>
      </c>
      <c r="DQ52" s="70">
        <f t="shared" si="75"/>
        <v>0</v>
      </c>
      <c r="DR52" s="70">
        <f t="shared" si="76"/>
        <v>0</v>
      </c>
      <c r="DT52">
        <f t="shared" si="77"/>
        <v>9.3372192813479415</v>
      </c>
      <c r="DU52">
        <f t="shared" si="78"/>
        <v>9.8207046770195365</v>
      </c>
      <c r="DV52">
        <f t="shared" si="116"/>
        <v>10.251838630757172</v>
      </c>
      <c r="DX52">
        <f t="shared" si="80"/>
        <v>0.10741451884494076</v>
      </c>
      <c r="DY52">
        <f t="shared" si="81"/>
        <v>9.5860670837151787E-2</v>
      </c>
      <c r="DZ52">
        <f t="shared" si="82"/>
        <v>8.150097737341333E-2</v>
      </c>
      <c r="EB52">
        <f t="shared" si="83"/>
        <v>3.2326192308708195</v>
      </c>
      <c r="EC52">
        <f t="shared" si="84"/>
        <v>0</v>
      </c>
      <c r="ED52">
        <f t="shared" si="85"/>
        <v>0</v>
      </c>
      <c r="EE52">
        <f t="shared" si="86"/>
        <v>0</v>
      </c>
      <c r="EF52">
        <f t="shared" si="87"/>
        <v>0</v>
      </c>
      <c r="EG52">
        <f t="shared" si="88"/>
        <v>0</v>
      </c>
      <c r="EH52">
        <f t="shared" si="89"/>
        <v>0</v>
      </c>
      <c r="EI52">
        <f t="shared" si="90"/>
        <v>0</v>
      </c>
      <c r="EJ52">
        <f t="shared" si="91"/>
        <v>0</v>
      </c>
      <c r="EK52">
        <f t="shared" si="92"/>
        <v>0</v>
      </c>
      <c r="EM52">
        <f t="shared" si="93"/>
        <v>3.032712905737561</v>
      </c>
      <c r="EN52">
        <f t="shared" si="94"/>
        <v>0</v>
      </c>
      <c r="EO52">
        <f t="shared" si="95"/>
        <v>0</v>
      </c>
      <c r="EP52">
        <f t="shared" si="96"/>
        <v>0</v>
      </c>
      <c r="EQ52">
        <f t="shared" si="97"/>
        <v>0</v>
      </c>
      <c r="ER52">
        <f t="shared" si="98"/>
        <v>0</v>
      </c>
      <c r="ES52">
        <f t="shared" si="99"/>
        <v>0</v>
      </c>
      <c r="ET52">
        <f t="shared" si="100"/>
        <v>0</v>
      </c>
      <c r="EU52">
        <f t="shared" si="101"/>
        <v>0</v>
      </c>
      <c r="EV52">
        <f t="shared" si="102"/>
        <v>0</v>
      </c>
      <c r="EX52">
        <f t="shared" si="103"/>
        <v>2.8549861318646972</v>
      </c>
      <c r="EY52">
        <f t="shared" si="104"/>
        <v>0</v>
      </c>
      <c r="EZ52">
        <f t="shared" si="105"/>
        <v>0</v>
      </c>
      <c r="FA52">
        <f t="shared" si="106"/>
        <v>0</v>
      </c>
      <c r="FB52">
        <f t="shared" si="107"/>
        <v>0</v>
      </c>
      <c r="FC52">
        <f t="shared" si="108"/>
        <v>0</v>
      </c>
      <c r="FD52">
        <f t="shared" si="109"/>
        <v>0</v>
      </c>
      <c r="FE52">
        <f t="shared" si="110"/>
        <v>0</v>
      </c>
      <c r="FF52">
        <f t="shared" si="111"/>
        <v>0</v>
      </c>
      <c r="FG52">
        <f t="shared" si="112"/>
        <v>0</v>
      </c>
      <c r="FJ52">
        <f>IF($W$2=0,0,IF(BF52&lt;=0,0,('LED Curve'!$D$19*(BF52/$W$2)^3+'LED Curve'!$D$20*(BF52/$W$2)^2+'LED Curve'!$D$21*(BF52/$W$2)^1+'LED Curve'!$D$22)*$AC$2*$W$2))</f>
        <v>506.71598851506531</v>
      </c>
      <c r="FK52">
        <f>IF($W$3=0,0,IF(BG52&lt;=0,0,('LED Curve'!$D$19*(BG52/$W$3)^3+'LED Curve'!$D$20*(BG52/$W$3)^2+'LED Curve'!$D$21*(BG52/$W$3)^1+'LED Curve'!$D$22)*$AC$3*$W$3))</f>
        <v>0</v>
      </c>
      <c r="FL52">
        <f>IF($W$4=0,0,IF(BH52&lt;=0,0,('LED Curve'!$D$19*(BH52/$W$4)^3+'LED Curve'!$D$20*(BH52/$W$4)^2+'LED Curve'!$D$21*(BH52/$W$4)^1+'LED Curve'!$D$22)*$AC$4*$W$4))</f>
        <v>0</v>
      </c>
      <c r="FM52">
        <f>IF($W$5=0,0,IF(BI52&lt;=0,0,('LED Curve'!$D$19*(BI52/$W$5)^3+'LED Curve'!$D$20*(BI52/$W$5)^2+'LED Curve'!$D$21*(BI52/$W$5)^1+'LED Curve'!$D$22)*$AC$5*$W$5))</f>
        <v>0</v>
      </c>
      <c r="FN52">
        <f>IF($W$6=0,0,IF(BJ52&lt;=0,0,('LED Curve'!$D$19*(BJ52/$W$6)^3+'LED Curve'!$D$20*(BJ52/$W$6)^2+'LED Curve'!$D$21*(BJ52/$W$6)^1+'LED Curve'!$D$22)*$AC$6*$W$6))</f>
        <v>0</v>
      </c>
      <c r="FO52">
        <f>IF($Z$2=0,0,IF(BK52&lt;=0,0,('LED Curve'!$D$19*(BK52/$Z$2)^3+'LED Curve'!$D$20*(BK52/$Z$2)^2+'LED Curve'!$D$21*(BK52/$Z$2)^1+'LED Curve'!$D$22)*$AE$2*$Z$2))</f>
        <v>0</v>
      </c>
      <c r="FP52">
        <f>IF($Z$3=0,0,IF(BL52&lt;=0,0,('LED Curve'!$D$19*(BL52/$Z$3)^3+'LED Curve'!$D$20*(BL52/$Z$3)^2+'LED Curve'!$D$21*(BL52/$Z$3)^1+'LED Curve'!$D$22)*$AE$3*$Z$3))</f>
        <v>0</v>
      </c>
      <c r="FQ52">
        <f>IF($Z$4=0,0,IF(BM52&lt;=0,0,('LED Curve'!$D$19*(BM52/$Z$4)^3+'LED Curve'!$D$20*(BM52/$Z$4)^2+'LED Curve'!$D$21*(BM52/$Z$4)^1+'LED Curve'!$D$22)*$AE$4*$Z$4))</f>
        <v>0</v>
      </c>
      <c r="FR52">
        <f>IF($Z$5=0,0,IF(BN52&lt;=0,0,('LED Curve'!$D$19*(BN52/$Z$5)^3+'LED Curve'!$D$20*(BN52/$Z$5)^2+'LED Curve'!$D$21*(BN52/$Z$5)^1+'LED Curve'!$D$22)*$AE$5*$Z$5))</f>
        <v>0</v>
      </c>
      <c r="FS52">
        <f>IF($Z$6=0,0,IF(BO52&lt;=0,0,('LED Curve'!$D$19*(BO52/$Z$6)^3+'LED Curve'!$D$20*(BO52/$Z$6)^2+'LED Curve'!$D$21*(BO52/$Z$6)^1+'LED Curve'!$D$22)*$AE$6*$Z$6))</f>
        <v>0</v>
      </c>
      <c r="FU52">
        <f>IF($W$2=0,0,IF(BQ52&lt;=0,0,('LED Curve'!$D$19*(BQ52/$W$2)^3+'LED Curve'!$D$20*(BQ52/$W$2)^2+'LED Curve'!$D$21*(BQ52/$W$2)^1+'LED Curve'!$D$22)*$AC$2*$W$2))</f>
        <v>481.90941432399569</v>
      </c>
      <c r="FV52">
        <f>IF($W$3=0,0,IF(BR52&lt;=0,0,('LED Curve'!$D$19*(BR52/$W$3)^3+'LED Curve'!$D$20*(BR52/$W$3)^2+'LED Curve'!$D$21*(BR52/$W$3)^1+'LED Curve'!$D$22)*$AC$3*$W$3))</f>
        <v>0</v>
      </c>
      <c r="FW52">
        <f>IF($W$4=0,0,IF(BS52&lt;=0,0,('LED Curve'!$D$19*(BS52/$W$4)^3+'LED Curve'!$D$20*(BS52/$W$4)^2+'LED Curve'!$D$21*(BS52/$W$4)^1+'LED Curve'!$D$22)*$AC$4*$W$4))</f>
        <v>0</v>
      </c>
      <c r="FX52">
        <f>IF($W$5=0,0,IF(BT52&lt;=0,0,('LED Curve'!$D$19*(BT52/$W$5)^3+'LED Curve'!$D$20*(BT52/$W$5)^2+'LED Curve'!$D$21*(BT52/$W$5)^1+'LED Curve'!$D$22)*$AC$5*$W$5))</f>
        <v>0</v>
      </c>
      <c r="FY52">
        <f>IF($W$6=0,0,IF(BU52&lt;=0,0,('LED Curve'!$D$19*(BU52/$W$6)^3+'LED Curve'!$D$20*(BU52/$W$6)^2+'LED Curve'!$D$21*(BU52/$W$6)^1+'LED Curve'!$D$22)*$AC$6*$W$6))</f>
        <v>0</v>
      </c>
      <c r="FZ52">
        <f>IF($Z$2=0,0,IF(BV52&lt;=0,0,('LED Curve'!$D$19*(BV52/$Z$2)^3+'LED Curve'!$D$20*(BV52/$Z$2)^2+'LED Curve'!$D$21*(BV52/$Z$2)^1+'LED Curve'!$D$22)*$AE$2*$Z$2))</f>
        <v>0</v>
      </c>
      <c r="GA52">
        <f>IF($Z$3=0,0,IF(BW52&lt;=0,0,('LED Curve'!$D$19*(BW52/$Z$3)^3+'LED Curve'!$D$20*(BW52/$Z$3)^2+'LED Curve'!$D$21*(BW52/$Z$3)^1+'LED Curve'!$D$22)*$AE$3*$Z$3))</f>
        <v>0</v>
      </c>
      <c r="GB52">
        <f>IF($Z$4=0,0,IF(BX52&lt;=0,0,('LED Curve'!$D$19*(BX52/$Z$4)^3+'LED Curve'!$D$20*(BX52/$Z$4)^2+'LED Curve'!$D$21*(BX52/$Z$4)^1+'LED Curve'!$D$22)*$AE$4*$Z$4))</f>
        <v>0</v>
      </c>
      <c r="GC52">
        <f>IF($Z$5=0,0,IF(BY52&lt;=0,0,('LED Curve'!$D$19*(BY52/$Z$5)^3+'LED Curve'!$D$20*(BY52/$Z$5)^2+'LED Curve'!$D$21*(BY52/$Z$5)^1+'LED Curve'!$D$22)*$AE$5*$Z$5))</f>
        <v>0</v>
      </c>
      <c r="GD52">
        <f>IF($Z$6=0,0,IF(BZ52&lt;=0,0,('LED Curve'!$D$19*(BZ52/$Z$6)^3+'LED Curve'!$D$20*(BZ52/$Z$6)^2+'LED Curve'!$D$21*(BZ52/$Z$6)^1+'LED Curve'!$D$22)*$AE$6*$Z$6))</f>
        <v>0</v>
      </c>
      <c r="GF52">
        <f>IF($W$2=0,0,IF(CB52&lt;=0,0,('LED Curve'!$D$19*(CB52/$W$2)^3+'LED Curve'!$D$20*(CB52/$W$2)^2+'LED Curve'!$D$21*(CB52/$W$2)^1+'LED Curve'!$D$22)*$AC$2*$W$2))</f>
        <v>459.23243441651857</v>
      </c>
      <c r="GG52">
        <f>IF($W$3=0,0,IF(CC52&lt;=0,0,('LED Curve'!$D$19*(CC52/$W$3)^3+'LED Curve'!$D$20*(CC52/$W$3)^2+'LED Curve'!$D$21*(CC52/$W$3)^1+'LED Curve'!$D$22)*$AC$3*$W$3))</f>
        <v>0</v>
      </c>
      <c r="GH52">
        <f>IF($W$4=0,0,IF(CD52&lt;=0,0,('LED Curve'!$D$19*(CD52/$W$4)^3+'LED Curve'!$D$20*(CD52/$W$4)^2+'LED Curve'!$D$21*(CD52/$W$4)^1+'LED Curve'!$D$22)*$AC$4*$W$4))</f>
        <v>0</v>
      </c>
      <c r="GI52">
        <f>IF($W$5=0,0,IF(CE52&lt;=0,0,('LED Curve'!$D$19*(CE52/$W$5)^3+'LED Curve'!$D$20*(CE52/$W$5)^2+'LED Curve'!$D$21*(CE52/$W$5)^1+'LED Curve'!$D$22)*$AC$5*$W$5))</f>
        <v>0</v>
      </c>
      <c r="GJ52">
        <f>IF($W$6=0,0,IF(CF52&lt;=0,0,('LED Curve'!$D$19*(CF52/$W$6)^3+'LED Curve'!$D$20*(CF52/$W$6)^2+'LED Curve'!$D$21*(CF52/$W$6)^1+'LED Curve'!$D$22)*$AC$6*$W$6))</f>
        <v>0</v>
      </c>
      <c r="GK52">
        <f>IF($Z$2=0,0,IF(CG52&lt;=0,0,('LED Curve'!$D$19*(CG52/$Z$2)^3+'LED Curve'!$D$20*(CG52/$Z$2)^2+'LED Curve'!$D$21*(CG52/$Z$2)^1+'LED Curve'!$D$22)*$AE$2*$Z$2))</f>
        <v>0</v>
      </c>
      <c r="GL52">
        <f>IF($Z$3=0,0,IF(CH52&lt;=0,0,('LED Curve'!$D$19*(CH52/$Z$3)^3+'LED Curve'!$D$20*(CH52/$Z$3)^2+'LED Curve'!$D$21*(CH52/$Z$3)^1+'LED Curve'!$D$22)*$AE$3*$Z$3))</f>
        <v>0</v>
      </c>
      <c r="GM52">
        <f>IF($Z$4=0,0,IF(CI52&lt;=0,0,('LED Curve'!$D$19*(CI52/$Z$4)^3+'LED Curve'!$D$20*(CI52/$Z$4)^2+'LED Curve'!$D$21*(CI52/$Z$4)^1+'LED Curve'!$D$22)*$AE$4*$Z$4))</f>
        <v>0</v>
      </c>
      <c r="GN52">
        <f>IF($Z$5=0,0,IF(CJ52&lt;=0,0,('LED Curve'!$D$19*(CJ52/$Z$5)^3+'LED Curve'!$D$20*(CJ52/$Z$5)^2+'LED Curve'!$D$21*(CJ52/$Z$5)^1+'LED Curve'!$D$22)*$AE$5*$Z$5))</f>
        <v>0</v>
      </c>
      <c r="GO52">
        <f>IF($Z$6=0,0,IF(CK52&lt;=0,0,('LED Curve'!$D$19*(CK52/$Z$6)^3+'LED Curve'!$D$20*(CK52/$Z$6)^2+'LED Curve'!$D$21*(CK52/$Z$6)^1+'LED Curve'!$D$22)*$AE$6*$Z$6))</f>
        <v>0</v>
      </c>
      <c r="GQ52">
        <f t="shared" si="113"/>
        <v>506.71598851506531</v>
      </c>
      <c r="GR52">
        <f t="shared" si="41"/>
        <v>0</v>
      </c>
      <c r="GS52">
        <f t="shared" si="114"/>
        <v>481.90941432399569</v>
      </c>
      <c r="GT52">
        <f t="shared" si="42"/>
        <v>0</v>
      </c>
      <c r="GU52">
        <f t="shared" si="115"/>
        <v>459.23243441651857</v>
      </c>
      <c r="GV52">
        <f t="shared" si="43"/>
        <v>0</v>
      </c>
    </row>
    <row r="53" spans="1:204" ht="16.899999999999999">
      <c r="A53">
        <v>42</v>
      </c>
      <c r="B53">
        <f t="shared" si="0"/>
        <v>1.3671874999999999E-3</v>
      </c>
      <c r="C53" s="50">
        <f t="shared" si="1"/>
        <v>73.882837298618469</v>
      </c>
      <c r="D53" s="50">
        <f t="shared" si="2"/>
        <v>82.247596998464957</v>
      </c>
      <c r="E53" s="50">
        <f t="shared" si="3"/>
        <v>90.612356698311444</v>
      </c>
      <c r="G53" s="52">
        <f t="shared" si="4"/>
        <v>1.17274344918442</v>
      </c>
      <c r="H53" s="52">
        <f t="shared" si="5"/>
        <v>1.3055174126740468</v>
      </c>
      <c r="I53" s="52">
        <f t="shared" si="6"/>
        <v>1.4382913761636735</v>
      </c>
      <c r="J53" s="52">
        <f>IF(C53&lt;Calculation!D$19,0,G53)</f>
        <v>1.17274344918442</v>
      </c>
      <c r="K53" s="52">
        <f>IF(D53&lt;Calculation!D$19,0,H53)</f>
        <v>1.3055174126740468</v>
      </c>
      <c r="L53" s="52">
        <f>IF(E53&lt;Calculation!D$19,0,I53)</f>
        <v>1.4382913761636735</v>
      </c>
      <c r="M53" s="52">
        <f>IF(IF(C53&lt;Calculation!D$19,0,C53*(R$3/(R$2+R$3)))&gt;0,$H$2*SIN(2*PI()*$E$2*B53)+$H$5,0)</f>
        <v>1.1891479436757928</v>
      </c>
      <c r="N53" s="52">
        <f>IF(IF(D53&lt;Calculation!D$19,0,D53*(R$3/(R$2+R$3)))&gt;0,$J$2*SIN(2*PI()*$E$2*B53)+$J$5,0)</f>
        <v>1.1277940004383094</v>
      </c>
      <c r="O53" s="52">
        <f>IF(IF(E53&lt;Calculation!D$19,0,E53*(R$3/(R$2+R$3)))&gt;0,$L$2*SIN(2*PI()*$E$2*B53)+$L$5,0)</f>
        <v>1.0729874828487229</v>
      </c>
      <c r="Q53" s="55">
        <f>(M53/Design!C$43)*10^3</f>
        <v>132.12754929731031</v>
      </c>
      <c r="R53" s="55">
        <f>(N53/Design!C$43)*10^3</f>
        <v>125.3104444931455</v>
      </c>
      <c r="S53" s="55">
        <f>(O53/Design!C$43)*10^3</f>
        <v>119.22083142763589</v>
      </c>
      <c r="U53" s="55">
        <f>(($H$2*SIN(2*PI()*$E$2*B53)+$H$5)/Design!C$43)*10^3</f>
        <v>132.12754929731031</v>
      </c>
      <c r="V53" s="55">
        <f>(($J$2*SIN(2*PI()*$E$2*B53)+$J$5)/Design!C$43)*10^3</f>
        <v>125.3104444931455</v>
      </c>
      <c r="W53" s="55">
        <f>(($L$2*SIN(2*PI()*$E$2*B53)+$L$5)/Design!C$43)*10^3</f>
        <v>119.22083142763589</v>
      </c>
      <c r="Y53" s="99">
        <f>IF(C53&lt;('LED Curve'!$D$14*(U53/$W$2)^3+'LED Curve'!$D$15*(U53/$W$2)^2+'LED Curve'!$D$16*(U53/$W$2)^1+'LED Curve'!$D$17)*$AC$2+((R$5-1)*Design!C$18),0,         ('LED Curve'!$D$14*(U53/$W$2)^3+'LED Curve'!$D$15*(U53/$W$2)^2+'LED Curve'!$D$16*(U53/$W$2)^1+'LED Curve'!$D$17)*$AC$2)</f>
        <v>25.081989662156094</v>
      </c>
      <c r="Z53" s="99">
        <f>IF(Y53=0,0,IF(C53&lt;Y53+('LED Curve'!$D$14*(U53/$W$3)^3+'LED Curve'!$D$15*(U53/$W$3)^2+'LED Curve'!$D$16*(U53/$W$3)^1+'LED Curve'!$D$17)*$AC$3+((R$5-2)*Design!C$18),0,         ('LED Curve'!$D$14*(U53/$W$3)^3+'LED Curve'!$D$15*(U53/$W$3)^2+'LED Curve'!$D$16*(U53/$W$3)^1+'LED Curve'!$D$17)*$AC$3))</f>
        <v>0</v>
      </c>
      <c r="AA53" s="99">
        <f>IF(Z53=0,0,IF(C53&lt;(SUM(Y53:Z53)+('LED Curve'!$D$14*(U53/$W$4)^3+'LED Curve'!$D$15*(U53/$W$4)^2+'LED Curve'!$D$16*(U53/$W$4)^1+'LED Curve'!$D$17)*$AC$4+((R$5-3)*Design!C$18)),0,         ('LED Curve'!$D$14*(U53/$W$4)^3+'LED Curve'!$D$15*(U53/$W$4)^2+'LED Curve'!$D$16*(U53/$W$4)^1+'LED Curve'!$D$17)*$AC$4))</f>
        <v>0</v>
      </c>
      <c r="AB53" s="99">
        <f>IF(AA53=0,0,IF(C53&lt;(SUM(Y53:AA53)+('LED Curve'!$D$14*(U53/$W$5)^3+'LED Curve'!$D$15*(U53/$W$5)^2+'LED Curve'!$D$16*(U53/$W$5)^1+'LED Curve'!$D$17)*$AC$5+((R$5-4)*Design!C$18)),0,         ('LED Curve'!$D$14*(U53/$W$5)^3+'LED Curve'!$D$15*(U53/$W$5)^2+'LED Curve'!$D$16*(U53/$W$5)^1+'LED Curve'!$D$17)*$AC$5))</f>
        <v>0</v>
      </c>
      <c r="AC53" s="99">
        <f>IF(AB53=0,0,IF(C53&lt;(SUM(Y53:AB53)+ ('LED Curve'!$D$14*(U53/$W$6)^3+'LED Curve'!$D$15*(U53/$W$6)^2+'LED Curve'!$D$16*(U53/$W$6)^1+'LED Curve'!$D$17)*$AC$6+((R$5-5)*Design!C$18)),0,         ('LED Curve'!$D$14*(U53/$W$6)^3+'LED Curve'!$D$15*(U53/$W$6)^2+'LED Curve'!$D$16*(U53/$W$6)^1+'LED Curve'!$D$17)*$AC$6))</f>
        <v>0</v>
      </c>
      <c r="AD53" s="99">
        <f>IF(AC53=0,0,IF(C53&lt;(SUM(Y53:AC53)+('LED Curve'!$D$14*(U53/$Z$2)^3+'LED Curve'!$D$15*(U53/$Z$2)^2+'LED Curve'!$D$16*(U53/$Z$2)^1+'LED Curve'!$D$17)*$AE$2+((R$5-6)*Design!C$18)),0,         ('LED Curve'!$D$14*(U53/$Z$2)^3+'LED Curve'!$D$15*(U53/$Z$2)^2+'LED Curve'!$D$16*(U53/$Z$2)^1+'LED Curve'!$D$17)*$AE$2))</f>
        <v>0</v>
      </c>
      <c r="AE53" s="99">
        <f>IF(AD53=0,0,IF(C53&lt;(SUM(Y53:AD53)+('LED Curve'!$D$14*(U53/$Z$3)^3+'LED Curve'!$D$15*(U53/$Z$3)^2+'LED Curve'!$D$16*(U53/$Z$3)^1+'LED Curve'!$D$17)*$AE$3+((R$5-7)*Design!C$18)),0,         ('LED Curve'!$D$14*(U53/$Z$3)^3+'LED Curve'!$D$15*(U53/$Z$3)^2+'LED Curve'!$D$16*(U53/$Z$3)^1+'LED Curve'!$D$17)*$AE$3))</f>
        <v>0</v>
      </c>
      <c r="AF53" s="99">
        <f>IF(AE53=0,0,IF(C53&lt;(SUM(Y53:AE53)+('LED Curve'!$D$14*(U53/$Z$4)^3+'LED Curve'!$D$15*(U53/$Z$4)^2+'LED Curve'!$D$16*(U53/$Z$4)^1+'LED Curve'!$D$17)*$AE$4+((R$5-8)*Design!C$18)),0,         ('LED Curve'!$D$14*(U53/$Z$4)^3+'LED Curve'!$D$15*(U53/$Z$4)^2+'LED Curve'!$D$16*(U53/$Z$4)^1+'LED Curve'!$D$17)*$AE$4))</f>
        <v>0</v>
      </c>
      <c r="AG53" s="99">
        <f>IF(AF53=0,0,IF(C53&lt;(SUM(Y53:AF53)+('LED Curve'!$D$14*(U53/$Z$5)^3+'LED Curve'!$D$15*(U53/$Z$5)^2+'LED Curve'!$D$16*(U53/$Z$5)^1+'LED Curve'!$D$17)*$AE$5+((R$5-9)*Design!C$18)),0,         ('LED Curve'!$D$14*(U53/$Z$5)^3+'LED Curve'!$D$15*(U53/$Z$5)^2+'LED Curve'!$D$16*(U53/$Z$5)^1+'LED Curve'!$D$17)*$AE$5))</f>
        <v>0</v>
      </c>
      <c r="AH53" s="99">
        <f>IF(AG53=0,0,IF(C53&lt;(SUM(Y53:AG53)+('LED Curve'!$D$14*(U53/$Z$6)^3+'LED Curve'!$D$15*(U53/$Z$6)^2+'LED Curve'!$D$16*(U53/$Z$6)^1+'LED Curve'!$D$17)*$AE$6+((R$5-10)*Design!C$18)),0,         ('LED Curve'!$D$14*(U53/$Z$6)^3+'LED Curve'!$D$15*(U53/$Z$6)^2+'LED Curve'!$D$16*(U53/$Z$6)^1+'LED Curve'!$D$17)*$AE$6))</f>
        <v>0</v>
      </c>
      <c r="AI53">
        <f t="shared" si="44"/>
        <v>25.081989662156094</v>
      </c>
      <c r="AJ53" s="57">
        <f>IF(D53&lt;('LED Curve'!$D$14*(V53/$W$2)^3+'LED Curve'!$D$15*(V53/$W$2)^2+'LED Curve'!$D$16*(V53/$W$2)^1+'LED Curve'!$D$17)*$AC$2+((R$5-1)*Design!C$18),0,         ('LED Curve'!$D$14*(V53/$W$2)^3+'LED Curve'!$D$15*(V53/$W$2)^2+'LED Curve'!$D$16*(V53/$W$2)^1+'LED Curve'!$D$17)*$AC$2)</f>
        <v>24.916301388037745</v>
      </c>
      <c r="AK53" s="57">
        <f>IF(AJ53=0,0,IF(D53&lt;AJ53+('LED Curve'!$D$14*(V53/$W$3)^3+'LED Curve'!$D$15*(V53/$W$3)^2+'LED Curve'!$D$16*(V53/$W$3)^1+'LED Curve'!$D$17)*$AC$3+((R$5-1)*Design!C$18),0,         ('LED Curve'!$D$14*(V53/$W$3)^3+'LED Curve'!$D$15*(V53/$W$3)^2+'LED Curve'!$D$16*(V53/$W$3)^1+'LED Curve'!$D$17)*$AC$3))</f>
        <v>0</v>
      </c>
      <c r="AL53" s="57">
        <f>IF(AK53=0,0,IF(D53&lt;(SUM(AJ53:AK53)+('LED Curve'!$D$14*(V53/$W$4)^3+'LED Curve'!$D$15*(V53/$W$4)^2+'LED Curve'!$D$16*(V53/$W$4)^1+'LED Curve'!$D$17)*$AC$4+((R$5-1)*Design!C$18)),0,         ('LED Curve'!$D$14*(V53/$W$4)^3+'LED Curve'!$D$15*(V53/$W$4)^2+'LED Curve'!$D$16*(V53/$W$4)^1+'LED Curve'!$D$17)*$AC$4))</f>
        <v>0</v>
      </c>
      <c r="AM53" s="57">
        <f>IF(AL53=0,0,IF(D53&lt;(SUM(AJ53:AL53)+('LED Curve'!$D$14*(V53/$W$5)^3+'LED Curve'!$D$15*(V53/$W$5)^2+'LED Curve'!$D$16*(V53/$W$5)^1+'LED Curve'!$D$17)*$AC$5+((R$5-1)*Design!C$18)),0,         ('LED Curve'!$D$14*(V53/$W$5)^3+'LED Curve'!$D$15*(V53/$W$5)^2+'LED Curve'!$D$16*(V53/$W$5)^1+'LED Curve'!$D$17)*$AC$5))</f>
        <v>0</v>
      </c>
      <c r="AN53" s="57">
        <f>IF(AM53=0,0,IF(D53&lt;(SUM(AJ53:AM53)+ ('LED Curve'!$D$14*(V53/$W$6)^3+'LED Curve'!$D$15*(V53/$W$6)^2+'LED Curve'!$D$16*(V53/$W$6)^1+'LED Curve'!$D$17)*$AC$6+((R$5-1)*Design!C$18)),0,         ('LED Curve'!$D$14*(V53/$W$6)^3+'LED Curve'!$D$15*(V53/$W$6)^2+'LED Curve'!$D$16*(V53/$W$6)^1+'LED Curve'!$D$17)*$AC$6))</f>
        <v>0</v>
      </c>
      <c r="AO53" s="57">
        <f>IF(AN53=0,0,IF(D53&lt;(SUM(AJ53:AN53)+('LED Curve'!$D$14*(V53/$Z$2)^3+'LED Curve'!$D$15*(V53/$Z$2)^2+'LED Curve'!$D$16*(V53/$Z$2)^1+'LED Curve'!$D$17)*$AE$2+((R$5-1)*Design!C$18)),0,         ('LED Curve'!$D$14*(V53/$Z$2)^3+'LED Curve'!$D$15*(V53/$Z$2)^2+'LED Curve'!$D$16*(V53/$Z$2)^1+'LED Curve'!$D$17)*$AE$2))</f>
        <v>0</v>
      </c>
      <c r="AP53" s="57">
        <f>IF(AO53=0,0,IF(D53&lt;(SUM(AJ53:AO53)+('LED Curve'!$D$14*(V53/$Z$3)^3+'LED Curve'!$D$15*(V53/$Z$3)^2+'LED Curve'!$D$16*(V53/$Z$3)^1+'LED Curve'!$D$17)*$AE$3+((R$5-1)*Design!C$18)),0,         ('LED Curve'!$D$14*(V53/$Z$3)^3+'LED Curve'!$D$15*(V53/$Z$3)^2+'LED Curve'!$D$16*(V53/$Z$3)^1+'LED Curve'!$D$17)*$AE$3))</f>
        <v>0</v>
      </c>
      <c r="AQ53" s="57">
        <f>IF(AP53=0,0,IF(D53&lt;(SUM(AJ53:AP53)+('LED Curve'!$D$14*(V53/$Z$4)^3+'LED Curve'!$D$15*(V53/$Z$4)^2+'LED Curve'!$D$16*(V53/$Z$4)^1+'LED Curve'!$D$17)*$AE$4+((R$5-1)*Design!C$18)),0,         ('LED Curve'!$D$14*(V53/$Z$4)^3+'LED Curve'!$D$15*(V53/$Z$4)^2+'LED Curve'!$D$16*(V53/$Z$4)^1+'LED Curve'!$D$17)*$AE$4))</f>
        <v>0</v>
      </c>
      <c r="AR53" s="57">
        <f>IF(AQ53=0,0,IF(D53&lt;(SUM(AJ53:AQ53)+('LED Curve'!$D$14*(V53/$Z$5)^3+'LED Curve'!$D$15*(V53/$Z$5)^2+'LED Curve'!$D$16*(V53/$Z$5)^1+'LED Curve'!$D$17)*$AE$5+((R$5-1)*Design!C$18)),0,         ('LED Curve'!$D$14*(V53/$Z$5)^3+'LED Curve'!$D$15*(V53/$Z$5)^2+'LED Curve'!$D$16*(V53/$Z$5)^1+'LED Curve'!$D$17)*$AE$5))</f>
        <v>0</v>
      </c>
      <c r="AS53" s="57">
        <f>IF(AR53=0,0,IF(D53&lt;(SUM(AJ53:AR53)+('LED Curve'!$D$14*(V53/$Z$6)^3+'LED Curve'!$D$15*(V53/$Z$6)^2+'LED Curve'!$D$16*(V53/$Z$6)^1+'LED Curve'!$D$17)*$AE$6+((R$5-1)*Design!C$18)),0,         ('LED Curve'!$D$14*(V53/$Z$6)^3+'LED Curve'!$D$15*(V53/$Z$6)^2+'LED Curve'!$D$16*(V53/$Z$6)^1+'LED Curve'!$D$17)*$AE$6))</f>
        <v>0</v>
      </c>
      <c r="AU53" s="59">
        <f>IF(E53&lt;('LED Curve'!$D$14*(W53/$W$2)^3+'LED Curve'!$D$15*(W53/$W$2)^2+'LED Curve'!$D$16*(W53/$W$2)^1+'LED Curve'!$D$17)*$AC$2+((R$5-1)*Design!C$18),0,         ('LED Curve'!$D$14*(W53/$W$2)^3+'LED Curve'!$D$15*(W53/$W$2)^2+'LED Curve'!$D$16*(W53/$W$2)^1+'LED Curve'!$D$17)*$AC$2)</f>
        <v>24.765560410376558</v>
      </c>
      <c r="AV53" s="59">
        <f>IF(AU53=0,0,IF(E53&lt;AU53+('LED Curve'!$D$14*(W53/$W$3)^3+'LED Curve'!$D$15*(W53/$W$3)^2+'LED Curve'!$D$16*(W53/$W$3)^1+'LED Curve'!$D$17)*$AC$3+((R$5-2)*Design!C$18),0,         ('LED Curve'!$D$14*(W53/$W$3)^3+'LED Curve'!$D$15*(W53/$W$3)^2+'LED Curve'!$D$16*(W53/$W$3)^1+'LED Curve'!$D$17)*$AC$3))</f>
        <v>61.913901025941399</v>
      </c>
      <c r="AW53" s="59">
        <f>IF(AV53=0,0,IF(E53&lt;(SUM(AU53:AV53)+('LED Curve'!$D$14*(W53/$W$4)^3+'LED Curve'!$D$15*(W53/$W$4)^2+'LED Curve'!$D$16*(W53/$W$4)^1+'LED Curve'!$D$17)*$AC$4+((R$5-3)*Design!C$18)),0,         ('LED Curve'!$D$14*(W53/$W$4)^3+'LED Curve'!$D$15*(W53/$W$4)^2+'LED Curve'!$D$16*(W53/$W$4)^1+'LED Curve'!$D$17)*$AC$4))</f>
        <v>0</v>
      </c>
      <c r="AX53" s="59">
        <f>IF(AW53=0,0,IF(E53&lt;(SUM(AU53:AW53)+('LED Curve'!$D$14*(W53/$W$5)^3+'LED Curve'!$D$15*(W53/$W$5)^2+'LED Curve'!$D$16*(W53/$W$5)^1+'LED Curve'!$D$17)*$AC$5+((R$5-4)*Design!C$18)),0,         ('LED Curve'!$D$14*(W53/$W$5)^3+'LED Curve'!$D$15*(W53/$W$5)^2+'LED Curve'!$D$16*(W53/$W$5)^1+'LED Curve'!$D$17)*$AC$5))</f>
        <v>0</v>
      </c>
      <c r="AY53" s="59">
        <f>IF(AX53=0,0,IF(E53&lt;(SUM(AU53:AX53)+ ('LED Curve'!$D$14*(W53/$W$6)^3+'LED Curve'!$D$15*(W53/$W$6)^2+'LED Curve'!$D$16*(W53/$W$6)^1+'LED Curve'!$D$17)*$AC$6+((R$5-5)*Design!C$18)),0,         ('LED Curve'!$D$14*(W53/$W$6)^3+'LED Curve'!$D$15*(W53/$W$6)^2+'LED Curve'!$D$16*(W53/$W$6)^1+'LED Curve'!$D$17)*$AC$6))</f>
        <v>0</v>
      </c>
      <c r="AZ53" s="59">
        <f>IF(AY53=0,0,IF(E53&lt;(SUM(AU53:AY53)+('LED Curve'!$D$14*(W53/$Z$2)^3+'LED Curve'!$D$15*(W53/$Z$2)^2+'LED Curve'!$D$16*(W53/$Z$2)^1+'LED Curve'!$D$17)*$AE$2+((R$5-6)*Design!C$18)),0,         ('LED Curve'!$D$14*(W53/$Z$2)^3+'LED Curve'!$D$15*(W53/$Z$2)^2+'LED Curve'!$D$16*(W53/$Z$2)^1+'LED Curve'!$D$17)*$AE$2))</f>
        <v>0</v>
      </c>
      <c r="BA53" s="59">
        <f>IF(AZ53=0,0,IF(E53&lt;(SUM(AU53:AZ53)+('LED Curve'!$D$14*(W53/$Z$3)^3+'LED Curve'!$D$15*(W53/$Z$3)^2+'LED Curve'!$D$16*(W53/$Z$3)^1+'LED Curve'!$D$17)*$AE$3+((R$5-7)*Design!C$18)),0,         ('LED Curve'!$D$14*(W53/$Z$3)^3+'LED Curve'!$D$15*(W53/$Z$3)^2+'LED Curve'!$D$16*(W53/$Z$3)^1+'LED Curve'!$D$17)*$AE$3))</f>
        <v>0</v>
      </c>
      <c r="BB53" s="59">
        <f>IF(BA53=0,0,IF(E53&lt;(SUM(AU53:BA53)+('LED Curve'!$D$14*(W53/$Z$4)^3+'LED Curve'!$D$15*(W53/$Z$4)^2+'LED Curve'!$D$16*(W53/$Z$4)^1+'LED Curve'!$D$17)*$AE$4+((R$5-8)*Design!C$18)),0,         ('LED Curve'!$D$14*(W53/$Z$4)^3+'LED Curve'!$D$15*(W53/$Z$4)^2+'LED Curve'!$D$16*(W53/$Z$4)^1+'LED Curve'!$D$17)*$AE$4))</f>
        <v>0</v>
      </c>
      <c r="BC53" s="59">
        <f>IF(BB53=0,0,IF(E53&lt;(SUM(AU53:BB53)+('LED Curve'!$D$14*(W53/$Z$5)^3+'LED Curve'!$D$15*(W53/$Z$5)^2+'LED Curve'!$D$16*(W53/$Z$5)^1+'LED Curve'!$D$17)*$AE$5+((R$5-9)*Design!C$18)),0,         ('LED Curve'!$D$14*(W53/$Z$5)^3+'LED Curve'!$D$15*(W53/$Z$5)^2+'LED Curve'!$D$16*(W53/$Z$5)^1+'LED Curve'!$D$17)*$AE$5))</f>
        <v>0</v>
      </c>
      <c r="BD53" s="59">
        <f>IF(BC53=0,0,IF(E53&lt;(SUM(AU53:BC53)+('LED Curve'!$D$14*(W53/$Z$6)^3+'LED Curve'!$D$15*(W53/$Z$6)^2+'LED Curve'!$D$16*(W53/$Z$6)^1+'LED Curve'!$D$17)*$AE$6+((R$5-10)*Design!C$18)),0,         ('LED Curve'!$D$14*(W53/$Z$6)^3+'LED Curve'!$D$15*(W53/$Z$6)^2+'LED Curve'!$D$16*(W53/$Z$6)^1+'LED Curve'!$D$17)*$AE$6))</f>
        <v>0</v>
      </c>
      <c r="BE53">
        <f t="shared" si="45"/>
        <v>86.679461436317951</v>
      </c>
      <c r="BF53" s="64">
        <f t="shared" si="7"/>
        <v>132.12754929731031</v>
      </c>
      <c r="BG53" s="64">
        <f t="shared" si="8"/>
        <v>0</v>
      </c>
      <c r="BH53" s="64">
        <f t="shared" si="9"/>
        <v>0</v>
      </c>
      <c r="BI53" s="64">
        <f t="shared" si="10"/>
        <v>0</v>
      </c>
      <c r="BJ53" s="64">
        <f t="shared" si="11"/>
        <v>0</v>
      </c>
      <c r="BK53" s="64">
        <f t="shared" si="12"/>
        <v>0</v>
      </c>
      <c r="BL53" s="64">
        <f t="shared" si="13"/>
        <v>0</v>
      </c>
      <c r="BM53" s="64">
        <f t="shared" si="14"/>
        <v>0</v>
      </c>
      <c r="BN53" s="64">
        <f t="shared" si="15"/>
        <v>0</v>
      </c>
      <c r="BO53" s="64">
        <f t="shared" si="16"/>
        <v>0</v>
      </c>
      <c r="BQ53" s="67">
        <f t="shared" si="17"/>
        <v>125.3104444931455</v>
      </c>
      <c r="BR53" s="67">
        <f t="shared" si="18"/>
        <v>0</v>
      </c>
      <c r="BS53" s="67">
        <f t="shared" si="19"/>
        <v>0</v>
      </c>
      <c r="BT53" s="67">
        <f t="shared" si="20"/>
        <v>0</v>
      </c>
      <c r="BU53" s="67">
        <f t="shared" si="21"/>
        <v>0</v>
      </c>
      <c r="BV53" s="67">
        <f t="shared" si="22"/>
        <v>0</v>
      </c>
      <c r="BW53" s="67">
        <f t="shared" si="23"/>
        <v>0</v>
      </c>
      <c r="BX53" s="67">
        <f t="shared" si="24"/>
        <v>0</v>
      </c>
      <c r="BY53" s="67">
        <f t="shared" si="25"/>
        <v>0</v>
      </c>
      <c r="BZ53" s="67">
        <f t="shared" si="26"/>
        <v>0</v>
      </c>
      <c r="CB53" s="70">
        <f t="shared" si="27"/>
        <v>119.22083142763589</v>
      </c>
      <c r="CC53" s="70">
        <f t="shared" si="28"/>
        <v>0</v>
      </c>
      <c r="CD53" s="70">
        <f t="shared" si="29"/>
        <v>0</v>
      </c>
      <c r="CE53" s="70">
        <f t="shared" si="30"/>
        <v>0</v>
      </c>
      <c r="CF53" s="70">
        <f t="shared" si="31"/>
        <v>0</v>
      </c>
      <c r="CG53" s="70">
        <f t="shared" si="32"/>
        <v>0</v>
      </c>
      <c r="CH53" s="70">
        <f t="shared" si="33"/>
        <v>0</v>
      </c>
      <c r="CI53" s="70">
        <f t="shared" si="34"/>
        <v>0</v>
      </c>
      <c r="CJ53" s="70">
        <f t="shared" si="35"/>
        <v>0</v>
      </c>
      <c r="CK53" s="70">
        <f t="shared" si="36"/>
        <v>0</v>
      </c>
      <c r="CL53">
        <f t="shared" si="46"/>
        <v>119.22083142763589</v>
      </c>
      <c r="CM53" s="64">
        <f t="shared" si="47"/>
        <v>132.12754929731031</v>
      </c>
      <c r="CN53" s="64">
        <f t="shared" si="48"/>
        <v>0</v>
      </c>
      <c r="CO53" s="64">
        <f t="shared" si="49"/>
        <v>0</v>
      </c>
      <c r="CP53" s="64">
        <f t="shared" si="50"/>
        <v>0</v>
      </c>
      <c r="CQ53" s="64">
        <f t="shared" si="51"/>
        <v>0</v>
      </c>
      <c r="CR53" s="64">
        <f t="shared" si="52"/>
        <v>0</v>
      </c>
      <c r="CS53" s="64">
        <f t="shared" si="53"/>
        <v>0</v>
      </c>
      <c r="CT53" s="64">
        <f t="shared" si="54"/>
        <v>0</v>
      </c>
      <c r="CU53" s="64">
        <f t="shared" si="55"/>
        <v>0</v>
      </c>
      <c r="CV53" s="64">
        <f t="shared" si="56"/>
        <v>0</v>
      </c>
      <c r="CX53" s="103">
        <f t="shared" si="57"/>
        <v>125.3104444931455</v>
      </c>
      <c r="CY53" s="103">
        <f t="shared" si="58"/>
        <v>0</v>
      </c>
      <c r="CZ53" s="103">
        <f t="shared" si="59"/>
        <v>0</v>
      </c>
      <c r="DA53" s="103">
        <f t="shared" si="60"/>
        <v>0</v>
      </c>
      <c r="DB53" s="103">
        <f t="shared" si="61"/>
        <v>0</v>
      </c>
      <c r="DC53" s="103">
        <f t="shared" si="62"/>
        <v>0</v>
      </c>
      <c r="DD53" s="103">
        <f t="shared" si="63"/>
        <v>0</v>
      </c>
      <c r="DE53" s="103">
        <f t="shared" si="64"/>
        <v>0</v>
      </c>
      <c r="DF53" s="103">
        <f t="shared" si="65"/>
        <v>0</v>
      </c>
      <c r="DG53" s="103">
        <f t="shared" si="66"/>
        <v>0</v>
      </c>
      <c r="DI53" s="70">
        <f t="shared" si="67"/>
        <v>119.22083142763589</v>
      </c>
      <c r="DJ53" s="70">
        <f t="shared" si="68"/>
        <v>0</v>
      </c>
      <c r="DK53" s="70">
        <f t="shared" si="69"/>
        <v>0</v>
      </c>
      <c r="DL53" s="70">
        <f t="shared" si="70"/>
        <v>0</v>
      </c>
      <c r="DM53" s="70">
        <f t="shared" si="71"/>
        <v>0</v>
      </c>
      <c r="DN53" s="70">
        <f t="shared" si="72"/>
        <v>0</v>
      </c>
      <c r="DO53" s="70">
        <f t="shared" si="73"/>
        <v>0</v>
      </c>
      <c r="DP53" s="70">
        <f t="shared" si="74"/>
        <v>0</v>
      </c>
      <c r="DQ53" s="70">
        <f t="shared" si="75"/>
        <v>0</v>
      </c>
      <c r="DR53" s="70">
        <f t="shared" si="76"/>
        <v>0</v>
      </c>
      <c r="DT53">
        <f t="shared" si="77"/>
        <v>9.7619582273983685</v>
      </c>
      <c r="DU53">
        <f t="shared" si="78"/>
        <v>10.306482938370744</v>
      </c>
      <c r="DV53">
        <f t="shared" si="116"/>
        <v>10.802880503190202</v>
      </c>
      <c r="DX53">
        <f t="shared" si="80"/>
        <v>0.11337019067363747</v>
      </c>
      <c r="DY53">
        <f t="shared" si="81"/>
        <v>0.1014983599872781</v>
      </c>
      <c r="DZ53">
        <f t="shared" si="82"/>
        <v>8.6853837765350661E-2</v>
      </c>
      <c r="EB53">
        <f t="shared" si="83"/>
        <v>3.3140218255611567</v>
      </c>
      <c r="EC53">
        <f t="shared" si="84"/>
        <v>0</v>
      </c>
      <c r="ED53">
        <f t="shared" si="85"/>
        <v>0</v>
      </c>
      <c r="EE53">
        <f t="shared" si="86"/>
        <v>0</v>
      </c>
      <c r="EF53">
        <f t="shared" si="87"/>
        <v>0</v>
      </c>
      <c r="EG53">
        <f t="shared" si="88"/>
        <v>0</v>
      </c>
      <c r="EH53">
        <f t="shared" si="89"/>
        <v>0</v>
      </c>
      <c r="EI53">
        <f t="shared" si="90"/>
        <v>0</v>
      </c>
      <c r="EJ53">
        <f t="shared" si="91"/>
        <v>0</v>
      </c>
      <c r="EK53">
        <f t="shared" si="92"/>
        <v>0</v>
      </c>
      <c r="EM53">
        <f t="shared" si="93"/>
        <v>3.1222728020601882</v>
      </c>
      <c r="EN53">
        <f t="shared" si="94"/>
        <v>0</v>
      </c>
      <c r="EO53">
        <f t="shared" si="95"/>
        <v>0</v>
      </c>
      <c r="EP53">
        <f t="shared" si="96"/>
        <v>0</v>
      </c>
      <c r="EQ53">
        <f t="shared" si="97"/>
        <v>0</v>
      </c>
      <c r="ER53">
        <f t="shared" si="98"/>
        <v>0</v>
      </c>
      <c r="ES53">
        <f t="shared" si="99"/>
        <v>0</v>
      </c>
      <c r="ET53">
        <f t="shared" si="100"/>
        <v>0</v>
      </c>
      <c r="EU53">
        <f t="shared" si="101"/>
        <v>0</v>
      </c>
      <c r="EV53">
        <f t="shared" si="102"/>
        <v>0</v>
      </c>
      <c r="EX53">
        <f t="shared" si="103"/>
        <v>2.9525707028964367</v>
      </c>
      <c r="EY53">
        <f t="shared" si="104"/>
        <v>0</v>
      </c>
      <c r="EZ53">
        <f t="shared" si="105"/>
        <v>0</v>
      </c>
      <c r="FA53">
        <f t="shared" si="106"/>
        <v>0</v>
      </c>
      <c r="FB53">
        <f t="shared" si="107"/>
        <v>0</v>
      </c>
      <c r="FC53">
        <f t="shared" si="108"/>
        <v>0</v>
      </c>
      <c r="FD53">
        <f t="shared" si="109"/>
        <v>0</v>
      </c>
      <c r="FE53">
        <f t="shared" si="110"/>
        <v>0</v>
      </c>
      <c r="FF53">
        <f t="shared" si="111"/>
        <v>0</v>
      </c>
      <c r="FG53">
        <f t="shared" si="112"/>
        <v>0</v>
      </c>
      <c r="FJ53">
        <f>IF($W$2=0,0,IF(BF53&lt;=0,0,('LED Curve'!$D$19*(BF53/$W$2)^3+'LED Curve'!$D$20*(BF53/$W$2)^2+'LED Curve'!$D$21*(BF53/$W$2)^1+'LED Curve'!$D$22)*$AC$2*$W$2))</f>
        <v>516.6102283289066</v>
      </c>
      <c r="FK53">
        <f>IF($W$3=0,0,IF(BG53&lt;=0,0,('LED Curve'!$D$19*(BG53/$W$3)^3+'LED Curve'!$D$20*(BG53/$W$3)^2+'LED Curve'!$D$21*(BG53/$W$3)^1+'LED Curve'!$D$22)*$AC$3*$W$3))</f>
        <v>0</v>
      </c>
      <c r="FL53">
        <f>IF($W$4=0,0,IF(BH53&lt;=0,0,('LED Curve'!$D$19*(BH53/$W$4)^3+'LED Curve'!$D$20*(BH53/$W$4)^2+'LED Curve'!$D$21*(BH53/$W$4)^1+'LED Curve'!$D$22)*$AC$4*$W$4))</f>
        <v>0</v>
      </c>
      <c r="FM53">
        <f>IF($W$5=0,0,IF(BI53&lt;=0,0,('LED Curve'!$D$19*(BI53/$W$5)^3+'LED Curve'!$D$20*(BI53/$W$5)^2+'LED Curve'!$D$21*(BI53/$W$5)^1+'LED Curve'!$D$22)*$AC$5*$W$5))</f>
        <v>0</v>
      </c>
      <c r="FN53">
        <f>IF($W$6=0,0,IF(BJ53&lt;=0,0,('LED Curve'!$D$19*(BJ53/$W$6)^3+'LED Curve'!$D$20*(BJ53/$W$6)^2+'LED Curve'!$D$21*(BJ53/$W$6)^1+'LED Curve'!$D$22)*$AC$6*$W$6))</f>
        <v>0</v>
      </c>
      <c r="FO53">
        <f>IF($Z$2=0,0,IF(BK53&lt;=0,0,('LED Curve'!$D$19*(BK53/$Z$2)^3+'LED Curve'!$D$20*(BK53/$Z$2)^2+'LED Curve'!$D$21*(BK53/$Z$2)^1+'LED Curve'!$D$22)*$AE$2*$Z$2))</f>
        <v>0</v>
      </c>
      <c r="FP53">
        <f>IF($Z$3=0,0,IF(BL53&lt;=0,0,('LED Curve'!$D$19*(BL53/$Z$3)^3+'LED Curve'!$D$20*(BL53/$Z$3)^2+'LED Curve'!$D$21*(BL53/$Z$3)^1+'LED Curve'!$D$22)*$AE$3*$Z$3))</f>
        <v>0</v>
      </c>
      <c r="FQ53">
        <f>IF($Z$4=0,0,IF(BM53&lt;=0,0,('LED Curve'!$D$19*(BM53/$Z$4)^3+'LED Curve'!$D$20*(BM53/$Z$4)^2+'LED Curve'!$D$21*(BM53/$Z$4)^1+'LED Curve'!$D$22)*$AE$4*$Z$4))</f>
        <v>0</v>
      </c>
      <c r="FR53">
        <f>IF($Z$5=0,0,IF(BN53&lt;=0,0,('LED Curve'!$D$19*(BN53/$Z$5)^3+'LED Curve'!$D$20*(BN53/$Z$5)^2+'LED Curve'!$D$21*(BN53/$Z$5)^1+'LED Curve'!$D$22)*$AE$5*$Z$5))</f>
        <v>0</v>
      </c>
      <c r="FS53">
        <f>IF($Z$6=0,0,IF(BO53&lt;=0,0,('LED Curve'!$D$19*(BO53/$Z$6)^3+'LED Curve'!$D$20*(BO53/$Z$6)^2+'LED Curve'!$D$21*(BO53/$Z$6)^1+'LED Curve'!$D$22)*$AE$6*$Z$6))</f>
        <v>0</v>
      </c>
      <c r="FU53">
        <f>IF($W$2=0,0,IF(BQ53&lt;=0,0,('LED Curve'!$D$19*(BQ53/$W$2)^3+'LED Curve'!$D$20*(BQ53/$W$2)^2+'LED Curve'!$D$21*(BQ53/$W$2)^1+'LED Curve'!$D$22)*$AC$2*$W$2))</f>
        <v>493.11331260892064</v>
      </c>
      <c r="FV53">
        <f>IF($W$3=0,0,IF(BR53&lt;=0,0,('LED Curve'!$D$19*(BR53/$W$3)^3+'LED Curve'!$D$20*(BR53/$W$3)^2+'LED Curve'!$D$21*(BR53/$W$3)^1+'LED Curve'!$D$22)*$AC$3*$W$3))</f>
        <v>0</v>
      </c>
      <c r="FW53">
        <f>IF($W$4=0,0,IF(BS53&lt;=0,0,('LED Curve'!$D$19*(BS53/$W$4)^3+'LED Curve'!$D$20*(BS53/$W$4)^2+'LED Curve'!$D$21*(BS53/$W$4)^1+'LED Curve'!$D$22)*$AC$4*$W$4))</f>
        <v>0</v>
      </c>
      <c r="FX53">
        <f>IF($W$5=0,0,IF(BT53&lt;=0,0,('LED Curve'!$D$19*(BT53/$W$5)^3+'LED Curve'!$D$20*(BT53/$W$5)^2+'LED Curve'!$D$21*(BT53/$W$5)^1+'LED Curve'!$D$22)*$AC$5*$W$5))</f>
        <v>0</v>
      </c>
      <c r="FY53">
        <f>IF($W$6=0,0,IF(BU53&lt;=0,0,('LED Curve'!$D$19*(BU53/$W$6)^3+'LED Curve'!$D$20*(BU53/$W$6)^2+'LED Curve'!$D$21*(BU53/$W$6)^1+'LED Curve'!$D$22)*$AC$6*$W$6))</f>
        <v>0</v>
      </c>
      <c r="FZ53">
        <f>IF($Z$2=0,0,IF(BV53&lt;=0,0,('LED Curve'!$D$19*(BV53/$Z$2)^3+'LED Curve'!$D$20*(BV53/$Z$2)^2+'LED Curve'!$D$21*(BV53/$Z$2)^1+'LED Curve'!$D$22)*$AE$2*$Z$2))</f>
        <v>0</v>
      </c>
      <c r="GA53">
        <f>IF($Z$3=0,0,IF(BW53&lt;=0,0,('LED Curve'!$D$19*(BW53/$Z$3)^3+'LED Curve'!$D$20*(BW53/$Z$3)^2+'LED Curve'!$D$21*(BW53/$Z$3)^1+'LED Curve'!$D$22)*$AE$3*$Z$3))</f>
        <v>0</v>
      </c>
      <c r="GB53">
        <f>IF($Z$4=0,0,IF(BX53&lt;=0,0,('LED Curve'!$D$19*(BX53/$Z$4)^3+'LED Curve'!$D$20*(BX53/$Z$4)^2+'LED Curve'!$D$21*(BX53/$Z$4)^1+'LED Curve'!$D$22)*$AE$4*$Z$4))</f>
        <v>0</v>
      </c>
      <c r="GC53">
        <f>IF($Z$5=0,0,IF(BY53&lt;=0,0,('LED Curve'!$D$19*(BY53/$Z$5)^3+'LED Curve'!$D$20*(BY53/$Z$5)^2+'LED Curve'!$D$21*(BY53/$Z$5)^1+'LED Curve'!$D$22)*$AE$5*$Z$5))</f>
        <v>0</v>
      </c>
      <c r="GD53">
        <f>IF($Z$6=0,0,IF(BZ53&lt;=0,0,('LED Curve'!$D$19*(BZ53/$Z$6)^3+'LED Curve'!$D$20*(BZ53/$Z$6)^2+'LED Curve'!$D$21*(BZ53/$Z$6)^1+'LED Curve'!$D$22)*$AE$6*$Z$6))</f>
        <v>0</v>
      </c>
      <c r="GF53">
        <f>IF($W$2=0,0,IF(CB53&lt;=0,0,('LED Curve'!$D$19*(CB53/$W$2)^3+'LED Curve'!$D$20*(CB53/$W$2)^2+'LED Curve'!$D$21*(CB53/$W$2)^1+'LED Curve'!$D$22)*$AC$2*$W$2))</f>
        <v>471.75740684672036</v>
      </c>
      <c r="GG53">
        <f>IF($W$3=0,0,IF(CC53&lt;=0,0,('LED Curve'!$D$19*(CC53/$W$3)^3+'LED Curve'!$D$20*(CC53/$W$3)^2+'LED Curve'!$D$21*(CC53/$W$3)^1+'LED Curve'!$D$22)*$AC$3*$W$3))</f>
        <v>0</v>
      </c>
      <c r="GH53">
        <f>IF($W$4=0,0,IF(CD53&lt;=0,0,('LED Curve'!$D$19*(CD53/$W$4)^3+'LED Curve'!$D$20*(CD53/$W$4)^2+'LED Curve'!$D$21*(CD53/$W$4)^1+'LED Curve'!$D$22)*$AC$4*$W$4))</f>
        <v>0</v>
      </c>
      <c r="GI53">
        <f>IF($W$5=0,0,IF(CE53&lt;=0,0,('LED Curve'!$D$19*(CE53/$W$5)^3+'LED Curve'!$D$20*(CE53/$W$5)^2+'LED Curve'!$D$21*(CE53/$W$5)^1+'LED Curve'!$D$22)*$AC$5*$W$5))</f>
        <v>0</v>
      </c>
      <c r="GJ53">
        <f>IF($W$6=0,0,IF(CF53&lt;=0,0,('LED Curve'!$D$19*(CF53/$W$6)^3+'LED Curve'!$D$20*(CF53/$W$6)^2+'LED Curve'!$D$21*(CF53/$W$6)^1+'LED Curve'!$D$22)*$AC$6*$W$6))</f>
        <v>0</v>
      </c>
      <c r="GK53">
        <f>IF($Z$2=0,0,IF(CG53&lt;=0,0,('LED Curve'!$D$19*(CG53/$Z$2)^3+'LED Curve'!$D$20*(CG53/$Z$2)^2+'LED Curve'!$D$21*(CG53/$Z$2)^1+'LED Curve'!$D$22)*$AE$2*$Z$2))</f>
        <v>0</v>
      </c>
      <c r="GL53">
        <f>IF($Z$3=0,0,IF(CH53&lt;=0,0,('LED Curve'!$D$19*(CH53/$Z$3)^3+'LED Curve'!$D$20*(CH53/$Z$3)^2+'LED Curve'!$D$21*(CH53/$Z$3)^1+'LED Curve'!$D$22)*$AE$3*$Z$3))</f>
        <v>0</v>
      </c>
      <c r="GM53">
        <f>IF($Z$4=0,0,IF(CI53&lt;=0,0,('LED Curve'!$D$19*(CI53/$Z$4)^3+'LED Curve'!$D$20*(CI53/$Z$4)^2+'LED Curve'!$D$21*(CI53/$Z$4)^1+'LED Curve'!$D$22)*$AE$4*$Z$4))</f>
        <v>0</v>
      </c>
      <c r="GN53">
        <f>IF($Z$5=0,0,IF(CJ53&lt;=0,0,('LED Curve'!$D$19*(CJ53/$Z$5)^3+'LED Curve'!$D$20*(CJ53/$Z$5)^2+'LED Curve'!$D$21*(CJ53/$Z$5)^1+'LED Curve'!$D$22)*$AE$5*$Z$5))</f>
        <v>0</v>
      </c>
      <c r="GO53">
        <f>IF($Z$6=0,0,IF(CK53&lt;=0,0,('LED Curve'!$D$19*(CK53/$Z$6)^3+'LED Curve'!$D$20*(CK53/$Z$6)^2+'LED Curve'!$D$21*(CK53/$Z$6)^1+'LED Curve'!$D$22)*$AE$6*$Z$6))</f>
        <v>0</v>
      </c>
      <c r="GQ53">
        <f t="shared" si="113"/>
        <v>516.6102283289066</v>
      </c>
      <c r="GR53">
        <f t="shared" si="41"/>
        <v>0</v>
      </c>
      <c r="GS53">
        <f t="shared" si="114"/>
        <v>493.11331260892064</v>
      </c>
      <c r="GT53">
        <f t="shared" si="42"/>
        <v>0</v>
      </c>
      <c r="GU53">
        <f t="shared" si="115"/>
        <v>471.75740684672036</v>
      </c>
      <c r="GV53">
        <f t="shared" si="43"/>
        <v>0</v>
      </c>
    </row>
    <row r="54" spans="1:204" ht="16.899999999999999">
      <c r="A54">
        <v>43</v>
      </c>
      <c r="B54">
        <f t="shared" si="0"/>
        <v>1.3997395833333333E-3</v>
      </c>
      <c r="C54" s="50">
        <f t="shared" si="1"/>
        <v>75.507967635556454</v>
      </c>
      <c r="D54" s="50">
        <f t="shared" si="2"/>
        <v>84.053297372840504</v>
      </c>
      <c r="E54" s="50">
        <f t="shared" si="3"/>
        <v>92.598627110124553</v>
      </c>
      <c r="G54" s="52">
        <f t="shared" si="4"/>
        <v>1.1985391688183564</v>
      </c>
      <c r="H54" s="52">
        <f t="shared" si="5"/>
        <v>1.3341793233784207</v>
      </c>
      <c r="I54" s="52">
        <f t="shared" si="6"/>
        <v>1.469819477938485</v>
      </c>
      <c r="J54" s="52">
        <f>IF(C54&lt;Calculation!D$19,0,G54)</f>
        <v>1.1985391688183564</v>
      </c>
      <c r="K54" s="52">
        <f>IF(D54&lt;Calculation!D$19,0,H54)</f>
        <v>1.3341793233784207</v>
      </c>
      <c r="L54" s="52">
        <f>IF(E54&lt;Calculation!D$19,0,I54)</f>
        <v>1.469819477938485</v>
      </c>
      <c r="M54" s="52">
        <f>IF(IF(C54&lt;Calculation!D$19,0,C54*(R$3/(R$2+R$3)))&gt;0,$H$2*SIN(2*PI()*$E$2*B54)+$H$5,0)</f>
        <v>1.2149436633097292</v>
      </c>
      <c r="N54" s="52">
        <f>IF(IF(D54&lt;Calculation!D$19,0,D54*(R$3/(R$2+R$3)))&gt;0,$J$2*SIN(2*PI()*$E$2*B54)+$J$5,0)</f>
        <v>1.1564559111426833</v>
      </c>
      <c r="O54" s="52">
        <f>IF(IF(E54&lt;Calculation!D$19,0,E54*(R$3/(R$2+R$3)))&gt;0,$L$2*SIN(2*PI()*$E$2*B54)+$L$5,0)</f>
        <v>1.1045155846235339</v>
      </c>
      <c r="Q54" s="55">
        <f>(M54/Design!C$43)*10^3</f>
        <v>134.99374036774771</v>
      </c>
      <c r="R54" s="55">
        <f>(N54/Design!C$43)*10^3</f>
        <v>128.49510123807593</v>
      </c>
      <c r="S54" s="55">
        <f>(O54/Design!C$43)*10^3</f>
        <v>122.72395384705932</v>
      </c>
      <c r="U54" s="55">
        <f>(($H$2*SIN(2*PI()*$E$2*B54)+$H$5)/Design!C$43)*10^3</f>
        <v>134.99374036774771</v>
      </c>
      <c r="V54" s="55">
        <f>(($J$2*SIN(2*PI()*$E$2*B54)+$J$5)/Design!C$43)*10^3</f>
        <v>128.49510123807593</v>
      </c>
      <c r="W54" s="55">
        <f>(($L$2*SIN(2*PI()*$E$2*B54)+$L$5)/Design!C$43)*10^3</f>
        <v>122.72395384705932</v>
      </c>
      <c r="Y54" s="99">
        <f>IF(C54&lt;('LED Curve'!$D$14*(U54/$W$2)^3+'LED Curve'!$D$15*(U54/$W$2)^2+'LED Curve'!$D$16*(U54/$W$2)^1+'LED Curve'!$D$17)*$AC$2+((R$5-1)*Design!C$18),0,         ('LED Curve'!$D$14*(U54/$W$2)^3+'LED Curve'!$D$15*(U54/$W$2)^2+'LED Curve'!$D$16*(U54/$W$2)^1+'LED Curve'!$D$17)*$AC$2)</f>
        <v>25.150575078362937</v>
      </c>
      <c r="Z54" s="99">
        <f>IF(Y54=0,0,IF(C54&lt;Y54+('LED Curve'!$D$14*(U54/$W$3)^3+'LED Curve'!$D$15*(U54/$W$3)^2+'LED Curve'!$D$16*(U54/$W$3)^1+'LED Curve'!$D$17)*$AC$3+((R$5-2)*Design!C$18),0,         ('LED Curve'!$D$14*(U54/$W$3)^3+'LED Curve'!$D$15*(U54/$W$3)^2+'LED Curve'!$D$16*(U54/$W$3)^1+'LED Curve'!$D$17)*$AC$3))</f>
        <v>0</v>
      </c>
      <c r="AA54" s="99">
        <f>IF(Z54=0,0,IF(C54&lt;(SUM(Y54:Z54)+('LED Curve'!$D$14*(U54/$W$4)^3+'LED Curve'!$D$15*(U54/$W$4)^2+'LED Curve'!$D$16*(U54/$W$4)^1+'LED Curve'!$D$17)*$AC$4+((R$5-3)*Design!C$18)),0,         ('LED Curve'!$D$14*(U54/$W$4)^3+'LED Curve'!$D$15*(U54/$W$4)^2+'LED Curve'!$D$16*(U54/$W$4)^1+'LED Curve'!$D$17)*$AC$4))</f>
        <v>0</v>
      </c>
      <c r="AB54" s="99">
        <f>IF(AA54=0,0,IF(C54&lt;(SUM(Y54:AA54)+('LED Curve'!$D$14*(U54/$W$5)^3+'LED Curve'!$D$15*(U54/$W$5)^2+'LED Curve'!$D$16*(U54/$W$5)^1+'LED Curve'!$D$17)*$AC$5+((R$5-4)*Design!C$18)),0,         ('LED Curve'!$D$14*(U54/$W$5)^3+'LED Curve'!$D$15*(U54/$W$5)^2+'LED Curve'!$D$16*(U54/$W$5)^1+'LED Curve'!$D$17)*$AC$5))</f>
        <v>0</v>
      </c>
      <c r="AC54" s="99">
        <f>IF(AB54=0,0,IF(C54&lt;(SUM(Y54:AB54)+ ('LED Curve'!$D$14*(U54/$W$6)^3+'LED Curve'!$D$15*(U54/$W$6)^2+'LED Curve'!$D$16*(U54/$W$6)^1+'LED Curve'!$D$17)*$AC$6+((R$5-5)*Design!C$18)),0,         ('LED Curve'!$D$14*(U54/$W$6)^3+'LED Curve'!$D$15*(U54/$W$6)^2+'LED Curve'!$D$16*(U54/$W$6)^1+'LED Curve'!$D$17)*$AC$6))</f>
        <v>0</v>
      </c>
      <c r="AD54" s="99">
        <f>IF(AC54=0,0,IF(C54&lt;(SUM(Y54:AC54)+('LED Curve'!$D$14*(U54/$Z$2)^3+'LED Curve'!$D$15*(U54/$Z$2)^2+'LED Curve'!$D$16*(U54/$Z$2)^1+'LED Curve'!$D$17)*$AE$2+((R$5-6)*Design!C$18)),0,         ('LED Curve'!$D$14*(U54/$Z$2)^3+'LED Curve'!$D$15*(U54/$Z$2)^2+'LED Curve'!$D$16*(U54/$Z$2)^1+'LED Curve'!$D$17)*$AE$2))</f>
        <v>0</v>
      </c>
      <c r="AE54" s="99">
        <f>IF(AD54=0,0,IF(C54&lt;(SUM(Y54:AD54)+('LED Curve'!$D$14*(U54/$Z$3)^3+'LED Curve'!$D$15*(U54/$Z$3)^2+'LED Curve'!$D$16*(U54/$Z$3)^1+'LED Curve'!$D$17)*$AE$3+((R$5-7)*Design!C$18)),0,         ('LED Curve'!$D$14*(U54/$Z$3)^3+'LED Curve'!$D$15*(U54/$Z$3)^2+'LED Curve'!$D$16*(U54/$Z$3)^1+'LED Curve'!$D$17)*$AE$3))</f>
        <v>0</v>
      </c>
      <c r="AF54" s="99">
        <f>IF(AE54=0,0,IF(C54&lt;(SUM(Y54:AE54)+('LED Curve'!$D$14*(U54/$Z$4)^3+'LED Curve'!$D$15*(U54/$Z$4)^2+'LED Curve'!$D$16*(U54/$Z$4)^1+'LED Curve'!$D$17)*$AE$4+((R$5-8)*Design!C$18)),0,         ('LED Curve'!$D$14*(U54/$Z$4)^3+'LED Curve'!$D$15*(U54/$Z$4)^2+'LED Curve'!$D$16*(U54/$Z$4)^1+'LED Curve'!$D$17)*$AE$4))</f>
        <v>0</v>
      </c>
      <c r="AG54" s="99">
        <f>IF(AF54=0,0,IF(C54&lt;(SUM(Y54:AF54)+('LED Curve'!$D$14*(U54/$Z$5)^3+'LED Curve'!$D$15*(U54/$Z$5)^2+'LED Curve'!$D$16*(U54/$Z$5)^1+'LED Curve'!$D$17)*$AE$5+((R$5-9)*Design!C$18)),0,         ('LED Curve'!$D$14*(U54/$Z$5)^3+'LED Curve'!$D$15*(U54/$Z$5)^2+'LED Curve'!$D$16*(U54/$Z$5)^1+'LED Curve'!$D$17)*$AE$5))</f>
        <v>0</v>
      </c>
      <c r="AH54" s="99">
        <f>IF(AG54=0,0,IF(C54&lt;(SUM(Y54:AG54)+('LED Curve'!$D$14*(U54/$Z$6)^3+'LED Curve'!$D$15*(U54/$Z$6)^2+'LED Curve'!$D$16*(U54/$Z$6)^1+'LED Curve'!$D$17)*$AE$6+((R$5-10)*Design!C$18)),0,         ('LED Curve'!$D$14*(U54/$Z$6)^3+'LED Curve'!$D$15*(U54/$Z$6)^2+'LED Curve'!$D$16*(U54/$Z$6)^1+'LED Curve'!$D$17)*$AE$6))</f>
        <v>0</v>
      </c>
      <c r="AI54">
        <f t="shared" si="44"/>
        <v>25.150575078362937</v>
      </c>
      <c r="AJ54" s="57">
        <f>IF(D54&lt;('LED Curve'!$D$14*(V54/$W$2)^3+'LED Curve'!$D$15*(V54/$W$2)^2+'LED Curve'!$D$16*(V54/$W$2)^1+'LED Curve'!$D$17)*$AC$2+((R$5-1)*Design!C$18),0,         ('LED Curve'!$D$14*(V54/$W$2)^3+'LED Curve'!$D$15*(V54/$W$2)^2+'LED Curve'!$D$16*(V54/$W$2)^1+'LED Curve'!$D$17)*$AC$2)</f>
        <v>24.994133480866143</v>
      </c>
      <c r="AK54" s="57">
        <f>IF(AJ54=0,0,IF(D54&lt;AJ54+('LED Curve'!$D$14*(V54/$W$3)^3+'LED Curve'!$D$15*(V54/$W$3)^2+'LED Curve'!$D$16*(V54/$W$3)^1+'LED Curve'!$D$17)*$AC$3+((R$5-1)*Design!C$18),0,         ('LED Curve'!$D$14*(V54/$W$3)^3+'LED Curve'!$D$15*(V54/$W$3)^2+'LED Curve'!$D$16*(V54/$W$3)^1+'LED Curve'!$D$17)*$AC$3))</f>
        <v>0</v>
      </c>
      <c r="AL54" s="57">
        <f>IF(AK54=0,0,IF(D54&lt;(SUM(AJ54:AK54)+('LED Curve'!$D$14*(V54/$W$4)^3+'LED Curve'!$D$15*(V54/$W$4)^2+'LED Curve'!$D$16*(V54/$W$4)^1+'LED Curve'!$D$17)*$AC$4+((R$5-1)*Design!C$18)),0,         ('LED Curve'!$D$14*(V54/$W$4)^3+'LED Curve'!$D$15*(V54/$W$4)^2+'LED Curve'!$D$16*(V54/$W$4)^1+'LED Curve'!$D$17)*$AC$4))</f>
        <v>0</v>
      </c>
      <c r="AM54" s="57">
        <f>IF(AL54=0,0,IF(D54&lt;(SUM(AJ54:AL54)+('LED Curve'!$D$14*(V54/$W$5)^3+'LED Curve'!$D$15*(V54/$W$5)^2+'LED Curve'!$D$16*(V54/$W$5)^1+'LED Curve'!$D$17)*$AC$5+((R$5-1)*Design!C$18)),0,         ('LED Curve'!$D$14*(V54/$W$5)^3+'LED Curve'!$D$15*(V54/$W$5)^2+'LED Curve'!$D$16*(V54/$W$5)^1+'LED Curve'!$D$17)*$AC$5))</f>
        <v>0</v>
      </c>
      <c r="AN54" s="57">
        <f>IF(AM54=0,0,IF(D54&lt;(SUM(AJ54:AM54)+ ('LED Curve'!$D$14*(V54/$W$6)^3+'LED Curve'!$D$15*(V54/$W$6)^2+'LED Curve'!$D$16*(V54/$W$6)^1+'LED Curve'!$D$17)*$AC$6+((R$5-1)*Design!C$18)),0,         ('LED Curve'!$D$14*(V54/$W$6)^3+'LED Curve'!$D$15*(V54/$W$6)^2+'LED Curve'!$D$16*(V54/$W$6)^1+'LED Curve'!$D$17)*$AC$6))</f>
        <v>0</v>
      </c>
      <c r="AO54" s="57">
        <f>IF(AN54=0,0,IF(D54&lt;(SUM(AJ54:AN54)+('LED Curve'!$D$14*(V54/$Z$2)^3+'LED Curve'!$D$15*(V54/$Z$2)^2+'LED Curve'!$D$16*(V54/$Z$2)^1+'LED Curve'!$D$17)*$AE$2+((R$5-1)*Design!C$18)),0,         ('LED Curve'!$D$14*(V54/$Z$2)^3+'LED Curve'!$D$15*(V54/$Z$2)^2+'LED Curve'!$D$16*(V54/$Z$2)^1+'LED Curve'!$D$17)*$AE$2))</f>
        <v>0</v>
      </c>
      <c r="AP54" s="57">
        <f>IF(AO54=0,0,IF(D54&lt;(SUM(AJ54:AO54)+('LED Curve'!$D$14*(V54/$Z$3)^3+'LED Curve'!$D$15*(V54/$Z$3)^2+'LED Curve'!$D$16*(V54/$Z$3)^1+'LED Curve'!$D$17)*$AE$3+((R$5-1)*Design!C$18)),0,         ('LED Curve'!$D$14*(V54/$Z$3)^3+'LED Curve'!$D$15*(V54/$Z$3)^2+'LED Curve'!$D$16*(V54/$Z$3)^1+'LED Curve'!$D$17)*$AE$3))</f>
        <v>0</v>
      </c>
      <c r="AQ54" s="57">
        <f>IF(AP54=0,0,IF(D54&lt;(SUM(AJ54:AP54)+('LED Curve'!$D$14*(V54/$Z$4)^3+'LED Curve'!$D$15*(V54/$Z$4)^2+'LED Curve'!$D$16*(V54/$Z$4)^1+'LED Curve'!$D$17)*$AE$4+((R$5-1)*Design!C$18)),0,         ('LED Curve'!$D$14*(V54/$Z$4)^3+'LED Curve'!$D$15*(V54/$Z$4)^2+'LED Curve'!$D$16*(V54/$Z$4)^1+'LED Curve'!$D$17)*$AE$4))</f>
        <v>0</v>
      </c>
      <c r="AR54" s="57">
        <f>IF(AQ54=0,0,IF(D54&lt;(SUM(AJ54:AQ54)+('LED Curve'!$D$14*(V54/$Z$5)^3+'LED Curve'!$D$15*(V54/$Z$5)^2+'LED Curve'!$D$16*(V54/$Z$5)^1+'LED Curve'!$D$17)*$AE$5+((R$5-1)*Design!C$18)),0,         ('LED Curve'!$D$14*(V54/$Z$5)^3+'LED Curve'!$D$15*(V54/$Z$5)^2+'LED Curve'!$D$16*(V54/$Z$5)^1+'LED Curve'!$D$17)*$AE$5))</f>
        <v>0</v>
      </c>
      <c r="AS54" s="57">
        <f>IF(AR54=0,0,IF(D54&lt;(SUM(AJ54:AR54)+('LED Curve'!$D$14*(V54/$Z$6)^3+'LED Curve'!$D$15*(V54/$Z$6)^2+'LED Curve'!$D$16*(V54/$Z$6)^1+'LED Curve'!$D$17)*$AE$6+((R$5-1)*Design!C$18)),0,         ('LED Curve'!$D$14*(V54/$Z$6)^3+'LED Curve'!$D$15*(V54/$Z$6)^2+'LED Curve'!$D$16*(V54/$Z$6)^1+'LED Curve'!$D$17)*$AE$6))</f>
        <v>0</v>
      </c>
      <c r="AU54" s="59">
        <f>IF(E54&lt;('LED Curve'!$D$14*(W54/$W$2)^3+'LED Curve'!$D$15*(W54/$W$2)^2+'LED Curve'!$D$16*(W54/$W$2)^1+'LED Curve'!$D$17)*$AC$2+((R$5-1)*Design!C$18),0,         ('LED Curve'!$D$14*(W54/$W$2)^3+'LED Curve'!$D$15*(W54/$W$2)^2+'LED Curve'!$D$16*(W54/$W$2)^1+'LED Curve'!$D$17)*$AC$2)</f>
        <v>24.85256951064882</v>
      </c>
      <c r="AV54" s="59">
        <f>IF(AU54=0,0,IF(E54&lt;AU54+('LED Curve'!$D$14*(W54/$W$3)^3+'LED Curve'!$D$15*(W54/$W$3)^2+'LED Curve'!$D$16*(W54/$W$3)^1+'LED Curve'!$D$17)*$AC$3+((R$5-2)*Design!C$18),0,         ('LED Curve'!$D$14*(W54/$W$3)^3+'LED Curve'!$D$15*(W54/$W$3)^2+'LED Curve'!$D$16*(W54/$W$3)^1+'LED Curve'!$D$17)*$AC$3))</f>
        <v>62.13142377662205</v>
      </c>
      <c r="AW54" s="59">
        <f>IF(AV54=0,0,IF(E54&lt;(SUM(AU54:AV54)+('LED Curve'!$D$14*(W54/$W$4)^3+'LED Curve'!$D$15*(W54/$W$4)^2+'LED Curve'!$D$16*(W54/$W$4)^1+'LED Curve'!$D$17)*$AC$4+((R$5-3)*Design!C$18)),0,         ('LED Curve'!$D$14*(W54/$W$4)^3+'LED Curve'!$D$15*(W54/$W$4)^2+'LED Curve'!$D$16*(W54/$W$4)^1+'LED Curve'!$D$17)*$AC$4))</f>
        <v>0</v>
      </c>
      <c r="AX54" s="59">
        <f>IF(AW54=0,0,IF(E54&lt;(SUM(AU54:AW54)+('LED Curve'!$D$14*(W54/$W$5)^3+'LED Curve'!$D$15*(W54/$W$5)^2+'LED Curve'!$D$16*(W54/$W$5)^1+'LED Curve'!$D$17)*$AC$5+((R$5-4)*Design!C$18)),0,         ('LED Curve'!$D$14*(W54/$W$5)^3+'LED Curve'!$D$15*(W54/$W$5)^2+'LED Curve'!$D$16*(W54/$W$5)^1+'LED Curve'!$D$17)*$AC$5))</f>
        <v>0</v>
      </c>
      <c r="AY54" s="59">
        <f>IF(AX54=0,0,IF(E54&lt;(SUM(AU54:AX54)+ ('LED Curve'!$D$14*(W54/$W$6)^3+'LED Curve'!$D$15*(W54/$W$6)^2+'LED Curve'!$D$16*(W54/$W$6)^1+'LED Curve'!$D$17)*$AC$6+((R$5-5)*Design!C$18)),0,         ('LED Curve'!$D$14*(W54/$W$6)^3+'LED Curve'!$D$15*(W54/$W$6)^2+'LED Curve'!$D$16*(W54/$W$6)^1+'LED Curve'!$D$17)*$AC$6))</f>
        <v>0</v>
      </c>
      <c r="AZ54" s="59">
        <f>IF(AY54=0,0,IF(E54&lt;(SUM(AU54:AY54)+('LED Curve'!$D$14*(W54/$Z$2)^3+'LED Curve'!$D$15*(W54/$Z$2)^2+'LED Curve'!$D$16*(W54/$Z$2)^1+'LED Curve'!$D$17)*$AE$2+((R$5-6)*Design!C$18)),0,         ('LED Curve'!$D$14*(W54/$Z$2)^3+'LED Curve'!$D$15*(W54/$Z$2)^2+'LED Curve'!$D$16*(W54/$Z$2)^1+'LED Curve'!$D$17)*$AE$2))</f>
        <v>0</v>
      </c>
      <c r="BA54" s="59">
        <f>IF(AZ54=0,0,IF(E54&lt;(SUM(AU54:AZ54)+('LED Curve'!$D$14*(W54/$Z$3)^3+'LED Curve'!$D$15*(W54/$Z$3)^2+'LED Curve'!$D$16*(W54/$Z$3)^1+'LED Curve'!$D$17)*$AE$3+((R$5-7)*Design!C$18)),0,         ('LED Curve'!$D$14*(W54/$Z$3)^3+'LED Curve'!$D$15*(W54/$Z$3)^2+'LED Curve'!$D$16*(W54/$Z$3)^1+'LED Curve'!$D$17)*$AE$3))</f>
        <v>0</v>
      </c>
      <c r="BB54" s="59">
        <f>IF(BA54=0,0,IF(E54&lt;(SUM(AU54:BA54)+('LED Curve'!$D$14*(W54/$Z$4)^3+'LED Curve'!$D$15*(W54/$Z$4)^2+'LED Curve'!$D$16*(W54/$Z$4)^1+'LED Curve'!$D$17)*$AE$4+((R$5-8)*Design!C$18)),0,         ('LED Curve'!$D$14*(W54/$Z$4)^3+'LED Curve'!$D$15*(W54/$Z$4)^2+'LED Curve'!$D$16*(W54/$Z$4)^1+'LED Curve'!$D$17)*$AE$4))</f>
        <v>0</v>
      </c>
      <c r="BC54" s="59">
        <f>IF(BB54=0,0,IF(E54&lt;(SUM(AU54:BB54)+('LED Curve'!$D$14*(W54/$Z$5)^3+'LED Curve'!$D$15*(W54/$Z$5)^2+'LED Curve'!$D$16*(W54/$Z$5)^1+'LED Curve'!$D$17)*$AE$5+((R$5-9)*Design!C$18)),0,         ('LED Curve'!$D$14*(W54/$Z$5)^3+'LED Curve'!$D$15*(W54/$Z$5)^2+'LED Curve'!$D$16*(W54/$Z$5)^1+'LED Curve'!$D$17)*$AE$5))</f>
        <v>0</v>
      </c>
      <c r="BD54" s="59">
        <f>IF(BC54=0,0,IF(E54&lt;(SUM(AU54:BC54)+('LED Curve'!$D$14*(W54/$Z$6)^3+'LED Curve'!$D$15*(W54/$Z$6)^2+'LED Curve'!$D$16*(W54/$Z$6)^1+'LED Curve'!$D$17)*$AE$6+((R$5-10)*Design!C$18)),0,         ('LED Curve'!$D$14*(W54/$Z$6)^3+'LED Curve'!$D$15*(W54/$Z$6)^2+'LED Curve'!$D$16*(W54/$Z$6)^1+'LED Curve'!$D$17)*$AE$6))</f>
        <v>0</v>
      </c>
      <c r="BE54">
        <f t="shared" si="45"/>
        <v>86.983993287270863</v>
      </c>
      <c r="BF54" s="64">
        <f t="shared" si="7"/>
        <v>134.99374036774771</v>
      </c>
      <c r="BG54" s="64">
        <f t="shared" si="8"/>
        <v>0</v>
      </c>
      <c r="BH54" s="64">
        <f t="shared" si="9"/>
        <v>0</v>
      </c>
      <c r="BI54" s="64">
        <f t="shared" si="10"/>
        <v>0</v>
      </c>
      <c r="BJ54" s="64">
        <f t="shared" si="11"/>
        <v>0</v>
      </c>
      <c r="BK54" s="64">
        <f t="shared" si="12"/>
        <v>0</v>
      </c>
      <c r="BL54" s="64">
        <f t="shared" si="13"/>
        <v>0</v>
      </c>
      <c r="BM54" s="64">
        <f t="shared" si="14"/>
        <v>0</v>
      </c>
      <c r="BN54" s="64">
        <f t="shared" si="15"/>
        <v>0</v>
      </c>
      <c r="BO54" s="64">
        <f t="shared" si="16"/>
        <v>0</v>
      </c>
      <c r="BQ54" s="67">
        <f t="shared" si="17"/>
        <v>128.49510123807593</v>
      </c>
      <c r="BR54" s="67">
        <f t="shared" si="18"/>
        <v>0</v>
      </c>
      <c r="BS54" s="67">
        <f t="shared" si="19"/>
        <v>0</v>
      </c>
      <c r="BT54" s="67">
        <f t="shared" si="20"/>
        <v>0</v>
      </c>
      <c r="BU54" s="67">
        <f t="shared" si="21"/>
        <v>0</v>
      </c>
      <c r="BV54" s="67">
        <f t="shared" si="22"/>
        <v>0</v>
      </c>
      <c r="BW54" s="67">
        <f t="shared" si="23"/>
        <v>0</v>
      </c>
      <c r="BX54" s="67">
        <f t="shared" si="24"/>
        <v>0</v>
      </c>
      <c r="BY54" s="67">
        <f t="shared" si="25"/>
        <v>0</v>
      </c>
      <c r="BZ54" s="67">
        <f t="shared" si="26"/>
        <v>0</v>
      </c>
      <c r="CB54" s="70">
        <f t="shared" si="27"/>
        <v>122.72395384705932</v>
      </c>
      <c r="CC54" s="70">
        <f t="shared" si="28"/>
        <v>0</v>
      </c>
      <c r="CD54" s="70">
        <f t="shared" si="29"/>
        <v>0</v>
      </c>
      <c r="CE54" s="70">
        <f t="shared" si="30"/>
        <v>0</v>
      </c>
      <c r="CF54" s="70">
        <f t="shared" si="31"/>
        <v>0</v>
      </c>
      <c r="CG54" s="70">
        <f t="shared" si="32"/>
        <v>0</v>
      </c>
      <c r="CH54" s="70">
        <f t="shared" si="33"/>
        <v>0</v>
      </c>
      <c r="CI54" s="70">
        <f t="shared" si="34"/>
        <v>0</v>
      </c>
      <c r="CJ54" s="70">
        <f t="shared" si="35"/>
        <v>0</v>
      </c>
      <c r="CK54" s="70">
        <f t="shared" si="36"/>
        <v>0</v>
      </c>
      <c r="CL54">
        <f t="shared" si="46"/>
        <v>122.72395384705932</v>
      </c>
      <c r="CM54" s="64">
        <f t="shared" si="47"/>
        <v>134.99374036774771</v>
      </c>
      <c r="CN54" s="64">
        <f t="shared" si="48"/>
        <v>0</v>
      </c>
      <c r="CO54" s="64">
        <f t="shared" si="49"/>
        <v>0</v>
      </c>
      <c r="CP54" s="64">
        <f t="shared" si="50"/>
        <v>0</v>
      </c>
      <c r="CQ54" s="64">
        <f t="shared" si="51"/>
        <v>0</v>
      </c>
      <c r="CR54" s="64">
        <f t="shared" si="52"/>
        <v>0</v>
      </c>
      <c r="CS54" s="64">
        <f t="shared" si="53"/>
        <v>0</v>
      </c>
      <c r="CT54" s="64">
        <f t="shared" si="54"/>
        <v>0</v>
      </c>
      <c r="CU54" s="64">
        <f t="shared" si="55"/>
        <v>0</v>
      </c>
      <c r="CV54" s="64">
        <f t="shared" si="56"/>
        <v>0</v>
      </c>
      <c r="CX54" s="103">
        <f t="shared" si="57"/>
        <v>128.49510123807593</v>
      </c>
      <c r="CY54" s="103">
        <f t="shared" si="58"/>
        <v>0</v>
      </c>
      <c r="CZ54" s="103">
        <f t="shared" si="59"/>
        <v>0</v>
      </c>
      <c r="DA54" s="103">
        <f t="shared" si="60"/>
        <v>0</v>
      </c>
      <c r="DB54" s="103">
        <f t="shared" si="61"/>
        <v>0</v>
      </c>
      <c r="DC54" s="103">
        <f t="shared" si="62"/>
        <v>0</v>
      </c>
      <c r="DD54" s="103">
        <f t="shared" si="63"/>
        <v>0</v>
      </c>
      <c r="DE54" s="103">
        <f t="shared" si="64"/>
        <v>0</v>
      </c>
      <c r="DF54" s="103">
        <f t="shared" si="65"/>
        <v>0</v>
      </c>
      <c r="DG54" s="103">
        <f t="shared" si="66"/>
        <v>0</v>
      </c>
      <c r="DI54" s="70">
        <f t="shared" si="67"/>
        <v>122.72395384705932</v>
      </c>
      <c r="DJ54" s="70">
        <f t="shared" si="68"/>
        <v>0</v>
      </c>
      <c r="DK54" s="70">
        <f t="shared" si="69"/>
        <v>0</v>
      </c>
      <c r="DL54" s="70">
        <f t="shared" si="70"/>
        <v>0</v>
      </c>
      <c r="DM54" s="70">
        <f t="shared" si="71"/>
        <v>0</v>
      </c>
      <c r="DN54" s="70">
        <f t="shared" si="72"/>
        <v>0</v>
      </c>
      <c r="DO54" s="70">
        <f t="shared" si="73"/>
        <v>0</v>
      </c>
      <c r="DP54" s="70">
        <f t="shared" si="74"/>
        <v>0</v>
      </c>
      <c r="DQ54" s="70">
        <f t="shared" si="75"/>
        <v>0</v>
      </c>
      <c r="DR54" s="70">
        <f t="shared" si="76"/>
        <v>0</v>
      </c>
      <c r="DT54">
        <f t="shared" si="77"/>
        <v>10.193102978690604</v>
      </c>
      <c r="DU54">
        <f t="shared" si="78"/>
        <v>10.800436955317242</v>
      </c>
      <c r="DV54">
        <f t="shared" si="116"/>
        <v>11.364069639763983</v>
      </c>
      <c r="DX54">
        <f t="shared" si="80"/>
        <v>0.11945693881053661</v>
      </c>
      <c r="DY54">
        <f t="shared" si="81"/>
        <v>0.10728168947985152</v>
      </c>
      <c r="DZ54">
        <f t="shared" si="82"/>
        <v>9.2366902533979806E-2</v>
      </c>
      <c r="EB54">
        <f t="shared" si="83"/>
        <v>3.3951702022280723</v>
      </c>
      <c r="EC54">
        <f t="shared" si="84"/>
        <v>0</v>
      </c>
      <c r="ED54">
        <f t="shared" si="85"/>
        <v>0</v>
      </c>
      <c r="EE54">
        <f t="shared" si="86"/>
        <v>0</v>
      </c>
      <c r="EF54">
        <f t="shared" si="87"/>
        <v>0</v>
      </c>
      <c r="EG54">
        <f t="shared" si="88"/>
        <v>0</v>
      </c>
      <c r="EH54">
        <f t="shared" si="89"/>
        <v>0</v>
      </c>
      <c r="EI54">
        <f t="shared" si="90"/>
        <v>0</v>
      </c>
      <c r="EJ54">
        <f t="shared" si="91"/>
        <v>0</v>
      </c>
      <c r="EK54">
        <f t="shared" si="92"/>
        <v>0</v>
      </c>
      <c r="EM54">
        <f t="shared" si="93"/>
        <v>3.2116237119818782</v>
      </c>
      <c r="EN54">
        <f t="shared" si="94"/>
        <v>0</v>
      </c>
      <c r="EO54">
        <f t="shared" si="95"/>
        <v>0</v>
      </c>
      <c r="EP54">
        <f t="shared" si="96"/>
        <v>0</v>
      </c>
      <c r="EQ54">
        <f t="shared" si="97"/>
        <v>0</v>
      </c>
      <c r="ER54">
        <f t="shared" si="98"/>
        <v>0</v>
      </c>
      <c r="ES54">
        <f t="shared" si="99"/>
        <v>0</v>
      </c>
      <c r="ET54">
        <f t="shared" si="100"/>
        <v>0</v>
      </c>
      <c r="EU54">
        <f t="shared" si="101"/>
        <v>0</v>
      </c>
      <c r="EV54">
        <f t="shared" si="102"/>
        <v>0</v>
      </c>
      <c r="EX54">
        <f t="shared" si="103"/>
        <v>3.0500055936056993</v>
      </c>
      <c r="EY54">
        <f t="shared" si="104"/>
        <v>0</v>
      </c>
      <c r="EZ54">
        <f t="shared" si="105"/>
        <v>0</v>
      </c>
      <c r="FA54">
        <f t="shared" si="106"/>
        <v>0</v>
      </c>
      <c r="FB54">
        <f t="shared" si="107"/>
        <v>0</v>
      </c>
      <c r="FC54">
        <f t="shared" si="108"/>
        <v>0</v>
      </c>
      <c r="FD54">
        <f t="shared" si="109"/>
        <v>0</v>
      </c>
      <c r="FE54">
        <f t="shared" si="110"/>
        <v>0</v>
      </c>
      <c r="FF54">
        <f t="shared" si="111"/>
        <v>0</v>
      </c>
      <c r="FG54">
        <f t="shared" si="112"/>
        <v>0</v>
      </c>
      <c r="FJ54">
        <f>IF($W$2=0,0,IF(BF54&lt;=0,0,('LED Curve'!$D$19*(BF54/$W$2)^3+'LED Curve'!$D$20*(BF54/$W$2)^2+'LED Curve'!$D$21*(BF54/$W$2)^1+'LED Curve'!$D$22)*$AC$2*$W$2))</f>
        <v>526.3566228899698</v>
      </c>
      <c r="FK54">
        <f>IF($W$3=0,0,IF(BG54&lt;=0,0,('LED Curve'!$D$19*(BG54/$W$3)^3+'LED Curve'!$D$20*(BG54/$W$3)^2+'LED Curve'!$D$21*(BG54/$W$3)^1+'LED Curve'!$D$22)*$AC$3*$W$3))</f>
        <v>0</v>
      </c>
      <c r="FL54">
        <f>IF($W$4=0,0,IF(BH54&lt;=0,0,('LED Curve'!$D$19*(BH54/$W$4)^3+'LED Curve'!$D$20*(BH54/$W$4)^2+'LED Curve'!$D$21*(BH54/$W$4)^1+'LED Curve'!$D$22)*$AC$4*$W$4))</f>
        <v>0</v>
      </c>
      <c r="FM54">
        <f>IF($W$5=0,0,IF(BI54&lt;=0,0,('LED Curve'!$D$19*(BI54/$W$5)^3+'LED Curve'!$D$20*(BI54/$W$5)^2+'LED Curve'!$D$21*(BI54/$W$5)^1+'LED Curve'!$D$22)*$AC$5*$W$5))</f>
        <v>0</v>
      </c>
      <c r="FN54">
        <f>IF($W$6=0,0,IF(BJ54&lt;=0,0,('LED Curve'!$D$19*(BJ54/$W$6)^3+'LED Curve'!$D$20*(BJ54/$W$6)^2+'LED Curve'!$D$21*(BJ54/$W$6)^1+'LED Curve'!$D$22)*$AC$6*$W$6))</f>
        <v>0</v>
      </c>
      <c r="FO54">
        <f>IF($Z$2=0,0,IF(BK54&lt;=0,0,('LED Curve'!$D$19*(BK54/$Z$2)^3+'LED Curve'!$D$20*(BK54/$Z$2)^2+'LED Curve'!$D$21*(BK54/$Z$2)^1+'LED Curve'!$D$22)*$AE$2*$Z$2))</f>
        <v>0</v>
      </c>
      <c r="FP54">
        <f>IF($Z$3=0,0,IF(BL54&lt;=0,0,('LED Curve'!$D$19*(BL54/$Z$3)^3+'LED Curve'!$D$20*(BL54/$Z$3)^2+'LED Curve'!$D$21*(BL54/$Z$3)^1+'LED Curve'!$D$22)*$AE$3*$Z$3))</f>
        <v>0</v>
      </c>
      <c r="FQ54">
        <f>IF($Z$4=0,0,IF(BM54&lt;=0,0,('LED Curve'!$D$19*(BM54/$Z$4)^3+'LED Curve'!$D$20*(BM54/$Z$4)^2+'LED Curve'!$D$21*(BM54/$Z$4)^1+'LED Curve'!$D$22)*$AE$4*$Z$4))</f>
        <v>0</v>
      </c>
      <c r="FR54">
        <f>IF($Z$5=0,0,IF(BN54&lt;=0,0,('LED Curve'!$D$19*(BN54/$Z$5)^3+'LED Curve'!$D$20*(BN54/$Z$5)^2+'LED Curve'!$D$21*(BN54/$Z$5)^1+'LED Curve'!$D$22)*$AE$5*$Z$5))</f>
        <v>0</v>
      </c>
      <c r="FS54">
        <f>IF($Z$6=0,0,IF(BO54&lt;=0,0,('LED Curve'!$D$19*(BO54/$Z$6)^3+'LED Curve'!$D$20*(BO54/$Z$6)^2+'LED Curve'!$D$21*(BO54/$Z$6)^1+'LED Curve'!$D$22)*$AE$6*$Z$6))</f>
        <v>0</v>
      </c>
      <c r="FU54">
        <f>IF($W$2=0,0,IF(BQ54&lt;=0,0,('LED Curve'!$D$19*(BQ54/$W$2)^3+'LED Curve'!$D$20*(BQ54/$W$2)^2+'LED Curve'!$D$21*(BQ54/$W$2)^1+'LED Curve'!$D$22)*$AC$2*$W$2))</f>
        <v>504.14479524860684</v>
      </c>
      <c r="FV54">
        <f>IF($W$3=0,0,IF(BR54&lt;=0,0,('LED Curve'!$D$19*(BR54/$W$3)^3+'LED Curve'!$D$20*(BR54/$W$3)^2+'LED Curve'!$D$21*(BR54/$W$3)^1+'LED Curve'!$D$22)*$AC$3*$W$3))</f>
        <v>0</v>
      </c>
      <c r="FW54">
        <f>IF($W$4=0,0,IF(BS54&lt;=0,0,('LED Curve'!$D$19*(BS54/$W$4)^3+'LED Curve'!$D$20*(BS54/$W$4)^2+'LED Curve'!$D$21*(BS54/$W$4)^1+'LED Curve'!$D$22)*$AC$4*$W$4))</f>
        <v>0</v>
      </c>
      <c r="FX54">
        <f>IF($W$5=0,0,IF(BT54&lt;=0,0,('LED Curve'!$D$19*(BT54/$W$5)^3+'LED Curve'!$D$20*(BT54/$W$5)^2+'LED Curve'!$D$21*(BT54/$W$5)^1+'LED Curve'!$D$22)*$AC$5*$W$5))</f>
        <v>0</v>
      </c>
      <c r="FY54">
        <f>IF($W$6=0,0,IF(BU54&lt;=0,0,('LED Curve'!$D$19*(BU54/$W$6)^3+'LED Curve'!$D$20*(BU54/$W$6)^2+'LED Curve'!$D$21*(BU54/$W$6)^1+'LED Curve'!$D$22)*$AC$6*$W$6))</f>
        <v>0</v>
      </c>
      <c r="FZ54">
        <f>IF($Z$2=0,0,IF(BV54&lt;=0,0,('LED Curve'!$D$19*(BV54/$Z$2)^3+'LED Curve'!$D$20*(BV54/$Z$2)^2+'LED Curve'!$D$21*(BV54/$Z$2)^1+'LED Curve'!$D$22)*$AE$2*$Z$2))</f>
        <v>0</v>
      </c>
      <c r="GA54">
        <f>IF($Z$3=0,0,IF(BW54&lt;=0,0,('LED Curve'!$D$19*(BW54/$Z$3)^3+'LED Curve'!$D$20*(BW54/$Z$3)^2+'LED Curve'!$D$21*(BW54/$Z$3)^1+'LED Curve'!$D$22)*$AE$3*$Z$3))</f>
        <v>0</v>
      </c>
      <c r="GB54">
        <f>IF($Z$4=0,0,IF(BX54&lt;=0,0,('LED Curve'!$D$19*(BX54/$Z$4)^3+'LED Curve'!$D$20*(BX54/$Z$4)^2+'LED Curve'!$D$21*(BX54/$Z$4)^1+'LED Curve'!$D$22)*$AE$4*$Z$4))</f>
        <v>0</v>
      </c>
      <c r="GC54">
        <f>IF($Z$5=0,0,IF(BY54&lt;=0,0,('LED Curve'!$D$19*(BY54/$Z$5)^3+'LED Curve'!$D$20*(BY54/$Z$5)^2+'LED Curve'!$D$21*(BY54/$Z$5)^1+'LED Curve'!$D$22)*$AE$5*$Z$5))</f>
        <v>0</v>
      </c>
      <c r="GD54">
        <f>IF($Z$6=0,0,IF(BZ54&lt;=0,0,('LED Curve'!$D$19*(BZ54/$Z$6)^3+'LED Curve'!$D$20*(BZ54/$Z$6)^2+'LED Curve'!$D$21*(BZ54/$Z$6)^1+'LED Curve'!$D$22)*$AE$6*$Z$6))</f>
        <v>0</v>
      </c>
      <c r="GF54">
        <f>IF($W$2=0,0,IF(CB54&lt;=0,0,('LED Curve'!$D$19*(CB54/$W$2)^3+'LED Curve'!$D$20*(CB54/$W$2)^2+'LED Curve'!$D$21*(CB54/$W$2)^1+'LED Curve'!$D$22)*$AC$2*$W$2))</f>
        <v>484.08425900476033</v>
      </c>
      <c r="GG54">
        <f>IF($W$3=0,0,IF(CC54&lt;=0,0,('LED Curve'!$D$19*(CC54/$W$3)^3+'LED Curve'!$D$20*(CC54/$W$3)^2+'LED Curve'!$D$21*(CC54/$W$3)^1+'LED Curve'!$D$22)*$AC$3*$W$3))</f>
        <v>0</v>
      </c>
      <c r="GH54">
        <f>IF($W$4=0,0,IF(CD54&lt;=0,0,('LED Curve'!$D$19*(CD54/$W$4)^3+'LED Curve'!$D$20*(CD54/$W$4)^2+'LED Curve'!$D$21*(CD54/$W$4)^1+'LED Curve'!$D$22)*$AC$4*$W$4))</f>
        <v>0</v>
      </c>
      <c r="GI54">
        <f>IF($W$5=0,0,IF(CE54&lt;=0,0,('LED Curve'!$D$19*(CE54/$W$5)^3+'LED Curve'!$D$20*(CE54/$W$5)^2+'LED Curve'!$D$21*(CE54/$W$5)^1+'LED Curve'!$D$22)*$AC$5*$W$5))</f>
        <v>0</v>
      </c>
      <c r="GJ54">
        <f>IF($W$6=0,0,IF(CF54&lt;=0,0,('LED Curve'!$D$19*(CF54/$W$6)^3+'LED Curve'!$D$20*(CF54/$W$6)^2+'LED Curve'!$D$21*(CF54/$W$6)^1+'LED Curve'!$D$22)*$AC$6*$W$6))</f>
        <v>0</v>
      </c>
      <c r="GK54">
        <f>IF($Z$2=0,0,IF(CG54&lt;=0,0,('LED Curve'!$D$19*(CG54/$Z$2)^3+'LED Curve'!$D$20*(CG54/$Z$2)^2+'LED Curve'!$D$21*(CG54/$Z$2)^1+'LED Curve'!$D$22)*$AE$2*$Z$2))</f>
        <v>0</v>
      </c>
      <c r="GL54">
        <f>IF($Z$3=0,0,IF(CH54&lt;=0,0,('LED Curve'!$D$19*(CH54/$Z$3)^3+'LED Curve'!$D$20*(CH54/$Z$3)^2+'LED Curve'!$D$21*(CH54/$Z$3)^1+'LED Curve'!$D$22)*$AE$3*$Z$3))</f>
        <v>0</v>
      </c>
      <c r="GM54">
        <f>IF($Z$4=0,0,IF(CI54&lt;=0,0,('LED Curve'!$D$19*(CI54/$Z$4)^3+'LED Curve'!$D$20*(CI54/$Z$4)^2+'LED Curve'!$D$21*(CI54/$Z$4)^1+'LED Curve'!$D$22)*$AE$4*$Z$4))</f>
        <v>0</v>
      </c>
      <c r="GN54">
        <f>IF($Z$5=0,0,IF(CJ54&lt;=0,0,('LED Curve'!$D$19*(CJ54/$Z$5)^3+'LED Curve'!$D$20*(CJ54/$Z$5)^2+'LED Curve'!$D$21*(CJ54/$Z$5)^1+'LED Curve'!$D$22)*$AE$5*$Z$5))</f>
        <v>0</v>
      </c>
      <c r="GO54">
        <f>IF($Z$6=0,0,IF(CK54&lt;=0,0,('LED Curve'!$D$19*(CK54/$Z$6)^3+'LED Curve'!$D$20*(CK54/$Z$6)^2+'LED Curve'!$D$21*(CK54/$Z$6)^1+'LED Curve'!$D$22)*$AE$6*$Z$6))</f>
        <v>0</v>
      </c>
      <c r="GQ54">
        <f t="shared" si="113"/>
        <v>526.3566228899698</v>
      </c>
      <c r="GR54">
        <f t="shared" si="41"/>
        <v>0</v>
      </c>
      <c r="GS54">
        <f t="shared" si="114"/>
        <v>504.14479524860684</v>
      </c>
      <c r="GT54">
        <f t="shared" si="42"/>
        <v>0</v>
      </c>
      <c r="GU54">
        <f t="shared" si="115"/>
        <v>484.08425900476033</v>
      </c>
      <c r="GV54">
        <f t="shared" si="43"/>
        <v>0</v>
      </c>
    </row>
    <row r="55" spans="1:204" ht="16.899999999999999">
      <c r="A55">
        <v>44</v>
      </c>
      <c r="B55">
        <f t="shared" si="0"/>
        <v>1.4322916666666666E-3</v>
      </c>
      <c r="C55" s="50">
        <f t="shared" si="1"/>
        <v>77.121515915458247</v>
      </c>
      <c r="D55" s="50">
        <f t="shared" si="2"/>
        <v>85.8461287949536</v>
      </c>
      <c r="E55" s="50">
        <f t="shared" si="3"/>
        <v>94.570741674448954</v>
      </c>
      <c r="G55" s="52">
        <f t="shared" si="4"/>
        <v>1.224151046277115</v>
      </c>
      <c r="H55" s="52">
        <f t="shared" si="5"/>
        <v>1.3626369649992633</v>
      </c>
      <c r="I55" s="52">
        <f t="shared" si="6"/>
        <v>1.5011228837214119</v>
      </c>
      <c r="J55" s="52">
        <f>IF(C55&lt;Calculation!D$19,0,G55)</f>
        <v>1.224151046277115</v>
      </c>
      <c r="K55" s="52">
        <f>IF(D55&lt;Calculation!D$19,0,H55)</f>
        <v>1.3626369649992633</v>
      </c>
      <c r="L55" s="52">
        <f>IF(E55&lt;Calculation!D$19,0,I55)</f>
        <v>1.5011228837214119</v>
      </c>
      <c r="M55" s="52">
        <f>IF(IF(C55&lt;Calculation!D$19,0,C55*(R$3/(R$2+R$3)))&gt;0,$H$2*SIN(2*PI()*$E$2*B55)+$H$5,0)</f>
        <v>1.2405555407684876</v>
      </c>
      <c r="N55" s="52">
        <f>IF(IF(D55&lt;Calculation!D$19,0,D55*(R$3/(R$2+R$3)))&gt;0,$J$2*SIN(2*PI()*$E$2*B55)+$J$5,0)</f>
        <v>1.1849135527635259</v>
      </c>
      <c r="O55" s="52">
        <f>IF(IF(E55&lt;Calculation!D$19,0,E55*(R$3/(R$2+R$3)))&gt;0,$L$2*SIN(2*PI()*$E$2*B55)+$L$5,0)</f>
        <v>1.1358189904064611</v>
      </c>
      <c r="Q55" s="55">
        <f>(M55/Design!C$43)*10^3</f>
        <v>137.83950452983197</v>
      </c>
      <c r="R55" s="55">
        <f>(N55/Design!C$43)*10^3</f>
        <v>131.65706141816955</v>
      </c>
      <c r="S55" s="55">
        <f>(O55/Design!C$43)*10^3</f>
        <v>126.20211004516236</v>
      </c>
      <c r="U55" s="55">
        <f>(($H$2*SIN(2*PI()*$E$2*B55)+$H$5)/Design!C$43)*10^3</f>
        <v>137.83950452983197</v>
      </c>
      <c r="V55" s="55">
        <f>(($J$2*SIN(2*PI()*$E$2*B55)+$J$5)/Design!C$43)*10^3</f>
        <v>131.65706141816955</v>
      </c>
      <c r="W55" s="55">
        <f>(($L$2*SIN(2*PI()*$E$2*B55)+$L$5)/Design!C$43)*10^3</f>
        <v>126.20211004516236</v>
      </c>
      <c r="Y55" s="99">
        <f>IF(C55&lt;('LED Curve'!$D$14*(U55/$W$2)^3+'LED Curve'!$D$15*(U55/$W$2)^2+'LED Curve'!$D$16*(U55/$W$2)^1+'LED Curve'!$D$17)*$AC$2+((R$5-1)*Design!C$18),0,         ('LED Curve'!$D$14*(U55/$W$2)^3+'LED Curve'!$D$15*(U55/$W$2)^2+'LED Curve'!$D$16*(U55/$W$2)^1+'LED Curve'!$D$17)*$AC$2)</f>
        <v>25.2179893290539</v>
      </c>
      <c r="Z55" s="99">
        <f>IF(Y55=0,0,IF(C55&lt;Y55+('LED Curve'!$D$14*(U55/$W$3)^3+'LED Curve'!$D$15*(U55/$W$3)^2+'LED Curve'!$D$16*(U55/$W$3)^1+'LED Curve'!$D$17)*$AC$3+((R$5-2)*Design!C$18),0,         ('LED Curve'!$D$14*(U55/$W$3)^3+'LED Curve'!$D$15*(U55/$W$3)^2+'LED Curve'!$D$16*(U55/$W$3)^1+'LED Curve'!$D$17)*$AC$3))</f>
        <v>0</v>
      </c>
      <c r="AA55" s="99">
        <f>IF(Z55=0,0,IF(C55&lt;(SUM(Y55:Z55)+('LED Curve'!$D$14*(U55/$W$4)^3+'LED Curve'!$D$15*(U55/$W$4)^2+'LED Curve'!$D$16*(U55/$W$4)^1+'LED Curve'!$D$17)*$AC$4+((R$5-3)*Design!C$18)),0,         ('LED Curve'!$D$14*(U55/$W$4)^3+'LED Curve'!$D$15*(U55/$W$4)^2+'LED Curve'!$D$16*(U55/$W$4)^1+'LED Curve'!$D$17)*$AC$4))</f>
        <v>0</v>
      </c>
      <c r="AB55" s="99">
        <f>IF(AA55=0,0,IF(C55&lt;(SUM(Y55:AA55)+('LED Curve'!$D$14*(U55/$W$5)^3+'LED Curve'!$D$15*(U55/$W$5)^2+'LED Curve'!$D$16*(U55/$W$5)^1+'LED Curve'!$D$17)*$AC$5+((R$5-4)*Design!C$18)),0,         ('LED Curve'!$D$14*(U55/$W$5)^3+'LED Curve'!$D$15*(U55/$W$5)^2+'LED Curve'!$D$16*(U55/$W$5)^1+'LED Curve'!$D$17)*$AC$5))</f>
        <v>0</v>
      </c>
      <c r="AC55" s="99">
        <f>IF(AB55=0,0,IF(C55&lt;(SUM(Y55:AB55)+ ('LED Curve'!$D$14*(U55/$W$6)^3+'LED Curve'!$D$15*(U55/$W$6)^2+'LED Curve'!$D$16*(U55/$W$6)^1+'LED Curve'!$D$17)*$AC$6+((R$5-5)*Design!C$18)),0,         ('LED Curve'!$D$14*(U55/$W$6)^3+'LED Curve'!$D$15*(U55/$W$6)^2+'LED Curve'!$D$16*(U55/$W$6)^1+'LED Curve'!$D$17)*$AC$6))</f>
        <v>0</v>
      </c>
      <c r="AD55" s="99">
        <f>IF(AC55=0,0,IF(C55&lt;(SUM(Y55:AC55)+('LED Curve'!$D$14*(U55/$Z$2)^3+'LED Curve'!$D$15*(U55/$Z$2)^2+'LED Curve'!$D$16*(U55/$Z$2)^1+'LED Curve'!$D$17)*$AE$2+((R$5-6)*Design!C$18)),0,         ('LED Curve'!$D$14*(U55/$Z$2)^3+'LED Curve'!$D$15*(U55/$Z$2)^2+'LED Curve'!$D$16*(U55/$Z$2)^1+'LED Curve'!$D$17)*$AE$2))</f>
        <v>0</v>
      </c>
      <c r="AE55" s="99">
        <f>IF(AD55=0,0,IF(C55&lt;(SUM(Y55:AD55)+('LED Curve'!$D$14*(U55/$Z$3)^3+'LED Curve'!$D$15*(U55/$Z$3)^2+'LED Curve'!$D$16*(U55/$Z$3)^1+'LED Curve'!$D$17)*$AE$3+((R$5-7)*Design!C$18)),0,         ('LED Curve'!$D$14*(U55/$Z$3)^3+'LED Curve'!$D$15*(U55/$Z$3)^2+'LED Curve'!$D$16*(U55/$Z$3)^1+'LED Curve'!$D$17)*$AE$3))</f>
        <v>0</v>
      </c>
      <c r="AF55" s="99">
        <f>IF(AE55=0,0,IF(C55&lt;(SUM(Y55:AE55)+('LED Curve'!$D$14*(U55/$Z$4)^3+'LED Curve'!$D$15*(U55/$Z$4)^2+'LED Curve'!$D$16*(U55/$Z$4)^1+'LED Curve'!$D$17)*$AE$4+((R$5-8)*Design!C$18)),0,         ('LED Curve'!$D$14*(U55/$Z$4)^3+'LED Curve'!$D$15*(U55/$Z$4)^2+'LED Curve'!$D$16*(U55/$Z$4)^1+'LED Curve'!$D$17)*$AE$4))</f>
        <v>0</v>
      </c>
      <c r="AG55" s="99">
        <f>IF(AF55=0,0,IF(C55&lt;(SUM(Y55:AF55)+('LED Curve'!$D$14*(U55/$Z$5)^3+'LED Curve'!$D$15*(U55/$Z$5)^2+'LED Curve'!$D$16*(U55/$Z$5)^1+'LED Curve'!$D$17)*$AE$5+((R$5-9)*Design!C$18)),0,         ('LED Curve'!$D$14*(U55/$Z$5)^3+'LED Curve'!$D$15*(U55/$Z$5)^2+'LED Curve'!$D$16*(U55/$Z$5)^1+'LED Curve'!$D$17)*$AE$5))</f>
        <v>0</v>
      </c>
      <c r="AH55" s="99">
        <f>IF(AG55=0,0,IF(C55&lt;(SUM(Y55:AG55)+('LED Curve'!$D$14*(U55/$Z$6)^3+'LED Curve'!$D$15*(U55/$Z$6)^2+'LED Curve'!$D$16*(U55/$Z$6)^1+'LED Curve'!$D$17)*$AE$6+((R$5-10)*Design!C$18)),0,         ('LED Curve'!$D$14*(U55/$Z$6)^3+'LED Curve'!$D$15*(U55/$Z$6)^2+'LED Curve'!$D$16*(U55/$Z$6)^1+'LED Curve'!$D$17)*$AE$6))</f>
        <v>0</v>
      </c>
      <c r="AI55">
        <f t="shared" si="44"/>
        <v>25.2179893290539</v>
      </c>
      <c r="AJ55" s="57">
        <f>IF(D55&lt;('LED Curve'!$D$14*(V55/$W$2)^3+'LED Curve'!$D$15*(V55/$W$2)^2+'LED Curve'!$D$16*(V55/$W$2)^1+'LED Curve'!$D$17)*$AC$2+((R$5-1)*Design!C$18),0,         ('LED Curve'!$D$14*(V55/$W$2)^3+'LED Curve'!$D$15*(V55/$W$2)^2+'LED Curve'!$D$16*(V55/$W$2)^1+'LED Curve'!$D$17)*$AC$2)</f>
        <v>25.070667867743488</v>
      </c>
      <c r="AK55" s="57">
        <f>IF(AJ55=0,0,IF(D55&lt;AJ55+('LED Curve'!$D$14*(V55/$W$3)^3+'LED Curve'!$D$15*(V55/$W$3)^2+'LED Curve'!$D$16*(V55/$W$3)^1+'LED Curve'!$D$17)*$AC$3+((R$5-1)*Design!C$18),0,         ('LED Curve'!$D$14*(V55/$W$3)^3+'LED Curve'!$D$15*(V55/$W$3)^2+'LED Curve'!$D$16*(V55/$W$3)^1+'LED Curve'!$D$17)*$AC$3))</f>
        <v>0</v>
      </c>
      <c r="AL55" s="57">
        <f>IF(AK55=0,0,IF(D55&lt;(SUM(AJ55:AK55)+('LED Curve'!$D$14*(V55/$W$4)^3+'LED Curve'!$D$15*(V55/$W$4)^2+'LED Curve'!$D$16*(V55/$W$4)^1+'LED Curve'!$D$17)*$AC$4+((R$5-1)*Design!C$18)),0,         ('LED Curve'!$D$14*(V55/$W$4)^3+'LED Curve'!$D$15*(V55/$W$4)^2+'LED Curve'!$D$16*(V55/$W$4)^1+'LED Curve'!$D$17)*$AC$4))</f>
        <v>0</v>
      </c>
      <c r="AM55" s="57">
        <f>IF(AL55=0,0,IF(D55&lt;(SUM(AJ55:AL55)+('LED Curve'!$D$14*(V55/$W$5)^3+'LED Curve'!$D$15*(V55/$W$5)^2+'LED Curve'!$D$16*(V55/$W$5)^1+'LED Curve'!$D$17)*$AC$5+((R$5-1)*Design!C$18)),0,         ('LED Curve'!$D$14*(V55/$W$5)^3+'LED Curve'!$D$15*(V55/$W$5)^2+'LED Curve'!$D$16*(V55/$W$5)^1+'LED Curve'!$D$17)*$AC$5))</f>
        <v>0</v>
      </c>
      <c r="AN55" s="57">
        <f>IF(AM55=0,0,IF(D55&lt;(SUM(AJ55:AM55)+ ('LED Curve'!$D$14*(V55/$W$6)^3+'LED Curve'!$D$15*(V55/$W$6)^2+'LED Curve'!$D$16*(V55/$W$6)^1+'LED Curve'!$D$17)*$AC$6+((R$5-1)*Design!C$18)),0,         ('LED Curve'!$D$14*(V55/$W$6)^3+'LED Curve'!$D$15*(V55/$W$6)^2+'LED Curve'!$D$16*(V55/$W$6)^1+'LED Curve'!$D$17)*$AC$6))</f>
        <v>0</v>
      </c>
      <c r="AO55" s="57">
        <f>IF(AN55=0,0,IF(D55&lt;(SUM(AJ55:AN55)+('LED Curve'!$D$14*(V55/$Z$2)^3+'LED Curve'!$D$15*(V55/$Z$2)^2+'LED Curve'!$D$16*(V55/$Z$2)^1+'LED Curve'!$D$17)*$AE$2+((R$5-1)*Design!C$18)),0,         ('LED Curve'!$D$14*(V55/$Z$2)^3+'LED Curve'!$D$15*(V55/$Z$2)^2+'LED Curve'!$D$16*(V55/$Z$2)^1+'LED Curve'!$D$17)*$AE$2))</f>
        <v>0</v>
      </c>
      <c r="AP55" s="57">
        <f>IF(AO55=0,0,IF(D55&lt;(SUM(AJ55:AO55)+('LED Curve'!$D$14*(V55/$Z$3)^3+'LED Curve'!$D$15*(V55/$Z$3)^2+'LED Curve'!$D$16*(V55/$Z$3)^1+'LED Curve'!$D$17)*$AE$3+((R$5-1)*Design!C$18)),0,         ('LED Curve'!$D$14*(V55/$Z$3)^3+'LED Curve'!$D$15*(V55/$Z$3)^2+'LED Curve'!$D$16*(V55/$Z$3)^1+'LED Curve'!$D$17)*$AE$3))</f>
        <v>0</v>
      </c>
      <c r="AQ55" s="57">
        <f>IF(AP55=0,0,IF(D55&lt;(SUM(AJ55:AP55)+('LED Curve'!$D$14*(V55/$Z$4)^3+'LED Curve'!$D$15*(V55/$Z$4)^2+'LED Curve'!$D$16*(V55/$Z$4)^1+'LED Curve'!$D$17)*$AE$4+((R$5-1)*Design!C$18)),0,         ('LED Curve'!$D$14*(V55/$Z$4)^3+'LED Curve'!$D$15*(V55/$Z$4)^2+'LED Curve'!$D$16*(V55/$Z$4)^1+'LED Curve'!$D$17)*$AE$4))</f>
        <v>0</v>
      </c>
      <c r="AR55" s="57">
        <f>IF(AQ55=0,0,IF(D55&lt;(SUM(AJ55:AQ55)+('LED Curve'!$D$14*(V55/$Z$5)^3+'LED Curve'!$D$15*(V55/$Z$5)^2+'LED Curve'!$D$16*(V55/$Z$5)^1+'LED Curve'!$D$17)*$AE$5+((R$5-1)*Design!C$18)),0,         ('LED Curve'!$D$14*(V55/$Z$5)^3+'LED Curve'!$D$15*(V55/$Z$5)^2+'LED Curve'!$D$16*(V55/$Z$5)^1+'LED Curve'!$D$17)*$AE$5))</f>
        <v>0</v>
      </c>
      <c r="AS55" s="57">
        <f>IF(AR55=0,0,IF(D55&lt;(SUM(AJ55:AR55)+('LED Curve'!$D$14*(V55/$Z$6)^3+'LED Curve'!$D$15*(V55/$Z$6)^2+'LED Curve'!$D$16*(V55/$Z$6)^1+'LED Curve'!$D$17)*$AE$6+((R$5-1)*Design!C$18)),0,         ('LED Curve'!$D$14*(V55/$Z$6)^3+'LED Curve'!$D$15*(V55/$Z$6)^2+'LED Curve'!$D$16*(V55/$Z$6)^1+'LED Curve'!$D$17)*$AE$6))</f>
        <v>0</v>
      </c>
      <c r="AU55" s="59">
        <f>IF(E55&lt;('LED Curve'!$D$14*(W55/$W$2)^3+'LED Curve'!$D$15*(W55/$W$2)^2+'LED Curve'!$D$16*(W55/$W$2)^1+'LED Curve'!$D$17)*$AC$2+((R$5-1)*Design!C$18),0,         ('LED Curve'!$D$14*(W55/$W$2)^3+'LED Curve'!$D$15*(W55/$W$2)^2+'LED Curve'!$D$16*(W55/$W$2)^1+'LED Curve'!$D$17)*$AC$2)</f>
        <v>24.93816630384952</v>
      </c>
      <c r="AV55" s="59">
        <f>IF(AU55=0,0,IF(E55&lt;AU55+('LED Curve'!$D$14*(W55/$W$3)^3+'LED Curve'!$D$15*(W55/$W$3)^2+'LED Curve'!$D$16*(W55/$W$3)^1+'LED Curve'!$D$17)*$AC$3+((R$5-2)*Design!C$18),0,         ('LED Curve'!$D$14*(W55/$W$3)^3+'LED Curve'!$D$15*(W55/$W$3)^2+'LED Curve'!$D$16*(W55/$W$3)^1+'LED Curve'!$D$17)*$AC$3))</f>
        <v>62.345415759623805</v>
      </c>
      <c r="AW55" s="59">
        <f>IF(AV55=0,0,IF(E55&lt;(SUM(AU55:AV55)+('LED Curve'!$D$14*(W55/$W$4)^3+'LED Curve'!$D$15*(W55/$W$4)^2+'LED Curve'!$D$16*(W55/$W$4)^1+'LED Curve'!$D$17)*$AC$4+((R$5-3)*Design!C$18)),0,         ('LED Curve'!$D$14*(W55/$W$4)^3+'LED Curve'!$D$15*(W55/$W$4)^2+'LED Curve'!$D$16*(W55/$W$4)^1+'LED Curve'!$D$17)*$AC$4))</f>
        <v>0</v>
      </c>
      <c r="AX55" s="59">
        <f>IF(AW55=0,0,IF(E55&lt;(SUM(AU55:AW55)+('LED Curve'!$D$14*(W55/$W$5)^3+'LED Curve'!$D$15*(W55/$W$5)^2+'LED Curve'!$D$16*(W55/$W$5)^1+'LED Curve'!$D$17)*$AC$5+((R$5-4)*Design!C$18)),0,         ('LED Curve'!$D$14*(W55/$W$5)^3+'LED Curve'!$D$15*(W55/$W$5)^2+'LED Curve'!$D$16*(W55/$W$5)^1+'LED Curve'!$D$17)*$AC$5))</f>
        <v>0</v>
      </c>
      <c r="AY55" s="59">
        <f>IF(AX55=0,0,IF(E55&lt;(SUM(AU55:AX55)+ ('LED Curve'!$D$14*(W55/$W$6)^3+'LED Curve'!$D$15*(W55/$W$6)^2+'LED Curve'!$D$16*(W55/$W$6)^1+'LED Curve'!$D$17)*$AC$6+((R$5-5)*Design!C$18)),0,         ('LED Curve'!$D$14*(W55/$W$6)^3+'LED Curve'!$D$15*(W55/$W$6)^2+'LED Curve'!$D$16*(W55/$W$6)^1+'LED Curve'!$D$17)*$AC$6))</f>
        <v>0</v>
      </c>
      <c r="AZ55" s="59">
        <f>IF(AY55=0,0,IF(E55&lt;(SUM(AU55:AY55)+('LED Curve'!$D$14*(W55/$Z$2)^3+'LED Curve'!$D$15*(W55/$Z$2)^2+'LED Curve'!$D$16*(W55/$Z$2)^1+'LED Curve'!$D$17)*$AE$2+((R$5-6)*Design!C$18)),0,         ('LED Curve'!$D$14*(W55/$Z$2)^3+'LED Curve'!$D$15*(W55/$Z$2)^2+'LED Curve'!$D$16*(W55/$Z$2)^1+'LED Curve'!$D$17)*$AE$2))</f>
        <v>0</v>
      </c>
      <c r="BA55" s="59">
        <f>IF(AZ55=0,0,IF(E55&lt;(SUM(AU55:AZ55)+('LED Curve'!$D$14*(W55/$Z$3)^3+'LED Curve'!$D$15*(W55/$Z$3)^2+'LED Curve'!$D$16*(W55/$Z$3)^1+'LED Curve'!$D$17)*$AE$3+((R$5-7)*Design!C$18)),0,         ('LED Curve'!$D$14*(W55/$Z$3)^3+'LED Curve'!$D$15*(W55/$Z$3)^2+'LED Curve'!$D$16*(W55/$Z$3)^1+'LED Curve'!$D$17)*$AE$3))</f>
        <v>0</v>
      </c>
      <c r="BB55" s="59">
        <f>IF(BA55=0,0,IF(E55&lt;(SUM(AU55:BA55)+('LED Curve'!$D$14*(W55/$Z$4)^3+'LED Curve'!$D$15*(W55/$Z$4)^2+'LED Curve'!$D$16*(W55/$Z$4)^1+'LED Curve'!$D$17)*$AE$4+((R$5-8)*Design!C$18)),0,         ('LED Curve'!$D$14*(W55/$Z$4)^3+'LED Curve'!$D$15*(W55/$Z$4)^2+'LED Curve'!$D$16*(W55/$Z$4)^1+'LED Curve'!$D$17)*$AE$4))</f>
        <v>0</v>
      </c>
      <c r="BC55" s="59">
        <f>IF(BB55=0,0,IF(E55&lt;(SUM(AU55:BB55)+('LED Curve'!$D$14*(W55/$Z$5)^3+'LED Curve'!$D$15*(W55/$Z$5)^2+'LED Curve'!$D$16*(W55/$Z$5)^1+'LED Curve'!$D$17)*$AE$5+((R$5-9)*Design!C$18)),0,         ('LED Curve'!$D$14*(W55/$Z$5)^3+'LED Curve'!$D$15*(W55/$Z$5)^2+'LED Curve'!$D$16*(W55/$Z$5)^1+'LED Curve'!$D$17)*$AE$5))</f>
        <v>0</v>
      </c>
      <c r="BD55" s="59">
        <f>IF(BC55=0,0,IF(E55&lt;(SUM(AU55:BC55)+('LED Curve'!$D$14*(W55/$Z$6)^3+'LED Curve'!$D$15*(W55/$Z$6)^2+'LED Curve'!$D$16*(W55/$Z$6)^1+'LED Curve'!$D$17)*$AE$6+((R$5-10)*Design!C$18)),0,         ('LED Curve'!$D$14*(W55/$Z$6)^3+'LED Curve'!$D$15*(W55/$Z$6)^2+'LED Curve'!$D$16*(W55/$Z$6)^1+'LED Curve'!$D$17)*$AE$6))</f>
        <v>0</v>
      </c>
      <c r="BE55">
        <f t="shared" si="45"/>
        <v>87.283582063473318</v>
      </c>
      <c r="BF55" s="64">
        <f t="shared" si="7"/>
        <v>137.83950452983197</v>
      </c>
      <c r="BG55" s="64">
        <f t="shared" si="8"/>
        <v>0</v>
      </c>
      <c r="BH55" s="64">
        <f t="shared" si="9"/>
        <v>0</v>
      </c>
      <c r="BI55" s="64">
        <f t="shared" si="10"/>
        <v>0</v>
      </c>
      <c r="BJ55" s="64">
        <f t="shared" si="11"/>
        <v>0</v>
      </c>
      <c r="BK55" s="64">
        <f t="shared" si="12"/>
        <v>0</v>
      </c>
      <c r="BL55" s="64">
        <f t="shared" si="13"/>
        <v>0</v>
      </c>
      <c r="BM55" s="64">
        <f t="shared" si="14"/>
        <v>0</v>
      </c>
      <c r="BN55" s="64">
        <f t="shared" si="15"/>
        <v>0</v>
      </c>
      <c r="BO55" s="64">
        <f t="shared" si="16"/>
        <v>0</v>
      </c>
      <c r="BQ55" s="67">
        <f t="shared" si="17"/>
        <v>131.65706141816955</v>
      </c>
      <c r="BR55" s="67">
        <f t="shared" si="18"/>
        <v>0</v>
      </c>
      <c r="BS55" s="67">
        <f t="shared" si="19"/>
        <v>0</v>
      </c>
      <c r="BT55" s="67">
        <f t="shared" si="20"/>
        <v>0</v>
      </c>
      <c r="BU55" s="67">
        <f t="shared" si="21"/>
        <v>0</v>
      </c>
      <c r="BV55" s="67">
        <f t="shared" si="22"/>
        <v>0</v>
      </c>
      <c r="BW55" s="67">
        <f t="shared" si="23"/>
        <v>0</v>
      </c>
      <c r="BX55" s="67">
        <f t="shared" si="24"/>
        <v>0</v>
      </c>
      <c r="BY55" s="67">
        <f t="shared" si="25"/>
        <v>0</v>
      </c>
      <c r="BZ55" s="67">
        <f t="shared" si="26"/>
        <v>0</v>
      </c>
      <c r="CB55" s="70">
        <f t="shared" si="27"/>
        <v>126.20211004516236</v>
      </c>
      <c r="CC55" s="70">
        <f t="shared" si="28"/>
        <v>0</v>
      </c>
      <c r="CD55" s="70">
        <f t="shared" si="29"/>
        <v>0</v>
      </c>
      <c r="CE55" s="70">
        <f t="shared" si="30"/>
        <v>0</v>
      </c>
      <c r="CF55" s="70">
        <f t="shared" si="31"/>
        <v>0</v>
      </c>
      <c r="CG55" s="70">
        <f t="shared" si="32"/>
        <v>0</v>
      </c>
      <c r="CH55" s="70">
        <f t="shared" si="33"/>
        <v>0</v>
      </c>
      <c r="CI55" s="70">
        <f t="shared" si="34"/>
        <v>0</v>
      </c>
      <c r="CJ55" s="70">
        <f t="shared" si="35"/>
        <v>0</v>
      </c>
      <c r="CK55" s="70">
        <f t="shared" si="36"/>
        <v>0</v>
      </c>
      <c r="CL55">
        <f t="shared" si="46"/>
        <v>126.20211004516236</v>
      </c>
      <c r="CM55" s="64">
        <f t="shared" si="47"/>
        <v>137.83950452983197</v>
      </c>
      <c r="CN55" s="64">
        <f t="shared" si="48"/>
        <v>0</v>
      </c>
      <c r="CO55" s="64">
        <f t="shared" si="49"/>
        <v>0</v>
      </c>
      <c r="CP55" s="64">
        <f t="shared" si="50"/>
        <v>0</v>
      </c>
      <c r="CQ55" s="64">
        <f t="shared" si="51"/>
        <v>0</v>
      </c>
      <c r="CR55" s="64">
        <f t="shared" si="52"/>
        <v>0</v>
      </c>
      <c r="CS55" s="64">
        <f t="shared" si="53"/>
        <v>0</v>
      </c>
      <c r="CT55" s="64">
        <f t="shared" si="54"/>
        <v>0</v>
      </c>
      <c r="CU55" s="64">
        <f t="shared" si="55"/>
        <v>0</v>
      </c>
      <c r="CV55" s="64">
        <f t="shared" si="56"/>
        <v>0</v>
      </c>
      <c r="CX55" s="103">
        <f t="shared" si="57"/>
        <v>131.65706141816955</v>
      </c>
      <c r="CY55" s="103">
        <f t="shared" si="58"/>
        <v>0</v>
      </c>
      <c r="CZ55" s="103">
        <f t="shared" si="59"/>
        <v>0</v>
      </c>
      <c r="DA55" s="103">
        <f t="shared" si="60"/>
        <v>0</v>
      </c>
      <c r="DB55" s="103">
        <f t="shared" si="61"/>
        <v>0</v>
      </c>
      <c r="DC55" s="103">
        <f t="shared" si="62"/>
        <v>0</v>
      </c>
      <c r="DD55" s="103">
        <f t="shared" si="63"/>
        <v>0</v>
      </c>
      <c r="DE55" s="103">
        <f t="shared" si="64"/>
        <v>0</v>
      </c>
      <c r="DF55" s="103">
        <f t="shared" si="65"/>
        <v>0</v>
      </c>
      <c r="DG55" s="103">
        <f t="shared" si="66"/>
        <v>0</v>
      </c>
      <c r="DI55" s="70">
        <f t="shared" si="67"/>
        <v>126.20211004516236</v>
      </c>
      <c r="DJ55" s="70">
        <f t="shared" si="68"/>
        <v>0</v>
      </c>
      <c r="DK55" s="70">
        <f t="shared" si="69"/>
        <v>0</v>
      </c>
      <c r="DL55" s="70">
        <f t="shared" si="70"/>
        <v>0</v>
      </c>
      <c r="DM55" s="70">
        <f t="shared" si="71"/>
        <v>0</v>
      </c>
      <c r="DN55" s="70">
        <f t="shared" si="72"/>
        <v>0</v>
      </c>
      <c r="DO55" s="70">
        <f t="shared" si="73"/>
        <v>0</v>
      </c>
      <c r="DP55" s="70">
        <f t="shared" si="74"/>
        <v>0</v>
      </c>
      <c r="DQ55" s="70">
        <f t="shared" si="75"/>
        <v>0</v>
      </c>
      <c r="DR55" s="70">
        <f t="shared" si="76"/>
        <v>0</v>
      </c>
      <c r="DT55">
        <f t="shared" si="77"/>
        <v>10.630391542376316</v>
      </c>
      <c r="DU55">
        <f t="shared" si="78"/>
        <v>11.3022490512693</v>
      </c>
      <c r="DV55">
        <f t="shared" si="116"/>
        <v>11.935027147851429</v>
      </c>
      <c r="DX55">
        <f t="shared" si="80"/>
        <v>0.12567384217734343</v>
      </c>
      <c r="DY55">
        <f t="shared" si="81"/>
        <v>0.11320963589454459</v>
      </c>
      <c r="DZ55">
        <f t="shared" si="82"/>
        <v>9.803904591694057E-2</v>
      </c>
      <c r="EB55">
        <f t="shared" si="83"/>
        <v>3.4760351543553796</v>
      </c>
      <c r="EC55">
        <f t="shared" si="84"/>
        <v>0</v>
      </c>
      <c r="ED55">
        <f t="shared" si="85"/>
        <v>0</v>
      </c>
      <c r="EE55">
        <f t="shared" si="86"/>
        <v>0</v>
      </c>
      <c r="EF55">
        <f t="shared" si="87"/>
        <v>0</v>
      </c>
      <c r="EG55">
        <f t="shared" si="88"/>
        <v>0</v>
      </c>
      <c r="EH55">
        <f t="shared" si="89"/>
        <v>0</v>
      </c>
      <c r="EI55">
        <f t="shared" si="90"/>
        <v>0</v>
      </c>
      <c r="EJ55">
        <f t="shared" si="91"/>
        <v>0</v>
      </c>
      <c r="EK55">
        <f t="shared" si="92"/>
        <v>0</v>
      </c>
      <c r="EM55">
        <f t="shared" si="93"/>
        <v>3.300730459258034</v>
      </c>
      <c r="EN55">
        <f t="shared" si="94"/>
        <v>0</v>
      </c>
      <c r="EO55">
        <f t="shared" si="95"/>
        <v>0</v>
      </c>
      <c r="EP55">
        <f t="shared" si="96"/>
        <v>0</v>
      </c>
      <c r="EQ55">
        <f t="shared" si="97"/>
        <v>0</v>
      </c>
      <c r="ER55">
        <f t="shared" si="98"/>
        <v>0</v>
      </c>
      <c r="ES55">
        <f t="shared" si="99"/>
        <v>0</v>
      </c>
      <c r="ET55">
        <f t="shared" si="100"/>
        <v>0</v>
      </c>
      <c r="EU55">
        <f t="shared" si="101"/>
        <v>0</v>
      </c>
      <c r="EV55">
        <f t="shared" si="102"/>
        <v>0</v>
      </c>
      <c r="EX55">
        <f t="shared" si="103"/>
        <v>3.147249208202977</v>
      </c>
      <c r="EY55">
        <f t="shared" si="104"/>
        <v>0</v>
      </c>
      <c r="EZ55">
        <f t="shared" si="105"/>
        <v>0</v>
      </c>
      <c r="FA55">
        <f t="shared" si="106"/>
        <v>0</v>
      </c>
      <c r="FB55">
        <f t="shared" si="107"/>
        <v>0</v>
      </c>
      <c r="FC55">
        <f t="shared" si="108"/>
        <v>0</v>
      </c>
      <c r="FD55">
        <f t="shared" si="109"/>
        <v>0</v>
      </c>
      <c r="FE55">
        <f t="shared" si="110"/>
        <v>0</v>
      </c>
      <c r="FF55">
        <f t="shared" si="111"/>
        <v>0</v>
      </c>
      <c r="FG55">
        <f t="shared" si="112"/>
        <v>0</v>
      </c>
      <c r="FJ55">
        <f>IF($W$2=0,0,IF(BF55&lt;=0,0,('LED Curve'!$D$19*(BF55/$W$2)^3+'LED Curve'!$D$20*(BF55/$W$2)^2+'LED Curve'!$D$21*(BF55/$W$2)^1+'LED Curve'!$D$22)*$AC$2*$W$2))</f>
        <v>535.95433411528666</v>
      </c>
      <c r="FK55">
        <f>IF($W$3=0,0,IF(BG55&lt;=0,0,('LED Curve'!$D$19*(BG55/$W$3)^3+'LED Curve'!$D$20*(BG55/$W$3)^2+'LED Curve'!$D$21*(BG55/$W$3)^1+'LED Curve'!$D$22)*$AC$3*$W$3))</f>
        <v>0</v>
      </c>
      <c r="FL55">
        <f>IF($W$4=0,0,IF(BH55&lt;=0,0,('LED Curve'!$D$19*(BH55/$W$4)^3+'LED Curve'!$D$20*(BH55/$W$4)^2+'LED Curve'!$D$21*(BH55/$W$4)^1+'LED Curve'!$D$22)*$AC$4*$W$4))</f>
        <v>0</v>
      </c>
      <c r="FM55">
        <f>IF($W$5=0,0,IF(BI55&lt;=0,0,('LED Curve'!$D$19*(BI55/$W$5)^3+'LED Curve'!$D$20*(BI55/$W$5)^2+'LED Curve'!$D$21*(BI55/$W$5)^1+'LED Curve'!$D$22)*$AC$5*$W$5))</f>
        <v>0</v>
      </c>
      <c r="FN55">
        <f>IF($W$6=0,0,IF(BJ55&lt;=0,0,('LED Curve'!$D$19*(BJ55/$W$6)^3+'LED Curve'!$D$20*(BJ55/$W$6)^2+'LED Curve'!$D$21*(BJ55/$W$6)^1+'LED Curve'!$D$22)*$AC$6*$W$6))</f>
        <v>0</v>
      </c>
      <c r="FO55">
        <f>IF($Z$2=0,0,IF(BK55&lt;=0,0,('LED Curve'!$D$19*(BK55/$Z$2)^3+'LED Curve'!$D$20*(BK55/$Z$2)^2+'LED Curve'!$D$21*(BK55/$Z$2)^1+'LED Curve'!$D$22)*$AE$2*$Z$2))</f>
        <v>0</v>
      </c>
      <c r="FP55">
        <f>IF($Z$3=0,0,IF(BL55&lt;=0,0,('LED Curve'!$D$19*(BL55/$Z$3)^3+'LED Curve'!$D$20*(BL55/$Z$3)^2+'LED Curve'!$D$21*(BL55/$Z$3)^1+'LED Curve'!$D$22)*$AE$3*$Z$3))</f>
        <v>0</v>
      </c>
      <c r="FQ55">
        <f>IF($Z$4=0,0,IF(BM55&lt;=0,0,('LED Curve'!$D$19*(BM55/$Z$4)^3+'LED Curve'!$D$20*(BM55/$Z$4)^2+'LED Curve'!$D$21*(BM55/$Z$4)^1+'LED Curve'!$D$22)*$AE$4*$Z$4))</f>
        <v>0</v>
      </c>
      <c r="FR55">
        <f>IF($Z$5=0,0,IF(BN55&lt;=0,0,('LED Curve'!$D$19*(BN55/$Z$5)^3+'LED Curve'!$D$20*(BN55/$Z$5)^2+'LED Curve'!$D$21*(BN55/$Z$5)^1+'LED Curve'!$D$22)*$AE$5*$Z$5))</f>
        <v>0</v>
      </c>
      <c r="FS55">
        <f>IF($Z$6=0,0,IF(BO55&lt;=0,0,('LED Curve'!$D$19*(BO55/$Z$6)^3+'LED Curve'!$D$20*(BO55/$Z$6)^2+'LED Curve'!$D$21*(BO55/$Z$6)^1+'LED Curve'!$D$22)*$AE$6*$Z$6))</f>
        <v>0</v>
      </c>
      <c r="FU55">
        <f>IF($W$2=0,0,IF(BQ55&lt;=0,0,('LED Curve'!$D$19*(BQ55/$W$2)^3+'LED Curve'!$D$20*(BQ55/$W$2)^2+'LED Curve'!$D$21*(BQ55/$W$2)^1+'LED Curve'!$D$22)*$AC$2*$W$2))</f>
        <v>515.00276998134507</v>
      </c>
      <c r="FV55">
        <f>IF($W$3=0,0,IF(BR55&lt;=0,0,('LED Curve'!$D$19*(BR55/$W$3)^3+'LED Curve'!$D$20*(BR55/$W$3)^2+'LED Curve'!$D$21*(BR55/$W$3)^1+'LED Curve'!$D$22)*$AC$3*$W$3))</f>
        <v>0</v>
      </c>
      <c r="FW55">
        <f>IF($W$4=0,0,IF(BS55&lt;=0,0,('LED Curve'!$D$19*(BS55/$W$4)^3+'LED Curve'!$D$20*(BS55/$W$4)^2+'LED Curve'!$D$21*(BS55/$W$4)^1+'LED Curve'!$D$22)*$AC$4*$W$4))</f>
        <v>0</v>
      </c>
      <c r="FX55">
        <f>IF($W$5=0,0,IF(BT55&lt;=0,0,('LED Curve'!$D$19*(BT55/$W$5)^3+'LED Curve'!$D$20*(BT55/$W$5)^2+'LED Curve'!$D$21*(BT55/$W$5)^1+'LED Curve'!$D$22)*$AC$5*$W$5))</f>
        <v>0</v>
      </c>
      <c r="FY55">
        <f>IF($W$6=0,0,IF(BU55&lt;=0,0,('LED Curve'!$D$19*(BU55/$W$6)^3+'LED Curve'!$D$20*(BU55/$W$6)^2+'LED Curve'!$D$21*(BU55/$W$6)^1+'LED Curve'!$D$22)*$AC$6*$W$6))</f>
        <v>0</v>
      </c>
      <c r="FZ55">
        <f>IF($Z$2=0,0,IF(BV55&lt;=0,0,('LED Curve'!$D$19*(BV55/$Z$2)^3+'LED Curve'!$D$20*(BV55/$Z$2)^2+'LED Curve'!$D$21*(BV55/$Z$2)^1+'LED Curve'!$D$22)*$AE$2*$Z$2))</f>
        <v>0</v>
      </c>
      <c r="GA55">
        <f>IF($Z$3=0,0,IF(BW55&lt;=0,0,('LED Curve'!$D$19*(BW55/$Z$3)^3+'LED Curve'!$D$20*(BW55/$Z$3)^2+'LED Curve'!$D$21*(BW55/$Z$3)^1+'LED Curve'!$D$22)*$AE$3*$Z$3))</f>
        <v>0</v>
      </c>
      <c r="GB55">
        <f>IF($Z$4=0,0,IF(BX55&lt;=0,0,('LED Curve'!$D$19*(BX55/$Z$4)^3+'LED Curve'!$D$20*(BX55/$Z$4)^2+'LED Curve'!$D$21*(BX55/$Z$4)^1+'LED Curve'!$D$22)*$AE$4*$Z$4))</f>
        <v>0</v>
      </c>
      <c r="GC55">
        <f>IF($Z$5=0,0,IF(BY55&lt;=0,0,('LED Curve'!$D$19*(BY55/$Z$5)^3+'LED Curve'!$D$20*(BY55/$Z$5)^2+'LED Curve'!$D$21*(BY55/$Z$5)^1+'LED Curve'!$D$22)*$AE$5*$Z$5))</f>
        <v>0</v>
      </c>
      <c r="GD55">
        <f>IF($Z$6=0,0,IF(BZ55&lt;=0,0,('LED Curve'!$D$19*(BZ55/$Z$6)^3+'LED Curve'!$D$20*(BZ55/$Z$6)^2+'LED Curve'!$D$21*(BZ55/$Z$6)^1+'LED Curve'!$D$22)*$AE$6*$Z$6))</f>
        <v>0</v>
      </c>
      <c r="GF55">
        <f>IF($W$2=0,0,IF(CB55&lt;=0,0,('LED Curve'!$D$19*(CB55/$W$2)^3+'LED Curve'!$D$20*(CB55/$W$2)^2+'LED Curve'!$D$21*(CB55/$W$2)^1+'LED Curve'!$D$22)*$AC$2*$W$2))</f>
        <v>496.21157938853833</v>
      </c>
      <c r="GG55">
        <f>IF($W$3=0,0,IF(CC55&lt;=0,0,('LED Curve'!$D$19*(CC55/$W$3)^3+'LED Curve'!$D$20*(CC55/$W$3)^2+'LED Curve'!$D$21*(CC55/$W$3)^1+'LED Curve'!$D$22)*$AC$3*$W$3))</f>
        <v>0</v>
      </c>
      <c r="GH55">
        <f>IF($W$4=0,0,IF(CD55&lt;=0,0,('LED Curve'!$D$19*(CD55/$W$4)^3+'LED Curve'!$D$20*(CD55/$W$4)^2+'LED Curve'!$D$21*(CD55/$W$4)^1+'LED Curve'!$D$22)*$AC$4*$W$4))</f>
        <v>0</v>
      </c>
      <c r="GI55">
        <f>IF($W$5=0,0,IF(CE55&lt;=0,0,('LED Curve'!$D$19*(CE55/$W$5)^3+'LED Curve'!$D$20*(CE55/$W$5)^2+'LED Curve'!$D$21*(CE55/$W$5)^1+'LED Curve'!$D$22)*$AC$5*$W$5))</f>
        <v>0</v>
      </c>
      <c r="GJ55">
        <f>IF($W$6=0,0,IF(CF55&lt;=0,0,('LED Curve'!$D$19*(CF55/$W$6)^3+'LED Curve'!$D$20*(CF55/$W$6)^2+'LED Curve'!$D$21*(CF55/$W$6)^1+'LED Curve'!$D$22)*$AC$6*$W$6))</f>
        <v>0</v>
      </c>
      <c r="GK55">
        <f>IF($Z$2=0,0,IF(CG55&lt;=0,0,('LED Curve'!$D$19*(CG55/$Z$2)^3+'LED Curve'!$D$20*(CG55/$Z$2)^2+'LED Curve'!$D$21*(CG55/$Z$2)^1+'LED Curve'!$D$22)*$AE$2*$Z$2))</f>
        <v>0</v>
      </c>
      <c r="GL55">
        <f>IF($Z$3=0,0,IF(CH55&lt;=0,0,('LED Curve'!$D$19*(CH55/$Z$3)^3+'LED Curve'!$D$20*(CH55/$Z$3)^2+'LED Curve'!$D$21*(CH55/$Z$3)^1+'LED Curve'!$D$22)*$AE$3*$Z$3))</f>
        <v>0</v>
      </c>
      <c r="GM55">
        <f>IF($Z$4=0,0,IF(CI55&lt;=0,0,('LED Curve'!$D$19*(CI55/$Z$4)^3+'LED Curve'!$D$20*(CI55/$Z$4)^2+'LED Curve'!$D$21*(CI55/$Z$4)^1+'LED Curve'!$D$22)*$AE$4*$Z$4))</f>
        <v>0</v>
      </c>
      <c r="GN55">
        <f>IF($Z$5=0,0,IF(CJ55&lt;=0,0,('LED Curve'!$D$19*(CJ55/$Z$5)^3+'LED Curve'!$D$20*(CJ55/$Z$5)^2+'LED Curve'!$D$21*(CJ55/$Z$5)^1+'LED Curve'!$D$22)*$AE$5*$Z$5))</f>
        <v>0</v>
      </c>
      <c r="GO55">
        <f>IF($Z$6=0,0,IF(CK55&lt;=0,0,('LED Curve'!$D$19*(CK55/$Z$6)^3+'LED Curve'!$D$20*(CK55/$Z$6)^2+'LED Curve'!$D$21*(CK55/$Z$6)^1+'LED Curve'!$D$22)*$AE$6*$Z$6))</f>
        <v>0</v>
      </c>
      <c r="GQ55">
        <f t="shared" si="113"/>
        <v>535.95433411528666</v>
      </c>
      <c r="GR55">
        <f t="shared" si="41"/>
        <v>0</v>
      </c>
      <c r="GS55">
        <f t="shared" si="114"/>
        <v>515.00276998134507</v>
      </c>
      <c r="GT55">
        <f t="shared" si="42"/>
        <v>0</v>
      </c>
      <c r="GU55">
        <f t="shared" si="115"/>
        <v>496.21157938853833</v>
      </c>
      <c r="GV55">
        <f t="shared" si="43"/>
        <v>0</v>
      </c>
    </row>
    <row r="56" spans="1:204" ht="16.899999999999999">
      <c r="A56">
        <v>45</v>
      </c>
      <c r="B56">
        <f t="shared" si="0"/>
        <v>1.46484375E-3</v>
      </c>
      <c r="C56" s="50">
        <f t="shared" si="1"/>
        <v>78.723239143888009</v>
      </c>
      <c r="D56" s="50">
        <f t="shared" si="2"/>
        <v>87.625821270986663</v>
      </c>
      <c r="E56" s="50">
        <f t="shared" si="3"/>
        <v>96.528403398085331</v>
      </c>
      <c r="G56" s="52">
        <f t="shared" si="4"/>
        <v>1.2495752245061589</v>
      </c>
      <c r="H56" s="52">
        <f t="shared" si="5"/>
        <v>1.3908860519204231</v>
      </c>
      <c r="I56" s="52">
        <f t="shared" si="6"/>
        <v>1.5321968793346876</v>
      </c>
      <c r="J56" s="52">
        <f>IF(C56&lt;Calculation!D$19,0,G56)</f>
        <v>1.2495752245061589</v>
      </c>
      <c r="K56" s="52">
        <f>IF(D56&lt;Calculation!D$19,0,H56)</f>
        <v>1.3908860519204231</v>
      </c>
      <c r="L56" s="52">
        <f>IF(E56&lt;Calculation!D$19,0,I56)</f>
        <v>1.5321968793346876</v>
      </c>
      <c r="M56" s="52">
        <f>IF(IF(C56&lt;Calculation!D$19,0,C56*(R$3/(R$2+R$3)))&gt;0,$H$2*SIN(2*PI()*$E$2*B56)+$H$5,0)</f>
        <v>1.2659797189975315</v>
      </c>
      <c r="N56" s="52">
        <f>IF(IF(D56&lt;Calculation!D$19,0,D56*(R$3/(R$2+R$3)))&gt;0,$J$2*SIN(2*PI()*$E$2*B56)+$J$5,0)</f>
        <v>1.2131626396846857</v>
      </c>
      <c r="O56" s="52">
        <f>IF(IF(E56&lt;Calculation!D$19,0,E56*(R$3/(R$2+R$3)))&gt;0,$L$2*SIN(2*PI()*$E$2*B56)+$L$5,0)</f>
        <v>1.1668929860197368</v>
      </c>
      <c r="Q56" s="55">
        <f>(M56/Design!C$43)*10^3</f>
        <v>140.66441322194794</v>
      </c>
      <c r="R56" s="55">
        <f>(N56/Design!C$43)*10^3</f>
        <v>134.79584885385398</v>
      </c>
      <c r="S56" s="55">
        <f>(O56/Design!C$43)*10^3</f>
        <v>129.6547762244152</v>
      </c>
      <c r="U56" s="55">
        <f>(($H$2*SIN(2*PI()*$E$2*B56)+$H$5)/Design!C$43)*10^3</f>
        <v>140.66441322194794</v>
      </c>
      <c r="V56" s="55">
        <f>(($J$2*SIN(2*PI()*$E$2*B56)+$J$5)/Design!C$43)*10^3</f>
        <v>134.79584885385398</v>
      </c>
      <c r="W56" s="55">
        <f>(($L$2*SIN(2*PI()*$E$2*B56)+$L$5)/Design!C$43)*10^3</f>
        <v>129.6547762244152</v>
      </c>
      <c r="Y56" s="99">
        <f>IF(C56&lt;('LED Curve'!$D$14*(U56/$W$2)^3+'LED Curve'!$D$15*(U56/$W$2)^2+'LED Curve'!$D$16*(U56/$W$2)^1+'LED Curve'!$D$17)*$AC$2+((R$5-1)*Design!C$18),0,         ('LED Curve'!$D$14*(U56/$W$2)^3+'LED Curve'!$D$15*(U56/$W$2)^2+'LED Curve'!$D$16*(U56/$W$2)^1+'LED Curve'!$D$17)*$AC$2)</f>
        <v>25.284202308962794</v>
      </c>
      <c r="Z56" s="99">
        <f>IF(Y56=0,0,IF(C56&lt;Y56+('LED Curve'!$D$14*(U56/$W$3)^3+'LED Curve'!$D$15*(U56/$W$3)^2+'LED Curve'!$D$16*(U56/$W$3)^1+'LED Curve'!$D$17)*$AC$3+((R$5-2)*Design!C$18),0,         ('LED Curve'!$D$14*(U56/$W$3)^3+'LED Curve'!$D$15*(U56/$W$3)^2+'LED Curve'!$D$16*(U56/$W$3)^1+'LED Curve'!$D$17)*$AC$3))</f>
        <v>0</v>
      </c>
      <c r="AA56" s="99">
        <f>IF(Z56=0,0,IF(C56&lt;(SUM(Y56:Z56)+('LED Curve'!$D$14*(U56/$W$4)^3+'LED Curve'!$D$15*(U56/$W$4)^2+'LED Curve'!$D$16*(U56/$W$4)^1+'LED Curve'!$D$17)*$AC$4+((R$5-3)*Design!C$18)),0,         ('LED Curve'!$D$14*(U56/$W$4)^3+'LED Curve'!$D$15*(U56/$W$4)^2+'LED Curve'!$D$16*(U56/$W$4)^1+'LED Curve'!$D$17)*$AC$4))</f>
        <v>0</v>
      </c>
      <c r="AB56" s="99">
        <f>IF(AA56=0,0,IF(C56&lt;(SUM(Y56:AA56)+('LED Curve'!$D$14*(U56/$W$5)^3+'LED Curve'!$D$15*(U56/$W$5)^2+'LED Curve'!$D$16*(U56/$W$5)^1+'LED Curve'!$D$17)*$AC$5+((R$5-4)*Design!C$18)),0,         ('LED Curve'!$D$14*(U56/$W$5)^3+'LED Curve'!$D$15*(U56/$W$5)^2+'LED Curve'!$D$16*(U56/$W$5)^1+'LED Curve'!$D$17)*$AC$5))</f>
        <v>0</v>
      </c>
      <c r="AC56" s="99">
        <f>IF(AB56=0,0,IF(C56&lt;(SUM(Y56:AB56)+ ('LED Curve'!$D$14*(U56/$W$6)^3+'LED Curve'!$D$15*(U56/$W$6)^2+'LED Curve'!$D$16*(U56/$W$6)^1+'LED Curve'!$D$17)*$AC$6+((R$5-5)*Design!C$18)),0,         ('LED Curve'!$D$14*(U56/$W$6)^3+'LED Curve'!$D$15*(U56/$W$6)^2+'LED Curve'!$D$16*(U56/$W$6)^1+'LED Curve'!$D$17)*$AC$6))</f>
        <v>0</v>
      </c>
      <c r="AD56" s="99">
        <f>IF(AC56=0,0,IF(C56&lt;(SUM(Y56:AC56)+('LED Curve'!$D$14*(U56/$Z$2)^3+'LED Curve'!$D$15*(U56/$Z$2)^2+'LED Curve'!$D$16*(U56/$Z$2)^1+'LED Curve'!$D$17)*$AE$2+((R$5-6)*Design!C$18)),0,         ('LED Curve'!$D$14*(U56/$Z$2)^3+'LED Curve'!$D$15*(U56/$Z$2)^2+'LED Curve'!$D$16*(U56/$Z$2)^1+'LED Curve'!$D$17)*$AE$2))</f>
        <v>0</v>
      </c>
      <c r="AE56" s="99">
        <f>IF(AD56=0,0,IF(C56&lt;(SUM(Y56:AD56)+('LED Curve'!$D$14*(U56/$Z$3)^3+'LED Curve'!$D$15*(U56/$Z$3)^2+'LED Curve'!$D$16*(U56/$Z$3)^1+'LED Curve'!$D$17)*$AE$3+((R$5-7)*Design!C$18)),0,         ('LED Curve'!$D$14*(U56/$Z$3)^3+'LED Curve'!$D$15*(U56/$Z$3)^2+'LED Curve'!$D$16*(U56/$Z$3)^1+'LED Curve'!$D$17)*$AE$3))</f>
        <v>0</v>
      </c>
      <c r="AF56" s="99">
        <f>IF(AE56=0,0,IF(C56&lt;(SUM(Y56:AE56)+('LED Curve'!$D$14*(U56/$Z$4)^3+'LED Curve'!$D$15*(U56/$Z$4)^2+'LED Curve'!$D$16*(U56/$Z$4)^1+'LED Curve'!$D$17)*$AE$4+((R$5-8)*Design!C$18)),0,         ('LED Curve'!$D$14*(U56/$Z$4)^3+'LED Curve'!$D$15*(U56/$Z$4)^2+'LED Curve'!$D$16*(U56/$Z$4)^1+'LED Curve'!$D$17)*$AE$4))</f>
        <v>0</v>
      </c>
      <c r="AG56" s="99">
        <f>IF(AF56=0,0,IF(C56&lt;(SUM(Y56:AF56)+('LED Curve'!$D$14*(U56/$Z$5)^3+'LED Curve'!$D$15*(U56/$Z$5)^2+'LED Curve'!$D$16*(U56/$Z$5)^1+'LED Curve'!$D$17)*$AE$5+((R$5-9)*Design!C$18)),0,         ('LED Curve'!$D$14*(U56/$Z$5)^3+'LED Curve'!$D$15*(U56/$Z$5)^2+'LED Curve'!$D$16*(U56/$Z$5)^1+'LED Curve'!$D$17)*$AE$5))</f>
        <v>0</v>
      </c>
      <c r="AH56" s="99">
        <f>IF(AG56=0,0,IF(C56&lt;(SUM(Y56:AG56)+('LED Curve'!$D$14*(U56/$Z$6)^3+'LED Curve'!$D$15*(U56/$Z$6)^2+'LED Curve'!$D$16*(U56/$Z$6)^1+'LED Curve'!$D$17)*$AE$6+((R$5-10)*Design!C$18)),0,         ('LED Curve'!$D$14*(U56/$Z$6)^3+'LED Curve'!$D$15*(U56/$Z$6)^2+'LED Curve'!$D$16*(U56/$Z$6)^1+'LED Curve'!$D$17)*$AE$6))</f>
        <v>0</v>
      </c>
      <c r="AI56">
        <f t="shared" si="44"/>
        <v>25.284202308962794</v>
      </c>
      <c r="AJ56" s="57">
        <f>IF(D56&lt;('LED Curve'!$D$14*(V56/$W$2)^3+'LED Curve'!$D$15*(V56/$W$2)^2+'LED Curve'!$D$16*(V56/$W$2)^1+'LED Curve'!$D$17)*$AC$2+((R$5-1)*Design!C$18),0,         ('LED Curve'!$D$14*(V56/$W$2)^3+'LED Curve'!$D$15*(V56/$W$2)^2+'LED Curve'!$D$16*(V56/$W$2)^1+'LED Curve'!$D$17)*$AC$2)</f>
        <v>25.145861467646565</v>
      </c>
      <c r="AK56" s="57">
        <f>IF(AJ56=0,0,IF(D56&lt;AJ56+('LED Curve'!$D$14*(V56/$W$3)^3+'LED Curve'!$D$15*(V56/$W$3)^2+'LED Curve'!$D$16*(V56/$W$3)^1+'LED Curve'!$D$17)*$AC$3+((R$5-1)*Design!C$18),0,         ('LED Curve'!$D$14*(V56/$W$3)^3+'LED Curve'!$D$15*(V56/$W$3)^2+'LED Curve'!$D$16*(V56/$W$3)^1+'LED Curve'!$D$17)*$AC$3))</f>
        <v>0</v>
      </c>
      <c r="AL56" s="57">
        <f>IF(AK56=0,0,IF(D56&lt;(SUM(AJ56:AK56)+('LED Curve'!$D$14*(V56/$W$4)^3+'LED Curve'!$D$15*(V56/$W$4)^2+'LED Curve'!$D$16*(V56/$W$4)^1+'LED Curve'!$D$17)*$AC$4+((R$5-1)*Design!C$18)),0,         ('LED Curve'!$D$14*(V56/$W$4)^3+'LED Curve'!$D$15*(V56/$W$4)^2+'LED Curve'!$D$16*(V56/$W$4)^1+'LED Curve'!$D$17)*$AC$4))</f>
        <v>0</v>
      </c>
      <c r="AM56" s="57">
        <f>IF(AL56=0,0,IF(D56&lt;(SUM(AJ56:AL56)+('LED Curve'!$D$14*(V56/$W$5)^3+'LED Curve'!$D$15*(V56/$W$5)^2+'LED Curve'!$D$16*(V56/$W$5)^1+'LED Curve'!$D$17)*$AC$5+((R$5-1)*Design!C$18)),0,         ('LED Curve'!$D$14*(V56/$W$5)^3+'LED Curve'!$D$15*(V56/$W$5)^2+'LED Curve'!$D$16*(V56/$W$5)^1+'LED Curve'!$D$17)*$AC$5))</f>
        <v>0</v>
      </c>
      <c r="AN56" s="57">
        <f>IF(AM56=0,0,IF(D56&lt;(SUM(AJ56:AM56)+ ('LED Curve'!$D$14*(V56/$W$6)^3+'LED Curve'!$D$15*(V56/$W$6)^2+'LED Curve'!$D$16*(V56/$W$6)^1+'LED Curve'!$D$17)*$AC$6+((R$5-1)*Design!C$18)),0,         ('LED Curve'!$D$14*(V56/$W$6)^3+'LED Curve'!$D$15*(V56/$W$6)^2+'LED Curve'!$D$16*(V56/$W$6)^1+'LED Curve'!$D$17)*$AC$6))</f>
        <v>0</v>
      </c>
      <c r="AO56" s="57">
        <f>IF(AN56=0,0,IF(D56&lt;(SUM(AJ56:AN56)+('LED Curve'!$D$14*(V56/$Z$2)^3+'LED Curve'!$D$15*(V56/$Z$2)^2+'LED Curve'!$D$16*(V56/$Z$2)^1+'LED Curve'!$D$17)*$AE$2+((R$5-1)*Design!C$18)),0,         ('LED Curve'!$D$14*(V56/$Z$2)^3+'LED Curve'!$D$15*(V56/$Z$2)^2+'LED Curve'!$D$16*(V56/$Z$2)^1+'LED Curve'!$D$17)*$AE$2))</f>
        <v>0</v>
      </c>
      <c r="AP56" s="57">
        <f>IF(AO56=0,0,IF(D56&lt;(SUM(AJ56:AO56)+('LED Curve'!$D$14*(V56/$Z$3)^3+'LED Curve'!$D$15*(V56/$Z$3)^2+'LED Curve'!$D$16*(V56/$Z$3)^1+'LED Curve'!$D$17)*$AE$3+((R$5-1)*Design!C$18)),0,         ('LED Curve'!$D$14*(V56/$Z$3)^3+'LED Curve'!$D$15*(V56/$Z$3)^2+'LED Curve'!$D$16*(V56/$Z$3)^1+'LED Curve'!$D$17)*$AE$3))</f>
        <v>0</v>
      </c>
      <c r="AQ56" s="57">
        <f>IF(AP56=0,0,IF(D56&lt;(SUM(AJ56:AP56)+('LED Curve'!$D$14*(V56/$Z$4)^3+'LED Curve'!$D$15*(V56/$Z$4)^2+'LED Curve'!$D$16*(V56/$Z$4)^1+'LED Curve'!$D$17)*$AE$4+((R$5-1)*Design!C$18)),0,         ('LED Curve'!$D$14*(V56/$Z$4)^3+'LED Curve'!$D$15*(V56/$Z$4)^2+'LED Curve'!$D$16*(V56/$Z$4)^1+'LED Curve'!$D$17)*$AE$4))</f>
        <v>0</v>
      </c>
      <c r="AR56" s="57">
        <f>IF(AQ56=0,0,IF(D56&lt;(SUM(AJ56:AQ56)+('LED Curve'!$D$14*(V56/$Z$5)^3+'LED Curve'!$D$15*(V56/$Z$5)^2+'LED Curve'!$D$16*(V56/$Z$5)^1+'LED Curve'!$D$17)*$AE$5+((R$5-1)*Design!C$18)),0,         ('LED Curve'!$D$14*(V56/$Z$5)^3+'LED Curve'!$D$15*(V56/$Z$5)^2+'LED Curve'!$D$16*(V56/$Z$5)^1+'LED Curve'!$D$17)*$AE$5))</f>
        <v>0</v>
      </c>
      <c r="AS56" s="57">
        <f>IF(AR56=0,0,IF(D56&lt;(SUM(AJ56:AR56)+('LED Curve'!$D$14*(V56/$Z$6)^3+'LED Curve'!$D$15*(V56/$Z$6)^2+'LED Curve'!$D$16*(V56/$Z$6)^1+'LED Curve'!$D$17)*$AE$6+((R$5-1)*Design!C$18)),0,         ('LED Curve'!$D$14*(V56/$Z$6)^3+'LED Curve'!$D$15*(V56/$Z$6)^2+'LED Curve'!$D$16*(V56/$Z$6)^1+'LED Curve'!$D$17)*$AE$6))</f>
        <v>0</v>
      </c>
      <c r="AU56" s="59">
        <f>IF(E56&lt;('LED Curve'!$D$14*(W56/$W$2)^3+'LED Curve'!$D$15*(W56/$W$2)^2+'LED Curve'!$D$16*(W56/$W$2)^1+'LED Curve'!$D$17)*$AC$2+((R$5-1)*Design!C$18),0,         ('LED Curve'!$D$14*(W56/$W$2)^3+'LED Curve'!$D$15*(W56/$W$2)^2+'LED Curve'!$D$16*(W56/$W$2)^1+'LED Curve'!$D$17)*$AC$2)</f>
        <v>25.022291633937435</v>
      </c>
      <c r="AV56" s="59">
        <f>IF(AU56=0,0,IF(E56&lt;AU56+('LED Curve'!$D$14*(W56/$W$3)^3+'LED Curve'!$D$15*(W56/$W$3)^2+'LED Curve'!$D$16*(W56/$W$3)^1+'LED Curve'!$D$17)*$AC$3+((R$5-2)*Design!C$18),0,         ('LED Curve'!$D$14*(W56/$W$3)^3+'LED Curve'!$D$15*(W56/$W$3)^2+'LED Curve'!$D$16*(W56/$W$3)^1+'LED Curve'!$D$17)*$AC$3))</f>
        <v>62.555729084843591</v>
      </c>
      <c r="AW56" s="59">
        <f>IF(AV56=0,0,IF(E56&lt;(SUM(AU56:AV56)+('LED Curve'!$D$14*(W56/$W$4)^3+'LED Curve'!$D$15*(W56/$W$4)^2+'LED Curve'!$D$16*(W56/$W$4)^1+'LED Curve'!$D$17)*$AC$4+((R$5-3)*Design!C$18)),0,         ('LED Curve'!$D$14*(W56/$W$4)^3+'LED Curve'!$D$15*(W56/$W$4)^2+'LED Curve'!$D$16*(W56/$W$4)^1+'LED Curve'!$D$17)*$AC$4))</f>
        <v>0</v>
      </c>
      <c r="AX56" s="59">
        <f>IF(AW56=0,0,IF(E56&lt;(SUM(AU56:AW56)+('LED Curve'!$D$14*(W56/$W$5)^3+'LED Curve'!$D$15*(W56/$W$5)^2+'LED Curve'!$D$16*(W56/$W$5)^1+'LED Curve'!$D$17)*$AC$5+((R$5-4)*Design!C$18)),0,         ('LED Curve'!$D$14*(W56/$W$5)^3+'LED Curve'!$D$15*(W56/$W$5)^2+'LED Curve'!$D$16*(W56/$W$5)^1+'LED Curve'!$D$17)*$AC$5))</f>
        <v>0</v>
      </c>
      <c r="AY56" s="59">
        <f>IF(AX56=0,0,IF(E56&lt;(SUM(AU56:AX56)+ ('LED Curve'!$D$14*(W56/$W$6)^3+'LED Curve'!$D$15*(W56/$W$6)^2+'LED Curve'!$D$16*(W56/$W$6)^1+'LED Curve'!$D$17)*$AC$6+((R$5-5)*Design!C$18)),0,         ('LED Curve'!$D$14*(W56/$W$6)^3+'LED Curve'!$D$15*(W56/$W$6)^2+'LED Curve'!$D$16*(W56/$W$6)^1+'LED Curve'!$D$17)*$AC$6))</f>
        <v>0</v>
      </c>
      <c r="AZ56" s="59">
        <f>IF(AY56=0,0,IF(E56&lt;(SUM(AU56:AY56)+('LED Curve'!$D$14*(W56/$Z$2)^3+'LED Curve'!$D$15*(W56/$Z$2)^2+'LED Curve'!$D$16*(W56/$Z$2)^1+'LED Curve'!$D$17)*$AE$2+((R$5-6)*Design!C$18)),0,         ('LED Curve'!$D$14*(W56/$Z$2)^3+'LED Curve'!$D$15*(W56/$Z$2)^2+'LED Curve'!$D$16*(W56/$Z$2)^1+'LED Curve'!$D$17)*$AE$2))</f>
        <v>0</v>
      </c>
      <c r="BA56" s="59">
        <f>IF(AZ56=0,0,IF(E56&lt;(SUM(AU56:AZ56)+('LED Curve'!$D$14*(W56/$Z$3)^3+'LED Curve'!$D$15*(W56/$Z$3)^2+'LED Curve'!$D$16*(W56/$Z$3)^1+'LED Curve'!$D$17)*$AE$3+((R$5-7)*Design!C$18)),0,         ('LED Curve'!$D$14*(W56/$Z$3)^3+'LED Curve'!$D$15*(W56/$Z$3)^2+'LED Curve'!$D$16*(W56/$Z$3)^1+'LED Curve'!$D$17)*$AE$3))</f>
        <v>0</v>
      </c>
      <c r="BB56" s="59">
        <f>IF(BA56=0,0,IF(E56&lt;(SUM(AU56:BA56)+('LED Curve'!$D$14*(W56/$Z$4)^3+'LED Curve'!$D$15*(W56/$Z$4)^2+'LED Curve'!$D$16*(W56/$Z$4)^1+'LED Curve'!$D$17)*$AE$4+((R$5-8)*Design!C$18)),0,         ('LED Curve'!$D$14*(W56/$Z$4)^3+'LED Curve'!$D$15*(W56/$Z$4)^2+'LED Curve'!$D$16*(W56/$Z$4)^1+'LED Curve'!$D$17)*$AE$4))</f>
        <v>0</v>
      </c>
      <c r="BC56" s="59">
        <f>IF(BB56=0,0,IF(E56&lt;(SUM(AU56:BB56)+('LED Curve'!$D$14*(W56/$Z$5)^3+'LED Curve'!$D$15*(W56/$Z$5)^2+'LED Curve'!$D$16*(W56/$Z$5)^1+'LED Curve'!$D$17)*$AE$5+((R$5-9)*Design!C$18)),0,         ('LED Curve'!$D$14*(W56/$Z$5)^3+'LED Curve'!$D$15*(W56/$Z$5)^2+'LED Curve'!$D$16*(W56/$Z$5)^1+'LED Curve'!$D$17)*$AE$5))</f>
        <v>0</v>
      </c>
      <c r="BD56" s="59">
        <f>IF(BC56=0,0,IF(E56&lt;(SUM(AU56:BC56)+('LED Curve'!$D$14*(W56/$Z$6)^3+'LED Curve'!$D$15*(W56/$Z$6)^2+'LED Curve'!$D$16*(W56/$Z$6)^1+'LED Curve'!$D$17)*$AE$6+((R$5-10)*Design!C$18)),0,         ('LED Curve'!$D$14*(W56/$Z$6)^3+'LED Curve'!$D$15*(W56/$Z$6)^2+'LED Curve'!$D$16*(W56/$Z$6)^1+'LED Curve'!$D$17)*$AE$6))</f>
        <v>0</v>
      </c>
      <c r="BE56">
        <f t="shared" si="45"/>
        <v>87.578020718781033</v>
      </c>
      <c r="BF56" s="64">
        <f t="shared" si="7"/>
        <v>140.66441322194794</v>
      </c>
      <c r="BG56" s="64">
        <f t="shared" si="8"/>
        <v>0</v>
      </c>
      <c r="BH56" s="64">
        <f t="shared" si="9"/>
        <v>0</v>
      </c>
      <c r="BI56" s="64">
        <f t="shared" si="10"/>
        <v>0</v>
      </c>
      <c r="BJ56" s="64">
        <f t="shared" si="11"/>
        <v>0</v>
      </c>
      <c r="BK56" s="64">
        <f t="shared" si="12"/>
        <v>0</v>
      </c>
      <c r="BL56" s="64">
        <f t="shared" si="13"/>
        <v>0</v>
      </c>
      <c r="BM56" s="64">
        <f t="shared" si="14"/>
        <v>0</v>
      </c>
      <c r="BN56" s="64">
        <f t="shared" si="15"/>
        <v>0</v>
      </c>
      <c r="BO56" s="64">
        <f t="shared" si="16"/>
        <v>0</v>
      </c>
      <c r="BQ56" s="67">
        <f t="shared" si="17"/>
        <v>134.79584885385398</v>
      </c>
      <c r="BR56" s="67">
        <f t="shared" si="18"/>
        <v>0</v>
      </c>
      <c r="BS56" s="67">
        <f t="shared" si="19"/>
        <v>0</v>
      </c>
      <c r="BT56" s="67">
        <f t="shared" si="20"/>
        <v>0</v>
      </c>
      <c r="BU56" s="67">
        <f t="shared" si="21"/>
        <v>0</v>
      </c>
      <c r="BV56" s="67">
        <f t="shared" si="22"/>
        <v>0</v>
      </c>
      <c r="BW56" s="67">
        <f t="shared" si="23"/>
        <v>0</v>
      </c>
      <c r="BX56" s="67">
        <f t="shared" si="24"/>
        <v>0</v>
      </c>
      <c r="BY56" s="67">
        <f t="shared" si="25"/>
        <v>0</v>
      </c>
      <c r="BZ56" s="67">
        <f t="shared" si="26"/>
        <v>0</v>
      </c>
      <c r="CB56" s="70">
        <f t="shared" si="27"/>
        <v>129.6547762244152</v>
      </c>
      <c r="CC56" s="70">
        <f t="shared" si="28"/>
        <v>129.6547762244152</v>
      </c>
      <c r="CD56" s="70">
        <f t="shared" si="29"/>
        <v>0</v>
      </c>
      <c r="CE56" s="70">
        <f t="shared" si="30"/>
        <v>0</v>
      </c>
      <c r="CF56" s="70">
        <f t="shared" si="31"/>
        <v>0</v>
      </c>
      <c r="CG56" s="70">
        <f t="shared" si="32"/>
        <v>0</v>
      </c>
      <c r="CH56" s="70">
        <f t="shared" si="33"/>
        <v>0</v>
      </c>
      <c r="CI56" s="70">
        <f t="shared" si="34"/>
        <v>0</v>
      </c>
      <c r="CJ56" s="70">
        <f t="shared" si="35"/>
        <v>0</v>
      </c>
      <c r="CK56" s="70">
        <f t="shared" si="36"/>
        <v>0</v>
      </c>
      <c r="CL56">
        <f t="shared" si="46"/>
        <v>259.3095524488304</v>
      </c>
      <c r="CM56" s="64">
        <f t="shared" si="47"/>
        <v>140.66441322194794</v>
      </c>
      <c r="CN56" s="64">
        <f t="shared" si="48"/>
        <v>0</v>
      </c>
      <c r="CO56" s="64">
        <f t="shared" si="49"/>
        <v>0</v>
      </c>
      <c r="CP56" s="64">
        <f t="shared" si="50"/>
        <v>0</v>
      </c>
      <c r="CQ56" s="64">
        <f t="shared" si="51"/>
        <v>0</v>
      </c>
      <c r="CR56" s="64">
        <f t="shared" si="52"/>
        <v>0</v>
      </c>
      <c r="CS56" s="64">
        <f t="shared" si="53"/>
        <v>0</v>
      </c>
      <c r="CT56" s="64">
        <f t="shared" si="54"/>
        <v>0</v>
      </c>
      <c r="CU56" s="64">
        <f t="shared" si="55"/>
        <v>0</v>
      </c>
      <c r="CV56" s="64">
        <f t="shared" si="56"/>
        <v>0</v>
      </c>
      <c r="CX56" s="103">
        <f t="shared" si="57"/>
        <v>134.79584885385398</v>
      </c>
      <c r="CY56" s="103">
        <f t="shared" si="58"/>
        <v>0</v>
      </c>
      <c r="CZ56" s="103">
        <f t="shared" si="59"/>
        <v>0</v>
      </c>
      <c r="DA56" s="103">
        <f t="shared" si="60"/>
        <v>0</v>
      </c>
      <c r="DB56" s="103">
        <f t="shared" si="61"/>
        <v>0</v>
      </c>
      <c r="DC56" s="103">
        <f t="shared" si="62"/>
        <v>0</v>
      </c>
      <c r="DD56" s="103">
        <f t="shared" si="63"/>
        <v>0</v>
      </c>
      <c r="DE56" s="103">
        <f t="shared" si="64"/>
        <v>0</v>
      </c>
      <c r="DF56" s="103">
        <f t="shared" si="65"/>
        <v>0</v>
      </c>
      <c r="DG56" s="103">
        <f t="shared" si="66"/>
        <v>0</v>
      </c>
      <c r="DI56" s="70">
        <f t="shared" si="67"/>
        <v>129.6547762244152</v>
      </c>
      <c r="DJ56" s="70">
        <f t="shared" si="68"/>
        <v>129.6547762244152</v>
      </c>
      <c r="DK56" s="70">
        <f t="shared" si="69"/>
        <v>0</v>
      </c>
      <c r="DL56" s="70">
        <f t="shared" si="70"/>
        <v>0</v>
      </c>
      <c r="DM56" s="70">
        <f t="shared" si="71"/>
        <v>0</v>
      </c>
      <c r="DN56" s="70">
        <f t="shared" si="72"/>
        <v>0</v>
      </c>
      <c r="DO56" s="70">
        <f t="shared" si="73"/>
        <v>0</v>
      </c>
      <c r="DP56" s="70">
        <f t="shared" si="74"/>
        <v>0</v>
      </c>
      <c r="DQ56" s="70">
        <f t="shared" si="75"/>
        <v>0</v>
      </c>
      <c r="DR56" s="70">
        <f t="shared" si="76"/>
        <v>0</v>
      </c>
      <c r="DT56">
        <f t="shared" si="77"/>
        <v>11.07355824110609</v>
      </c>
      <c r="DU56">
        <f t="shared" si="78"/>
        <v>11.811596959738742</v>
      </c>
      <c r="DV56">
        <f t="shared" si="116"/>
        <v>12.515368541878834</v>
      </c>
      <c r="DX56">
        <f t="shared" si="80"/>
        <v>0.13201996009486447</v>
      </c>
      <c r="DY56">
        <f t="shared" si="81"/>
        <v>0.11928115403225348</v>
      </c>
      <c r="DZ56">
        <f t="shared" si="82"/>
        <v>0.10386911819521873</v>
      </c>
      <c r="EB56">
        <f t="shared" si="83"/>
        <v>3.5565874815752729</v>
      </c>
      <c r="EC56">
        <f t="shared" si="84"/>
        <v>0</v>
      </c>
      <c r="ED56">
        <f t="shared" si="85"/>
        <v>0</v>
      </c>
      <c r="EE56">
        <f t="shared" si="86"/>
        <v>0</v>
      </c>
      <c r="EF56">
        <f t="shared" si="87"/>
        <v>0</v>
      </c>
      <c r="EG56">
        <f t="shared" si="88"/>
        <v>0</v>
      </c>
      <c r="EH56">
        <f t="shared" si="89"/>
        <v>0</v>
      </c>
      <c r="EI56">
        <f t="shared" si="90"/>
        <v>0</v>
      </c>
      <c r="EJ56">
        <f t="shared" si="91"/>
        <v>0</v>
      </c>
      <c r="EK56">
        <f t="shared" si="92"/>
        <v>0</v>
      </c>
      <c r="EM56">
        <f t="shared" si="93"/>
        <v>3.3895577416928373</v>
      </c>
      <c r="EN56">
        <f t="shared" si="94"/>
        <v>0</v>
      </c>
      <c r="EO56">
        <f t="shared" si="95"/>
        <v>0</v>
      </c>
      <c r="EP56">
        <f t="shared" si="96"/>
        <v>0</v>
      </c>
      <c r="EQ56">
        <f t="shared" si="97"/>
        <v>0</v>
      </c>
      <c r="ER56">
        <f t="shared" si="98"/>
        <v>0</v>
      </c>
      <c r="ES56">
        <f t="shared" si="99"/>
        <v>0</v>
      </c>
      <c r="ET56">
        <f t="shared" si="100"/>
        <v>0</v>
      </c>
      <c r="EU56">
        <f t="shared" si="101"/>
        <v>0</v>
      </c>
      <c r="EV56">
        <f t="shared" si="102"/>
        <v>0</v>
      </c>
      <c r="EX56">
        <f t="shared" si="103"/>
        <v>3.2442596224202149</v>
      </c>
      <c r="EY56">
        <f t="shared" si="104"/>
        <v>8.1106490560505371</v>
      </c>
      <c r="EZ56">
        <f t="shared" si="105"/>
        <v>0</v>
      </c>
      <c r="FA56">
        <f t="shared" si="106"/>
        <v>0</v>
      </c>
      <c r="FB56">
        <f t="shared" si="107"/>
        <v>0</v>
      </c>
      <c r="FC56">
        <f t="shared" si="108"/>
        <v>0</v>
      </c>
      <c r="FD56">
        <f t="shared" si="109"/>
        <v>0</v>
      </c>
      <c r="FE56">
        <f t="shared" si="110"/>
        <v>0</v>
      </c>
      <c r="FF56">
        <f t="shared" si="111"/>
        <v>0</v>
      </c>
      <c r="FG56">
        <f t="shared" si="112"/>
        <v>0</v>
      </c>
      <c r="FJ56">
        <f>IF($W$2=0,0,IF(BF56&lt;=0,0,('LED Curve'!$D$19*(BF56/$W$2)^3+'LED Curve'!$D$20*(BF56/$W$2)^2+'LED Curve'!$D$21*(BF56/$W$2)^1+'LED Curve'!$D$22)*$AC$2*$W$2))</f>
        <v>545.40261473823966</v>
      </c>
      <c r="FK56">
        <f>IF($W$3=0,0,IF(BG56&lt;=0,0,('LED Curve'!$D$19*(BG56/$W$3)^3+'LED Curve'!$D$20*(BG56/$W$3)^2+'LED Curve'!$D$21*(BG56/$W$3)^1+'LED Curve'!$D$22)*$AC$3*$W$3))</f>
        <v>0</v>
      </c>
      <c r="FL56">
        <f>IF($W$4=0,0,IF(BH56&lt;=0,0,('LED Curve'!$D$19*(BH56/$W$4)^3+'LED Curve'!$D$20*(BH56/$W$4)^2+'LED Curve'!$D$21*(BH56/$W$4)^1+'LED Curve'!$D$22)*$AC$4*$W$4))</f>
        <v>0</v>
      </c>
      <c r="FM56">
        <f>IF($W$5=0,0,IF(BI56&lt;=0,0,('LED Curve'!$D$19*(BI56/$W$5)^3+'LED Curve'!$D$20*(BI56/$W$5)^2+'LED Curve'!$D$21*(BI56/$W$5)^1+'LED Curve'!$D$22)*$AC$5*$W$5))</f>
        <v>0</v>
      </c>
      <c r="FN56">
        <f>IF($W$6=0,0,IF(BJ56&lt;=0,0,('LED Curve'!$D$19*(BJ56/$W$6)^3+'LED Curve'!$D$20*(BJ56/$W$6)^2+'LED Curve'!$D$21*(BJ56/$W$6)^1+'LED Curve'!$D$22)*$AC$6*$W$6))</f>
        <v>0</v>
      </c>
      <c r="FO56">
        <f>IF($Z$2=0,0,IF(BK56&lt;=0,0,('LED Curve'!$D$19*(BK56/$Z$2)^3+'LED Curve'!$D$20*(BK56/$Z$2)^2+'LED Curve'!$D$21*(BK56/$Z$2)^1+'LED Curve'!$D$22)*$AE$2*$Z$2))</f>
        <v>0</v>
      </c>
      <c r="FP56">
        <f>IF($Z$3=0,0,IF(BL56&lt;=0,0,('LED Curve'!$D$19*(BL56/$Z$3)^3+'LED Curve'!$D$20*(BL56/$Z$3)^2+'LED Curve'!$D$21*(BL56/$Z$3)^1+'LED Curve'!$D$22)*$AE$3*$Z$3))</f>
        <v>0</v>
      </c>
      <c r="FQ56">
        <f>IF($Z$4=0,0,IF(BM56&lt;=0,0,('LED Curve'!$D$19*(BM56/$Z$4)^3+'LED Curve'!$D$20*(BM56/$Z$4)^2+'LED Curve'!$D$21*(BM56/$Z$4)^1+'LED Curve'!$D$22)*$AE$4*$Z$4))</f>
        <v>0</v>
      </c>
      <c r="FR56">
        <f>IF($Z$5=0,0,IF(BN56&lt;=0,0,('LED Curve'!$D$19*(BN56/$Z$5)^3+'LED Curve'!$D$20*(BN56/$Z$5)^2+'LED Curve'!$D$21*(BN56/$Z$5)^1+'LED Curve'!$D$22)*$AE$5*$Z$5))</f>
        <v>0</v>
      </c>
      <c r="FS56">
        <f>IF($Z$6=0,0,IF(BO56&lt;=0,0,('LED Curve'!$D$19*(BO56/$Z$6)^3+'LED Curve'!$D$20*(BO56/$Z$6)^2+'LED Curve'!$D$21*(BO56/$Z$6)^1+'LED Curve'!$D$22)*$AE$6*$Z$6))</f>
        <v>0</v>
      </c>
      <c r="FU56">
        <f>IF($W$2=0,0,IF(BQ56&lt;=0,0,('LED Curve'!$D$19*(BQ56/$W$2)^3+'LED Curve'!$D$20*(BQ56/$W$2)^2+'LED Curve'!$D$21*(BQ56/$W$2)^1+'LED Curve'!$D$22)*$AC$2*$W$2))</f>
        <v>525.68626041000527</v>
      </c>
      <c r="FV56">
        <f>IF($W$3=0,0,IF(BR56&lt;=0,0,('LED Curve'!$D$19*(BR56/$W$3)^3+'LED Curve'!$D$20*(BR56/$W$3)^2+'LED Curve'!$D$21*(BR56/$W$3)^1+'LED Curve'!$D$22)*$AC$3*$W$3))</f>
        <v>0</v>
      </c>
      <c r="FW56">
        <f>IF($W$4=0,0,IF(BS56&lt;=0,0,('LED Curve'!$D$19*(BS56/$W$4)^3+'LED Curve'!$D$20*(BS56/$W$4)^2+'LED Curve'!$D$21*(BS56/$W$4)^1+'LED Curve'!$D$22)*$AC$4*$W$4))</f>
        <v>0</v>
      </c>
      <c r="FX56">
        <f>IF($W$5=0,0,IF(BT56&lt;=0,0,('LED Curve'!$D$19*(BT56/$W$5)^3+'LED Curve'!$D$20*(BT56/$W$5)^2+'LED Curve'!$D$21*(BT56/$W$5)^1+'LED Curve'!$D$22)*$AC$5*$W$5))</f>
        <v>0</v>
      </c>
      <c r="FY56">
        <f>IF($W$6=0,0,IF(BU56&lt;=0,0,('LED Curve'!$D$19*(BU56/$W$6)^3+'LED Curve'!$D$20*(BU56/$W$6)^2+'LED Curve'!$D$21*(BU56/$W$6)^1+'LED Curve'!$D$22)*$AC$6*$W$6))</f>
        <v>0</v>
      </c>
      <c r="FZ56">
        <f>IF($Z$2=0,0,IF(BV56&lt;=0,0,('LED Curve'!$D$19*(BV56/$Z$2)^3+'LED Curve'!$D$20*(BV56/$Z$2)^2+'LED Curve'!$D$21*(BV56/$Z$2)^1+'LED Curve'!$D$22)*$AE$2*$Z$2))</f>
        <v>0</v>
      </c>
      <c r="GA56">
        <f>IF($Z$3=0,0,IF(BW56&lt;=0,0,('LED Curve'!$D$19*(BW56/$Z$3)^3+'LED Curve'!$D$20*(BW56/$Z$3)^2+'LED Curve'!$D$21*(BW56/$Z$3)^1+'LED Curve'!$D$22)*$AE$3*$Z$3))</f>
        <v>0</v>
      </c>
      <c r="GB56">
        <f>IF($Z$4=0,0,IF(BX56&lt;=0,0,('LED Curve'!$D$19*(BX56/$Z$4)^3+'LED Curve'!$D$20*(BX56/$Z$4)^2+'LED Curve'!$D$21*(BX56/$Z$4)^1+'LED Curve'!$D$22)*$AE$4*$Z$4))</f>
        <v>0</v>
      </c>
      <c r="GC56">
        <f>IF($Z$5=0,0,IF(BY56&lt;=0,0,('LED Curve'!$D$19*(BY56/$Z$5)^3+'LED Curve'!$D$20*(BY56/$Z$5)^2+'LED Curve'!$D$21*(BY56/$Z$5)^1+'LED Curve'!$D$22)*$AE$5*$Z$5))</f>
        <v>0</v>
      </c>
      <c r="GD56">
        <f>IF($Z$6=0,0,IF(BZ56&lt;=0,0,('LED Curve'!$D$19*(BZ56/$Z$6)^3+'LED Curve'!$D$20*(BZ56/$Z$6)^2+'LED Curve'!$D$21*(BZ56/$Z$6)^1+'LED Curve'!$D$22)*$AE$6*$Z$6))</f>
        <v>0</v>
      </c>
      <c r="GF56">
        <f>IF($W$2=0,0,IF(CB56&lt;=0,0,('LED Curve'!$D$19*(CB56/$W$2)^3+'LED Curve'!$D$20*(CB56/$W$2)^2+'LED Curve'!$D$21*(CB56/$W$2)^1+'LED Curve'!$D$22)*$AC$2*$W$2))</f>
        <v>508.13810160610433</v>
      </c>
      <c r="GG56">
        <f>IF($W$3=0,0,IF(CC56&lt;=0,0,('LED Curve'!$D$19*(CC56/$W$3)^3+'LED Curve'!$D$20*(CC56/$W$3)^2+'LED Curve'!$D$21*(CC56/$W$3)^1+'LED Curve'!$D$22)*$AC$3*$W$3))</f>
        <v>1270.3452540152607</v>
      </c>
      <c r="GH56">
        <f>IF($W$4=0,0,IF(CD56&lt;=0,0,('LED Curve'!$D$19*(CD56/$W$4)^3+'LED Curve'!$D$20*(CD56/$W$4)^2+'LED Curve'!$D$21*(CD56/$W$4)^1+'LED Curve'!$D$22)*$AC$4*$W$4))</f>
        <v>0</v>
      </c>
      <c r="GI56">
        <f>IF($W$5=0,0,IF(CE56&lt;=0,0,('LED Curve'!$D$19*(CE56/$W$5)^3+'LED Curve'!$D$20*(CE56/$W$5)^2+'LED Curve'!$D$21*(CE56/$W$5)^1+'LED Curve'!$D$22)*$AC$5*$W$5))</f>
        <v>0</v>
      </c>
      <c r="GJ56">
        <f>IF($W$6=0,0,IF(CF56&lt;=0,0,('LED Curve'!$D$19*(CF56/$W$6)^3+'LED Curve'!$D$20*(CF56/$W$6)^2+'LED Curve'!$D$21*(CF56/$W$6)^1+'LED Curve'!$D$22)*$AC$6*$W$6))</f>
        <v>0</v>
      </c>
      <c r="GK56">
        <f>IF($Z$2=0,0,IF(CG56&lt;=0,0,('LED Curve'!$D$19*(CG56/$Z$2)^3+'LED Curve'!$D$20*(CG56/$Z$2)^2+'LED Curve'!$D$21*(CG56/$Z$2)^1+'LED Curve'!$D$22)*$AE$2*$Z$2))</f>
        <v>0</v>
      </c>
      <c r="GL56">
        <f>IF($Z$3=0,0,IF(CH56&lt;=0,0,('LED Curve'!$D$19*(CH56/$Z$3)^3+'LED Curve'!$D$20*(CH56/$Z$3)^2+'LED Curve'!$D$21*(CH56/$Z$3)^1+'LED Curve'!$D$22)*$AE$3*$Z$3))</f>
        <v>0</v>
      </c>
      <c r="GM56">
        <f>IF($Z$4=0,0,IF(CI56&lt;=0,0,('LED Curve'!$D$19*(CI56/$Z$4)^3+'LED Curve'!$D$20*(CI56/$Z$4)^2+'LED Curve'!$D$21*(CI56/$Z$4)^1+'LED Curve'!$D$22)*$AE$4*$Z$4))</f>
        <v>0</v>
      </c>
      <c r="GN56">
        <f>IF($Z$5=0,0,IF(CJ56&lt;=0,0,('LED Curve'!$D$19*(CJ56/$Z$5)^3+'LED Curve'!$D$20*(CJ56/$Z$5)^2+'LED Curve'!$D$21*(CJ56/$Z$5)^1+'LED Curve'!$D$22)*$AE$5*$Z$5))</f>
        <v>0</v>
      </c>
      <c r="GO56">
        <f>IF($Z$6=0,0,IF(CK56&lt;=0,0,('LED Curve'!$D$19*(CK56/$Z$6)^3+'LED Curve'!$D$20*(CK56/$Z$6)^2+'LED Curve'!$D$21*(CK56/$Z$6)^1+'LED Curve'!$D$22)*$AE$6*$Z$6))</f>
        <v>0</v>
      </c>
      <c r="GQ56">
        <f t="shared" si="113"/>
        <v>545.40261473823966</v>
      </c>
      <c r="GR56">
        <f t="shared" si="41"/>
        <v>0</v>
      </c>
      <c r="GS56">
        <f t="shared" si="114"/>
        <v>525.68626041000527</v>
      </c>
      <c r="GT56">
        <f t="shared" si="42"/>
        <v>0</v>
      </c>
      <c r="GU56">
        <f t="shared" si="115"/>
        <v>1778.483355621365</v>
      </c>
      <c r="GV56">
        <f t="shared" si="43"/>
        <v>0</v>
      </c>
    </row>
    <row r="57" spans="1:204" ht="16.899999999999999">
      <c r="A57">
        <v>46</v>
      </c>
      <c r="B57">
        <f t="shared" si="0"/>
        <v>1.4973958333333334E-3</v>
      </c>
      <c r="C57" s="50">
        <f t="shared" si="1"/>
        <v>80.312896107219132</v>
      </c>
      <c r="D57" s="50">
        <f t="shared" si="2"/>
        <v>89.392106785799044</v>
      </c>
      <c r="E57" s="50">
        <f t="shared" si="3"/>
        <v>98.471317464378942</v>
      </c>
      <c r="G57" s="52">
        <f t="shared" si="4"/>
        <v>1.274807874717764</v>
      </c>
      <c r="H57" s="52">
        <f t="shared" si="5"/>
        <v>1.418922329933318</v>
      </c>
      <c r="I57" s="52">
        <f t="shared" si="6"/>
        <v>1.563036785148872</v>
      </c>
      <c r="J57" s="52">
        <f>IF(C57&lt;Calculation!D$19,0,G57)</f>
        <v>1.274807874717764</v>
      </c>
      <c r="K57" s="52">
        <f>IF(D57&lt;Calculation!D$19,0,H57)</f>
        <v>1.418922329933318</v>
      </c>
      <c r="L57" s="52">
        <f>IF(E57&lt;Calculation!D$19,0,I57)</f>
        <v>1.563036785148872</v>
      </c>
      <c r="M57" s="52">
        <f>IF(IF(C57&lt;Calculation!D$19,0,C57*(R$3/(R$2+R$3)))&gt;0,$H$2*SIN(2*PI()*$E$2*B57)+$H$5,0)</f>
        <v>1.2912123692091368</v>
      </c>
      <c r="N57" s="52">
        <f>IF(IF(D57&lt;Calculation!D$19,0,D57*(R$3/(R$2+R$3)))&gt;0,$J$2*SIN(2*PI()*$E$2*B57)+$J$5,0)</f>
        <v>1.2411989176975806</v>
      </c>
      <c r="O57" s="52">
        <f>IF(IF(E57&lt;Calculation!D$19,0,E57*(R$3/(R$2+R$3)))&gt;0,$L$2*SIN(2*PI()*$E$2*B57)+$L$5,0)</f>
        <v>1.1977328918339212</v>
      </c>
      <c r="Q57" s="55">
        <f>(M57/Design!C$43)*10^3</f>
        <v>143.46804102323742</v>
      </c>
      <c r="R57" s="55">
        <f>(N57/Design!C$43)*10^3</f>
        <v>137.91099085528674</v>
      </c>
      <c r="S57" s="55">
        <f>(O57/Design!C$43)*10^3</f>
        <v>133.08143242599124</v>
      </c>
      <c r="U57" s="55">
        <f>(($H$2*SIN(2*PI()*$E$2*B57)+$H$5)/Design!C$43)*10^3</f>
        <v>143.46804102323742</v>
      </c>
      <c r="V57" s="55">
        <f>(($J$2*SIN(2*PI()*$E$2*B57)+$J$5)/Design!C$43)*10^3</f>
        <v>137.91099085528674</v>
      </c>
      <c r="W57" s="55">
        <f>(($L$2*SIN(2*PI()*$E$2*B57)+$L$5)/Design!C$43)*10^3</f>
        <v>133.08143242599124</v>
      </c>
      <c r="Y57" s="99">
        <f>IF(C57&lt;('LED Curve'!$D$14*(U57/$W$2)^3+'LED Curve'!$D$15*(U57/$W$2)^2+'LED Curve'!$D$16*(U57/$W$2)^1+'LED Curve'!$D$17)*$AC$2+((R$5-1)*Design!C$18),0,         ('LED Curve'!$D$14*(U57/$W$2)^3+'LED Curve'!$D$15*(U57/$W$2)^2+'LED Curve'!$D$16*(U57/$W$2)^1+'LED Curve'!$D$17)*$AC$2)</f>
        <v>25.349185832510294</v>
      </c>
      <c r="Z57" s="99">
        <f>IF(Y57=0,0,IF(C57&lt;Y57+('LED Curve'!$D$14*(U57/$W$3)^3+'LED Curve'!$D$15*(U57/$W$3)^2+'LED Curve'!$D$16*(U57/$W$3)^1+'LED Curve'!$D$17)*$AC$3+((R$5-2)*Design!C$18),0,         ('LED Curve'!$D$14*(U57/$W$3)^3+'LED Curve'!$D$15*(U57/$W$3)^2+'LED Curve'!$D$16*(U57/$W$3)^1+'LED Curve'!$D$17)*$AC$3))</f>
        <v>0</v>
      </c>
      <c r="AA57" s="99">
        <f>IF(Z57=0,0,IF(C57&lt;(SUM(Y57:Z57)+('LED Curve'!$D$14*(U57/$W$4)^3+'LED Curve'!$D$15*(U57/$W$4)^2+'LED Curve'!$D$16*(U57/$W$4)^1+'LED Curve'!$D$17)*$AC$4+((R$5-3)*Design!C$18)),0,         ('LED Curve'!$D$14*(U57/$W$4)^3+'LED Curve'!$D$15*(U57/$W$4)^2+'LED Curve'!$D$16*(U57/$W$4)^1+'LED Curve'!$D$17)*$AC$4))</f>
        <v>0</v>
      </c>
      <c r="AB57" s="99">
        <f>IF(AA57=0,0,IF(C57&lt;(SUM(Y57:AA57)+('LED Curve'!$D$14*(U57/$W$5)^3+'LED Curve'!$D$15*(U57/$W$5)^2+'LED Curve'!$D$16*(U57/$W$5)^1+'LED Curve'!$D$17)*$AC$5+((R$5-4)*Design!C$18)),0,         ('LED Curve'!$D$14*(U57/$W$5)^3+'LED Curve'!$D$15*(U57/$W$5)^2+'LED Curve'!$D$16*(U57/$W$5)^1+'LED Curve'!$D$17)*$AC$5))</f>
        <v>0</v>
      </c>
      <c r="AC57" s="99">
        <f>IF(AB57=0,0,IF(C57&lt;(SUM(Y57:AB57)+ ('LED Curve'!$D$14*(U57/$W$6)^3+'LED Curve'!$D$15*(U57/$W$6)^2+'LED Curve'!$D$16*(U57/$W$6)^1+'LED Curve'!$D$17)*$AC$6+((R$5-5)*Design!C$18)),0,         ('LED Curve'!$D$14*(U57/$W$6)^3+'LED Curve'!$D$15*(U57/$W$6)^2+'LED Curve'!$D$16*(U57/$W$6)^1+'LED Curve'!$D$17)*$AC$6))</f>
        <v>0</v>
      </c>
      <c r="AD57" s="99">
        <f>IF(AC57=0,0,IF(C57&lt;(SUM(Y57:AC57)+('LED Curve'!$D$14*(U57/$Z$2)^3+'LED Curve'!$D$15*(U57/$Z$2)^2+'LED Curve'!$D$16*(U57/$Z$2)^1+'LED Curve'!$D$17)*$AE$2+((R$5-6)*Design!C$18)),0,         ('LED Curve'!$D$14*(U57/$Z$2)^3+'LED Curve'!$D$15*(U57/$Z$2)^2+'LED Curve'!$D$16*(U57/$Z$2)^1+'LED Curve'!$D$17)*$AE$2))</f>
        <v>0</v>
      </c>
      <c r="AE57" s="99">
        <f>IF(AD57=0,0,IF(C57&lt;(SUM(Y57:AD57)+('LED Curve'!$D$14*(U57/$Z$3)^3+'LED Curve'!$D$15*(U57/$Z$3)^2+'LED Curve'!$D$16*(U57/$Z$3)^1+'LED Curve'!$D$17)*$AE$3+((R$5-7)*Design!C$18)),0,         ('LED Curve'!$D$14*(U57/$Z$3)^3+'LED Curve'!$D$15*(U57/$Z$3)^2+'LED Curve'!$D$16*(U57/$Z$3)^1+'LED Curve'!$D$17)*$AE$3))</f>
        <v>0</v>
      </c>
      <c r="AF57" s="99">
        <f>IF(AE57=0,0,IF(C57&lt;(SUM(Y57:AE57)+('LED Curve'!$D$14*(U57/$Z$4)^3+'LED Curve'!$D$15*(U57/$Z$4)^2+'LED Curve'!$D$16*(U57/$Z$4)^1+'LED Curve'!$D$17)*$AE$4+((R$5-8)*Design!C$18)),0,         ('LED Curve'!$D$14*(U57/$Z$4)^3+'LED Curve'!$D$15*(U57/$Z$4)^2+'LED Curve'!$D$16*(U57/$Z$4)^1+'LED Curve'!$D$17)*$AE$4))</f>
        <v>0</v>
      </c>
      <c r="AG57" s="99">
        <f>IF(AF57=0,0,IF(C57&lt;(SUM(Y57:AF57)+('LED Curve'!$D$14*(U57/$Z$5)^3+'LED Curve'!$D$15*(U57/$Z$5)^2+'LED Curve'!$D$16*(U57/$Z$5)^1+'LED Curve'!$D$17)*$AE$5+((R$5-9)*Design!C$18)),0,         ('LED Curve'!$D$14*(U57/$Z$5)^3+'LED Curve'!$D$15*(U57/$Z$5)^2+'LED Curve'!$D$16*(U57/$Z$5)^1+'LED Curve'!$D$17)*$AE$5))</f>
        <v>0</v>
      </c>
      <c r="AH57" s="99">
        <f>IF(AG57=0,0,IF(C57&lt;(SUM(Y57:AG57)+('LED Curve'!$D$14*(U57/$Z$6)^3+'LED Curve'!$D$15*(U57/$Z$6)^2+'LED Curve'!$D$16*(U57/$Z$6)^1+'LED Curve'!$D$17)*$AE$6+((R$5-10)*Design!C$18)),0,         ('LED Curve'!$D$14*(U57/$Z$6)^3+'LED Curve'!$D$15*(U57/$Z$6)^2+'LED Curve'!$D$16*(U57/$Z$6)^1+'LED Curve'!$D$17)*$AE$6))</f>
        <v>0</v>
      </c>
      <c r="AI57">
        <f t="shared" si="44"/>
        <v>25.349185832510294</v>
      </c>
      <c r="AJ57" s="57">
        <f>IF(D57&lt;('LED Curve'!$D$14*(V57/$W$2)^3+'LED Curve'!$D$15*(V57/$W$2)^2+'LED Curve'!$D$16*(V57/$W$2)^1+'LED Curve'!$D$17)*$AC$2+((R$5-1)*Design!C$18),0,         ('LED Curve'!$D$14*(V57/$W$2)^3+'LED Curve'!$D$15*(V57/$W$2)^2+'LED Curve'!$D$16*(V57/$W$2)^1+'LED Curve'!$D$17)*$AC$2)</f>
        <v>25.219673731360189</v>
      </c>
      <c r="AK57" s="57">
        <f>IF(AJ57=0,0,IF(D57&lt;AJ57+('LED Curve'!$D$14*(V57/$W$3)^3+'LED Curve'!$D$15*(V57/$W$3)^2+'LED Curve'!$D$16*(V57/$W$3)^1+'LED Curve'!$D$17)*$AC$3+((R$5-1)*Design!C$18),0,         ('LED Curve'!$D$14*(V57/$W$3)^3+'LED Curve'!$D$15*(V57/$W$3)^2+'LED Curve'!$D$16*(V57/$W$3)^1+'LED Curve'!$D$17)*$AC$3))</f>
        <v>0</v>
      </c>
      <c r="AL57" s="57">
        <f>IF(AK57=0,0,IF(D57&lt;(SUM(AJ57:AK57)+('LED Curve'!$D$14*(V57/$W$4)^3+'LED Curve'!$D$15*(V57/$W$4)^2+'LED Curve'!$D$16*(V57/$W$4)^1+'LED Curve'!$D$17)*$AC$4+((R$5-1)*Design!C$18)),0,         ('LED Curve'!$D$14*(V57/$W$4)^3+'LED Curve'!$D$15*(V57/$W$4)^2+'LED Curve'!$D$16*(V57/$W$4)^1+'LED Curve'!$D$17)*$AC$4))</f>
        <v>0</v>
      </c>
      <c r="AM57" s="57">
        <f>IF(AL57=0,0,IF(D57&lt;(SUM(AJ57:AL57)+('LED Curve'!$D$14*(V57/$W$5)^3+'LED Curve'!$D$15*(V57/$W$5)^2+'LED Curve'!$D$16*(V57/$W$5)^1+'LED Curve'!$D$17)*$AC$5+((R$5-1)*Design!C$18)),0,         ('LED Curve'!$D$14*(V57/$W$5)^3+'LED Curve'!$D$15*(V57/$W$5)^2+'LED Curve'!$D$16*(V57/$W$5)^1+'LED Curve'!$D$17)*$AC$5))</f>
        <v>0</v>
      </c>
      <c r="AN57" s="57">
        <f>IF(AM57=0,0,IF(D57&lt;(SUM(AJ57:AM57)+ ('LED Curve'!$D$14*(V57/$W$6)^3+'LED Curve'!$D$15*(V57/$W$6)^2+'LED Curve'!$D$16*(V57/$W$6)^1+'LED Curve'!$D$17)*$AC$6+((R$5-1)*Design!C$18)),0,         ('LED Curve'!$D$14*(V57/$W$6)^3+'LED Curve'!$D$15*(V57/$W$6)^2+'LED Curve'!$D$16*(V57/$W$6)^1+'LED Curve'!$D$17)*$AC$6))</f>
        <v>0</v>
      </c>
      <c r="AO57" s="57">
        <f>IF(AN57=0,0,IF(D57&lt;(SUM(AJ57:AN57)+('LED Curve'!$D$14*(V57/$Z$2)^3+'LED Curve'!$D$15*(V57/$Z$2)^2+'LED Curve'!$D$16*(V57/$Z$2)^1+'LED Curve'!$D$17)*$AE$2+((R$5-1)*Design!C$18)),0,         ('LED Curve'!$D$14*(V57/$Z$2)^3+'LED Curve'!$D$15*(V57/$Z$2)^2+'LED Curve'!$D$16*(V57/$Z$2)^1+'LED Curve'!$D$17)*$AE$2))</f>
        <v>0</v>
      </c>
      <c r="AP57" s="57">
        <f>IF(AO57=0,0,IF(D57&lt;(SUM(AJ57:AO57)+('LED Curve'!$D$14*(V57/$Z$3)^3+'LED Curve'!$D$15*(V57/$Z$3)^2+'LED Curve'!$D$16*(V57/$Z$3)^1+'LED Curve'!$D$17)*$AE$3+((R$5-1)*Design!C$18)),0,         ('LED Curve'!$D$14*(V57/$Z$3)^3+'LED Curve'!$D$15*(V57/$Z$3)^2+'LED Curve'!$D$16*(V57/$Z$3)^1+'LED Curve'!$D$17)*$AE$3))</f>
        <v>0</v>
      </c>
      <c r="AQ57" s="57">
        <f>IF(AP57=0,0,IF(D57&lt;(SUM(AJ57:AP57)+('LED Curve'!$D$14*(V57/$Z$4)^3+'LED Curve'!$D$15*(V57/$Z$4)^2+'LED Curve'!$D$16*(V57/$Z$4)^1+'LED Curve'!$D$17)*$AE$4+((R$5-1)*Design!C$18)),0,         ('LED Curve'!$D$14*(V57/$Z$4)^3+'LED Curve'!$D$15*(V57/$Z$4)^2+'LED Curve'!$D$16*(V57/$Z$4)^1+'LED Curve'!$D$17)*$AE$4))</f>
        <v>0</v>
      </c>
      <c r="AR57" s="57">
        <f>IF(AQ57=0,0,IF(D57&lt;(SUM(AJ57:AQ57)+('LED Curve'!$D$14*(V57/$Z$5)^3+'LED Curve'!$D$15*(V57/$Z$5)^2+'LED Curve'!$D$16*(V57/$Z$5)^1+'LED Curve'!$D$17)*$AE$5+((R$5-1)*Design!C$18)),0,         ('LED Curve'!$D$14*(V57/$Z$5)^3+'LED Curve'!$D$15*(V57/$Z$5)^2+'LED Curve'!$D$16*(V57/$Z$5)^1+'LED Curve'!$D$17)*$AE$5))</f>
        <v>0</v>
      </c>
      <c r="AS57" s="57">
        <f>IF(AR57=0,0,IF(D57&lt;(SUM(AJ57:AR57)+('LED Curve'!$D$14*(V57/$Z$6)^3+'LED Curve'!$D$15*(V57/$Z$6)^2+'LED Curve'!$D$16*(V57/$Z$6)^1+'LED Curve'!$D$17)*$AE$6+((R$5-1)*Design!C$18)),0,         ('LED Curve'!$D$14*(V57/$Z$6)^3+'LED Curve'!$D$15*(V57/$Z$6)^2+'LED Curve'!$D$16*(V57/$Z$6)^1+'LED Curve'!$D$17)*$AE$6))</f>
        <v>0</v>
      </c>
      <c r="AU57" s="59">
        <f>IF(E57&lt;('LED Curve'!$D$14*(W57/$W$2)^3+'LED Curve'!$D$15*(W57/$W$2)^2+'LED Curve'!$D$16*(W57/$W$2)^1+'LED Curve'!$D$17)*$AC$2+((R$5-1)*Design!C$18),0,         ('LED Curve'!$D$14*(W57/$W$2)^3+'LED Curve'!$D$15*(W57/$W$2)^2+'LED Curve'!$D$16*(W57/$W$2)^1+'LED Curve'!$D$17)*$AC$2)</f>
        <v>25.104889611221918</v>
      </c>
      <c r="AV57" s="59">
        <f>IF(AU57=0,0,IF(E57&lt;AU57+('LED Curve'!$D$14*(W57/$W$3)^3+'LED Curve'!$D$15*(W57/$W$3)^2+'LED Curve'!$D$16*(W57/$W$3)^1+'LED Curve'!$D$17)*$AC$3+((R$5-2)*Design!C$18),0,         ('LED Curve'!$D$14*(W57/$W$3)^3+'LED Curve'!$D$15*(W57/$W$3)^2+'LED Curve'!$D$16*(W57/$W$3)^1+'LED Curve'!$D$17)*$AC$3))</f>
        <v>62.762224028054796</v>
      </c>
      <c r="AW57" s="59">
        <f>IF(AV57=0,0,IF(E57&lt;(SUM(AU57:AV57)+('LED Curve'!$D$14*(W57/$W$4)^3+'LED Curve'!$D$15*(W57/$W$4)^2+'LED Curve'!$D$16*(W57/$W$4)^1+'LED Curve'!$D$17)*$AC$4+((R$5-3)*Design!C$18)),0,         ('LED Curve'!$D$14*(W57/$W$4)^3+'LED Curve'!$D$15*(W57/$W$4)^2+'LED Curve'!$D$16*(W57/$W$4)^1+'LED Curve'!$D$17)*$AC$4))</f>
        <v>0</v>
      </c>
      <c r="AX57" s="59">
        <f>IF(AW57=0,0,IF(E57&lt;(SUM(AU57:AW57)+('LED Curve'!$D$14*(W57/$W$5)^3+'LED Curve'!$D$15*(W57/$W$5)^2+'LED Curve'!$D$16*(W57/$W$5)^1+'LED Curve'!$D$17)*$AC$5+((R$5-4)*Design!C$18)),0,         ('LED Curve'!$D$14*(W57/$W$5)^3+'LED Curve'!$D$15*(W57/$W$5)^2+'LED Curve'!$D$16*(W57/$W$5)^1+'LED Curve'!$D$17)*$AC$5))</f>
        <v>0</v>
      </c>
      <c r="AY57" s="59">
        <f>IF(AX57=0,0,IF(E57&lt;(SUM(AU57:AX57)+ ('LED Curve'!$D$14*(W57/$W$6)^3+'LED Curve'!$D$15*(W57/$W$6)^2+'LED Curve'!$D$16*(W57/$W$6)^1+'LED Curve'!$D$17)*$AC$6+((R$5-5)*Design!C$18)),0,         ('LED Curve'!$D$14*(W57/$W$6)^3+'LED Curve'!$D$15*(W57/$W$6)^2+'LED Curve'!$D$16*(W57/$W$6)^1+'LED Curve'!$D$17)*$AC$6))</f>
        <v>0</v>
      </c>
      <c r="AZ57" s="59">
        <f>IF(AY57=0,0,IF(E57&lt;(SUM(AU57:AY57)+('LED Curve'!$D$14*(W57/$Z$2)^3+'LED Curve'!$D$15*(W57/$Z$2)^2+'LED Curve'!$D$16*(W57/$Z$2)^1+'LED Curve'!$D$17)*$AE$2+((R$5-6)*Design!C$18)),0,         ('LED Curve'!$D$14*(W57/$Z$2)^3+'LED Curve'!$D$15*(W57/$Z$2)^2+'LED Curve'!$D$16*(W57/$Z$2)^1+'LED Curve'!$D$17)*$AE$2))</f>
        <v>0</v>
      </c>
      <c r="BA57" s="59">
        <f>IF(AZ57=0,0,IF(E57&lt;(SUM(AU57:AZ57)+('LED Curve'!$D$14*(W57/$Z$3)^3+'LED Curve'!$D$15*(W57/$Z$3)^2+'LED Curve'!$D$16*(W57/$Z$3)^1+'LED Curve'!$D$17)*$AE$3+((R$5-7)*Design!C$18)),0,         ('LED Curve'!$D$14*(W57/$Z$3)^3+'LED Curve'!$D$15*(W57/$Z$3)^2+'LED Curve'!$D$16*(W57/$Z$3)^1+'LED Curve'!$D$17)*$AE$3))</f>
        <v>0</v>
      </c>
      <c r="BB57" s="59">
        <f>IF(BA57=0,0,IF(E57&lt;(SUM(AU57:BA57)+('LED Curve'!$D$14*(W57/$Z$4)^3+'LED Curve'!$D$15*(W57/$Z$4)^2+'LED Curve'!$D$16*(W57/$Z$4)^1+'LED Curve'!$D$17)*$AE$4+((R$5-8)*Design!C$18)),0,         ('LED Curve'!$D$14*(W57/$Z$4)^3+'LED Curve'!$D$15*(W57/$Z$4)^2+'LED Curve'!$D$16*(W57/$Z$4)^1+'LED Curve'!$D$17)*$AE$4))</f>
        <v>0</v>
      </c>
      <c r="BC57" s="59">
        <f>IF(BB57=0,0,IF(E57&lt;(SUM(AU57:BB57)+('LED Curve'!$D$14*(W57/$Z$5)^3+'LED Curve'!$D$15*(W57/$Z$5)^2+'LED Curve'!$D$16*(W57/$Z$5)^1+'LED Curve'!$D$17)*$AE$5+((R$5-9)*Design!C$18)),0,         ('LED Curve'!$D$14*(W57/$Z$5)^3+'LED Curve'!$D$15*(W57/$Z$5)^2+'LED Curve'!$D$16*(W57/$Z$5)^1+'LED Curve'!$D$17)*$AE$5))</f>
        <v>0</v>
      </c>
      <c r="BD57" s="59">
        <f>IF(BC57=0,0,IF(E57&lt;(SUM(AU57:BC57)+('LED Curve'!$D$14*(W57/$Z$6)^3+'LED Curve'!$D$15*(W57/$Z$6)^2+'LED Curve'!$D$16*(W57/$Z$6)^1+'LED Curve'!$D$17)*$AE$6+((R$5-10)*Design!C$18)),0,         ('LED Curve'!$D$14*(W57/$Z$6)^3+'LED Curve'!$D$15*(W57/$Z$6)^2+'LED Curve'!$D$16*(W57/$Z$6)^1+'LED Curve'!$D$17)*$AE$6))</f>
        <v>0</v>
      </c>
      <c r="BE57">
        <f t="shared" si="45"/>
        <v>87.86711363927671</v>
      </c>
      <c r="BF57" s="64">
        <f t="shared" si="7"/>
        <v>143.46804102323742</v>
      </c>
      <c r="BG57" s="64">
        <f t="shared" si="8"/>
        <v>0</v>
      </c>
      <c r="BH57" s="64">
        <f t="shared" si="9"/>
        <v>0</v>
      </c>
      <c r="BI57" s="64">
        <f t="shared" si="10"/>
        <v>0</v>
      </c>
      <c r="BJ57" s="64">
        <f t="shared" si="11"/>
        <v>0</v>
      </c>
      <c r="BK57" s="64">
        <f t="shared" si="12"/>
        <v>0</v>
      </c>
      <c r="BL57" s="64">
        <f t="shared" si="13"/>
        <v>0</v>
      </c>
      <c r="BM57" s="64">
        <f t="shared" si="14"/>
        <v>0</v>
      </c>
      <c r="BN57" s="64">
        <f t="shared" si="15"/>
        <v>0</v>
      </c>
      <c r="BO57" s="64">
        <f t="shared" si="16"/>
        <v>0</v>
      </c>
      <c r="BQ57" s="67">
        <f t="shared" si="17"/>
        <v>137.91099085528674</v>
      </c>
      <c r="BR57" s="67">
        <f t="shared" si="18"/>
        <v>0</v>
      </c>
      <c r="BS57" s="67">
        <f t="shared" si="19"/>
        <v>0</v>
      </c>
      <c r="BT57" s="67">
        <f t="shared" si="20"/>
        <v>0</v>
      </c>
      <c r="BU57" s="67">
        <f t="shared" si="21"/>
        <v>0</v>
      </c>
      <c r="BV57" s="67">
        <f t="shared" si="22"/>
        <v>0</v>
      </c>
      <c r="BW57" s="67">
        <f t="shared" si="23"/>
        <v>0</v>
      </c>
      <c r="BX57" s="67">
        <f t="shared" si="24"/>
        <v>0</v>
      </c>
      <c r="BY57" s="67">
        <f t="shared" si="25"/>
        <v>0</v>
      </c>
      <c r="BZ57" s="67">
        <f t="shared" si="26"/>
        <v>0</v>
      </c>
      <c r="CB57" s="70">
        <f t="shared" si="27"/>
        <v>133.08143242599124</v>
      </c>
      <c r="CC57" s="70">
        <f t="shared" si="28"/>
        <v>133.08143242599124</v>
      </c>
      <c r="CD57" s="70">
        <f t="shared" si="29"/>
        <v>0</v>
      </c>
      <c r="CE57" s="70">
        <f t="shared" si="30"/>
        <v>0</v>
      </c>
      <c r="CF57" s="70">
        <f t="shared" si="31"/>
        <v>0</v>
      </c>
      <c r="CG57" s="70">
        <f t="shared" si="32"/>
        <v>0</v>
      </c>
      <c r="CH57" s="70">
        <f t="shared" si="33"/>
        <v>0</v>
      </c>
      <c r="CI57" s="70">
        <f t="shared" si="34"/>
        <v>0</v>
      </c>
      <c r="CJ57" s="70">
        <f t="shared" si="35"/>
        <v>0</v>
      </c>
      <c r="CK57" s="70">
        <f t="shared" si="36"/>
        <v>0</v>
      </c>
      <c r="CL57">
        <f t="shared" si="46"/>
        <v>266.16286485198248</v>
      </c>
      <c r="CM57" s="64">
        <f t="shared" si="47"/>
        <v>143.46804102323742</v>
      </c>
      <c r="CN57" s="64">
        <f t="shared" si="48"/>
        <v>0</v>
      </c>
      <c r="CO57" s="64">
        <f t="shared" si="49"/>
        <v>0</v>
      </c>
      <c r="CP57" s="64">
        <f t="shared" si="50"/>
        <v>0</v>
      </c>
      <c r="CQ57" s="64">
        <f t="shared" si="51"/>
        <v>0</v>
      </c>
      <c r="CR57" s="64">
        <f t="shared" si="52"/>
        <v>0</v>
      </c>
      <c r="CS57" s="64">
        <f t="shared" si="53"/>
        <v>0</v>
      </c>
      <c r="CT57" s="64">
        <f t="shared" si="54"/>
        <v>0</v>
      </c>
      <c r="CU57" s="64">
        <f t="shared" si="55"/>
        <v>0</v>
      </c>
      <c r="CV57" s="64">
        <f t="shared" si="56"/>
        <v>0</v>
      </c>
      <c r="CX57" s="103">
        <f t="shared" si="57"/>
        <v>137.91099085528674</v>
      </c>
      <c r="CY57" s="103">
        <f t="shared" si="58"/>
        <v>0</v>
      </c>
      <c r="CZ57" s="103">
        <f t="shared" si="59"/>
        <v>0</v>
      </c>
      <c r="DA57" s="103">
        <f t="shared" si="60"/>
        <v>0</v>
      </c>
      <c r="DB57" s="103">
        <f t="shared" si="61"/>
        <v>0</v>
      </c>
      <c r="DC57" s="103">
        <f t="shared" si="62"/>
        <v>0</v>
      </c>
      <c r="DD57" s="103">
        <f t="shared" si="63"/>
        <v>0</v>
      </c>
      <c r="DE57" s="103">
        <f t="shared" si="64"/>
        <v>0</v>
      </c>
      <c r="DF57" s="103">
        <f t="shared" si="65"/>
        <v>0</v>
      </c>
      <c r="DG57" s="103">
        <f t="shared" si="66"/>
        <v>0</v>
      </c>
      <c r="DI57" s="70">
        <f t="shared" si="67"/>
        <v>133.08143242599124</v>
      </c>
      <c r="DJ57" s="70">
        <f t="shared" si="68"/>
        <v>133.08143242599124</v>
      </c>
      <c r="DK57" s="70">
        <f t="shared" si="69"/>
        <v>0</v>
      </c>
      <c r="DL57" s="70">
        <f t="shared" si="70"/>
        <v>0</v>
      </c>
      <c r="DM57" s="70">
        <f t="shared" si="71"/>
        <v>0</v>
      </c>
      <c r="DN57" s="70">
        <f t="shared" si="72"/>
        <v>0</v>
      </c>
      <c r="DO57" s="70">
        <f t="shared" si="73"/>
        <v>0</v>
      </c>
      <c r="DP57" s="70">
        <f t="shared" si="74"/>
        <v>0</v>
      </c>
      <c r="DQ57" s="70">
        <f t="shared" si="75"/>
        <v>0</v>
      </c>
      <c r="DR57" s="70">
        <f t="shared" si="76"/>
        <v>0</v>
      </c>
      <c r="DT57">
        <f t="shared" si="77"/>
        <v>11.52233387340552</v>
      </c>
      <c r="DU57">
        <f t="shared" si="78"/>
        <v>12.328154021471148</v>
      </c>
      <c r="DV57">
        <f t="shared" si="116"/>
        <v>13.104703981034078</v>
      </c>
      <c r="DX57">
        <f t="shared" si="80"/>
        <v>0.13849433242467016</v>
      </c>
      <c r="DY57">
        <f t="shared" si="81"/>
        <v>0.12549517707250085</v>
      </c>
      <c r="DZ57">
        <f t="shared" si="82"/>
        <v>0.1098559458662892</v>
      </c>
      <c r="EB57">
        <f t="shared" si="83"/>
        <v>3.6367980329242555</v>
      </c>
      <c r="EC57">
        <f t="shared" si="84"/>
        <v>0</v>
      </c>
      <c r="ED57">
        <f t="shared" si="85"/>
        <v>0</v>
      </c>
      <c r="EE57">
        <f t="shared" si="86"/>
        <v>0</v>
      </c>
      <c r="EF57">
        <f t="shared" si="87"/>
        <v>0</v>
      </c>
      <c r="EG57">
        <f t="shared" si="88"/>
        <v>0</v>
      </c>
      <c r="EH57">
        <f t="shared" si="89"/>
        <v>0</v>
      </c>
      <c r="EI57">
        <f t="shared" si="90"/>
        <v>0</v>
      </c>
      <c r="EJ57">
        <f t="shared" si="91"/>
        <v>0</v>
      </c>
      <c r="EK57">
        <f t="shared" si="92"/>
        <v>0</v>
      </c>
      <c r="EM57">
        <f t="shared" si="93"/>
        <v>3.47807019333893</v>
      </c>
      <c r="EN57">
        <f t="shared" si="94"/>
        <v>0</v>
      </c>
      <c r="EO57">
        <f t="shared" si="95"/>
        <v>0</v>
      </c>
      <c r="EP57">
        <f t="shared" si="96"/>
        <v>0</v>
      </c>
      <c r="EQ57">
        <f t="shared" si="97"/>
        <v>0</v>
      </c>
      <c r="ER57">
        <f t="shared" si="98"/>
        <v>0</v>
      </c>
      <c r="ES57">
        <f t="shared" si="99"/>
        <v>0</v>
      </c>
      <c r="ET57">
        <f t="shared" si="100"/>
        <v>0</v>
      </c>
      <c r="EU57">
        <f t="shared" si="101"/>
        <v>0</v>
      </c>
      <c r="EV57">
        <f t="shared" si="102"/>
        <v>0</v>
      </c>
      <c r="EX57">
        <f t="shared" si="103"/>
        <v>3.3409946703577988</v>
      </c>
      <c r="EY57">
        <f t="shared" si="104"/>
        <v>8.3524866758944967</v>
      </c>
      <c r="EZ57">
        <f t="shared" si="105"/>
        <v>0</v>
      </c>
      <c r="FA57">
        <f t="shared" si="106"/>
        <v>0</v>
      </c>
      <c r="FB57">
        <f t="shared" si="107"/>
        <v>0</v>
      </c>
      <c r="FC57">
        <f t="shared" si="108"/>
        <v>0</v>
      </c>
      <c r="FD57">
        <f t="shared" si="109"/>
        <v>0</v>
      </c>
      <c r="FE57">
        <f t="shared" si="110"/>
        <v>0</v>
      </c>
      <c r="FF57">
        <f t="shared" si="111"/>
        <v>0</v>
      </c>
      <c r="FG57">
        <f t="shared" si="112"/>
        <v>0</v>
      </c>
      <c r="FJ57">
        <f>IF($W$2=0,0,IF(BF57&lt;=0,0,('LED Curve'!$D$19*(BF57/$W$2)^3+'LED Curve'!$D$20*(BF57/$W$2)^2+'LED Curve'!$D$21*(BF57/$W$2)^1+'LED Curve'!$D$22)*$AC$2*$W$2))</f>
        <v>554.70080796326931</v>
      </c>
      <c r="FK57">
        <f>IF($W$3=0,0,IF(BG57&lt;=0,0,('LED Curve'!$D$19*(BG57/$W$3)^3+'LED Curve'!$D$20*(BG57/$W$3)^2+'LED Curve'!$D$21*(BG57/$W$3)^1+'LED Curve'!$D$22)*$AC$3*$W$3))</f>
        <v>0</v>
      </c>
      <c r="FL57">
        <f>IF($W$4=0,0,IF(BH57&lt;=0,0,('LED Curve'!$D$19*(BH57/$W$4)^3+'LED Curve'!$D$20*(BH57/$W$4)^2+'LED Curve'!$D$21*(BH57/$W$4)^1+'LED Curve'!$D$22)*$AC$4*$W$4))</f>
        <v>0</v>
      </c>
      <c r="FM57">
        <f>IF($W$5=0,0,IF(BI57&lt;=0,0,('LED Curve'!$D$19*(BI57/$W$5)^3+'LED Curve'!$D$20*(BI57/$W$5)^2+'LED Curve'!$D$21*(BI57/$W$5)^1+'LED Curve'!$D$22)*$AC$5*$W$5))</f>
        <v>0</v>
      </c>
      <c r="FN57">
        <f>IF($W$6=0,0,IF(BJ57&lt;=0,0,('LED Curve'!$D$19*(BJ57/$W$6)^3+'LED Curve'!$D$20*(BJ57/$W$6)^2+'LED Curve'!$D$21*(BJ57/$W$6)^1+'LED Curve'!$D$22)*$AC$6*$W$6))</f>
        <v>0</v>
      </c>
      <c r="FO57">
        <f>IF($Z$2=0,0,IF(BK57&lt;=0,0,('LED Curve'!$D$19*(BK57/$Z$2)^3+'LED Curve'!$D$20*(BK57/$Z$2)^2+'LED Curve'!$D$21*(BK57/$Z$2)^1+'LED Curve'!$D$22)*$AE$2*$Z$2))</f>
        <v>0</v>
      </c>
      <c r="FP57">
        <f>IF($Z$3=0,0,IF(BL57&lt;=0,0,('LED Curve'!$D$19*(BL57/$Z$3)^3+'LED Curve'!$D$20*(BL57/$Z$3)^2+'LED Curve'!$D$21*(BL57/$Z$3)^1+'LED Curve'!$D$22)*$AE$3*$Z$3))</f>
        <v>0</v>
      </c>
      <c r="FQ57">
        <f>IF($Z$4=0,0,IF(BM57&lt;=0,0,('LED Curve'!$D$19*(BM57/$Z$4)^3+'LED Curve'!$D$20*(BM57/$Z$4)^2+'LED Curve'!$D$21*(BM57/$Z$4)^1+'LED Curve'!$D$22)*$AE$4*$Z$4))</f>
        <v>0</v>
      </c>
      <c r="FR57">
        <f>IF($Z$5=0,0,IF(BN57&lt;=0,0,('LED Curve'!$D$19*(BN57/$Z$5)^3+'LED Curve'!$D$20*(BN57/$Z$5)^2+'LED Curve'!$D$21*(BN57/$Z$5)^1+'LED Curve'!$D$22)*$AE$5*$Z$5))</f>
        <v>0</v>
      </c>
      <c r="FS57">
        <f>IF($Z$6=0,0,IF(BO57&lt;=0,0,('LED Curve'!$D$19*(BO57/$Z$6)^3+'LED Curve'!$D$20*(BO57/$Z$6)^2+'LED Curve'!$D$21*(BO57/$Z$6)^1+'LED Curve'!$D$22)*$AE$6*$Z$6))</f>
        <v>0</v>
      </c>
      <c r="FU57">
        <f>IF($W$2=0,0,IF(BQ57&lt;=0,0,('LED Curve'!$D$19*(BQ57/$W$2)^3+'LED Curve'!$D$20*(BQ57/$W$2)^2+'LED Curve'!$D$21*(BQ57/$W$2)^1+'LED Curve'!$D$22)*$AC$2*$W$2))</f>
        <v>536.1944057010777</v>
      </c>
      <c r="FV57">
        <f>IF($W$3=0,0,IF(BR57&lt;=0,0,('LED Curve'!$D$19*(BR57/$W$3)^3+'LED Curve'!$D$20*(BR57/$W$3)^2+'LED Curve'!$D$21*(BR57/$W$3)^1+'LED Curve'!$D$22)*$AC$3*$W$3))</f>
        <v>0</v>
      </c>
      <c r="FW57">
        <f>IF($W$4=0,0,IF(BS57&lt;=0,0,('LED Curve'!$D$19*(BS57/$W$4)^3+'LED Curve'!$D$20*(BS57/$W$4)^2+'LED Curve'!$D$21*(BS57/$W$4)^1+'LED Curve'!$D$22)*$AC$4*$W$4))</f>
        <v>0</v>
      </c>
      <c r="FX57">
        <f>IF($W$5=0,0,IF(BT57&lt;=0,0,('LED Curve'!$D$19*(BT57/$W$5)^3+'LED Curve'!$D$20*(BT57/$W$5)^2+'LED Curve'!$D$21*(BT57/$W$5)^1+'LED Curve'!$D$22)*$AC$5*$W$5))</f>
        <v>0</v>
      </c>
      <c r="FY57">
        <f>IF($W$6=0,0,IF(BU57&lt;=0,0,('LED Curve'!$D$19*(BU57/$W$6)^3+'LED Curve'!$D$20*(BU57/$W$6)^2+'LED Curve'!$D$21*(BU57/$W$6)^1+'LED Curve'!$D$22)*$AC$6*$W$6))</f>
        <v>0</v>
      </c>
      <c r="FZ57">
        <f>IF($Z$2=0,0,IF(BV57&lt;=0,0,('LED Curve'!$D$19*(BV57/$Z$2)^3+'LED Curve'!$D$20*(BV57/$Z$2)^2+'LED Curve'!$D$21*(BV57/$Z$2)^1+'LED Curve'!$D$22)*$AE$2*$Z$2))</f>
        <v>0</v>
      </c>
      <c r="GA57">
        <f>IF($Z$3=0,0,IF(BW57&lt;=0,0,('LED Curve'!$D$19*(BW57/$Z$3)^3+'LED Curve'!$D$20*(BW57/$Z$3)^2+'LED Curve'!$D$21*(BW57/$Z$3)^1+'LED Curve'!$D$22)*$AE$3*$Z$3))</f>
        <v>0</v>
      </c>
      <c r="GB57">
        <f>IF($Z$4=0,0,IF(BX57&lt;=0,0,('LED Curve'!$D$19*(BX57/$Z$4)^3+'LED Curve'!$D$20*(BX57/$Z$4)^2+'LED Curve'!$D$21*(BX57/$Z$4)^1+'LED Curve'!$D$22)*$AE$4*$Z$4))</f>
        <v>0</v>
      </c>
      <c r="GC57">
        <f>IF($Z$5=0,0,IF(BY57&lt;=0,0,('LED Curve'!$D$19*(BY57/$Z$5)^3+'LED Curve'!$D$20*(BY57/$Z$5)^2+'LED Curve'!$D$21*(BY57/$Z$5)^1+'LED Curve'!$D$22)*$AE$5*$Z$5))</f>
        <v>0</v>
      </c>
      <c r="GD57">
        <f>IF($Z$6=0,0,IF(BZ57&lt;=0,0,('LED Curve'!$D$19*(BZ57/$Z$6)^3+'LED Curve'!$D$20*(BZ57/$Z$6)^2+'LED Curve'!$D$21*(BZ57/$Z$6)^1+'LED Curve'!$D$22)*$AE$6*$Z$6))</f>
        <v>0</v>
      </c>
      <c r="GF57">
        <f>IF($W$2=0,0,IF(CB57&lt;=0,0,('LED Curve'!$D$19*(CB57/$W$2)^3+'LED Curve'!$D$20*(CB57/$W$2)^2+'LED Curve'!$D$21*(CB57/$W$2)^1+'LED Curve'!$D$22)*$AC$2*$W$2))</f>
        <v>519.86270416096852</v>
      </c>
      <c r="GG57">
        <f>IF($W$3=0,0,IF(CC57&lt;=0,0,('LED Curve'!$D$19*(CC57/$W$3)^3+'LED Curve'!$D$20*(CC57/$W$3)^2+'LED Curve'!$D$21*(CC57/$W$3)^1+'LED Curve'!$D$22)*$AC$3*$W$3))</f>
        <v>1299.6567604024212</v>
      </c>
      <c r="GH57">
        <f>IF($W$4=0,0,IF(CD57&lt;=0,0,('LED Curve'!$D$19*(CD57/$W$4)^3+'LED Curve'!$D$20*(CD57/$W$4)^2+'LED Curve'!$D$21*(CD57/$W$4)^1+'LED Curve'!$D$22)*$AC$4*$W$4))</f>
        <v>0</v>
      </c>
      <c r="GI57">
        <f>IF($W$5=0,0,IF(CE57&lt;=0,0,('LED Curve'!$D$19*(CE57/$W$5)^3+'LED Curve'!$D$20*(CE57/$W$5)^2+'LED Curve'!$D$21*(CE57/$W$5)^1+'LED Curve'!$D$22)*$AC$5*$W$5))</f>
        <v>0</v>
      </c>
      <c r="GJ57">
        <f>IF($W$6=0,0,IF(CF57&lt;=0,0,('LED Curve'!$D$19*(CF57/$W$6)^3+'LED Curve'!$D$20*(CF57/$W$6)^2+'LED Curve'!$D$21*(CF57/$W$6)^1+'LED Curve'!$D$22)*$AC$6*$W$6))</f>
        <v>0</v>
      </c>
      <c r="GK57">
        <f>IF($Z$2=0,0,IF(CG57&lt;=0,0,('LED Curve'!$D$19*(CG57/$Z$2)^3+'LED Curve'!$D$20*(CG57/$Z$2)^2+'LED Curve'!$D$21*(CG57/$Z$2)^1+'LED Curve'!$D$22)*$AE$2*$Z$2))</f>
        <v>0</v>
      </c>
      <c r="GL57">
        <f>IF($Z$3=0,0,IF(CH57&lt;=0,0,('LED Curve'!$D$19*(CH57/$Z$3)^3+'LED Curve'!$D$20*(CH57/$Z$3)^2+'LED Curve'!$D$21*(CH57/$Z$3)^1+'LED Curve'!$D$22)*$AE$3*$Z$3))</f>
        <v>0</v>
      </c>
      <c r="GM57">
        <f>IF($Z$4=0,0,IF(CI57&lt;=0,0,('LED Curve'!$D$19*(CI57/$Z$4)^3+'LED Curve'!$D$20*(CI57/$Z$4)^2+'LED Curve'!$D$21*(CI57/$Z$4)^1+'LED Curve'!$D$22)*$AE$4*$Z$4))</f>
        <v>0</v>
      </c>
      <c r="GN57">
        <f>IF($Z$5=0,0,IF(CJ57&lt;=0,0,('LED Curve'!$D$19*(CJ57/$Z$5)^3+'LED Curve'!$D$20*(CJ57/$Z$5)^2+'LED Curve'!$D$21*(CJ57/$Z$5)^1+'LED Curve'!$D$22)*$AE$5*$Z$5))</f>
        <v>0</v>
      </c>
      <c r="GO57">
        <f>IF($Z$6=0,0,IF(CK57&lt;=0,0,('LED Curve'!$D$19*(CK57/$Z$6)^3+'LED Curve'!$D$20*(CK57/$Z$6)^2+'LED Curve'!$D$21*(CK57/$Z$6)^1+'LED Curve'!$D$22)*$AE$6*$Z$6))</f>
        <v>0</v>
      </c>
      <c r="GQ57">
        <f t="shared" si="113"/>
        <v>554.70080796326931</v>
      </c>
      <c r="GR57">
        <f t="shared" si="41"/>
        <v>0</v>
      </c>
      <c r="GS57">
        <f t="shared" si="114"/>
        <v>536.1944057010777</v>
      </c>
      <c r="GT57">
        <f t="shared" si="42"/>
        <v>0</v>
      </c>
      <c r="GU57">
        <f t="shared" si="115"/>
        <v>1819.5194645633896</v>
      </c>
      <c r="GV57">
        <f t="shared" si="43"/>
        <v>0</v>
      </c>
    </row>
    <row r="58" spans="1:204" ht="16.899999999999999">
      <c r="A58">
        <v>47</v>
      </c>
      <c r="B58">
        <f t="shared" si="0"/>
        <v>1.5299479166666667E-3</v>
      </c>
      <c r="C58" s="50">
        <f t="shared" si="1"/>
        <v>81.890247408960164</v>
      </c>
      <c r="D58" s="50">
        <f t="shared" si="2"/>
        <v>91.144719343289083</v>
      </c>
      <c r="E58" s="50">
        <f t="shared" si="3"/>
        <v>100.39919127761799</v>
      </c>
      <c r="G58" s="52">
        <f t="shared" si="4"/>
        <v>1.2998451969676217</v>
      </c>
      <c r="H58" s="52">
        <f t="shared" si="5"/>
        <v>1.4467415768776044</v>
      </c>
      <c r="I58" s="52">
        <f t="shared" si="6"/>
        <v>1.5936379567875869</v>
      </c>
      <c r="J58" s="52">
        <f>IF(C58&lt;Calculation!D$19,0,G58)</f>
        <v>1.2998451969676217</v>
      </c>
      <c r="K58" s="52">
        <f>IF(D58&lt;Calculation!D$19,0,H58)</f>
        <v>1.4467415768776044</v>
      </c>
      <c r="L58" s="52">
        <f>IF(E58&lt;Calculation!D$19,0,I58)</f>
        <v>1.5936379567875869</v>
      </c>
      <c r="M58" s="52">
        <f>IF(IF(C58&lt;Calculation!D$19,0,C58*(R$3/(R$2+R$3)))&gt;0,$H$2*SIN(2*PI()*$E$2*B58)+$H$5,0)</f>
        <v>1.3162496914589945</v>
      </c>
      <c r="N58" s="52">
        <f>IF(IF(D58&lt;Calculation!D$19,0,D58*(R$3/(R$2+R$3)))&gt;0,$J$2*SIN(2*PI()*$E$2*B58)+$J$5,0)</f>
        <v>1.2690181646418668</v>
      </c>
      <c r="O58" s="52">
        <f>IF(IF(E58&lt;Calculation!D$19,0,E58*(R$3/(R$2+R$3)))&gt;0,$L$2*SIN(2*PI()*$E$2*B58)+$L$5,0)</f>
        <v>1.2283340634726361</v>
      </c>
      <c r="Q58" s="55">
        <f>(M58/Design!C$43)*10^3</f>
        <v>146.24996571766604</v>
      </c>
      <c r="R58" s="55">
        <f>(N58/Design!C$43)*10^3</f>
        <v>141.00201829354074</v>
      </c>
      <c r="S58" s="55">
        <f>(O58/Design!C$43)*10^3</f>
        <v>136.48156260807067</v>
      </c>
      <c r="U58" s="55">
        <f>(($H$2*SIN(2*PI()*$E$2*B58)+$H$5)/Design!C$43)*10^3</f>
        <v>146.24996571766604</v>
      </c>
      <c r="V58" s="55">
        <f>(($J$2*SIN(2*PI()*$E$2*B58)+$J$5)/Design!C$43)*10^3</f>
        <v>141.00201829354074</v>
      </c>
      <c r="W58" s="55">
        <f>(($L$2*SIN(2*PI()*$E$2*B58)+$L$5)/Design!C$43)*10^3</f>
        <v>136.48156260807067</v>
      </c>
      <c r="Y58" s="99">
        <f>IF(C58&lt;('LED Curve'!$D$14*(U58/$W$2)^3+'LED Curve'!$D$15*(U58/$W$2)^2+'LED Curve'!$D$16*(U58/$W$2)^1+'LED Curve'!$D$17)*$AC$2+((R$5-1)*Design!C$18),0,         ('LED Curve'!$D$14*(U58/$W$2)^3+'LED Curve'!$D$15*(U58/$W$2)^2+'LED Curve'!$D$16*(U58/$W$2)^1+'LED Curve'!$D$17)*$AC$2)</f>
        <v>25.412913646224276</v>
      </c>
      <c r="Z58" s="99">
        <f>IF(Y58=0,0,IF(C58&lt;Y58+('LED Curve'!$D$14*(U58/$W$3)^3+'LED Curve'!$D$15*(U58/$W$3)^2+'LED Curve'!$D$16*(U58/$W$3)^1+'LED Curve'!$D$17)*$AC$3+((R$5-2)*Design!C$18),0,         ('LED Curve'!$D$14*(U58/$W$3)^3+'LED Curve'!$D$15*(U58/$W$3)^2+'LED Curve'!$D$16*(U58/$W$3)^1+'LED Curve'!$D$17)*$AC$3))</f>
        <v>0</v>
      </c>
      <c r="AA58" s="99">
        <f>IF(Z58=0,0,IF(C58&lt;(SUM(Y58:Z58)+('LED Curve'!$D$14*(U58/$W$4)^3+'LED Curve'!$D$15*(U58/$W$4)^2+'LED Curve'!$D$16*(U58/$W$4)^1+'LED Curve'!$D$17)*$AC$4+((R$5-3)*Design!C$18)),0,         ('LED Curve'!$D$14*(U58/$W$4)^3+'LED Curve'!$D$15*(U58/$W$4)^2+'LED Curve'!$D$16*(U58/$W$4)^1+'LED Curve'!$D$17)*$AC$4))</f>
        <v>0</v>
      </c>
      <c r="AB58" s="99">
        <f>IF(AA58=0,0,IF(C58&lt;(SUM(Y58:AA58)+('LED Curve'!$D$14*(U58/$W$5)^3+'LED Curve'!$D$15*(U58/$W$5)^2+'LED Curve'!$D$16*(U58/$W$5)^1+'LED Curve'!$D$17)*$AC$5+((R$5-4)*Design!C$18)),0,         ('LED Curve'!$D$14*(U58/$W$5)^3+'LED Curve'!$D$15*(U58/$W$5)^2+'LED Curve'!$D$16*(U58/$W$5)^1+'LED Curve'!$D$17)*$AC$5))</f>
        <v>0</v>
      </c>
      <c r="AC58" s="99">
        <f>IF(AB58=0,0,IF(C58&lt;(SUM(Y58:AB58)+ ('LED Curve'!$D$14*(U58/$W$6)^3+'LED Curve'!$D$15*(U58/$W$6)^2+'LED Curve'!$D$16*(U58/$W$6)^1+'LED Curve'!$D$17)*$AC$6+((R$5-5)*Design!C$18)),0,         ('LED Curve'!$D$14*(U58/$W$6)^3+'LED Curve'!$D$15*(U58/$W$6)^2+'LED Curve'!$D$16*(U58/$W$6)^1+'LED Curve'!$D$17)*$AC$6))</f>
        <v>0</v>
      </c>
      <c r="AD58" s="99">
        <f>IF(AC58=0,0,IF(C58&lt;(SUM(Y58:AC58)+('LED Curve'!$D$14*(U58/$Z$2)^3+'LED Curve'!$D$15*(U58/$Z$2)^2+'LED Curve'!$D$16*(U58/$Z$2)^1+'LED Curve'!$D$17)*$AE$2+((R$5-6)*Design!C$18)),0,         ('LED Curve'!$D$14*(U58/$Z$2)^3+'LED Curve'!$D$15*(U58/$Z$2)^2+'LED Curve'!$D$16*(U58/$Z$2)^1+'LED Curve'!$D$17)*$AE$2))</f>
        <v>0</v>
      </c>
      <c r="AE58" s="99">
        <f>IF(AD58=0,0,IF(C58&lt;(SUM(Y58:AD58)+('LED Curve'!$D$14*(U58/$Z$3)^3+'LED Curve'!$D$15*(U58/$Z$3)^2+'LED Curve'!$D$16*(U58/$Z$3)^1+'LED Curve'!$D$17)*$AE$3+((R$5-7)*Design!C$18)),0,         ('LED Curve'!$D$14*(U58/$Z$3)^3+'LED Curve'!$D$15*(U58/$Z$3)^2+'LED Curve'!$D$16*(U58/$Z$3)^1+'LED Curve'!$D$17)*$AE$3))</f>
        <v>0</v>
      </c>
      <c r="AF58" s="99">
        <f>IF(AE58=0,0,IF(C58&lt;(SUM(Y58:AE58)+('LED Curve'!$D$14*(U58/$Z$4)^3+'LED Curve'!$D$15*(U58/$Z$4)^2+'LED Curve'!$D$16*(U58/$Z$4)^1+'LED Curve'!$D$17)*$AE$4+((R$5-8)*Design!C$18)),0,         ('LED Curve'!$D$14*(U58/$Z$4)^3+'LED Curve'!$D$15*(U58/$Z$4)^2+'LED Curve'!$D$16*(U58/$Z$4)^1+'LED Curve'!$D$17)*$AE$4))</f>
        <v>0</v>
      </c>
      <c r="AG58" s="99">
        <f>IF(AF58=0,0,IF(C58&lt;(SUM(Y58:AF58)+('LED Curve'!$D$14*(U58/$Z$5)^3+'LED Curve'!$D$15*(U58/$Z$5)^2+'LED Curve'!$D$16*(U58/$Z$5)^1+'LED Curve'!$D$17)*$AE$5+((R$5-9)*Design!C$18)),0,         ('LED Curve'!$D$14*(U58/$Z$5)^3+'LED Curve'!$D$15*(U58/$Z$5)^2+'LED Curve'!$D$16*(U58/$Z$5)^1+'LED Curve'!$D$17)*$AE$5))</f>
        <v>0</v>
      </c>
      <c r="AH58" s="99">
        <f>IF(AG58=0,0,IF(C58&lt;(SUM(Y58:AG58)+('LED Curve'!$D$14*(U58/$Z$6)^3+'LED Curve'!$D$15*(U58/$Z$6)^2+'LED Curve'!$D$16*(U58/$Z$6)^1+'LED Curve'!$D$17)*$AE$6+((R$5-10)*Design!C$18)),0,         ('LED Curve'!$D$14*(U58/$Z$6)^3+'LED Curve'!$D$15*(U58/$Z$6)^2+'LED Curve'!$D$16*(U58/$Z$6)^1+'LED Curve'!$D$17)*$AE$6))</f>
        <v>0</v>
      </c>
      <c r="AI58">
        <f t="shared" si="44"/>
        <v>25.412913646224276</v>
      </c>
      <c r="AJ58" s="57">
        <f>IF(D58&lt;('LED Curve'!$D$14*(V58/$W$2)^3+'LED Curve'!$D$15*(V58/$W$2)^2+'LED Curve'!$D$16*(V58/$W$2)^1+'LED Curve'!$D$17)*$AC$2+((R$5-1)*Design!C$18),0,         ('LED Curve'!$D$14*(V58/$W$2)^3+'LED Curve'!$D$15*(V58/$W$2)^2+'LED Curve'!$D$16*(V58/$W$2)^1+'LED Curve'!$D$17)*$AC$2)</f>
        <v>25.292066661352813</v>
      </c>
      <c r="AK58" s="57">
        <f>IF(AJ58=0,0,IF(D58&lt;AJ58+('LED Curve'!$D$14*(V58/$W$3)^3+'LED Curve'!$D$15*(V58/$W$3)^2+'LED Curve'!$D$16*(V58/$W$3)^1+'LED Curve'!$D$17)*$AC$3+((R$5-1)*Design!C$18),0,         ('LED Curve'!$D$14*(V58/$W$3)^3+'LED Curve'!$D$15*(V58/$W$3)^2+'LED Curve'!$D$16*(V58/$W$3)^1+'LED Curve'!$D$17)*$AC$3))</f>
        <v>63.230166653382028</v>
      </c>
      <c r="AL58" s="57">
        <f>IF(AK58=0,0,IF(D58&lt;(SUM(AJ58:AK58)+('LED Curve'!$D$14*(V58/$W$4)^3+'LED Curve'!$D$15*(V58/$W$4)^2+'LED Curve'!$D$16*(V58/$W$4)^1+'LED Curve'!$D$17)*$AC$4+((R$5-1)*Design!C$18)),0,         ('LED Curve'!$D$14*(V58/$W$4)^3+'LED Curve'!$D$15*(V58/$W$4)^2+'LED Curve'!$D$16*(V58/$W$4)^1+'LED Curve'!$D$17)*$AC$4))</f>
        <v>0</v>
      </c>
      <c r="AM58" s="57">
        <f>IF(AL58=0,0,IF(D58&lt;(SUM(AJ58:AL58)+('LED Curve'!$D$14*(V58/$W$5)^3+'LED Curve'!$D$15*(V58/$W$5)^2+'LED Curve'!$D$16*(V58/$W$5)^1+'LED Curve'!$D$17)*$AC$5+((R$5-1)*Design!C$18)),0,         ('LED Curve'!$D$14*(V58/$W$5)^3+'LED Curve'!$D$15*(V58/$W$5)^2+'LED Curve'!$D$16*(V58/$W$5)^1+'LED Curve'!$D$17)*$AC$5))</f>
        <v>0</v>
      </c>
      <c r="AN58" s="57">
        <f>IF(AM58=0,0,IF(D58&lt;(SUM(AJ58:AM58)+ ('LED Curve'!$D$14*(V58/$W$6)^3+'LED Curve'!$D$15*(V58/$W$6)^2+'LED Curve'!$D$16*(V58/$W$6)^1+'LED Curve'!$D$17)*$AC$6+((R$5-1)*Design!C$18)),0,         ('LED Curve'!$D$14*(V58/$W$6)^3+'LED Curve'!$D$15*(V58/$W$6)^2+'LED Curve'!$D$16*(V58/$W$6)^1+'LED Curve'!$D$17)*$AC$6))</f>
        <v>0</v>
      </c>
      <c r="AO58" s="57">
        <f>IF(AN58=0,0,IF(D58&lt;(SUM(AJ58:AN58)+('LED Curve'!$D$14*(V58/$Z$2)^3+'LED Curve'!$D$15*(V58/$Z$2)^2+'LED Curve'!$D$16*(V58/$Z$2)^1+'LED Curve'!$D$17)*$AE$2+((R$5-1)*Design!C$18)),0,         ('LED Curve'!$D$14*(V58/$Z$2)^3+'LED Curve'!$D$15*(V58/$Z$2)^2+'LED Curve'!$D$16*(V58/$Z$2)^1+'LED Curve'!$D$17)*$AE$2))</f>
        <v>0</v>
      </c>
      <c r="AP58" s="57">
        <f>IF(AO58=0,0,IF(D58&lt;(SUM(AJ58:AO58)+('LED Curve'!$D$14*(V58/$Z$3)^3+'LED Curve'!$D$15*(V58/$Z$3)^2+'LED Curve'!$D$16*(V58/$Z$3)^1+'LED Curve'!$D$17)*$AE$3+((R$5-1)*Design!C$18)),0,         ('LED Curve'!$D$14*(V58/$Z$3)^3+'LED Curve'!$D$15*(V58/$Z$3)^2+'LED Curve'!$D$16*(V58/$Z$3)^1+'LED Curve'!$D$17)*$AE$3))</f>
        <v>0</v>
      </c>
      <c r="AQ58" s="57">
        <f>IF(AP58=0,0,IF(D58&lt;(SUM(AJ58:AP58)+('LED Curve'!$D$14*(V58/$Z$4)^3+'LED Curve'!$D$15*(V58/$Z$4)^2+'LED Curve'!$D$16*(V58/$Z$4)^1+'LED Curve'!$D$17)*$AE$4+((R$5-1)*Design!C$18)),0,         ('LED Curve'!$D$14*(V58/$Z$4)^3+'LED Curve'!$D$15*(V58/$Z$4)^2+'LED Curve'!$D$16*(V58/$Z$4)^1+'LED Curve'!$D$17)*$AE$4))</f>
        <v>0</v>
      </c>
      <c r="AR58" s="57">
        <f>IF(AQ58=0,0,IF(D58&lt;(SUM(AJ58:AQ58)+('LED Curve'!$D$14*(V58/$Z$5)^3+'LED Curve'!$D$15*(V58/$Z$5)^2+'LED Curve'!$D$16*(V58/$Z$5)^1+'LED Curve'!$D$17)*$AE$5+((R$5-1)*Design!C$18)),0,         ('LED Curve'!$D$14*(V58/$Z$5)^3+'LED Curve'!$D$15*(V58/$Z$5)^2+'LED Curve'!$D$16*(V58/$Z$5)^1+'LED Curve'!$D$17)*$AE$5))</f>
        <v>0</v>
      </c>
      <c r="AS58" s="57">
        <f>IF(AR58=0,0,IF(D58&lt;(SUM(AJ58:AR58)+('LED Curve'!$D$14*(V58/$Z$6)^3+'LED Curve'!$D$15*(V58/$Z$6)^2+'LED Curve'!$D$16*(V58/$Z$6)^1+'LED Curve'!$D$17)*$AE$6+((R$5-1)*Design!C$18)),0,         ('LED Curve'!$D$14*(V58/$Z$6)^3+'LED Curve'!$D$15*(V58/$Z$6)^2+'LED Curve'!$D$16*(V58/$Z$6)^1+'LED Curve'!$D$17)*$AE$6))</f>
        <v>0</v>
      </c>
      <c r="AU58" s="59">
        <f>IF(E58&lt;('LED Curve'!$D$14*(W58/$W$2)^3+'LED Curve'!$D$15*(W58/$W$2)^2+'LED Curve'!$D$16*(W58/$W$2)^1+'LED Curve'!$D$17)*$AC$2+((R$5-1)*Design!C$18),0,         ('LED Curve'!$D$14*(W58/$W$2)^3+'LED Curve'!$D$15*(W58/$W$2)^2+'LED Curve'!$D$16*(W58/$W$2)^1+'LED Curve'!$D$17)*$AC$2)</f>
        <v>25.185907641709566</v>
      </c>
      <c r="AV58" s="59">
        <f>IF(AU58=0,0,IF(E58&lt;AU58+('LED Curve'!$D$14*(W58/$W$3)^3+'LED Curve'!$D$15*(W58/$W$3)^2+'LED Curve'!$D$16*(W58/$W$3)^1+'LED Curve'!$D$17)*$AC$3+((R$5-2)*Design!C$18),0,         ('LED Curve'!$D$14*(W58/$W$3)^3+'LED Curve'!$D$15*(W58/$W$3)^2+'LED Curve'!$D$16*(W58/$W$3)^1+'LED Curve'!$D$17)*$AC$3))</f>
        <v>62.964769104273913</v>
      </c>
      <c r="AW58" s="59">
        <f>IF(AV58=0,0,IF(E58&lt;(SUM(AU58:AV58)+('LED Curve'!$D$14*(W58/$W$4)^3+'LED Curve'!$D$15*(W58/$W$4)^2+'LED Curve'!$D$16*(W58/$W$4)^1+'LED Curve'!$D$17)*$AC$4+((R$5-3)*Design!C$18)),0,         ('LED Curve'!$D$14*(W58/$W$4)^3+'LED Curve'!$D$15*(W58/$W$4)^2+'LED Curve'!$D$16*(W58/$W$4)^1+'LED Curve'!$D$17)*$AC$4))</f>
        <v>0</v>
      </c>
      <c r="AX58" s="59">
        <f>IF(AW58=0,0,IF(E58&lt;(SUM(AU58:AW58)+('LED Curve'!$D$14*(W58/$W$5)^3+'LED Curve'!$D$15*(W58/$W$5)^2+'LED Curve'!$D$16*(W58/$W$5)^1+'LED Curve'!$D$17)*$AC$5+((R$5-4)*Design!C$18)),0,         ('LED Curve'!$D$14*(W58/$W$5)^3+'LED Curve'!$D$15*(W58/$W$5)^2+'LED Curve'!$D$16*(W58/$W$5)^1+'LED Curve'!$D$17)*$AC$5))</f>
        <v>0</v>
      </c>
      <c r="AY58" s="59">
        <f>IF(AX58=0,0,IF(E58&lt;(SUM(AU58:AX58)+ ('LED Curve'!$D$14*(W58/$W$6)^3+'LED Curve'!$D$15*(W58/$W$6)^2+'LED Curve'!$D$16*(W58/$W$6)^1+'LED Curve'!$D$17)*$AC$6+((R$5-5)*Design!C$18)),0,         ('LED Curve'!$D$14*(W58/$W$6)^3+'LED Curve'!$D$15*(W58/$W$6)^2+'LED Curve'!$D$16*(W58/$W$6)^1+'LED Curve'!$D$17)*$AC$6))</f>
        <v>0</v>
      </c>
      <c r="AZ58" s="59">
        <f>IF(AY58=0,0,IF(E58&lt;(SUM(AU58:AY58)+('LED Curve'!$D$14*(W58/$Z$2)^3+'LED Curve'!$D$15*(W58/$Z$2)^2+'LED Curve'!$D$16*(W58/$Z$2)^1+'LED Curve'!$D$17)*$AE$2+((R$5-6)*Design!C$18)),0,         ('LED Curve'!$D$14*(W58/$Z$2)^3+'LED Curve'!$D$15*(W58/$Z$2)^2+'LED Curve'!$D$16*(W58/$Z$2)^1+'LED Curve'!$D$17)*$AE$2))</f>
        <v>0</v>
      </c>
      <c r="BA58" s="59">
        <f>IF(AZ58=0,0,IF(E58&lt;(SUM(AU58:AZ58)+('LED Curve'!$D$14*(W58/$Z$3)^3+'LED Curve'!$D$15*(W58/$Z$3)^2+'LED Curve'!$D$16*(W58/$Z$3)^1+'LED Curve'!$D$17)*$AE$3+((R$5-7)*Design!C$18)),0,         ('LED Curve'!$D$14*(W58/$Z$3)^3+'LED Curve'!$D$15*(W58/$Z$3)^2+'LED Curve'!$D$16*(W58/$Z$3)^1+'LED Curve'!$D$17)*$AE$3))</f>
        <v>0</v>
      </c>
      <c r="BB58" s="59">
        <f>IF(BA58=0,0,IF(E58&lt;(SUM(AU58:BA58)+('LED Curve'!$D$14*(W58/$Z$4)^3+'LED Curve'!$D$15*(W58/$Z$4)^2+'LED Curve'!$D$16*(W58/$Z$4)^1+'LED Curve'!$D$17)*$AE$4+((R$5-8)*Design!C$18)),0,         ('LED Curve'!$D$14*(W58/$Z$4)^3+'LED Curve'!$D$15*(W58/$Z$4)^2+'LED Curve'!$D$16*(W58/$Z$4)^1+'LED Curve'!$D$17)*$AE$4))</f>
        <v>0</v>
      </c>
      <c r="BC58" s="59">
        <f>IF(BB58=0,0,IF(E58&lt;(SUM(AU58:BB58)+('LED Curve'!$D$14*(W58/$Z$5)^3+'LED Curve'!$D$15*(W58/$Z$5)^2+'LED Curve'!$D$16*(W58/$Z$5)^1+'LED Curve'!$D$17)*$AE$5+((R$5-9)*Design!C$18)),0,         ('LED Curve'!$D$14*(W58/$Z$5)^3+'LED Curve'!$D$15*(W58/$Z$5)^2+'LED Curve'!$D$16*(W58/$Z$5)^1+'LED Curve'!$D$17)*$AE$5))</f>
        <v>0</v>
      </c>
      <c r="BD58" s="59">
        <f>IF(BC58=0,0,IF(E58&lt;(SUM(AU58:BC58)+('LED Curve'!$D$14*(W58/$Z$6)^3+'LED Curve'!$D$15*(W58/$Z$6)^2+'LED Curve'!$D$16*(W58/$Z$6)^1+'LED Curve'!$D$17)*$AE$6+((R$5-10)*Design!C$18)),0,         ('LED Curve'!$D$14*(W58/$Z$6)^3+'LED Curve'!$D$15*(W58/$Z$6)^2+'LED Curve'!$D$16*(W58/$Z$6)^1+'LED Curve'!$D$17)*$AE$6))</f>
        <v>0</v>
      </c>
      <c r="BE58">
        <f t="shared" si="45"/>
        <v>88.150676745983475</v>
      </c>
      <c r="BF58" s="64">
        <f t="shared" si="7"/>
        <v>146.24996571766604</v>
      </c>
      <c r="BG58" s="64">
        <f t="shared" si="8"/>
        <v>0</v>
      </c>
      <c r="BH58" s="64">
        <f t="shared" si="9"/>
        <v>0</v>
      </c>
      <c r="BI58" s="64">
        <f t="shared" si="10"/>
        <v>0</v>
      </c>
      <c r="BJ58" s="64">
        <f t="shared" si="11"/>
        <v>0</v>
      </c>
      <c r="BK58" s="64">
        <f t="shared" si="12"/>
        <v>0</v>
      </c>
      <c r="BL58" s="64">
        <f t="shared" si="13"/>
        <v>0</v>
      </c>
      <c r="BM58" s="64">
        <f t="shared" si="14"/>
        <v>0</v>
      </c>
      <c r="BN58" s="64">
        <f t="shared" si="15"/>
        <v>0</v>
      </c>
      <c r="BO58" s="64">
        <f t="shared" si="16"/>
        <v>0</v>
      </c>
      <c r="BQ58" s="67">
        <f t="shared" si="17"/>
        <v>141.00201829354074</v>
      </c>
      <c r="BR58" s="67">
        <f t="shared" si="18"/>
        <v>141.00201829354074</v>
      </c>
      <c r="BS58" s="67">
        <f t="shared" si="19"/>
        <v>0</v>
      </c>
      <c r="BT58" s="67">
        <f t="shared" si="20"/>
        <v>0</v>
      </c>
      <c r="BU58" s="67">
        <f t="shared" si="21"/>
        <v>0</v>
      </c>
      <c r="BV58" s="67">
        <f t="shared" si="22"/>
        <v>0</v>
      </c>
      <c r="BW58" s="67">
        <f t="shared" si="23"/>
        <v>0</v>
      </c>
      <c r="BX58" s="67">
        <f t="shared" si="24"/>
        <v>0</v>
      </c>
      <c r="BY58" s="67">
        <f t="shared" si="25"/>
        <v>0</v>
      </c>
      <c r="BZ58" s="67">
        <f t="shared" si="26"/>
        <v>0</v>
      </c>
      <c r="CB58" s="70">
        <f t="shared" si="27"/>
        <v>136.48156260807067</v>
      </c>
      <c r="CC58" s="70">
        <f t="shared" si="28"/>
        <v>136.48156260807067</v>
      </c>
      <c r="CD58" s="70">
        <f t="shared" si="29"/>
        <v>0</v>
      </c>
      <c r="CE58" s="70">
        <f t="shared" si="30"/>
        <v>0</v>
      </c>
      <c r="CF58" s="70">
        <f t="shared" si="31"/>
        <v>0</v>
      </c>
      <c r="CG58" s="70">
        <f t="shared" si="32"/>
        <v>0</v>
      </c>
      <c r="CH58" s="70">
        <f t="shared" si="33"/>
        <v>0</v>
      </c>
      <c r="CI58" s="70">
        <f t="shared" si="34"/>
        <v>0</v>
      </c>
      <c r="CJ58" s="70">
        <f t="shared" si="35"/>
        <v>0</v>
      </c>
      <c r="CK58" s="70">
        <f t="shared" si="36"/>
        <v>0</v>
      </c>
      <c r="CL58">
        <f t="shared" si="46"/>
        <v>272.96312521614135</v>
      </c>
      <c r="CM58" s="64">
        <f t="shared" si="47"/>
        <v>146.24996571766604</v>
      </c>
      <c r="CN58" s="64">
        <f t="shared" si="48"/>
        <v>0</v>
      </c>
      <c r="CO58" s="64">
        <f t="shared" si="49"/>
        <v>0</v>
      </c>
      <c r="CP58" s="64">
        <f t="shared" si="50"/>
        <v>0</v>
      </c>
      <c r="CQ58" s="64">
        <f t="shared" si="51"/>
        <v>0</v>
      </c>
      <c r="CR58" s="64">
        <f t="shared" si="52"/>
        <v>0</v>
      </c>
      <c r="CS58" s="64">
        <f t="shared" si="53"/>
        <v>0</v>
      </c>
      <c r="CT58" s="64">
        <f t="shared" si="54"/>
        <v>0</v>
      </c>
      <c r="CU58" s="64">
        <f t="shared" si="55"/>
        <v>0</v>
      </c>
      <c r="CV58" s="64">
        <f t="shared" si="56"/>
        <v>0</v>
      </c>
      <c r="CX58" s="103">
        <f t="shared" si="57"/>
        <v>141.00201829354074</v>
      </c>
      <c r="CY58" s="103">
        <f t="shared" si="58"/>
        <v>141.00201829354074</v>
      </c>
      <c r="CZ58" s="103">
        <f t="shared" si="59"/>
        <v>0</v>
      </c>
      <c r="DA58" s="103">
        <f t="shared" si="60"/>
        <v>0</v>
      </c>
      <c r="DB58" s="103">
        <f t="shared" si="61"/>
        <v>0</v>
      </c>
      <c r="DC58" s="103">
        <f t="shared" si="62"/>
        <v>0</v>
      </c>
      <c r="DD58" s="103">
        <f t="shared" si="63"/>
        <v>0</v>
      </c>
      <c r="DE58" s="103">
        <f t="shared" si="64"/>
        <v>0</v>
      </c>
      <c r="DF58" s="103">
        <f t="shared" si="65"/>
        <v>0</v>
      </c>
      <c r="DG58" s="103">
        <f t="shared" si="66"/>
        <v>0</v>
      </c>
      <c r="DI58" s="70">
        <f t="shared" si="67"/>
        <v>136.48156260807067</v>
      </c>
      <c r="DJ58" s="70">
        <f t="shared" si="68"/>
        <v>136.48156260807067</v>
      </c>
      <c r="DK58" s="70">
        <f t="shared" si="69"/>
        <v>0</v>
      </c>
      <c r="DL58" s="70">
        <f t="shared" si="70"/>
        <v>0</v>
      </c>
      <c r="DM58" s="70">
        <f t="shared" si="71"/>
        <v>0</v>
      </c>
      <c r="DN58" s="70">
        <f t="shared" si="72"/>
        <v>0</v>
      </c>
      <c r="DO58" s="70">
        <f t="shared" si="73"/>
        <v>0</v>
      </c>
      <c r="DP58" s="70">
        <f t="shared" si="74"/>
        <v>0</v>
      </c>
      <c r="DQ58" s="70">
        <f t="shared" si="75"/>
        <v>0</v>
      </c>
      <c r="DR58" s="70">
        <f t="shared" si="76"/>
        <v>0</v>
      </c>
      <c r="DT58">
        <f t="shared" si="77"/>
        <v>11.976445876171615</v>
      </c>
      <c r="DU58">
        <f t="shared" si="78"/>
        <v>12.851589384202084</v>
      </c>
      <c r="DV58">
        <f t="shared" si="116"/>
        <v>13.702638510155882</v>
      </c>
      <c r="DX58">
        <f t="shared" si="80"/>
        <v>0.14509597971368812</v>
      </c>
      <c r="DY58">
        <f t="shared" si="81"/>
        <v>0.13185061673409521</v>
      </c>
      <c r="DZ58">
        <f t="shared" si="82"/>
        <v>0.11599833182084138</v>
      </c>
      <c r="EB58">
        <f t="shared" si="83"/>
        <v>3.7166377495463081</v>
      </c>
      <c r="EC58">
        <f t="shared" si="84"/>
        <v>0</v>
      </c>
      <c r="ED58">
        <f t="shared" si="85"/>
        <v>0</v>
      </c>
      <c r="EE58">
        <f t="shared" si="86"/>
        <v>0</v>
      </c>
      <c r="EF58">
        <f t="shared" si="87"/>
        <v>0</v>
      </c>
      <c r="EG58">
        <f t="shared" si="88"/>
        <v>0</v>
      </c>
      <c r="EH58">
        <f t="shared" si="89"/>
        <v>0</v>
      </c>
      <c r="EI58">
        <f t="shared" si="90"/>
        <v>0</v>
      </c>
      <c r="EJ58">
        <f t="shared" si="91"/>
        <v>0</v>
      </c>
      <c r="EK58">
        <f t="shared" si="92"/>
        <v>0</v>
      </c>
      <c r="EM58">
        <f t="shared" si="93"/>
        <v>3.5662324460655213</v>
      </c>
      <c r="EN58">
        <f t="shared" si="94"/>
        <v>8.9155811151638034</v>
      </c>
      <c r="EO58">
        <f t="shared" si="95"/>
        <v>0</v>
      </c>
      <c r="EP58">
        <f t="shared" si="96"/>
        <v>0</v>
      </c>
      <c r="EQ58">
        <f t="shared" si="97"/>
        <v>0</v>
      </c>
      <c r="ER58">
        <f t="shared" si="98"/>
        <v>0</v>
      </c>
      <c r="ES58">
        <f t="shared" si="99"/>
        <v>0</v>
      </c>
      <c r="ET58">
        <f t="shared" si="100"/>
        <v>0</v>
      </c>
      <c r="EU58">
        <f t="shared" si="101"/>
        <v>0</v>
      </c>
      <c r="EV58">
        <f t="shared" si="102"/>
        <v>0</v>
      </c>
      <c r="EX58">
        <f t="shared" si="103"/>
        <v>3.4374120306430695</v>
      </c>
      <c r="EY58">
        <f t="shared" si="104"/>
        <v>8.5935300766076743</v>
      </c>
      <c r="EZ58">
        <f t="shared" si="105"/>
        <v>0</v>
      </c>
      <c r="FA58">
        <f t="shared" si="106"/>
        <v>0</v>
      </c>
      <c r="FB58">
        <f t="shared" si="107"/>
        <v>0</v>
      </c>
      <c r="FC58">
        <f t="shared" si="108"/>
        <v>0</v>
      </c>
      <c r="FD58">
        <f t="shared" si="109"/>
        <v>0</v>
      </c>
      <c r="FE58">
        <f t="shared" si="110"/>
        <v>0</v>
      </c>
      <c r="FF58">
        <f t="shared" si="111"/>
        <v>0</v>
      </c>
      <c r="FG58">
        <f t="shared" si="112"/>
        <v>0</v>
      </c>
      <c r="FJ58">
        <f>IF($W$2=0,0,IF(BF58&lt;=0,0,('LED Curve'!$D$19*(BF58/$W$2)^3+'LED Curve'!$D$20*(BF58/$W$2)^2+'LED Curve'!$D$21*(BF58/$W$2)^1+'LED Curve'!$D$22)*$AC$2*$W$2))</f>
        <v>563.84834702129501</v>
      </c>
      <c r="FK58">
        <f>IF($W$3=0,0,IF(BG58&lt;=0,0,('LED Curve'!$D$19*(BG58/$W$3)^3+'LED Curve'!$D$20*(BG58/$W$3)^2+'LED Curve'!$D$21*(BG58/$W$3)^1+'LED Curve'!$D$22)*$AC$3*$W$3))</f>
        <v>0</v>
      </c>
      <c r="FL58">
        <f>IF($W$4=0,0,IF(BH58&lt;=0,0,('LED Curve'!$D$19*(BH58/$W$4)^3+'LED Curve'!$D$20*(BH58/$W$4)^2+'LED Curve'!$D$21*(BH58/$W$4)^1+'LED Curve'!$D$22)*$AC$4*$W$4))</f>
        <v>0</v>
      </c>
      <c r="FM58">
        <f>IF($W$5=0,0,IF(BI58&lt;=0,0,('LED Curve'!$D$19*(BI58/$W$5)^3+'LED Curve'!$D$20*(BI58/$W$5)^2+'LED Curve'!$D$21*(BI58/$W$5)^1+'LED Curve'!$D$22)*$AC$5*$W$5))</f>
        <v>0</v>
      </c>
      <c r="FN58">
        <f>IF($W$6=0,0,IF(BJ58&lt;=0,0,('LED Curve'!$D$19*(BJ58/$W$6)^3+'LED Curve'!$D$20*(BJ58/$W$6)^2+'LED Curve'!$D$21*(BJ58/$W$6)^1+'LED Curve'!$D$22)*$AC$6*$W$6))</f>
        <v>0</v>
      </c>
      <c r="FO58">
        <f>IF($Z$2=0,0,IF(BK58&lt;=0,0,('LED Curve'!$D$19*(BK58/$Z$2)^3+'LED Curve'!$D$20*(BK58/$Z$2)^2+'LED Curve'!$D$21*(BK58/$Z$2)^1+'LED Curve'!$D$22)*$AE$2*$Z$2))</f>
        <v>0</v>
      </c>
      <c r="FP58">
        <f>IF($Z$3=0,0,IF(BL58&lt;=0,0,('LED Curve'!$D$19*(BL58/$Z$3)^3+'LED Curve'!$D$20*(BL58/$Z$3)^2+'LED Curve'!$D$21*(BL58/$Z$3)^1+'LED Curve'!$D$22)*$AE$3*$Z$3))</f>
        <v>0</v>
      </c>
      <c r="FQ58">
        <f>IF($Z$4=0,0,IF(BM58&lt;=0,0,('LED Curve'!$D$19*(BM58/$Z$4)^3+'LED Curve'!$D$20*(BM58/$Z$4)^2+'LED Curve'!$D$21*(BM58/$Z$4)^1+'LED Curve'!$D$22)*$AE$4*$Z$4))</f>
        <v>0</v>
      </c>
      <c r="FR58">
        <f>IF($Z$5=0,0,IF(BN58&lt;=0,0,('LED Curve'!$D$19*(BN58/$Z$5)^3+'LED Curve'!$D$20*(BN58/$Z$5)^2+'LED Curve'!$D$21*(BN58/$Z$5)^1+'LED Curve'!$D$22)*$AE$5*$Z$5))</f>
        <v>0</v>
      </c>
      <c r="FS58">
        <f>IF($Z$6=0,0,IF(BO58&lt;=0,0,('LED Curve'!$D$19*(BO58/$Z$6)^3+'LED Curve'!$D$20*(BO58/$Z$6)^2+'LED Curve'!$D$21*(BO58/$Z$6)^1+'LED Curve'!$D$22)*$AE$6*$Z$6))</f>
        <v>0</v>
      </c>
      <c r="FU58">
        <f>IF($W$2=0,0,IF(BQ58&lt;=0,0,('LED Curve'!$D$19*(BQ58/$W$2)^3+'LED Curve'!$D$20*(BQ58/$W$2)^2+'LED Curve'!$D$21*(BQ58/$W$2)^1+'LED Curve'!$D$22)*$AC$2*$W$2))</f>
        <v>546.52646015118057</v>
      </c>
      <c r="FV58">
        <f>IF($W$3=0,0,IF(BR58&lt;=0,0,('LED Curve'!$D$19*(BR58/$W$3)^3+'LED Curve'!$D$20*(BR58/$W$3)^2+'LED Curve'!$D$21*(BR58/$W$3)^1+'LED Curve'!$D$22)*$AC$3*$W$3))</f>
        <v>1366.3161503779515</v>
      </c>
      <c r="FW58">
        <f>IF($W$4=0,0,IF(BS58&lt;=0,0,('LED Curve'!$D$19*(BS58/$W$4)^3+'LED Curve'!$D$20*(BS58/$W$4)^2+'LED Curve'!$D$21*(BS58/$W$4)^1+'LED Curve'!$D$22)*$AC$4*$W$4))</f>
        <v>0</v>
      </c>
      <c r="FX58">
        <f>IF($W$5=0,0,IF(BT58&lt;=0,0,('LED Curve'!$D$19*(BT58/$W$5)^3+'LED Curve'!$D$20*(BT58/$W$5)^2+'LED Curve'!$D$21*(BT58/$W$5)^1+'LED Curve'!$D$22)*$AC$5*$W$5))</f>
        <v>0</v>
      </c>
      <c r="FY58">
        <f>IF($W$6=0,0,IF(BU58&lt;=0,0,('LED Curve'!$D$19*(BU58/$W$6)^3+'LED Curve'!$D$20*(BU58/$W$6)^2+'LED Curve'!$D$21*(BU58/$W$6)^1+'LED Curve'!$D$22)*$AC$6*$W$6))</f>
        <v>0</v>
      </c>
      <c r="FZ58">
        <f>IF($Z$2=0,0,IF(BV58&lt;=0,0,('LED Curve'!$D$19*(BV58/$Z$2)^3+'LED Curve'!$D$20*(BV58/$Z$2)^2+'LED Curve'!$D$21*(BV58/$Z$2)^1+'LED Curve'!$D$22)*$AE$2*$Z$2))</f>
        <v>0</v>
      </c>
      <c r="GA58">
        <f>IF($Z$3=0,0,IF(BW58&lt;=0,0,('LED Curve'!$D$19*(BW58/$Z$3)^3+'LED Curve'!$D$20*(BW58/$Z$3)^2+'LED Curve'!$D$21*(BW58/$Z$3)^1+'LED Curve'!$D$22)*$AE$3*$Z$3))</f>
        <v>0</v>
      </c>
      <c r="GB58">
        <f>IF($Z$4=0,0,IF(BX58&lt;=0,0,('LED Curve'!$D$19*(BX58/$Z$4)^3+'LED Curve'!$D$20*(BX58/$Z$4)^2+'LED Curve'!$D$21*(BX58/$Z$4)^1+'LED Curve'!$D$22)*$AE$4*$Z$4))</f>
        <v>0</v>
      </c>
      <c r="GC58">
        <f>IF($Z$5=0,0,IF(BY58&lt;=0,0,('LED Curve'!$D$19*(BY58/$Z$5)^3+'LED Curve'!$D$20*(BY58/$Z$5)^2+'LED Curve'!$D$21*(BY58/$Z$5)^1+'LED Curve'!$D$22)*$AE$5*$Z$5))</f>
        <v>0</v>
      </c>
      <c r="GD58">
        <f>IF($Z$6=0,0,IF(BZ58&lt;=0,0,('LED Curve'!$D$19*(BZ58/$Z$6)^3+'LED Curve'!$D$20*(BZ58/$Z$6)^2+'LED Curve'!$D$21*(BZ58/$Z$6)^1+'LED Curve'!$D$22)*$AE$6*$Z$6))</f>
        <v>0</v>
      </c>
      <c r="GF58">
        <f>IF($W$2=0,0,IF(CB58&lt;=0,0,('LED Curve'!$D$19*(CB58/$W$2)^3+'LED Curve'!$D$20*(CB58/$W$2)^2+'LED Curve'!$D$21*(CB58/$W$2)^1+'LED Curve'!$D$22)*$AC$2*$W$2))</f>
        <v>531.38441006487028</v>
      </c>
      <c r="GG58">
        <f>IF($W$3=0,0,IF(CC58&lt;=0,0,('LED Curve'!$D$19*(CC58/$W$3)^3+'LED Curve'!$D$20*(CC58/$W$3)^2+'LED Curve'!$D$21*(CC58/$W$3)^1+'LED Curve'!$D$22)*$AC$3*$W$3))</f>
        <v>1328.4610251621757</v>
      </c>
      <c r="GH58">
        <f>IF($W$4=0,0,IF(CD58&lt;=0,0,('LED Curve'!$D$19*(CD58/$W$4)^3+'LED Curve'!$D$20*(CD58/$W$4)^2+'LED Curve'!$D$21*(CD58/$W$4)^1+'LED Curve'!$D$22)*$AC$4*$W$4))</f>
        <v>0</v>
      </c>
      <c r="GI58">
        <f>IF($W$5=0,0,IF(CE58&lt;=0,0,('LED Curve'!$D$19*(CE58/$W$5)^3+'LED Curve'!$D$20*(CE58/$W$5)^2+'LED Curve'!$D$21*(CE58/$W$5)^1+'LED Curve'!$D$22)*$AC$5*$W$5))</f>
        <v>0</v>
      </c>
      <c r="GJ58">
        <f>IF($W$6=0,0,IF(CF58&lt;=0,0,('LED Curve'!$D$19*(CF58/$W$6)^3+'LED Curve'!$D$20*(CF58/$W$6)^2+'LED Curve'!$D$21*(CF58/$W$6)^1+'LED Curve'!$D$22)*$AC$6*$W$6))</f>
        <v>0</v>
      </c>
      <c r="GK58">
        <f>IF($Z$2=0,0,IF(CG58&lt;=0,0,('LED Curve'!$D$19*(CG58/$Z$2)^3+'LED Curve'!$D$20*(CG58/$Z$2)^2+'LED Curve'!$D$21*(CG58/$Z$2)^1+'LED Curve'!$D$22)*$AE$2*$Z$2))</f>
        <v>0</v>
      </c>
      <c r="GL58">
        <f>IF($Z$3=0,0,IF(CH58&lt;=0,0,('LED Curve'!$D$19*(CH58/$Z$3)^3+'LED Curve'!$D$20*(CH58/$Z$3)^2+'LED Curve'!$D$21*(CH58/$Z$3)^1+'LED Curve'!$D$22)*$AE$3*$Z$3))</f>
        <v>0</v>
      </c>
      <c r="GM58">
        <f>IF($Z$4=0,0,IF(CI58&lt;=0,0,('LED Curve'!$D$19*(CI58/$Z$4)^3+'LED Curve'!$D$20*(CI58/$Z$4)^2+'LED Curve'!$D$21*(CI58/$Z$4)^1+'LED Curve'!$D$22)*$AE$4*$Z$4))</f>
        <v>0</v>
      </c>
      <c r="GN58">
        <f>IF($Z$5=0,0,IF(CJ58&lt;=0,0,('LED Curve'!$D$19*(CJ58/$Z$5)^3+'LED Curve'!$D$20*(CJ58/$Z$5)^2+'LED Curve'!$D$21*(CJ58/$Z$5)^1+'LED Curve'!$D$22)*$AE$5*$Z$5))</f>
        <v>0</v>
      </c>
      <c r="GO58">
        <f>IF($Z$6=0,0,IF(CK58&lt;=0,0,('LED Curve'!$D$19*(CK58/$Z$6)^3+'LED Curve'!$D$20*(CK58/$Z$6)^2+'LED Curve'!$D$21*(CK58/$Z$6)^1+'LED Curve'!$D$22)*$AE$6*$Z$6))</f>
        <v>0</v>
      </c>
      <c r="GQ58">
        <f t="shared" si="113"/>
        <v>563.84834702129501</v>
      </c>
      <c r="GR58">
        <f t="shared" si="41"/>
        <v>0</v>
      </c>
      <c r="GS58">
        <f t="shared" si="114"/>
        <v>1912.8426105291321</v>
      </c>
      <c r="GT58">
        <f t="shared" si="42"/>
        <v>0</v>
      </c>
      <c r="GU58">
        <f t="shared" si="115"/>
        <v>1859.845435227046</v>
      </c>
      <c r="GV58">
        <f t="shared" si="43"/>
        <v>0</v>
      </c>
    </row>
    <row r="59" spans="1:204" ht="16.899999999999999">
      <c r="A59">
        <v>48</v>
      </c>
      <c r="B59">
        <f t="shared" si="0"/>
        <v>1.5625000000000001E-3</v>
      </c>
      <c r="C59" s="50">
        <f t="shared" si="1"/>
        <v>83.455055505807024</v>
      </c>
      <c r="D59" s="50">
        <f t="shared" si="2"/>
        <v>92.883395006452247</v>
      </c>
      <c r="E59" s="50">
        <f t="shared" si="3"/>
        <v>102.31173450709747</v>
      </c>
      <c r="G59" s="52">
        <f t="shared" si="4"/>
        <v>1.3246834207270957</v>
      </c>
      <c r="H59" s="52">
        <f t="shared" si="5"/>
        <v>1.4743396032770197</v>
      </c>
      <c r="I59" s="52">
        <f t="shared" si="6"/>
        <v>1.6239957858269438</v>
      </c>
      <c r="J59" s="52">
        <f>IF(C59&lt;Calculation!D$19,0,G59)</f>
        <v>1.3246834207270957</v>
      </c>
      <c r="K59" s="52">
        <f>IF(D59&lt;Calculation!D$19,0,H59)</f>
        <v>1.4743396032770197</v>
      </c>
      <c r="L59" s="52">
        <f>IF(E59&lt;Calculation!D$19,0,I59)</f>
        <v>1.6239957858269438</v>
      </c>
      <c r="M59" s="52">
        <f>IF(IF(C59&lt;Calculation!D$19,0,C59*(R$3/(R$2+R$3)))&gt;0,$H$2*SIN(2*PI()*$E$2*B59)+$H$5,0)</f>
        <v>1.3410879152184685</v>
      </c>
      <c r="N59" s="52">
        <f>IF(IF(D59&lt;Calculation!D$19,0,D59*(R$3/(R$2+R$3)))&gt;0,$J$2*SIN(2*PI()*$E$2*B59)+$J$5,0)</f>
        <v>1.2966161910412823</v>
      </c>
      <c r="O59" s="52">
        <f>IF(IF(E59&lt;Calculation!D$19,0,E59*(R$3/(R$2+R$3)))&gt;0,$L$2*SIN(2*PI()*$E$2*B59)+$L$5,0)</f>
        <v>1.258691892511993</v>
      </c>
      <c r="Q59" s="55">
        <f>(M59/Design!C$43)*10^3</f>
        <v>149.00976835760758</v>
      </c>
      <c r="R59" s="55">
        <f>(N59/Design!C$43)*10^3</f>
        <v>144.06846567125359</v>
      </c>
      <c r="S59" s="55">
        <f>(O59/Design!C$43)*10^3</f>
        <v>139.85465472355477</v>
      </c>
      <c r="U59" s="55">
        <f>(($H$2*SIN(2*PI()*$E$2*B59)+$H$5)/Design!C$43)*10^3</f>
        <v>149.00976835760758</v>
      </c>
      <c r="V59" s="55">
        <f>(($J$2*SIN(2*PI()*$E$2*B59)+$J$5)/Design!C$43)*10^3</f>
        <v>144.06846567125359</v>
      </c>
      <c r="W59" s="55">
        <f>(($L$2*SIN(2*PI()*$E$2*B59)+$L$5)/Design!C$43)*10^3</f>
        <v>139.85465472355477</v>
      </c>
      <c r="Y59" s="99">
        <f>IF(C59&lt;('LED Curve'!$D$14*(U59/$W$2)^3+'LED Curve'!$D$15*(U59/$W$2)^2+'LED Curve'!$D$16*(U59/$W$2)^1+'LED Curve'!$D$17)*$AC$2+((R$5-1)*Design!C$18),0,         ('LED Curve'!$D$14*(U59/$W$2)^3+'LED Curve'!$D$15*(U59/$W$2)^2+'LED Curve'!$D$16*(U59/$W$2)^1+'LED Curve'!$D$17)*$AC$2)</f>
        <v>25.475361438296389</v>
      </c>
      <c r="Z59" s="99">
        <f>IF(Y59=0,0,IF(C59&lt;Y59+('LED Curve'!$D$14*(U59/$W$3)^3+'LED Curve'!$D$15*(U59/$W$3)^2+'LED Curve'!$D$16*(U59/$W$3)^1+'LED Curve'!$D$17)*$AC$3+((R$5-2)*Design!C$18),0,         ('LED Curve'!$D$14*(U59/$W$3)^3+'LED Curve'!$D$15*(U59/$W$3)^2+'LED Curve'!$D$16*(U59/$W$3)^1+'LED Curve'!$D$17)*$AC$3))</f>
        <v>0</v>
      </c>
      <c r="AA59" s="99">
        <f>IF(Z59=0,0,IF(C59&lt;(SUM(Y59:Z59)+('LED Curve'!$D$14*(U59/$W$4)^3+'LED Curve'!$D$15*(U59/$W$4)^2+'LED Curve'!$D$16*(U59/$W$4)^1+'LED Curve'!$D$17)*$AC$4+((R$5-3)*Design!C$18)),0,         ('LED Curve'!$D$14*(U59/$W$4)^3+'LED Curve'!$D$15*(U59/$W$4)^2+'LED Curve'!$D$16*(U59/$W$4)^1+'LED Curve'!$D$17)*$AC$4))</f>
        <v>0</v>
      </c>
      <c r="AB59" s="99">
        <f>IF(AA59=0,0,IF(C59&lt;(SUM(Y59:AA59)+('LED Curve'!$D$14*(U59/$W$5)^3+'LED Curve'!$D$15*(U59/$W$5)^2+'LED Curve'!$D$16*(U59/$W$5)^1+'LED Curve'!$D$17)*$AC$5+((R$5-4)*Design!C$18)),0,         ('LED Curve'!$D$14*(U59/$W$5)^3+'LED Curve'!$D$15*(U59/$W$5)^2+'LED Curve'!$D$16*(U59/$W$5)^1+'LED Curve'!$D$17)*$AC$5))</f>
        <v>0</v>
      </c>
      <c r="AC59" s="99">
        <f>IF(AB59=0,0,IF(C59&lt;(SUM(Y59:AB59)+ ('LED Curve'!$D$14*(U59/$W$6)^3+'LED Curve'!$D$15*(U59/$W$6)^2+'LED Curve'!$D$16*(U59/$W$6)^1+'LED Curve'!$D$17)*$AC$6+((R$5-5)*Design!C$18)),0,         ('LED Curve'!$D$14*(U59/$W$6)^3+'LED Curve'!$D$15*(U59/$W$6)^2+'LED Curve'!$D$16*(U59/$W$6)^1+'LED Curve'!$D$17)*$AC$6))</f>
        <v>0</v>
      </c>
      <c r="AD59" s="99">
        <f>IF(AC59=0,0,IF(C59&lt;(SUM(Y59:AC59)+('LED Curve'!$D$14*(U59/$Z$2)^3+'LED Curve'!$D$15*(U59/$Z$2)^2+'LED Curve'!$D$16*(U59/$Z$2)^1+'LED Curve'!$D$17)*$AE$2+((R$5-6)*Design!C$18)),0,         ('LED Curve'!$D$14*(U59/$Z$2)^3+'LED Curve'!$D$15*(U59/$Z$2)^2+'LED Curve'!$D$16*(U59/$Z$2)^1+'LED Curve'!$D$17)*$AE$2))</f>
        <v>0</v>
      </c>
      <c r="AE59" s="99">
        <f>IF(AD59=0,0,IF(C59&lt;(SUM(Y59:AD59)+('LED Curve'!$D$14*(U59/$Z$3)^3+'LED Curve'!$D$15*(U59/$Z$3)^2+'LED Curve'!$D$16*(U59/$Z$3)^1+'LED Curve'!$D$17)*$AE$3+((R$5-7)*Design!C$18)),0,         ('LED Curve'!$D$14*(U59/$Z$3)^3+'LED Curve'!$D$15*(U59/$Z$3)^2+'LED Curve'!$D$16*(U59/$Z$3)^1+'LED Curve'!$D$17)*$AE$3))</f>
        <v>0</v>
      </c>
      <c r="AF59" s="99">
        <f>IF(AE59=0,0,IF(C59&lt;(SUM(Y59:AE59)+('LED Curve'!$D$14*(U59/$Z$4)^3+'LED Curve'!$D$15*(U59/$Z$4)^2+'LED Curve'!$D$16*(U59/$Z$4)^1+'LED Curve'!$D$17)*$AE$4+((R$5-8)*Design!C$18)),0,         ('LED Curve'!$D$14*(U59/$Z$4)^3+'LED Curve'!$D$15*(U59/$Z$4)^2+'LED Curve'!$D$16*(U59/$Z$4)^1+'LED Curve'!$D$17)*$AE$4))</f>
        <v>0</v>
      </c>
      <c r="AG59" s="99">
        <f>IF(AF59=0,0,IF(C59&lt;(SUM(Y59:AF59)+('LED Curve'!$D$14*(U59/$Z$5)^3+'LED Curve'!$D$15*(U59/$Z$5)^2+'LED Curve'!$D$16*(U59/$Z$5)^1+'LED Curve'!$D$17)*$AE$5+((R$5-9)*Design!C$18)),0,         ('LED Curve'!$D$14*(U59/$Z$5)^3+'LED Curve'!$D$15*(U59/$Z$5)^2+'LED Curve'!$D$16*(U59/$Z$5)^1+'LED Curve'!$D$17)*$AE$5))</f>
        <v>0</v>
      </c>
      <c r="AH59" s="99">
        <f>IF(AG59=0,0,IF(C59&lt;(SUM(Y59:AG59)+('LED Curve'!$D$14*(U59/$Z$6)^3+'LED Curve'!$D$15*(U59/$Z$6)^2+'LED Curve'!$D$16*(U59/$Z$6)^1+'LED Curve'!$D$17)*$AE$6+((R$5-10)*Design!C$18)),0,         ('LED Curve'!$D$14*(U59/$Z$6)^3+'LED Curve'!$D$15*(U59/$Z$6)^2+'LED Curve'!$D$16*(U59/$Z$6)^1+'LED Curve'!$D$17)*$AE$6))</f>
        <v>0</v>
      </c>
      <c r="AI59">
        <f t="shared" si="44"/>
        <v>25.475361438296389</v>
      </c>
      <c r="AJ59" s="57">
        <f>IF(D59&lt;('LED Curve'!$D$14*(V59/$W$2)^3+'LED Curve'!$D$15*(V59/$W$2)^2+'LED Curve'!$D$16*(V59/$W$2)^1+'LED Curve'!$D$17)*$AC$2+((R$5-1)*Design!C$18),0,         ('LED Curve'!$D$14*(V59/$W$2)^3+'LED Curve'!$D$15*(V59/$W$2)^2+'LED Curve'!$D$16*(V59/$W$2)^1+'LED Curve'!$D$17)*$AC$2)</f>
        <v>25.363004827770485</v>
      </c>
      <c r="AK59" s="57">
        <f>IF(AJ59=0,0,IF(D59&lt;AJ59+('LED Curve'!$D$14*(V59/$W$3)^3+'LED Curve'!$D$15*(V59/$W$3)^2+'LED Curve'!$D$16*(V59/$W$3)^1+'LED Curve'!$D$17)*$AC$3+((R$5-1)*Design!C$18),0,         ('LED Curve'!$D$14*(V59/$W$3)^3+'LED Curve'!$D$15*(V59/$W$3)^2+'LED Curve'!$D$16*(V59/$W$3)^1+'LED Curve'!$D$17)*$AC$3))</f>
        <v>63.407512069426211</v>
      </c>
      <c r="AL59" s="57">
        <f>IF(AK59=0,0,IF(D59&lt;(SUM(AJ59:AK59)+('LED Curve'!$D$14*(V59/$W$4)^3+'LED Curve'!$D$15*(V59/$W$4)^2+'LED Curve'!$D$16*(V59/$W$4)^1+'LED Curve'!$D$17)*$AC$4+((R$5-1)*Design!C$18)),0,         ('LED Curve'!$D$14*(V59/$W$4)^3+'LED Curve'!$D$15*(V59/$W$4)^2+'LED Curve'!$D$16*(V59/$W$4)^1+'LED Curve'!$D$17)*$AC$4))</f>
        <v>0</v>
      </c>
      <c r="AM59" s="57">
        <f>IF(AL59=0,0,IF(D59&lt;(SUM(AJ59:AL59)+('LED Curve'!$D$14*(V59/$W$5)^3+'LED Curve'!$D$15*(V59/$W$5)^2+'LED Curve'!$D$16*(V59/$W$5)^1+'LED Curve'!$D$17)*$AC$5+((R$5-1)*Design!C$18)),0,         ('LED Curve'!$D$14*(V59/$W$5)^3+'LED Curve'!$D$15*(V59/$W$5)^2+'LED Curve'!$D$16*(V59/$W$5)^1+'LED Curve'!$D$17)*$AC$5))</f>
        <v>0</v>
      </c>
      <c r="AN59" s="57">
        <f>IF(AM59=0,0,IF(D59&lt;(SUM(AJ59:AM59)+ ('LED Curve'!$D$14*(V59/$W$6)^3+'LED Curve'!$D$15*(V59/$W$6)^2+'LED Curve'!$D$16*(V59/$W$6)^1+'LED Curve'!$D$17)*$AC$6+((R$5-1)*Design!C$18)),0,         ('LED Curve'!$D$14*(V59/$W$6)^3+'LED Curve'!$D$15*(V59/$W$6)^2+'LED Curve'!$D$16*(V59/$W$6)^1+'LED Curve'!$D$17)*$AC$6))</f>
        <v>0</v>
      </c>
      <c r="AO59" s="57">
        <f>IF(AN59=0,0,IF(D59&lt;(SUM(AJ59:AN59)+('LED Curve'!$D$14*(V59/$Z$2)^3+'LED Curve'!$D$15*(V59/$Z$2)^2+'LED Curve'!$D$16*(V59/$Z$2)^1+'LED Curve'!$D$17)*$AE$2+((R$5-1)*Design!C$18)),0,         ('LED Curve'!$D$14*(V59/$Z$2)^3+'LED Curve'!$D$15*(V59/$Z$2)^2+'LED Curve'!$D$16*(V59/$Z$2)^1+'LED Curve'!$D$17)*$AE$2))</f>
        <v>0</v>
      </c>
      <c r="AP59" s="57">
        <f>IF(AO59=0,0,IF(D59&lt;(SUM(AJ59:AO59)+('LED Curve'!$D$14*(V59/$Z$3)^3+'LED Curve'!$D$15*(V59/$Z$3)^2+'LED Curve'!$D$16*(V59/$Z$3)^1+'LED Curve'!$D$17)*$AE$3+((R$5-1)*Design!C$18)),0,         ('LED Curve'!$D$14*(V59/$Z$3)^3+'LED Curve'!$D$15*(V59/$Z$3)^2+'LED Curve'!$D$16*(V59/$Z$3)^1+'LED Curve'!$D$17)*$AE$3))</f>
        <v>0</v>
      </c>
      <c r="AQ59" s="57">
        <f>IF(AP59=0,0,IF(D59&lt;(SUM(AJ59:AP59)+('LED Curve'!$D$14*(V59/$Z$4)^3+'LED Curve'!$D$15*(V59/$Z$4)^2+'LED Curve'!$D$16*(V59/$Z$4)^1+'LED Curve'!$D$17)*$AE$4+((R$5-1)*Design!C$18)),0,         ('LED Curve'!$D$14*(V59/$Z$4)^3+'LED Curve'!$D$15*(V59/$Z$4)^2+'LED Curve'!$D$16*(V59/$Z$4)^1+'LED Curve'!$D$17)*$AE$4))</f>
        <v>0</v>
      </c>
      <c r="AR59" s="57">
        <f>IF(AQ59=0,0,IF(D59&lt;(SUM(AJ59:AQ59)+('LED Curve'!$D$14*(V59/$Z$5)^3+'LED Curve'!$D$15*(V59/$Z$5)^2+'LED Curve'!$D$16*(V59/$Z$5)^1+'LED Curve'!$D$17)*$AE$5+((R$5-1)*Design!C$18)),0,         ('LED Curve'!$D$14*(V59/$Z$5)^3+'LED Curve'!$D$15*(V59/$Z$5)^2+'LED Curve'!$D$16*(V59/$Z$5)^1+'LED Curve'!$D$17)*$AE$5))</f>
        <v>0</v>
      </c>
      <c r="AS59" s="57">
        <f>IF(AR59=0,0,IF(D59&lt;(SUM(AJ59:AR59)+('LED Curve'!$D$14*(V59/$Z$6)^3+'LED Curve'!$D$15*(V59/$Z$6)^2+'LED Curve'!$D$16*(V59/$Z$6)^1+'LED Curve'!$D$17)*$AE$6+((R$5-1)*Design!C$18)),0,         ('LED Curve'!$D$14*(V59/$Z$6)^3+'LED Curve'!$D$15*(V59/$Z$6)^2+'LED Curve'!$D$16*(V59/$Z$6)^1+'LED Curve'!$D$17)*$AE$6))</f>
        <v>0</v>
      </c>
      <c r="AU59" s="59">
        <f>IF(E59&lt;('LED Curve'!$D$14*(W59/$W$2)^3+'LED Curve'!$D$15*(W59/$W$2)^2+'LED Curve'!$D$16*(W59/$W$2)^1+'LED Curve'!$D$17)*$AC$2+((R$5-1)*Design!C$18),0,         ('LED Curve'!$D$14*(W59/$W$2)^3+'LED Curve'!$D$15*(W59/$W$2)^2+'LED Curve'!$D$16*(W59/$W$2)^1+'LED Curve'!$D$17)*$AC$2)</f>
        <v>25.26529645133192</v>
      </c>
      <c r="AV59" s="59">
        <f>IF(AU59=0,0,IF(E59&lt;AU59+('LED Curve'!$D$14*(W59/$W$3)^3+'LED Curve'!$D$15*(W59/$W$3)^2+'LED Curve'!$D$16*(W59/$W$3)^1+'LED Curve'!$D$17)*$AC$3+((R$5-2)*Design!C$18),0,         ('LED Curve'!$D$14*(W59/$W$3)^3+'LED Curve'!$D$15*(W59/$W$3)^2+'LED Curve'!$D$16*(W59/$W$3)^1+'LED Curve'!$D$17)*$AC$3))</f>
        <v>63.163241128329801</v>
      </c>
      <c r="AW59" s="59">
        <f>IF(AV59=0,0,IF(E59&lt;(SUM(AU59:AV59)+('LED Curve'!$D$14*(W59/$W$4)^3+'LED Curve'!$D$15*(W59/$W$4)^2+'LED Curve'!$D$16*(W59/$W$4)^1+'LED Curve'!$D$17)*$AC$4+((R$5-3)*Design!C$18)),0,         ('LED Curve'!$D$14*(W59/$W$4)^3+'LED Curve'!$D$15*(W59/$W$4)^2+'LED Curve'!$D$16*(W59/$W$4)^1+'LED Curve'!$D$17)*$AC$4))</f>
        <v>0</v>
      </c>
      <c r="AX59" s="59">
        <f>IF(AW59=0,0,IF(E59&lt;(SUM(AU59:AW59)+('LED Curve'!$D$14*(W59/$W$5)^3+'LED Curve'!$D$15*(W59/$W$5)^2+'LED Curve'!$D$16*(W59/$W$5)^1+'LED Curve'!$D$17)*$AC$5+((R$5-4)*Design!C$18)),0,         ('LED Curve'!$D$14*(W59/$W$5)^3+'LED Curve'!$D$15*(W59/$W$5)^2+'LED Curve'!$D$16*(W59/$W$5)^1+'LED Curve'!$D$17)*$AC$5))</f>
        <v>0</v>
      </c>
      <c r="AY59" s="59">
        <f>IF(AX59=0,0,IF(E59&lt;(SUM(AU59:AX59)+ ('LED Curve'!$D$14*(W59/$W$6)^3+'LED Curve'!$D$15*(W59/$W$6)^2+'LED Curve'!$D$16*(W59/$W$6)^1+'LED Curve'!$D$17)*$AC$6+((R$5-5)*Design!C$18)),0,         ('LED Curve'!$D$14*(W59/$W$6)^3+'LED Curve'!$D$15*(W59/$W$6)^2+'LED Curve'!$D$16*(W59/$W$6)^1+'LED Curve'!$D$17)*$AC$6))</f>
        <v>0</v>
      </c>
      <c r="AZ59" s="59">
        <f>IF(AY59=0,0,IF(E59&lt;(SUM(AU59:AY59)+('LED Curve'!$D$14*(W59/$Z$2)^3+'LED Curve'!$D$15*(W59/$Z$2)^2+'LED Curve'!$D$16*(W59/$Z$2)^1+'LED Curve'!$D$17)*$AE$2+((R$5-6)*Design!C$18)),0,         ('LED Curve'!$D$14*(W59/$Z$2)^3+'LED Curve'!$D$15*(W59/$Z$2)^2+'LED Curve'!$D$16*(W59/$Z$2)^1+'LED Curve'!$D$17)*$AE$2))</f>
        <v>0</v>
      </c>
      <c r="BA59" s="59">
        <f>IF(AZ59=0,0,IF(E59&lt;(SUM(AU59:AZ59)+('LED Curve'!$D$14*(W59/$Z$3)^3+'LED Curve'!$D$15*(W59/$Z$3)^2+'LED Curve'!$D$16*(W59/$Z$3)^1+'LED Curve'!$D$17)*$AE$3+((R$5-7)*Design!C$18)),0,         ('LED Curve'!$D$14*(W59/$Z$3)^3+'LED Curve'!$D$15*(W59/$Z$3)^2+'LED Curve'!$D$16*(W59/$Z$3)^1+'LED Curve'!$D$17)*$AE$3))</f>
        <v>0</v>
      </c>
      <c r="BB59" s="59">
        <f>IF(BA59=0,0,IF(E59&lt;(SUM(AU59:BA59)+('LED Curve'!$D$14*(W59/$Z$4)^3+'LED Curve'!$D$15*(W59/$Z$4)^2+'LED Curve'!$D$16*(W59/$Z$4)^1+'LED Curve'!$D$17)*$AE$4+((R$5-8)*Design!C$18)),0,         ('LED Curve'!$D$14*(W59/$Z$4)^3+'LED Curve'!$D$15*(W59/$Z$4)^2+'LED Curve'!$D$16*(W59/$Z$4)^1+'LED Curve'!$D$17)*$AE$4))</f>
        <v>0</v>
      </c>
      <c r="BC59" s="59">
        <f>IF(BB59=0,0,IF(E59&lt;(SUM(AU59:BB59)+('LED Curve'!$D$14*(W59/$Z$5)^3+'LED Curve'!$D$15*(W59/$Z$5)^2+'LED Curve'!$D$16*(W59/$Z$5)^1+'LED Curve'!$D$17)*$AE$5+((R$5-9)*Design!C$18)),0,         ('LED Curve'!$D$14*(W59/$Z$5)^3+'LED Curve'!$D$15*(W59/$Z$5)^2+'LED Curve'!$D$16*(W59/$Z$5)^1+'LED Curve'!$D$17)*$AE$5))</f>
        <v>0</v>
      </c>
      <c r="BD59" s="59">
        <f>IF(BC59=0,0,IF(E59&lt;(SUM(AU59:BC59)+('LED Curve'!$D$14*(W59/$Z$6)^3+'LED Curve'!$D$15*(W59/$Z$6)^2+'LED Curve'!$D$16*(W59/$Z$6)^1+'LED Curve'!$D$17)*$AE$6+((R$5-10)*Design!C$18)),0,         ('LED Curve'!$D$14*(W59/$Z$6)^3+'LED Curve'!$D$15*(W59/$Z$6)^2+'LED Curve'!$D$16*(W59/$Z$6)^1+'LED Curve'!$D$17)*$AE$6))</f>
        <v>0</v>
      </c>
      <c r="BE59">
        <f t="shared" si="45"/>
        <v>88.428537579661722</v>
      </c>
      <c r="BF59" s="64">
        <f t="shared" si="7"/>
        <v>149.00976835760758</v>
      </c>
      <c r="BG59" s="64">
        <f t="shared" si="8"/>
        <v>0</v>
      </c>
      <c r="BH59" s="64">
        <f t="shared" si="9"/>
        <v>0</v>
      </c>
      <c r="BI59" s="64">
        <f t="shared" si="10"/>
        <v>0</v>
      </c>
      <c r="BJ59" s="64">
        <f t="shared" si="11"/>
        <v>0</v>
      </c>
      <c r="BK59" s="64">
        <f t="shared" si="12"/>
        <v>0</v>
      </c>
      <c r="BL59" s="64">
        <f t="shared" si="13"/>
        <v>0</v>
      </c>
      <c r="BM59" s="64">
        <f t="shared" si="14"/>
        <v>0</v>
      </c>
      <c r="BN59" s="64">
        <f t="shared" si="15"/>
        <v>0</v>
      </c>
      <c r="BO59" s="64">
        <f t="shared" si="16"/>
        <v>0</v>
      </c>
      <c r="BQ59" s="67">
        <f t="shared" si="17"/>
        <v>144.06846567125359</v>
      </c>
      <c r="BR59" s="67">
        <f t="shared" si="18"/>
        <v>144.06846567125359</v>
      </c>
      <c r="BS59" s="67">
        <f t="shared" si="19"/>
        <v>0</v>
      </c>
      <c r="BT59" s="67">
        <f t="shared" si="20"/>
        <v>0</v>
      </c>
      <c r="BU59" s="67">
        <f t="shared" si="21"/>
        <v>0</v>
      </c>
      <c r="BV59" s="67">
        <f t="shared" si="22"/>
        <v>0</v>
      </c>
      <c r="BW59" s="67">
        <f t="shared" si="23"/>
        <v>0</v>
      </c>
      <c r="BX59" s="67">
        <f t="shared" si="24"/>
        <v>0</v>
      </c>
      <c r="BY59" s="67">
        <f t="shared" si="25"/>
        <v>0</v>
      </c>
      <c r="BZ59" s="67">
        <f t="shared" si="26"/>
        <v>0</v>
      </c>
      <c r="CB59" s="70">
        <f t="shared" si="27"/>
        <v>139.85465472355477</v>
      </c>
      <c r="CC59" s="70">
        <f t="shared" si="28"/>
        <v>139.85465472355477</v>
      </c>
      <c r="CD59" s="70">
        <f t="shared" si="29"/>
        <v>0</v>
      </c>
      <c r="CE59" s="70">
        <f t="shared" si="30"/>
        <v>0</v>
      </c>
      <c r="CF59" s="70">
        <f t="shared" si="31"/>
        <v>0</v>
      </c>
      <c r="CG59" s="70">
        <f t="shared" si="32"/>
        <v>0</v>
      </c>
      <c r="CH59" s="70">
        <f t="shared" si="33"/>
        <v>0</v>
      </c>
      <c r="CI59" s="70">
        <f t="shared" si="34"/>
        <v>0</v>
      </c>
      <c r="CJ59" s="70">
        <f t="shared" si="35"/>
        <v>0</v>
      </c>
      <c r="CK59" s="70">
        <f t="shared" si="36"/>
        <v>0</v>
      </c>
      <c r="CL59">
        <f t="shared" si="46"/>
        <v>279.70930944710955</v>
      </c>
      <c r="CM59" s="64">
        <f t="shared" si="47"/>
        <v>149.00976835760758</v>
      </c>
      <c r="CN59" s="64">
        <f t="shared" si="48"/>
        <v>0</v>
      </c>
      <c r="CO59" s="64">
        <f t="shared" si="49"/>
        <v>0</v>
      </c>
      <c r="CP59" s="64">
        <f t="shared" si="50"/>
        <v>0</v>
      </c>
      <c r="CQ59" s="64">
        <f t="shared" si="51"/>
        <v>0</v>
      </c>
      <c r="CR59" s="64">
        <f t="shared" si="52"/>
        <v>0</v>
      </c>
      <c r="CS59" s="64">
        <f t="shared" si="53"/>
        <v>0</v>
      </c>
      <c r="CT59" s="64">
        <f t="shared" si="54"/>
        <v>0</v>
      </c>
      <c r="CU59" s="64">
        <f t="shared" si="55"/>
        <v>0</v>
      </c>
      <c r="CV59" s="64">
        <f t="shared" si="56"/>
        <v>0</v>
      </c>
      <c r="CX59" s="103">
        <f t="shared" si="57"/>
        <v>144.06846567125359</v>
      </c>
      <c r="CY59" s="103">
        <f t="shared" si="58"/>
        <v>144.06846567125359</v>
      </c>
      <c r="CZ59" s="103">
        <f t="shared" si="59"/>
        <v>0</v>
      </c>
      <c r="DA59" s="103">
        <f t="shared" si="60"/>
        <v>0</v>
      </c>
      <c r="DB59" s="103">
        <f t="shared" si="61"/>
        <v>0</v>
      </c>
      <c r="DC59" s="103">
        <f t="shared" si="62"/>
        <v>0</v>
      </c>
      <c r="DD59" s="103">
        <f t="shared" si="63"/>
        <v>0</v>
      </c>
      <c r="DE59" s="103">
        <f t="shared" si="64"/>
        <v>0</v>
      </c>
      <c r="DF59" s="103">
        <f t="shared" si="65"/>
        <v>0</v>
      </c>
      <c r="DG59" s="103">
        <f t="shared" si="66"/>
        <v>0</v>
      </c>
      <c r="DI59" s="70">
        <f t="shared" si="67"/>
        <v>139.85465472355477</v>
      </c>
      <c r="DJ59" s="70">
        <f t="shared" si="68"/>
        <v>139.85465472355477</v>
      </c>
      <c r="DK59" s="70">
        <f t="shared" si="69"/>
        <v>0</v>
      </c>
      <c r="DL59" s="70">
        <f t="shared" si="70"/>
        <v>0</v>
      </c>
      <c r="DM59" s="70">
        <f t="shared" si="71"/>
        <v>0</v>
      </c>
      <c r="DN59" s="70">
        <f t="shared" si="72"/>
        <v>0</v>
      </c>
      <c r="DO59" s="70">
        <f t="shared" si="73"/>
        <v>0</v>
      </c>
      <c r="DP59" s="70">
        <f t="shared" si="74"/>
        <v>0</v>
      </c>
      <c r="DQ59" s="70">
        <f t="shared" si="75"/>
        <v>0</v>
      </c>
      <c r="DR59" s="70">
        <f t="shared" si="76"/>
        <v>0</v>
      </c>
      <c r="DT59">
        <f t="shared" si="77"/>
        <v>12.435618489191588</v>
      </c>
      <c r="DU59">
        <f t="shared" si="78"/>
        <v>13.381568204916555</v>
      </c>
      <c r="DV59">
        <f t="shared" si="116"/>
        <v>14.308772303658122</v>
      </c>
      <c r="DX59">
        <f t="shared" si="80"/>
        <v>0.15182390334170545</v>
      </c>
      <c r="DY59">
        <f t="shared" si="81"/>
        <v>0.13834636343902218</v>
      </c>
      <c r="DZ59">
        <f t="shared" si="82"/>
        <v>0.12229505552305943</v>
      </c>
      <c r="EB59">
        <f t="shared" si="83"/>
        <v>3.7960777067468734</v>
      </c>
      <c r="EC59">
        <f t="shared" si="84"/>
        <v>0</v>
      </c>
      <c r="ED59">
        <f t="shared" si="85"/>
        <v>0</v>
      </c>
      <c r="EE59">
        <f t="shared" si="86"/>
        <v>0</v>
      </c>
      <c r="EF59">
        <f t="shared" si="87"/>
        <v>0</v>
      </c>
      <c r="EG59">
        <f t="shared" si="88"/>
        <v>0</v>
      </c>
      <c r="EH59">
        <f t="shared" si="89"/>
        <v>0</v>
      </c>
      <c r="EI59">
        <f t="shared" si="90"/>
        <v>0</v>
      </c>
      <c r="EJ59">
        <f t="shared" si="91"/>
        <v>0</v>
      </c>
      <c r="EK59">
        <f t="shared" si="92"/>
        <v>0</v>
      </c>
      <c r="EM59">
        <f t="shared" si="93"/>
        <v>3.6540091903494916</v>
      </c>
      <c r="EN59">
        <f t="shared" si="94"/>
        <v>9.1350229758737278</v>
      </c>
      <c r="EO59">
        <f t="shared" si="95"/>
        <v>0</v>
      </c>
      <c r="EP59">
        <f t="shared" si="96"/>
        <v>0</v>
      </c>
      <c r="EQ59">
        <f t="shared" si="97"/>
        <v>0</v>
      </c>
      <c r="ER59">
        <f t="shared" si="98"/>
        <v>0</v>
      </c>
      <c r="ES59">
        <f t="shared" si="99"/>
        <v>0</v>
      </c>
      <c r="ET59">
        <f t="shared" si="100"/>
        <v>0</v>
      </c>
      <c r="EU59">
        <f t="shared" si="101"/>
        <v>0</v>
      </c>
      <c r="EV59">
        <f t="shared" si="102"/>
        <v>0</v>
      </c>
      <c r="EX59">
        <f t="shared" si="103"/>
        <v>3.5334693116892795</v>
      </c>
      <c r="EY59">
        <f t="shared" si="104"/>
        <v>8.8336732792231984</v>
      </c>
      <c r="EZ59">
        <f t="shared" si="105"/>
        <v>0</v>
      </c>
      <c r="FA59">
        <f t="shared" si="106"/>
        <v>0</v>
      </c>
      <c r="FB59">
        <f t="shared" si="107"/>
        <v>0</v>
      </c>
      <c r="FC59">
        <f t="shared" si="108"/>
        <v>0</v>
      </c>
      <c r="FD59">
        <f t="shared" si="109"/>
        <v>0</v>
      </c>
      <c r="FE59">
        <f t="shared" si="110"/>
        <v>0</v>
      </c>
      <c r="FF59">
        <f t="shared" si="111"/>
        <v>0</v>
      </c>
      <c r="FG59">
        <f t="shared" si="112"/>
        <v>0</v>
      </c>
      <c r="FJ59">
        <f>IF($W$2=0,0,IF(BF59&lt;=0,0,('LED Curve'!$D$19*(BF59/$W$2)^3+'LED Curve'!$D$20*(BF59/$W$2)^2+'LED Curve'!$D$21*(BF59/$W$2)^1+'LED Curve'!$D$22)*$AC$2*$W$2))</f>
        <v>572.84475462635373</v>
      </c>
      <c r="FK59">
        <f>IF($W$3=0,0,IF(BG59&lt;=0,0,('LED Curve'!$D$19*(BG59/$W$3)^3+'LED Curve'!$D$20*(BG59/$W$3)^2+'LED Curve'!$D$21*(BG59/$W$3)^1+'LED Curve'!$D$22)*$AC$3*$W$3))</f>
        <v>0</v>
      </c>
      <c r="FL59">
        <f>IF($W$4=0,0,IF(BH59&lt;=0,0,('LED Curve'!$D$19*(BH59/$W$4)^3+'LED Curve'!$D$20*(BH59/$W$4)^2+'LED Curve'!$D$21*(BH59/$W$4)^1+'LED Curve'!$D$22)*$AC$4*$W$4))</f>
        <v>0</v>
      </c>
      <c r="FM59">
        <f>IF($W$5=0,0,IF(BI59&lt;=0,0,('LED Curve'!$D$19*(BI59/$W$5)^3+'LED Curve'!$D$20*(BI59/$W$5)^2+'LED Curve'!$D$21*(BI59/$W$5)^1+'LED Curve'!$D$22)*$AC$5*$W$5))</f>
        <v>0</v>
      </c>
      <c r="FN59">
        <f>IF($W$6=0,0,IF(BJ59&lt;=0,0,('LED Curve'!$D$19*(BJ59/$W$6)^3+'LED Curve'!$D$20*(BJ59/$W$6)^2+'LED Curve'!$D$21*(BJ59/$W$6)^1+'LED Curve'!$D$22)*$AC$6*$W$6))</f>
        <v>0</v>
      </c>
      <c r="FO59">
        <f>IF($Z$2=0,0,IF(BK59&lt;=0,0,('LED Curve'!$D$19*(BK59/$Z$2)^3+'LED Curve'!$D$20*(BK59/$Z$2)^2+'LED Curve'!$D$21*(BK59/$Z$2)^1+'LED Curve'!$D$22)*$AE$2*$Z$2))</f>
        <v>0</v>
      </c>
      <c r="FP59">
        <f>IF($Z$3=0,0,IF(BL59&lt;=0,0,('LED Curve'!$D$19*(BL59/$Z$3)^3+'LED Curve'!$D$20*(BL59/$Z$3)^2+'LED Curve'!$D$21*(BL59/$Z$3)^1+'LED Curve'!$D$22)*$AE$3*$Z$3))</f>
        <v>0</v>
      </c>
      <c r="FQ59">
        <f>IF($Z$4=0,0,IF(BM59&lt;=0,0,('LED Curve'!$D$19*(BM59/$Z$4)^3+'LED Curve'!$D$20*(BM59/$Z$4)^2+'LED Curve'!$D$21*(BM59/$Z$4)^1+'LED Curve'!$D$22)*$AE$4*$Z$4))</f>
        <v>0</v>
      </c>
      <c r="FR59">
        <f>IF($Z$5=0,0,IF(BN59&lt;=0,0,('LED Curve'!$D$19*(BN59/$Z$5)^3+'LED Curve'!$D$20*(BN59/$Z$5)^2+'LED Curve'!$D$21*(BN59/$Z$5)^1+'LED Curve'!$D$22)*$AE$5*$Z$5))</f>
        <v>0</v>
      </c>
      <c r="FS59">
        <f>IF($Z$6=0,0,IF(BO59&lt;=0,0,('LED Curve'!$D$19*(BO59/$Z$6)^3+'LED Curve'!$D$20*(BO59/$Z$6)^2+'LED Curve'!$D$21*(BO59/$Z$6)^1+'LED Curve'!$D$22)*$AE$6*$Z$6))</f>
        <v>0</v>
      </c>
      <c r="FU59">
        <f>IF($W$2=0,0,IF(BQ59&lt;=0,0,('LED Curve'!$D$19*(BQ59/$W$2)^3+'LED Curve'!$D$20*(BQ59/$W$2)^2+'LED Curve'!$D$21*(BQ59/$W$2)^1+'LED Curve'!$D$22)*$AC$2*$W$2))</f>
        <v>556.68179262159208</v>
      </c>
      <c r="FV59">
        <f>IF($W$3=0,0,IF(BR59&lt;=0,0,('LED Curve'!$D$19*(BR59/$W$3)^3+'LED Curve'!$D$20*(BR59/$W$3)^2+'LED Curve'!$D$21*(BR59/$W$3)^1+'LED Curve'!$D$22)*$AC$3*$W$3))</f>
        <v>1391.7044815539803</v>
      </c>
      <c r="FW59">
        <f>IF($W$4=0,0,IF(BS59&lt;=0,0,('LED Curve'!$D$19*(BS59/$W$4)^3+'LED Curve'!$D$20*(BS59/$W$4)^2+'LED Curve'!$D$21*(BS59/$W$4)^1+'LED Curve'!$D$22)*$AC$4*$W$4))</f>
        <v>0</v>
      </c>
      <c r="FX59">
        <f>IF($W$5=0,0,IF(BT59&lt;=0,0,('LED Curve'!$D$19*(BT59/$W$5)^3+'LED Curve'!$D$20*(BT59/$W$5)^2+'LED Curve'!$D$21*(BT59/$W$5)^1+'LED Curve'!$D$22)*$AC$5*$W$5))</f>
        <v>0</v>
      </c>
      <c r="FY59">
        <f>IF($W$6=0,0,IF(BU59&lt;=0,0,('LED Curve'!$D$19*(BU59/$W$6)^3+'LED Curve'!$D$20*(BU59/$W$6)^2+'LED Curve'!$D$21*(BU59/$W$6)^1+'LED Curve'!$D$22)*$AC$6*$W$6))</f>
        <v>0</v>
      </c>
      <c r="FZ59">
        <f>IF($Z$2=0,0,IF(BV59&lt;=0,0,('LED Curve'!$D$19*(BV59/$Z$2)^3+'LED Curve'!$D$20*(BV59/$Z$2)^2+'LED Curve'!$D$21*(BV59/$Z$2)^1+'LED Curve'!$D$22)*$AE$2*$Z$2))</f>
        <v>0</v>
      </c>
      <c r="GA59">
        <f>IF($Z$3=0,0,IF(BW59&lt;=0,0,('LED Curve'!$D$19*(BW59/$Z$3)^3+'LED Curve'!$D$20*(BW59/$Z$3)^2+'LED Curve'!$D$21*(BW59/$Z$3)^1+'LED Curve'!$D$22)*$AE$3*$Z$3))</f>
        <v>0</v>
      </c>
      <c r="GB59">
        <f>IF($Z$4=0,0,IF(BX59&lt;=0,0,('LED Curve'!$D$19*(BX59/$Z$4)^3+'LED Curve'!$D$20*(BX59/$Z$4)^2+'LED Curve'!$D$21*(BX59/$Z$4)^1+'LED Curve'!$D$22)*$AE$4*$Z$4))</f>
        <v>0</v>
      </c>
      <c r="GC59">
        <f>IF($Z$5=0,0,IF(BY59&lt;=0,0,('LED Curve'!$D$19*(BY59/$Z$5)^3+'LED Curve'!$D$20*(BY59/$Z$5)^2+'LED Curve'!$D$21*(BY59/$Z$5)^1+'LED Curve'!$D$22)*$AE$5*$Z$5))</f>
        <v>0</v>
      </c>
      <c r="GD59">
        <f>IF($Z$6=0,0,IF(BZ59&lt;=0,0,('LED Curve'!$D$19*(BZ59/$Z$6)^3+'LED Curve'!$D$20*(BZ59/$Z$6)^2+'LED Curve'!$D$21*(BZ59/$Z$6)^1+'LED Curve'!$D$22)*$AE$6*$Z$6))</f>
        <v>0</v>
      </c>
      <c r="GF59">
        <f>IF($W$2=0,0,IF(CB59&lt;=0,0,('LED Curve'!$D$19*(CB59/$W$2)^3+'LED Curve'!$D$20*(CB59/$W$2)^2+'LED Curve'!$D$21*(CB59/$W$2)^1+'LED Curve'!$D$22)*$AC$2*$W$2))</f>
        <v>542.70238627860692</v>
      </c>
      <c r="GG59">
        <f>IF($W$3=0,0,IF(CC59&lt;=0,0,('LED Curve'!$D$19*(CC59/$W$3)^3+'LED Curve'!$D$20*(CC59/$W$3)^2+'LED Curve'!$D$21*(CC59/$W$3)^1+'LED Curve'!$D$22)*$AC$3*$W$3))</f>
        <v>1356.7559656965173</v>
      </c>
      <c r="GH59">
        <f>IF($W$4=0,0,IF(CD59&lt;=0,0,('LED Curve'!$D$19*(CD59/$W$4)^3+'LED Curve'!$D$20*(CD59/$W$4)^2+'LED Curve'!$D$21*(CD59/$W$4)^1+'LED Curve'!$D$22)*$AC$4*$W$4))</f>
        <v>0</v>
      </c>
      <c r="GI59">
        <f>IF($W$5=0,0,IF(CE59&lt;=0,0,('LED Curve'!$D$19*(CE59/$W$5)^3+'LED Curve'!$D$20*(CE59/$W$5)^2+'LED Curve'!$D$21*(CE59/$W$5)^1+'LED Curve'!$D$22)*$AC$5*$W$5))</f>
        <v>0</v>
      </c>
      <c r="GJ59">
        <f>IF($W$6=0,0,IF(CF59&lt;=0,0,('LED Curve'!$D$19*(CF59/$W$6)^3+'LED Curve'!$D$20*(CF59/$W$6)^2+'LED Curve'!$D$21*(CF59/$W$6)^1+'LED Curve'!$D$22)*$AC$6*$W$6))</f>
        <v>0</v>
      </c>
      <c r="GK59">
        <f>IF($Z$2=0,0,IF(CG59&lt;=0,0,('LED Curve'!$D$19*(CG59/$Z$2)^3+'LED Curve'!$D$20*(CG59/$Z$2)^2+'LED Curve'!$D$21*(CG59/$Z$2)^1+'LED Curve'!$D$22)*$AE$2*$Z$2))</f>
        <v>0</v>
      </c>
      <c r="GL59">
        <f>IF($Z$3=0,0,IF(CH59&lt;=0,0,('LED Curve'!$D$19*(CH59/$Z$3)^3+'LED Curve'!$D$20*(CH59/$Z$3)^2+'LED Curve'!$D$21*(CH59/$Z$3)^1+'LED Curve'!$D$22)*$AE$3*$Z$3))</f>
        <v>0</v>
      </c>
      <c r="GM59">
        <f>IF($Z$4=0,0,IF(CI59&lt;=0,0,('LED Curve'!$D$19*(CI59/$Z$4)^3+'LED Curve'!$D$20*(CI59/$Z$4)^2+'LED Curve'!$D$21*(CI59/$Z$4)^1+'LED Curve'!$D$22)*$AE$4*$Z$4))</f>
        <v>0</v>
      </c>
      <c r="GN59">
        <f>IF($Z$5=0,0,IF(CJ59&lt;=0,0,('LED Curve'!$D$19*(CJ59/$Z$5)^3+'LED Curve'!$D$20*(CJ59/$Z$5)^2+'LED Curve'!$D$21*(CJ59/$Z$5)^1+'LED Curve'!$D$22)*$AE$5*$Z$5))</f>
        <v>0</v>
      </c>
      <c r="GO59">
        <f>IF($Z$6=0,0,IF(CK59&lt;=0,0,('LED Curve'!$D$19*(CK59/$Z$6)^3+'LED Curve'!$D$20*(CK59/$Z$6)^2+'LED Curve'!$D$21*(CK59/$Z$6)^1+'LED Curve'!$D$22)*$AE$6*$Z$6))</f>
        <v>0</v>
      </c>
      <c r="GQ59">
        <f t="shared" si="113"/>
        <v>572.84475462635373</v>
      </c>
      <c r="GR59">
        <f t="shared" si="41"/>
        <v>0</v>
      </c>
      <c r="GS59">
        <f t="shared" si="114"/>
        <v>1948.3862741755725</v>
      </c>
      <c r="GT59">
        <f t="shared" si="42"/>
        <v>0</v>
      </c>
      <c r="GU59">
        <f t="shared" si="115"/>
        <v>1899.4583519751241</v>
      </c>
      <c r="GV59">
        <f t="shared" si="43"/>
        <v>0</v>
      </c>
    </row>
    <row r="60" spans="1:204" ht="16.899999999999999">
      <c r="A60">
        <v>49</v>
      </c>
      <c r="B60">
        <f t="shared" si="0"/>
        <v>1.5950520833333333E-3</v>
      </c>
      <c r="C60" s="50">
        <f t="shared" si="1"/>
        <v>85.007084743416129</v>
      </c>
      <c r="D60" s="50">
        <f t="shared" si="2"/>
        <v>94.607871937129033</v>
      </c>
      <c r="E60" s="50">
        <f t="shared" si="3"/>
        <v>104.20865913084192</v>
      </c>
      <c r="G60" s="52">
        <f t="shared" si="4"/>
        <v>1.3493188054510497</v>
      </c>
      <c r="H60" s="52">
        <f t="shared" si="5"/>
        <v>1.501712252970302</v>
      </c>
      <c r="I60" s="52">
        <f t="shared" si="6"/>
        <v>1.6541057004895543</v>
      </c>
      <c r="J60" s="52">
        <f>IF(C60&lt;Calculation!D$19,0,G60)</f>
        <v>1.3493188054510497</v>
      </c>
      <c r="K60" s="52">
        <f>IF(D60&lt;Calculation!D$19,0,H60)</f>
        <v>1.501712252970302</v>
      </c>
      <c r="L60" s="52">
        <f>IF(E60&lt;Calculation!D$19,0,I60)</f>
        <v>1.6541057004895543</v>
      </c>
      <c r="M60" s="52">
        <f>IF(IF(C60&lt;Calculation!D$19,0,C60*(R$3/(R$2+R$3)))&gt;0,$H$2*SIN(2*PI()*$E$2*B60)+$H$5,0)</f>
        <v>1.3657232999424225</v>
      </c>
      <c r="N60" s="52">
        <f>IF(IF(D60&lt;Calculation!D$19,0,D60*(R$3/(R$2+R$3)))&gt;0,$J$2*SIN(2*PI()*$E$2*B60)+$J$5,0)</f>
        <v>1.3239888407345646</v>
      </c>
      <c r="O60" s="52">
        <f>IF(IF(E60&lt;Calculation!D$19,0,E60*(R$3/(R$2+R$3)))&gt;0,$L$2*SIN(2*PI()*$E$2*B60)+$L$5,0)</f>
        <v>1.2888018071746035</v>
      </c>
      <c r="Q60" s="55">
        <f>(M60/Design!C$43)*10^3</f>
        <v>151.74703332693585</v>
      </c>
      <c r="R60" s="55">
        <f>(N60/Design!C$43)*10^3</f>
        <v>147.1098711927294</v>
      </c>
      <c r="S60" s="55">
        <f>(O60/Design!C$43)*10^3</f>
        <v>143.20020079717816</v>
      </c>
      <c r="U60" s="55">
        <f>(($H$2*SIN(2*PI()*$E$2*B60)+$H$5)/Design!C$43)*10^3</f>
        <v>151.74703332693585</v>
      </c>
      <c r="V60" s="55">
        <f>(($J$2*SIN(2*PI()*$E$2*B60)+$J$5)/Design!C$43)*10^3</f>
        <v>147.1098711927294</v>
      </c>
      <c r="W60" s="55">
        <f>(($L$2*SIN(2*PI()*$E$2*B60)+$L$5)/Design!C$43)*10^3</f>
        <v>143.20020079717816</v>
      </c>
      <c r="Y60" s="99">
        <f>IF(C60&lt;('LED Curve'!$D$14*(U60/$W$2)^3+'LED Curve'!$D$15*(U60/$W$2)^2+'LED Curve'!$D$16*(U60/$W$2)^1+'LED Curve'!$D$17)*$AC$2+((R$5-1)*Design!C$18),0,         ('LED Curve'!$D$14*(U60/$W$2)^3+'LED Curve'!$D$15*(U60/$W$2)^2+'LED Curve'!$D$16*(U60/$W$2)^1+'LED Curve'!$D$17)*$AC$2)</f>
        <v>25.536506845275934</v>
      </c>
      <c r="Z60" s="99">
        <f>IF(Y60=0,0,IF(C60&lt;Y60+('LED Curve'!$D$14*(U60/$W$3)^3+'LED Curve'!$D$15*(U60/$W$3)^2+'LED Curve'!$D$16*(U60/$W$3)^1+'LED Curve'!$D$17)*$AC$3+((R$5-2)*Design!C$18),0,         ('LED Curve'!$D$14*(U60/$W$3)^3+'LED Curve'!$D$15*(U60/$W$3)^2+'LED Curve'!$D$16*(U60/$W$3)^1+'LED Curve'!$D$17)*$AC$3))</f>
        <v>0</v>
      </c>
      <c r="AA60" s="99">
        <f>IF(Z60=0,0,IF(C60&lt;(SUM(Y60:Z60)+('LED Curve'!$D$14*(U60/$W$4)^3+'LED Curve'!$D$15*(U60/$W$4)^2+'LED Curve'!$D$16*(U60/$W$4)^1+'LED Curve'!$D$17)*$AC$4+((R$5-3)*Design!C$18)),0,         ('LED Curve'!$D$14*(U60/$W$4)^3+'LED Curve'!$D$15*(U60/$W$4)^2+'LED Curve'!$D$16*(U60/$W$4)^1+'LED Curve'!$D$17)*$AC$4))</f>
        <v>0</v>
      </c>
      <c r="AB60" s="99">
        <f>IF(AA60=0,0,IF(C60&lt;(SUM(Y60:AA60)+('LED Curve'!$D$14*(U60/$W$5)^3+'LED Curve'!$D$15*(U60/$W$5)^2+'LED Curve'!$D$16*(U60/$W$5)^1+'LED Curve'!$D$17)*$AC$5+((R$5-4)*Design!C$18)),0,         ('LED Curve'!$D$14*(U60/$W$5)^3+'LED Curve'!$D$15*(U60/$W$5)^2+'LED Curve'!$D$16*(U60/$W$5)^1+'LED Curve'!$D$17)*$AC$5))</f>
        <v>0</v>
      </c>
      <c r="AC60" s="99">
        <f>IF(AB60=0,0,IF(C60&lt;(SUM(Y60:AB60)+ ('LED Curve'!$D$14*(U60/$W$6)^3+'LED Curve'!$D$15*(U60/$W$6)^2+'LED Curve'!$D$16*(U60/$W$6)^1+'LED Curve'!$D$17)*$AC$6+((R$5-5)*Design!C$18)),0,         ('LED Curve'!$D$14*(U60/$W$6)^3+'LED Curve'!$D$15*(U60/$W$6)^2+'LED Curve'!$D$16*(U60/$W$6)^1+'LED Curve'!$D$17)*$AC$6))</f>
        <v>0</v>
      </c>
      <c r="AD60" s="99">
        <f>IF(AC60=0,0,IF(C60&lt;(SUM(Y60:AC60)+('LED Curve'!$D$14*(U60/$Z$2)^3+'LED Curve'!$D$15*(U60/$Z$2)^2+'LED Curve'!$D$16*(U60/$Z$2)^1+'LED Curve'!$D$17)*$AE$2+((R$5-6)*Design!C$18)),0,         ('LED Curve'!$D$14*(U60/$Z$2)^3+'LED Curve'!$D$15*(U60/$Z$2)^2+'LED Curve'!$D$16*(U60/$Z$2)^1+'LED Curve'!$D$17)*$AE$2))</f>
        <v>0</v>
      </c>
      <c r="AE60" s="99">
        <f>IF(AD60=0,0,IF(C60&lt;(SUM(Y60:AD60)+('LED Curve'!$D$14*(U60/$Z$3)^3+'LED Curve'!$D$15*(U60/$Z$3)^2+'LED Curve'!$D$16*(U60/$Z$3)^1+'LED Curve'!$D$17)*$AE$3+((R$5-7)*Design!C$18)),0,         ('LED Curve'!$D$14*(U60/$Z$3)^3+'LED Curve'!$D$15*(U60/$Z$3)^2+'LED Curve'!$D$16*(U60/$Z$3)^1+'LED Curve'!$D$17)*$AE$3))</f>
        <v>0</v>
      </c>
      <c r="AF60" s="99">
        <f>IF(AE60=0,0,IF(C60&lt;(SUM(Y60:AE60)+('LED Curve'!$D$14*(U60/$Z$4)^3+'LED Curve'!$D$15*(U60/$Z$4)^2+'LED Curve'!$D$16*(U60/$Z$4)^1+'LED Curve'!$D$17)*$AE$4+((R$5-8)*Design!C$18)),0,         ('LED Curve'!$D$14*(U60/$Z$4)^3+'LED Curve'!$D$15*(U60/$Z$4)^2+'LED Curve'!$D$16*(U60/$Z$4)^1+'LED Curve'!$D$17)*$AE$4))</f>
        <v>0</v>
      </c>
      <c r="AG60" s="99">
        <f>IF(AF60=0,0,IF(C60&lt;(SUM(Y60:AF60)+('LED Curve'!$D$14*(U60/$Z$5)^3+'LED Curve'!$D$15*(U60/$Z$5)^2+'LED Curve'!$D$16*(U60/$Z$5)^1+'LED Curve'!$D$17)*$AE$5+((R$5-9)*Design!C$18)),0,         ('LED Curve'!$D$14*(U60/$Z$5)^3+'LED Curve'!$D$15*(U60/$Z$5)^2+'LED Curve'!$D$16*(U60/$Z$5)^1+'LED Curve'!$D$17)*$AE$5))</f>
        <v>0</v>
      </c>
      <c r="AH60" s="99">
        <f>IF(AG60=0,0,IF(C60&lt;(SUM(Y60:AG60)+('LED Curve'!$D$14*(U60/$Z$6)^3+'LED Curve'!$D$15*(U60/$Z$6)^2+'LED Curve'!$D$16*(U60/$Z$6)^1+'LED Curve'!$D$17)*$AE$6+((R$5-10)*Design!C$18)),0,         ('LED Curve'!$D$14*(U60/$Z$6)^3+'LED Curve'!$D$15*(U60/$Z$6)^2+'LED Curve'!$D$16*(U60/$Z$6)^1+'LED Curve'!$D$17)*$AE$6))</f>
        <v>0</v>
      </c>
      <c r="AI60">
        <f t="shared" si="44"/>
        <v>25.536506845275934</v>
      </c>
      <c r="AJ60" s="57">
        <f>IF(D60&lt;('LED Curve'!$D$14*(V60/$W$2)^3+'LED Curve'!$D$15*(V60/$W$2)^2+'LED Curve'!$D$16*(V60/$W$2)^1+'LED Curve'!$D$17)*$AC$2+((R$5-1)*Design!C$18),0,         ('LED Curve'!$D$14*(V60/$W$2)^3+'LED Curve'!$D$15*(V60/$W$2)^2+'LED Curve'!$D$16*(V60/$W$2)^1+'LED Curve'!$D$17)*$AC$2)</f>
        <v>25.43245538054849</v>
      </c>
      <c r="AK60" s="57">
        <f>IF(AJ60=0,0,IF(D60&lt;AJ60+('LED Curve'!$D$14*(V60/$W$3)^3+'LED Curve'!$D$15*(V60/$W$3)^2+'LED Curve'!$D$16*(V60/$W$3)^1+'LED Curve'!$D$17)*$AC$3+((R$5-1)*Design!C$18),0,         ('LED Curve'!$D$14*(V60/$W$3)^3+'LED Curve'!$D$15*(V60/$W$3)^2+'LED Curve'!$D$16*(V60/$W$3)^1+'LED Curve'!$D$17)*$AC$3))</f>
        <v>63.581138451371224</v>
      </c>
      <c r="AL60" s="57">
        <f>IF(AK60=0,0,IF(D60&lt;(SUM(AJ60:AK60)+('LED Curve'!$D$14*(V60/$W$4)^3+'LED Curve'!$D$15*(V60/$W$4)^2+'LED Curve'!$D$16*(V60/$W$4)^1+'LED Curve'!$D$17)*$AC$4+((R$5-1)*Design!C$18)),0,         ('LED Curve'!$D$14*(V60/$W$4)^3+'LED Curve'!$D$15*(V60/$W$4)^2+'LED Curve'!$D$16*(V60/$W$4)^1+'LED Curve'!$D$17)*$AC$4))</f>
        <v>0</v>
      </c>
      <c r="AM60" s="57">
        <f>IF(AL60=0,0,IF(D60&lt;(SUM(AJ60:AL60)+('LED Curve'!$D$14*(V60/$W$5)^3+'LED Curve'!$D$15*(V60/$W$5)^2+'LED Curve'!$D$16*(V60/$W$5)^1+'LED Curve'!$D$17)*$AC$5+((R$5-1)*Design!C$18)),0,         ('LED Curve'!$D$14*(V60/$W$5)^3+'LED Curve'!$D$15*(V60/$W$5)^2+'LED Curve'!$D$16*(V60/$W$5)^1+'LED Curve'!$D$17)*$AC$5))</f>
        <v>0</v>
      </c>
      <c r="AN60" s="57">
        <f>IF(AM60=0,0,IF(D60&lt;(SUM(AJ60:AM60)+ ('LED Curve'!$D$14*(V60/$W$6)^3+'LED Curve'!$D$15*(V60/$W$6)^2+'LED Curve'!$D$16*(V60/$W$6)^1+'LED Curve'!$D$17)*$AC$6+((R$5-1)*Design!C$18)),0,         ('LED Curve'!$D$14*(V60/$W$6)^3+'LED Curve'!$D$15*(V60/$W$6)^2+'LED Curve'!$D$16*(V60/$W$6)^1+'LED Curve'!$D$17)*$AC$6))</f>
        <v>0</v>
      </c>
      <c r="AO60" s="57">
        <f>IF(AN60=0,0,IF(D60&lt;(SUM(AJ60:AN60)+('LED Curve'!$D$14*(V60/$Z$2)^3+'LED Curve'!$D$15*(V60/$Z$2)^2+'LED Curve'!$D$16*(V60/$Z$2)^1+'LED Curve'!$D$17)*$AE$2+((R$5-1)*Design!C$18)),0,         ('LED Curve'!$D$14*(V60/$Z$2)^3+'LED Curve'!$D$15*(V60/$Z$2)^2+'LED Curve'!$D$16*(V60/$Z$2)^1+'LED Curve'!$D$17)*$AE$2))</f>
        <v>0</v>
      </c>
      <c r="AP60" s="57">
        <f>IF(AO60=0,0,IF(D60&lt;(SUM(AJ60:AO60)+('LED Curve'!$D$14*(V60/$Z$3)^3+'LED Curve'!$D$15*(V60/$Z$3)^2+'LED Curve'!$D$16*(V60/$Z$3)^1+'LED Curve'!$D$17)*$AE$3+((R$5-1)*Design!C$18)),0,         ('LED Curve'!$D$14*(V60/$Z$3)^3+'LED Curve'!$D$15*(V60/$Z$3)^2+'LED Curve'!$D$16*(V60/$Z$3)^1+'LED Curve'!$D$17)*$AE$3))</f>
        <v>0</v>
      </c>
      <c r="AQ60" s="57">
        <f>IF(AP60=0,0,IF(D60&lt;(SUM(AJ60:AP60)+('LED Curve'!$D$14*(V60/$Z$4)^3+'LED Curve'!$D$15*(V60/$Z$4)^2+'LED Curve'!$D$16*(V60/$Z$4)^1+'LED Curve'!$D$17)*$AE$4+((R$5-1)*Design!C$18)),0,         ('LED Curve'!$D$14*(V60/$Z$4)^3+'LED Curve'!$D$15*(V60/$Z$4)^2+'LED Curve'!$D$16*(V60/$Z$4)^1+'LED Curve'!$D$17)*$AE$4))</f>
        <v>0</v>
      </c>
      <c r="AR60" s="57">
        <f>IF(AQ60=0,0,IF(D60&lt;(SUM(AJ60:AQ60)+('LED Curve'!$D$14*(V60/$Z$5)^3+'LED Curve'!$D$15*(V60/$Z$5)^2+'LED Curve'!$D$16*(V60/$Z$5)^1+'LED Curve'!$D$17)*$AE$5+((R$5-1)*Design!C$18)),0,         ('LED Curve'!$D$14*(V60/$Z$5)^3+'LED Curve'!$D$15*(V60/$Z$5)^2+'LED Curve'!$D$16*(V60/$Z$5)^1+'LED Curve'!$D$17)*$AE$5))</f>
        <v>0</v>
      </c>
      <c r="AS60" s="57">
        <f>IF(AR60=0,0,IF(D60&lt;(SUM(AJ60:AR60)+('LED Curve'!$D$14*(V60/$Z$6)^3+'LED Curve'!$D$15*(V60/$Z$6)^2+'LED Curve'!$D$16*(V60/$Z$6)^1+'LED Curve'!$D$17)*$AE$6+((R$5-1)*Design!C$18)),0,         ('LED Curve'!$D$14*(V60/$Z$6)^3+'LED Curve'!$D$15*(V60/$Z$6)^2+'LED Curve'!$D$16*(V60/$Z$6)^1+'LED Curve'!$D$17)*$AE$6))</f>
        <v>0</v>
      </c>
      <c r="AU60" s="59">
        <f>IF(E60&lt;('LED Curve'!$D$14*(W60/$W$2)^3+'LED Curve'!$D$15*(W60/$W$2)^2+'LED Curve'!$D$16*(W60/$W$2)^1+'LED Curve'!$D$17)*$AC$2+((R$5-1)*Design!C$18),0,         ('LED Curve'!$D$14*(W60/$W$2)^3+'LED Curve'!$D$15*(W60/$W$2)^2+'LED Curve'!$D$16*(W60/$W$2)^1+'LED Curve'!$D$17)*$AC$2)</f>
        <v>25.343010105051324</v>
      </c>
      <c r="AV60" s="59">
        <f>IF(AU60=0,0,IF(E60&lt;AU60+('LED Curve'!$D$14*(W60/$W$3)^3+'LED Curve'!$D$15*(W60/$W$3)^2+'LED Curve'!$D$16*(W60/$W$3)^1+'LED Curve'!$D$17)*$AC$3+((R$5-2)*Design!C$18),0,         ('LED Curve'!$D$14*(W60/$W$3)^3+'LED Curve'!$D$15*(W60/$W$3)^2+'LED Curve'!$D$16*(W60/$W$3)^1+'LED Curve'!$D$17)*$AC$3))</f>
        <v>63.357525262628307</v>
      </c>
      <c r="AW60" s="59">
        <f>IF(AV60=0,0,IF(E60&lt;(SUM(AU60:AV60)+('LED Curve'!$D$14*(W60/$W$4)^3+'LED Curve'!$D$15*(W60/$W$4)^2+'LED Curve'!$D$16*(W60/$W$4)^1+'LED Curve'!$D$17)*$AC$4+((R$5-3)*Design!C$18)),0,         ('LED Curve'!$D$14*(W60/$W$4)^3+'LED Curve'!$D$15*(W60/$W$4)^2+'LED Curve'!$D$16*(W60/$W$4)^1+'LED Curve'!$D$17)*$AC$4))</f>
        <v>0</v>
      </c>
      <c r="AX60" s="59">
        <f>IF(AW60=0,0,IF(E60&lt;(SUM(AU60:AW60)+('LED Curve'!$D$14*(W60/$W$5)^3+'LED Curve'!$D$15*(W60/$W$5)^2+'LED Curve'!$D$16*(W60/$W$5)^1+'LED Curve'!$D$17)*$AC$5+((R$5-4)*Design!C$18)),0,         ('LED Curve'!$D$14*(W60/$W$5)^3+'LED Curve'!$D$15*(W60/$W$5)^2+'LED Curve'!$D$16*(W60/$W$5)^1+'LED Curve'!$D$17)*$AC$5))</f>
        <v>0</v>
      </c>
      <c r="AY60" s="59">
        <f>IF(AX60=0,0,IF(E60&lt;(SUM(AU60:AX60)+ ('LED Curve'!$D$14*(W60/$W$6)^3+'LED Curve'!$D$15*(W60/$W$6)^2+'LED Curve'!$D$16*(W60/$W$6)^1+'LED Curve'!$D$17)*$AC$6+((R$5-5)*Design!C$18)),0,         ('LED Curve'!$D$14*(W60/$W$6)^3+'LED Curve'!$D$15*(W60/$W$6)^2+'LED Curve'!$D$16*(W60/$W$6)^1+'LED Curve'!$D$17)*$AC$6))</f>
        <v>0</v>
      </c>
      <c r="AZ60" s="59">
        <f>IF(AY60=0,0,IF(E60&lt;(SUM(AU60:AY60)+('LED Curve'!$D$14*(W60/$Z$2)^3+'LED Curve'!$D$15*(W60/$Z$2)^2+'LED Curve'!$D$16*(W60/$Z$2)^1+'LED Curve'!$D$17)*$AE$2+((R$5-6)*Design!C$18)),0,         ('LED Curve'!$D$14*(W60/$Z$2)^3+'LED Curve'!$D$15*(W60/$Z$2)^2+'LED Curve'!$D$16*(W60/$Z$2)^1+'LED Curve'!$D$17)*$AE$2))</f>
        <v>0</v>
      </c>
      <c r="BA60" s="59">
        <f>IF(AZ60=0,0,IF(E60&lt;(SUM(AU60:AZ60)+('LED Curve'!$D$14*(W60/$Z$3)^3+'LED Curve'!$D$15*(W60/$Z$3)^2+'LED Curve'!$D$16*(W60/$Z$3)^1+'LED Curve'!$D$17)*$AE$3+((R$5-7)*Design!C$18)),0,         ('LED Curve'!$D$14*(W60/$Z$3)^3+'LED Curve'!$D$15*(W60/$Z$3)^2+'LED Curve'!$D$16*(W60/$Z$3)^1+'LED Curve'!$D$17)*$AE$3))</f>
        <v>0</v>
      </c>
      <c r="BB60" s="59">
        <f>IF(BA60=0,0,IF(E60&lt;(SUM(AU60:BA60)+('LED Curve'!$D$14*(W60/$Z$4)^3+'LED Curve'!$D$15*(W60/$Z$4)^2+'LED Curve'!$D$16*(W60/$Z$4)^1+'LED Curve'!$D$17)*$AE$4+((R$5-8)*Design!C$18)),0,         ('LED Curve'!$D$14*(W60/$Z$4)^3+'LED Curve'!$D$15*(W60/$Z$4)^2+'LED Curve'!$D$16*(W60/$Z$4)^1+'LED Curve'!$D$17)*$AE$4))</f>
        <v>0</v>
      </c>
      <c r="BC60" s="59">
        <f>IF(BB60=0,0,IF(E60&lt;(SUM(AU60:BB60)+('LED Curve'!$D$14*(W60/$Z$5)^3+'LED Curve'!$D$15*(W60/$Z$5)^2+'LED Curve'!$D$16*(W60/$Z$5)^1+'LED Curve'!$D$17)*$AE$5+((R$5-9)*Design!C$18)),0,         ('LED Curve'!$D$14*(W60/$Z$5)^3+'LED Curve'!$D$15*(W60/$Z$5)^2+'LED Curve'!$D$16*(W60/$Z$5)^1+'LED Curve'!$D$17)*$AE$5))</f>
        <v>0</v>
      </c>
      <c r="BD60" s="59">
        <f>IF(BC60=0,0,IF(E60&lt;(SUM(AU60:BC60)+('LED Curve'!$D$14*(W60/$Z$6)^3+'LED Curve'!$D$15*(W60/$Z$6)^2+'LED Curve'!$D$16*(W60/$Z$6)^1+'LED Curve'!$D$17)*$AE$6+((R$5-10)*Design!C$18)),0,         ('LED Curve'!$D$14*(W60/$Z$6)^3+'LED Curve'!$D$15*(W60/$Z$6)^2+'LED Curve'!$D$16*(W60/$Z$6)^1+'LED Curve'!$D$17)*$AE$6))</f>
        <v>0</v>
      </c>
      <c r="BE60">
        <f t="shared" si="45"/>
        <v>88.700535367679635</v>
      </c>
      <c r="BF60" s="64">
        <f t="shared" si="7"/>
        <v>151.74703332693585</v>
      </c>
      <c r="BG60" s="64">
        <f t="shared" si="8"/>
        <v>0</v>
      </c>
      <c r="BH60" s="64">
        <f t="shared" si="9"/>
        <v>0</v>
      </c>
      <c r="BI60" s="64">
        <f t="shared" si="10"/>
        <v>0</v>
      </c>
      <c r="BJ60" s="64">
        <f t="shared" si="11"/>
        <v>0</v>
      </c>
      <c r="BK60" s="64">
        <f t="shared" si="12"/>
        <v>0</v>
      </c>
      <c r="BL60" s="64">
        <f t="shared" si="13"/>
        <v>0</v>
      </c>
      <c r="BM60" s="64">
        <f t="shared" si="14"/>
        <v>0</v>
      </c>
      <c r="BN60" s="64">
        <f t="shared" si="15"/>
        <v>0</v>
      </c>
      <c r="BO60" s="64">
        <f t="shared" si="16"/>
        <v>0</v>
      </c>
      <c r="BQ60" s="67">
        <f t="shared" si="17"/>
        <v>147.1098711927294</v>
      </c>
      <c r="BR60" s="67">
        <f t="shared" si="18"/>
        <v>147.1098711927294</v>
      </c>
      <c r="BS60" s="67">
        <f t="shared" si="19"/>
        <v>0</v>
      </c>
      <c r="BT60" s="67">
        <f t="shared" si="20"/>
        <v>0</v>
      </c>
      <c r="BU60" s="67">
        <f t="shared" si="21"/>
        <v>0</v>
      </c>
      <c r="BV60" s="67">
        <f t="shared" si="22"/>
        <v>0</v>
      </c>
      <c r="BW60" s="67">
        <f t="shared" si="23"/>
        <v>0</v>
      </c>
      <c r="BX60" s="67">
        <f t="shared" si="24"/>
        <v>0</v>
      </c>
      <c r="BY60" s="67">
        <f t="shared" si="25"/>
        <v>0</v>
      </c>
      <c r="BZ60" s="67">
        <f t="shared" si="26"/>
        <v>0</v>
      </c>
      <c r="CB60" s="70">
        <f t="shared" si="27"/>
        <v>143.20020079717816</v>
      </c>
      <c r="CC60" s="70">
        <f t="shared" si="28"/>
        <v>143.20020079717816</v>
      </c>
      <c r="CD60" s="70">
        <f t="shared" si="29"/>
        <v>0</v>
      </c>
      <c r="CE60" s="70">
        <f t="shared" si="30"/>
        <v>0</v>
      </c>
      <c r="CF60" s="70">
        <f t="shared" si="31"/>
        <v>0</v>
      </c>
      <c r="CG60" s="70">
        <f t="shared" si="32"/>
        <v>0</v>
      </c>
      <c r="CH60" s="70">
        <f t="shared" si="33"/>
        <v>0</v>
      </c>
      <c r="CI60" s="70">
        <f t="shared" si="34"/>
        <v>0</v>
      </c>
      <c r="CJ60" s="70">
        <f t="shared" si="35"/>
        <v>0</v>
      </c>
      <c r="CK60" s="70">
        <f t="shared" si="36"/>
        <v>0</v>
      </c>
      <c r="CL60">
        <f t="shared" si="46"/>
        <v>286.40040159435631</v>
      </c>
      <c r="CM60" s="64">
        <f t="shared" si="47"/>
        <v>151.74703332693585</v>
      </c>
      <c r="CN60" s="64">
        <f t="shared" si="48"/>
        <v>0</v>
      </c>
      <c r="CO60" s="64">
        <f t="shared" si="49"/>
        <v>0</v>
      </c>
      <c r="CP60" s="64">
        <f t="shared" si="50"/>
        <v>0</v>
      </c>
      <c r="CQ60" s="64">
        <f t="shared" si="51"/>
        <v>0</v>
      </c>
      <c r="CR60" s="64">
        <f t="shared" si="52"/>
        <v>0</v>
      </c>
      <c r="CS60" s="64">
        <f t="shared" si="53"/>
        <v>0</v>
      </c>
      <c r="CT60" s="64">
        <f t="shared" si="54"/>
        <v>0</v>
      </c>
      <c r="CU60" s="64">
        <f t="shared" si="55"/>
        <v>0</v>
      </c>
      <c r="CV60" s="64">
        <f t="shared" si="56"/>
        <v>0</v>
      </c>
      <c r="CX60" s="103">
        <f t="shared" si="57"/>
        <v>147.1098711927294</v>
      </c>
      <c r="CY60" s="103">
        <f t="shared" si="58"/>
        <v>147.1098711927294</v>
      </c>
      <c r="CZ60" s="103">
        <f t="shared" si="59"/>
        <v>0</v>
      </c>
      <c r="DA60" s="103">
        <f t="shared" si="60"/>
        <v>0</v>
      </c>
      <c r="DB60" s="103">
        <f t="shared" si="61"/>
        <v>0</v>
      </c>
      <c r="DC60" s="103">
        <f t="shared" si="62"/>
        <v>0</v>
      </c>
      <c r="DD60" s="103">
        <f t="shared" si="63"/>
        <v>0</v>
      </c>
      <c r="DE60" s="103">
        <f t="shared" si="64"/>
        <v>0</v>
      </c>
      <c r="DF60" s="103">
        <f t="shared" si="65"/>
        <v>0</v>
      </c>
      <c r="DG60" s="103">
        <f t="shared" si="66"/>
        <v>0</v>
      </c>
      <c r="DI60" s="70">
        <f t="shared" si="67"/>
        <v>143.20020079717816</v>
      </c>
      <c r="DJ60" s="70">
        <f t="shared" si="68"/>
        <v>143.20020079717816</v>
      </c>
      <c r="DK60" s="70">
        <f t="shared" si="69"/>
        <v>0</v>
      </c>
      <c r="DL60" s="70">
        <f t="shared" si="70"/>
        <v>0</v>
      </c>
      <c r="DM60" s="70">
        <f t="shared" si="71"/>
        <v>0</v>
      </c>
      <c r="DN60" s="70">
        <f t="shared" si="72"/>
        <v>0</v>
      </c>
      <c r="DO60" s="70">
        <f t="shared" si="73"/>
        <v>0</v>
      </c>
      <c r="DP60" s="70">
        <f t="shared" si="74"/>
        <v>0</v>
      </c>
      <c r="DQ60" s="70">
        <f t="shared" si="75"/>
        <v>0</v>
      </c>
      <c r="DR60" s="70">
        <f t="shared" si="76"/>
        <v>0</v>
      </c>
      <c r="DT60">
        <f t="shared" si="77"/>
        <v>12.899572921584829</v>
      </c>
      <c r="DU60">
        <f t="shared" si="78"/>
        <v>13.917751854489291</v>
      </c>
      <c r="DV60">
        <f t="shared" si="116"/>
        <v>14.922700912341256</v>
      </c>
      <c r="DX60">
        <f t="shared" si="80"/>
        <v>0.15867708567175687</v>
      </c>
      <c r="DY60">
        <f t="shared" si="81"/>
        <v>0.14498128647954259</v>
      </c>
      <c r="DZ60">
        <f t="shared" si="82"/>
        <v>0.12874487319443029</v>
      </c>
      <c r="EB60">
        <f t="shared" si="83"/>
        <v>3.8750891553036126</v>
      </c>
      <c r="EC60">
        <f t="shared" si="84"/>
        <v>0</v>
      </c>
      <c r="ED60">
        <f t="shared" si="85"/>
        <v>0</v>
      </c>
      <c r="EE60">
        <f t="shared" si="86"/>
        <v>0</v>
      </c>
      <c r="EF60">
        <f t="shared" si="87"/>
        <v>0</v>
      </c>
      <c r="EG60">
        <f t="shared" si="88"/>
        <v>0</v>
      </c>
      <c r="EH60">
        <f t="shared" si="89"/>
        <v>0</v>
      </c>
      <c r="EI60">
        <f t="shared" si="90"/>
        <v>0</v>
      </c>
      <c r="EJ60">
        <f t="shared" si="91"/>
        <v>0</v>
      </c>
      <c r="EK60">
        <f t="shared" si="92"/>
        <v>0</v>
      </c>
      <c r="EM60">
        <f t="shared" si="93"/>
        <v>3.7413652351473261</v>
      </c>
      <c r="EN60">
        <f t="shared" si="94"/>
        <v>9.353413087868315</v>
      </c>
      <c r="EO60">
        <f t="shared" si="95"/>
        <v>0</v>
      </c>
      <c r="EP60">
        <f t="shared" si="96"/>
        <v>0</v>
      </c>
      <c r="EQ60">
        <f t="shared" si="97"/>
        <v>0</v>
      </c>
      <c r="ER60">
        <f t="shared" si="98"/>
        <v>0</v>
      </c>
      <c r="ES60">
        <f t="shared" si="99"/>
        <v>0</v>
      </c>
      <c r="ET60">
        <f t="shared" si="100"/>
        <v>0</v>
      </c>
      <c r="EU60">
        <f t="shared" si="101"/>
        <v>0</v>
      </c>
      <c r="EV60">
        <f t="shared" si="102"/>
        <v>0</v>
      </c>
      <c r="EX60">
        <f t="shared" si="103"/>
        <v>3.6291241358482651</v>
      </c>
      <c r="EY60">
        <f t="shared" si="104"/>
        <v>9.072810339620661</v>
      </c>
      <c r="EZ60">
        <f t="shared" si="105"/>
        <v>0</v>
      </c>
      <c r="FA60">
        <f t="shared" si="106"/>
        <v>0</v>
      </c>
      <c r="FB60">
        <f t="shared" si="107"/>
        <v>0</v>
      </c>
      <c r="FC60">
        <f t="shared" si="108"/>
        <v>0</v>
      </c>
      <c r="FD60">
        <f t="shared" si="109"/>
        <v>0</v>
      </c>
      <c r="FE60">
        <f t="shared" si="110"/>
        <v>0</v>
      </c>
      <c r="FF60">
        <f t="shared" si="111"/>
        <v>0</v>
      </c>
      <c r="FG60">
        <f t="shared" si="112"/>
        <v>0</v>
      </c>
      <c r="FJ60">
        <f>IF($W$2=0,0,IF(BF60&lt;=0,0,('LED Curve'!$D$19*(BF60/$W$2)^3+'LED Curve'!$D$20*(BF60/$W$2)^2+'LED Curve'!$D$21*(BF60/$W$2)^1+'LED Curve'!$D$22)*$AC$2*$W$2))</f>
        <v>581.68964233408849</v>
      </c>
      <c r="FK60">
        <f>IF($W$3=0,0,IF(BG60&lt;=0,0,('LED Curve'!$D$19*(BG60/$W$3)^3+'LED Curve'!$D$20*(BG60/$W$3)^2+'LED Curve'!$D$21*(BG60/$W$3)^1+'LED Curve'!$D$22)*$AC$3*$W$3))</f>
        <v>0</v>
      </c>
      <c r="FL60">
        <f>IF($W$4=0,0,IF(BH60&lt;=0,0,('LED Curve'!$D$19*(BH60/$W$4)^3+'LED Curve'!$D$20*(BH60/$W$4)^2+'LED Curve'!$D$21*(BH60/$W$4)^1+'LED Curve'!$D$22)*$AC$4*$W$4))</f>
        <v>0</v>
      </c>
      <c r="FM60">
        <f>IF($W$5=0,0,IF(BI60&lt;=0,0,('LED Curve'!$D$19*(BI60/$W$5)^3+'LED Curve'!$D$20*(BI60/$W$5)^2+'LED Curve'!$D$21*(BI60/$W$5)^1+'LED Curve'!$D$22)*$AC$5*$W$5))</f>
        <v>0</v>
      </c>
      <c r="FN60">
        <f>IF($W$6=0,0,IF(BJ60&lt;=0,0,('LED Curve'!$D$19*(BJ60/$W$6)^3+'LED Curve'!$D$20*(BJ60/$W$6)^2+'LED Curve'!$D$21*(BJ60/$W$6)^1+'LED Curve'!$D$22)*$AC$6*$W$6))</f>
        <v>0</v>
      </c>
      <c r="FO60">
        <f>IF($Z$2=0,0,IF(BK60&lt;=0,0,('LED Curve'!$D$19*(BK60/$Z$2)^3+'LED Curve'!$D$20*(BK60/$Z$2)^2+'LED Curve'!$D$21*(BK60/$Z$2)^1+'LED Curve'!$D$22)*$AE$2*$Z$2))</f>
        <v>0</v>
      </c>
      <c r="FP60">
        <f>IF($Z$3=0,0,IF(BL60&lt;=0,0,('LED Curve'!$D$19*(BL60/$Z$3)^3+'LED Curve'!$D$20*(BL60/$Z$3)^2+'LED Curve'!$D$21*(BL60/$Z$3)^1+'LED Curve'!$D$22)*$AE$3*$Z$3))</f>
        <v>0</v>
      </c>
      <c r="FQ60">
        <f>IF($Z$4=0,0,IF(BM60&lt;=0,0,('LED Curve'!$D$19*(BM60/$Z$4)^3+'LED Curve'!$D$20*(BM60/$Z$4)^2+'LED Curve'!$D$21*(BM60/$Z$4)^1+'LED Curve'!$D$22)*$AE$4*$Z$4))</f>
        <v>0</v>
      </c>
      <c r="FR60">
        <f>IF($Z$5=0,0,IF(BN60&lt;=0,0,('LED Curve'!$D$19*(BN60/$Z$5)^3+'LED Curve'!$D$20*(BN60/$Z$5)^2+'LED Curve'!$D$21*(BN60/$Z$5)^1+'LED Curve'!$D$22)*$AE$5*$Z$5))</f>
        <v>0</v>
      </c>
      <c r="FS60">
        <f>IF($Z$6=0,0,IF(BO60&lt;=0,0,('LED Curve'!$D$19*(BO60/$Z$6)^3+'LED Curve'!$D$20*(BO60/$Z$6)^2+'LED Curve'!$D$21*(BO60/$Z$6)^1+'LED Curve'!$D$22)*$AE$6*$Z$6))</f>
        <v>0</v>
      </c>
      <c r="FU60">
        <f>IF($W$2=0,0,IF(BQ60&lt;=0,0,('LED Curve'!$D$19*(BQ60/$W$2)^3+'LED Curve'!$D$20*(BQ60/$W$2)^2+'LED Curve'!$D$21*(BQ60/$W$2)^1+'LED Curve'!$D$22)*$AC$2*$W$2))</f>
        <v>566.65988584153229</v>
      </c>
      <c r="FV60">
        <f>IF($W$3=0,0,IF(BR60&lt;=0,0,('LED Curve'!$D$19*(BR60/$W$3)^3+'LED Curve'!$D$20*(BR60/$W$3)^2+'LED Curve'!$D$21*(BR60/$W$3)^1+'LED Curve'!$D$22)*$AC$3*$W$3))</f>
        <v>1416.6497146038307</v>
      </c>
      <c r="FW60">
        <f>IF($W$4=0,0,IF(BS60&lt;=0,0,('LED Curve'!$D$19*(BS60/$W$4)^3+'LED Curve'!$D$20*(BS60/$W$4)^2+'LED Curve'!$D$21*(BS60/$W$4)^1+'LED Curve'!$D$22)*$AC$4*$W$4))</f>
        <v>0</v>
      </c>
      <c r="FX60">
        <f>IF($W$5=0,0,IF(BT60&lt;=0,0,('LED Curve'!$D$19*(BT60/$W$5)^3+'LED Curve'!$D$20*(BT60/$W$5)^2+'LED Curve'!$D$21*(BT60/$W$5)^1+'LED Curve'!$D$22)*$AC$5*$W$5))</f>
        <v>0</v>
      </c>
      <c r="FY60">
        <f>IF($W$6=0,0,IF(BU60&lt;=0,0,('LED Curve'!$D$19*(BU60/$W$6)^3+'LED Curve'!$D$20*(BU60/$W$6)^2+'LED Curve'!$D$21*(BU60/$W$6)^1+'LED Curve'!$D$22)*$AC$6*$W$6))</f>
        <v>0</v>
      </c>
      <c r="FZ60">
        <f>IF($Z$2=0,0,IF(BV60&lt;=0,0,('LED Curve'!$D$19*(BV60/$Z$2)^3+'LED Curve'!$D$20*(BV60/$Z$2)^2+'LED Curve'!$D$21*(BV60/$Z$2)^1+'LED Curve'!$D$22)*$AE$2*$Z$2))</f>
        <v>0</v>
      </c>
      <c r="GA60">
        <f>IF($Z$3=0,0,IF(BW60&lt;=0,0,('LED Curve'!$D$19*(BW60/$Z$3)^3+'LED Curve'!$D$20*(BW60/$Z$3)^2+'LED Curve'!$D$21*(BW60/$Z$3)^1+'LED Curve'!$D$22)*$AE$3*$Z$3))</f>
        <v>0</v>
      </c>
      <c r="GB60">
        <f>IF($Z$4=0,0,IF(BX60&lt;=0,0,('LED Curve'!$D$19*(BX60/$Z$4)^3+'LED Curve'!$D$20*(BX60/$Z$4)^2+'LED Curve'!$D$21*(BX60/$Z$4)^1+'LED Curve'!$D$22)*$AE$4*$Z$4))</f>
        <v>0</v>
      </c>
      <c r="GC60">
        <f>IF($Z$5=0,0,IF(BY60&lt;=0,0,('LED Curve'!$D$19*(BY60/$Z$5)^3+'LED Curve'!$D$20*(BY60/$Z$5)^2+'LED Curve'!$D$21*(BY60/$Z$5)^1+'LED Curve'!$D$22)*$AE$5*$Z$5))</f>
        <v>0</v>
      </c>
      <c r="GD60">
        <f>IF($Z$6=0,0,IF(BZ60&lt;=0,0,('LED Curve'!$D$19*(BZ60/$Z$6)^3+'LED Curve'!$D$20*(BZ60/$Z$6)^2+'LED Curve'!$D$21*(BZ60/$Z$6)^1+'LED Curve'!$D$22)*$AE$6*$Z$6))</f>
        <v>0</v>
      </c>
      <c r="GF60">
        <f>IF($W$2=0,0,IF(CB60&lt;=0,0,('LED Curve'!$D$19*(CB60/$W$2)^3+'LED Curve'!$D$20*(CB60/$W$2)^2+'LED Curve'!$D$21*(CB60/$W$2)^1+'LED Curve'!$D$22)*$AC$2*$W$2))</f>
        <v>553.81594298174264</v>
      </c>
      <c r="GG60">
        <f>IF($W$3=0,0,IF(CC60&lt;=0,0,('LED Curve'!$D$19*(CC60/$W$3)^3+'LED Curve'!$D$20*(CC60/$W$3)^2+'LED Curve'!$D$21*(CC60/$W$3)^1+'LED Curve'!$D$22)*$AC$3*$W$3))</f>
        <v>1384.5398574543565</v>
      </c>
      <c r="GH60">
        <f>IF($W$4=0,0,IF(CD60&lt;=0,0,('LED Curve'!$D$19*(CD60/$W$4)^3+'LED Curve'!$D$20*(CD60/$W$4)^2+'LED Curve'!$D$21*(CD60/$W$4)^1+'LED Curve'!$D$22)*$AC$4*$W$4))</f>
        <v>0</v>
      </c>
      <c r="GI60">
        <f>IF($W$5=0,0,IF(CE60&lt;=0,0,('LED Curve'!$D$19*(CE60/$W$5)^3+'LED Curve'!$D$20*(CE60/$W$5)^2+'LED Curve'!$D$21*(CE60/$W$5)^1+'LED Curve'!$D$22)*$AC$5*$W$5))</f>
        <v>0</v>
      </c>
      <c r="GJ60">
        <f>IF($W$6=0,0,IF(CF60&lt;=0,0,('LED Curve'!$D$19*(CF60/$W$6)^3+'LED Curve'!$D$20*(CF60/$W$6)^2+'LED Curve'!$D$21*(CF60/$W$6)^1+'LED Curve'!$D$22)*$AC$6*$W$6))</f>
        <v>0</v>
      </c>
      <c r="GK60">
        <f>IF($Z$2=0,0,IF(CG60&lt;=0,0,('LED Curve'!$D$19*(CG60/$Z$2)^3+'LED Curve'!$D$20*(CG60/$Z$2)^2+'LED Curve'!$D$21*(CG60/$Z$2)^1+'LED Curve'!$D$22)*$AE$2*$Z$2))</f>
        <v>0</v>
      </c>
      <c r="GL60">
        <f>IF($Z$3=0,0,IF(CH60&lt;=0,0,('LED Curve'!$D$19*(CH60/$Z$3)^3+'LED Curve'!$D$20*(CH60/$Z$3)^2+'LED Curve'!$D$21*(CH60/$Z$3)^1+'LED Curve'!$D$22)*$AE$3*$Z$3))</f>
        <v>0</v>
      </c>
      <c r="GM60">
        <f>IF($Z$4=0,0,IF(CI60&lt;=0,0,('LED Curve'!$D$19*(CI60/$Z$4)^3+'LED Curve'!$D$20*(CI60/$Z$4)^2+'LED Curve'!$D$21*(CI60/$Z$4)^1+'LED Curve'!$D$22)*$AE$4*$Z$4))</f>
        <v>0</v>
      </c>
      <c r="GN60">
        <f>IF($Z$5=0,0,IF(CJ60&lt;=0,0,('LED Curve'!$D$19*(CJ60/$Z$5)^3+'LED Curve'!$D$20*(CJ60/$Z$5)^2+'LED Curve'!$D$21*(CJ60/$Z$5)^1+'LED Curve'!$D$22)*$AE$5*$Z$5))</f>
        <v>0</v>
      </c>
      <c r="GO60">
        <f>IF($Z$6=0,0,IF(CK60&lt;=0,0,('LED Curve'!$D$19*(CK60/$Z$6)^3+'LED Curve'!$D$20*(CK60/$Z$6)^2+'LED Curve'!$D$21*(CK60/$Z$6)^1+'LED Curve'!$D$22)*$AE$6*$Z$6))</f>
        <v>0</v>
      </c>
      <c r="GQ60">
        <f t="shared" si="113"/>
        <v>581.68964233408849</v>
      </c>
      <c r="GR60">
        <f t="shared" si="41"/>
        <v>0</v>
      </c>
      <c r="GS60">
        <f t="shared" si="114"/>
        <v>1983.309600445363</v>
      </c>
      <c r="GT60">
        <f t="shared" si="42"/>
        <v>0</v>
      </c>
      <c r="GU60">
        <f t="shared" si="115"/>
        <v>1938.3558004360991</v>
      </c>
      <c r="GV60">
        <f t="shared" si="43"/>
        <v>0</v>
      </c>
    </row>
    <row r="61" spans="1:204" ht="16.899999999999999">
      <c r="A61">
        <v>50</v>
      </c>
      <c r="B61">
        <f t="shared" si="0"/>
        <v>1.6276041666666667E-3</v>
      </c>
      <c r="C61" s="50">
        <f t="shared" si="1"/>
        <v>86.546101391893131</v>
      </c>
      <c r="D61" s="50">
        <f t="shared" si="2"/>
        <v>96.317890435436809</v>
      </c>
      <c r="E61" s="50">
        <f t="shared" si="3"/>
        <v>106.08967947898049</v>
      </c>
      <c r="G61" s="52">
        <f t="shared" si="4"/>
        <v>1.3737476411411607</v>
      </c>
      <c r="H61" s="52">
        <f t="shared" si="5"/>
        <v>1.5288554037370921</v>
      </c>
      <c r="I61" s="52">
        <f t="shared" si="6"/>
        <v>1.6839631663330235</v>
      </c>
      <c r="J61" s="52">
        <f>IF(C61&lt;Calculation!D$19,0,G61)</f>
        <v>1.3737476411411607</v>
      </c>
      <c r="K61" s="52">
        <f>IF(D61&lt;Calculation!D$19,0,H61)</f>
        <v>1.5288554037370921</v>
      </c>
      <c r="L61" s="52">
        <f>IF(E61&lt;Calculation!D$19,0,I61)</f>
        <v>1.6839631663330235</v>
      </c>
      <c r="M61" s="52">
        <f>IF(IF(C61&lt;Calculation!D$19,0,C61*(R$3/(R$2+R$3)))&gt;0,$H$2*SIN(2*PI()*$E$2*B61)+$H$5,0)</f>
        <v>1.3901521356325335</v>
      </c>
      <c r="N61" s="52">
        <f>IF(IF(D61&lt;Calculation!D$19,0,D61*(R$3/(R$2+R$3)))&gt;0,$J$2*SIN(2*PI()*$E$2*B61)+$J$5,0)</f>
        <v>1.3511319915013547</v>
      </c>
      <c r="O61" s="52">
        <f>IF(IF(E61&lt;Calculation!D$19,0,E61*(R$3/(R$2+R$3)))&gt;0,$L$2*SIN(2*PI()*$E$2*B61)+$L$5,0)</f>
        <v>1.3186592730180726</v>
      </c>
      <c r="Q61" s="55">
        <f>(M61/Design!C$43)*10^3</f>
        <v>154.46134840361483</v>
      </c>
      <c r="R61" s="55">
        <f>(N61/Design!C$43)*10^3</f>
        <v>150.12577683348385</v>
      </c>
      <c r="S61" s="55">
        <f>(O61/Design!C$43)*10^3</f>
        <v>146.51769700200805</v>
      </c>
      <c r="U61" s="55">
        <f>(($H$2*SIN(2*PI()*$E$2*B61)+$H$5)/Design!C$43)*10^3</f>
        <v>154.46134840361483</v>
      </c>
      <c r="V61" s="55">
        <f>(($J$2*SIN(2*PI()*$E$2*B61)+$J$5)/Design!C$43)*10^3</f>
        <v>150.12577683348385</v>
      </c>
      <c r="W61" s="55">
        <f>(($L$2*SIN(2*PI()*$E$2*B61)+$L$5)/Design!C$43)*10^3</f>
        <v>146.51769700200805</v>
      </c>
      <c r="Y61" s="99">
        <f>IF(C61&lt;('LED Curve'!$D$14*(U61/$W$2)^3+'LED Curve'!$D$15*(U61/$W$2)^2+'LED Curve'!$D$16*(U61/$W$2)^1+'LED Curve'!$D$17)*$AC$2+((R$5-1)*Design!C$18),0,         ('LED Curve'!$D$14*(U61/$W$2)^3+'LED Curve'!$D$15*(U61/$W$2)^2+'LED Curve'!$D$16*(U61/$W$2)^1+'LED Curve'!$D$17)*$AC$2)</f>
        <v>25.596329455906151</v>
      </c>
      <c r="Z61" s="99">
        <f>IF(Y61=0,0,IF(C61&lt;Y61+('LED Curve'!$D$14*(U61/$W$3)^3+'LED Curve'!$D$15*(U61/$W$3)^2+'LED Curve'!$D$16*(U61/$W$3)^1+'LED Curve'!$D$17)*$AC$3+((R$5-2)*Design!C$18),0,         ('LED Curve'!$D$14*(U61/$W$3)^3+'LED Curve'!$D$15*(U61/$W$3)^2+'LED Curve'!$D$16*(U61/$W$3)^1+'LED Curve'!$D$17)*$AC$3))</f>
        <v>0</v>
      </c>
      <c r="AA61" s="99">
        <f>IF(Z61=0,0,IF(C61&lt;(SUM(Y61:Z61)+('LED Curve'!$D$14*(U61/$W$4)^3+'LED Curve'!$D$15*(U61/$W$4)^2+'LED Curve'!$D$16*(U61/$W$4)^1+'LED Curve'!$D$17)*$AC$4+((R$5-3)*Design!C$18)),0,         ('LED Curve'!$D$14*(U61/$W$4)^3+'LED Curve'!$D$15*(U61/$W$4)^2+'LED Curve'!$D$16*(U61/$W$4)^1+'LED Curve'!$D$17)*$AC$4))</f>
        <v>0</v>
      </c>
      <c r="AB61" s="99">
        <f>IF(AA61=0,0,IF(C61&lt;(SUM(Y61:AA61)+('LED Curve'!$D$14*(U61/$W$5)^3+'LED Curve'!$D$15*(U61/$W$5)^2+'LED Curve'!$D$16*(U61/$W$5)^1+'LED Curve'!$D$17)*$AC$5+((R$5-4)*Design!C$18)),0,         ('LED Curve'!$D$14*(U61/$W$5)^3+'LED Curve'!$D$15*(U61/$W$5)^2+'LED Curve'!$D$16*(U61/$W$5)^1+'LED Curve'!$D$17)*$AC$5))</f>
        <v>0</v>
      </c>
      <c r="AC61" s="99">
        <f>IF(AB61=0,0,IF(C61&lt;(SUM(Y61:AB61)+ ('LED Curve'!$D$14*(U61/$W$6)^3+'LED Curve'!$D$15*(U61/$W$6)^2+'LED Curve'!$D$16*(U61/$W$6)^1+'LED Curve'!$D$17)*$AC$6+((R$5-5)*Design!C$18)),0,         ('LED Curve'!$D$14*(U61/$W$6)^3+'LED Curve'!$D$15*(U61/$W$6)^2+'LED Curve'!$D$16*(U61/$W$6)^1+'LED Curve'!$D$17)*$AC$6))</f>
        <v>0</v>
      </c>
      <c r="AD61" s="99">
        <f>IF(AC61=0,0,IF(C61&lt;(SUM(Y61:AC61)+('LED Curve'!$D$14*(U61/$Z$2)^3+'LED Curve'!$D$15*(U61/$Z$2)^2+'LED Curve'!$D$16*(U61/$Z$2)^1+'LED Curve'!$D$17)*$AE$2+((R$5-6)*Design!C$18)),0,         ('LED Curve'!$D$14*(U61/$Z$2)^3+'LED Curve'!$D$15*(U61/$Z$2)^2+'LED Curve'!$D$16*(U61/$Z$2)^1+'LED Curve'!$D$17)*$AE$2))</f>
        <v>0</v>
      </c>
      <c r="AE61" s="99">
        <f>IF(AD61=0,0,IF(C61&lt;(SUM(Y61:AD61)+('LED Curve'!$D$14*(U61/$Z$3)^3+'LED Curve'!$D$15*(U61/$Z$3)^2+'LED Curve'!$D$16*(U61/$Z$3)^1+'LED Curve'!$D$17)*$AE$3+((R$5-7)*Design!C$18)),0,         ('LED Curve'!$D$14*(U61/$Z$3)^3+'LED Curve'!$D$15*(U61/$Z$3)^2+'LED Curve'!$D$16*(U61/$Z$3)^1+'LED Curve'!$D$17)*$AE$3))</f>
        <v>0</v>
      </c>
      <c r="AF61" s="99">
        <f>IF(AE61=0,0,IF(C61&lt;(SUM(Y61:AE61)+('LED Curve'!$D$14*(U61/$Z$4)^3+'LED Curve'!$D$15*(U61/$Z$4)^2+'LED Curve'!$D$16*(U61/$Z$4)^1+'LED Curve'!$D$17)*$AE$4+((R$5-8)*Design!C$18)),0,         ('LED Curve'!$D$14*(U61/$Z$4)^3+'LED Curve'!$D$15*(U61/$Z$4)^2+'LED Curve'!$D$16*(U61/$Z$4)^1+'LED Curve'!$D$17)*$AE$4))</f>
        <v>0</v>
      </c>
      <c r="AG61" s="99">
        <f>IF(AF61=0,0,IF(C61&lt;(SUM(Y61:AF61)+('LED Curve'!$D$14*(U61/$Z$5)^3+'LED Curve'!$D$15*(U61/$Z$5)^2+'LED Curve'!$D$16*(U61/$Z$5)^1+'LED Curve'!$D$17)*$AE$5+((R$5-9)*Design!C$18)),0,         ('LED Curve'!$D$14*(U61/$Z$5)^3+'LED Curve'!$D$15*(U61/$Z$5)^2+'LED Curve'!$D$16*(U61/$Z$5)^1+'LED Curve'!$D$17)*$AE$5))</f>
        <v>0</v>
      </c>
      <c r="AH61" s="99">
        <f>IF(AG61=0,0,IF(C61&lt;(SUM(Y61:AG61)+('LED Curve'!$D$14*(U61/$Z$6)^3+'LED Curve'!$D$15*(U61/$Z$6)^2+'LED Curve'!$D$16*(U61/$Z$6)^1+'LED Curve'!$D$17)*$AE$6+((R$5-10)*Design!C$18)),0,         ('LED Curve'!$D$14*(U61/$Z$6)^3+'LED Curve'!$D$15*(U61/$Z$6)^2+'LED Curve'!$D$16*(U61/$Z$6)^1+'LED Curve'!$D$17)*$AE$6))</f>
        <v>0</v>
      </c>
      <c r="AI61">
        <f t="shared" si="44"/>
        <v>25.596329455906151</v>
      </c>
      <c r="AJ61" s="57">
        <f>IF(D61&lt;('LED Curve'!$D$14*(V61/$W$2)^3+'LED Curve'!$D$15*(V61/$W$2)^2+'LED Curve'!$D$16*(V61/$W$2)^1+'LED Curve'!$D$17)*$AC$2+((R$5-1)*Design!C$18),0,         ('LED Curve'!$D$14*(V61/$W$2)^3+'LED Curve'!$D$15*(V61/$W$2)^2+'LED Curve'!$D$16*(V61/$W$2)^1+'LED Curve'!$D$17)*$AC$2)</f>
        <v>25.500388057645736</v>
      </c>
      <c r="AK61" s="57">
        <f>IF(AJ61=0,0,IF(D61&lt;AJ61+('LED Curve'!$D$14*(V61/$W$3)^3+'LED Curve'!$D$15*(V61/$W$3)^2+'LED Curve'!$D$16*(V61/$W$3)^1+'LED Curve'!$D$17)*$AC$3+((R$5-1)*Design!C$18),0,         ('LED Curve'!$D$14*(V61/$W$3)^3+'LED Curve'!$D$15*(V61/$W$3)^2+'LED Curve'!$D$16*(V61/$W$3)^1+'LED Curve'!$D$17)*$AC$3))</f>
        <v>63.750970144114341</v>
      </c>
      <c r="AL61" s="57">
        <f>IF(AK61=0,0,IF(D61&lt;(SUM(AJ61:AK61)+('LED Curve'!$D$14*(V61/$W$4)^3+'LED Curve'!$D$15*(V61/$W$4)^2+'LED Curve'!$D$16*(V61/$W$4)^1+'LED Curve'!$D$17)*$AC$4+((R$5-1)*Design!C$18)),0,         ('LED Curve'!$D$14*(V61/$W$4)^3+'LED Curve'!$D$15*(V61/$W$4)^2+'LED Curve'!$D$16*(V61/$W$4)^1+'LED Curve'!$D$17)*$AC$4))</f>
        <v>0</v>
      </c>
      <c r="AM61" s="57">
        <f>IF(AL61=0,0,IF(D61&lt;(SUM(AJ61:AL61)+('LED Curve'!$D$14*(V61/$W$5)^3+'LED Curve'!$D$15*(V61/$W$5)^2+'LED Curve'!$D$16*(V61/$W$5)^1+'LED Curve'!$D$17)*$AC$5+((R$5-1)*Design!C$18)),0,         ('LED Curve'!$D$14*(V61/$W$5)^3+'LED Curve'!$D$15*(V61/$W$5)^2+'LED Curve'!$D$16*(V61/$W$5)^1+'LED Curve'!$D$17)*$AC$5))</f>
        <v>0</v>
      </c>
      <c r="AN61" s="57">
        <f>IF(AM61=0,0,IF(D61&lt;(SUM(AJ61:AM61)+ ('LED Curve'!$D$14*(V61/$W$6)^3+'LED Curve'!$D$15*(V61/$W$6)^2+'LED Curve'!$D$16*(V61/$W$6)^1+'LED Curve'!$D$17)*$AC$6+((R$5-1)*Design!C$18)),0,         ('LED Curve'!$D$14*(V61/$W$6)^3+'LED Curve'!$D$15*(V61/$W$6)^2+'LED Curve'!$D$16*(V61/$W$6)^1+'LED Curve'!$D$17)*$AC$6))</f>
        <v>0</v>
      </c>
      <c r="AO61" s="57">
        <f>IF(AN61=0,0,IF(D61&lt;(SUM(AJ61:AN61)+('LED Curve'!$D$14*(V61/$Z$2)^3+'LED Curve'!$D$15*(V61/$Z$2)^2+'LED Curve'!$D$16*(V61/$Z$2)^1+'LED Curve'!$D$17)*$AE$2+((R$5-1)*Design!C$18)),0,         ('LED Curve'!$D$14*(V61/$Z$2)^3+'LED Curve'!$D$15*(V61/$Z$2)^2+'LED Curve'!$D$16*(V61/$Z$2)^1+'LED Curve'!$D$17)*$AE$2))</f>
        <v>0</v>
      </c>
      <c r="AP61" s="57">
        <f>IF(AO61=0,0,IF(D61&lt;(SUM(AJ61:AO61)+('LED Curve'!$D$14*(V61/$Z$3)^3+'LED Curve'!$D$15*(V61/$Z$3)^2+'LED Curve'!$D$16*(V61/$Z$3)^1+'LED Curve'!$D$17)*$AE$3+((R$5-1)*Design!C$18)),0,         ('LED Curve'!$D$14*(V61/$Z$3)^3+'LED Curve'!$D$15*(V61/$Z$3)^2+'LED Curve'!$D$16*(V61/$Z$3)^1+'LED Curve'!$D$17)*$AE$3))</f>
        <v>0</v>
      </c>
      <c r="AQ61" s="57">
        <f>IF(AP61=0,0,IF(D61&lt;(SUM(AJ61:AP61)+('LED Curve'!$D$14*(V61/$Z$4)^3+'LED Curve'!$D$15*(V61/$Z$4)^2+'LED Curve'!$D$16*(V61/$Z$4)^1+'LED Curve'!$D$17)*$AE$4+((R$5-1)*Design!C$18)),0,         ('LED Curve'!$D$14*(V61/$Z$4)^3+'LED Curve'!$D$15*(V61/$Z$4)^2+'LED Curve'!$D$16*(V61/$Z$4)^1+'LED Curve'!$D$17)*$AE$4))</f>
        <v>0</v>
      </c>
      <c r="AR61" s="57">
        <f>IF(AQ61=0,0,IF(D61&lt;(SUM(AJ61:AQ61)+('LED Curve'!$D$14*(V61/$Z$5)^3+'LED Curve'!$D$15*(V61/$Z$5)^2+'LED Curve'!$D$16*(V61/$Z$5)^1+'LED Curve'!$D$17)*$AE$5+((R$5-1)*Design!C$18)),0,         ('LED Curve'!$D$14*(V61/$Z$5)^3+'LED Curve'!$D$15*(V61/$Z$5)^2+'LED Curve'!$D$16*(V61/$Z$5)^1+'LED Curve'!$D$17)*$AE$5))</f>
        <v>0</v>
      </c>
      <c r="AS61" s="57">
        <f>IF(AR61=0,0,IF(D61&lt;(SUM(AJ61:AR61)+('LED Curve'!$D$14*(V61/$Z$6)^3+'LED Curve'!$D$15*(V61/$Z$6)^2+'LED Curve'!$D$16*(V61/$Z$6)^1+'LED Curve'!$D$17)*$AE$6+((R$5-1)*Design!C$18)),0,         ('LED Curve'!$D$14*(V61/$Z$6)^3+'LED Curve'!$D$15*(V61/$Z$6)^2+'LED Curve'!$D$16*(V61/$Z$6)^1+'LED Curve'!$D$17)*$AE$6))</f>
        <v>0</v>
      </c>
      <c r="AU61" s="59">
        <f>IF(E61&lt;('LED Curve'!$D$14*(W61/$W$2)^3+'LED Curve'!$D$15*(W61/$W$2)^2+'LED Curve'!$D$16*(W61/$W$2)^1+'LED Curve'!$D$17)*$AC$2+((R$5-1)*Design!C$18),0,         ('LED Curve'!$D$14*(W61/$W$2)^3+'LED Curve'!$D$15*(W61/$W$2)^2+'LED Curve'!$D$16*(W61/$W$2)^1+'LED Curve'!$D$17)*$AC$2)</f>
        <v>25.419006020849519</v>
      </c>
      <c r="AV61" s="59">
        <f>IF(AU61=0,0,IF(E61&lt;AU61+('LED Curve'!$D$14*(W61/$W$3)^3+'LED Curve'!$D$15*(W61/$W$3)^2+'LED Curve'!$D$16*(W61/$W$3)^1+'LED Curve'!$D$17)*$AC$3+((R$5-2)*Design!C$18),0,         ('LED Curve'!$D$14*(W61/$W$3)^3+'LED Curve'!$D$15*(W61/$W$3)^2+'LED Curve'!$D$16*(W61/$W$3)^1+'LED Curve'!$D$17)*$AC$3))</f>
        <v>63.547515052123799</v>
      </c>
      <c r="AW61" s="59">
        <f>IF(AV61=0,0,IF(E61&lt;(SUM(AU61:AV61)+('LED Curve'!$D$14*(W61/$W$4)^3+'LED Curve'!$D$15*(W61/$W$4)^2+'LED Curve'!$D$16*(W61/$W$4)^1+'LED Curve'!$D$17)*$AC$4+((R$5-3)*Design!C$18)),0,         ('LED Curve'!$D$14*(W61/$W$4)^3+'LED Curve'!$D$15*(W61/$W$4)^2+'LED Curve'!$D$16*(W61/$W$4)^1+'LED Curve'!$D$17)*$AC$4))</f>
        <v>0</v>
      </c>
      <c r="AX61" s="59">
        <f>IF(AW61=0,0,IF(E61&lt;(SUM(AU61:AW61)+('LED Curve'!$D$14*(W61/$W$5)^3+'LED Curve'!$D$15*(W61/$W$5)^2+'LED Curve'!$D$16*(W61/$W$5)^1+'LED Curve'!$D$17)*$AC$5+((R$5-4)*Design!C$18)),0,         ('LED Curve'!$D$14*(W61/$W$5)^3+'LED Curve'!$D$15*(W61/$W$5)^2+'LED Curve'!$D$16*(W61/$W$5)^1+'LED Curve'!$D$17)*$AC$5))</f>
        <v>0</v>
      </c>
      <c r="AY61" s="59">
        <f>IF(AX61=0,0,IF(E61&lt;(SUM(AU61:AX61)+ ('LED Curve'!$D$14*(W61/$W$6)^3+'LED Curve'!$D$15*(W61/$W$6)^2+'LED Curve'!$D$16*(W61/$W$6)^1+'LED Curve'!$D$17)*$AC$6+((R$5-5)*Design!C$18)),0,         ('LED Curve'!$D$14*(W61/$W$6)^3+'LED Curve'!$D$15*(W61/$W$6)^2+'LED Curve'!$D$16*(W61/$W$6)^1+'LED Curve'!$D$17)*$AC$6))</f>
        <v>0</v>
      </c>
      <c r="AZ61" s="59">
        <f>IF(AY61=0,0,IF(E61&lt;(SUM(AU61:AY61)+('LED Curve'!$D$14*(W61/$Z$2)^3+'LED Curve'!$D$15*(W61/$Z$2)^2+'LED Curve'!$D$16*(W61/$Z$2)^1+'LED Curve'!$D$17)*$AE$2+((R$5-6)*Design!C$18)),0,         ('LED Curve'!$D$14*(W61/$Z$2)^3+'LED Curve'!$D$15*(W61/$Z$2)^2+'LED Curve'!$D$16*(W61/$Z$2)^1+'LED Curve'!$D$17)*$AE$2))</f>
        <v>0</v>
      </c>
      <c r="BA61" s="59">
        <f>IF(AZ61=0,0,IF(E61&lt;(SUM(AU61:AZ61)+('LED Curve'!$D$14*(W61/$Z$3)^3+'LED Curve'!$D$15*(W61/$Z$3)^2+'LED Curve'!$D$16*(W61/$Z$3)^1+'LED Curve'!$D$17)*$AE$3+((R$5-7)*Design!C$18)),0,         ('LED Curve'!$D$14*(W61/$Z$3)^3+'LED Curve'!$D$15*(W61/$Z$3)^2+'LED Curve'!$D$16*(W61/$Z$3)^1+'LED Curve'!$D$17)*$AE$3))</f>
        <v>0</v>
      </c>
      <c r="BB61" s="59">
        <f>IF(BA61=0,0,IF(E61&lt;(SUM(AU61:BA61)+('LED Curve'!$D$14*(W61/$Z$4)^3+'LED Curve'!$D$15*(W61/$Z$4)^2+'LED Curve'!$D$16*(W61/$Z$4)^1+'LED Curve'!$D$17)*$AE$4+((R$5-8)*Design!C$18)),0,         ('LED Curve'!$D$14*(W61/$Z$4)^3+'LED Curve'!$D$15*(W61/$Z$4)^2+'LED Curve'!$D$16*(W61/$Z$4)^1+'LED Curve'!$D$17)*$AE$4))</f>
        <v>0</v>
      </c>
      <c r="BC61" s="59">
        <f>IF(BB61=0,0,IF(E61&lt;(SUM(AU61:BB61)+('LED Curve'!$D$14*(W61/$Z$5)^3+'LED Curve'!$D$15*(W61/$Z$5)^2+'LED Curve'!$D$16*(W61/$Z$5)^1+'LED Curve'!$D$17)*$AE$5+((R$5-9)*Design!C$18)),0,         ('LED Curve'!$D$14*(W61/$Z$5)^3+'LED Curve'!$D$15*(W61/$Z$5)^2+'LED Curve'!$D$16*(W61/$Z$5)^1+'LED Curve'!$D$17)*$AE$5))</f>
        <v>0</v>
      </c>
      <c r="BD61" s="59">
        <f>IF(BC61=0,0,IF(E61&lt;(SUM(AU61:BC61)+('LED Curve'!$D$14*(W61/$Z$6)^3+'LED Curve'!$D$15*(W61/$Z$6)^2+'LED Curve'!$D$16*(W61/$Z$6)^1+'LED Curve'!$D$17)*$AE$6+((R$5-10)*Design!C$18)),0,         ('LED Curve'!$D$14*(W61/$Z$6)^3+'LED Curve'!$D$15*(W61/$Z$6)^2+'LED Curve'!$D$16*(W61/$Z$6)^1+'LED Curve'!$D$17)*$AE$6))</f>
        <v>0</v>
      </c>
      <c r="BE61">
        <f t="shared" si="45"/>
        <v>88.966521072973322</v>
      </c>
      <c r="BF61" s="64">
        <f t="shared" si="7"/>
        <v>154.46134840361483</v>
      </c>
      <c r="BG61" s="64">
        <f t="shared" si="8"/>
        <v>0</v>
      </c>
      <c r="BH61" s="64">
        <f t="shared" si="9"/>
        <v>0</v>
      </c>
      <c r="BI61" s="64">
        <f t="shared" si="10"/>
        <v>0</v>
      </c>
      <c r="BJ61" s="64">
        <f t="shared" si="11"/>
        <v>0</v>
      </c>
      <c r="BK61" s="64">
        <f t="shared" si="12"/>
        <v>0</v>
      </c>
      <c r="BL61" s="64">
        <f t="shared" si="13"/>
        <v>0</v>
      </c>
      <c r="BM61" s="64">
        <f t="shared" si="14"/>
        <v>0</v>
      </c>
      <c r="BN61" s="64">
        <f t="shared" si="15"/>
        <v>0</v>
      </c>
      <c r="BO61" s="64">
        <f t="shared" si="16"/>
        <v>0</v>
      </c>
      <c r="BQ61" s="67">
        <f t="shared" si="17"/>
        <v>150.12577683348385</v>
      </c>
      <c r="BR61" s="67">
        <f t="shared" si="18"/>
        <v>150.12577683348385</v>
      </c>
      <c r="BS61" s="67">
        <f t="shared" si="19"/>
        <v>0</v>
      </c>
      <c r="BT61" s="67">
        <f t="shared" si="20"/>
        <v>0</v>
      </c>
      <c r="BU61" s="67">
        <f t="shared" si="21"/>
        <v>0</v>
      </c>
      <c r="BV61" s="67">
        <f t="shared" si="22"/>
        <v>0</v>
      </c>
      <c r="BW61" s="67">
        <f t="shared" si="23"/>
        <v>0</v>
      </c>
      <c r="BX61" s="67">
        <f t="shared" si="24"/>
        <v>0</v>
      </c>
      <c r="BY61" s="67">
        <f t="shared" si="25"/>
        <v>0</v>
      </c>
      <c r="BZ61" s="67">
        <f t="shared" si="26"/>
        <v>0</v>
      </c>
      <c r="CB61" s="70">
        <f t="shared" si="27"/>
        <v>146.51769700200805</v>
      </c>
      <c r="CC61" s="70">
        <f t="shared" si="28"/>
        <v>146.51769700200805</v>
      </c>
      <c r="CD61" s="70">
        <f t="shared" si="29"/>
        <v>0</v>
      </c>
      <c r="CE61" s="70">
        <f t="shared" si="30"/>
        <v>0</v>
      </c>
      <c r="CF61" s="70">
        <f t="shared" si="31"/>
        <v>0</v>
      </c>
      <c r="CG61" s="70">
        <f t="shared" si="32"/>
        <v>0</v>
      </c>
      <c r="CH61" s="70">
        <f t="shared" si="33"/>
        <v>0</v>
      </c>
      <c r="CI61" s="70">
        <f t="shared" si="34"/>
        <v>0</v>
      </c>
      <c r="CJ61" s="70">
        <f t="shared" si="35"/>
        <v>0</v>
      </c>
      <c r="CK61" s="70">
        <f t="shared" si="36"/>
        <v>0</v>
      </c>
      <c r="CL61">
        <f t="shared" si="46"/>
        <v>293.0353940040161</v>
      </c>
      <c r="CM61" s="64">
        <f t="shared" si="47"/>
        <v>154.46134840361483</v>
      </c>
      <c r="CN61" s="64">
        <f t="shared" si="48"/>
        <v>0</v>
      </c>
      <c r="CO61" s="64">
        <f t="shared" si="49"/>
        <v>0</v>
      </c>
      <c r="CP61" s="64">
        <f t="shared" si="50"/>
        <v>0</v>
      </c>
      <c r="CQ61" s="64">
        <f t="shared" si="51"/>
        <v>0</v>
      </c>
      <c r="CR61" s="64">
        <f t="shared" si="52"/>
        <v>0</v>
      </c>
      <c r="CS61" s="64">
        <f t="shared" si="53"/>
        <v>0</v>
      </c>
      <c r="CT61" s="64">
        <f t="shared" si="54"/>
        <v>0</v>
      </c>
      <c r="CU61" s="64">
        <f t="shared" si="55"/>
        <v>0</v>
      </c>
      <c r="CV61" s="64">
        <f t="shared" si="56"/>
        <v>0</v>
      </c>
      <c r="CX61" s="103">
        <f t="shared" si="57"/>
        <v>150.12577683348385</v>
      </c>
      <c r="CY61" s="103">
        <f t="shared" si="58"/>
        <v>150.12577683348385</v>
      </c>
      <c r="CZ61" s="103">
        <f t="shared" si="59"/>
        <v>0</v>
      </c>
      <c r="DA61" s="103">
        <f t="shared" si="60"/>
        <v>0</v>
      </c>
      <c r="DB61" s="103">
        <f t="shared" si="61"/>
        <v>0</v>
      </c>
      <c r="DC61" s="103">
        <f t="shared" si="62"/>
        <v>0</v>
      </c>
      <c r="DD61" s="103">
        <f t="shared" si="63"/>
        <v>0</v>
      </c>
      <c r="DE61" s="103">
        <f t="shared" si="64"/>
        <v>0</v>
      </c>
      <c r="DF61" s="103">
        <f t="shared" si="65"/>
        <v>0</v>
      </c>
      <c r="DG61" s="103">
        <f t="shared" si="66"/>
        <v>0</v>
      </c>
      <c r="DI61" s="70">
        <f t="shared" si="67"/>
        <v>146.51769700200805</v>
      </c>
      <c r="DJ61" s="70">
        <f t="shared" si="68"/>
        <v>146.51769700200805</v>
      </c>
      <c r="DK61" s="70">
        <f t="shared" si="69"/>
        <v>0</v>
      </c>
      <c r="DL61" s="70">
        <f t="shared" si="70"/>
        <v>0</v>
      </c>
      <c r="DM61" s="70">
        <f t="shared" si="71"/>
        <v>0</v>
      </c>
      <c r="DN61" s="70">
        <f t="shared" si="72"/>
        <v>0</v>
      </c>
      <c r="DO61" s="70">
        <f t="shared" si="73"/>
        <v>0</v>
      </c>
      <c r="DP61" s="70">
        <f t="shared" si="74"/>
        <v>0</v>
      </c>
      <c r="DQ61" s="70">
        <f t="shared" si="75"/>
        <v>0</v>
      </c>
      <c r="DR61" s="70">
        <f t="shared" si="76"/>
        <v>0</v>
      </c>
      <c r="DT61">
        <f t="shared" si="77"/>
        <v>13.368027520067781</v>
      </c>
      <c r="DU61">
        <f t="shared" si="78"/>
        <v>14.459798124582337</v>
      </c>
      <c r="DV61">
        <f t="shared" si="116"/>
        <v>15.544015512941415</v>
      </c>
      <c r="DX61">
        <f t="shared" si="80"/>
        <v>0.1656544902033775</v>
      </c>
      <c r="DY61">
        <f t="shared" si="81"/>
        <v>0.15175423418847325</v>
      </c>
      <c r="DZ61">
        <f t="shared" si="82"/>
        <v>0.13534651800105238</v>
      </c>
      <c r="EB61">
        <f t="shared" si="83"/>
        <v>3.9536435619424286</v>
      </c>
      <c r="EC61">
        <f t="shared" si="84"/>
        <v>0</v>
      </c>
      <c r="ED61">
        <f t="shared" si="85"/>
        <v>0</v>
      </c>
      <c r="EE61">
        <f t="shared" si="86"/>
        <v>0</v>
      </c>
      <c r="EF61">
        <f t="shared" si="87"/>
        <v>0</v>
      </c>
      <c r="EG61">
        <f t="shared" si="88"/>
        <v>0</v>
      </c>
      <c r="EH61">
        <f t="shared" si="89"/>
        <v>0</v>
      </c>
      <c r="EI61">
        <f t="shared" si="90"/>
        <v>0</v>
      </c>
      <c r="EJ61">
        <f t="shared" si="91"/>
        <v>0</v>
      </c>
      <c r="EK61">
        <f t="shared" si="92"/>
        <v>0</v>
      </c>
      <c r="EM61">
        <f t="shared" si="93"/>
        <v>3.8282655667093604</v>
      </c>
      <c r="EN61">
        <f t="shared" si="94"/>
        <v>9.5706639167734018</v>
      </c>
      <c r="EO61">
        <f t="shared" si="95"/>
        <v>0</v>
      </c>
      <c r="EP61">
        <f t="shared" si="96"/>
        <v>0</v>
      </c>
      <c r="EQ61">
        <f t="shared" si="97"/>
        <v>0</v>
      </c>
      <c r="ER61">
        <f t="shared" si="98"/>
        <v>0</v>
      </c>
      <c r="ES61">
        <f t="shared" si="99"/>
        <v>0</v>
      </c>
      <c r="ET61">
        <f t="shared" si="100"/>
        <v>0</v>
      </c>
      <c r="EU61">
        <f t="shared" si="101"/>
        <v>0</v>
      </c>
      <c r="EV61">
        <f t="shared" si="102"/>
        <v>0</v>
      </c>
      <c r="EX61">
        <f t="shared" si="103"/>
        <v>3.7243342222550484</v>
      </c>
      <c r="EY61">
        <f t="shared" si="104"/>
        <v>9.3108355556376203</v>
      </c>
      <c r="EZ61">
        <f t="shared" si="105"/>
        <v>0</v>
      </c>
      <c r="FA61">
        <f t="shared" si="106"/>
        <v>0</v>
      </c>
      <c r="FB61">
        <f t="shared" si="107"/>
        <v>0</v>
      </c>
      <c r="FC61">
        <f t="shared" si="108"/>
        <v>0</v>
      </c>
      <c r="FD61">
        <f t="shared" si="109"/>
        <v>0</v>
      </c>
      <c r="FE61">
        <f t="shared" si="110"/>
        <v>0</v>
      </c>
      <c r="FF61">
        <f t="shared" si="111"/>
        <v>0</v>
      </c>
      <c r="FG61">
        <f t="shared" si="112"/>
        <v>0</v>
      </c>
      <c r="FJ61">
        <f>IF($W$2=0,0,IF(BF61&lt;=0,0,('LED Curve'!$D$19*(BF61/$W$2)^3+'LED Curve'!$D$20*(BF61/$W$2)^2+'LED Curve'!$D$21*(BF61/$W$2)^1+'LED Curve'!$D$22)*$AC$2*$W$2))</f>
        <v>590.38270980284381</v>
      </c>
      <c r="FK61">
        <f>IF($W$3=0,0,IF(BG61&lt;=0,0,('LED Curve'!$D$19*(BG61/$W$3)^3+'LED Curve'!$D$20*(BG61/$W$3)^2+'LED Curve'!$D$21*(BG61/$W$3)^1+'LED Curve'!$D$22)*$AC$3*$W$3))</f>
        <v>0</v>
      </c>
      <c r="FL61">
        <f>IF($W$4=0,0,IF(BH61&lt;=0,0,('LED Curve'!$D$19*(BH61/$W$4)^3+'LED Curve'!$D$20*(BH61/$W$4)^2+'LED Curve'!$D$21*(BH61/$W$4)^1+'LED Curve'!$D$22)*$AC$4*$W$4))</f>
        <v>0</v>
      </c>
      <c r="FM61">
        <f>IF($W$5=0,0,IF(BI61&lt;=0,0,('LED Curve'!$D$19*(BI61/$W$5)^3+'LED Curve'!$D$20*(BI61/$W$5)^2+'LED Curve'!$D$21*(BI61/$W$5)^1+'LED Curve'!$D$22)*$AC$5*$W$5))</f>
        <v>0</v>
      </c>
      <c r="FN61">
        <f>IF($W$6=0,0,IF(BJ61&lt;=0,0,('LED Curve'!$D$19*(BJ61/$W$6)^3+'LED Curve'!$D$20*(BJ61/$W$6)^2+'LED Curve'!$D$21*(BJ61/$W$6)^1+'LED Curve'!$D$22)*$AC$6*$W$6))</f>
        <v>0</v>
      </c>
      <c r="FO61">
        <f>IF($Z$2=0,0,IF(BK61&lt;=0,0,('LED Curve'!$D$19*(BK61/$Z$2)^3+'LED Curve'!$D$20*(BK61/$Z$2)^2+'LED Curve'!$D$21*(BK61/$Z$2)^1+'LED Curve'!$D$22)*$AE$2*$Z$2))</f>
        <v>0</v>
      </c>
      <c r="FP61">
        <f>IF($Z$3=0,0,IF(BL61&lt;=0,0,('LED Curve'!$D$19*(BL61/$Z$3)^3+'LED Curve'!$D$20*(BL61/$Z$3)^2+'LED Curve'!$D$21*(BL61/$Z$3)^1+'LED Curve'!$D$22)*$AE$3*$Z$3))</f>
        <v>0</v>
      </c>
      <c r="FQ61">
        <f>IF($Z$4=0,0,IF(BM61&lt;=0,0,('LED Curve'!$D$19*(BM61/$Z$4)^3+'LED Curve'!$D$20*(BM61/$Z$4)^2+'LED Curve'!$D$21*(BM61/$Z$4)^1+'LED Curve'!$D$22)*$AE$4*$Z$4))</f>
        <v>0</v>
      </c>
      <c r="FR61">
        <f>IF($Z$5=0,0,IF(BN61&lt;=0,0,('LED Curve'!$D$19*(BN61/$Z$5)^3+'LED Curve'!$D$20*(BN61/$Z$5)^2+'LED Curve'!$D$21*(BN61/$Z$5)^1+'LED Curve'!$D$22)*$AE$5*$Z$5))</f>
        <v>0</v>
      </c>
      <c r="FS61">
        <f>IF($Z$6=0,0,IF(BO61&lt;=0,0,('LED Curve'!$D$19*(BO61/$Z$6)^3+'LED Curve'!$D$20*(BO61/$Z$6)^2+'LED Curve'!$D$21*(BO61/$Z$6)^1+'LED Curve'!$D$22)*$AE$6*$Z$6))</f>
        <v>0</v>
      </c>
      <c r="FU61">
        <f>IF($W$2=0,0,IF(BQ61&lt;=0,0,('LED Curve'!$D$19*(BQ61/$W$2)^3+'LED Curve'!$D$20*(BQ61/$W$2)^2+'LED Curve'!$D$21*(BQ61/$W$2)^1+'LED Curve'!$D$22)*$AC$2*$W$2))</f>
        <v>576.46033558109843</v>
      </c>
      <c r="FV61">
        <f>IF($W$3=0,0,IF(BR61&lt;=0,0,('LED Curve'!$D$19*(BR61/$W$3)^3+'LED Curve'!$D$20*(BR61/$W$3)^2+'LED Curve'!$D$21*(BR61/$W$3)^1+'LED Curve'!$D$22)*$AC$3*$W$3))</f>
        <v>1441.1508389527462</v>
      </c>
      <c r="FW61">
        <f>IF($W$4=0,0,IF(BS61&lt;=0,0,('LED Curve'!$D$19*(BS61/$W$4)^3+'LED Curve'!$D$20*(BS61/$W$4)^2+'LED Curve'!$D$21*(BS61/$W$4)^1+'LED Curve'!$D$22)*$AC$4*$W$4))</f>
        <v>0</v>
      </c>
      <c r="FX61">
        <f>IF($W$5=0,0,IF(BT61&lt;=0,0,('LED Curve'!$D$19*(BT61/$W$5)^3+'LED Curve'!$D$20*(BT61/$W$5)^2+'LED Curve'!$D$21*(BT61/$W$5)^1+'LED Curve'!$D$22)*$AC$5*$W$5))</f>
        <v>0</v>
      </c>
      <c r="FY61">
        <f>IF($W$6=0,0,IF(BU61&lt;=0,0,('LED Curve'!$D$19*(BU61/$W$6)^3+'LED Curve'!$D$20*(BU61/$W$6)^2+'LED Curve'!$D$21*(BU61/$W$6)^1+'LED Curve'!$D$22)*$AC$6*$W$6))</f>
        <v>0</v>
      </c>
      <c r="FZ61">
        <f>IF($Z$2=0,0,IF(BV61&lt;=0,0,('LED Curve'!$D$19*(BV61/$Z$2)^3+'LED Curve'!$D$20*(BV61/$Z$2)^2+'LED Curve'!$D$21*(BV61/$Z$2)^1+'LED Curve'!$D$22)*$AE$2*$Z$2))</f>
        <v>0</v>
      </c>
      <c r="GA61">
        <f>IF($Z$3=0,0,IF(BW61&lt;=0,0,('LED Curve'!$D$19*(BW61/$Z$3)^3+'LED Curve'!$D$20*(BW61/$Z$3)^2+'LED Curve'!$D$21*(BW61/$Z$3)^1+'LED Curve'!$D$22)*$AE$3*$Z$3))</f>
        <v>0</v>
      </c>
      <c r="GB61">
        <f>IF($Z$4=0,0,IF(BX61&lt;=0,0,('LED Curve'!$D$19*(BX61/$Z$4)^3+'LED Curve'!$D$20*(BX61/$Z$4)^2+'LED Curve'!$D$21*(BX61/$Z$4)^1+'LED Curve'!$D$22)*$AE$4*$Z$4))</f>
        <v>0</v>
      </c>
      <c r="GC61">
        <f>IF($Z$5=0,0,IF(BY61&lt;=0,0,('LED Curve'!$D$19*(BY61/$Z$5)^3+'LED Curve'!$D$20*(BY61/$Z$5)^2+'LED Curve'!$D$21*(BY61/$Z$5)^1+'LED Curve'!$D$22)*$AE$5*$Z$5))</f>
        <v>0</v>
      </c>
      <c r="GD61">
        <f>IF($Z$6=0,0,IF(BZ61&lt;=0,0,('LED Curve'!$D$19*(BZ61/$Z$6)^3+'LED Curve'!$D$20*(BZ61/$Z$6)^2+'LED Curve'!$D$21*(BZ61/$Z$6)^1+'LED Curve'!$D$22)*$AE$6*$Z$6))</f>
        <v>0</v>
      </c>
      <c r="GF61">
        <f>IF($W$2=0,0,IF(CB61&lt;=0,0,('LED Curve'!$D$19*(CB61/$W$2)^3+'LED Curve'!$D$20*(CB61/$W$2)^2+'LED Curve'!$D$21*(CB61/$W$2)^1+'LED Curve'!$D$22)*$AC$2*$W$2))</f>
        <v>564.72453267224648</v>
      </c>
      <c r="GG61">
        <f>IF($W$3=0,0,IF(CC61&lt;=0,0,('LED Curve'!$D$19*(CC61/$W$3)^3+'LED Curve'!$D$20*(CC61/$W$3)^2+'LED Curve'!$D$21*(CC61/$W$3)^1+'LED Curve'!$D$22)*$AC$3*$W$3))</f>
        <v>1411.8113316806161</v>
      </c>
      <c r="GH61">
        <f>IF($W$4=0,0,IF(CD61&lt;=0,0,('LED Curve'!$D$19*(CD61/$W$4)^3+'LED Curve'!$D$20*(CD61/$W$4)^2+'LED Curve'!$D$21*(CD61/$W$4)^1+'LED Curve'!$D$22)*$AC$4*$W$4))</f>
        <v>0</v>
      </c>
      <c r="GI61">
        <f>IF($W$5=0,0,IF(CE61&lt;=0,0,('LED Curve'!$D$19*(CE61/$W$5)^3+'LED Curve'!$D$20*(CE61/$W$5)^2+'LED Curve'!$D$21*(CE61/$W$5)^1+'LED Curve'!$D$22)*$AC$5*$W$5))</f>
        <v>0</v>
      </c>
      <c r="GJ61">
        <f>IF($W$6=0,0,IF(CF61&lt;=0,0,('LED Curve'!$D$19*(CF61/$W$6)^3+'LED Curve'!$D$20*(CF61/$W$6)^2+'LED Curve'!$D$21*(CF61/$W$6)^1+'LED Curve'!$D$22)*$AC$6*$W$6))</f>
        <v>0</v>
      </c>
      <c r="GK61">
        <f>IF($Z$2=0,0,IF(CG61&lt;=0,0,('LED Curve'!$D$19*(CG61/$Z$2)^3+'LED Curve'!$D$20*(CG61/$Z$2)^2+'LED Curve'!$D$21*(CG61/$Z$2)^1+'LED Curve'!$D$22)*$AE$2*$Z$2))</f>
        <v>0</v>
      </c>
      <c r="GL61">
        <f>IF($Z$3=0,0,IF(CH61&lt;=0,0,('LED Curve'!$D$19*(CH61/$Z$3)^3+'LED Curve'!$D$20*(CH61/$Z$3)^2+'LED Curve'!$D$21*(CH61/$Z$3)^1+'LED Curve'!$D$22)*$AE$3*$Z$3))</f>
        <v>0</v>
      </c>
      <c r="GM61">
        <f>IF($Z$4=0,0,IF(CI61&lt;=0,0,('LED Curve'!$D$19*(CI61/$Z$4)^3+'LED Curve'!$D$20*(CI61/$Z$4)^2+'LED Curve'!$D$21*(CI61/$Z$4)^1+'LED Curve'!$D$22)*$AE$4*$Z$4))</f>
        <v>0</v>
      </c>
      <c r="GN61">
        <f>IF($Z$5=0,0,IF(CJ61&lt;=0,0,('LED Curve'!$D$19*(CJ61/$Z$5)^3+'LED Curve'!$D$20*(CJ61/$Z$5)^2+'LED Curve'!$D$21*(CJ61/$Z$5)^1+'LED Curve'!$D$22)*$AE$5*$Z$5))</f>
        <v>0</v>
      </c>
      <c r="GO61">
        <f>IF($Z$6=0,0,IF(CK61&lt;=0,0,('LED Curve'!$D$19*(CK61/$Z$6)^3+'LED Curve'!$D$20*(CK61/$Z$6)^2+'LED Curve'!$D$21*(CK61/$Z$6)^1+'LED Curve'!$D$22)*$AE$6*$Z$6))</f>
        <v>0</v>
      </c>
      <c r="GQ61">
        <f t="shared" si="113"/>
        <v>590.38270980284381</v>
      </c>
      <c r="GR61">
        <f t="shared" si="41"/>
        <v>0</v>
      </c>
      <c r="GS61">
        <f t="shared" si="114"/>
        <v>2017.6111745338446</v>
      </c>
      <c r="GT61">
        <f t="shared" si="42"/>
        <v>0</v>
      </c>
      <c r="GU61">
        <f t="shared" si="115"/>
        <v>1976.5358643528625</v>
      </c>
      <c r="GV61">
        <f t="shared" si="43"/>
        <v>0</v>
      </c>
    </row>
    <row r="62" spans="1:204" ht="16.899999999999999">
      <c r="A62">
        <v>51</v>
      </c>
      <c r="B62">
        <f t="shared" si="0"/>
        <v>1.66015625E-3</v>
      </c>
      <c r="C62" s="50">
        <f t="shared" si="1"/>
        <v>88.071873680991672</v>
      </c>
      <c r="D62" s="50">
        <f t="shared" si="2"/>
        <v>98.01319297887963</v>
      </c>
      <c r="E62" s="50">
        <f t="shared" si="3"/>
        <v>107.95451227676759</v>
      </c>
      <c r="G62" s="52">
        <f t="shared" si="4"/>
        <v>1.3979662489046296</v>
      </c>
      <c r="H62" s="52">
        <f t="shared" si="5"/>
        <v>1.5557649679187242</v>
      </c>
      <c r="I62" s="52">
        <f t="shared" si="6"/>
        <v>1.7135636869328188</v>
      </c>
      <c r="J62" s="52">
        <f>IF(C62&lt;Calculation!D$19,0,G62)</f>
        <v>1.3979662489046296</v>
      </c>
      <c r="K62" s="52">
        <f>IF(D62&lt;Calculation!D$19,0,H62)</f>
        <v>1.5557649679187242</v>
      </c>
      <c r="L62" s="52">
        <f>IF(E62&lt;Calculation!D$19,0,I62)</f>
        <v>1.7135636869328188</v>
      </c>
      <c r="M62" s="52">
        <f>IF(IF(C62&lt;Calculation!D$19,0,C62*(R$3/(R$2+R$3)))&gt;0,$H$2*SIN(2*PI()*$E$2*B62)+$H$5,0)</f>
        <v>1.4143707433960024</v>
      </c>
      <c r="N62" s="52">
        <f>IF(IF(D62&lt;Calculation!D$19,0,D62*(R$3/(R$2+R$3)))&gt;0,$J$2*SIN(2*PI()*$E$2*B62)+$J$5,0)</f>
        <v>1.3780415556829868</v>
      </c>
      <c r="O62" s="52">
        <f>IF(IF(E62&lt;Calculation!D$19,0,E62*(R$3/(R$2+R$3)))&gt;0,$L$2*SIN(2*PI()*$E$2*B62)+$L$5,0)</f>
        <v>1.348259793617868</v>
      </c>
      <c r="Q62" s="55">
        <f>(M62/Design!C$43)*10^3</f>
        <v>157.15230482177805</v>
      </c>
      <c r="R62" s="55">
        <f>(N62/Design!C$43)*10^3</f>
        <v>153.11572840922074</v>
      </c>
      <c r="S62" s="55">
        <f>(O62/Design!C$43)*10^3</f>
        <v>149.80664373531866</v>
      </c>
      <c r="U62" s="55">
        <f>(($H$2*SIN(2*PI()*$E$2*B62)+$H$5)/Design!C$43)*10^3</f>
        <v>157.15230482177805</v>
      </c>
      <c r="V62" s="55">
        <f>(($J$2*SIN(2*PI()*$E$2*B62)+$J$5)/Design!C$43)*10^3</f>
        <v>153.11572840922074</v>
      </c>
      <c r="W62" s="55">
        <f>(($L$2*SIN(2*PI()*$E$2*B62)+$L$5)/Design!C$43)*10^3</f>
        <v>149.80664373531866</v>
      </c>
      <c r="Y62" s="99">
        <f>IF(C62&lt;('LED Curve'!$D$14*(U62/$W$2)^3+'LED Curve'!$D$15*(U62/$W$2)^2+'LED Curve'!$D$16*(U62/$W$2)^1+'LED Curve'!$D$17)*$AC$2+((R$5-1)*Design!C$18),0,         ('LED Curve'!$D$14*(U62/$W$2)^3+'LED Curve'!$D$15*(U62/$W$2)^2+'LED Curve'!$D$16*(U62/$W$2)^1+'LED Curve'!$D$17)*$AC$2)</f>
        <v>25.654810812111926</v>
      </c>
      <c r="Z62" s="99">
        <f>IF(Y62=0,0,IF(C62&lt;Y62+('LED Curve'!$D$14*(U62/$W$3)^3+'LED Curve'!$D$15*(U62/$W$3)^2+'LED Curve'!$D$16*(U62/$W$3)^1+'LED Curve'!$D$17)*$AC$3+((R$5-2)*Design!C$18),0,         ('LED Curve'!$D$14*(U62/$W$3)^3+'LED Curve'!$D$15*(U62/$W$3)^2+'LED Curve'!$D$16*(U62/$W$3)^1+'LED Curve'!$D$17)*$AC$3))</f>
        <v>0</v>
      </c>
      <c r="AA62" s="99">
        <f>IF(Z62=0,0,IF(C62&lt;(SUM(Y62:Z62)+('LED Curve'!$D$14*(U62/$W$4)^3+'LED Curve'!$D$15*(U62/$W$4)^2+'LED Curve'!$D$16*(U62/$W$4)^1+'LED Curve'!$D$17)*$AC$4+((R$5-3)*Design!C$18)),0,         ('LED Curve'!$D$14*(U62/$W$4)^3+'LED Curve'!$D$15*(U62/$W$4)^2+'LED Curve'!$D$16*(U62/$W$4)^1+'LED Curve'!$D$17)*$AC$4))</f>
        <v>0</v>
      </c>
      <c r="AB62" s="99">
        <f>IF(AA62=0,0,IF(C62&lt;(SUM(Y62:AA62)+('LED Curve'!$D$14*(U62/$W$5)^3+'LED Curve'!$D$15*(U62/$W$5)^2+'LED Curve'!$D$16*(U62/$W$5)^1+'LED Curve'!$D$17)*$AC$5+((R$5-4)*Design!C$18)),0,         ('LED Curve'!$D$14*(U62/$W$5)^3+'LED Curve'!$D$15*(U62/$W$5)^2+'LED Curve'!$D$16*(U62/$W$5)^1+'LED Curve'!$D$17)*$AC$5))</f>
        <v>0</v>
      </c>
      <c r="AC62" s="99">
        <f>IF(AB62=0,0,IF(C62&lt;(SUM(Y62:AB62)+ ('LED Curve'!$D$14*(U62/$W$6)^3+'LED Curve'!$D$15*(U62/$W$6)^2+'LED Curve'!$D$16*(U62/$W$6)^1+'LED Curve'!$D$17)*$AC$6+((R$5-5)*Design!C$18)),0,         ('LED Curve'!$D$14*(U62/$W$6)^3+'LED Curve'!$D$15*(U62/$W$6)^2+'LED Curve'!$D$16*(U62/$W$6)^1+'LED Curve'!$D$17)*$AC$6))</f>
        <v>0</v>
      </c>
      <c r="AD62" s="99">
        <f>IF(AC62=0,0,IF(C62&lt;(SUM(Y62:AC62)+('LED Curve'!$D$14*(U62/$Z$2)^3+'LED Curve'!$D$15*(U62/$Z$2)^2+'LED Curve'!$D$16*(U62/$Z$2)^1+'LED Curve'!$D$17)*$AE$2+((R$5-6)*Design!C$18)),0,         ('LED Curve'!$D$14*(U62/$Z$2)^3+'LED Curve'!$D$15*(U62/$Z$2)^2+'LED Curve'!$D$16*(U62/$Z$2)^1+'LED Curve'!$D$17)*$AE$2))</f>
        <v>0</v>
      </c>
      <c r="AE62" s="99">
        <f>IF(AD62=0,0,IF(C62&lt;(SUM(Y62:AD62)+('LED Curve'!$D$14*(U62/$Z$3)^3+'LED Curve'!$D$15*(U62/$Z$3)^2+'LED Curve'!$D$16*(U62/$Z$3)^1+'LED Curve'!$D$17)*$AE$3+((R$5-7)*Design!C$18)),0,         ('LED Curve'!$D$14*(U62/$Z$3)^3+'LED Curve'!$D$15*(U62/$Z$3)^2+'LED Curve'!$D$16*(U62/$Z$3)^1+'LED Curve'!$D$17)*$AE$3))</f>
        <v>0</v>
      </c>
      <c r="AF62" s="99">
        <f>IF(AE62=0,0,IF(C62&lt;(SUM(Y62:AE62)+('LED Curve'!$D$14*(U62/$Z$4)^3+'LED Curve'!$D$15*(U62/$Z$4)^2+'LED Curve'!$D$16*(U62/$Z$4)^1+'LED Curve'!$D$17)*$AE$4+((R$5-8)*Design!C$18)),0,         ('LED Curve'!$D$14*(U62/$Z$4)^3+'LED Curve'!$D$15*(U62/$Z$4)^2+'LED Curve'!$D$16*(U62/$Z$4)^1+'LED Curve'!$D$17)*$AE$4))</f>
        <v>0</v>
      </c>
      <c r="AG62" s="99">
        <f>IF(AF62=0,0,IF(C62&lt;(SUM(Y62:AF62)+('LED Curve'!$D$14*(U62/$Z$5)^3+'LED Curve'!$D$15*(U62/$Z$5)^2+'LED Curve'!$D$16*(U62/$Z$5)^1+'LED Curve'!$D$17)*$AE$5+((R$5-9)*Design!C$18)),0,         ('LED Curve'!$D$14*(U62/$Z$5)^3+'LED Curve'!$D$15*(U62/$Z$5)^2+'LED Curve'!$D$16*(U62/$Z$5)^1+'LED Curve'!$D$17)*$AE$5))</f>
        <v>0</v>
      </c>
      <c r="AH62" s="99">
        <f>IF(AG62=0,0,IF(C62&lt;(SUM(Y62:AG62)+('LED Curve'!$D$14*(U62/$Z$6)^3+'LED Curve'!$D$15*(U62/$Z$6)^2+'LED Curve'!$D$16*(U62/$Z$6)^1+'LED Curve'!$D$17)*$AE$6+((R$5-10)*Design!C$18)),0,         ('LED Curve'!$D$14*(U62/$Z$6)^3+'LED Curve'!$D$15*(U62/$Z$6)^2+'LED Curve'!$D$16*(U62/$Z$6)^1+'LED Curve'!$D$17)*$AE$6))</f>
        <v>0</v>
      </c>
      <c r="AI62">
        <f t="shared" si="44"/>
        <v>25.654810812111926</v>
      </c>
      <c r="AJ62" s="57">
        <f>IF(D62&lt;('LED Curve'!$D$14*(V62/$W$2)^3+'LED Curve'!$D$15*(V62/$W$2)^2+'LED Curve'!$D$16*(V62/$W$2)^1+'LED Curve'!$D$17)*$AC$2+((R$5-1)*Design!C$18),0,         ('LED Curve'!$D$14*(V62/$W$2)^3+'LED Curve'!$D$15*(V62/$W$2)^2+'LED Curve'!$D$16*(V62/$W$2)^1+'LED Curve'!$D$17)*$AC$2)</f>
        <v>25.566775189412201</v>
      </c>
      <c r="AK62" s="57">
        <f>IF(AJ62=0,0,IF(D62&lt;AJ62+('LED Curve'!$D$14*(V62/$W$3)^3+'LED Curve'!$D$15*(V62/$W$3)^2+'LED Curve'!$D$16*(V62/$W$3)^1+'LED Curve'!$D$17)*$AC$3+((R$5-1)*Design!C$18),0,         ('LED Curve'!$D$14*(V62/$W$3)^3+'LED Curve'!$D$15*(V62/$W$3)^2+'LED Curve'!$D$16*(V62/$W$3)^1+'LED Curve'!$D$17)*$AC$3))</f>
        <v>63.916937973530501</v>
      </c>
      <c r="AL62" s="57">
        <f>IF(AK62=0,0,IF(D62&lt;(SUM(AJ62:AK62)+('LED Curve'!$D$14*(V62/$W$4)^3+'LED Curve'!$D$15*(V62/$W$4)^2+'LED Curve'!$D$16*(V62/$W$4)^1+'LED Curve'!$D$17)*$AC$4+((R$5-1)*Design!C$18)),0,         ('LED Curve'!$D$14*(V62/$W$4)^3+'LED Curve'!$D$15*(V62/$W$4)^2+'LED Curve'!$D$16*(V62/$W$4)^1+'LED Curve'!$D$17)*$AC$4))</f>
        <v>0</v>
      </c>
      <c r="AM62" s="57">
        <f>IF(AL62=0,0,IF(D62&lt;(SUM(AJ62:AL62)+('LED Curve'!$D$14*(V62/$W$5)^3+'LED Curve'!$D$15*(V62/$W$5)^2+'LED Curve'!$D$16*(V62/$W$5)^1+'LED Curve'!$D$17)*$AC$5+((R$5-1)*Design!C$18)),0,         ('LED Curve'!$D$14*(V62/$W$5)^3+'LED Curve'!$D$15*(V62/$W$5)^2+'LED Curve'!$D$16*(V62/$W$5)^1+'LED Curve'!$D$17)*$AC$5))</f>
        <v>0</v>
      </c>
      <c r="AN62" s="57">
        <f>IF(AM62=0,0,IF(D62&lt;(SUM(AJ62:AM62)+ ('LED Curve'!$D$14*(V62/$W$6)^3+'LED Curve'!$D$15*(V62/$W$6)^2+'LED Curve'!$D$16*(V62/$W$6)^1+'LED Curve'!$D$17)*$AC$6+((R$5-1)*Design!C$18)),0,         ('LED Curve'!$D$14*(V62/$W$6)^3+'LED Curve'!$D$15*(V62/$W$6)^2+'LED Curve'!$D$16*(V62/$W$6)^1+'LED Curve'!$D$17)*$AC$6))</f>
        <v>0</v>
      </c>
      <c r="AO62" s="57">
        <f>IF(AN62=0,0,IF(D62&lt;(SUM(AJ62:AN62)+('LED Curve'!$D$14*(V62/$Z$2)^3+'LED Curve'!$D$15*(V62/$Z$2)^2+'LED Curve'!$D$16*(V62/$Z$2)^1+'LED Curve'!$D$17)*$AE$2+((R$5-1)*Design!C$18)),0,         ('LED Curve'!$D$14*(V62/$Z$2)^3+'LED Curve'!$D$15*(V62/$Z$2)^2+'LED Curve'!$D$16*(V62/$Z$2)^1+'LED Curve'!$D$17)*$AE$2))</f>
        <v>0</v>
      </c>
      <c r="AP62" s="57">
        <f>IF(AO62=0,0,IF(D62&lt;(SUM(AJ62:AO62)+('LED Curve'!$D$14*(V62/$Z$3)^3+'LED Curve'!$D$15*(V62/$Z$3)^2+'LED Curve'!$D$16*(V62/$Z$3)^1+'LED Curve'!$D$17)*$AE$3+((R$5-1)*Design!C$18)),0,         ('LED Curve'!$D$14*(V62/$Z$3)^3+'LED Curve'!$D$15*(V62/$Z$3)^2+'LED Curve'!$D$16*(V62/$Z$3)^1+'LED Curve'!$D$17)*$AE$3))</f>
        <v>0</v>
      </c>
      <c r="AQ62" s="57">
        <f>IF(AP62=0,0,IF(D62&lt;(SUM(AJ62:AP62)+('LED Curve'!$D$14*(V62/$Z$4)^3+'LED Curve'!$D$15*(V62/$Z$4)^2+'LED Curve'!$D$16*(V62/$Z$4)^1+'LED Curve'!$D$17)*$AE$4+((R$5-1)*Design!C$18)),0,         ('LED Curve'!$D$14*(V62/$Z$4)^3+'LED Curve'!$D$15*(V62/$Z$4)^2+'LED Curve'!$D$16*(V62/$Z$4)^1+'LED Curve'!$D$17)*$AE$4))</f>
        <v>0</v>
      </c>
      <c r="AR62" s="57">
        <f>IF(AQ62=0,0,IF(D62&lt;(SUM(AJ62:AQ62)+('LED Curve'!$D$14*(V62/$Z$5)^3+'LED Curve'!$D$15*(V62/$Z$5)^2+'LED Curve'!$D$16*(V62/$Z$5)^1+'LED Curve'!$D$17)*$AE$5+((R$5-1)*Design!C$18)),0,         ('LED Curve'!$D$14*(V62/$Z$5)^3+'LED Curve'!$D$15*(V62/$Z$5)^2+'LED Curve'!$D$16*(V62/$Z$5)^1+'LED Curve'!$D$17)*$AE$5))</f>
        <v>0</v>
      </c>
      <c r="AS62" s="57">
        <f>IF(AR62=0,0,IF(D62&lt;(SUM(AJ62:AR62)+('LED Curve'!$D$14*(V62/$Z$6)^3+'LED Curve'!$D$15*(V62/$Z$6)^2+'LED Curve'!$D$16*(V62/$Z$6)^1+'LED Curve'!$D$17)*$AE$6+((R$5-1)*Design!C$18)),0,         ('LED Curve'!$D$14*(V62/$Z$6)^3+'LED Curve'!$D$15*(V62/$Z$6)^2+'LED Curve'!$D$16*(V62/$Z$6)^1+'LED Curve'!$D$17)*$AE$6))</f>
        <v>0</v>
      </c>
      <c r="AU62" s="59">
        <f>IF(E62&lt;('LED Curve'!$D$14*(W62/$W$2)^3+'LED Curve'!$D$15*(W62/$W$2)^2+'LED Curve'!$D$16*(W62/$W$2)^1+'LED Curve'!$D$17)*$AC$2+((R$5-1)*Design!C$18),0,         ('LED Curve'!$D$14*(W62/$W$2)^3+'LED Curve'!$D$15*(W62/$W$2)^2+'LED Curve'!$D$16*(W62/$W$2)^1+'LED Curve'!$D$17)*$AC$2)</f>
        <v>25.49324497861074</v>
      </c>
      <c r="AV62" s="59">
        <f>IF(AU62=0,0,IF(E62&lt;AU62+('LED Curve'!$D$14*(W62/$W$3)^3+'LED Curve'!$D$15*(W62/$W$3)^2+'LED Curve'!$D$16*(W62/$W$3)^1+'LED Curve'!$D$17)*$AC$3+((R$5-2)*Design!C$18),0,         ('LED Curve'!$D$14*(W62/$W$3)^3+'LED Curve'!$D$15*(W62/$W$3)^2+'LED Curve'!$D$16*(W62/$W$3)^1+'LED Curve'!$D$17)*$AC$3))</f>
        <v>63.733112446526846</v>
      </c>
      <c r="AW62" s="59">
        <f>IF(AV62=0,0,IF(E62&lt;(SUM(AU62:AV62)+('LED Curve'!$D$14*(W62/$W$4)^3+'LED Curve'!$D$15*(W62/$W$4)^2+'LED Curve'!$D$16*(W62/$W$4)^1+'LED Curve'!$D$17)*$AC$4+((R$5-3)*Design!C$18)),0,         ('LED Curve'!$D$14*(W62/$W$4)^3+'LED Curve'!$D$15*(W62/$W$4)^2+'LED Curve'!$D$16*(W62/$W$4)^1+'LED Curve'!$D$17)*$AC$4))</f>
        <v>0</v>
      </c>
      <c r="AX62" s="59">
        <f>IF(AW62=0,0,IF(E62&lt;(SUM(AU62:AW62)+('LED Curve'!$D$14*(W62/$W$5)^3+'LED Curve'!$D$15*(W62/$W$5)^2+'LED Curve'!$D$16*(W62/$W$5)^1+'LED Curve'!$D$17)*$AC$5+((R$5-4)*Design!C$18)),0,         ('LED Curve'!$D$14*(W62/$W$5)^3+'LED Curve'!$D$15*(W62/$W$5)^2+'LED Curve'!$D$16*(W62/$W$5)^1+'LED Curve'!$D$17)*$AC$5))</f>
        <v>0</v>
      </c>
      <c r="AY62" s="59">
        <f>IF(AX62=0,0,IF(E62&lt;(SUM(AU62:AX62)+ ('LED Curve'!$D$14*(W62/$W$6)^3+'LED Curve'!$D$15*(W62/$W$6)^2+'LED Curve'!$D$16*(W62/$W$6)^1+'LED Curve'!$D$17)*$AC$6+((R$5-5)*Design!C$18)),0,         ('LED Curve'!$D$14*(W62/$W$6)^3+'LED Curve'!$D$15*(W62/$W$6)^2+'LED Curve'!$D$16*(W62/$W$6)^1+'LED Curve'!$D$17)*$AC$6))</f>
        <v>0</v>
      </c>
      <c r="AZ62" s="59">
        <f>IF(AY62=0,0,IF(E62&lt;(SUM(AU62:AY62)+('LED Curve'!$D$14*(W62/$Z$2)^3+'LED Curve'!$D$15*(W62/$Z$2)^2+'LED Curve'!$D$16*(W62/$Z$2)^1+'LED Curve'!$D$17)*$AE$2+((R$5-6)*Design!C$18)),0,         ('LED Curve'!$D$14*(W62/$Z$2)^3+'LED Curve'!$D$15*(W62/$Z$2)^2+'LED Curve'!$D$16*(W62/$Z$2)^1+'LED Curve'!$D$17)*$AE$2))</f>
        <v>0</v>
      </c>
      <c r="BA62" s="59">
        <f>IF(AZ62=0,0,IF(E62&lt;(SUM(AU62:AZ62)+('LED Curve'!$D$14*(W62/$Z$3)^3+'LED Curve'!$D$15*(W62/$Z$3)^2+'LED Curve'!$D$16*(W62/$Z$3)^1+'LED Curve'!$D$17)*$AE$3+((R$5-7)*Design!C$18)),0,         ('LED Curve'!$D$14*(W62/$Z$3)^3+'LED Curve'!$D$15*(W62/$Z$3)^2+'LED Curve'!$D$16*(W62/$Z$3)^1+'LED Curve'!$D$17)*$AE$3))</f>
        <v>0</v>
      </c>
      <c r="BB62" s="59">
        <f>IF(BA62=0,0,IF(E62&lt;(SUM(AU62:BA62)+('LED Curve'!$D$14*(W62/$Z$4)^3+'LED Curve'!$D$15*(W62/$Z$4)^2+'LED Curve'!$D$16*(W62/$Z$4)^1+'LED Curve'!$D$17)*$AE$4+((R$5-8)*Design!C$18)),0,         ('LED Curve'!$D$14*(W62/$Z$4)^3+'LED Curve'!$D$15*(W62/$Z$4)^2+'LED Curve'!$D$16*(W62/$Z$4)^1+'LED Curve'!$D$17)*$AE$4))</f>
        <v>0</v>
      </c>
      <c r="BC62" s="59">
        <f>IF(BB62=0,0,IF(E62&lt;(SUM(AU62:BB62)+('LED Curve'!$D$14*(W62/$Z$5)^3+'LED Curve'!$D$15*(W62/$Z$5)^2+'LED Curve'!$D$16*(W62/$Z$5)^1+'LED Curve'!$D$17)*$AE$5+((R$5-9)*Design!C$18)),0,         ('LED Curve'!$D$14*(W62/$Z$5)^3+'LED Curve'!$D$15*(W62/$Z$5)^2+'LED Curve'!$D$16*(W62/$Z$5)^1+'LED Curve'!$D$17)*$AE$5))</f>
        <v>0</v>
      </c>
      <c r="BD62" s="59">
        <f>IF(BC62=0,0,IF(E62&lt;(SUM(AU62:BC62)+('LED Curve'!$D$14*(W62/$Z$6)^3+'LED Curve'!$D$15*(W62/$Z$6)^2+'LED Curve'!$D$16*(W62/$Z$6)^1+'LED Curve'!$D$17)*$AE$6+((R$5-10)*Design!C$18)),0,         ('LED Curve'!$D$14*(W62/$Z$6)^3+'LED Curve'!$D$15*(W62/$Z$6)^2+'LED Curve'!$D$16*(W62/$Z$6)^1+'LED Curve'!$D$17)*$AE$6))</f>
        <v>0</v>
      </c>
      <c r="BE62">
        <f t="shared" si="45"/>
        <v>89.226357425137593</v>
      </c>
      <c r="BF62" s="64">
        <f t="shared" si="7"/>
        <v>157.15230482177805</v>
      </c>
      <c r="BG62" s="64">
        <f t="shared" si="8"/>
        <v>0</v>
      </c>
      <c r="BH62" s="64">
        <f t="shared" si="9"/>
        <v>0</v>
      </c>
      <c r="BI62" s="64">
        <f t="shared" si="10"/>
        <v>0</v>
      </c>
      <c r="BJ62" s="64">
        <f t="shared" si="11"/>
        <v>0</v>
      </c>
      <c r="BK62" s="64">
        <f t="shared" si="12"/>
        <v>0</v>
      </c>
      <c r="BL62" s="64">
        <f t="shared" si="13"/>
        <v>0</v>
      </c>
      <c r="BM62" s="64">
        <f t="shared" si="14"/>
        <v>0</v>
      </c>
      <c r="BN62" s="64">
        <f t="shared" si="15"/>
        <v>0</v>
      </c>
      <c r="BO62" s="64">
        <f t="shared" si="16"/>
        <v>0</v>
      </c>
      <c r="BQ62" s="67">
        <f t="shared" si="17"/>
        <v>153.11572840922074</v>
      </c>
      <c r="BR62" s="67">
        <f t="shared" si="18"/>
        <v>153.11572840922074</v>
      </c>
      <c r="BS62" s="67">
        <f t="shared" si="19"/>
        <v>0</v>
      </c>
      <c r="BT62" s="67">
        <f t="shared" si="20"/>
        <v>0</v>
      </c>
      <c r="BU62" s="67">
        <f t="shared" si="21"/>
        <v>0</v>
      </c>
      <c r="BV62" s="67">
        <f t="shared" si="22"/>
        <v>0</v>
      </c>
      <c r="BW62" s="67">
        <f t="shared" si="23"/>
        <v>0</v>
      </c>
      <c r="BX62" s="67">
        <f t="shared" si="24"/>
        <v>0</v>
      </c>
      <c r="BY62" s="67">
        <f t="shared" si="25"/>
        <v>0</v>
      </c>
      <c r="BZ62" s="67">
        <f t="shared" si="26"/>
        <v>0</v>
      </c>
      <c r="CB62" s="70">
        <f t="shared" si="27"/>
        <v>149.80664373531866</v>
      </c>
      <c r="CC62" s="70">
        <f t="shared" si="28"/>
        <v>149.80664373531866</v>
      </c>
      <c r="CD62" s="70">
        <f t="shared" si="29"/>
        <v>0</v>
      </c>
      <c r="CE62" s="70">
        <f t="shared" si="30"/>
        <v>0</v>
      </c>
      <c r="CF62" s="70">
        <f t="shared" si="31"/>
        <v>0</v>
      </c>
      <c r="CG62" s="70">
        <f t="shared" si="32"/>
        <v>0</v>
      </c>
      <c r="CH62" s="70">
        <f t="shared" si="33"/>
        <v>0</v>
      </c>
      <c r="CI62" s="70">
        <f t="shared" si="34"/>
        <v>0</v>
      </c>
      <c r="CJ62" s="70">
        <f t="shared" si="35"/>
        <v>0</v>
      </c>
      <c r="CK62" s="70">
        <f t="shared" si="36"/>
        <v>0</v>
      </c>
      <c r="CL62">
        <f t="shared" si="46"/>
        <v>299.61328747063732</v>
      </c>
      <c r="CM62" s="64">
        <f t="shared" si="47"/>
        <v>157.15230482177805</v>
      </c>
      <c r="CN62" s="64">
        <f t="shared" si="48"/>
        <v>0</v>
      </c>
      <c r="CO62" s="64">
        <f t="shared" si="49"/>
        <v>0</v>
      </c>
      <c r="CP62" s="64">
        <f t="shared" si="50"/>
        <v>0</v>
      </c>
      <c r="CQ62" s="64">
        <f t="shared" si="51"/>
        <v>0</v>
      </c>
      <c r="CR62" s="64">
        <f t="shared" si="52"/>
        <v>0</v>
      </c>
      <c r="CS62" s="64">
        <f t="shared" si="53"/>
        <v>0</v>
      </c>
      <c r="CT62" s="64">
        <f t="shared" si="54"/>
        <v>0</v>
      </c>
      <c r="CU62" s="64">
        <f t="shared" si="55"/>
        <v>0</v>
      </c>
      <c r="CV62" s="64">
        <f t="shared" si="56"/>
        <v>0</v>
      </c>
      <c r="CX62" s="103">
        <f t="shared" si="57"/>
        <v>153.11572840922074</v>
      </c>
      <c r="CY62" s="103">
        <f t="shared" si="58"/>
        <v>153.11572840922074</v>
      </c>
      <c r="CZ62" s="103">
        <f t="shared" si="59"/>
        <v>0</v>
      </c>
      <c r="DA62" s="103">
        <f t="shared" si="60"/>
        <v>0</v>
      </c>
      <c r="DB62" s="103">
        <f t="shared" si="61"/>
        <v>0</v>
      </c>
      <c r="DC62" s="103">
        <f t="shared" si="62"/>
        <v>0</v>
      </c>
      <c r="DD62" s="103">
        <f t="shared" si="63"/>
        <v>0</v>
      </c>
      <c r="DE62" s="103">
        <f t="shared" si="64"/>
        <v>0</v>
      </c>
      <c r="DF62" s="103">
        <f t="shared" si="65"/>
        <v>0</v>
      </c>
      <c r="DG62" s="103">
        <f t="shared" si="66"/>
        <v>0</v>
      </c>
      <c r="DI62" s="70">
        <f t="shared" si="67"/>
        <v>149.80664373531866</v>
      </c>
      <c r="DJ62" s="70">
        <f t="shared" si="68"/>
        <v>149.80664373531866</v>
      </c>
      <c r="DK62" s="70">
        <f t="shared" si="69"/>
        <v>0</v>
      </c>
      <c r="DL62" s="70">
        <f t="shared" si="70"/>
        <v>0</v>
      </c>
      <c r="DM62" s="70">
        <f t="shared" si="71"/>
        <v>0</v>
      </c>
      <c r="DN62" s="70">
        <f t="shared" si="72"/>
        <v>0</v>
      </c>
      <c r="DO62" s="70">
        <f t="shared" si="73"/>
        <v>0</v>
      </c>
      <c r="DP62" s="70">
        <f t="shared" si="74"/>
        <v>0</v>
      </c>
      <c r="DQ62" s="70">
        <f t="shared" si="75"/>
        <v>0</v>
      </c>
      <c r="DR62" s="70">
        <f t="shared" si="76"/>
        <v>0</v>
      </c>
      <c r="DT62">
        <f t="shared" si="77"/>
        <v>13.840697938940336</v>
      </c>
      <c r="DU62">
        <f t="shared" si="78"/>
        <v>15.007361436674673</v>
      </c>
      <c r="DV62">
        <f t="shared" si="116"/>
        <v>16.172303160265805</v>
      </c>
      <c r="DX62">
        <f t="shared" si="80"/>
        <v>0.17275506172869567</v>
      </c>
      <c r="DY62">
        <f t="shared" si="81"/>
        <v>0.15866403411262339</v>
      </c>
      <c r="DZ62">
        <f t="shared" si="82"/>
        <v>0.14209870024441593</v>
      </c>
      <c r="EB62">
        <f t="shared" si="83"/>
        <v>4.0317126488900605</v>
      </c>
      <c r="EC62">
        <f t="shared" si="84"/>
        <v>0</v>
      </c>
      <c r="ED62">
        <f t="shared" si="85"/>
        <v>0</v>
      </c>
      <c r="EE62">
        <f t="shared" si="86"/>
        <v>0</v>
      </c>
      <c r="EF62">
        <f t="shared" si="87"/>
        <v>0</v>
      </c>
      <c r="EG62">
        <f t="shared" si="88"/>
        <v>0</v>
      </c>
      <c r="EH62">
        <f t="shared" si="89"/>
        <v>0</v>
      </c>
      <c r="EI62">
        <f t="shared" si="90"/>
        <v>0</v>
      </c>
      <c r="EJ62">
        <f t="shared" si="91"/>
        <v>0</v>
      </c>
      <c r="EK62">
        <f t="shared" si="92"/>
        <v>0</v>
      </c>
      <c r="EM62">
        <f t="shared" si="93"/>
        <v>3.9146754062016416</v>
      </c>
      <c r="EN62">
        <f t="shared" si="94"/>
        <v>9.7866885155041032</v>
      </c>
      <c r="EO62">
        <f t="shared" si="95"/>
        <v>0</v>
      </c>
      <c r="EP62">
        <f t="shared" si="96"/>
        <v>0</v>
      </c>
      <c r="EQ62">
        <f t="shared" si="97"/>
        <v>0</v>
      </c>
      <c r="ER62">
        <f t="shared" si="98"/>
        <v>0</v>
      </c>
      <c r="ES62">
        <f t="shared" si="99"/>
        <v>0</v>
      </c>
      <c r="ET62">
        <f t="shared" si="100"/>
        <v>0</v>
      </c>
      <c r="EU62">
        <f t="shared" si="101"/>
        <v>0</v>
      </c>
      <c r="EV62">
        <f t="shared" si="102"/>
        <v>0</v>
      </c>
      <c r="EX62">
        <f t="shared" si="103"/>
        <v>3.8190574681679403</v>
      </c>
      <c r="EY62">
        <f t="shared" si="104"/>
        <v>9.547643670419852</v>
      </c>
      <c r="EZ62">
        <f t="shared" si="105"/>
        <v>0</v>
      </c>
      <c r="FA62">
        <f t="shared" si="106"/>
        <v>0</v>
      </c>
      <c r="FB62">
        <f t="shared" si="107"/>
        <v>0</v>
      </c>
      <c r="FC62">
        <f t="shared" si="108"/>
        <v>0</v>
      </c>
      <c r="FD62">
        <f t="shared" si="109"/>
        <v>0</v>
      </c>
      <c r="FE62">
        <f t="shared" si="110"/>
        <v>0</v>
      </c>
      <c r="FF62">
        <f t="shared" si="111"/>
        <v>0</v>
      </c>
      <c r="FG62">
        <f t="shared" si="112"/>
        <v>0</v>
      </c>
      <c r="FJ62">
        <f>IF($W$2=0,0,IF(BF62&lt;=0,0,('LED Curve'!$D$19*(BF62/$W$2)^3+'LED Curve'!$D$20*(BF62/$W$2)^2+'LED Curve'!$D$21*(BF62/$W$2)^1+'LED Curve'!$D$22)*$AC$2*$W$2))</f>
        <v>598.92374395825459</v>
      </c>
      <c r="FK62">
        <f>IF($W$3=0,0,IF(BG62&lt;=0,0,('LED Curve'!$D$19*(BG62/$W$3)^3+'LED Curve'!$D$20*(BG62/$W$3)^2+'LED Curve'!$D$21*(BG62/$W$3)^1+'LED Curve'!$D$22)*$AC$3*$W$3))</f>
        <v>0</v>
      </c>
      <c r="FL62">
        <f>IF($W$4=0,0,IF(BH62&lt;=0,0,('LED Curve'!$D$19*(BH62/$W$4)^3+'LED Curve'!$D$20*(BH62/$W$4)^2+'LED Curve'!$D$21*(BH62/$W$4)^1+'LED Curve'!$D$22)*$AC$4*$W$4))</f>
        <v>0</v>
      </c>
      <c r="FM62">
        <f>IF($W$5=0,0,IF(BI62&lt;=0,0,('LED Curve'!$D$19*(BI62/$W$5)^3+'LED Curve'!$D$20*(BI62/$W$5)^2+'LED Curve'!$D$21*(BI62/$W$5)^1+'LED Curve'!$D$22)*$AC$5*$W$5))</f>
        <v>0</v>
      </c>
      <c r="FN62">
        <f>IF($W$6=0,0,IF(BJ62&lt;=0,0,('LED Curve'!$D$19*(BJ62/$W$6)^3+'LED Curve'!$D$20*(BJ62/$W$6)^2+'LED Curve'!$D$21*(BJ62/$W$6)^1+'LED Curve'!$D$22)*$AC$6*$W$6))</f>
        <v>0</v>
      </c>
      <c r="FO62">
        <f>IF($Z$2=0,0,IF(BK62&lt;=0,0,('LED Curve'!$D$19*(BK62/$Z$2)^3+'LED Curve'!$D$20*(BK62/$Z$2)^2+'LED Curve'!$D$21*(BK62/$Z$2)^1+'LED Curve'!$D$22)*$AE$2*$Z$2))</f>
        <v>0</v>
      </c>
      <c r="FP62">
        <f>IF($Z$3=0,0,IF(BL62&lt;=0,0,('LED Curve'!$D$19*(BL62/$Z$3)^3+'LED Curve'!$D$20*(BL62/$Z$3)^2+'LED Curve'!$D$21*(BL62/$Z$3)^1+'LED Curve'!$D$22)*$AE$3*$Z$3))</f>
        <v>0</v>
      </c>
      <c r="FQ62">
        <f>IF($Z$4=0,0,IF(BM62&lt;=0,0,('LED Curve'!$D$19*(BM62/$Z$4)^3+'LED Curve'!$D$20*(BM62/$Z$4)^2+'LED Curve'!$D$21*(BM62/$Z$4)^1+'LED Curve'!$D$22)*$AE$4*$Z$4))</f>
        <v>0</v>
      </c>
      <c r="FR62">
        <f>IF($Z$5=0,0,IF(BN62&lt;=0,0,('LED Curve'!$D$19*(BN62/$Z$5)^3+'LED Curve'!$D$20*(BN62/$Z$5)^2+'LED Curve'!$D$21*(BN62/$Z$5)^1+'LED Curve'!$D$22)*$AE$5*$Z$5))</f>
        <v>0</v>
      </c>
      <c r="FS62">
        <f>IF($Z$6=0,0,IF(BO62&lt;=0,0,('LED Curve'!$D$19*(BO62/$Z$6)^3+'LED Curve'!$D$20*(BO62/$Z$6)^2+'LED Curve'!$D$21*(BO62/$Z$6)^1+'LED Curve'!$D$22)*$AE$6*$Z$6))</f>
        <v>0</v>
      </c>
      <c r="FU62">
        <f>IF($W$2=0,0,IF(BQ62&lt;=0,0,('LED Curve'!$D$19*(BQ62/$W$2)^3+'LED Curve'!$D$20*(BQ62/$W$2)^2+'LED Curve'!$D$21*(BQ62/$W$2)^1+'LED Curve'!$D$22)*$AC$2*$W$2))</f>
        <v>586.08284969492149</v>
      </c>
      <c r="FV62">
        <f>IF($W$3=0,0,IF(BR62&lt;=0,0,('LED Curve'!$D$19*(BR62/$W$3)^3+'LED Curve'!$D$20*(BR62/$W$3)^2+'LED Curve'!$D$21*(BR62/$W$3)^1+'LED Curve'!$D$22)*$AC$3*$W$3))</f>
        <v>1465.2071242373038</v>
      </c>
      <c r="FW62">
        <f>IF($W$4=0,0,IF(BS62&lt;=0,0,('LED Curve'!$D$19*(BS62/$W$4)^3+'LED Curve'!$D$20*(BS62/$W$4)^2+'LED Curve'!$D$21*(BS62/$W$4)^1+'LED Curve'!$D$22)*$AC$4*$W$4))</f>
        <v>0</v>
      </c>
      <c r="FX62">
        <f>IF($W$5=0,0,IF(BT62&lt;=0,0,('LED Curve'!$D$19*(BT62/$W$5)^3+'LED Curve'!$D$20*(BT62/$W$5)^2+'LED Curve'!$D$21*(BT62/$W$5)^1+'LED Curve'!$D$22)*$AC$5*$W$5))</f>
        <v>0</v>
      </c>
      <c r="FY62">
        <f>IF($W$6=0,0,IF(BU62&lt;=0,0,('LED Curve'!$D$19*(BU62/$W$6)^3+'LED Curve'!$D$20*(BU62/$W$6)^2+'LED Curve'!$D$21*(BU62/$W$6)^1+'LED Curve'!$D$22)*$AC$6*$W$6))</f>
        <v>0</v>
      </c>
      <c r="FZ62">
        <f>IF($Z$2=0,0,IF(BV62&lt;=0,0,('LED Curve'!$D$19*(BV62/$Z$2)^3+'LED Curve'!$D$20*(BV62/$Z$2)^2+'LED Curve'!$D$21*(BV62/$Z$2)^1+'LED Curve'!$D$22)*$AE$2*$Z$2))</f>
        <v>0</v>
      </c>
      <c r="GA62">
        <f>IF($Z$3=0,0,IF(BW62&lt;=0,0,('LED Curve'!$D$19*(BW62/$Z$3)^3+'LED Curve'!$D$20*(BW62/$Z$3)^2+'LED Curve'!$D$21*(BW62/$Z$3)^1+'LED Curve'!$D$22)*$AE$3*$Z$3))</f>
        <v>0</v>
      </c>
      <c r="GB62">
        <f>IF($Z$4=0,0,IF(BX62&lt;=0,0,('LED Curve'!$D$19*(BX62/$Z$4)^3+'LED Curve'!$D$20*(BX62/$Z$4)^2+'LED Curve'!$D$21*(BX62/$Z$4)^1+'LED Curve'!$D$22)*$AE$4*$Z$4))</f>
        <v>0</v>
      </c>
      <c r="GC62">
        <f>IF($Z$5=0,0,IF(BY62&lt;=0,0,('LED Curve'!$D$19*(BY62/$Z$5)^3+'LED Curve'!$D$20*(BY62/$Z$5)^2+'LED Curve'!$D$21*(BY62/$Z$5)^1+'LED Curve'!$D$22)*$AE$5*$Z$5))</f>
        <v>0</v>
      </c>
      <c r="GD62">
        <f>IF($Z$6=0,0,IF(BZ62&lt;=0,0,('LED Curve'!$D$19*(BZ62/$Z$6)^3+'LED Curve'!$D$20*(BZ62/$Z$6)^2+'LED Curve'!$D$21*(BZ62/$Z$6)^1+'LED Curve'!$D$22)*$AE$6*$Z$6))</f>
        <v>0</v>
      </c>
      <c r="GF62">
        <f>IF($W$2=0,0,IF(CB62&lt;=0,0,('LED Curve'!$D$19*(CB62/$W$2)^3+'LED Curve'!$D$20*(CB62/$W$2)^2+'LED Curve'!$D$21*(CB62/$W$2)^1+'LED Curve'!$D$22)*$AC$2*$W$2))</f>
        <v>575.42774909733373</v>
      </c>
      <c r="GG62">
        <f>IF($W$3=0,0,IF(CC62&lt;=0,0,('LED Curve'!$D$19*(CC62/$W$3)^3+'LED Curve'!$D$20*(CC62/$W$3)^2+'LED Curve'!$D$21*(CC62/$W$3)^1+'LED Curve'!$D$22)*$AC$3*$W$3))</f>
        <v>1438.5693727433343</v>
      </c>
      <c r="GH62">
        <f>IF($W$4=0,0,IF(CD62&lt;=0,0,('LED Curve'!$D$19*(CD62/$W$4)^3+'LED Curve'!$D$20*(CD62/$W$4)^2+'LED Curve'!$D$21*(CD62/$W$4)^1+'LED Curve'!$D$22)*$AC$4*$W$4))</f>
        <v>0</v>
      </c>
      <c r="GI62">
        <f>IF($W$5=0,0,IF(CE62&lt;=0,0,('LED Curve'!$D$19*(CE62/$W$5)^3+'LED Curve'!$D$20*(CE62/$W$5)^2+'LED Curve'!$D$21*(CE62/$W$5)^1+'LED Curve'!$D$22)*$AC$5*$W$5))</f>
        <v>0</v>
      </c>
      <c r="GJ62">
        <f>IF($W$6=0,0,IF(CF62&lt;=0,0,('LED Curve'!$D$19*(CF62/$W$6)^3+'LED Curve'!$D$20*(CF62/$W$6)^2+'LED Curve'!$D$21*(CF62/$W$6)^1+'LED Curve'!$D$22)*$AC$6*$W$6))</f>
        <v>0</v>
      </c>
      <c r="GK62">
        <f>IF($Z$2=0,0,IF(CG62&lt;=0,0,('LED Curve'!$D$19*(CG62/$Z$2)^3+'LED Curve'!$D$20*(CG62/$Z$2)^2+'LED Curve'!$D$21*(CG62/$Z$2)^1+'LED Curve'!$D$22)*$AE$2*$Z$2))</f>
        <v>0</v>
      </c>
      <c r="GL62">
        <f>IF($Z$3=0,0,IF(CH62&lt;=0,0,('LED Curve'!$D$19*(CH62/$Z$3)^3+'LED Curve'!$D$20*(CH62/$Z$3)^2+'LED Curve'!$D$21*(CH62/$Z$3)^1+'LED Curve'!$D$22)*$AE$3*$Z$3))</f>
        <v>0</v>
      </c>
      <c r="GM62">
        <f>IF($Z$4=0,0,IF(CI62&lt;=0,0,('LED Curve'!$D$19*(CI62/$Z$4)^3+'LED Curve'!$D$20*(CI62/$Z$4)^2+'LED Curve'!$D$21*(CI62/$Z$4)^1+'LED Curve'!$D$22)*$AE$4*$Z$4))</f>
        <v>0</v>
      </c>
      <c r="GN62">
        <f>IF($Z$5=0,0,IF(CJ62&lt;=0,0,('LED Curve'!$D$19*(CJ62/$Z$5)^3+'LED Curve'!$D$20*(CJ62/$Z$5)^2+'LED Curve'!$D$21*(CJ62/$Z$5)^1+'LED Curve'!$D$22)*$AE$5*$Z$5))</f>
        <v>0</v>
      </c>
      <c r="GO62">
        <f>IF($Z$6=0,0,IF(CK62&lt;=0,0,('LED Curve'!$D$19*(CK62/$Z$6)^3+'LED Curve'!$D$20*(CK62/$Z$6)^2+'LED Curve'!$D$21*(CK62/$Z$6)^1+'LED Curve'!$D$22)*$AE$6*$Z$6))</f>
        <v>0</v>
      </c>
      <c r="GQ62">
        <f t="shared" si="113"/>
        <v>598.92374395825459</v>
      </c>
      <c r="GR62">
        <f t="shared" si="41"/>
        <v>0</v>
      </c>
      <c r="GS62">
        <f t="shared" si="114"/>
        <v>2051.2899739322252</v>
      </c>
      <c r="GT62">
        <f t="shared" si="42"/>
        <v>0</v>
      </c>
      <c r="GU62">
        <f t="shared" si="115"/>
        <v>2013.9971218406681</v>
      </c>
      <c r="GV62">
        <f t="shared" si="43"/>
        <v>0</v>
      </c>
    </row>
    <row r="63" spans="1:204" ht="16.899999999999999">
      <c r="A63">
        <v>52</v>
      </c>
      <c r="B63">
        <f t="shared" si="0"/>
        <v>1.6927083333333334E-3</v>
      </c>
      <c r="C63" s="50">
        <f t="shared" si="1"/>
        <v>89.584171835017258</v>
      </c>
      <c r="D63" s="50">
        <f t="shared" si="2"/>
        <v>99.693524261130293</v>
      </c>
      <c r="E63" s="50">
        <f t="shared" si="3"/>
        <v>109.80287668724331</v>
      </c>
      <c r="G63" s="52">
        <f t="shared" si="4"/>
        <v>1.4219709815082104</v>
      </c>
      <c r="H63" s="52">
        <f t="shared" si="5"/>
        <v>1.5824368930338142</v>
      </c>
      <c r="I63" s="52">
        <f t="shared" si="6"/>
        <v>1.7429028045594175</v>
      </c>
      <c r="J63" s="52">
        <f>IF(C63&lt;Calculation!D$19,0,G63)</f>
        <v>1.4219709815082104</v>
      </c>
      <c r="K63" s="52">
        <f>IF(D63&lt;Calculation!D$19,0,H63)</f>
        <v>1.5824368930338142</v>
      </c>
      <c r="L63" s="52">
        <f>IF(E63&lt;Calculation!D$19,0,I63)</f>
        <v>1.7429028045594175</v>
      </c>
      <c r="M63" s="52">
        <f>IF(IF(C63&lt;Calculation!D$19,0,C63*(R$3/(R$2+R$3)))&gt;0,$H$2*SIN(2*PI()*$E$2*B63)+$H$5,0)</f>
        <v>1.4383754759995833</v>
      </c>
      <c r="N63" s="52">
        <f>IF(IF(D63&lt;Calculation!D$19,0,D63*(R$3/(R$2+R$3)))&gt;0,$J$2*SIN(2*PI()*$E$2*B63)+$J$5,0)</f>
        <v>1.4047134807980766</v>
      </c>
      <c r="O63" s="52">
        <f>IF(IF(E63&lt;Calculation!D$19,0,E63*(R$3/(R$2+R$3)))&gt;0,$L$2*SIN(2*PI()*$E$2*B63)+$L$5,0)</f>
        <v>1.3775989112444667</v>
      </c>
      <c r="Q63" s="55">
        <f>(M63/Design!C$43)*10^3</f>
        <v>159.81949733328705</v>
      </c>
      <c r="R63" s="55">
        <f>(N63/Design!C$43)*10^3</f>
        <v>156.07927564423073</v>
      </c>
      <c r="S63" s="55">
        <f>(O63/Design!C$43)*10^3</f>
        <v>153.06654569382962</v>
      </c>
      <c r="U63" s="55">
        <f>(($H$2*SIN(2*PI()*$E$2*B63)+$H$5)/Design!C$43)*10^3</f>
        <v>159.81949733328705</v>
      </c>
      <c r="V63" s="55">
        <f>(($J$2*SIN(2*PI()*$E$2*B63)+$J$5)/Design!C$43)*10^3</f>
        <v>156.07927564423073</v>
      </c>
      <c r="W63" s="55">
        <f>(($L$2*SIN(2*PI()*$E$2*B63)+$L$5)/Design!C$43)*10^3</f>
        <v>153.06654569382962</v>
      </c>
      <c r="Y63" s="99">
        <f>IF(C63&lt;('LED Curve'!$D$14*(U63/$W$2)^3+'LED Curve'!$D$15*(U63/$W$2)^2+'LED Curve'!$D$16*(U63/$W$2)^1+'LED Curve'!$D$17)*$AC$2+((R$5-1)*Design!C$18),0,         ('LED Curve'!$D$14*(U63/$W$2)^3+'LED Curve'!$D$15*(U63/$W$2)^2+'LED Curve'!$D$16*(U63/$W$2)^1+'LED Curve'!$D$17)*$AC$2)</f>
        <v>25.711934407152068</v>
      </c>
      <c r="Z63" s="99">
        <f>IF(Y63=0,0,IF(C63&lt;Y63+('LED Curve'!$D$14*(U63/$W$3)^3+'LED Curve'!$D$15*(U63/$W$3)^2+'LED Curve'!$D$16*(U63/$W$3)^1+'LED Curve'!$D$17)*$AC$3+((R$5-2)*Design!C$18),0,         ('LED Curve'!$D$14*(U63/$W$3)^3+'LED Curve'!$D$15*(U63/$W$3)^2+'LED Curve'!$D$16*(U63/$W$3)^1+'LED Curve'!$D$17)*$AC$3))</f>
        <v>0</v>
      </c>
      <c r="AA63" s="99">
        <f>IF(Z63=0,0,IF(C63&lt;(SUM(Y63:Z63)+('LED Curve'!$D$14*(U63/$W$4)^3+'LED Curve'!$D$15*(U63/$W$4)^2+'LED Curve'!$D$16*(U63/$W$4)^1+'LED Curve'!$D$17)*$AC$4+((R$5-3)*Design!C$18)),0,         ('LED Curve'!$D$14*(U63/$W$4)^3+'LED Curve'!$D$15*(U63/$W$4)^2+'LED Curve'!$D$16*(U63/$W$4)^1+'LED Curve'!$D$17)*$AC$4))</f>
        <v>0</v>
      </c>
      <c r="AB63" s="99">
        <f>IF(AA63=0,0,IF(C63&lt;(SUM(Y63:AA63)+('LED Curve'!$D$14*(U63/$W$5)^3+'LED Curve'!$D$15*(U63/$W$5)^2+'LED Curve'!$D$16*(U63/$W$5)^1+'LED Curve'!$D$17)*$AC$5+((R$5-4)*Design!C$18)),0,         ('LED Curve'!$D$14*(U63/$W$5)^3+'LED Curve'!$D$15*(U63/$W$5)^2+'LED Curve'!$D$16*(U63/$W$5)^1+'LED Curve'!$D$17)*$AC$5))</f>
        <v>0</v>
      </c>
      <c r="AC63" s="99">
        <f>IF(AB63=0,0,IF(C63&lt;(SUM(Y63:AB63)+ ('LED Curve'!$D$14*(U63/$W$6)^3+'LED Curve'!$D$15*(U63/$W$6)^2+'LED Curve'!$D$16*(U63/$W$6)^1+'LED Curve'!$D$17)*$AC$6+((R$5-5)*Design!C$18)),0,         ('LED Curve'!$D$14*(U63/$W$6)^3+'LED Curve'!$D$15*(U63/$W$6)^2+'LED Curve'!$D$16*(U63/$W$6)^1+'LED Curve'!$D$17)*$AC$6))</f>
        <v>0</v>
      </c>
      <c r="AD63" s="99">
        <f>IF(AC63=0,0,IF(C63&lt;(SUM(Y63:AC63)+('LED Curve'!$D$14*(U63/$Z$2)^3+'LED Curve'!$D$15*(U63/$Z$2)^2+'LED Curve'!$D$16*(U63/$Z$2)^1+'LED Curve'!$D$17)*$AE$2+((R$5-6)*Design!C$18)),0,         ('LED Curve'!$D$14*(U63/$Z$2)^3+'LED Curve'!$D$15*(U63/$Z$2)^2+'LED Curve'!$D$16*(U63/$Z$2)^1+'LED Curve'!$D$17)*$AE$2))</f>
        <v>0</v>
      </c>
      <c r="AE63" s="99">
        <f>IF(AD63=0,0,IF(C63&lt;(SUM(Y63:AD63)+('LED Curve'!$D$14*(U63/$Z$3)^3+'LED Curve'!$D$15*(U63/$Z$3)^2+'LED Curve'!$D$16*(U63/$Z$3)^1+'LED Curve'!$D$17)*$AE$3+((R$5-7)*Design!C$18)),0,         ('LED Curve'!$D$14*(U63/$Z$3)^3+'LED Curve'!$D$15*(U63/$Z$3)^2+'LED Curve'!$D$16*(U63/$Z$3)^1+'LED Curve'!$D$17)*$AE$3))</f>
        <v>0</v>
      </c>
      <c r="AF63" s="99">
        <f>IF(AE63=0,0,IF(C63&lt;(SUM(Y63:AE63)+('LED Curve'!$D$14*(U63/$Z$4)^3+'LED Curve'!$D$15*(U63/$Z$4)^2+'LED Curve'!$D$16*(U63/$Z$4)^1+'LED Curve'!$D$17)*$AE$4+((R$5-8)*Design!C$18)),0,         ('LED Curve'!$D$14*(U63/$Z$4)^3+'LED Curve'!$D$15*(U63/$Z$4)^2+'LED Curve'!$D$16*(U63/$Z$4)^1+'LED Curve'!$D$17)*$AE$4))</f>
        <v>0</v>
      </c>
      <c r="AG63" s="99">
        <f>IF(AF63=0,0,IF(C63&lt;(SUM(Y63:AF63)+('LED Curve'!$D$14*(U63/$Z$5)^3+'LED Curve'!$D$15*(U63/$Z$5)^2+'LED Curve'!$D$16*(U63/$Z$5)^1+'LED Curve'!$D$17)*$AE$5+((R$5-9)*Design!C$18)),0,         ('LED Curve'!$D$14*(U63/$Z$5)^3+'LED Curve'!$D$15*(U63/$Z$5)^2+'LED Curve'!$D$16*(U63/$Z$5)^1+'LED Curve'!$D$17)*$AE$5))</f>
        <v>0</v>
      </c>
      <c r="AH63" s="99">
        <f>IF(AG63=0,0,IF(C63&lt;(SUM(Y63:AG63)+('LED Curve'!$D$14*(U63/$Z$6)^3+'LED Curve'!$D$15*(U63/$Z$6)^2+'LED Curve'!$D$16*(U63/$Z$6)^1+'LED Curve'!$D$17)*$AE$6+((R$5-10)*Design!C$18)),0,         ('LED Curve'!$D$14*(U63/$Z$6)^3+'LED Curve'!$D$15*(U63/$Z$6)^2+'LED Curve'!$D$16*(U63/$Z$6)^1+'LED Curve'!$D$17)*$AE$6))</f>
        <v>0</v>
      </c>
      <c r="AI63">
        <f t="shared" si="44"/>
        <v>25.711934407152068</v>
      </c>
      <c r="AJ63" s="57">
        <f>IF(D63&lt;('LED Curve'!$D$14*(V63/$W$2)^3+'LED Curve'!$D$15*(V63/$W$2)^2+'LED Curve'!$D$16*(V63/$W$2)^1+'LED Curve'!$D$17)*$AC$2+((R$5-1)*Design!C$18),0,         ('LED Curve'!$D$14*(V63/$W$2)^3+'LED Curve'!$D$15*(V63/$W$2)^2+'LED Curve'!$D$16*(V63/$W$2)^1+'LED Curve'!$D$17)*$AC$2)</f>
        <v>25.631591699105361</v>
      </c>
      <c r="AK63" s="57">
        <f>IF(AJ63=0,0,IF(D63&lt;AJ63+('LED Curve'!$D$14*(V63/$W$3)^3+'LED Curve'!$D$15*(V63/$W$3)^2+'LED Curve'!$D$16*(V63/$W$3)^1+'LED Curve'!$D$17)*$AC$3+((R$5-1)*Design!C$18),0,         ('LED Curve'!$D$14*(V63/$W$3)^3+'LED Curve'!$D$15*(V63/$W$3)^2+'LED Curve'!$D$16*(V63/$W$3)^1+'LED Curve'!$D$17)*$AC$3))</f>
        <v>64.078979247763399</v>
      </c>
      <c r="AL63" s="57">
        <f>IF(AK63=0,0,IF(D63&lt;(SUM(AJ63:AK63)+('LED Curve'!$D$14*(V63/$W$4)^3+'LED Curve'!$D$15*(V63/$W$4)^2+'LED Curve'!$D$16*(V63/$W$4)^1+'LED Curve'!$D$17)*$AC$4+((R$5-1)*Design!C$18)),0,         ('LED Curve'!$D$14*(V63/$W$4)^3+'LED Curve'!$D$15*(V63/$W$4)^2+'LED Curve'!$D$16*(V63/$W$4)^1+'LED Curve'!$D$17)*$AC$4))</f>
        <v>0</v>
      </c>
      <c r="AM63" s="57">
        <f>IF(AL63=0,0,IF(D63&lt;(SUM(AJ63:AL63)+('LED Curve'!$D$14*(V63/$W$5)^3+'LED Curve'!$D$15*(V63/$W$5)^2+'LED Curve'!$D$16*(V63/$W$5)^1+'LED Curve'!$D$17)*$AC$5+((R$5-1)*Design!C$18)),0,         ('LED Curve'!$D$14*(V63/$W$5)^3+'LED Curve'!$D$15*(V63/$W$5)^2+'LED Curve'!$D$16*(V63/$W$5)^1+'LED Curve'!$D$17)*$AC$5))</f>
        <v>0</v>
      </c>
      <c r="AN63" s="57">
        <f>IF(AM63=0,0,IF(D63&lt;(SUM(AJ63:AM63)+ ('LED Curve'!$D$14*(V63/$W$6)^3+'LED Curve'!$D$15*(V63/$W$6)^2+'LED Curve'!$D$16*(V63/$W$6)^1+'LED Curve'!$D$17)*$AC$6+((R$5-1)*Design!C$18)),0,         ('LED Curve'!$D$14*(V63/$W$6)^3+'LED Curve'!$D$15*(V63/$W$6)^2+'LED Curve'!$D$16*(V63/$W$6)^1+'LED Curve'!$D$17)*$AC$6))</f>
        <v>0</v>
      </c>
      <c r="AO63" s="57">
        <f>IF(AN63=0,0,IF(D63&lt;(SUM(AJ63:AN63)+('LED Curve'!$D$14*(V63/$Z$2)^3+'LED Curve'!$D$15*(V63/$Z$2)^2+'LED Curve'!$D$16*(V63/$Z$2)^1+'LED Curve'!$D$17)*$AE$2+((R$5-1)*Design!C$18)),0,         ('LED Curve'!$D$14*(V63/$Z$2)^3+'LED Curve'!$D$15*(V63/$Z$2)^2+'LED Curve'!$D$16*(V63/$Z$2)^1+'LED Curve'!$D$17)*$AE$2))</f>
        <v>0</v>
      </c>
      <c r="AP63" s="57">
        <f>IF(AO63=0,0,IF(D63&lt;(SUM(AJ63:AO63)+('LED Curve'!$D$14*(V63/$Z$3)^3+'LED Curve'!$D$15*(V63/$Z$3)^2+'LED Curve'!$D$16*(V63/$Z$3)^1+'LED Curve'!$D$17)*$AE$3+((R$5-1)*Design!C$18)),0,         ('LED Curve'!$D$14*(V63/$Z$3)^3+'LED Curve'!$D$15*(V63/$Z$3)^2+'LED Curve'!$D$16*(V63/$Z$3)^1+'LED Curve'!$D$17)*$AE$3))</f>
        <v>0</v>
      </c>
      <c r="AQ63" s="57">
        <f>IF(AP63=0,0,IF(D63&lt;(SUM(AJ63:AP63)+('LED Curve'!$D$14*(V63/$Z$4)^3+'LED Curve'!$D$15*(V63/$Z$4)^2+'LED Curve'!$D$16*(V63/$Z$4)^1+'LED Curve'!$D$17)*$AE$4+((R$5-1)*Design!C$18)),0,         ('LED Curve'!$D$14*(V63/$Z$4)^3+'LED Curve'!$D$15*(V63/$Z$4)^2+'LED Curve'!$D$16*(V63/$Z$4)^1+'LED Curve'!$D$17)*$AE$4))</f>
        <v>0</v>
      </c>
      <c r="AR63" s="57">
        <f>IF(AQ63=0,0,IF(D63&lt;(SUM(AJ63:AQ63)+('LED Curve'!$D$14*(V63/$Z$5)^3+'LED Curve'!$D$15*(V63/$Z$5)^2+'LED Curve'!$D$16*(V63/$Z$5)^1+'LED Curve'!$D$17)*$AE$5+((R$5-1)*Design!C$18)),0,         ('LED Curve'!$D$14*(V63/$Z$5)^3+'LED Curve'!$D$15*(V63/$Z$5)^2+'LED Curve'!$D$16*(V63/$Z$5)^1+'LED Curve'!$D$17)*$AE$5))</f>
        <v>0</v>
      </c>
      <c r="AS63" s="57">
        <f>IF(AR63=0,0,IF(D63&lt;(SUM(AJ63:AR63)+('LED Curve'!$D$14*(V63/$Z$6)^3+'LED Curve'!$D$15*(V63/$Z$6)^2+'LED Curve'!$D$16*(V63/$Z$6)^1+'LED Curve'!$D$17)*$AE$6+((R$5-1)*Design!C$18)),0,         ('LED Curve'!$D$14*(V63/$Z$6)^3+'LED Curve'!$D$15*(V63/$Z$6)^2+'LED Curve'!$D$16*(V63/$Z$6)^1+'LED Curve'!$D$17)*$AE$6))</f>
        <v>0</v>
      </c>
      <c r="AU63" s="59">
        <f>IF(E63&lt;('LED Curve'!$D$14*(W63/$W$2)^3+'LED Curve'!$D$15*(W63/$W$2)^2+'LED Curve'!$D$16*(W63/$W$2)^1+'LED Curve'!$D$17)*$AC$2+((R$5-1)*Design!C$18),0,         ('LED Curve'!$D$14*(W63/$W$2)^3+'LED Curve'!$D$15*(W63/$W$2)^2+'LED Curve'!$D$16*(W63/$W$2)^1+'LED Curve'!$D$17)*$AC$2)</f>
        <v>25.565691123918327</v>
      </c>
      <c r="AV63" s="59">
        <f>IF(AU63=0,0,IF(E63&lt;AU63+('LED Curve'!$D$14*(W63/$W$3)^3+'LED Curve'!$D$15*(W63/$W$3)^2+'LED Curve'!$D$16*(W63/$W$3)^1+'LED Curve'!$D$17)*$AC$3+((R$5-2)*Design!C$18),0,         ('LED Curve'!$D$14*(W63/$W$3)^3+'LED Curve'!$D$15*(W63/$W$3)^2+'LED Curve'!$D$16*(W63/$W$3)^1+'LED Curve'!$D$17)*$AC$3))</f>
        <v>63.914227809795818</v>
      </c>
      <c r="AW63" s="59">
        <f>IF(AV63=0,0,IF(E63&lt;(SUM(AU63:AV63)+('LED Curve'!$D$14*(W63/$W$4)^3+'LED Curve'!$D$15*(W63/$W$4)^2+'LED Curve'!$D$16*(W63/$W$4)^1+'LED Curve'!$D$17)*$AC$4+((R$5-3)*Design!C$18)),0,         ('LED Curve'!$D$14*(W63/$W$4)^3+'LED Curve'!$D$15*(W63/$W$4)^2+'LED Curve'!$D$16*(W63/$W$4)^1+'LED Curve'!$D$17)*$AC$4))</f>
        <v>0</v>
      </c>
      <c r="AX63" s="59">
        <f>IF(AW63=0,0,IF(E63&lt;(SUM(AU63:AW63)+('LED Curve'!$D$14*(W63/$W$5)^3+'LED Curve'!$D$15*(W63/$W$5)^2+'LED Curve'!$D$16*(W63/$W$5)^1+'LED Curve'!$D$17)*$AC$5+((R$5-4)*Design!C$18)),0,         ('LED Curve'!$D$14*(W63/$W$5)^3+'LED Curve'!$D$15*(W63/$W$5)^2+'LED Curve'!$D$16*(W63/$W$5)^1+'LED Curve'!$D$17)*$AC$5))</f>
        <v>0</v>
      </c>
      <c r="AY63" s="59">
        <f>IF(AX63=0,0,IF(E63&lt;(SUM(AU63:AX63)+ ('LED Curve'!$D$14*(W63/$W$6)^3+'LED Curve'!$D$15*(W63/$W$6)^2+'LED Curve'!$D$16*(W63/$W$6)^1+'LED Curve'!$D$17)*$AC$6+((R$5-5)*Design!C$18)),0,         ('LED Curve'!$D$14*(W63/$W$6)^3+'LED Curve'!$D$15*(W63/$W$6)^2+'LED Curve'!$D$16*(W63/$W$6)^1+'LED Curve'!$D$17)*$AC$6))</f>
        <v>0</v>
      </c>
      <c r="AZ63" s="59">
        <f>IF(AY63=0,0,IF(E63&lt;(SUM(AU63:AY63)+('LED Curve'!$D$14*(W63/$Z$2)^3+'LED Curve'!$D$15*(W63/$Z$2)^2+'LED Curve'!$D$16*(W63/$Z$2)^1+'LED Curve'!$D$17)*$AE$2+((R$5-6)*Design!C$18)),0,         ('LED Curve'!$D$14*(W63/$Z$2)^3+'LED Curve'!$D$15*(W63/$Z$2)^2+'LED Curve'!$D$16*(W63/$Z$2)^1+'LED Curve'!$D$17)*$AE$2))</f>
        <v>0</v>
      </c>
      <c r="BA63" s="59">
        <f>IF(AZ63=0,0,IF(E63&lt;(SUM(AU63:AZ63)+('LED Curve'!$D$14*(W63/$Z$3)^3+'LED Curve'!$D$15*(W63/$Z$3)^2+'LED Curve'!$D$16*(W63/$Z$3)^1+'LED Curve'!$D$17)*$AE$3+((R$5-7)*Design!C$18)),0,         ('LED Curve'!$D$14*(W63/$Z$3)^3+'LED Curve'!$D$15*(W63/$Z$3)^2+'LED Curve'!$D$16*(W63/$Z$3)^1+'LED Curve'!$D$17)*$AE$3))</f>
        <v>0</v>
      </c>
      <c r="BB63" s="59">
        <f>IF(BA63=0,0,IF(E63&lt;(SUM(AU63:BA63)+('LED Curve'!$D$14*(W63/$Z$4)^3+'LED Curve'!$D$15*(W63/$Z$4)^2+'LED Curve'!$D$16*(W63/$Z$4)^1+'LED Curve'!$D$17)*$AE$4+((R$5-8)*Design!C$18)),0,         ('LED Curve'!$D$14*(W63/$Z$4)^3+'LED Curve'!$D$15*(W63/$Z$4)^2+'LED Curve'!$D$16*(W63/$Z$4)^1+'LED Curve'!$D$17)*$AE$4))</f>
        <v>0</v>
      </c>
      <c r="BC63" s="59">
        <f>IF(BB63=0,0,IF(E63&lt;(SUM(AU63:BB63)+('LED Curve'!$D$14*(W63/$Z$5)^3+'LED Curve'!$D$15*(W63/$Z$5)^2+'LED Curve'!$D$16*(W63/$Z$5)^1+'LED Curve'!$D$17)*$AE$5+((R$5-9)*Design!C$18)),0,         ('LED Curve'!$D$14*(W63/$Z$5)^3+'LED Curve'!$D$15*(W63/$Z$5)^2+'LED Curve'!$D$16*(W63/$Z$5)^1+'LED Curve'!$D$17)*$AE$5))</f>
        <v>0</v>
      </c>
      <c r="BD63" s="59">
        <f>IF(BC63=0,0,IF(E63&lt;(SUM(AU63:BC63)+('LED Curve'!$D$14*(W63/$Z$6)^3+'LED Curve'!$D$15*(W63/$Z$6)^2+'LED Curve'!$D$16*(W63/$Z$6)^1+'LED Curve'!$D$17)*$AE$6+((R$5-10)*Design!C$18)),0,         ('LED Curve'!$D$14*(W63/$Z$6)^3+'LED Curve'!$D$15*(W63/$Z$6)^2+'LED Curve'!$D$16*(W63/$Z$6)^1+'LED Curve'!$D$17)*$AE$6))</f>
        <v>0</v>
      </c>
      <c r="BE63">
        <f t="shared" si="45"/>
        <v>89.479918933714146</v>
      </c>
      <c r="BF63" s="64">
        <f t="shared" si="7"/>
        <v>159.81949733328705</v>
      </c>
      <c r="BG63" s="64">
        <f t="shared" si="8"/>
        <v>0</v>
      </c>
      <c r="BH63" s="64">
        <f t="shared" si="9"/>
        <v>0</v>
      </c>
      <c r="BI63" s="64">
        <f t="shared" si="10"/>
        <v>0</v>
      </c>
      <c r="BJ63" s="64">
        <f t="shared" si="11"/>
        <v>0</v>
      </c>
      <c r="BK63" s="64">
        <f t="shared" si="12"/>
        <v>0</v>
      </c>
      <c r="BL63" s="64">
        <f t="shared" si="13"/>
        <v>0</v>
      </c>
      <c r="BM63" s="64">
        <f t="shared" si="14"/>
        <v>0</v>
      </c>
      <c r="BN63" s="64">
        <f t="shared" si="15"/>
        <v>0</v>
      </c>
      <c r="BO63" s="64">
        <f t="shared" si="16"/>
        <v>0</v>
      </c>
      <c r="BQ63" s="67">
        <f t="shared" si="17"/>
        <v>156.07927564423073</v>
      </c>
      <c r="BR63" s="67">
        <f t="shared" si="18"/>
        <v>156.07927564423073</v>
      </c>
      <c r="BS63" s="67">
        <f t="shared" si="19"/>
        <v>0</v>
      </c>
      <c r="BT63" s="67">
        <f t="shared" si="20"/>
        <v>0</v>
      </c>
      <c r="BU63" s="67">
        <f t="shared" si="21"/>
        <v>0</v>
      </c>
      <c r="BV63" s="67">
        <f t="shared" si="22"/>
        <v>0</v>
      </c>
      <c r="BW63" s="67">
        <f t="shared" si="23"/>
        <v>0</v>
      </c>
      <c r="BX63" s="67">
        <f t="shared" si="24"/>
        <v>0</v>
      </c>
      <c r="BY63" s="67">
        <f t="shared" si="25"/>
        <v>0</v>
      </c>
      <c r="BZ63" s="67">
        <f t="shared" si="26"/>
        <v>0</v>
      </c>
      <c r="CB63" s="70">
        <f t="shared" si="27"/>
        <v>153.06654569382962</v>
      </c>
      <c r="CC63" s="70">
        <f t="shared" si="28"/>
        <v>153.06654569382962</v>
      </c>
      <c r="CD63" s="70">
        <f t="shared" si="29"/>
        <v>0</v>
      </c>
      <c r="CE63" s="70">
        <f t="shared" si="30"/>
        <v>0</v>
      </c>
      <c r="CF63" s="70">
        <f t="shared" si="31"/>
        <v>0</v>
      </c>
      <c r="CG63" s="70">
        <f t="shared" si="32"/>
        <v>0</v>
      </c>
      <c r="CH63" s="70">
        <f t="shared" si="33"/>
        <v>0</v>
      </c>
      <c r="CI63" s="70">
        <f t="shared" si="34"/>
        <v>0</v>
      </c>
      <c r="CJ63" s="70">
        <f t="shared" si="35"/>
        <v>0</v>
      </c>
      <c r="CK63" s="70">
        <f t="shared" si="36"/>
        <v>0</v>
      </c>
      <c r="CL63">
        <f t="shared" si="46"/>
        <v>306.13309138765925</v>
      </c>
      <c r="CM63" s="64">
        <f t="shared" si="47"/>
        <v>159.81949733328705</v>
      </c>
      <c r="CN63" s="64">
        <f t="shared" si="48"/>
        <v>0</v>
      </c>
      <c r="CO63" s="64">
        <f t="shared" si="49"/>
        <v>0</v>
      </c>
      <c r="CP63" s="64">
        <f t="shared" si="50"/>
        <v>0</v>
      </c>
      <c r="CQ63" s="64">
        <f t="shared" si="51"/>
        <v>0</v>
      </c>
      <c r="CR63" s="64">
        <f t="shared" si="52"/>
        <v>0</v>
      </c>
      <c r="CS63" s="64">
        <f t="shared" si="53"/>
        <v>0</v>
      </c>
      <c r="CT63" s="64">
        <f t="shared" si="54"/>
        <v>0</v>
      </c>
      <c r="CU63" s="64">
        <f t="shared" si="55"/>
        <v>0</v>
      </c>
      <c r="CV63" s="64">
        <f t="shared" si="56"/>
        <v>0</v>
      </c>
      <c r="CX63" s="103">
        <f t="shared" si="57"/>
        <v>156.07927564423073</v>
      </c>
      <c r="CY63" s="103">
        <f t="shared" si="58"/>
        <v>156.07927564423073</v>
      </c>
      <c r="CZ63" s="103">
        <f t="shared" si="59"/>
        <v>0</v>
      </c>
      <c r="DA63" s="103">
        <f t="shared" si="60"/>
        <v>0</v>
      </c>
      <c r="DB63" s="103">
        <f t="shared" si="61"/>
        <v>0</v>
      </c>
      <c r="DC63" s="103">
        <f t="shared" si="62"/>
        <v>0</v>
      </c>
      <c r="DD63" s="103">
        <f t="shared" si="63"/>
        <v>0</v>
      </c>
      <c r="DE63" s="103">
        <f t="shared" si="64"/>
        <v>0</v>
      </c>
      <c r="DF63" s="103">
        <f t="shared" si="65"/>
        <v>0</v>
      </c>
      <c r="DG63" s="103">
        <f t="shared" si="66"/>
        <v>0</v>
      </c>
      <c r="DI63" s="70">
        <f t="shared" si="67"/>
        <v>153.06654569382962</v>
      </c>
      <c r="DJ63" s="70">
        <f t="shared" si="68"/>
        <v>153.06654569382962</v>
      </c>
      <c r="DK63" s="70">
        <f t="shared" si="69"/>
        <v>0</v>
      </c>
      <c r="DL63" s="70">
        <f t="shared" si="70"/>
        <v>0</v>
      </c>
      <c r="DM63" s="70">
        <f t="shared" si="71"/>
        <v>0</v>
      </c>
      <c r="DN63" s="70">
        <f t="shared" si="72"/>
        <v>0</v>
      </c>
      <c r="DO63" s="70">
        <f t="shared" si="73"/>
        <v>0</v>
      </c>
      <c r="DP63" s="70">
        <f t="shared" si="74"/>
        <v>0</v>
      </c>
      <c r="DQ63" s="70">
        <f t="shared" si="75"/>
        <v>0</v>
      </c>
      <c r="DR63" s="70">
        <f t="shared" si="76"/>
        <v>0</v>
      </c>
      <c r="DT63">
        <f t="shared" si="77"/>
        <v>14.31729731169127</v>
      </c>
      <c r="DU63">
        <f t="shared" si="78"/>
        <v>15.560093053097759</v>
      </c>
      <c r="DV63">
        <f t="shared" si="116"/>
        <v>16.807147041761869</v>
      </c>
      <c r="DX63">
        <f t="shared" si="80"/>
        <v>0.17997772649134366</v>
      </c>
      <c r="DY63">
        <f t="shared" si="81"/>
        <v>0.16570949318936221</v>
      </c>
      <c r="DZ63">
        <f t="shared" si="82"/>
        <v>0.14900010755562701</v>
      </c>
      <c r="EB63">
        <f t="shared" si="83"/>
        <v>4.1092684324174913</v>
      </c>
      <c r="EC63">
        <f t="shared" si="84"/>
        <v>0</v>
      </c>
      <c r="ED63">
        <f t="shared" si="85"/>
        <v>0</v>
      </c>
      <c r="EE63">
        <f t="shared" si="86"/>
        <v>0</v>
      </c>
      <c r="EF63">
        <f t="shared" si="87"/>
        <v>0</v>
      </c>
      <c r="EG63">
        <f t="shared" si="88"/>
        <v>0</v>
      </c>
      <c r="EH63">
        <f t="shared" si="89"/>
        <v>0</v>
      </c>
      <c r="EI63">
        <f t="shared" si="90"/>
        <v>0</v>
      </c>
      <c r="EJ63">
        <f t="shared" si="91"/>
        <v>0</v>
      </c>
      <c r="EK63">
        <f t="shared" si="92"/>
        <v>0</v>
      </c>
      <c r="EM63">
        <f t="shared" si="93"/>
        <v>4.0005602660050421</v>
      </c>
      <c r="EN63">
        <f t="shared" si="94"/>
        <v>10.001400665012605</v>
      </c>
      <c r="EO63">
        <f t="shared" si="95"/>
        <v>0</v>
      </c>
      <c r="EP63">
        <f t="shared" si="96"/>
        <v>0</v>
      </c>
      <c r="EQ63">
        <f t="shared" si="97"/>
        <v>0</v>
      </c>
      <c r="ER63">
        <f t="shared" si="98"/>
        <v>0</v>
      </c>
      <c r="ES63">
        <f t="shared" si="99"/>
        <v>0</v>
      </c>
      <c r="ET63">
        <f t="shared" si="100"/>
        <v>0</v>
      </c>
      <c r="EU63">
        <f t="shared" si="101"/>
        <v>0</v>
      </c>
      <c r="EV63">
        <f t="shared" si="102"/>
        <v>0</v>
      </c>
      <c r="EX63">
        <f t="shared" si="103"/>
        <v>3.913252028613579</v>
      </c>
      <c r="EY63">
        <f t="shared" si="104"/>
        <v>9.7831300715339484</v>
      </c>
      <c r="EZ63">
        <f t="shared" si="105"/>
        <v>0</v>
      </c>
      <c r="FA63">
        <f t="shared" si="106"/>
        <v>0</v>
      </c>
      <c r="FB63">
        <f t="shared" si="107"/>
        <v>0</v>
      </c>
      <c r="FC63">
        <f t="shared" si="108"/>
        <v>0</v>
      </c>
      <c r="FD63">
        <f t="shared" si="109"/>
        <v>0</v>
      </c>
      <c r="FE63">
        <f t="shared" si="110"/>
        <v>0</v>
      </c>
      <c r="FF63">
        <f t="shared" si="111"/>
        <v>0</v>
      </c>
      <c r="FG63">
        <f t="shared" si="112"/>
        <v>0</v>
      </c>
      <c r="FJ63">
        <f>IF($W$2=0,0,IF(BF63&lt;=0,0,('LED Curve'!$D$19*(BF63/$W$2)^3+'LED Curve'!$D$20*(BF63/$W$2)^2+'LED Curve'!$D$21*(BF63/$W$2)^1+'LED Curve'!$D$22)*$AC$2*$W$2))</f>
        <v>607.3126180623326</v>
      </c>
      <c r="FK63">
        <f>IF($W$3=0,0,IF(BG63&lt;=0,0,('LED Curve'!$D$19*(BG63/$W$3)^3+'LED Curve'!$D$20*(BG63/$W$3)^2+'LED Curve'!$D$21*(BG63/$W$3)^1+'LED Curve'!$D$22)*$AC$3*$W$3))</f>
        <v>0</v>
      </c>
      <c r="FL63">
        <f>IF($W$4=0,0,IF(BH63&lt;=0,0,('LED Curve'!$D$19*(BH63/$W$4)^3+'LED Curve'!$D$20*(BH63/$W$4)^2+'LED Curve'!$D$21*(BH63/$W$4)^1+'LED Curve'!$D$22)*$AC$4*$W$4))</f>
        <v>0</v>
      </c>
      <c r="FM63">
        <f>IF($W$5=0,0,IF(BI63&lt;=0,0,('LED Curve'!$D$19*(BI63/$W$5)^3+'LED Curve'!$D$20*(BI63/$W$5)^2+'LED Curve'!$D$21*(BI63/$W$5)^1+'LED Curve'!$D$22)*$AC$5*$W$5))</f>
        <v>0</v>
      </c>
      <c r="FN63">
        <f>IF($W$6=0,0,IF(BJ63&lt;=0,0,('LED Curve'!$D$19*(BJ63/$W$6)^3+'LED Curve'!$D$20*(BJ63/$W$6)^2+'LED Curve'!$D$21*(BJ63/$W$6)^1+'LED Curve'!$D$22)*$AC$6*$W$6))</f>
        <v>0</v>
      </c>
      <c r="FO63">
        <f>IF($Z$2=0,0,IF(BK63&lt;=0,0,('LED Curve'!$D$19*(BK63/$Z$2)^3+'LED Curve'!$D$20*(BK63/$Z$2)^2+'LED Curve'!$D$21*(BK63/$Z$2)^1+'LED Curve'!$D$22)*$AE$2*$Z$2))</f>
        <v>0</v>
      </c>
      <c r="FP63">
        <f>IF($Z$3=0,0,IF(BL63&lt;=0,0,('LED Curve'!$D$19*(BL63/$Z$3)^3+'LED Curve'!$D$20*(BL63/$Z$3)^2+'LED Curve'!$D$21*(BL63/$Z$3)^1+'LED Curve'!$D$22)*$AE$3*$Z$3))</f>
        <v>0</v>
      </c>
      <c r="FQ63">
        <f>IF($Z$4=0,0,IF(BM63&lt;=0,0,('LED Curve'!$D$19*(BM63/$Z$4)^3+'LED Curve'!$D$20*(BM63/$Z$4)^2+'LED Curve'!$D$21*(BM63/$Z$4)^1+'LED Curve'!$D$22)*$AE$4*$Z$4))</f>
        <v>0</v>
      </c>
      <c r="FR63">
        <f>IF($Z$5=0,0,IF(BN63&lt;=0,0,('LED Curve'!$D$19*(BN63/$Z$5)^3+'LED Curve'!$D$20*(BN63/$Z$5)^2+'LED Curve'!$D$21*(BN63/$Z$5)^1+'LED Curve'!$D$22)*$AE$5*$Z$5))</f>
        <v>0</v>
      </c>
      <c r="FS63">
        <f>IF($Z$6=0,0,IF(BO63&lt;=0,0,('LED Curve'!$D$19*(BO63/$Z$6)^3+'LED Curve'!$D$20*(BO63/$Z$6)^2+'LED Curve'!$D$21*(BO63/$Z$6)^1+'LED Curve'!$D$22)*$AE$6*$Z$6))</f>
        <v>0</v>
      </c>
      <c r="FU63">
        <f>IF($W$2=0,0,IF(BQ63&lt;=0,0,('LED Curve'!$D$19*(BQ63/$W$2)^3+'LED Curve'!$D$20*(BQ63/$W$2)^2+'LED Curve'!$D$21*(BQ63/$W$2)^1+'LED Curve'!$D$22)*$AC$2*$W$2))</f>
        <v>595.5272470377837</v>
      </c>
      <c r="FV63">
        <f>IF($W$3=0,0,IF(BR63&lt;=0,0,('LED Curve'!$D$19*(BR63/$W$3)^3+'LED Curve'!$D$20*(BR63/$W$3)^2+'LED Curve'!$D$21*(BR63/$W$3)^1+'LED Curve'!$D$22)*$AC$3*$W$3))</f>
        <v>1488.8181175944592</v>
      </c>
      <c r="FW63">
        <f>IF($W$4=0,0,IF(BS63&lt;=0,0,('LED Curve'!$D$19*(BS63/$W$4)^3+'LED Curve'!$D$20*(BS63/$W$4)^2+'LED Curve'!$D$21*(BS63/$W$4)^1+'LED Curve'!$D$22)*$AC$4*$W$4))</f>
        <v>0</v>
      </c>
      <c r="FX63">
        <f>IF($W$5=0,0,IF(BT63&lt;=0,0,('LED Curve'!$D$19*(BT63/$W$5)^3+'LED Curve'!$D$20*(BT63/$W$5)^2+'LED Curve'!$D$21*(BT63/$W$5)^1+'LED Curve'!$D$22)*$AC$5*$W$5))</f>
        <v>0</v>
      </c>
      <c r="FY63">
        <f>IF($W$6=0,0,IF(BU63&lt;=0,0,('LED Curve'!$D$19*(BU63/$W$6)^3+'LED Curve'!$D$20*(BU63/$W$6)^2+'LED Curve'!$D$21*(BU63/$W$6)^1+'LED Curve'!$D$22)*$AC$6*$W$6))</f>
        <v>0</v>
      </c>
      <c r="FZ63">
        <f>IF($Z$2=0,0,IF(BV63&lt;=0,0,('LED Curve'!$D$19*(BV63/$Z$2)^3+'LED Curve'!$D$20*(BV63/$Z$2)^2+'LED Curve'!$D$21*(BV63/$Z$2)^1+'LED Curve'!$D$22)*$AE$2*$Z$2))</f>
        <v>0</v>
      </c>
      <c r="GA63">
        <f>IF($Z$3=0,0,IF(BW63&lt;=0,0,('LED Curve'!$D$19*(BW63/$Z$3)^3+'LED Curve'!$D$20*(BW63/$Z$3)^2+'LED Curve'!$D$21*(BW63/$Z$3)^1+'LED Curve'!$D$22)*$AE$3*$Z$3))</f>
        <v>0</v>
      </c>
      <c r="GB63">
        <f>IF($Z$4=0,0,IF(BX63&lt;=0,0,('LED Curve'!$D$19*(BX63/$Z$4)^3+'LED Curve'!$D$20*(BX63/$Z$4)^2+'LED Curve'!$D$21*(BX63/$Z$4)^1+'LED Curve'!$D$22)*$AE$4*$Z$4))</f>
        <v>0</v>
      </c>
      <c r="GC63">
        <f>IF($Z$5=0,0,IF(BY63&lt;=0,0,('LED Curve'!$D$19*(BY63/$Z$5)^3+'LED Curve'!$D$20*(BY63/$Z$5)^2+'LED Curve'!$D$21*(BY63/$Z$5)^1+'LED Curve'!$D$22)*$AE$5*$Z$5))</f>
        <v>0</v>
      </c>
      <c r="GD63">
        <f>IF($Z$6=0,0,IF(BZ63&lt;=0,0,('LED Curve'!$D$19*(BZ63/$Z$6)^3+'LED Curve'!$D$20*(BZ63/$Z$6)^2+'LED Curve'!$D$21*(BZ63/$Z$6)^1+'LED Curve'!$D$22)*$AE$6*$Z$6))</f>
        <v>0</v>
      </c>
      <c r="GF63">
        <f>IF($W$2=0,0,IF(CB63&lt;=0,0,('LED Curve'!$D$19*(CB63/$W$2)^3+'LED Curve'!$D$20*(CB63/$W$2)^2+'LED Curve'!$D$21*(CB63/$W$2)^1+'LED Curve'!$D$22)*$AC$2*$W$2))</f>
        <v>585.92532601700589</v>
      </c>
      <c r="GG63">
        <f>IF($W$3=0,0,IF(CC63&lt;=0,0,('LED Curve'!$D$19*(CC63/$W$3)^3+'LED Curve'!$D$20*(CC63/$W$3)^2+'LED Curve'!$D$21*(CC63/$W$3)^1+'LED Curve'!$D$22)*$AC$3*$W$3))</f>
        <v>1464.8133150425147</v>
      </c>
      <c r="GH63">
        <f>IF($W$4=0,0,IF(CD63&lt;=0,0,('LED Curve'!$D$19*(CD63/$W$4)^3+'LED Curve'!$D$20*(CD63/$W$4)^2+'LED Curve'!$D$21*(CD63/$W$4)^1+'LED Curve'!$D$22)*$AC$4*$W$4))</f>
        <v>0</v>
      </c>
      <c r="GI63">
        <f>IF($W$5=0,0,IF(CE63&lt;=0,0,('LED Curve'!$D$19*(CE63/$W$5)^3+'LED Curve'!$D$20*(CE63/$W$5)^2+'LED Curve'!$D$21*(CE63/$W$5)^1+'LED Curve'!$D$22)*$AC$5*$W$5))</f>
        <v>0</v>
      </c>
      <c r="GJ63">
        <f>IF($W$6=0,0,IF(CF63&lt;=0,0,('LED Curve'!$D$19*(CF63/$W$6)^3+'LED Curve'!$D$20*(CF63/$W$6)^2+'LED Curve'!$D$21*(CF63/$W$6)^1+'LED Curve'!$D$22)*$AC$6*$W$6))</f>
        <v>0</v>
      </c>
      <c r="GK63">
        <f>IF($Z$2=0,0,IF(CG63&lt;=0,0,('LED Curve'!$D$19*(CG63/$Z$2)^3+'LED Curve'!$D$20*(CG63/$Z$2)^2+'LED Curve'!$D$21*(CG63/$Z$2)^1+'LED Curve'!$D$22)*$AE$2*$Z$2))</f>
        <v>0</v>
      </c>
      <c r="GL63">
        <f>IF($Z$3=0,0,IF(CH63&lt;=0,0,('LED Curve'!$D$19*(CH63/$Z$3)^3+'LED Curve'!$D$20*(CH63/$Z$3)^2+'LED Curve'!$D$21*(CH63/$Z$3)^1+'LED Curve'!$D$22)*$AE$3*$Z$3))</f>
        <v>0</v>
      </c>
      <c r="GM63">
        <f>IF($Z$4=0,0,IF(CI63&lt;=0,0,('LED Curve'!$D$19*(CI63/$Z$4)^3+'LED Curve'!$D$20*(CI63/$Z$4)^2+'LED Curve'!$D$21*(CI63/$Z$4)^1+'LED Curve'!$D$22)*$AE$4*$Z$4))</f>
        <v>0</v>
      </c>
      <c r="GN63">
        <f>IF($Z$5=0,0,IF(CJ63&lt;=0,0,('LED Curve'!$D$19*(CJ63/$Z$5)^3+'LED Curve'!$D$20*(CJ63/$Z$5)^2+'LED Curve'!$D$21*(CJ63/$Z$5)^1+'LED Curve'!$D$22)*$AE$5*$Z$5))</f>
        <v>0</v>
      </c>
      <c r="GO63">
        <f>IF($Z$6=0,0,IF(CK63&lt;=0,0,('LED Curve'!$D$19*(CK63/$Z$6)^3+'LED Curve'!$D$20*(CK63/$Z$6)^2+'LED Curve'!$D$21*(CK63/$Z$6)^1+'LED Curve'!$D$22)*$AE$6*$Z$6))</f>
        <v>0</v>
      </c>
      <c r="GQ63">
        <f t="shared" si="113"/>
        <v>607.3126180623326</v>
      </c>
      <c r="GR63">
        <f t="shared" si="41"/>
        <v>0</v>
      </c>
      <c r="GS63">
        <f t="shared" si="114"/>
        <v>2084.3453646322428</v>
      </c>
      <c r="GT63">
        <f t="shared" si="42"/>
        <v>0</v>
      </c>
      <c r="GU63">
        <f t="shared" si="115"/>
        <v>2050.7386410595204</v>
      </c>
      <c r="GV63">
        <f t="shared" si="43"/>
        <v>0</v>
      </c>
    </row>
    <row r="64" spans="1:204" ht="16.899999999999999">
      <c r="A64">
        <v>53</v>
      </c>
      <c r="B64">
        <f t="shared" si="0"/>
        <v>1.7252604166666666E-3</v>
      </c>
      <c r="C64" s="50">
        <f t="shared" si="1"/>
        <v>91.08276810743061</v>
      </c>
      <c r="D64" s="50">
        <f t="shared" si="2"/>
        <v>101.35863123047845</v>
      </c>
      <c r="E64" s="50">
        <f t="shared" si="3"/>
        <v>111.63449435352629</v>
      </c>
      <c r="G64" s="52">
        <f t="shared" si="4"/>
        <v>1.44575822392747</v>
      </c>
      <c r="H64" s="52">
        <f t="shared" si="5"/>
        <v>1.6088671623885467</v>
      </c>
      <c r="I64" s="52">
        <f t="shared" si="6"/>
        <v>1.7719761008496235</v>
      </c>
      <c r="J64" s="52">
        <f>IF(C64&lt;Calculation!D$19,0,G64)</f>
        <v>1.44575822392747</v>
      </c>
      <c r="K64" s="52">
        <f>IF(D64&lt;Calculation!D$19,0,H64)</f>
        <v>1.6088671623885467</v>
      </c>
      <c r="L64" s="52">
        <f>IF(E64&lt;Calculation!D$19,0,I64)</f>
        <v>1.7719761008496235</v>
      </c>
      <c r="M64" s="52">
        <f>IF(IF(C64&lt;Calculation!D$19,0,C64*(R$3/(R$2+R$3)))&gt;0,$H$2*SIN(2*PI()*$E$2*B64)+$H$5,0)</f>
        <v>1.4621627184188426</v>
      </c>
      <c r="N64" s="52">
        <f>IF(IF(D64&lt;Calculation!D$19,0,D64*(R$3/(R$2+R$3)))&gt;0,$J$2*SIN(2*PI()*$E$2*B64)+$J$5,0)</f>
        <v>1.4311437501528093</v>
      </c>
      <c r="O64" s="52">
        <f>IF(IF(E64&lt;Calculation!D$19,0,E64*(R$3/(R$2+R$3)))&gt;0,$L$2*SIN(2*PI()*$E$2*B64)+$L$5,0)</f>
        <v>1.4066722075346727</v>
      </c>
      <c r="Q64" s="55">
        <f>(M64/Design!C$43)*10^3</f>
        <v>162.46252426876029</v>
      </c>
      <c r="R64" s="55">
        <f>(N64/Design!C$43)*10^3</f>
        <v>159.01597223920103</v>
      </c>
      <c r="S64" s="55">
        <f>(O64/Design!C$43)*10^3</f>
        <v>156.29691194829698</v>
      </c>
      <c r="U64" s="55">
        <f>(($H$2*SIN(2*PI()*$E$2*B64)+$H$5)/Design!C$43)*10^3</f>
        <v>162.46252426876029</v>
      </c>
      <c r="V64" s="55">
        <f>(($J$2*SIN(2*PI()*$E$2*B64)+$J$5)/Design!C$43)*10^3</f>
        <v>159.01597223920103</v>
      </c>
      <c r="W64" s="55">
        <f>(($L$2*SIN(2*PI()*$E$2*B64)+$L$5)/Design!C$43)*10^3</f>
        <v>156.29691194829698</v>
      </c>
      <c r="Y64" s="99">
        <f>IF(C64&lt;('LED Curve'!$D$14*(U64/$W$2)^3+'LED Curve'!$D$15*(U64/$W$2)^2+'LED Curve'!$D$16*(U64/$W$2)^1+'LED Curve'!$D$17)*$AC$2+((R$5-1)*Design!C$18),0,         ('LED Curve'!$D$14*(U64/$W$2)^3+'LED Curve'!$D$15*(U64/$W$2)^2+'LED Curve'!$D$16*(U64/$W$2)^1+'LED Curve'!$D$17)*$AC$2)</f>
        <v>25.767685680953157</v>
      </c>
      <c r="Z64" s="99">
        <f>IF(Y64=0,0,IF(C64&lt;Y64+('LED Curve'!$D$14*(U64/$W$3)^3+'LED Curve'!$D$15*(U64/$W$3)^2+'LED Curve'!$D$16*(U64/$W$3)^1+'LED Curve'!$D$17)*$AC$3+((R$5-2)*Design!C$18),0,         ('LED Curve'!$D$14*(U64/$W$3)^3+'LED Curve'!$D$15*(U64/$W$3)^2+'LED Curve'!$D$16*(U64/$W$3)^1+'LED Curve'!$D$17)*$AC$3))</f>
        <v>64.419214202382889</v>
      </c>
      <c r="AA64" s="99">
        <f>IF(Z64=0,0,IF(C64&lt;(SUM(Y64:Z64)+('LED Curve'!$D$14*(U64/$W$4)^3+'LED Curve'!$D$15*(U64/$W$4)^2+'LED Curve'!$D$16*(U64/$W$4)^1+'LED Curve'!$D$17)*$AC$4+((R$5-3)*Design!C$18)),0,         ('LED Curve'!$D$14*(U64/$W$4)^3+'LED Curve'!$D$15*(U64/$W$4)^2+'LED Curve'!$D$16*(U64/$W$4)^1+'LED Curve'!$D$17)*$AC$4))</f>
        <v>0</v>
      </c>
      <c r="AB64" s="99">
        <f>IF(AA64=0,0,IF(C64&lt;(SUM(Y64:AA64)+('LED Curve'!$D$14*(U64/$W$5)^3+'LED Curve'!$D$15*(U64/$W$5)^2+'LED Curve'!$D$16*(U64/$W$5)^1+'LED Curve'!$D$17)*$AC$5+((R$5-4)*Design!C$18)),0,         ('LED Curve'!$D$14*(U64/$W$5)^3+'LED Curve'!$D$15*(U64/$W$5)^2+'LED Curve'!$D$16*(U64/$W$5)^1+'LED Curve'!$D$17)*$AC$5))</f>
        <v>0</v>
      </c>
      <c r="AC64" s="99">
        <f>IF(AB64=0,0,IF(C64&lt;(SUM(Y64:AB64)+ ('LED Curve'!$D$14*(U64/$W$6)^3+'LED Curve'!$D$15*(U64/$W$6)^2+'LED Curve'!$D$16*(U64/$W$6)^1+'LED Curve'!$D$17)*$AC$6+((R$5-5)*Design!C$18)),0,         ('LED Curve'!$D$14*(U64/$W$6)^3+'LED Curve'!$D$15*(U64/$W$6)^2+'LED Curve'!$D$16*(U64/$W$6)^1+'LED Curve'!$D$17)*$AC$6))</f>
        <v>0</v>
      </c>
      <c r="AD64" s="99">
        <f>IF(AC64=0,0,IF(C64&lt;(SUM(Y64:AC64)+('LED Curve'!$D$14*(U64/$Z$2)^3+'LED Curve'!$D$15*(U64/$Z$2)^2+'LED Curve'!$D$16*(U64/$Z$2)^1+'LED Curve'!$D$17)*$AE$2+((R$5-6)*Design!C$18)),0,         ('LED Curve'!$D$14*(U64/$Z$2)^3+'LED Curve'!$D$15*(U64/$Z$2)^2+'LED Curve'!$D$16*(U64/$Z$2)^1+'LED Curve'!$D$17)*$AE$2))</f>
        <v>0</v>
      </c>
      <c r="AE64" s="99">
        <f>IF(AD64=0,0,IF(C64&lt;(SUM(Y64:AD64)+('LED Curve'!$D$14*(U64/$Z$3)^3+'LED Curve'!$D$15*(U64/$Z$3)^2+'LED Curve'!$D$16*(U64/$Z$3)^1+'LED Curve'!$D$17)*$AE$3+((R$5-7)*Design!C$18)),0,         ('LED Curve'!$D$14*(U64/$Z$3)^3+'LED Curve'!$D$15*(U64/$Z$3)^2+'LED Curve'!$D$16*(U64/$Z$3)^1+'LED Curve'!$D$17)*$AE$3))</f>
        <v>0</v>
      </c>
      <c r="AF64" s="99">
        <f>IF(AE64=0,0,IF(C64&lt;(SUM(Y64:AE64)+('LED Curve'!$D$14*(U64/$Z$4)^3+'LED Curve'!$D$15*(U64/$Z$4)^2+'LED Curve'!$D$16*(U64/$Z$4)^1+'LED Curve'!$D$17)*$AE$4+((R$5-8)*Design!C$18)),0,         ('LED Curve'!$D$14*(U64/$Z$4)^3+'LED Curve'!$D$15*(U64/$Z$4)^2+'LED Curve'!$D$16*(U64/$Z$4)^1+'LED Curve'!$D$17)*$AE$4))</f>
        <v>0</v>
      </c>
      <c r="AG64" s="99">
        <f>IF(AF64=0,0,IF(C64&lt;(SUM(Y64:AF64)+('LED Curve'!$D$14*(U64/$Z$5)^3+'LED Curve'!$D$15*(U64/$Z$5)^2+'LED Curve'!$D$16*(U64/$Z$5)^1+'LED Curve'!$D$17)*$AE$5+((R$5-9)*Design!C$18)),0,         ('LED Curve'!$D$14*(U64/$Z$5)^3+'LED Curve'!$D$15*(U64/$Z$5)^2+'LED Curve'!$D$16*(U64/$Z$5)^1+'LED Curve'!$D$17)*$AE$5))</f>
        <v>0</v>
      </c>
      <c r="AH64" s="99">
        <f>IF(AG64=0,0,IF(C64&lt;(SUM(Y64:AG64)+('LED Curve'!$D$14*(U64/$Z$6)^3+'LED Curve'!$D$15*(U64/$Z$6)^2+'LED Curve'!$D$16*(U64/$Z$6)^1+'LED Curve'!$D$17)*$AE$6+((R$5-10)*Design!C$18)),0,         ('LED Curve'!$D$14*(U64/$Z$6)^3+'LED Curve'!$D$15*(U64/$Z$6)^2+'LED Curve'!$D$16*(U64/$Z$6)^1+'LED Curve'!$D$17)*$AE$6))</f>
        <v>0</v>
      </c>
      <c r="AI64">
        <f t="shared" si="44"/>
        <v>90.186899883336054</v>
      </c>
      <c r="AJ64" s="57">
        <f>IF(D64&lt;('LED Curve'!$D$14*(V64/$W$2)^3+'LED Curve'!$D$15*(V64/$W$2)^2+'LED Curve'!$D$16*(V64/$W$2)^1+'LED Curve'!$D$17)*$AC$2+((R$5-1)*Design!C$18),0,         ('LED Curve'!$D$14*(V64/$W$2)^3+'LED Curve'!$D$15*(V64/$W$2)^2+'LED Curve'!$D$16*(V64/$W$2)^1+'LED Curve'!$D$17)*$AC$2)</f>
        <v>25.694815099576921</v>
      </c>
      <c r="AK64" s="57">
        <f>IF(AJ64=0,0,IF(D64&lt;AJ64+('LED Curve'!$D$14*(V64/$W$3)^3+'LED Curve'!$D$15*(V64/$W$3)^2+'LED Curve'!$D$16*(V64/$W$3)^1+'LED Curve'!$D$17)*$AC$3+((R$5-1)*Design!C$18),0,         ('LED Curve'!$D$14*(V64/$W$3)^3+'LED Curve'!$D$15*(V64/$W$3)^2+'LED Curve'!$D$16*(V64/$W$3)^1+'LED Curve'!$D$17)*$AC$3))</f>
        <v>64.237037748942299</v>
      </c>
      <c r="AL64" s="57">
        <f>IF(AK64=0,0,IF(D64&lt;(SUM(AJ64:AK64)+('LED Curve'!$D$14*(V64/$W$4)^3+'LED Curve'!$D$15*(V64/$W$4)^2+'LED Curve'!$D$16*(V64/$W$4)^1+'LED Curve'!$D$17)*$AC$4+((R$5-1)*Design!C$18)),0,         ('LED Curve'!$D$14*(V64/$W$4)^3+'LED Curve'!$D$15*(V64/$W$4)^2+'LED Curve'!$D$16*(V64/$W$4)^1+'LED Curve'!$D$17)*$AC$4))</f>
        <v>0</v>
      </c>
      <c r="AM64" s="57">
        <f>IF(AL64=0,0,IF(D64&lt;(SUM(AJ64:AL64)+('LED Curve'!$D$14*(V64/$W$5)^3+'LED Curve'!$D$15*(V64/$W$5)^2+'LED Curve'!$D$16*(V64/$W$5)^1+'LED Curve'!$D$17)*$AC$5+((R$5-1)*Design!C$18)),0,         ('LED Curve'!$D$14*(V64/$W$5)^3+'LED Curve'!$D$15*(V64/$W$5)^2+'LED Curve'!$D$16*(V64/$W$5)^1+'LED Curve'!$D$17)*$AC$5))</f>
        <v>0</v>
      </c>
      <c r="AN64" s="57">
        <f>IF(AM64=0,0,IF(D64&lt;(SUM(AJ64:AM64)+ ('LED Curve'!$D$14*(V64/$W$6)^3+'LED Curve'!$D$15*(V64/$W$6)^2+'LED Curve'!$D$16*(V64/$W$6)^1+'LED Curve'!$D$17)*$AC$6+((R$5-1)*Design!C$18)),0,         ('LED Curve'!$D$14*(V64/$W$6)^3+'LED Curve'!$D$15*(V64/$W$6)^2+'LED Curve'!$D$16*(V64/$W$6)^1+'LED Curve'!$D$17)*$AC$6))</f>
        <v>0</v>
      </c>
      <c r="AO64" s="57">
        <f>IF(AN64=0,0,IF(D64&lt;(SUM(AJ64:AN64)+('LED Curve'!$D$14*(V64/$Z$2)^3+'LED Curve'!$D$15*(V64/$Z$2)^2+'LED Curve'!$D$16*(V64/$Z$2)^1+'LED Curve'!$D$17)*$AE$2+((R$5-1)*Design!C$18)),0,         ('LED Curve'!$D$14*(V64/$Z$2)^3+'LED Curve'!$D$15*(V64/$Z$2)^2+'LED Curve'!$D$16*(V64/$Z$2)^1+'LED Curve'!$D$17)*$AE$2))</f>
        <v>0</v>
      </c>
      <c r="AP64" s="57">
        <f>IF(AO64=0,0,IF(D64&lt;(SUM(AJ64:AO64)+('LED Curve'!$D$14*(V64/$Z$3)^3+'LED Curve'!$D$15*(V64/$Z$3)^2+'LED Curve'!$D$16*(V64/$Z$3)^1+'LED Curve'!$D$17)*$AE$3+((R$5-1)*Design!C$18)),0,         ('LED Curve'!$D$14*(V64/$Z$3)^3+'LED Curve'!$D$15*(V64/$Z$3)^2+'LED Curve'!$D$16*(V64/$Z$3)^1+'LED Curve'!$D$17)*$AE$3))</f>
        <v>0</v>
      </c>
      <c r="AQ64" s="57">
        <f>IF(AP64=0,0,IF(D64&lt;(SUM(AJ64:AP64)+('LED Curve'!$D$14*(V64/$Z$4)^3+'LED Curve'!$D$15*(V64/$Z$4)^2+'LED Curve'!$D$16*(V64/$Z$4)^1+'LED Curve'!$D$17)*$AE$4+((R$5-1)*Design!C$18)),0,         ('LED Curve'!$D$14*(V64/$Z$4)^3+'LED Curve'!$D$15*(V64/$Z$4)^2+'LED Curve'!$D$16*(V64/$Z$4)^1+'LED Curve'!$D$17)*$AE$4))</f>
        <v>0</v>
      </c>
      <c r="AR64" s="57">
        <f>IF(AQ64=0,0,IF(D64&lt;(SUM(AJ64:AQ64)+('LED Curve'!$D$14*(V64/$Z$5)^3+'LED Curve'!$D$15*(V64/$Z$5)^2+'LED Curve'!$D$16*(V64/$Z$5)^1+'LED Curve'!$D$17)*$AE$5+((R$5-1)*Design!C$18)),0,         ('LED Curve'!$D$14*(V64/$Z$5)^3+'LED Curve'!$D$15*(V64/$Z$5)^2+'LED Curve'!$D$16*(V64/$Z$5)^1+'LED Curve'!$D$17)*$AE$5))</f>
        <v>0</v>
      </c>
      <c r="AS64" s="57">
        <f>IF(AR64=0,0,IF(D64&lt;(SUM(AJ64:AR64)+('LED Curve'!$D$14*(V64/$Z$6)^3+'LED Curve'!$D$15*(V64/$Z$6)^2+'LED Curve'!$D$16*(V64/$Z$6)^1+'LED Curve'!$D$17)*$AE$6+((R$5-1)*Design!C$18)),0,         ('LED Curve'!$D$14*(V64/$Z$6)^3+'LED Curve'!$D$15*(V64/$Z$6)^2+'LED Curve'!$D$16*(V64/$Z$6)^1+'LED Curve'!$D$17)*$AE$6))</f>
        <v>0</v>
      </c>
      <c r="AU64" s="59">
        <f>IF(E64&lt;('LED Curve'!$D$14*(W64/$W$2)^3+'LED Curve'!$D$15*(W64/$W$2)^2+'LED Curve'!$D$16*(W64/$W$2)^1+'LED Curve'!$D$17)*$AC$2+((R$5-1)*Design!C$18),0,         ('LED Curve'!$D$14*(W64/$W$2)^3+'LED Curve'!$D$15*(W64/$W$2)^2+'LED Curve'!$D$16*(W64/$W$2)^1+'LED Curve'!$D$17)*$AC$2)</f>
        <v>25.636311966791151</v>
      </c>
      <c r="AV64" s="59">
        <f>IF(AU64=0,0,IF(E64&lt;AU64+('LED Curve'!$D$14*(W64/$W$3)^3+'LED Curve'!$D$15*(W64/$W$3)^2+'LED Curve'!$D$16*(W64/$W$3)^1+'LED Curve'!$D$17)*$AC$3+((R$5-2)*Design!C$18),0,         ('LED Curve'!$D$14*(W64/$W$3)^3+'LED Curve'!$D$15*(W64/$W$3)^2+'LED Curve'!$D$16*(W64/$W$3)^1+'LED Curve'!$D$17)*$AC$3))</f>
        <v>64.09077991697788</v>
      </c>
      <c r="AW64" s="59">
        <f>IF(AV64=0,0,IF(E64&lt;(SUM(AU64:AV64)+('LED Curve'!$D$14*(W64/$W$4)^3+'LED Curve'!$D$15*(W64/$W$4)^2+'LED Curve'!$D$16*(W64/$W$4)^1+'LED Curve'!$D$17)*$AC$4+((R$5-3)*Design!C$18)),0,         ('LED Curve'!$D$14*(W64/$W$4)^3+'LED Curve'!$D$15*(W64/$W$4)^2+'LED Curve'!$D$16*(W64/$W$4)^1+'LED Curve'!$D$17)*$AC$4))</f>
        <v>0</v>
      </c>
      <c r="AX64" s="59">
        <f>IF(AW64=0,0,IF(E64&lt;(SUM(AU64:AW64)+('LED Curve'!$D$14*(W64/$W$5)^3+'LED Curve'!$D$15*(W64/$W$5)^2+'LED Curve'!$D$16*(W64/$W$5)^1+'LED Curve'!$D$17)*$AC$5+((R$5-4)*Design!C$18)),0,         ('LED Curve'!$D$14*(W64/$W$5)^3+'LED Curve'!$D$15*(W64/$W$5)^2+'LED Curve'!$D$16*(W64/$W$5)^1+'LED Curve'!$D$17)*$AC$5))</f>
        <v>0</v>
      </c>
      <c r="AY64" s="59">
        <f>IF(AX64=0,0,IF(E64&lt;(SUM(AU64:AX64)+ ('LED Curve'!$D$14*(W64/$W$6)^3+'LED Curve'!$D$15*(W64/$W$6)^2+'LED Curve'!$D$16*(W64/$W$6)^1+'LED Curve'!$D$17)*$AC$6+((R$5-5)*Design!C$18)),0,         ('LED Curve'!$D$14*(W64/$W$6)^3+'LED Curve'!$D$15*(W64/$W$6)^2+'LED Curve'!$D$16*(W64/$W$6)^1+'LED Curve'!$D$17)*$AC$6))</f>
        <v>0</v>
      </c>
      <c r="AZ64" s="59">
        <f>IF(AY64=0,0,IF(E64&lt;(SUM(AU64:AY64)+('LED Curve'!$D$14*(W64/$Z$2)^3+'LED Curve'!$D$15*(W64/$Z$2)^2+'LED Curve'!$D$16*(W64/$Z$2)^1+'LED Curve'!$D$17)*$AE$2+((R$5-6)*Design!C$18)),0,         ('LED Curve'!$D$14*(W64/$Z$2)^3+'LED Curve'!$D$15*(W64/$Z$2)^2+'LED Curve'!$D$16*(W64/$Z$2)^1+'LED Curve'!$D$17)*$AE$2))</f>
        <v>0</v>
      </c>
      <c r="BA64" s="59">
        <f>IF(AZ64=0,0,IF(E64&lt;(SUM(AU64:AZ64)+('LED Curve'!$D$14*(W64/$Z$3)^3+'LED Curve'!$D$15*(W64/$Z$3)^2+'LED Curve'!$D$16*(W64/$Z$3)^1+'LED Curve'!$D$17)*$AE$3+((R$5-7)*Design!C$18)),0,         ('LED Curve'!$D$14*(W64/$Z$3)^3+'LED Curve'!$D$15*(W64/$Z$3)^2+'LED Curve'!$D$16*(W64/$Z$3)^1+'LED Curve'!$D$17)*$AE$3))</f>
        <v>0</v>
      </c>
      <c r="BB64" s="59">
        <f>IF(BA64=0,0,IF(E64&lt;(SUM(AU64:BA64)+('LED Curve'!$D$14*(W64/$Z$4)^3+'LED Curve'!$D$15*(W64/$Z$4)^2+'LED Curve'!$D$16*(W64/$Z$4)^1+'LED Curve'!$D$17)*$AE$4+((R$5-8)*Design!C$18)),0,         ('LED Curve'!$D$14*(W64/$Z$4)^3+'LED Curve'!$D$15*(W64/$Z$4)^2+'LED Curve'!$D$16*(W64/$Z$4)^1+'LED Curve'!$D$17)*$AE$4))</f>
        <v>0</v>
      </c>
      <c r="BC64" s="59">
        <f>IF(BB64=0,0,IF(E64&lt;(SUM(AU64:BB64)+('LED Curve'!$D$14*(W64/$Z$5)^3+'LED Curve'!$D$15*(W64/$Z$5)^2+'LED Curve'!$D$16*(W64/$Z$5)^1+'LED Curve'!$D$17)*$AE$5+((R$5-9)*Design!C$18)),0,         ('LED Curve'!$D$14*(W64/$Z$5)^3+'LED Curve'!$D$15*(W64/$Z$5)^2+'LED Curve'!$D$16*(W64/$Z$5)^1+'LED Curve'!$D$17)*$AE$5))</f>
        <v>0</v>
      </c>
      <c r="BD64" s="59">
        <f>IF(BC64=0,0,IF(E64&lt;(SUM(AU64:BC64)+('LED Curve'!$D$14*(W64/$Z$6)^3+'LED Curve'!$D$15*(W64/$Z$6)^2+'LED Curve'!$D$16*(W64/$Z$6)^1+'LED Curve'!$D$17)*$AE$6+((R$5-10)*Design!C$18)),0,         ('LED Curve'!$D$14*(W64/$Z$6)^3+'LED Curve'!$D$15*(W64/$Z$6)^2+'LED Curve'!$D$16*(W64/$Z$6)^1+'LED Curve'!$D$17)*$AE$6))</f>
        <v>0</v>
      </c>
      <c r="BE64">
        <f t="shared" si="45"/>
        <v>89.727091883769035</v>
      </c>
      <c r="BF64" s="64">
        <f t="shared" si="7"/>
        <v>162.46252426876029</v>
      </c>
      <c r="BG64" s="64">
        <f t="shared" si="8"/>
        <v>162.46252426876029</v>
      </c>
      <c r="BH64" s="64">
        <f t="shared" si="9"/>
        <v>0</v>
      </c>
      <c r="BI64" s="64">
        <f t="shared" si="10"/>
        <v>0</v>
      </c>
      <c r="BJ64" s="64">
        <f t="shared" si="11"/>
        <v>0</v>
      </c>
      <c r="BK64" s="64">
        <f t="shared" si="12"/>
        <v>0</v>
      </c>
      <c r="BL64" s="64">
        <f t="shared" si="13"/>
        <v>0</v>
      </c>
      <c r="BM64" s="64">
        <f t="shared" si="14"/>
        <v>0</v>
      </c>
      <c r="BN64" s="64">
        <f t="shared" si="15"/>
        <v>0</v>
      </c>
      <c r="BO64" s="64">
        <f t="shared" si="16"/>
        <v>0</v>
      </c>
      <c r="BQ64" s="67">
        <f t="shared" si="17"/>
        <v>159.01597223920103</v>
      </c>
      <c r="BR64" s="67">
        <f t="shared" si="18"/>
        <v>159.01597223920103</v>
      </c>
      <c r="BS64" s="67">
        <f t="shared" si="19"/>
        <v>0</v>
      </c>
      <c r="BT64" s="67">
        <f t="shared" si="20"/>
        <v>0</v>
      </c>
      <c r="BU64" s="67">
        <f t="shared" si="21"/>
        <v>0</v>
      </c>
      <c r="BV64" s="67">
        <f t="shared" si="22"/>
        <v>0</v>
      </c>
      <c r="BW64" s="67">
        <f t="shared" si="23"/>
        <v>0</v>
      </c>
      <c r="BX64" s="67">
        <f t="shared" si="24"/>
        <v>0</v>
      </c>
      <c r="BY64" s="67">
        <f t="shared" si="25"/>
        <v>0</v>
      </c>
      <c r="BZ64" s="67">
        <f t="shared" si="26"/>
        <v>0</v>
      </c>
      <c r="CB64" s="70">
        <f t="shared" si="27"/>
        <v>156.29691194829698</v>
      </c>
      <c r="CC64" s="70">
        <f t="shared" si="28"/>
        <v>156.29691194829698</v>
      </c>
      <c r="CD64" s="70">
        <f t="shared" si="29"/>
        <v>0</v>
      </c>
      <c r="CE64" s="70">
        <f t="shared" si="30"/>
        <v>0</v>
      </c>
      <c r="CF64" s="70">
        <f t="shared" si="31"/>
        <v>0</v>
      </c>
      <c r="CG64" s="70">
        <f t="shared" si="32"/>
        <v>0</v>
      </c>
      <c r="CH64" s="70">
        <f t="shared" si="33"/>
        <v>0</v>
      </c>
      <c r="CI64" s="70">
        <f t="shared" si="34"/>
        <v>0</v>
      </c>
      <c r="CJ64" s="70">
        <f t="shared" si="35"/>
        <v>0</v>
      </c>
      <c r="CK64" s="70">
        <f t="shared" si="36"/>
        <v>0</v>
      </c>
      <c r="CL64">
        <f t="shared" si="46"/>
        <v>312.59382389659396</v>
      </c>
      <c r="CM64" s="64">
        <f t="shared" si="47"/>
        <v>162.46252426876029</v>
      </c>
      <c r="CN64" s="64">
        <f t="shared" si="48"/>
        <v>162.46252426876029</v>
      </c>
      <c r="CO64" s="64">
        <f t="shared" si="49"/>
        <v>0</v>
      </c>
      <c r="CP64" s="64">
        <f t="shared" si="50"/>
        <v>0</v>
      </c>
      <c r="CQ64" s="64">
        <f t="shared" si="51"/>
        <v>0</v>
      </c>
      <c r="CR64" s="64">
        <f t="shared" si="52"/>
        <v>0</v>
      </c>
      <c r="CS64" s="64">
        <f t="shared" si="53"/>
        <v>0</v>
      </c>
      <c r="CT64" s="64">
        <f t="shared" si="54"/>
        <v>0</v>
      </c>
      <c r="CU64" s="64">
        <f t="shared" si="55"/>
        <v>0</v>
      </c>
      <c r="CV64" s="64">
        <f t="shared" si="56"/>
        <v>0</v>
      </c>
      <c r="CX64" s="103">
        <f t="shared" si="57"/>
        <v>159.01597223920103</v>
      </c>
      <c r="CY64" s="103">
        <f t="shared" si="58"/>
        <v>159.01597223920103</v>
      </c>
      <c r="CZ64" s="103">
        <f t="shared" si="59"/>
        <v>0</v>
      </c>
      <c r="DA64" s="103">
        <f t="shared" si="60"/>
        <v>0</v>
      </c>
      <c r="DB64" s="103">
        <f t="shared" si="61"/>
        <v>0</v>
      </c>
      <c r="DC64" s="103">
        <f t="shared" si="62"/>
        <v>0</v>
      </c>
      <c r="DD64" s="103">
        <f t="shared" si="63"/>
        <v>0</v>
      </c>
      <c r="DE64" s="103">
        <f t="shared" si="64"/>
        <v>0</v>
      </c>
      <c r="DF64" s="103">
        <f t="shared" si="65"/>
        <v>0</v>
      </c>
      <c r="DG64" s="103">
        <f t="shared" si="66"/>
        <v>0</v>
      </c>
      <c r="DI64" s="70">
        <f t="shared" si="67"/>
        <v>156.29691194829698</v>
      </c>
      <c r="DJ64" s="70">
        <f t="shared" si="68"/>
        <v>156.29691194829698</v>
      </c>
      <c r="DK64" s="70">
        <f t="shared" si="69"/>
        <v>0</v>
      </c>
      <c r="DL64" s="70">
        <f t="shared" si="70"/>
        <v>0</v>
      </c>
      <c r="DM64" s="70">
        <f t="shared" si="71"/>
        <v>0</v>
      </c>
      <c r="DN64" s="70">
        <f t="shared" si="72"/>
        <v>0</v>
      </c>
      <c r="DO64" s="70">
        <f t="shared" si="73"/>
        <v>0</v>
      </c>
      <c r="DP64" s="70">
        <f t="shared" si="74"/>
        <v>0</v>
      </c>
      <c r="DQ64" s="70">
        <f t="shared" si="75"/>
        <v>0</v>
      </c>
      <c r="DR64" s="70">
        <f t="shared" si="76"/>
        <v>0</v>
      </c>
      <c r="DT64">
        <f t="shared" si="77"/>
        <v>14.797536424119311</v>
      </c>
      <c r="DU64">
        <f t="shared" si="78"/>
        <v>16.117641289949177</v>
      </c>
      <c r="DV64">
        <f t="shared" si="116"/>
        <v>17.448126734365758</v>
      </c>
      <c r="DX64">
        <f t="shared" si="80"/>
        <v>0.18732139234816111</v>
      </c>
      <c r="DY64">
        <f t="shared" si="81"/>
        <v>0.17288939792628932</v>
      </c>
      <c r="DZ64">
        <f t="shared" si="82"/>
        <v>0.15604940509304524</v>
      </c>
      <c r="EB64">
        <f t="shared" si="83"/>
        <v>4.1862832602916393</v>
      </c>
      <c r="EC64">
        <f t="shared" si="84"/>
        <v>10.4657081507291</v>
      </c>
      <c r="ED64">
        <f t="shared" si="85"/>
        <v>0</v>
      </c>
      <c r="EE64">
        <f t="shared" si="86"/>
        <v>0</v>
      </c>
      <c r="EF64">
        <f t="shared" si="87"/>
        <v>0</v>
      </c>
      <c r="EG64">
        <f t="shared" si="88"/>
        <v>0</v>
      </c>
      <c r="EH64">
        <f t="shared" si="89"/>
        <v>0</v>
      </c>
      <c r="EI64">
        <f t="shared" si="90"/>
        <v>0</v>
      </c>
      <c r="EJ64">
        <f t="shared" si="91"/>
        <v>0</v>
      </c>
      <c r="EK64">
        <f t="shared" si="92"/>
        <v>0</v>
      </c>
      <c r="EM64">
        <f t="shared" si="93"/>
        <v>4.0858860045657268</v>
      </c>
      <c r="EN64">
        <f t="shared" si="94"/>
        <v>10.214715011414317</v>
      </c>
      <c r="EO64">
        <f t="shared" si="95"/>
        <v>0</v>
      </c>
      <c r="EP64">
        <f t="shared" si="96"/>
        <v>0</v>
      </c>
      <c r="EQ64">
        <f t="shared" si="97"/>
        <v>0</v>
      </c>
      <c r="ER64">
        <f t="shared" si="98"/>
        <v>0</v>
      </c>
      <c r="ES64">
        <f t="shared" si="99"/>
        <v>0</v>
      </c>
      <c r="ET64">
        <f t="shared" si="100"/>
        <v>0</v>
      </c>
      <c r="EU64">
        <f t="shared" si="101"/>
        <v>0</v>
      </c>
      <c r="EV64">
        <f t="shared" si="102"/>
        <v>0</v>
      </c>
      <c r="EX64">
        <f t="shared" si="103"/>
        <v>4.0068763941526289</v>
      </c>
      <c r="EY64">
        <f t="shared" si="104"/>
        <v>10.017190985381573</v>
      </c>
      <c r="EZ64">
        <f t="shared" si="105"/>
        <v>0</v>
      </c>
      <c r="FA64">
        <f t="shared" si="106"/>
        <v>0</v>
      </c>
      <c r="FB64">
        <f t="shared" si="107"/>
        <v>0</v>
      </c>
      <c r="FC64">
        <f t="shared" si="108"/>
        <v>0</v>
      </c>
      <c r="FD64">
        <f t="shared" si="109"/>
        <v>0</v>
      </c>
      <c r="FE64">
        <f t="shared" si="110"/>
        <v>0</v>
      </c>
      <c r="FF64">
        <f t="shared" si="111"/>
        <v>0</v>
      </c>
      <c r="FG64">
        <f t="shared" si="112"/>
        <v>0</v>
      </c>
      <c r="FJ64">
        <f>IF($W$2=0,0,IF(BF64&lt;=0,0,('LED Curve'!$D$19*(BF64/$W$2)^3+'LED Curve'!$D$20*(BF64/$W$2)^2+'LED Curve'!$D$21*(BF64/$W$2)^1+'LED Curve'!$D$22)*$AC$2*$W$2))</f>
        <v>615.54929068818262</v>
      </c>
      <c r="FK64">
        <f>IF($W$3=0,0,IF(BG64&lt;=0,0,('LED Curve'!$D$19*(BG64/$W$3)^3+'LED Curve'!$D$20*(BG64/$W$3)^2+'LED Curve'!$D$21*(BG64/$W$3)^1+'LED Curve'!$D$22)*$AC$3*$W$3))</f>
        <v>1538.8732267204566</v>
      </c>
      <c r="FL64">
        <f>IF($W$4=0,0,IF(BH64&lt;=0,0,('LED Curve'!$D$19*(BH64/$W$4)^3+'LED Curve'!$D$20*(BH64/$W$4)^2+'LED Curve'!$D$21*(BH64/$W$4)^1+'LED Curve'!$D$22)*$AC$4*$W$4))</f>
        <v>0</v>
      </c>
      <c r="FM64">
        <f>IF($W$5=0,0,IF(BI64&lt;=0,0,('LED Curve'!$D$19*(BI64/$W$5)^3+'LED Curve'!$D$20*(BI64/$W$5)^2+'LED Curve'!$D$21*(BI64/$W$5)^1+'LED Curve'!$D$22)*$AC$5*$W$5))</f>
        <v>0</v>
      </c>
      <c r="FN64">
        <f>IF($W$6=0,0,IF(BJ64&lt;=0,0,('LED Curve'!$D$19*(BJ64/$W$6)^3+'LED Curve'!$D$20*(BJ64/$W$6)^2+'LED Curve'!$D$21*(BJ64/$W$6)^1+'LED Curve'!$D$22)*$AC$6*$W$6))</f>
        <v>0</v>
      </c>
      <c r="FO64">
        <f>IF($Z$2=0,0,IF(BK64&lt;=0,0,('LED Curve'!$D$19*(BK64/$Z$2)^3+'LED Curve'!$D$20*(BK64/$Z$2)^2+'LED Curve'!$D$21*(BK64/$Z$2)^1+'LED Curve'!$D$22)*$AE$2*$Z$2))</f>
        <v>0</v>
      </c>
      <c r="FP64">
        <f>IF($Z$3=0,0,IF(BL64&lt;=0,0,('LED Curve'!$D$19*(BL64/$Z$3)^3+'LED Curve'!$D$20*(BL64/$Z$3)^2+'LED Curve'!$D$21*(BL64/$Z$3)^1+'LED Curve'!$D$22)*$AE$3*$Z$3))</f>
        <v>0</v>
      </c>
      <c r="FQ64">
        <f>IF($Z$4=0,0,IF(BM64&lt;=0,0,('LED Curve'!$D$19*(BM64/$Z$4)^3+'LED Curve'!$D$20*(BM64/$Z$4)^2+'LED Curve'!$D$21*(BM64/$Z$4)^1+'LED Curve'!$D$22)*$AE$4*$Z$4))</f>
        <v>0</v>
      </c>
      <c r="FR64">
        <f>IF($Z$5=0,0,IF(BN64&lt;=0,0,('LED Curve'!$D$19*(BN64/$Z$5)^3+'LED Curve'!$D$20*(BN64/$Z$5)^2+'LED Curve'!$D$21*(BN64/$Z$5)^1+'LED Curve'!$D$22)*$AE$5*$Z$5))</f>
        <v>0</v>
      </c>
      <c r="FS64">
        <f>IF($Z$6=0,0,IF(BO64&lt;=0,0,('LED Curve'!$D$19*(BO64/$Z$6)^3+'LED Curve'!$D$20*(BO64/$Z$6)^2+'LED Curve'!$D$21*(BO64/$Z$6)^1+'LED Curve'!$D$22)*$AE$6*$Z$6))</f>
        <v>0</v>
      </c>
      <c r="FU64">
        <f>IF($W$2=0,0,IF(BQ64&lt;=0,0,('LED Curve'!$D$19*(BQ64/$W$2)^3+'LED Curve'!$D$20*(BQ64/$W$2)^2+'LED Curve'!$D$21*(BQ64/$W$2)^1+'LED Curve'!$D$22)*$AC$2*$W$2))</f>
        <v>604.79345625360122</v>
      </c>
      <c r="FV64">
        <f>IF($W$3=0,0,IF(BR64&lt;=0,0,('LED Curve'!$D$19*(BR64/$W$3)^3+'LED Curve'!$D$20*(BR64/$W$3)^2+'LED Curve'!$D$21*(BR64/$W$3)^1+'LED Curve'!$D$22)*$AC$3*$W$3))</f>
        <v>1511.983640634003</v>
      </c>
      <c r="FW64">
        <f>IF($W$4=0,0,IF(BS64&lt;=0,0,('LED Curve'!$D$19*(BS64/$W$4)^3+'LED Curve'!$D$20*(BS64/$W$4)^2+'LED Curve'!$D$21*(BS64/$W$4)^1+'LED Curve'!$D$22)*$AC$4*$W$4))</f>
        <v>0</v>
      </c>
      <c r="FX64">
        <f>IF($W$5=0,0,IF(BT64&lt;=0,0,('LED Curve'!$D$19*(BT64/$W$5)^3+'LED Curve'!$D$20*(BT64/$W$5)^2+'LED Curve'!$D$21*(BT64/$W$5)^1+'LED Curve'!$D$22)*$AC$5*$W$5))</f>
        <v>0</v>
      </c>
      <c r="FY64">
        <f>IF($W$6=0,0,IF(BU64&lt;=0,0,('LED Curve'!$D$19*(BU64/$W$6)^3+'LED Curve'!$D$20*(BU64/$W$6)^2+'LED Curve'!$D$21*(BU64/$W$6)^1+'LED Curve'!$D$22)*$AC$6*$W$6))</f>
        <v>0</v>
      </c>
      <c r="FZ64">
        <f>IF($Z$2=0,0,IF(BV64&lt;=0,0,('LED Curve'!$D$19*(BV64/$Z$2)^3+'LED Curve'!$D$20*(BV64/$Z$2)^2+'LED Curve'!$D$21*(BV64/$Z$2)^1+'LED Curve'!$D$22)*$AE$2*$Z$2))</f>
        <v>0</v>
      </c>
      <c r="GA64">
        <f>IF($Z$3=0,0,IF(BW64&lt;=0,0,('LED Curve'!$D$19*(BW64/$Z$3)^3+'LED Curve'!$D$20*(BW64/$Z$3)^2+'LED Curve'!$D$21*(BW64/$Z$3)^1+'LED Curve'!$D$22)*$AE$3*$Z$3))</f>
        <v>0</v>
      </c>
      <c r="GB64">
        <f>IF($Z$4=0,0,IF(BX64&lt;=0,0,('LED Curve'!$D$19*(BX64/$Z$4)^3+'LED Curve'!$D$20*(BX64/$Z$4)^2+'LED Curve'!$D$21*(BX64/$Z$4)^1+'LED Curve'!$D$22)*$AE$4*$Z$4))</f>
        <v>0</v>
      </c>
      <c r="GC64">
        <f>IF($Z$5=0,0,IF(BY64&lt;=0,0,('LED Curve'!$D$19*(BY64/$Z$5)^3+'LED Curve'!$D$20*(BY64/$Z$5)^2+'LED Curve'!$D$21*(BY64/$Z$5)^1+'LED Curve'!$D$22)*$AE$5*$Z$5))</f>
        <v>0</v>
      </c>
      <c r="GD64">
        <f>IF($Z$6=0,0,IF(BZ64&lt;=0,0,('LED Curve'!$D$19*(BZ64/$Z$6)^3+'LED Curve'!$D$20*(BZ64/$Z$6)^2+'LED Curve'!$D$21*(BZ64/$Z$6)^1+'LED Curve'!$D$22)*$AE$6*$Z$6))</f>
        <v>0</v>
      </c>
      <c r="GF64">
        <f>IF($W$2=0,0,IF(CB64&lt;=0,0,('LED Curve'!$D$19*(CB64/$W$2)^3+'LED Curve'!$D$20*(CB64/$W$2)^2+'LED Curve'!$D$21*(CB64/$W$2)^1+'LED Curve'!$D$22)*$AC$2*$W$2))</f>
        <v>596.2171358020081</v>
      </c>
      <c r="GG64">
        <f>IF($W$3=0,0,IF(CC64&lt;=0,0,('LED Curve'!$D$19*(CC64/$W$3)^3+'LED Curve'!$D$20*(CC64/$W$3)^2+'LED Curve'!$D$21*(CC64/$W$3)^1+'LED Curve'!$D$22)*$AC$3*$W$3))</f>
        <v>1490.5428395050203</v>
      </c>
      <c r="GH64">
        <f>IF($W$4=0,0,IF(CD64&lt;=0,0,('LED Curve'!$D$19*(CD64/$W$4)^3+'LED Curve'!$D$20*(CD64/$W$4)^2+'LED Curve'!$D$21*(CD64/$W$4)^1+'LED Curve'!$D$22)*$AC$4*$W$4))</f>
        <v>0</v>
      </c>
      <c r="GI64">
        <f>IF($W$5=0,0,IF(CE64&lt;=0,0,('LED Curve'!$D$19*(CE64/$W$5)^3+'LED Curve'!$D$20*(CE64/$W$5)^2+'LED Curve'!$D$21*(CE64/$W$5)^1+'LED Curve'!$D$22)*$AC$5*$W$5))</f>
        <v>0</v>
      </c>
      <c r="GJ64">
        <f>IF($W$6=0,0,IF(CF64&lt;=0,0,('LED Curve'!$D$19*(CF64/$W$6)^3+'LED Curve'!$D$20*(CF64/$W$6)^2+'LED Curve'!$D$21*(CF64/$W$6)^1+'LED Curve'!$D$22)*$AC$6*$W$6))</f>
        <v>0</v>
      </c>
      <c r="GK64">
        <f>IF($Z$2=0,0,IF(CG64&lt;=0,0,('LED Curve'!$D$19*(CG64/$Z$2)^3+'LED Curve'!$D$20*(CG64/$Z$2)^2+'LED Curve'!$D$21*(CG64/$Z$2)^1+'LED Curve'!$D$22)*$AE$2*$Z$2))</f>
        <v>0</v>
      </c>
      <c r="GL64">
        <f>IF($Z$3=0,0,IF(CH64&lt;=0,0,('LED Curve'!$D$19*(CH64/$Z$3)^3+'LED Curve'!$D$20*(CH64/$Z$3)^2+'LED Curve'!$D$21*(CH64/$Z$3)^1+'LED Curve'!$D$22)*$AE$3*$Z$3))</f>
        <v>0</v>
      </c>
      <c r="GM64">
        <f>IF($Z$4=0,0,IF(CI64&lt;=0,0,('LED Curve'!$D$19*(CI64/$Z$4)^3+'LED Curve'!$D$20*(CI64/$Z$4)^2+'LED Curve'!$D$21*(CI64/$Z$4)^1+'LED Curve'!$D$22)*$AE$4*$Z$4))</f>
        <v>0</v>
      </c>
      <c r="GN64">
        <f>IF($Z$5=0,0,IF(CJ64&lt;=0,0,('LED Curve'!$D$19*(CJ64/$Z$5)^3+'LED Curve'!$D$20*(CJ64/$Z$5)^2+'LED Curve'!$D$21*(CJ64/$Z$5)^1+'LED Curve'!$D$22)*$AE$5*$Z$5))</f>
        <v>0</v>
      </c>
      <c r="GO64">
        <f>IF($Z$6=0,0,IF(CK64&lt;=0,0,('LED Curve'!$D$19*(CK64/$Z$6)^3+'LED Curve'!$D$20*(CK64/$Z$6)^2+'LED Curve'!$D$21*(CK64/$Z$6)^1+'LED Curve'!$D$22)*$AE$6*$Z$6))</f>
        <v>0</v>
      </c>
      <c r="GQ64">
        <f t="shared" si="113"/>
        <v>2154.4225174086391</v>
      </c>
      <c r="GR64">
        <f t="shared" si="41"/>
        <v>389.52663199106109</v>
      </c>
      <c r="GS64">
        <f t="shared" si="114"/>
        <v>2116.7770968876043</v>
      </c>
      <c r="GT64">
        <f t="shared" si="42"/>
        <v>0</v>
      </c>
      <c r="GU64">
        <f t="shared" si="115"/>
        <v>2086.7599753070285</v>
      </c>
      <c r="GV64">
        <f t="shared" si="43"/>
        <v>0</v>
      </c>
    </row>
    <row r="65" spans="1:204" ht="16.899999999999999">
      <c r="A65">
        <v>54</v>
      </c>
      <c r="B65">
        <f t="shared" si="0"/>
        <v>1.7578125E-3</v>
      </c>
      <c r="C65" s="50">
        <f t="shared" si="1"/>
        <v>92.567436815145328</v>
      </c>
      <c r="D65" s="50">
        <f t="shared" si="2"/>
        <v>103.00826312793924</v>
      </c>
      <c r="E65" s="50">
        <f t="shared" si="3"/>
        <v>113.44908944073318</v>
      </c>
      <c r="G65" s="52">
        <f t="shared" si="4"/>
        <v>1.4693243938911955</v>
      </c>
      <c r="H65" s="52">
        <f t="shared" si="5"/>
        <v>1.6350517956815753</v>
      </c>
      <c r="I65" s="52">
        <f t="shared" si="6"/>
        <v>1.8007791974719551</v>
      </c>
      <c r="J65" s="52">
        <f>IF(C65&lt;Calculation!D$19,0,G65)</f>
        <v>1.4693243938911955</v>
      </c>
      <c r="K65" s="52">
        <f>IF(D65&lt;Calculation!D$19,0,H65)</f>
        <v>1.6350517956815753</v>
      </c>
      <c r="L65" s="52">
        <f>IF(E65&lt;Calculation!D$19,0,I65)</f>
        <v>1.8007791974719551</v>
      </c>
      <c r="M65" s="52">
        <f>IF(IF(C65&lt;Calculation!D$19,0,C65*(R$3/(R$2+R$3)))&gt;0,$H$2*SIN(2*PI()*$E$2*B65)+$H$5,0)</f>
        <v>1.4857288883825683</v>
      </c>
      <c r="N65" s="52">
        <f>IF(IF(D65&lt;Calculation!D$19,0,D65*(R$3/(R$2+R$3)))&gt;0,$J$2*SIN(2*PI()*$E$2*B65)+$J$5,0)</f>
        <v>1.4573283834458379</v>
      </c>
      <c r="O65" s="52">
        <f>IF(IF(E65&lt;Calculation!D$19,0,E65*(R$3/(R$2+R$3)))&gt;0,$L$2*SIN(2*PI()*$E$2*B65)+$L$5,0)</f>
        <v>1.4354753041570041</v>
      </c>
      <c r="Q65" s="55">
        <f>(M65/Design!C$43)*10^3</f>
        <v>165.08098759806313</v>
      </c>
      <c r="R65" s="55">
        <f>(N65/Design!C$43)*10^3</f>
        <v>161.92537593842644</v>
      </c>
      <c r="S65" s="55">
        <f>(O65/Design!C$43)*10^3</f>
        <v>159.4972560174449</v>
      </c>
      <c r="U65" s="55">
        <f>(($H$2*SIN(2*PI()*$E$2*B65)+$H$5)/Design!C$43)*10^3</f>
        <v>165.08098759806313</v>
      </c>
      <c r="V65" s="55">
        <f>(($J$2*SIN(2*PI()*$E$2*B65)+$J$5)/Design!C$43)*10^3</f>
        <v>161.92537593842644</v>
      </c>
      <c r="W65" s="55">
        <f>(($L$2*SIN(2*PI()*$E$2*B65)+$L$5)/Design!C$43)*10^3</f>
        <v>159.4972560174449</v>
      </c>
      <c r="Y65" s="99">
        <f>IF(C65&lt;('LED Curve'!$D$14*(U65/$W$2)^3+'LED Curve'!$D$15*(U65/$W$2)^2+'LED Curve'!$D$16*(U65/$W$2)^1+'LED Curve'!$D$17)*$AC$2+((R$5-1)*Design!C$18),0,         ('LED Curve'!$D$14*(U65/$W$2)^3+'LED Curve'!$D$15*(U65/$W$2)^2+'LED Curve'!$D$16*(U65/$W$2)^1+'LED Curve'!$D$17)*$AC$2)</f>
        <v>25.822052012645997</v>
      </c>
      <c r="Z65" s="99">
        <f>IF(Y65=0,0,IF(C65&lt;Y65+('LED Curve'!$D$14*(U65/$W$3)^3+'LED Curve'!$D$15*(U65/$W$3)^2+'LED Curve'!$D$16*(U65/$W$3)^1+'LED Curve'!$D$17)*$AC$3+((R$5-2)*Design!C$18),0,         ('LED Curve'!$D$14*(U65/$W$3)^3+'LED Curve'!$D$15*(U65/$W$3)^2+'LED Curve'!$D$16*(U65/$W$3)^1+'LED Curve'!$D$17)*$AC$3))</f>
        <v>64.555130031614993</v>
      </c>
      <c r="AA65" s="99">
        <f>IF(Z65=0,0,IF(C65&lt;(SUM(Y65:Z65)+('LED Curve'!$D$14*(U65/$W$4)^3+'LED Curve'!$D$15*(U65/$W$4)^2+'LED Curve'!$D$16*(U65/$W$4)^1+'LED Curve'!$D$17)*$AC$4+((R$5-3)*Design!C$18)),0,         ('LED Curve'!$D$14*(U65/$W$4)^3+'LED Curve'!$D$15*(U65/$W$4)^2+'LED Curve'!$D$16*(U65/$W$4)^1+'LED Curve'!$D$17)*$AC$4))</f>
        <v>0</v>
      </c>
      <c r="AB65" s="99">
        <f>IF(AA65=0,0,IF(C65&lt;(SUM(Y65:AA65)+('LED Curve'!$D$14*(U65/$W$5)^3+'LED Curve'!$D$15*(U65/$W$5)^2+'LED Curve'!$D$16*(U65/$W$5)^1+'LED Curve'!$D$17)*$AC$5+((R$5-4)*Design!C$18)),0,         ('LED Curve'!$D$14*(U65/$W$5)^3+'LED Curve'!$D$15*(U65/$W$5)^2+'LED Curve'!$D$16*(U65/$W$5)^1+'LED Curve'!$D$17)*$AC$5))</f>
        <v>0</v>
      </c>
      <c r="AC65" s="99">
        <f>IF(AB65=0,0,IF(C65&lt;(SUM(Y65:AB65)+ ('LED Curve'!$D$14*(U65/$W$6)^3+'LED Curve'!$D$15*(U65/$W$6)^2+'LED Curve'!$D$16*(U65/$W$6)^1+'LED Curve'!$D$17)*$AC$6+((R$5-5)*Design!C$18)),0,         ('LED Curve'!$D$14*(U65/$W$6)^3+'LED Curve'!$D$15*(U65/$W$6)^2+'LED Curve'!$D$16*(U65/$W$6)^1+'LED Curve'!$D$17)*$AC$6))</f>
        <v>0</v>
      </c>
      <c r="AD65" s="99">
        <f>IF(AC65=0,0,IF(C65&lt;(SUM(Y65:AC65)+('LED Curve'!$D$14*(U65/$Z$2)^3+'LED Curve'!$D$15*(U65/$Z$2)^2+'LED Curve'!$D$16*(U65/$Z$2)^1+'LED Curve'!$D$17)*$AE$2+((R$5-6)*Design!C$18)),0,         ('LED Curve'!$D$14*(U65/$Z$2)^3+'LED Curve'!$D$15*(U65/$Z$2)^2+'LED Curve'!$D$16*(U65/$Z$2)^1+'LED Curve'!$D$17)*$AE$2))</f>
        <v>0</v>
      </c>
      <c r="AE65" s="99">
        <f>IF(AD65=0,0,IF(C65&lt;(SUM(Y65:AD65)+('LED Curve'!$D$14*(U65/$Z$3)^3+'LED Curve'!$D$15*(U65/$Z$3)^2+'LED Curve'!$D$16*(U65/$Z$3)^1+'LED Curve'!$D$17)*$AE$3+((R$5-7)*Design!C$18)),0,         ('LED Curve'!$D$14*(U65/$Z$3)^3+'LED Curve'!$D$15*(U65/$Z$3)^2+'LED Curve'!$D$16*(U65/$Z$3)^1+'LED Curve'!$D$17)*$AE$3))</f>
        <v>0</v>
      </c>
      <c r="AF65" s="99">
        <f>IF(AE65=0,0,IF(C65&lt;(SUM(Y65:AE65)+('LED Curve'!$D$14*(U65/$Z$4)^3+'LED Curve'!$D$15*(U65/$Z$4)^2+'LED Curve'!$D$16*(U65/$Z$4)^1+'LED Curve'!$D$17)*$AE$4+((R$5-8)*Design!C$18)),0,         ('LED Curve'!$D$14*(U65/$Z$4)^3+'LED Curve'!$D$15*(U65/$Z$4)^2+'LED Curve'!$D$16*(U65/$Z$4)^1+'LED Curve'!$D$17)*$AE$4))</f>
        <v>0</v>
      </c>
      <c r="AG65" s="99">
        <f>IF(AF65=0,0,IF(C65&lt;(SUM(Y65:AF65)+('LED Curve'!$D$14*(U65/$Z$5)^3+'LED Curve'!$D$15*(U65/$Z$5)^2+'LED Curve'!$D$16*(U65/$Z$5)^1+'LED Curve'!$D$17)*$AE$5+((R$5-9)*Design!C$18)),0,         ('LED Curve'!$D$14*(U65/$Z$5)^3+'LED Curve'!$D$15*(U65/$Z$5)^2+'LED Curve'!$D$16*(U65/$Z$5)^1+'LED Curve'!$D$17)*$AE$5))</f>
        <v>0</v>
      </c>
      <c r="AH65" s="99">
        <f>IF(AG65=0,0,IF(C65&lt;(SUM(Y65:AG65)+('LED Curve'!$D$14*(U65/$Z$6)^3+'LED Curve'!$D$15*(U65/$Z$6)^2+'LED Curve'!$D$16*(U65/$Z$6)^1+'LED Curve'!$D$17)*$AE$6+((R$5-10)*Design!C$18)),0,         ('LED Curve'!$D$14*(U65/$Z$6)^3+'LED Curve'!$D$15*(U65/$Z$6)^2+'LED Curve'!$D$16*(U65/$Z$6)^1+'LED Curve'!$D$17)*$AE$6))</f>
        <v>0</v>
      </c>
      <c r="AI65">
        <f t="shared" si="44"/>
        <v>90.377182044260991</v>
      </c>
      <c r="AJ65" s="57">
        <f>IF(D65&lt;('LED Curve'!$D$14*(V65/$W$2)^3+'LED Curve'!$D$15*(V65/$W$2)^2+'LED Curve'!$D$16*(V65/$W$2)^1+'LED Curve'!$D$17)*$AC$2+((R$5-1)*Design!C$18),0,         ('LED Curve'!$D$14*(V65/$W$2)^3+'LED Curve'!$D$15*(V65/$W$2)^2+'LED Curve'!$D$16*(V65/$W$2)^1+'LED Curve'!$D$17)*$AC$2)</f>
        <v>25.756425486156505</v>
      </c>
      <c r="AK65" s="57">
        <f>IF(AJ65=0,0,IF(D65&lt;AJ65+('LED Curve'!$D$14*(V65/$W$3)^3+'LED Curve'!$D$15*(V65/$W$3)^2+'LED Curve'!$D$16*(V65/$W$3)^1+'LED Curve'!$D$17)*$AC$3+((R$5-1)*Design!C$18),0,         ('LED Curve'!$D$14*(V65/$W$3)^3+'LED Curve'!$D$15*(V65/$W$3)^2+'LED Curve'!$D$16*(V65/$W$3)^1+'LED Curve'!$D$17)*$AC$3))</f>
        <v>64.391063715391269</v>
      </c>
      <c r="AL65" s="57">
        <f>IF(AK65=0,0,IF(D65&lt;(SUM(AJ65:AK65)+('LED Curve'!$D$14*(V65/$W$4)^3+'LED Curve'!$D$15*(V65/$W$4)^2+'LED Curve'!$D$16*(V65/$W$4)^1+'LED Curve'!$D$17)*$AC$4+((R$5-1)*Design!C$18)),0,         ('LED Curve'!$D$14*(V65/$W$4)^3+'LED Curve'!$D$15*(V65/$W$4)^2+'LED Curve'!$D$16*(V65/$W$4)^1+'LED Curve'!$D$17)*$AC$4))</f>
        <v>0</v>
      </c>
      <c r="AM65" s="57">
        <f>IF(AL65=0,0,IF(D65&lt;(SUM(AJ65:AL65)+('LED Curve'!$D$14*(V65/$W$5)^3+'LED Curve'!$D$15*(V65/$W$5)^2+'LED Curve'!$D$16*(V65/$W$5)^1+'LED Curve'!$D$17)*$AC$5+((R$5-1)*Design!C$18)),0,         ('LED Curve'!$D$14*(V65/$W$5)^3+'LED Curve'!$D$15*(V65/$W$5)^2+'LED Curve'!$D$16*(V65/$W$5)^1+'LED Curve'!$D$17)*$AC$5))</f>
        <v>0</v>
      </c>
      <c r="AN65" s="57">
        <f>IF(AM65=0,0,IF(D65&lt;(SUM(AJ65:AM65)+ ('LED Curve'!$D$14*(V65/$W$6)^3+'LED Curve'!$D$15*(V65/$W$6)^2+'LED Curve'!$D$16*(V65/$W$6)^1+'LED Curve'!$D$17)*$AC$6+((R$5-1)*Design!C$18)),0,         ('LED Curve'!$D$14*(V65/$W$6)^3+'LED Curve'!$D$15*(V65/$W$6)^2+'LED Curve'!$D$16*(V65/$W$6)^1+'LED Curve'!$D$17)*$AC$6))</f>
        <v>0</v>
      </c>
      <c r="AO65" s="57">
        <f>IF(AN65=0,0,IF(D65&lt;(SUM(AJ65:AN65)+('LED Curve'!$D$14*(V65/$Z$2)^3+'LED Curve'!$D$15*(V65/$Z$2)^2+'LED Curve'!$D$16*(V65/$Z$2)^1+'LED Curve'!$D$17)*$AE$2+((R$5-1)*Design!C$18)),0,         ('LED Curve'!$D$14*(V65/$Z$2)^3+'LED Curve'!$D$15*(V65/$Z$2)^2+'LED Curve'!$D$16*(V65/$Z$2)^1+'LED Curve'!$D$17)*$AE$2))</f>
        <v>0</v>
      </c>
      <c r="AP65" s="57">
        <f>IF(AO65=0,0,IF(D65&lt;(SUM(AJ65:AO65)+('LED Curve'!$D$14*(V65/$Z$3)^3+'LED Curve'!$D$15*(V65/$Z$3)^2+'LED Curve'!$D$16*(V65/$Z$3)^1+'LED Curve'!$D$17)*$AE$3+((R$5-1)*Design!C$18)),0,         ('LED Curve'!$D$14*(V65/$Z$3)^3+'LED Curve'!$D$15*(V65/$Z$3)^2+'LED Curve'!$D$16*(V65/$Z$3)^1+'LED Curve'!$D$17)*$AE$3))</f>
        <v>0</v>
      </c>
      <c r="AQ65" s="57">
        <f>IF(AP65=0,0,IF(D65&lt;(SUM(AJ65:AP65)+('LED Curve'!$D$14*(V65/$Z$4)^3+'LED Curve'!$D$15*(V65/$Z$4)^2+'LED Curve'!$D$16*(V65/$Z$4)^1+'LED Curve'!$D$17)*$AE$4+((R$5-1)*Design!C$18)),0,         ('LED Curve'!$D$14*(V65/$Z$4)^3+'LED Curve'!$D$15*(V65/$Z$4)^2+'LED Curve'!$D$16*(V65/$Z$4)^1+'LED Curve'!$D$17)*$AE$4))</f>
        <v>0</v>
      </c>
      <c r="AR65" s="57">
        <f>IF(AQ65=0,0,IF(D65&lt;(SUM(AJ65:AQ65)+('LED Curve'!$D$14*(V65/$Z$5)^3+'LED Curve'!$D$15*(V65/$Z$5)^2+'LED Curve'!$D$16*(V65/$Z$5)^1+'LED Curve'!$D$17)*$AE$5+((R$5-1)*Design!C$18)),0,         ('LED Curve'!$D$14*(V65/$Z$5)^3+'LED Curve'!$D$15*(V65/$Z$5)^2+'LED Curve'!$D$16*(V65/$Z$5)^1+'LED Curve'!$D$17)*$AE$5))</f>
        <v>0</v>
      </c>
      <c r="AS65" s="57">
        <f>IF(AR65=0,0,IF(D65&lt;(SUM(AJ65:AR65)+('LED Curve'!$D$14*(V65/$Z$6)^3+'LED Curve'!$D$15*(V65/$Z$6)^2+'LED Curve'!$D$16*(V65/$Z$6)^1+'LED Curve'!$D$17)*$AE$6+((R$5-1)*Design!C$18)),0,         ('LED Curve'!$D$14*(V65/$Z$6)^3+'LED Curve'!$D$15*(V65/$Z$6)^2+'LED Curve'!$D$16*(V65/$Z$6)^1+'LED Curve'!$D$17)*$AE$6))</f>
        <v>0</v>
      </c>
      <c r="AU65" s="59">
        <f>IF(E65&lt;('LED Curve'!$D$14*(W65/$W$2)^3+'LED Curve'!$D$15*(W65/$W$2)^2+'LED Curve'!$D$16*(W65/$W$2)^1+'LED Curve'!$D$17)*$AC$2+((R$5-1)*Design!C$18),0,         ('LED Curve'!$D$14*(W65/$W$2)^3+'LED Curve'!$D$15*(W65/$W$2)^2+'LED Curve'!$D$16*(W65/$W$2)^1+'LED Curve'!$D$17)*$AC$2)</f>
        <v>25.705078375393107</v>
      </c>
      <c r="AV65" s="59">
        <f>IF(AU65=0,0,IF(E65&lt;AU65+('LED Curve'!$D$14*(W65/$W$3)^3+'LED Curve'!$D$15*(W65/$W$3)^2+'LED Curve'!$D$16*(W65/$W$3)^1+'LED Curve'!$D$17)*$AC$3+((R$5-2)*Design!C$18),0,         ('LED Curve'!$D$14*(W65/$W$3)^3+'LED Curve'!$D$15*(W65/$W$3)^2+'LED Curve'!$D$16*(W65/$W$3)^1+'LED Curve'!$D$17)*$AC$3))</f>
        <v>64.262695938482764</v>
      </c>
      <c r="AW65" s="59">
        <f>IF(AV65=0,0,IF(E65&lt;(SUM(AU65:AV65)+('LED Curve'!$D$14*(W65/$W$4)^3+'LED Curve'!$D$15*(W65/$W$4)^2+'LED Curve'!$D$16*(W65/$W$4)^1+'LED Curve'!$D$17)*$AC$4+((R$5-3)*Design!C$18)),0,         ('LED Curve'!$D$14*(W65/$W$4)^3+'LED Curve'!$D$15*(W65/$W$4)^2+'LED Curve'!$D$16*(W65/$W$4)^1+'LED Curve'!$D$17)*$AC$4))</f>
        <v>0</v>
      </c>
      <c r="AX65" s="59">
        <f>IF(AW65=0,0,IF(E65&lt;(SUM(AU65:AW65)+('LED Curve'!$D$14*(W65/$W$5)^3+'LED Curve'!$D$15*(W65/$W$5)^2+'LED Curve'!$D$16*(W65/$W$5)^1+'LED Curve'!$D$17)*$AC$5+((R$5-4)*Design!C$18)),0,         ('LED Curve'!$D$14*(W65/$W$5)^3+'LED Curve'!$D$15*(W65/$W$5)^2+'LED Curve'!$D$16*(W65/$W$5)^1+'LED Curve'!$D$17)*$AC$5))</f>
        <v>0</v>
      </c>
      <c r="AY65" s="59">
        <f>IF(AX65=0,0,IF(E65&lt;(SUM(AU65:AX65)+ ('LED Curve'!$D$14*(W65/$W$6)^3+'LED Curve'!$D$15*(W65/$W$6)^2+'LED Curve'!$D$16*(W65/$W$6)^1+'LED Curve'!$D$17)*$AC$6+((R$5-5)*Design!C$18)),0,         ('LED Curve'!$D$14*(W65/$W$6)^3+'LED Curve'!$D$15*(W65/$W$6)^2+'LED Curve'!$D$16*(W65/$W$6)^1+'LED Curve'!$D$17)*$AC$6))</f>
        <v>0</v>
      </c>
      <c r="AZ65" s="59">
        <f>IF(AY65=0,0,IF(E65&lt;(SUM(AU65:AY65)+('LED Curve'!$D$14*(W65/$Z$2)^3+'LED Curve'!$D$15*(W65/$Z$2)^2+'LED Curve'!$D$16*(W65/$Z$2)^1+'LED Curve'!$D$17)*$AE$2+((R$5-6)*Design!C$18)),0,         ('LED Curve'!$D$14*(W65/$Z$2)^3+'LED Curve'!$D$15*(W65/$Z$2)^2+'LED Curve'!$D$16*(W65/$Z$2)^1+'LED Curve'!$D$17)*$AE$2))</f>
        <v>0</v>
      </c>
      <c r="BA65" s="59">
        <f>IF(AZ65=0,0,IF(E65&lt;(SUM(AU65:AZ65)+('LED Curve'!$D$14*(W65/$Z$3)^3+'LED Curve'!$D$15*(W65/$Z$3)^2+'LED Curve'!$D$16*(W65/$Z$3)^1+'LED Curve'!$D$17)*$AE$3+((R$5-7)*Design!C$18)),0,         ('LED Curve'!$D$14*(W65/$Z$3)^3+'LED Curve'!$D$15*(W65/$Z$3)^2+'LED Curve'!$D$16*(W65/$Z$3)^1+'LED Curve'!$D$17)*$AE$3))</f>
        <v>0</v>
      </c>
      <c r="BB65" s="59">
        <f>IF(BA65=0,0,IF(E65&lt;(SUM(AU65:BA65)+('LED Curve'!$D$14*(W65/$Z$4)^3+'LED Curve'!$D$15*(W65/$Z$4)^2+'LED Curve'!$D$16*(W65/$Z$4)^1+'LED Curve'!$D$17)*$AE$4+((R$5-8)*Design!C$18)),0,         ('LED Curve'!$D$14*(W65/$Z$4)^3+'LED Curve'!$D$15*(W65/$Z$4)^2+'LED Curve'!$D$16*(W65/$Z$4)^1+'LED Curve'!$D$17)*$AE$4))</f>
        <v>0</v>
      </c>
      <c r="BC65" s="59">
        <f>IF(BB65=0,0,IF(E65&lt;(SUM(AU65:BB65)+('LED Curve'!$D$14*(W65/$Z$5)^3+'LED Curve'!$D$15*(W65/$Z$5)^2+'LED Curve'!$D$16*(W65/$Z$5)^1+'LED Curve'!$D$17)*$AE$5+((R$5-9)*Design!C$18)),0,         ('LED Curve'!$D$14*(W65/$Z$5)^3+'LED Curve'!$D$15*(W65/$Z$5)^2+'LED Curve'!$D$16*(W65/$Z$5)^1+'LED Curve'!$D$17)*$AE$5))</f>
        <v>0</v>
      </c>
      <c r="BD65" s="59">
        <f>IF(BC65=0,0,IF(E65&lt;(SUM(AU65:BC65)+('LED Curve'!$D$14*(W65/$Z$6)^3+'LED Curve'!$D$15*(W65/$Z$6)^2+'LED Curve'!$D$16*(W65/$Z$6)^1+'LED Curve'!$D$17)*$AE$6+((R$5-10)*Design!C$18)),0,         ('LED Curve'!$D$14*(W65/$Z$6)^3+'LED Curve'!$D$15*(W65/$Z$6)^2+'LED Curve'!$D$16*(W65/$Z$6)^1+'LED Curve'!$D$17)*$AE$6))</f>
        <v>0</v>
      </c>
      <c r="BE65">
        <f t="shared" si="45"/>
        <v>89.967774313875879</v>
      </c>
      <c r="BF65" s="64">
        <f t="shared" si="7"/>
        <v>165.08098759806313</v>
      </c>
      <c r="BG65" s="64">
        <f t="shared" si="8"/>
        <v>165.08098759806313</v>
      </c>
      <c r="BH65" s="64">
        <f t="shared" si="9"/>
        <v>0</v>
      </c>
      <c r="BI65" s="64">
        <f t="shared" si="10"/>
        <v>0</v>
      </c>
      <c r="BJ65" s="64">
        <f t="shared" si="11"/>
        <v>0</v>
      </c>
      <c r="BK65" s="64">
        <f t="shared" si="12"/>
        <v>0</v>
      </c>
      <c r="BL65" s="64">
        <f t="shared" si="13"/>
        <v>0</v>
      </c>
      <c r="BM65" s="64">
        <f t="shared" si="14"/>
        <v>0</v>
      </c>
      <c r="BN65" s="64">
        <f t="shared" si="15"/>
        <v>0</v>
      </c>
      <c r="BO65" s="64">
        <f t="shared" si="16"/>
        <v>0</v>
      </c>
      <c r="BQ65" s="67">
        <f t="shared" si="17"/>
        <v>161.92537593842644</v>
      </c>
      <c r="BR65" s="67">
        <f t="shared" si="18"/>
        <v>161.92537593842644</v>
      </c>
      <c r="BS65" s="67">
        <f t="shared" si="19"/>
        <v>0</v>
      </c>
      <c r="BT65" s="67">
        <f t="shared" si="20"/>
        <v>0</v>
      </c>
      <c r="BU65" s="67">
        <f t="shared" si="21"/>
        <v>0</v>
      </c>
      <c r="BV65" s="67">
        <f t="shared" si="22"/>
        <v>0</v>
      </c>
      <c r="BW65" s="67">
        <f t="shared" si="23"/>
        <v>0</v>
      </c>
      <c r="BX65" s="67">
        <f t="shared" si="24"/>
        <v>0</v>
      </c>
      <c r="BY65" s="67">
        <f t="shared" si="25"/>
        <v>0</v>
      </c>
      <c r="BZ65" s="67">
        <f t="shared" si="26"/>
        <v>0</v>
      </c>
      <c r="CB65" s="70">
        <f t="shared" si="27"/>
        <v>159.4972560174449</v>
      </c>
      <c r="CC65" s="70">
        <f t="shared" si="28"/>
        <v>159.4972560174449</v>
      </c>
      <c r="CD65" s="70">
        <f t="shared" si="29"/>
        <v>0</v>
      </c>
      <c r="CE65" s="70">
        <f t="shared" si="30"/>
        <v>0</v>
      </c>
      <c r="CF65" s="70">
        <f t="shared" si="31"/>
        <v>0</v>
      </c>
      <c r="CG65" s="70">
        <f t="shared" si="32"/>
        <v>0</v>
      </c>
      <c r="CH65" s="70">
        <f t="shared" si="33"/>
        <v>0</v>
      </c>
      <c r="CI65" s="70">
        <f t="shared" si="34"/>
        <v>0</v>
      </c>
      <c r="CJ65" s="70">
        <f t="shared" si="35"/>
        <v>0</v>
      </c>
      <c r="CK65" s="70">
        <f t="shared" si="36"/>
        <v>0</v>
      </c>
      <c r="CL65">
        <f t="shared" si="46"/>
        <v>318.99451203488979</v>
      </c>
      <c r="CM65" s="64">
        <f t="shared" si="47"/>
        <v>165.08098759806313</v>
      </c>
      <c r="CN65" s="64">
        <f t="shared" si="48"/>
        <v>165.08098759806313</v>
      </c>
      <c r="CO65" s="64">
        <f t="shared" si="49"/>
        <v>0</v>
      </c>
      <c r="CP65" s="64">
        <f t="shared" si="50"/>
        <v>0</v>
      </c>
      <c r="CQ65" s="64">
        <f t="shared" si="51"/>
        <v>0</v>
      </c>
      <c r="CR65" s="64">
        <f t="shared" si="52"/>
        <v>0</v>
      </c>
      <c r="CS65" s="64">
        <f t="shared" si="53"/>
        <v>0</v>
      </c>
      <c r="CT65" s="64">
        <f t="shared" si="54"/>
        <v>0</v>
      </c>
      <c r="CU65" s="64">
        <f t="shared" si="55"/>
        <v>0</v>
      </c>
      <c r="CV65" s="64">
        <f t="shared" si="56"/>
        <v>0</v>
      </c>
      <c r="CX65" s="103">
        <f t="shared" si="57"/>
        <v>161.92537593842644</v>
      </c>
      <c r="CY65" s="103">
        <f t="shared" si="58"/>
        <v>161.92537593842644</v>
      </c>
      <c r="CZ65" s="103">
        <f t="shared" si="59"/>
        <v>0</v>
      </c>
      <c r="DA65" s="103">
        <f t="shared" si="60"/>
        <v>0</v>
      </c>
      <c r="DB65" s="103">
        <f t="shared" si="61"/>
        <v>0</v>
      </c>
      <c r="DC65" s="103">
        <f t="shared" si="62"/>
        <v>0</v>
      </c>
      <c r="DD65" s="103">
        <f t="shared" si="63"/>
        <v>0</v>
      </c>
      <c r="DE65" s="103">
        <f t="shared" si="64"/>
        <v>0</v>
      </c>
      <c r="DF65" s="103">
        <f t="shared" si="65"/>
        <v>0</v>
      </c>
      <c r="DG65" s="103">
        <f t="shared" si="66"/>
        <v>0</v>
      </c>
      <c r="DI65" s="70">
        <f t="shared" si="67"/>
        <v>159.4972560174449</v>
      </c>
      <c r="DJ65" s="70">
        <f t="shared" si="68"/>
        <v>159.4972560174449</v>
      </c>
      <c r="DK65" s="70">
        <f t="shared" si="69"/>
        <v>0</v>
      </c>
      <c r="DL65" s="70">
        <f t="shared" si="70"/>
        <v>0</v>
      </c>
      <c r="DM65" s="70">
        <f t="shared" si="71"/>
        <v>0</v>
      </c>
      <c r="DN65" s="70">
        <f t="shared" si="72"/>
        <v>0</v>
      </c>
      <c r="DO65" s="70">
        <f t="shared" si="73"/>
        <v>0</v>
      </c>
      <c r="DP65" s="70">
        <f t="shared" si="74"/>
        <v>0</v>
      </c>
      <c r="DQ65" s="70">
        <f t="shared" si="75"/>
        <v>0</v>
      </c>
      <c r="DR65" s="70">
        <f t="shared" si="76"/>
        <v>0</v>
      </c>
      <c r="DT65">
        <f t="shared" si="77"/>
        <v>15.281123888865499</v>
      </c>
      <c r="DU65">
        <f t="shared" si="78"/>
        <v>16.679651731755911</v>
      </c>
      <c r="DV65">
        <f t="shared" si="116"/>
        <v>18.094818463474624</v>
      </c>
      <c r="DX65">
        <f t="shared" si="80"/>
        <v>0.19478494893366818</v>
      </c>
      <c r="DY65">
        <f t="shared" si="81"/>
        <v>0.18020251458398268</v>
      </c>
      <c r="DZ65">
        <f t="shared" si="82"/>
        <v>0.16324523574330629</v>
      </c>
      <c r="EB65">
        <f t="shared" si="83"/>
        <v>4.2627298480561553</v>
      </c>
      <c r="EC65">
        <f t="shared" si="84"/>
        <v>10.656824620140387</v>
      </c>
      <c r="ED65">
        <f t="shared" si="85"/>
        <v>0</v>
      </c>
      <c r="EE65">
        <f t="shared" si="86"/>
        <v>0</v>
      </c>
      <c r="EF65">
        <f t="shared" si="87"/>
        <v>0</v>
      </c>
      <c r="EG65">
        <f t="shared" si="88"/>
        <v>0</v>
      </c>
      <c r="EH65">
        <f t="shared" si="89"/>
        <v>0</v>
      </c>
      <c r="EI65">
        <f t="shared" si="90"/>
        <v>0</v>
      </c>
      <c r="EJ65">
        <f t="shared" si="91"/>
        <v>0</v>
      </c>
      <c r="EK65">
        <f t="shared" si="92"/>
        <v>0</v>
      </c>
      <c r="EM65">
        <f t="shared" si="93"/>
        <v>4.1706188796759598</v>
      </c>
      <c r="EN65">
        <f t="shared" si="94"/>
        <v>10.426547199189901</v>
      </c>
      <c r="EO65">
        <f t="shared" si="95"/>
        <v>0</v>
      </c>
      <c r="EP65">
        <f t="shared" si="96"/>
        <v>0</v>
      </c>
      <c r="EQ65">
        <f t="shared" si="97"/>
        <v>0</v>
      </c>
      <c r="ER65">
        <f t="shared" si="98"/>
        <v>0</v>
      </c>
      <c r="ES65">
        <f t="shared" si="99"/>
        <v>0</v>
      </c>
      <c r="ET65">
        <f t="shared" si="100"/>
        <v>0</v>
      </c>
      <c r="EU65">
        <f t="shared" si="101"/>
        <v>0</v>
      </c>
      <c r="EV65">
        <f t="shared" si="102"/>
        <v>0</v>
      </c>
      <c r="EX65">
        <f t="shared" si="103"/>
        <v>4.0998894665885608</v>
      </c>
      <c r="EY65">
        <f t="shared" si="104"/>
        <v>10.249723666471402</v>
      </c>
      <c r="EZ65">
        <f t="shared" si="105"/>
        <v>0</v>
      </c>
      <c r="FA65">
        <f t="shared" si="106"/>
        <v>0</v>
      </c>
      <c r="FB65">
        <f t="shared" si="107"/>
        <v>0</v>
      </c>
      <c r="FC65">
        <f t="shared" si="108"/>
        <v>0</v>
      </c>
      <c r="FD65">
        <f t="shared" si="109"/>
        <v>0</v>
      </c>
      <c r="FE65">
        <f t="shared" si="110"/>
        <v>0</v>
      </c>
      <c r="FF65">
        <f t="shared" si="111"/>
        <v>0</v>
      </c>
      <c r="FG65">
        <f t="shared" si="112"/>
        <v>0</v>
      </c>
      <c r="FJ65">
        <f>IF($W$2=0,0,IF(BF65&lt;=0,0,('LED Curve'!$D$19*(BF65/$W$2)^3+'LED Curve'!$D$20*(BF65/$W$2)^2+'LED Curve'!$D$21*(BF65/$W$2)^1+'LED Curve'!$D$22)*$AC$2*$W$2))</f>
        <v>623.63380460160067</v>
      </c>
      <c r="FK65">
        <f>IF($W$3=0,0,IF(BG65&lt;=0,0,('LED Curve'!$D$19*(BG65/$W$3)^3+'LED Curve'!$D$20*(BG65/$W$3)^2+'LED Curve'!$D$21*(BG65/$W$3)^1+'LED Curve'!$D$22)*$AC$3*$W$3))</f>
        <v>1559.0845115040017</v>
      </c>
      <c r="FL65">
        <f>IF($W$4=0,0,IF(BH65&lt;=0,0,('LED Curve'!$D$19*(BH65/$W$4)^3+'LED Curve'!$D$20*(BH65/$W$4)^2+'LED Curve'!$D$21*(BH65/$W$4)^1+'LED Curve'!$D$22)*$AC$4*$W$4))</f>
        <v>0</v>
      </c>
      <c r="FM65">
        <f>IF($W$5=0,0,IF(BI65&lt;=0,0,('LED Curve'!$D$19*(BI65/$W$5)^3+'LED Curve'!$D$20*(BI65/$W$5)^2+'LED Curve'!$D$21*(BI65/$W$5)^1+'LED Curve'!$D$22)*$AC$5*$W$5))</f>
        <v>0</v>
      </c>
      <c r="FN65">
        <f>IF($W$6=0,0,IF(BJ65&lt;=0,0,('LED Curve'!$D$19*(BJ65/$W$6)^3+'LED Curve'!$D$20*(BJ65/$W$6)^2+'LED Curve'!$D$21*(BJ65/$W$6)^1+'LED Curve'!$D$22)*$AC$6*$W$6))</f>
        <v>0</v>
      </c>
      <c r="FO65">
        <f>IF($Z$2=0,0,IF(BK65&lt;=0,0,('LED Curve'!$D$19*(BK65/$Z$2)^3+'LED Curve'!$D$20*(BK65/$Z$2)^2+'LED Curve'!$D$21*(BK65/$Z$2)^1+'LED Curve'!$D$22)*$AE$2*$Z$2))</f>
        <v>0</v>
      </c>
      <c r="FP65">
        <f>IF($Z$3=0,0,IF(BL65&lt;=0,0,('LED Curve'!$D$19*(BL65/$Z$3)^3+'LED Curve'!$D$20*(BL65/$Z$3)^2+'LED Curve'!$D$21*(BL65/$Z$3)^1+'LED Curve'!$D$22)*$AE$3*$Z$3))</f>
        <v>0</v>
      </c>
      <c r="FQ65">
        <f>IF($Z$4=0,0,IF(BM65&lt;=0,0,('LED Curve'!$D$19*(BM65/$Z$4)^3+'LED Curve'!$D$20*(BM65/$Z$4)^2+'LED Curve'!$D$21*(BM65/$Z$4)^1+'LED Curve'!$D$22)*$AE$4*$Z$4))</f>
        <v>0</v>
      </c>
      <c r="FR65">
        <f>IF($Z$5=0,0,IF(BN65&lt;=0,0,('LED Curve'!$D$19*(BN65/$Z$5)^3+'LED Curve'!$D$20*(BN65/$Z$5)^2+'LED Curve'!$D$21*(BN65/$Z$5)^1+'LED Curve'!$D$22)*$AE$5*$Z$5))</f>
        <v>0</v>
      </c>
      <c r="FS65">
        <f>IF($Z$6=0,0,IF(BO65&lt;=0,0,('LED Curve'!$D$19*(BO65/$Z$6)^3+'LED Curve'!$D$20*(BO65/$Z$6)^2+'LED Curve'!$D$21*(BO65/$Z$6)^1+'LED Curve'!$D$22)*$AE$6*$Z$6))</f>
        <v>0</v>
      </c>
      <c r="FU65">
        <f>IF($W$2=0,0,IF(BQ65&lt;=0,0,('LED Curve'!$D$19*(BQ65/$W$2)^3+'LED Curve'!$D$20*(BQ65/$W$2)^2+'LED Curve'!$D$21*(BQ65/$W$2)^1+'LED Curve'!$D$22)*$AC$2*$W$2))</f>
        <v>613.88151443934487</v>
      </c>
      <c r="FV65">
        <f>IF($W$3=0,0,IF(BR65&lt;=0,0,('LED Curve'!$D$19*(BR65/$W$3)^3+'LED Curve'!$D$20*(BR65/$W$3)^2+'LED Curve'!$D$21*(BR65/$W$3)^1+'LED Curve'!$D$22)*$AC$3*$W$3))</f>
        <v>1534.7037860983621</v>
      </c>
      <c r="FW65">
        <f>IF($W$4=0,0,IF(BS65&lt;=0,0,('LED Curve'!$D$19*(BS65/$W$4)^3+'LED Curve'!$D$20*(BS65/$W$4)^2+'LED Curve'!$D$21*(BS65/$W$4)^1+'LED Curve'!$D$22)*$AC$4*$W$4))</f>
        <v>0</v>
      </c>
      <c r="FX65">
        <f>IF($W$5=0,0,IF(BT65&lt;=0,0,('LED Curve'!$D$19*(BT65/$W$5)^3+'LED Curve'!$D$20*(BT65/$W$5)^2+'LED Curve'!$D$21*(BT65/$W$5)^1+'LED Curve'!$D$22)*$AC$5*$W$5))</f>
        <v>0</v>
      </c>
      <c r="FY65">
        <f>IF($W$6=0,0,IF(BU65&lt;=0,0,('LED Curve'!$D$19*(BU65/$W$6)^3+'LED Curve'!$D$20*(BU65/$W$6)^2+'LED Curve'!$D$21*(BU65/$W$6)^1+'LED Curve'!$D$22)*$AC$6*$W$6))</f>
        <v>0</v>
      </c>
      <c r="FZ65">
        <f>IF($Z$2=0,0,IF(BV65&lt;=0,0,('LED Curve'!$D$19*(BV65/$Z$2)^3+'LED Curve'!$D$20*(BV65/$Z$2)^2+'LED Curve'!$D$21*(BV65/$Z$2)^1+'LED Curve'!$D$22)*$AE$2*$Z$2))</f>
        <v>0</v>
      </c>
      <c r="GA65">
        <f>IF($Z$3=0,0,IF(BW65&lt;=0,0,('LED Curve'!$D$19*(BW65/$Z$3)^3+'LED Curve'!$D$20*(BW65/$Z$3)^2+'LED Curve'!$D$21*(BW65/$Z$3)^1+'LED Curve'!$D$22)*$AE$3*$Z$3))</f>
        <v>0</v>
      </c>
      <c r="GB65">
        <f>IF($Z$4=0,0,IF(BX65&lt;=0,0,('LED Curve'!$D$19*(BX65/$Z$4)^3+'LED Curve'!$D$20*(BX65/$Z$4)^2+'LED Curve'!$D$21*(BX65/$Z$4)^1+'LED Curve'!$D$22)*$AE$4*$Z$4))</f>
        <v>0</v>
      </c>
      <c r="GC65">
        <f>IF($Z$5=0,0,IF(BY65&lt;=0,0,('LED Curve'!$D$19*(BY65/$Z$5)^3+'LED Curve'!$D$20*(BY65/$Z$5)^2+'LED Curve'!$D$21*(BY65/$Z$5)^1+'LED Curve'!$D$22)*$AE$5*$Z$5))</f>
        <v>0</v>
      </c>
      <c r="GD65">
        <f>IF($Z$6=0,0,IF(BZ65&lt;=0,0,('LED Curve'!$D$19*(BZ65/$Z$6)^3+'LED Curve'!$D$20*(BZ65/$Z$6)^2+'LED Curve'!$D$21*(BZ65/$Z$6)^1+'LED Curve'!$D$22)*$AE$6*$Z$6))</f>
        <v>0</v>
      </c>
      <c r="GF65">
        <f>IF($W$2=0,0,IF(CB65&lt;=0,0,('LED Curve'!$D$19*(CB65/$W$2)^3+'LED Curve'!$D$20*(CB65/$W$2)^2+'LED Curve'!$D$21*(CB65/$W$2)^1+'LED Curve'!$D$22)*$AC$2*$W$2))</f>
        <v>606.30318786813439</v>
      </c>
      <c r="GG65">
        <f>IF($W$3=0,0,IF(CC65&lt;=0,0,('LED Curve'!$D$19*(CC65/$W$3)^3+'LED Curve'!$D$20*(CC65/$W$3)^2+'LED Curve'!$D$21*(CC65/$W$3)^1+'LED Curve'!$D$22)*$AC$3*$W$3))</f>
        <v>1515.757969670336</v>
      </c>
      <c r="GH65">
        <f>IF($W$4=0,0,IF(CD65&lt;=0,0,('LED Curve'!$D$19*(CD65/$W$4)^3+'LED Curve'!$D$20*(CD65/$W$4)^2+'LED Curve'!$D$21*(CD65/$W$4)^1+'LED Curve'!$D$22)*$AC$4*$W$4))</f>
        <v>0</v>
      </c>
      <c r="GI65">
        <f>IF($W$5=0,0,IF(CE65&lt;=0,0,('LED Curve'!$D$19*(CE65/$W$5)^3+'LED Curve'!$D$20*(CE65/$W$5)^2+'LED Curve'!$D$21*(CE65/$W$5)^1+'LED Curve'!$D$22)*$AC$5*$W$5))</f>
        <v>0</v>
      </c>
      <c r="GJ65">
        <f>IF($W$6=0,0,IF(CF65&lt;=0,0,('LED Curve'!$D$19*(CF65/$W$6)^3+'LED Curve'!$D$20*(CF65/$W$6)^2+'LED Curve'!$D$21*(CF65/$W$6)^1+'LED Curve'!$D$22)*$AC$6*$W$6))</f>
        <v>0</v>
      </c>
      <c r="GK65">
        <f>IF($Z$2=0,0,IF(CG65&lt;=0,0,('LED Curve'!$D$19*(CG65/$Z$2)^3+'LED Curve'!$D$20*(CG65/$Z$2)^2+'LED Curve'!$D$21*(CG65/$Z$2)^1+'LED Curve'!$D$22)*$AE$2*$Z$2))</f>
        <v>0</v>
      </c>
      <c r="GL65">
        <f>IF($Z$3=0,0,IF(CH65&lt;=0,0,('LED Curve'!$D$19*(CH65/$Z$3)^3+'LED Curve'!$D$20*(CH65/$Z$3)^2+'LED Curve'!$D$21*(CH65/$Z$3)^1+'LED Curve'!$D$22)*$AE$3*$Z$3))</f>
        <v>0</v>
      </c>
      <c r="GM65">
        <f>IF($Z$4=0,0,IF(CI65&lt;=0,0,('LED Curve'!$D$19*(CI65/$Z$4)^3+'LED Curve'!$D$20*(CI65/$Z$4)^2+'LED Curve'!$D$21*(CI65/$Z$4)^1+'LED Curve'!$D$22)*$AE$4*$Z$4))</f>
        <v>0</v>
      </c>
      <c r="GN65">
        <f>IF($Z$5=0,0,IF(CJ65&lt;=0,0,('LED Curve'!$D$19*(CJ65/$Z$5)^3+'LED Curve'!$D$20*(CJ65/$Z$5)^2+'LED Curve'!$D$21*(CJ65/$Z$5)^1+'LED Curve'!$D$22)*$AE$5*$Z$5))</f>
        <v>0</v>
      </c>
      <c r="GO65">
        <f>IF($Z$6=0,0,IF(CK65&lt;=0,0,('LED Curve'!$D$19*(CK65/$Z$6)^3+'LED Curve'!$D$20*(CK65/$Z$6)^2+'LED Curve'!$D$21*(CK65/$Z$6)^1+'LED Curve'!$D$22)*$AE$6*$Z$6))</f>
        <v>0</v>
      </c>
      <c r="GQ65">
        <f t="shared" si="113"/>
        <v>2182.7183161056023</v>
      </c>
      <c r="GR65">
        <f t="shared" si="41"/>
        <v>417.82243068802427</v>
      </c>
      <c r="GS65">
        <f t="shared" si="114"/>
        <v>2148.5853005377071</v>
      </c>
      <c r="GT65">
        <f t="shared" si="42"/>
        <v>0</v>
      </c>
      <c r="GU65">
        <f t="shared" si="115"/>
        <v>2122.0611575384705</v>
      </c>
      <c r="GV65">
        <f t="shared" si="43"/>
        <v>0</v>
      </c>
    </row>
    <row r="66" spans="1:204" ht="16.899999999999999">
      <c r="A66">
        <v>55</v>
      </c>
      <c r="B66">
        <f t="shared" si="0"/>
        <v>1.7903645833333333E-3</v>
      </c>
      <c r="C66" s="50">
        <f t="shared" si="1"/>
        <v>94.037954372515074</v>
      </c>
      <c r="D66" s="50">
        <f t="shared" si="2"/>
        <v>104.64217152501675</v>
      </c>
      <c r="E66" s="50">
        <f t="shared" si="3"/>
        <v>115.24638867751842</v>
      </c>
      <c r="G66" s="52">
        <f t="shared" si="4"/>
        <v>1.4926659424208741</v>
      </c>
      <c r="H66" s="52">
        <f t="shared" si="5"/>
        <v>1.6609868496034403</v>
      </c>
      <c r="I66" s="52">
        <f t="shared" si="6"/>
        <v>1.8293077567860065</v>
      </c>
      <c r="J66" s="52">
        <f>IF(C66&lt;Calculation!D$19,0,G66)</f>
        <v>1.4926659424208741</v>
      </c>
      <c r="K66" s="52">
        <f>IF(D66&lt;Calculation!D$19,0,H66)</f>
        <v>1.6609868496034403</v>
      </c>
      <c r="L66" s="52">
        <f>IF(E66&lt;Calculation!D$19,0,I66)</f>
        <v>1.8293077567860065</v>
      </c>
      <c r="M66" s="52">
        <f>IF(IF(C66&lt;Calculation!D$19,0,C66*(R$3/(R$2+R$3)))&gt;0,$H$2*SIN(2*PI()*$E$2*B66)+$H$5,0)</f>
        <v>1.509070436912247</v>
      </c>
      <c r="N66" s="52">
        <f>IF(IF(D66&lt;Calculation!D$19,0,D66*(R$3/(R$2+R$3)))&gt;0,$J$2*SIN(2*PI()*$E$2*B66)+$J$5,0)</f>
        <v>1.4832634373677029</v>
      </c>
      <c r="O66" s="52">
        <f>IF(IF(E66&lt;Calculation!D$19,0,E66*(R$3/(R$2+R$3)))&gt;0,$L$2*SIN(2*PI()*$E$2*B66)+$L$5,0)</f>
        <v>1.4640038634710557</v>
      </c>
      <c r="Q66" s="55">
        <f>(M66/Design!C$43)*10^3</f>
        <v>167.67449299024966</v>
      </c>
      <c r="R66" s="55">
        <f>(N66/Design!C$43)*10^3</f>
        <v>164.80704859641142</v>
      </c>
      <c r="S66" s="55">
        <f>(O66/Design!C$43)*10^3</f>
        <v>162.66709594122841</v>
      </c>
      <c r="U66" s="55">
        <f>(($H$2*SIN(2*PI()*$E$2*B66)+$H$5)/Design!C$43)*10^3</f>
        <v>167.67449299024966</v>
      </c>
      <c r="V66" s="55">
        <f>(($J$2*SIN(2*PI()*$E$2*B66)+$J$5)/Design!C$43)*10^3</f>
        <v>164.80704859641142</v>
      </c>
      <c r="W66" s="55">
        <f>(($L$2*SIN(2*PI()*$E$2*B66)+$L$5)/Design!C$43)*10^3</f>
        <v>162.66709594122841</v>
      </c>
      <c r="Y66" s="99">
        <f>IF(C66&lt;('LED Curve'!$D$14*(U66/$W$2)^3+'LED Curve'!$D$15*(U66/$W$2)^2+'LED Curve'!$D$16*(U66/$W$2)^1+'LED Curve'!$D$17)*$AC$2+((R$5-1)*Design!C$18),0,         ('LED Curve'!$D$14*(U66/$W$2)^3+'LED Curve'!$D$15*(U66/$W$2)^2+'LED Curve'!$D$16*(U66/$W$2)^1+'LED Curve'!$D$17)*$AC$2)</f>
        <v>25.875022710329503</v>
      </c>
      <c r="Z66" s="99">
        <f>IF(Y66=0,0,IF(C66&lt;Y66+('LED Curve'!$D$14*(U66/$W$3)^3+'LED Curve'!$D$15*(U66/$W$3)^2+'LED Curve'!$D$16*(U66/$W$3)^1+'LED Curve'!$D$17)*$AC$3+((R$5-2)*Design!C$18),0,         ('LED Curve'!$D$14*(U66/$W$3)^3+'LED Curve'!$D$15*(U66/$W$3)^2+'LED Curve'!$D$16*(U66/$W$3)^1+'LED Curve'!$D$17)*$AC$3))</f>
        <v>64.687556775823765</v>
      </c>
      <c r="AA66" s="99">
        <f>IF(Z66=0,0,IF(C66&lt;(SUM(Y66:Z66)+('LED Curve'!$D$14*(U66/$W$4)^3+'LED Curve'!$D$15*(U66/$W$4)^2+'LED Curve'!$D$16*(U66/$W$4)^1+'LED Curve'!$D$17)*$AC$4+((R$5-3)*Design!C$18)),0,         ('LED Curve'!$D$14*(U66/$W$4)^3+'LED Curve'!$D$15*(U66/$W$4)^2+'LED Curve'!$D$16*(U66/$W$4)^1+'LED Curve'!$D$17)*$AC$4))</f>
        <v>0</v>
      </c>
      <c r="AB66" s="99">
        <f>IF(AA66=0,0,IF(C66&lt;(SUM(Y66:AA66)+('LED Curve'!$D$14*(U66/$W$5)^3+'LED Curve'!$D$15*(U66/$W$5)^2+'LED Curve'!$D$16*(U66/$W$5)^1+'LED Curve'!$D$17)*$AC$5+((R$5-4)*Design!C$18)),0,         ('LED Curve'!$D$14*(U66/$W$5)^3+'LED Curve'!$D$15*(U66/$W$5)^2+'LED Curve'!$D$16*(U66/$W$5)^1+'LED Curve'!$D$17)*$AC$5))</f>
        <v>0</v>
      </c>
      <c r="AC66" s="99">
        <f>IF(AB66=0,0,IF(C66&lt;(SUM(Y66:AB66)+ ('LED Curve'!$D$14*(U66/$W$6)^3+'LED Curve'!$D$15*(U66/$W$6)^2+'LED Curve'!$D$16*(U66/$W$6)^1+'LED Curve'!$D$17)*$AC$6+((R$5-5)*Design!C$18)),0,         ('LED Curve'!$D$14*(U66/$W$6)^3+'LED Curve'!$D$15*(U66/$W$6)^2+'LED Curve'!$D$16*(U66/$W$6)^1+'LED Curve'!$D$17)*$AC$6))</f>
        <v>0</v>
      </c>
      <c r="AD66" s="99">
        <f>IF(AC66=0,0,IF(C66&lt;(SUM(Y66:AC66)+('LED Curve'!$D$14*(U66/$Z$2)^3+'LED Curve'!$D$15*(U66/$Z$2)^2+'LED Curve'!$D$16*(U66/$Z$2)^1+'LED Curve'!$D$17)*$AE$2+((R$5-6)*Design!C$18)),0,         ('LED Curve'!$D$14*(U66/$Z$2)^3+'LED Curve'!$D$15*(U66/$Z$2)^2+'LED Curve'!$D$16*(U66/$Z$2)^1+'LED Curve'!$D$17)*$AE$2))</f>
        <v>0</v>
      </c>
      <c r="AE66" s="99">
        <f>IF(AD66=0,0,IF(C66&lt;(SUM(Y66:AD66)+('LED Curve'!$D$14*(U66/$Z$3)^3+'LED Curve'!$D$15*(U66/$Z$3)^2+'LED Curve'!$D$16*(U66/$Z$3)^1+'LED Curve'!$D$17)*$AE$3+((R$5-7)*Design!C$18)),0,         ('LED Curve'!$D$14*(U66/$Z$3)^3+'LED Curve'!$D$15*(U66/$Z$3)^2+'LED Curve'!$D$16*(U66/$Z$3)^1+'LED Curve'!$D$17)*$AE$3))</f>
        <v>0</v>
      </c>
      <c r="AF66" s="99">
        <f>IF(AE66=0,0,IF(C66&lt;(SUM(Y66:AE66)+('LED Curve'!$D$14*(U66/$Z$4)^3+'LED Curve'!$D$15*(U66/$Z$4)^2+'LED Curve'!$D$16*(U66/$Z$4)^1+'LED Curve'!$D$17)*$AE$4+((R$5-8)*Design!C$18)),0,         ('LED Curve'!$D$14*(U66/$Z$4)^3+'LED Curve'!$D$15*(U66/$Z$4)^2+'LED Curve'!$D$16*(U66/$Z$4)^1+'LED Curve'!$D$17)*$AE$4))</f>
        <v>0</v>
      </c>
      <c r="AG66" s="99">
        <f>IF(AF66=0,0,IF(C66&lt;(SUM(Y66:AF66)+('LED Curve'!$D$14*(U66/$Z$5)^3+'LED Curve'!$D$15*(U66/$Z$5)^2+'LED Curve'!$D$16*(U66/$Z$5)^1+'LED Curve'!$D$17)*$AE$5+((R$5-9)*Design!C$18)),0,         ('LED Curve'!$D$14*(U66/$Z$5)^3+'LED Curve'!$D$15*(U66/$Z$5)^2+'LED Curve'!$D$16*(U66/$Z$5)^1+'LED Curve'!$D$17)*$AE$5))</f>
        <v>0</v>
      </c>
      <c r="AH66" s="99">
        <f>IF(AG66=0,0,IF(C66&lt;(SUM(Y66:AG66)+('LED Curve'!$D$14*(U66/$Z$6)^3+'LED Curve'!$D$15*(U66/$Z$6)^2+'LED Curve'!$D$16*(U66/$Z$6)^1+'LED Curve'!$D$17)*$AE$6+((R$5-10)*Design!C$18)),0,         ('LED Curve'!$D$14*(U66/$Z$6)^3+'LED Curve'!$D$15*(U66/$Z$6)^2+'LED Curve'!$D$16*(U66/$Z$6)^1+'LED Curve'!$D$17)*$AE$6))</f>
        <v>0</v>
      </c>
      <c r="AI66">
        <f t="shared" si="44"/>
        <v>90.562579486153268</v>
      </c>
      <c r="AJ66" s="57">
        <f>IF(D66&lt;('LED Curve'!$D$14*(V66/$W$2)^3+'LED Curve'!$D$15*(V66/$W$2)^2+'LED Curve'!$D$16*(V66/$W$2)^1+'LED Curve'!$D$17)*$AC$2+((R$5-1)*Design!C$18),0,         ('LED Curve'!$D$14*(V66/$W$2)^3+'LED Curve'!$D$15*(V66/$W$2)^2+'LED Curve'!$D$16*(V66/$W$2)^1+'LED Curve'!$D$17)*$AC$2)</f>
        <v>25.816405525764331</v>
      </c>
      <c r="AK66" s="57">
        <f>IF(AJ66=0,0,IF(D66&lt;AJ66+('LED Curve'!$D$14*(V66/$W$3)^3+'LED Curve'!$D$15*(V66/$W$3)^2+'LED Curve'!$D$16*(V66/$W$3)^1+'LED Curve'!$D$17)*$AC$3+((R$5-1)*Design!C$18),0,         ('LED Curve'!$D$14*(V66/$W$3)^3+'LED Curve'!$D$15*(V66/$W$3)^2+'LED Curve'!$D$16*(V66/$W$3)^1+'LED Curve'!$D$17)*$AC$3))</f>
        <v>64.541013814410832</v>
      </c>
      <c r="AL66" s="57">
        <f>IF(AK66=0,0,IF(D66&lt;(SUM(AJ66:AK66)+('LED Curve'!$D$14*(V66/$W$4)^3+'LED Curve'!$D$15*(V66/$W$4)^2+'LED Curve'!$D$16*(V66/$W$4)^1+'LED Curve'!$D$17)*$AC$4+((R$5-1)*Design!C$18)),0,         ('LED Curve'!$D$14*(V66/$W$4)^3+'LED Curve'!$D$15*(V66/$W$4)^2+'LED Curve'!$D$16*(V66/$W$4)^1+'LED Curve'!$D$17)*$AC$4))</f>
        <v>0</v>
      </c>
      <c r="AM66" s="57">
        <f>IF(AL66=0,0,IF(D66&lt;(SUM(AJ66:AL66)+('LED Curve'!$D$14*(V66/$W$5)^3+'LED Curve'!$D$15*(V66/$W$5)^2+'LED Curve'!$D$16*(V66/$W$5)^1+'LED Curve'!$D$17)*$AC$5+((R$5-1)*Design!C$18)),0,         ('LED Curve'!$D$14*(V66/$W$5)^3+'LED Curve'!$D$15*(V66/$W$5)^2+'LED Curve'!$D$16*(V66/$W$5)^1+'LED Curve'!$D$17)*$AC$5))</f>
        <v>0</v>
      </c>
      <c r="AN66" s="57">
        <f>IF(AM66=0,0,IF(D66&lt;(SUM(AJ66:AM66)+ ('LED Curve'!$D$14*(V66/$W$6)^3+'LED Curve'!$D$15*(V66/$W$6)^2+'LED Curve'!$D$16*(V66/$W$6)^1+'LED Curve'!$D$17)*$AC$6+((R$5-1)*Design!C$18)),0,         ('LED Curve'!$D$14*(V66/$W$6)^3+'LED Curve'!$D$15*(V66/$W$6)^2+'LED Curve'!$D$16*(V66/$W$6)^1+'LED Curve'!$D$17)*$AC$6))</f>
        <v>0</v>
      </c>
      <c r="AO66" s="57">
        <f>IF(AN66=0,0,IF(D66&lt;(SUM(AJ66:AN66)+('LED Curve'!$D$14*(V66/$Z$2)^3+'LED Curve'!$D$15*(V66/$Z$2)^2+'LED Curve'!$D$16*(V66/$Z$2)^1+'LED Curve'!$D$17)*$AE$2+((R$5-1)*Design!C$18)),0,         ('LED Curve'!$D$14*(V66/$Z$2)^3+'LED Curve'!$D$15*(V66/$Z$2)^2+'LED Curve'!$D$16*(V66/$Z$2)^1+'LED Curve'!$D$17)*$AE$2))</f>
        <v>0</v>
      </c>
      <c r="AP66" s="57">
        <f>IF(AO66=0,0,IF(D66&lt;(SUM(AJ66:AO66)+('LED Curve'!$D$14*(V66/$Z$3)^3+'LED Curve'!$D$15*(V66/$Z$3)^2+'LED Curve'!$D$16*(V66/$Z$3)^1+'LED Curve'!$D$17)*$AE$3+((R$5-1)*Design!C$18)),0,         ('LED Curve'!$D$14*(V66/$Z$3)^3+'LED Curve'!$D$15*(V66/$Z$3)^2+'LED Curve'!$D$16*(V66/$Z$3)^1+'LED Curve'!$D$17)*$AE$3))</f>
        <v>0</v>
      </c>
      <c r="AQ66" s="57">
        <f>IF(AP66=0,0,IF(D66&lt;(SUM(AJ66:AP66)+('LED Curve'!$D$14*(V66/$Z$4)^3+'LED Curve'!$D$15*(V66/$Z$4)^2+'LED Curve'!$D$16*(V66/$Z$4)^1+'LED Curve'!$D$17)*$AE$4+((R$5-1)*Design!C$18)),0,         ('LED Curve'!$D$14*(V66/$Z$4)^3+'LED Curve'!$D$15*(V66/$Z$4)^2+'LED Curve'!$D$16*(V66/$Z$4)^1+'LED Curve'!$D$17)*$AE$4))</f>
        <v>0</v>
      </c>
      <c r="AR66" s="57">
        <f>IF(AQ66=0,0,IF(D66&lt;(SUM(AJ66:AQ66)+('LED Curve'!$D$14*(V66/$Z$5)^3+'LED Curve'!$D$15*(V66/$Z$5)^2+'LED Curve'!$D$16*(V66/$Z$5)^1+'LED Curve'!$D$17)*$AE$5+((R$5-1)*Design!C$18)),0,         ('LED Curve'!$D$14*(V66/$Z$5)^3+'LED Curve'!$D$15*(V66/$Z$5)^2+'LED Curve'!$D$16*(V66/$Z$5)^1+'LED Curve'!$D$17)*$AE$5))</f>
        <v>0</v>
      </c>
      <c r="AS66" s="57">
        <f>IF(AR66=0,0,IF(D66&lt;(SUM(AJ66:AR66)+('LED Curve'!$D$14*(V66/$Z$6)^3+'LED Curve'!$D$15*(V66/$Z$6)^2+'LED Curve'!$D$16*(V66/$Z$6)^1+'LED Curve'!$D$17)*$AE$6+((R$5-1)*Design!C$18)),0,         ('LED Curve'!$D$14*(V66/$Z$6)^3+'LED Curve'!$D$15*(V66/$Z$6)^2+'LED Curve'!$D$16*(V66/$Z$6)^1+'LED Curve'!$D$17)*$AE$6))</f>
        <v>0</v>
      </c>
      <c r="AU66" s="59">
        <f>IF(E66&lt;('LED Curve'!$D$14*(W66/$W$2)^3+'LED Curve'!$D$15*(W66/$W$2)^2+'LED Curve'!$D$16*(W66/$W$2)^1+'LED Curve'!$D$17)*$AC$2+((R$5-1)*Design!C$18),0,         ('LED Curve'!$D$14*(W66/$W$2)^3+'LED Curve'!$D$15*(W66/$W$2)^2+'LED Curve'!$D$16*(W66/$W$2)^1+'LED Curve'!$D$17)*$AC$2)</f>
        <v>25.771964564756296</v>
      </c>
      <c r="AV66" s="59">
        <f>IF(AU66=0,0,IF(E66&lt;AU66+('LED Curve'!$D$14*(W66/$W$3)^3+'LED Curve'!$D$15*(W66/$W$3)^2+'LED Curve'!$D$16*(W66/$W$3)^1+'LED Curve'!$D$17)*$AC$3+((R$5-2)*Design!C$18),0,         ('LED Curve'!$D$14*(W66/$W$3)^3+'LED Curve'!$D$15*(W66/$W$3)^2+'LED Curve'!$D$16*(W66/$W$3)^1+'LED Curve'!$D$17)*$AC$3))</f>
        <v>64.429911411890743</v>
      </c>
      <c r="AW66" s="59">
        <f>IF(AV66=0,0,IF(E66&lt;(SUM(AU66:AV66)+('LED Curve'!$D$14*(W66/$W$4)^3+'LED Curve'!$D$15*(W66/$W$4)^2+'LED Curve'!$D$16*(W66/$W$4)^1+'LED Curve'!$D$17)*$AC$4+((R$5-3)*Design!C$18)),0,         ('LED Curve'!$D$14*(W66/$W$4)^3+'LED Curve'!$D$15*(W66/$W$4)^2+'LED Curve'!$D$16*(W66/$W$4)^1+'LED Curve'!$D$17)*$AC$4))</f>
        <v>0</v>
      </c>
      <c r="AX66" s="59">
        <f>IF(AW66=0,0,IF(E66&lt;(SUM(AU66:AW66)+('LED Curve'!$D$14*(W66/$W$5)^3+'LED Curve'!$D$15*(W66/$W$5)^2+'LED Curve'!$D$16*(W66/$W$5)^1+'LED Curve'!$D$17)*$AC$5+((R$5-4)*Design!C$18)),0,         ('LED Curve'!$D$14*(W66/$W$5)^3+'LED Curve'!$D$15*(W66/$W$5)^2+'LED Curve'!$D$16*(W66/$W$5)^1+'LED Curve'!$D$17)*$AC$5))</f>
        <v>0</v>
      </c>
      <c r="AY66" s="59">
        <f>IF(AX66=0,0,IF(E66&lt;(SUM(AU66:AX66)+ ('LED Curve'!$D$14*(W66/$W$6)^3+'LED Curve'!$D$15*(W66/$W$6)^2+'LED Curve'!$D$16*(W66/$W$6)^1+'LED Curve'!$D$17)*$AC$6+((R$5-5)*Design!C$18)),0,         ('LED Curve'!$D$14*(W66/$W$6)^3+'LED Curve'!$D$15*(W66/$W$6)^2+'LED Curve'!$D$16*(W66/$W$6)^1+'LED Curve'!$D$17)*$AC$6))</f>
        <v>0</v>
      </c>
      <c r="AZ66" s="59">
        <f>IF(AY66=0,0,IF(E66&lt;(SUM(AU66:AY66)+('LED Curve'!$D$14*(W66/$Z$2)^3+'LED Curve'!$D$15*(W66/$Z$2)^2+'LED Curve'!$D$16*(W66/$Z$2)^1+'LED Curve'!$D$17)*$AE$2+((R$5-6)*Design!C$18)),0,         ('LED Curve'!$D$14*(W66/$Z$2)^3+'LED Curve'!$D$15*(W66/$Z$2)^2+'LED Curve'!$D$16*(W66/$Z$2)^1+'LED Curve'!$D$17)*$AE$2))</f>
        <v>0</v>
      </c>
      <c r="BA66" s="59">
        <f>IF(AZ66=0,0,IF(E66&lt;(SUM(AU66:AZ66)+('LED Curve'!$D$14*(W66/$Z$3)^3+'LED Curve'!$D$15*(W66/$Z$3)^2+'LED Curve'!$D$16*(W66/$Z$3)^1+'LED Curve'!$D$17)*$AE$3+((R$5-7)*Design!C$18)),0,         ('LED Curve'!$D$14*(W66/$Z$3)^3+'LED Curve'!$D$15*(W66/$Z$3)^2+'LED Curve'!$D$16*(W66/$Z$3)^1+'LED Curve'!$D$17)*$AE$3))</f>
        <v>0</v>
      </c>
      <c r="BB66" s="59">
        <f>IF(BA66=0,0,IF(E66&lt;(SUM(AU66:BA66)+('LED Curve'!$D$14*(W66/$Z$4)^3+'LED Curve'!$D$15*(W66/$Z$4)^2+'LED Curve'!$D$16*(W66/$Z$4)^1+'LED Curve'!$D$17)*$AE$4+((R$5-8)*Design!C$18)),0,         ('LED Curve'!$D$14*(W66/$Z$4)^3+'LED Curve'!$D$15*(W66/$Z$4)^2+'LED Curve'!$D$16*(W66/$Z$4)^1+'LED Curve'!$D$17)*$AE$4))</f>
        <v>0</v>
      </c>
      <c r="BC66" s="59">
        <f>IF(BB66=0,0,IF(E66&lt;(SUM(AU66:BB66)+('LED Curve'!$D$14*(W66/$Z$5)^3+'LED Curve'!$D$15*(W66/$Z$5)^2+'LED Curve'!$D$16*(W66/$Z$5)^1+'LED Curve'!$D$17)*$AE$5+((R$5-9)*Design!C$18)),0,         ('LED Curve'!$D$14*(W66/$Z$5)^3+'LED Curve'!$D$15*(W66/$Z$5)^2+'LED Curve'!$D$16*(W66/$Z$5)^1+'LED Curve'!$D$17)*$AE$5))</f>
        <v>0</v>
      </c>
      <c r="BD66" s="59">
        <f>IF(BC66=0,0,IF(E66&lt;(SUM(AU66:BC66)+('LED Curve'!$D$14*(W66/$Z$6)^3+'LED Curve'!$D$15*(W66/$Z$6)^2+'LED Curve'!$D$16*(W66/$Z$6)^1+'LED Curve'!$D$17)*$AE$6+((R$5-10)*Design!C$18)),0,         ('LED Curve'!$D$14*(W66/$Z$6)^3+'LED Curve'!$D$15*(W66/$Z$6)^2+'LED Curve'!$D$16*(W66/$Z$6)^1+'LED Curve'!$D$17)*$AE$6))</f>
        <v>0</v>
      </c>
      <c r="BE66">
        <f t="shared" si="45"/>
        <v>90.201875976647045</v>
      </c>
      <c r="BF66" s="64">
        <f t="shared" si="7"/>
        <v>167.67449299024966</v>
      </c>
      <c r="BG66" s="64">
        <f t="shared" si="8"/>
        <v>167.67449299024966</v>
      </c>
      <c r="BH66" s="64">
        <f t="shared" si="9"/>
        <v>0</v>
      </c>
      <c r="BI66" s="64">
        <f t="shared" si="10"/>
        <v>0</v>
      </c>
      <c r="BJ66" s="64">
        <f t="shared" si="11"/>
        <v>0</v>
      </c>
      <c r="BK66" s="64">
        <f t="shared" si="12"/>
        <v>0</v>
      </c>
      <c r="BL66" s="64">
        <f t="shared" si="13"/>
        <v>0</v>
      </c>
      <c r="BM66" s="64">
        <f t="shared" si="14"/>
        <v>0</v>
      </c>
      <c r="BN66" s="64">
        <f t="shared" si="15"/>
        <v>0</v>
      </c>
      <c r="BO66" s="64">
        <f t="shared" si="16"/>
        <v>0</v>
      </c>
      <c r="BQ66" s="67">
        <f t="shared" si="17"/>
        <v>164.80704859641142</v>
      </c>
      <c r="BR66" s="67">
        <f t="shared" si="18"/>
        <v>164.80704859641142</v>
      </c>
      <c r="BS66" s="67">
        <f t="shared" si="19"/>
        <v>0</v>
      </c>
      <c r="BT66" s="67">
        <f t="shared" si="20"/>
        <v>0</v>
      </c>
      <c r="BU66" s="67">
        <f t="shared" si="21"/>
        <v>0</v>
      </c>
      <c r="BV66" s="67">
        <f t="shared" si="22"/>
        <v>0</v>
      </c>
      <c r="BW66" s="67">
        <f t="shared" si="23"/>
        <v>0</v>
      </c>
      <c r="BX66" s="67">
        <f t="shared" si="24"/>
        <v>0</v>
      </c>
      <c r="BY66" s="67">
        <f t="shared" si="25"/>
        <v>0</v>
      </c>
      <c r="BZ66" s="67">
        <f t="shared" si="26"/>
        <v>0</v>
      </c>
      <c r="CB66" s="70">
        <f t="shared" si="27"/>
        <v>162.66709594122841</v>
      </c>
      <c r="CC66" s="70">
        <f t="shared" si="28"/>
        <v>162.66709594122841</v>
      </c>
      <c r="CD66" s="70">
        <f t="shared" si="29"/>
        <v>0</v>
      </c>
      <c r="CE66" s="70">
        <f t="shared" si="30"/>
        <v>0</v>
      </c>
      <c r="CF66" s="70">
        <f t="shared" si="31"/>
        <v>0</v>
      </c>
      <c r="CG66" s="70">
        <f t="shared" si="32"/>
        <v>0</v>
      </c>
      <c r="CH66" s="70">
        <f t="shared" si="33"/>
        <v>0</v>
      </c>
      <c r="CI66" s="70">
        <f t="shared" si="34"/>
        <v>0</v>
      </c>
      <c r="CJ66" s="70">
        <f t="shared" si="35"/>
        <v>0</v>
      </c>
      <c r="CK66" s="70">
        <f t="shared" si="36"/>
        <v>0</v>
      </c>
      <c r="CL66">
        <f t="shared" si="46"/>
        <v>325.33419188245682</v>
      </c>
      <c r="CM66" s="64">
        <f t="shared" si="47"/>
        <v>167.67449299024966</v>
      </c>
      <c r="CN66" s="64">
        <f t="shared" si="48"/>
        <v>167.67449299024966</v>
      </c>
      <c r="CO66" s="64">
        <f t="shared" si="49"/>
        <v>0</v>
      </c>
      <c r="CP66" s="64">
        <f t="shared" si="50"/>
        <v>0</v>
      </c>
      <c r="CQ66" s="64">
        <f t="shared" si="51"/>
        <v>0</v>
      </c>
      <c r="CR66" s="64">
        <f t="shared" si="52"/>
        <v>0</v>
      </c>
      <c r="CS66" s="64">
        <f t="shared" si="53"/>
        <v>0</v>
      </c>
      <c r="CT66" s="64">
        <f t="shared" si="54"/>
        <v>0</v>
      </c>
      <c r="CU66" s="64">
        <f t="shared" si="55"/>
        <v>0</v>
      </c>
      <c r="CV66" s="64">
        <f t="shared" si="56"/>
        <v>0</v>
      </c>
      <c r="CX66" s="103">
        <f t="shared" si="57"/>
        <v>164.80704859641142</v>
      </c>
      <c r="CY66" s="103">
        <f t="shared" si="58"/>
        <v>164.80704859641142</v>
      </c>
      <c r="CZ66" s="103">
        <f t="shared" si="59"/>
        <v>0</v>
      </c>
      <c r="DA66" s="103">
        <f t="shared" si="60"/>
        <v>0</v>
      </c>
      <c r="DB66" s="103">
        <f t="shared" si="61"/>
        <v>0</v>
      </c>
      <c r="DC66" s="103">
        <f t="shared" si="62"/>
        <v>0</v>
      </c>
      <c r="DD66" s="103">
        <f t="shared" si="63"/>
        <v>0</v>
      </c>
      <c r="DE66" s="103">
        <f t="shared" si="64"/>
        <v>0</v>
      </c>
      <c r="DF66" s="103">
        <f t="shared" si="65"/>
        <v>0</v>
      </c>
      <c r="DG66" s="103">
        <f t="shared" si="66"/>
        <v>0</v>
      </c>
      <c r="DI66" s="70">
        <f t="shared" si="67"/>
        <v>162.66709594122841</v>
      </c>
      <c r="DJ66" s="70">
        <f t="shared" si="68"/>
        <v>162.66709594122841</v>
      </c>
      <c r="DK66" s="70">
        <f t="shared" si="69"/>
        <v>0</v>
      </c>
      <c r="DL66" s="70">
        <f t="shared" si="70"/>
        <v>0</v>
      </c>
      <c r="DM66" s="70">
        <f t="shared" si="71"/>
        <v>0</v>
      </c>
      <c r="DN66" s="70">
        <f t="shared" si="72"/>
        <v>0</v>
      </c>
      <c r="DO66" s="70">
        <f t="shared" si="73"/>
        <v>0</v>
      </c>
      <c r="DP66" s="70">
        <f t="shared" si="74"/>
        <v>0</v>
      </c>
      <c r="DQ66" s="70">
        <f t="shared" si="75"/>
        <v>0</v>
      </c>
      <c r="DR66" s="70">
        <f t="shared" si="76"/>
        <v>0</v>
      </c>
      <c r="DT66">
        <f t="shared" si="77"/>
        <v>15.767766321251697</v>
      </c>
      <c r="DU66">
        <f t="shared" si="78"/>
        <v>17.245767447757455</v>
      </c>
      <c r="DV66">
        <f t="shared" si="116"/>
        <v>18.74679536388599</v>
      </c>
      <c r="DX66">
        <f t="shared" si="80"/>
        <v>0.20236726782728207</v>
      </c>
      <c r="DY66">
        <f t="shared" si="81"/>
        <v>0.18764758936179471</v>
      </c>
      <c r="DZ66">
        <f t="shared" si="82"/>
        <v>0.17058622032569792</v>
      </c>
      <c r="EB66">
        <f t="shared" si="83"/>
        <v>4.3385813140656948</v>
      </c>
      <c r="EC66">
        <f t="shared" si="84"/>
        <v>10.846453285164237</v>
      </c>
      <c r="ED66">
        <f t="shared" si="85"/>
        <v>0</v>
      </c>
      <c r="EE66">
        <f t="shared" si="86"/>
        <v>0</v>
      </c>
      <c r="EF66">
        <f t="shared" si="87"/>
        <v>0</v>
      </c>
      <c r="EG66">
        <f t="shared" si="88"/>
        <v>0</v>
      </c>
      <c r="EH66">
        <f t="shared" si="89"/>
        <v>0</v>
      </c>
      <c r="EI66">
        <f t="shared" si="90"/>
        <v>0</v>
      </c>
      <c r="EJ66">
        <f t="shared" si="91"/>
        <v>0</v>
      </c>
      <c r="EK66">
        <f t="shared" si="92"/>
        <v>0</v>
      </c>
      <c r="EM66">
        <f t="shared" si="93"/>
        <v>4.2547256000693068</v>
      </c>
      <c r="EN66">
        <f t="shared" si="94"/>
        <v>10.636814000173267</v>
      </c>
      <c r="EO66">
        <f t="shared" si="95"/>
        <v>0</v>
      </c>
      <c r="EP66">
        <f t="shared" si="96"/>
        <v>0</v>
      </c>
      <c r="EQ66">
        <f t="shared" si="97"/>
        <v>0</v>
      </c>
      <c r="ER66">
        <f t="shared" si="98"/>
        <v>0</v>
      </c>
      <c r="ES66">
        <f t="shared" si="99"/>
        <v>0</v>
      </c>
      <c r="ET66">
        <f t="shared" si="100"/>
        <v>0</v>
      </c>
      <c r="EU66">
        <f t="shared" si="101"/>
        <v>0</v>
      </c>
      <c r="EV66">
        <f t="shared" si="102"/>
        <v>0</v>
      </c>
      <c r="EX66">
        <f t="shared" si="103"/>
        <v>4.1922506324491513</v>
      </c>
      <c r="EY66">
        <f t="shared" si="104"/>
        <v>10.480626581122879</v>
      </c>
      <c r="EZ66">
        <f t="shared" si="105"/>
        <v>0</v>
      </c>
      <c r="FA66">
        <f t="shared" si="106"/>
        <v>0</v>
      </c>
      <c r="FB66">
        <f t="shared" si="107"/>
        <v>0</v>
      </c>
      <c r="FC66">
        <f t="shared" si="108"/>
        <v>0</v>
      </c>
      <c r="FD66">
        <f t="shared" si="109"/>
        <v>0</v>
      </c>
      <c r="FE66">
        <f t="shared" si="110"/>
        <v>0</v>
      </c>
      <c r="FF66">
        <f t="shared" si="111"/>
        <v>0</v>
      </c>
      <c r="FG66">
        <f t="shared" si="112"/>
        <v>0</v>
      </c>
      <c r="FJ66">
        <f>IF($W$2=0,0,IF(BF66&lt;=0,0,('LED Curve'!$D$19*(BF66/$W$2)^3+'LED Curve'!$D$20*(BF66/$W$2)^2+'LED Curve'!$D$21*(BF66/$W$2)^1+'LED Curve'!$D$22)*$AC$2*$W$2))</f>
        <v>631.56628555092732</v>
      </c>
      <c r="FK66">
        <f>IF($W$3=0,0,IF(BG66&lt;=0,0,('LED Curve'!$D$19*(BG66/$W$3)^3+'LED Curve'!$D$20*(BG66/$W$3)^2+'LED Curve'!$D$21*(BG66/$W$3)^1+'LED Curve'!$D$22)*$AC$3*$W$3))</f>
        <v>1578.9157138773182</v>
      </c>
      <c r="FL66">
        <f>IF($W$4=0,0,IF(BH66&lt;=0,0,('LED Curve'!$D$19*(BH66/$W$4)^3+'LED Curve'!$D$20*(BH66/$W$4)^2+'LED Curve'!$D$21*(BH66/$W$4)^1+'LED Curve'!$D$22)*$AC$4*$W$4))</f>
        <v>0</v>
      </c>
      <c r="FM66">
        <f>IF($W$5=0,0,IF(BI66&lt;=0,0,('LED Curve'!$D$19*(BI66/$W$5)^3+'LED Curve'!$D$20*(BI66/$W$5)^2+'LED Curve'!$D$21*(BI66/$W$5)^1+'LED Curve'!$D$22)*$AC$5*$W$5))</f>
        <v>0</v>
      </c>
      <c r="FN66">
        <f>IF($W$6=0,0,IF(BJ66&lt;=0,0,('LED Curve'!$D$19*(BJ66/$W$6)^3+'LED Curve'!$D$20*(BJ66/$W$6)^2+'LED Curve'!$D$21*(BJ66/$W$6)^1+'LED Curve'!$D$22)*$AC$6*$W$6))</f>
        <v>0</v>
      </c>
      <c r="FO66">
        <f>IF($Z$2=0,0,IF(BK66&lt;=0,0,('LED Curve'!$D$19*(BK66/$Z$2)^3+'LED Curve'!$D$20*(BK66/$Z$2)^2+'LED Curve'!$D$21*(BK66/$Z$2)^1+'LED Curve'!$D$22)*$AE$2*$Z$2))</f>
        <v>0</v>
      </c>
      <c r="FP66">
        <f>IF($Z$3=0,0,IF(BL66&lt;=0,0,('LED Curve'!$D$19*(BL66/$Z$3)^3+'LED Curve'!$D$20*(BL66/$Z$3)^2+'LED Curve'!$D$21*(BL66/$Z$3)^1+'LED Curve'!$D$22)*$AE$3*$Z$3))</f>
        <v>0</v>
      </c>
      <c r="FQ66">
        <f>IF($Z$4=0,0,IF(BM66&lt;=0,0,('LED Curve'!$D$19*(BM66/$Z$4)^3+'LED Curve'!$D$20*(BM66/$Z$4)^2+'LED Curve'!$D$21*(BM66/$Z$4)^1+'LED Curve'!$D$22)*$AE$4*$Z$4))</f>
        <v>0</v>
      </c>
      <c r="FR66">
        <f>IF($Z$5=0,0,IF(BN66&lt;=0,0,('LED Curve'!$D$19*(BN66/$Z$5)^3+'LED Curve'!$D$20*(BN66/$Z$5)^2+'LED Curve'!$D$21*(BN66/$Z$5)^1+'LED Curve'!$D$22)*$AE$5*$Z$5))</f>
        <v>0</v>
      </c>
      <c r="FS66">
        <f>IF($Z$6=0,0,IF(BO66&lt;=0,0,('LED Curve'!$D$19*(BO66/$Z$6)^3+'LED Curve'!$D$20*(BO66/$Z$6)^2+'LED Curve'!$D$21*(BO66/$Z$6)^1+'LED Curve'!$D$22)*$AE$6*$Z$6))</f>
        <v>0</v>
      </c>
      <c r="FU66">
        <f>IF($W$2=0,0,IF(BQ66&lt;=0,0,('LED Curve'!$D$19*(BQ66/$W$2)^3+'LED Curve'!$D$20*(BQ66/$W$2)^2+'LED Curve'!$D$21*(BQ66/$W$2)^1+'LED Curve'!$D$22)*$AC$2*$W$2))</f>
        <v>622.79156568563383</v>
      </c>
      <c r="FV66">
        <f>IF($W$3=0,0,IF(BR66&lt;=0,0,('LED Curve'!$D$19*(BR66/$W$3)^3+'LED Curve'!$D$20*(BR66/$W$3)^2+'LED Curve'!$D$21*(BR66/$W$3)^1+'LED Curve'!$D$22)*$AC$3*$W$3))</f>
        <v>1556.9789142140846</v>
      </c>
      <c r="FW66">
        <f>IF($W$4=0,0,IF(BS66&lt;=0,0,('LED Curve'!$D$19*(BS66/$W$4)^3+'LED Curve'!$D$20*(BS66/$W$4)^2+'LED Curve'!$D$21*(BS66/$W$4)^1+'LED Curve'!$D$22)*$AC$4*$W$4))</f>
        <v>0</v>
      </c>
      <c r="FX66">
        <f>IF($W$5=0,0,IF(BT66&lt;=0,0,('LED Curve'!$D$19*(BT66/$W$5)^3+'LED Curve'!$D$20*(BT66/$W$5)^2+'LED Curve'!$D$21*(BT66/$W$5)^1+'LED Curve'!$D$22)*$AC$5*$W$5))</f>
        <v>0</v>
      </c>
      <c r="FY66">
        <f>IF($W$6=0,0,IF(BU66&lt;=0,0,('LED Curve'!$D$19*(BU66/$W$6)^3+'LED Curve'!$D$20*(BU66/$W$6)^2+'LED Curve'!$D$21*(BU66/$W$6)^1+'LED Curve'!$D$22)*$AC$6*$W$6))</f>
        <v>0</v>
      </c>
      <c r="FZ66">
        <f>IF($Z$2=0,0,IF(BV66&lt;=0,0,('LED Curve'!$D$19*(BV66/$Z$2)^3+'LED Curve'!$D$20*(BV66/$Z$2)^2+'LED Curve'!$D$21*(BV66/$Z$2)^1+'LED Curve'!$D$22)*$AE$2*$Z$2))</f>
        <v>0</v>
      </c>
      <c r="GA66">
        <f>IF($Z$3=0,0,IF(BW66&lt;=0,0,('LED Curve'!$D$19*(BW66/$Z$3)^3+'LED Curve'!$D$20*(BW66/$Z$3)^2+'LED Curve'!$D$21*(BW66/$Z$3)^1+'LED Curve'!$D$22)*$AE$3*$Z$3))</f>
        <v>0</v>
      </c>
      <c r="GB66">
        <f>IF($Z$4=0,0,IF(BX66&lt;=0,0,('LED Curve'!$D$19*(BX66/$Z$4)^3+'LED Curve'!$D$20*(BX66/$Z$4)^2+'LED Curve'!$D$21*(BX66/$Z$4)^1+'LED Curve'!$D$22)*$AE$4*$Z$4))</f>
        <v>0</v>
      </c>
      <c r="GC66">
        <f>IF($Z$5=0,0,IF(BY66&lt;=0,0,('LED Curve'!$D$19*(BY66/$Z$5)^3+'LED Curve'!$D$20*(BY66/$Z$5)^2+'LED Curve'!$D$21*(BY66/$Z$5)^1+'LED Curve'!$D$22)*$AE$5*$Z$5))</f>
        <v>0</v>
      </c>
      <c r="GD66">
        <f>IF($Z$6=0,0,IF(BZ66&lt;=0,0,('LED Curve'!$D$19*(BZ66/$Z$6)^3+'LED Curve'!$D$20*(BZ66/$Z$6)^2+'LED Curve'!$D$21*(BZ66/$Z$6)^1+'LED Curve'!$D$22)*$AE$6*$Z$6))</f>
        <v>0</v>
      </c>
      <c r="GF66">
        <f>IF($W$2=0,0,IF(CB66&lt;=0,0,('LED Curve'!$D$19*(CB66/$W$2)^3+'LED Curve'!$D$20*(CB66/$W$2)^2+'LED Curve'!$D$21*(CB66/$W$2)^1+'LED Curve'!$D$22)*$AC$2*$W$2))</f>
        <v>616.18362694904124</v>
      </c>
      <c r="GG66">
        <f>IF($W$3=0,0,IF(CC66&lt;=0,0,('LED Curve'!$D$19*(CC66/$W$3)^3+'LED Curve'!$D$20*(CC66/$W$3)^2+'LED Curve'!$D$21*(CC66/$W$3)^1+'LED Curve'!$D$22)*$AC$3*$W$3))</f>
        <v>1540.4590673726032</v>
      </c>
      <c r="GH66">
        <f>IF($W$4=0,0,IF(CD66&lt;=0,0,('LED Curve'!$D$19*(CD66/$W$4)^3+'LED Curve'!$D$20*(CD66/$W$4)^2+'LED Curve'!$D$21*(CD66/$W$4)^1+'LED Curve'!$D$22)*$AC$4*$W$4))</f>
        <v>0</v>
      </c>
      <c r="GI66">
        <f>IF($W$5=0,0,IF(CE66&lt;=0,0,('LED Curve'!$D$19*(CE66/$W$5)^3+'LED Curve'!$D$20*(CE66/$W$5)^2+'LED Curve'!$D$21*(CE66/$W$5)^1+'LED Curve'!$D$22)*$AC$5*$W$5))</f>
        <v>0</v>
      </c>
      <c r="GJ66">
        <f>IF($W$6=0,0,IF(CF66&lt;=0,0,('LED Curve'!$D$19*(CF66/$W$6)^3+'LED Curve'!$D$20*(CF66/$W$6)^2+'LED Curve'!$D$21*(CF66/$W$6)^1+'LED Curve'!$D$22)*$AC$6*$W$6))</f>
        <v>0</v>
      </c>
      <c r="GK66">
        <f>IF($Z$2=0,0,IF(CG66&lt;=0,0,('LED Curve'!$D$19*(CG66/$Z$2)^3+'LED Curve'!$D$20*(CG66/$Z$2)^2+'LED Curve'!$D$21*(CG66/$Z$2)^1+'LED Curve'!$D$22)*$AE$2*$Z$2))</f>
        <v>0</v>
      </c>
      <c r="GL66">
        <f>IF($Z$3=0,0,IF(CH66&lt;=0,0,('LED Curve'!$D$19*(CH66/$Z$3)^3+'LED Curve'!$D$20*(CH66/$Z$3)^2+'LED Curve'!$D$21*(CH66/$Z$3)^1+'LED Curve'!$D$22)*$AE$3*$Z$3))</f>
        <v>0</v>
      </c>
      <c r="GM66">
        <f>IF($Z$4=0,0,IF(CI66&lt;=0,0,('LED Curve'!$D$19*(CI66/$Z$4)^3+'LED Curve'!$D$20*(CI66/$Z$4)^2+'LED Curve'!$D$21*(CI66/$Z$4)^1+'LED Curve'!$D$22)*$AE$4*$Z$4))</f>
        <v>0</v>
      </c>
      <c r="GN66">
        <f>IF($Z$5=0,0,IF(CJ66&lt;=0,0,('LED Curve'!$D$19*(CJ66/$Z$5)^3+'LED Curve'!$D$20*(CJ66/$Z$5)^2+'LED Curve'!$D$21*(CJ66/$Z$5)^1+'LED Curve'!$D$22)*$AE$5*$Z$5))</f>
        <v>0</v>
      </c>
      <c r="GO66">
        <f>IF($Z$6=0,0,IF(CK66&lt;=0,0,('LED Curve'!$D$19*(CK66/$Z$6)^3+'LED Curve'!$D$20*(CK66/$Z$6)^2+'LED Curve'!$D$21*(CK66/$Z$6)^1+'LED Curve'!$D$22)*$AE$6*$Z$6))</f>
        <v>0</v>
      </c>
      <c r="GQ66">
        <f t="shared" si="113"/>
        <v>2210.4819994282457</v>
      </c>
      <c r="GR66">
        <f t="shared" si="41"/>
        <v>445.58611401066764</v>
      </c>
      <c r="GS66">
        <f t="shared" si="114"/>
        <v>2179.7704798997183</v>
      </c>
      <c r="GT66">
        <f t="shared" si="42"/>
        <v>0</v>
      </c>
      <c r="GU66">
        <f t="shared" si="115"/>
        <v>2156.6426943216443</v>
      </c>
      <c r="GV66">
        <f t="shared" si="43"/>
        <v>0</v>
      </c>
    </row>
    <row r="67" spans="1:204" ht="16.899999999999999">
      <c r="A67">
        <v>56</v>
      </c>
      <c r="B67">
        <f t="shared" si="0"/>
        <v>1.8229166666666667E-3</v>
      </c>
      <c r="C67" s="50">
        <f t="shared" si="1"/>
        <v>95.494099325004726</v>
      </c>
      <c r="D67" s="50">
        <f t="shared" si="2"/>
        <v>106.26011036111635</v>
      </c>
      <c r="E67" s="50">
        <f t="shared" si="3"/>
        <v>117.02612139722798</v>
      </c>
      <c r="G67" s="52">
        <f t="shared" si="4"/>
        <v>1.5157793543651543</v>
      </c>
      <c r="H67" s="52">
        <f t="shared" si="5"/>
        <v>1.6866684184304181</v>
      </c>
      <c r="I67" s="52">
        <f t="shared" si="6"/>
        <v>1.8575574824956822</v>
      </c>
      <c r="J67" s="52">
        <f>IF(C67&lt;Calculation!D$19,0,G67)</f>
        <v>1.5157793543651543</v>
      </c>
      <c r="K67" s="52">
        <f>IF(D67&lt;Calculation!D$19,0,H67)</f>
        <v>1.6866684184304181</v>
      </c>
      <c r="L67" s="52">
        <f>IF(E67&lt;Calculation!D$19,0,I67)</f>
        <v>1.8575574824956822</v>
      </c>
      <c r="M67" s="52">
        <f>IF(IF(C67&lt;Calculation!D$19,0,C67*(R$3/(R$2+R$3)))&gt;0,$H$2*SIN(2*PI()*$E$2*B67)+$H$5,0)</f>
        <v>1.5321838488565269</v>
      </c>
      <c r="N67" s="52">
        <f>IF(IF(D67&lt;Calculation!D$19,0,D67*(R$3/(R$2+R$3)))&gt;0,$J$2*SIN(2*PI()*$E$2*B67)+$J$5,0)</f>
        <v>1.5089450061946807</v>
      </c>
      <c r="O67" s="52">
        <f>IF(IF(E67&lt;Calculation!D$19,0,E67*(R$3/(R$2+R$3)))&gt;0,$L$2*SIN(2*PI()*$E$2*B67)+$L$5,0)</f>
        <v>1.4922535891807314</v>
      </c>
      <c r="Q67" s="55">
        <f>(M67/Design!C$43)*10^3</f>
        <v>170.24264987294742</v>
      </c>
      <c r="R67" s="55">
        <f>(N67/Design!C$43)*10^3</f>
        <v>167.66055624385342</v>
      </c>
      <c r="S67" s="55">
        <f>(O67/Design!C$43)*10^3</f>
        <v>165.80595435341462</v>
      </c>
      <c r="U67" s="55">
        <f>(($H$2*SIN(2*PI()*$E$2*B67)+$H$5)/Design!C$43)*10^3</f>
        <v>170.24264987294742</v>
      </c>
      <c r="V67" s="55">
        <f>(($J$2*SIN(2*PI()*$E$2*B67)+$J$5)/Design!C$43)*10^3</f>
        <v>167.66055624385342</v>
      </c>
      <c r="W67" s="55">
        <f>(($L$2*SIN(2*PI()*$E$2*B67)+$L$5)/Design!C$43)*10^3</f>
        <v>165.80595435341462</v>
      </c>
      <c r="Y67" s="99">
        <f>IF(C67&lt;('LED Curve'!$D$14*(U67/$W$2)^3+'LED Curve'!$D$15*(U67/$W$2)^2+'LED Curve'!$D$16*(U67/$W$2)^1+'LED Curve'!$D$17)*$AC$2+((R$5-1)*Design!C$18),0,         ('LED Curve'!$D$14*(U67/$W$2)^3+'LED Curve'!$D$15*(U67/$W$2)^2+'LED Curve'!$D$16*(U67/$W$2)^1+'LED Curve'!$D$17)*$AC$2)</f>
        <v>25.926588998090843</v>
      </c>
      <c r="Z67" s="99">
        <f>IF(Y67=0,0,IF(C67&lt;Y67+('LED Curve'!$D$14*(U67/$W$3)^3+'LED Curve'!$D$15*(U67/$W$3)^2+'LED Curve'!$D$16*(U67/$W$3)^1+'LED Curve'!$D$17)*$AC$3+((R$5-2)*Design!C$18),0,         ('LED Curve'!$D$14*(U67/$W$3)^3+'LED Curve'!$D$15*(U67/$W$3)^2+'LED Curve'!$D$16*(U67/$W$3)^1+'LED Curve'!$D$17)*$AC$3))</f>
        <v>64.816472495227103</v>
      </c>
      <c r="AA67" s="99">
        <f>IF(Z67=0,0,IF(C67&lt;(SUM(Y67:Z67)+('LED Curve'!$D$14*(U67/$W$4)^3+'LED Curve'!$D$15*(U67/$W$4)^2+'LED Curve'!$D$16*(U67/$W$4)^1+'LED Curve'!$D$17)*$AC$4+((R$5-3)*Design!C$18)),0,         ('LED Curve'!$D$14*(U67/$W$4)^3+'LED Curve'!$D$15*(U67/$W$4)^2+'LED Curve'!$D$16*(U67/$W$4)^1+'LED Curve'!$D$17)*$AC$4))</f>
        <v>0</v>
      </c>
      <c r="AB67" s="99">
        <f>IF(AA67=0,0,IF(C67&lt;(SUM(Y67:AA67)+('LED Curve'!$D$14*(U67/$W$5)^3+'LED Curve'!$D$15*(U67/$W$5)^2+'LED Curve'!$D$16*(U67/$W$5)^1+'LED Curve'!$D$17)*$AC$5+((R$5-4)*Design!C$18)),0,         ('LED Curve'!$D$14*(U67/$W$5)^3+'LED Curve'!$D$15*(U67/$W$5)^2+'LED Curve'!$D$16*(U67/$W$5)^1+'LED Curve'!$D$17)*$AC$5))</f>
        <v>0</v>
      </c>
      <c r="AC67" s="99">
        <f>IF(AB67=0,0,IF(C67&lt;(SUM(Y67:AB67)+ ('LED Curve'!$D$14*(U67/$W$6)^3+'LED Curve'!$D$15*(U67/$W$6)^2+'LED Curve'!$D$16*(U67/$W$6)^1+'LED Curve'!$D$17)*$AC$6+((R$5-5)*Design!C$18)),0,         ('LED Curve'!$D$14*(U67/$W$6)^3+'LED Curve'!$D$15*(U67/$W$6)^2+'LED Curve'!$D$16*(U67/$W$6)^1+'LED Curve'!$D$17)*$AC$6))</f>
        <v>0</v>
      </c>
      <c r="AD67" s="99">
        <f>IF(AC67=0,0,IF(C67&lt;(SUM(Y67:AC67)+('LED Curve'!$D$14*(U67/$Z$2)^3+'LED Curve'!$D$15*(U67/$Z$2)^2+'LED Curve'!$D$16*(U67/$Z$2)^1+'LED Curve'!$D$17)*$AE$2+((R$5-6)*Design!C$18)),0,         ('LED Curve'!$D$14*(U67/$Z$2)^3+'LED Curve'!$D$15*(U67/$Z$2)^2+'LED Curve'!$D$16*(U67/$Z$2)^1+'LED Curve'!$D$17)*$AE$2))</f>
        <v>0</v>
      </c>
      <c r="AE67" s="99">
        <f>IF(AD67=0,0,IF(C67&lt;(SUM(Y67:AD67)+('LED Curve'!$D$14*(U67/$Z$3)^3+'LED Curve'!$D$15*(U67/$Z$3)^2+'LED Curve'!$D$16*(U67/$Z$3)^1+'LED Curve'!$D$17)*$AE$3+((R$5-7)*Design!C$18)),0,         ('LED Curve'!$D$14*(U67/$Z$3)^3+'LED Curve'!$D$15*(U67/$Z$3)^2+'LED Curve'!$D$16*(U67/$Z$3)^1+'LED Curve'!$D$17)*$AE$3))</f>
        <v>0</v>
      </c>
      <c r="AF67" s="99">
        <f>IF(AE67=0,0,IF(C67&lt;(SUM(Y67:AE67)+('LED Curve'!$D$14*(U67/$Z$4)^3+'LED Curve'!$D$15*(U67/$Z$4)^2+'LED Curve'!$D$16*(U67/$Z$4)^1+'LED Curve'!$D$17)*$AE$4+((R$5-8)*Design!C$18)),0,         ('LED Curve'!$D$14*(U67/$Z$4)^3+'LED Curve'!$D$15*(U67/$Z$4)^2+'LED Curve'!$D$16*(U67/$Z$4)^1+'LED Curve'!$D$17)*$AE$4))</f>
        <v>0</v>
      </c>
      <c r="AG67" s="99">
        <f>IF(AF67=0,0,IF(C67&lt;(SUM(Y67:AF67)+('LED Curve'!$D$14*(U67/$Z$5)^3+'LED Curve'!$D$15*(U67/$Z$5)^2+'LED Curve'!$D$16*(U67/$Z$5)^1+'LED Curve'!$D$17)*$AE$5+((R$5-9)*Design!C$18)),0,         ('LED Curve'!$D$14*(U67/$Z$5)^3+'LED Curve'!$D$15*(U67/$Z$5)^2+'LED Curve'!$D$16*(U67/$Z$5)^1+'LED Curve'!$D$17)*$AE$5))</f>
        <v>0</v>
      </c>
      <c r="AH67" s="99">
        <f>IF(AG67=0,0,IF(C67&lt;(SUM(Y67:AG67)+('LED Curve'!$D$14*(U67/$Z$6)^3+'LED Curve'!$D$15*(U67/$Z$6)^2+'LED Curve'!$D$16*(U67/$Z$6)^1+'LED Curve'!$D$17)*$AE$6+((R$5-10)*Design!C$18)),0,         ('LED Curve'!$D$14*(U67/$Z$6)^3+'LED Curve'!$D$15*(U67/$Z$6)^2+'LED Curve'!$D$16*(U67/$Z$6)^1+'LED Curve'!$D$17)*$AE$6))</f>
        <v>0</v>
      </c>
      <c r="AI67">
        <f t="shared" si="44"/>
        <v>90.743061493317953</v>
      </c>
      <c r="AJ67" s="57">
        <f>IF(D67&lt;('LED Curve'!$D$14*(V67/$W$2)^3+'LED Curve'!$D$15*(V67/$W$2)^2+'LED Curve'!$D$16*(V67/$W$2)^1+'LED Curve'!$D$17)*$AC$2+((R$5-1)*Design!C$18),0,         ('LED Curve'!$D$14*(V67/$W$2)^3+'LED Curve'!$D$15*(V67/$W$2)^2+'LED Curve'!$D$16*(V67/$W$2)^1+'LED Curve'!$D$17)*$AC$2)</f>
        <v>25.8747404422902</v>
      </c>
      <c r="AK67" s="57">
        <f>IF(AJ67=0,0,IF(D67&lt;AJ67+('LED Curve'!$D$14*(V67/$W$3)^3+'LED Curve'!$D$15*(V67/$W$3)^2+'LED Curve'!$D$16*(V67/$W$3)^1+'LED Curve'!$D$17)*$AC$3+((R$5-1)*Design!C$18),0,         ('LED Curve'!$D$14*(V67/$W$3)^3+'LED Curve'!$D$15*(V67/$W$3)^2+'LED Curve'!$D$16*(V67/$W$3)^1+'LED Curve'!$D$17)*$AC$3))</f>
        <v>64.686851105725495</v>
      </c>
      <c r="AL67" s="57">
        <f>IF(AK67=0,0,IF(D67&lt;(SUM(AJ67:AK67)+('LED Curve'!$D$14*(V67/$W$4)^3+'LED Curve'!$D$15*(V67/$W$4)^2+'LED Curve'!$D$16*(V67/$W$4)^1+'LED Curve'!$D$17)*$AC$4+((R$5-1)*Design!C$18)),0,         ('LED Curve'!$D$14*(V67/$W$4)^3+'LED Curve'!$D$15*(V67/$W$4)^2+'LED Curve'!$D$16*(V67/$W$4)^1+'LED Curve'!$D$17)*$AC$4))</f>
        <v>0</v>
      </c>
      <c r="AM67" s="57">
        <f>IF(AL67=0,0,IF(D67&lt;(SUM(AJ67:AL67)+('LED Curve'!$D$14*(V67/$W$5)^3+'LED Curve'!$D$15*(V67/$W$5)^2+'LED Curve'!$D$16*(V67/$W$5)^1+'LED Curve'!$D$17)*$AC$5+((R$5-1)*Design!C$18)),0,         ('LED Curve'!$D$14*(V67/$W$5)^3+'LED Curve'!$D$15*(V67/$W$5)^2+'LED Curve'!$D$16*(V67/$W$5)^1+'LED Curve'!$D$17)*$AC$5))</f>
        <v>0</v>
      </c>
      <c r="AN67" s="57">
        <f>IF(AM67=0,0,IF(D67&lt;(SUM(AJ67:AM67)+ ('LED Curve'!$D$14*(V67/$W$6)^3+'LED Curve'!$D$15*(V67/$W$6)^2+'LED Curve'!$D$16*(V67/$W$6)^1+'LED Curve'!$D$17)*$AC$6+((R$5-1)*Design!C$18)),0,         ('LED Curve'!$D$14*(V67/$W$6)^3+'LED Curve'!$D$15*(V67/$W$6)^2+'LED Curve'!$D$16*(V67/$W$6)^1+'LED Curve'!$D$17)*$AC$6))</f>
        <v>0</v>
      </c>
      <c r="AO67" s="57">
        <f>IF(AN67=0,0,IF(D67&lt;(SUM(AJ67:AN67)+('LED Curve'!$D$14*(V67/$Z$2)^3+'LED Curve'!$D$15*(V67/$Z$2)^2+'LED Curve'!$D$16*(V67/$Z$2)^1+'LED Curve'!$D$17)*$AE$2+((R$5-1)*Design!C$18)),0,         ('LED Curve'!$D$14*(V67/$Z$2)^3+'LED Curve'!$D$15*(V67/$Z$2)^2+'LED Curve'!$D$16*(V67/$Z$2)^1+'LED Curve'!$D$17)*$AE$2))</f>
        <v>0</v>
      </c>
      <c r="AP67" s="57">
        <f>IF(AO67=0,0,IF(D67&lt;(SUM(AJ67:AO67)+('LED Curve'!$D$14*(V67/$Z$3)^3+'LED Curve'!$D$15*(V67/$Z$3)^2+'LED Curve'!$D$16*(V67/$Z$3)^1+'LED Curve'!$D$17)*$AE$3+((R$5-1)*Design!C$18)),0,         ('LED Curve'!$D$14*(V67/$Z$3)^3+'LED Curve'!$D$15*(V67/$Z$3)^2+'LED Curve'!$D$16*(V67/$Z$3)^1+'LED Curve'!$D$17)*$AE$3))</f>
        <v>0</v>
      </c>
      <c r="AQ67" s="57">
        <f>IF(AP67=0,0,IF(D67&lt;(SUM(AJ67:AP67)+('LED Curve'!$D$14*(V67/$Z$4)^3+'LED Curve'!$D$15*(V67/$Z$4)^2+'LED Curve'!$D$16*(V67/$Z$4)^1+'LED Curve'!$D$17)*$AE$4+((R$5-1)*Design!C$18)),0,         ('LED Curve'!$D$14*(V67/$Z$4)^3+'LED Curve'!$D$15*(V67/$Z$4)^2+'LED Curve'!$D$16*(V67/$Z$4)^1+'LED Curve'!$D$17)*$AE$4))</f>
        <v>0</v>
      </c>
      <c r="AR67" s="57">
        <f>IF(AQ67=0,0,IF(D67&lt;(SUM(AJ67:AQ67)+('LED Curve'!$D$14*(V67/$Z$5)^3+'LED Curve'!$D$15*(V67/$Z$5)^2+'LED Curve'!$D$16*(V67/$Z$5)^1+'LED Curve'!$D$17)*$AE$5+((R$5-1)*Design!C$18)),0,         ('LED Curve'!$D$14*(V67/$Z$5)^3+'LED Curve'!$D$15*(V67/$Z$5)^2+'LED Curve'!$D$16*(V67/$Z$5)^1+'LED Curve'!$D$17)*$AE$5))</f>
        <v>0</v>
      </c>
      <c r="AS67" s="57">
        <f>IF(AR67=0,0,IF(D67&lt;(SUM(AJ67:AR67)+('LED Curve'!$D$14*(V67/$Z$6)^3+'LED Curve'!$D$15*(V67/$Z$6)^2+'LED Curve'!$D$16*(V67/$Z$6)^1+'LED Curve'!$D$17)*$AE$6+((R$5-1)*Design!C$18)),0,         ('LED Curve'!$D$14*(V67/$Z$6)^3+'LED Curve'!$D$15*(V67/$Z$6)^2+'LED Curve'!$D$16*(V67/$Z$6)^1+'LED Curve'!$D$17)*$AE$6))</f>
        <v>0</v>
      </c>
      <c r="AU67" s="59">
        <f>IF(E67&lt;('LED Curve'!$D$14*(W67/$W$2)^3+'LED Curve'!$D$15*(W67/$W$2)^2+'LED Curve'!$D$16*(W67/$W$2)^1+'LED Curve'!$D$17)*$AC$2+((R$5-1)*Design!C$18),0,         ('LED Curve'!$D$14*(W67/$W$2)^3+'LED Curve'!$D$15*(W67/$W$2)^2+'LED Curve'!$D$16*(W67/$W$2)^1+'LED Curve'!$D$17)*$AC$2)</f>
        <v>25.836948080565215</v>
      </c>
      <c r="AV67" s="59">
        <f>IF(AU67=0,0,IF(E67&lt;AU67+('LED Curve'!$D$14*(W67/$W$3)^3+'LED Curve'!$D$15*(W67/$W$3)^2+'LED Curve'!$D$16*(W67/$W$3)^1+'LED Curve'!$D$17)*$AC$3+((R$5-2)*Design!C$18),0,         ('LED Curve'!$D$14*(W67/$W$3)^3+'LED Curve'!$D$15*(W67/$W$3)^2+'LED Curve'!$D$16*(W67/$W$3)^1+'LED Curve'!$D$17)*$AC$3))</f>
        <v>64.592370201413033</v>
      </c>
      <c r="AW67" s="59">
        <f>IF(AV67=0,0,IF(E67&lt;(SUM(AU67:AV67)+('LED Curve'!$D$14*(W67/$W$4)^3+'LED Curve'!$D$15*(W67/$W$4)^2+'LED Curve'!$D$16*(W67/$W$4)^1+'LED Curve'!$D$17)*$AC$4+((R$5-3)*Design!C$18)),0,         ('LED Curve'!$D$14*(W67/$W$4)^3+'LED Curve'!$D$15*(W67/$W$4)^2+'LED Curve'!$D$16*(W67/$W$4)^1+'LED Curve'!$D$17)*$AC$4))</f>
        <v>0</v>
      </c>
      <c r="AX67" s="59">
        <f>IF(AW67=0,0,IF(E67&lt;(SUM(AU67:AW67)+('LED Curve'!$D$14*(W67/$W$5)^3+'LED Curve'!$D$15*(W67/$W$5)^2+'LED Curve'!$D$16*(W67/$W$5)^1+'LED Curve'!$D$17)*$AC$5+((R$5-4)*Design!C$18)),0,         ('LED Curve'!$D$14*(W67/$W$5)^3+'LED Curve'!$D$15*(W67/$W$5)^2+'LED Curve'!$D$16*(W67/$W$5)^1+'LED Curve'!$D$17)*$AC$5))</f>
        <v>0</v>
      </c>
      <c r="AY67" s="59">
        <f>IF(AX67=0,0,IF(E67&lt;(SUM(AU67:AX67)+ ('LED Curve'!$D$14*(W67/$W$6)^3+'LED Curve'!$D$15*(W67/$W$6)^2+'LED Curve'!$D$16*(W67/$W$6)^1+'LED Curve'!$D$17)*$AC$6+((R$5-5)*Design!C$18)),0,         ('LED Curve'!$D$14*(W67/$W$6)^3+'LED Curve'!$D$15*(W67/$W$6)^2+'LED Curve'!$D$16*(W67/$W$6)^1+'LED Curve'!$D$17)*$AC$6))</f>
        <v>0</v>
      </c>
      <c r="AZ67" s="59">
        <f>IF(AY67=0,0,IF(E67&lt;(SUM(AU67:AY67)+('LED Curve'!$D$14*(W67/$Z$2)^3+'LED Curve'!$D$15*(W67/$Z$2)^2+'LED Curve'!$D$16*(W67/$Z$2)^1+'LED Curve'!$D$17)*$AE$2+((R$5-6)*Design!C$18)),0,         ('LED Curve'!$D$14*(W67/$Z$2)^3+'LED Curve'!$D$15*(W67/$Z$2)^2+'LED Curve'!$D$16*(W67/$Z$2)^1+'LED Curve'!$D$17)*$AE$2))</f>
        <v>0</v>
      </c>
      <c r="BA67" s="59">
        <f>IF(AZ67=0,0,IF(E67&lt;(SUM(AU67:AZ67)+('LED Curve'!$D$14*(W67/$Z$3)^3+'LED Curve'!$D$15*(W67/$Z$3)^2+'LED Curve'!$D$16*(W67/$Z$3)^1+'LED Curve'!$D$17)*$AE$3+((R$5-7)*Design!C$18)),0,         ('LED Curve'!$D$14*(W67/$Z$3)^3+'LED Curve'!$D$15*(W67/$Z$3)^2+'LED Curve'!$D$16*(W67/$Z$3)^1+'LED Curve'!$D$17)*$AE$3))</f>
        <v>0</v>
      </c>
      <c r="BB67" s="59">
        <f>IF(BA67=0,0,IF(E67&lt;(SUM(AU67:BA67)+('LED Curve'!$D$14*(W67/$Z$4)^3+'LED Curve'!$D$15*(W67/$Z$4)^2+'LED Curve'!$D$16*(W67/$Z$4)^1+'LED Curve'!$D$17)*$AE$4+((R$5-8)*Design!C$18)),0,         ('LED Curve'!$D$14*(W67/$Z$4)^3+'LED Curve'!$D$15*(W67/$Z$4)^2+'LED Curve'!$D$16*(W67/$Z$4)^1+'LED Curve'!$D$17)*$AE$4))</f>
        <v>0</v>
      </c>
      <c r="BC67" s="59">
        <f>IF(BB67=0,0,IF(E67&lt;(SUM(AU67:BB67)+('LED Curve'!$D$14*(W67/$Z$5)^3+'LED Curve'!$D$15*(W67/$Z$5)^2+'LED Curve'!$D$16*(W67/$Z$5)^1+'LED Curve'!$D$17)*$AE$5+((R$5-9)*Design!C$18)),0,         ('LED Curve'!$D$14*(W67/$Z$5)^3+'LED Curve'!$D$15*(W67/$Z$5)^2+'LED Curve'!$D$16*(W67/$Z$5)^1+'LED Curve'!$D$17)*$AE$5))</f>
        <v>0</v>
      </c>
      <c r="BD67" s="59">
        <f>IF(BC67=0,0,IF(E67&lt;(SUM(AU67:BC67)+('LED Curve'!$D$14*(W67/$Z$6)^3+'LED Curve'!$D$15*(W67/$Z$6)^2+'LED Curve'!$D$16*(W67/$Z$6)^1+'LED Curve'!$D$17)*$AE$6+((R$5-10)*Design!C$18)),0,         ('LED Curve'!$D$14*(W67/$Z$6)^3+'LED Curve'!$D$15*(W67/$Z$6)^2+'LED Curve'!$D$16*(W67/$Z$6)^1+'LED Curve'!$D$17)*$AE$6))</f>
        <v>0</v>
      </c>
      <c r="BE67">
        <f t="shared" si="45"/>
        <v>90.429318281978254</v>
      </c>
      <c r="BF67" s="64">
        <f t="shared" si="7"/>
        <v>170.24264987294742</v>
      </c>
      <c r="BG67" s="64">
        <f t="shared" si="8"/>
        <v>170.24264987294742</v>
      </c>
      <c r="BH67" s="64">
        <f t="shared" si="9"/>
        <v>0</v>
      </c>
      <c r="BI67" s="64">
        <f t="shared" si="10"/>
        <v>0</v>
      </c>
      <c r="BJ67" s="64">
        <f t="shared" si="11"/>
        <v>0</v>
      </c>
      <c r="BK67" s="64">
        <f t="shared" si="12"/>
        <v>0</v>
      </c>
      <c r="BL67" s="64">
        <f t="shared" si="13"/>
        <v>0</v>
      </c>
      <c r="BM67" s="64">
        <f t="shared" si="14"/>
        <v>0</v>
      </c>
      <c r="BN67" s="64">
        <f t="shared" si="15"/>
        <v>0</v>
      </c>
      <c r="BO67" s="64">
        <f t="shared" si="16"/>
        <v>0</v>
      </c>
      <c r="BQ67" s="67">
        <f t="shared" si="17"/>
        <v>167.66055624385342</v>
      </c>
      <c r="BR67" s="67">
        <f t="shared" si="18"/>
        <v>167.66055624385342</v>
      </c>
      <c r="BS67" s="67">
        <f t="shared" si="19"/>
        <v>0</v>
      </c>
      <c r="BT67" s="67">
        <f t="shared" si="20"/>
        <v>0</v>
      </c>
      <c r="BU67" s="67">
        <f t="shared" si="21"/>
        <v>0</v>
      </c>
      <c r="BV67" s="67">
        <f t="shared" si="22"/>
        <v>0</v>
      </c>
      <c r="BW67" s="67">
        <f t="shared" si="23"/>
        <v>0</v>
      </c>
      <c r="BX67" s="67">
        <f t="shared" si="24"/>
        <v>0</v>
      </c>
      <c r="BY67" s="67">
        <f t="shared" si="25"/>
        <v>0</v>
      </c>
      <c r="BZ67" s="67">
        <f t="shared" si="26"/>
        <v>0</v>
      </c>
      <c r="CB67" s="70">
        <f t="shared" si="27"/>
        <v>165.80595435341462</v>
      </c>
      <c r="CC67" s="70">
        <f t="shared" si="28"/>
        <v>165.80595435341462</v>
      </c>
      <c r="CD67" s="70">
        <f t="shared" si="29"/>
        <v>0</v>
      </c>
      <c r="CE67" s="70">
        <f t="shared" si="30"/>
        <v>0</v>
      </c>
      <c r="CF67" s="70">
        <f t="shared" si="31"/>
        <v>0</v>
      </c>
      <c r="CG67" s="70">
        <f t="shared" si="32"/>
        <v>0</v>
      </c>
      <c r="CH67" s="70">
        <f t="shared" si="33"/>
        <v>0</v>
      </c>
      <c r="CI67" s="70">
        <f t="shared" si="34"/>
        <v>0</v>
      </c>
      <c r="CJ67" s="70">
        <f t="shared" si="35"/>
        <v>0</v>
      </c>
      <c r="CK67" s="70">
        <f t="shared" si="36"/>
        <v>0</v>
      </c>
      <c r="CL67">
        <f t="shared" si="46"/>
        <v>331.61190870682924</v>
      </c>
      <c r="CM67" s="64">
        <f t="shared" si="47"/>
        <v>170.24264987294742</v>
      </c>
      <c r="CN67" s="64">
        <f t="shared" si="48"/>
        <v>170.24264987294742</v>
      </c>
      <c r="CO67" s="64">
        <f t="shared" si="49"/>
        <v>0</v>
      </c>
      <c r="CP67" s="64">
        <f t="shared" si="50"/>
        <v>0</v>
      </c>
      <c r="CQ67" s="64">
        <f t="shared" si="51"/>
        <v>0</v>
      </c>
      <c r="CR67" s="64">
        <f t="shared" si="52"/>
        <v>0</v>
      </c>
      <c r="CS67" s="64">
        <f t="shared" si="53"/>
        <v>0</v>
      </c>
      <c r="CT67" s="64">
        <f t="shared" si="54"/>
        <v>0</v>
      </c>
      <c r="CU67" s="64">
        <f t="shared" si="55"/>
        <v>0</v>
      </c>
      <c r="CV67" s="64">
        <f t="shared" si="56"/>
        <v>0</v>
      </c>
      <c r="CX67" s="103">
        <f t="shared" si="57"/>
        <v>167.66055624385342</v>
      </c>
      <c r="CY67" s="103">
        <f t="shared" si="58"/>
        <v>167.66055624385342</v>
      </c>
      <c r="CZ67" s="103">
        <f t="shared" si="59"/>
        <v>0</v>
      </c>
      <c r="DA67" s="103">
        <f t="shared" si="60"/>
        <v>0</v>
      </c>
      <c r="DB67" s="103">
        <f t="shared" si="61"/>
        <v>0</v>
      </c>
      <c r="DC67" s="103">
        <f t="shared" si="62"/>
        <v>0</v>
      </c>
      <c r="DD67" s="103">
        <f t="shared" si="63"/>
        <v>0</v>
      </c>
      <c r="DE67" s="103">
        <f t="shared" si="64"/>
        <v>0</v>
      </c>
      <c r="DF67" s="103">
        <f t="shared" si="65"/>
        <v>0</v>
      </c>
      <c r="DG67" s="103">
        <f t="shared" si="66"/>
        <v>0</v>
      </c>
      <c r="DI67" s="70">
        <f t="shared" si="67"/>
        <v>165.80595435341462</v>
      </c>
      <c r="DJ67" s="70">
        <f t="shared" si="68"/>
        <v>165.80595435341462</v>
      </c>
      <c r="DK67" s="70">
        <f t="shared" si="69"/>
        <v>0</v>
      </c>
      <c r="DL67" s="70">
        <f t="shared" si="70"/>
        <v>0</v>
      </c>
      <c r="DM67" s="70">
        <f t="shared" si="71"/>
        <v>0</v>
      </c>
      <c r="DN67" s="70">
        <f t="shared" si="72"/>
        <v>0</v>
      </c>
      <c r="DO67" s="70">
        <f t="shared" si="73"/>
        <v>0</v>
      </c>
      <c r="DP67" s="70">
        <f t="shared" si="74"/>
        <v>0</v>
      </c>
      <c r="DQ67" s="70">
        <f t="shared" si="75"/>
        <v>0</v>
      </c>
      <c r="DR67" s="70">
        <f t="shared" si="76"/>
        <v>0</v>
      </c>
      <c r="DT67">
        <f t="shared" si="77"/>
        <v>16.257168516319247</v>
      </c>
      <c r="DU67">
        <f t="shared" si="78"/>
        <v>17.815629209678018</v>
      </c>
      <c r="DV67">
        <f t="shared" si="116"/>
        <v>19.403627742545943</v>
      </c>
      <c r="DX67">
        <f t="shared" si="80"/>
        <v>0.21006720272325338</v>
      </c>
      <c r="DY67">
        <f t="shared" si="81"/>
        <v>0.19522334858667056</v>
      </c>
      <c r="DZ67">
        <f t="shared" si="82"/>
        <v>0.17807095779985974</v>
      </c>
      <c r="EB67">
        <f t="shared" si="83"/>
        <v>4.4138112132017904</v>
      </c>
      <c r="EC67">
        <f t="shared" si="84"/>
        <v>11.034528033004475</v>
      </c>
      <c r="ED67">
        <f t="shared" si="85"/>
        <v>0</v>
      </c>
      <c r="EE67">
        <f t="shared" si="86"/>
        <v>0</v>
      </c>
      <c r="EF67">
        <f t="shared" si="87"/>
        <v>0</v>
      </c>
      <c r="EG67">
        <f t="shared" si="88"/>
        <v>0</v>
      </c>
      <c r="EH67">
        <f t="shared" si="89"/>
        <v>0</v>
      </c>
      <c r="EI67">
        <f t="shared" si="90"/>
        <v>0</v>
      </c>
      <c r="EJ67">
        <f t="shared" si="91"/>
        <v>0</v>
      </c>
      <c r="EK67">
        <f t="shared" si="92"/>
        <v>0</v>
      </c>
      <c r="EM67">
        <f t="shared" si="93"/>
        <v>4.3381733752197054</v>
      </c>
      <c r="EN67">
        <f t="shared" si="94"/>
        <v>10.845433438049263</v>
      </c>
      <c r="EO67">
        <f t="shared" si="95"/>
        <v>0</v>
      </c>
      <c r="EP67">
        <f t="shared" si="96"/>
        <v>0</v>
      </c>
      <c r="EQ67">
        <f t="shared" si="97"/>
        <v>0</v>
      </c>
      <c r="ER67">
        <f t="shared" si="98"/>
        <v>0</v>
      </c>
      <c r="ES67">
        <f t="shared" si="99"/>
        <v>0</v>
      </c>
      <c r="ET67">
        <f t="shared" si="100"/>
        <v>0</v>
      </c>
      <c r="EU67">
        <f t="shared" si="101"/>
        <v>0</v>
      </c>
      <c r="EV67">
        <f t="shared" si="102"/>
        <v>0</v>
      </c>
      <c r="EX67">
        <f t="shared" si="103"/>
        <v>4.2839198340777394</v>
      </c>
      <c r="EY67">
        <f t="shared" si="104"/>
        <v>10.709799585194348</v>
      </c>
      <c r="EZ67">
        <f t="shared" si="105"/>
        <v>0</v>
      </c>
      <c r="FA67">
        <f t="shared" si="106"/>
        <v>0</v>
      </c>
      <c r="FB67">
        <f t="shared" si="107"/>
        <v>0</v>
      </c>
      <c r="FC67">
        <f t="shared" si="108"/>
        <v>0</v>
      </c>
      <c r="FD67">
        <f t="shared" si="109"/>
        <v>0</v>
      </c>
      <c r="FE67">
        <f t="shared" si="110"/>
        <v>0</v>
      </c>
      <c r="FF67">
        <f t="shared" si="111"/>
        <v>0</v>
      </c>
      <c r="FG67">
        <f t="shared" si="112"/>
        <v>0</v>
      </c>
      <c r="FJ67">
        <f>IF($W$2=0,0,IF(BF67&lt;=0,0,('LED Curve'!$D$19*(BF67/$W$2)^3+'LED Curve'!$D$20*(BF67/$W$2)^2+'LED Curve'!$D$21*(BF67/$W$2)^1+'LED Curve'!$D$22)*$AC$2*$W$2))</f>
        <v>639.34694096664509</v>
      </c>
      <c r="FK67">
        <f>IF($W$3=0,0,IF(BG67&lt;=0,0,('LED Curve'!$D$19*(BG67/$W$3)^3+'LED Curve'!$D$20*(BG67/$W$3)^2+'LED Curve'!$D$21*(BG67/$W$3)^1+'LED Curve'!$D$22)*$AC$3*$W$3))</f>
        <v>1598.3673524166127</v>
      </c>
      <c r="FL67">
        <f>IF($W$4=0,0,IF(BH67&lt;=0,0,('LED Curve'!$D$19*(BH67/$W$4)^3+'LED Curve'!$D$20*(BH67/$W$4)^2+'LED Curve'!$D$21*(BH67/$W$4)^1+'LED Curve'!$D$22)*$AC$4*$W$4))</f>
        <v>0</v>
      </c>
      <c r="FM67">
        <f>IF($W$5=0,0,IF(BI67&lt;=0,0,('LED Curve'!$D$19*(BI67/$W$5)^3+'LED Curve'!$D$20*(BI67/$W$5)^2+'LED Curve'!$D$21*(BI67/$W$5)^1+'LED Curve'!$D$22)*$AC$5*$W$5))</f>
        <v>0</v>
      </c>
      <c r="FN67">
        <f>IF($W$6=0,0,IF(BJ67&lt;=0,0,('LED Curve'!$D$19*(BJ67/$W$6)^3+'LED Curve'!$D$20*(BJ67/$W$6)^2+'LED Curve'!$D$21*(BJ67/$W$6)^1+'LED Curve'!$D$22)*$AC$6*$W$6))</f>
        <v>0</v>
      </c>
      <c r="FO67">
        <f>IF($Z$2=0,0,IF(BK67&lt;=0,0,('LED Curve'!$D$19*(BK67/$Z$2)^3+'LED Curve'!$D$20*(BK67/$Z$2)^2+'LED Curve'!$D$21*(BK67/$Z$2)^1+'LED Curve'!$D$22)*$AE$2*$Z$2))</f>
        <v>0</v>
      </c>
      <c r="FP67">
        <f>IF($Z$3=0,0,IF(BL67&lt;=0,0,('LED Curve'!$D$19*(BL67/$Z$3)^3+'LED Curve'!$D$20*(BL67/$Z$3)^2+'LED Curve'!$D$21*(BL67/$Z$3)^1+'LED Curve'!$D$22)*$AE$3*$Z$3))</f>
        <v>0</v>
      </c>
      <c r="FQ67">
        <f>IF($Z$4=0,0,IF(BM67&lt;=0,0,('LED Curve'!$D$19*(BM67/$Z$4)^3+'LED Curve'!$D$20*(BM67/$Z$4)^2+'LED Curve'!$D$21*(BM67/$Z$4)^1+'LED Curve'!$D$22)*$AE$4*$Z$4))</f>
        <v>0</v>
      </c>
      <c r="FR67">
        <f>IF($Z$5=0,0,IF(BN67&lt;=0,0,('LED Curve'!$D$19*(BN67/$Z$5)^3+'LED Curve'!$D$20*(BN67/$Z$5)^2+'LED Curve'!$D$21*(BN67/$Z$5)^1+'LED Curve'!$D$22)*$AE$5*$Z$5))</f>
        <v>0</v>
      </c>
      <c r="FS67">
        <f>IF($Z$6=0,0,IF(BO67&lt;=0,0,('LED Curve'!$D$19*(BO67/$Z$6)^3+'LED Curve'!$D$20*(BO67/$Z$6)^2+'LED Curve'!$D$21*(BO67/$Z$6)^1+'LED Curve'!$D$22)*$AE$6*$Z$6))</f>
        <v>0</v>
      </c>
      <c r="FU67">
        <f>IF($W$2=0,0,IF(BQ67&lt;=0,0,('LED Curve'!$D$19*(BQ67/$W$2)^3+'LED Curve'!$D$20*(BQ67/$W$2)^2+'LED Curve'!$D$21*(BQ67/$W$2)^1+'LED Curve'!$D$22)*$AC$2*$W$2))</f>
        <v>631.52385949589882</v>
      </c>
      <c r="FV67">
        <f>IF($W$3=0,0,IF(BR67&lt;=0,0,('LED Curve'!$D$19*(BR67/$W$3)^3+'LED Curve'!$D$20*(BR67/$W$3)^2+'LED Curve'!$D$21*(BR67/$W$3)^1+'LED Curve'!$D$22)*$AC$3*$W$3))</f>
        <v>1578.809648739747</v>
      </c>
      <c r="FW67">
        <f>IF($W$4=0,0,IF(BS67&lt;=0,0,('LED Curve'!$D$19*(BS67/$W$4)^3+'LED Curve'!$D$20*(BS67/$W$4)^2+'LED Curve'!$D$21*(BS67/$W$4)^1+'LED Curve'!$D$22)*$AC$4*$W$4))</f>
        <v>0</v>
      </c>
      <c r="FX67">
        <f>IF($W$5=0,0,IF(BT67&lt;=0,0,('LED Curve'!$D$19*(BT67/$W$5)^3+'LED Curve'!$D$20*(BT67/$W$5)^2+'LED Curve'!$D$21*(BT67/$W$5)^1+'LED Curve'!$D$22)*$AC$5*$W$5))</f>
        <v>0</v>
      </c>
      <c r="FY67">
        <f>IF($W$6=0,0,IF(BU67&lt;=0,0,('LED Curve'!$D$19*(BU67/$W$6)^3+'LED Curve'!$D$20*(BU67/$W$6)^2+'LED Curve'!$D$21*(BU67/$W$6)^1+'LED Curve'!$D$22)*$AC$6*$W$6))</f>
        <v>0</v>
      </c>
      <c r="FZ67">
        <f>IF($Z$2=0,0,IF(BV67&lt;=0,0,('LED Curve'!$D$19*(BV67/$Z$2)^3+'LED Curve'!$D$20*(BV67/$Z$2)^2+'LED Curve'!$D$21*(BV67/$Z$2)^1+'LED Curve'!$D$22)*$AE$2*$Z$2))</f>
        <v>0</v>
      </c>
      <c r="GA67">
        <f>IF($Z$3=0,0,IF(BW67&lt;=0,0,('LED Curve'!$D$19*(BW67/$Z$3)^3+'LED Curve'!$D$20*(BW67/$Z$3)^2+'LED Curve'!$D$21*(BW67/$Z$3)^1+'LED Curve'!$D$22)*$AE$3*$Z$3))</f>
        <v>0</v>
      </c>
      <c r="GB67">
        <f>IF($Z$4=0,0,IF(BX67&lt;=0,0,('LED Curve'!$D$19*(BX67/$Z$4)^3+'LED Curve'!$D$20*(BX67/$Z$4)^2+'LED Curve'!$D$21*(BX67/$Z$4)^1+'LED Curve'!$D$22)*$AE$4*$Z$4))</f>
        <v>0</v>
      </c>
      <c r="GC67">
        <f>IF($Z$5=0,0,IF(BY67&lt;=0,0,('LED Curve'!$D$19*(BY67/$Z$5)^3+'LED Curve'!$D$20*(BY67/$Z$5)^2+'LED Curve'!$D$21*(BY67/$Z$5)^1+'LED Curve'!$D$22)*$AE$5*$Z$5))</f>
        <v>0</v>
      </c>
      <c r="GD67">
        <f>IF($Z$6=0,0,IF(BZ67&lt;=0,0,('LED Curve'!$D$19*(BZ67/$Z$6)^3+'LED Curve'!$D$20*(BZ67/$Z$6)^2+'LED Curve'!$D$21*(BZ67/$Z$6)^1+'LED Curve'!$D$22)*$AE$6*$Z$6))</f>
        <v>0</v>
      </c>
      <c r="GF67">
        <f>IF($W$2=0,0,IF(CB67&lt;=0,0,('LED Curve'!$D$19*(CB67/$W$2)^3+'LED Curve'!$D$20*(CB67/$W$2)^2+'LED Curve'!$D$21*(CB67/$W$2)^1+'LED Curve'!$D$22)*$AC$2*$W$2))</f>
        <v>625.8587312099271</v>
      </c>
      <c r="GG67">
        <f>IF($W$3=0,0,IF(CC67&lt;=0,0,('LED Curve'!$D$19*(CC67/$W$3)^3+'LED Curve'!$D$20*(CC67/$W$3)^2+'LED Curve'!$D$21*(CC67/$W$3)^1+'LED Curve'!$D$22)*$AC$3*$W$3))</f>
        <v>1564.6468280248178</v>
      </c>
      <c r="GH67">
        <f>IF($W$4=0,0,IF(CD67&lt;=0,0,('LED Curve'!$D$19*(CD67/$W$4)^3+'LED Curve'!$D$20*(CD67/$W$4)^2+'LED Curve'!$D$21*(CD67/$W$4)^1+'LED Curve'!$D$22)*$AC$4*$W$4))</f>
        <v>0</v>
      </c>
      <c r="GI67">
        <f>IF($W$5=0,0,IF(CE67&lt;=0,0,('LED Curve'!$D$19*(CE67/$W$5)^3+'LED Curve'!$D$20*(CE67/$W$5)^2+'LED Curve'!$D$21*(CE67/$W$5)^1+'LED Curve'!$D$22)*$AC$5*$W$5))</f>
        <v>0</v>
      </c>
      <c r="GJ67">
        <f>IF($W$6=0,0,IF(CF67&lt;=0,0,('LED Curve'!$D$19*(CF67/$W$6)^3+'LED Curve'!$D$20*(CF67/$W$6)^2+'LED Curve'!$D$21*(CF67/$W$6)^1+'LED Curve'!$D$22)*$AC$6*$W$6))</f>
        <v>0</v>
      </c>
      <c r="GK67">
        <f>IF($Z$2=0,0,IF(CG67&lt;=0,0,('LED Curve'!$D$19*(CG67/$Z$2)^3+'LED Curve'!$D$20*(CG67/$Z$2)^2+'LED Curve'!$D$21*(CG67/$Z$2)^1+'LED Curve'!$D$22)*$AE$2*$Z$2))</f>
        <v>0</v>
      </c>
      <c r="GL67">
        <f>IF($Z$3=0,0,IF(CH67&lt;=0,0,('LED Curve'!$D$19*(CH67/$Z$3)^3+'LED Curve'!$D$20*(CH67/$Z$3)^2+'LED Curve'!$D$21*(CH67/$Z$3)^1+'LED Curve'!$D$22)*$AE$3*$Z$3))</f>
        <v>0</v>
      </c>
      <c r="GM67">
        <f>IF($Z$4=0,0,IF(CI67&lt;=0,0,('LED Curve'!$D$19*(CI67/$Z$4)^3+'LED Curve'!$D$20*(CI67/$Z$4)^2+'LED Curve'!$D$21*(CI67/$Z$4)^1+'LED Curve'!$D$22)*$AE$4*$Z$4))</f>
        <v>0</v>
      </c>
      <c r="GN67">
        <f>IF($Z$5=0,0,IF(CJ67&lt;=0,0,('LED Curve'!$D$19*(CJ67/$Z$5)^3+'LED Curve'!$D$20*(CJ67/$Z$5)^2+'LED Curve'!$D$21*(CJ67/$Z$5)^1+'LED Curve'!$D$22)*$AE$5*$Z$5))</f>
        <v>0</v>
      </c>
      <c r="GO67">
        <f>IF($Z$6=0,0,IF(CK67&lt;=0,0,('LED Curve'!$D$19*(CK67/$Z$6)^3+'LED Curve'!$D$20*(CK67/$Z$6)^2+'LED Curve'!$D$21*(CK67/$Z$6)^1+'LED Curve'!$D$22)*$AE$6*$Z$6))</f>
        <v>0</v>
      </c>
      <c r="GQ67">
        <f t="shared" si="113"/>
        <v>2237.7142933832579</v>
      </c>
      <c r="GR67">
        <f t="shared" si="41"/>
        <v>472.81840796567985</v>
      </c>
      <c r="GS67">
        <f t="shared" si="114"/>
        <v>2210.3335082356457</v>
      </c>
      <c r="GT67">
        <f t="shared" si="42"/>
        <v>0</v>
      </c>
      <c r="GU67">
        <f t="shared" si="115"/>
        <v>2190.5055592347449</v>
      </c>
      <c r="GV67">
        <f t="shared" si="43"/>
        <v>0</v>
      </c>
    </row>
    <row r="68" spans="1:204" ht="16.899999999999999">
      <c r="A68">
        <v>57</v>
      </c>
      <c r="B68">
        <f t="shared" si="0"/>
        <v>1.8554687499999999E-3</v>
      </c>
      <c r="C68" s="50">
        <f t="shared" si="1"/>
        <v>96.935652382540511</v>
      </c>
      <c r="D68" s="50">
        <f t="shared" si="2"/>
        <v>107.86183598060056</v>
      </c>
      <c r="E68" s="50">
        <f t="shared" si="3"/>
        <v>118.78801957866061</v>
      </c>
      <c r="G68" s="52">
        <f t="shared" si="4"/>
        <v>1.5386611489292144</v>
      </c>
      <c r="H68" s="52">
        <f t="shared" si="5"/>
        <v>1.7120926346127072</v>
      </c>
      <c r="I68" s="52">
        <f t="shared" si="6"/>
        <v>1.8855241202962001</v>
      </c>
      <c r="J68" s="52">
        <f>IF(C68&lt;Calculation!D$19,0,G68)</f>
        <v>1.5386611489292144</v>
      </c>
      <c r="K68" s="52">
        <f>IF(D68&lt;Calculation!D$19,0,H68)</f>
        <v>1.7120926346127072</v>
      </c>
      <c r="L68" s="52">
        <f>IF(E68&lt;Calculation!D$19,0,I68)</f>
        <v>1.8855241202962001</v>
      </c>
      <c r="M68" s="52">
        <f>IF(IF(C68&lt;Calculation!D$19,0,C68*(R$3/(R$2+R$3)))&gt;0,$H$2*SIN(2*PI()*$E$2*B68)+$H$5,0)</f>
        <v>1.5550656434205872</v>
      </c>
      <c r="N68" s="52">
        <f>IF(IF(D68&lt;Calculation!D$19,0,D68*(R$3/(R$2+R$3)))&gt;0,$J$2*SIN(2*PI()*$E$2*B68)+$J$5,0)</f>
        <v>1.5343692223769698</v>
      </c>
      <c r="O68" s="52">
        <f>IF(IF(E68&lt;Calculation!D$19,0,E68*(R$3/(R$2+R$3)))&gt;0,$L$2*SIN(2*PI()*$E$2*B68)+$L$5,0)</f>
        <v>1.5202202269812493</v>
      </c>
      <c r="Q68" s="55">
        <f>(M68/Design!C$43)*10^3</f>
        <v>172.78507149117635</v>
      </c>
      <c r="R68" s="55">
        <f>(N68/Design!C$43)*10^3</f>
        <v>170.48546915299664</v>
      </c>
      <c r="S68" s="55">
        <f>(O68/Design!C$43)*10^3</f>
        <v>168.91335855347214</v>
      </c>
      <c r="U68" s="55">
        <f>(($H$2*SIN(2*PI()*$E$2*B68)+$H$5)/Design!C$43)*10^3</f>
        <v>172.78507149117635</v>
      </c>
      <c r="V68" s="55">
        <f>(($J$2*SIN(2*PI()*$E$2*B68)+$J$5)/Design!C$43)*10^3</f>
        <v>170.48546915299664</v>
      </c>
      <c r="W68" s="55">
        <f>(($L$2*SIN(2*PI()*$E$2*B68)+$L$5)/Design!C$43)*10^3</f>
        <v>168.91335855347214</v>
      </c>
      <c r="Y68" s="99">
        <f>IF(C68&lt;('LED Curve'!$D$14*(U68/$W$2)^3+'LED Curve'!$D$15*(U68/$W$2)^2+'LED Curve'!$D$16*(U68/$W$2)^1+'LED Curve'!$D$17)*$AC$2+((R$5-1)*Design!C$18),0,         ('LED Curve'!$D$14*(U68/$W$2)^3+'LED Curve'!$D$15*(U68/$W$2)^2+'LED Curve'!$D$16*(U68/$W$2)^1+'LED Curve'!$D$17)*$AC$2)</f>
        <v>25.976744000314334</v>
      </c>
      <c r="Z68" s="99">
        <f>IF(Y68=0,0,IF(C68&lt;Y68+('LED Curve'!$D$14*(U68/$W$3)^3+'LED Curve'!$D$15*(U68/$W$3)^2+'LED Curve'!$D$16*(U68/$W$3)^1+'LED Curve'!$D$17)*$AC$3+((R$5-2)*Design!C$18),0,         ('LED Curve'!$D$14*(U68/$W$3)^3+'LED Curve'!$D$15*(U68/$W$3)^2+'LED Curve'!$D$16*(U68/$W$3)^1+'LED Curve'!$D$17)*$AC$3))</f>
        <v>64.941860000785837</v>
      </c>
      <c r="AA68" s="99">
        <f>IF(Z68=0,0,IF(C68&lt;(SUM(Y68:Z68)+('LED Curve'!$D$14*(U68/$W$4)^3+'LED Curve'!$D$15*(U68/$W$4)^2+'LED Curve'!$D$16*(U68/$W$4)^1+'LED Curve'!$D$17)*$AC$4+((R$5-3)*Design!C$18)),0,         ('LED Curve'!$D$14*(U68/$W$4)^3+'LED Curve'!$D$15*(U68/$W$4)^2+'LED Curve'!$D$16*(U68/$W$4)^1+'LED Curve'!$D$17)*$AC$4))</f>
        <v>0</v>
      </c>
      <c r="AB68" s="99">
        <f>IF(AA68=0,0,IF(C68&lt;(SUM(Y68:AA68)+('LED Curve'!$D$14*(U68/$W$5)^3+'LED Curve'!$D$15*(U68/$W$5)^2+'LED Curve'!$D$16*(U68/$W$5)^1+'LED Curve'!$D$17)*$AC$5+((R$5-4)*Design!C$18)),0,         ('LED Curve'!$D$14*(U68/$W$5)^3+'LED Curve'!$D$15*(U68/$W$5)^2+'LED Curve'!$D$16*(U68/$W$5)^1+'LED Curve'!$D$17)*$AC$5))</f>
        <v>0</v>
      </c>
      <c r="AC68" s="99">
        <f>IF(AB68=0,0,IF(C68&lt;(SUM(Y68:AB68)+ ('LED Curve'!$D$14*(U68/$W$6)^3+'LED Curve'!$D$15*(U68/$W$6)^2+'LED Curve'!$D$16*(U68/$W$6)^1+'LED Curve'!$D$17)*$AC$6+((R$5-5)*Design!C$18)),0,         ('LED Curve'!$D$14*(U68/$W$6)^3+'LED Curve'!$D$15*(U68/$W$6)^2+'LED Curve'!$D$16*(U68/$W$6)^1+'LED Curve'!$D$17)*$AC$6))</f>
        <v>0</v>
      </c>
      <c r="AD68" s="99">
        <f>IF(AC68=0,0,IF(C68&lt;(SUM(Y68:AC68)+('LED Curve'!$D$14*(U68/$Z$2)^3+'LED Curve'!$D$15*(U68/$Z$2)^2+'LED Curve'!$D$16*(U68/$Z$2)^1+'LED Curve'!$D$17)*$AE$2+((R$5-6)*Design!C$18)),0,         ('LED Curve'!$D$14*(U68/$Z$2)^3+'LED Curve'!$D$15*(U68/$Z$2)^2+'LED Curve'!$D$16*(U68/$Z$2)^1+'LED Curve'!$D$17)*$AE$2))</f>
        <v>0</v>
      </c>
      <c r="AE68" s="99">
        <f>IF(AD68=0,0,IF(C68&lt;(SUM(Y68:AD68)+('LED Curve'!$D$14*(U68/$Z$3)^3+'LED Curve'!$D$15*(U68/$Z$3)^2+'LED Curve'!$D$16*(U68/$Z$3)^1+'LED Curve'!$D$17)*$AE$3+((R$5-7)*Design!C$18)),0,         ('LED Curve'!$D$14*(U68/$Z$3)^3+'LED Curve'!$D$15*(U68/$Z$3)^2+'LED Curve'!$D$16*(U68/$Z$3)^1+'LED Curve'!$D$17)*$AE$3))</f>
        <v>0</v>
      </c>
      <c r="AF68" s="99">
        <f>IF(AE68=0,0,IF(C68&lt;(SUM(Y68:AE68)+('LED Curve'!$D$14*(U68/$Z$4)^3+'LED Curve'!$D$15*(U68/$Z$4)^2+'LED Curve'!$D$16*(U68/$Z$4)^1+'LED Curve'!$D$17)*$AE$4+((R$5-8)*Design!C$18)),0,         ('LED Curve'!$D$14*(U68/$Z$4)^3+'LED Curve'!$D$15*(U68/$Z$4)^2+'LED Curve'!$D$16*(U68/$Z$4)^1+'LED Curve'!$D$17)*$AE$4))</f>
        <v>0</v>
      </c>
      <c r="AG68" s="99">
        <f>IF(AF68=0,0,IF(C68&lt;(SUM(Y68:AF68)+('LED Curve'!$D$14*(U68/$Z$5)^3+'LED Curve'!$D$15*(U68/$Z$5)^2+'LED Curve'!$D$16*(U68/$Z$5)^1+'LED Curve'!$D$17)*$AE$5+((R$5-9)*Design!C$18)),0,         ('LED Curve'!$D$14*(U68/$Z$5)^3+'LED Curve'!$D$15*(U68/$Z$5)^2+'LED Curve'!$D$16*(U68/$Z$5)^1+'LED Curve'!$D$17)*$AE$5))</f>
        <v>0</v>
      </c>
      <c r="AH68" s="99">
        <f>IF(AG68=0,0,IF(C68&lt;(SUM(Y68:AG68)+('LED Curve'!$D$14*(U68/$Z$6)^3+'LED Curve'!$D$15*(U68/$Z$6)^2+'LED Curve'!$D$16*(U68/$Z$6)^1+'LED Curve'!$D$17)*$AE$6+((R$5-10)*Design!C$18)),0,         ('LED Curve'!$D$14*(U68/$Z$6)^3+'LED Curve'!$D$15*(U68/$Z$6)^2+'LED Curve'!$D$16*(U68/$Z$6)^1+'LED Curve'!$D$17)*$AE$6))</f>
        <v>0</v>
      </c>
      <c r="AI68">
        <f t="shared" si="44"/>
        <v>90.918604001100164</v>
      </c>
      <c r="AJ68" s="57">
        <f>IF(D68&lt;('LED Curve'!$D$14*(V68/$W$2)^3+'LED Curve'!$D$15*(V68/$W$2)^2+'LED Curve'!$D$16*(V68/$W$2)^1+'LED Curve'!$D$17)*$AC$2+((R$5-1)*Design!C$18),0,         ('LED Curve'!$D$14*(V68/$W$2)^3+'LED Curve'!$D$15*(V68/$W$2)^2+'LED Curve'!$D$16*(V68/$W$2)^1+'LED Curve'!$D$17)*$AC$2)</f>
        <v>25.931417998281255</v>
      </c>
      <c r="AK68" s="57">
        <f>IF(AJ68=0,0,IF(D68&lt;AJ68+('LED Curve'!$D$14*(V68/$W$3)^3+'LED Curve'!$D$15*(V68/$W$3)^2+'LED Curve'!$D$16*(V68/$W$3)^1+'LED Curve'!$D$17)*$AC$3+((R$5-1)*Design!C$18),0,         ('LED Curve'!$D$14*(V68/$W$3)^3+'LED Curve'!$D$15*(V68/$W$3)^2+'LED Curve'!$D$16*(V68/$W$3)^1+'LED Curve'!$D$17)*$AC$3))</f>
        <v>64.82854499570314</v>
      </c>
      <c r="AL68" s="57">
        <f>IF(AK68=0,0,IF(D68&lt;(SUM(AJ68:AK68)+('LED Curve'!$D$14*(V68/$W$4)^3+'LED Curve'!$D$15*(V68/$W$4)^2+'LED Curve'!$D$16*(V68/$W$4)^1+'LED Curve'!$D$17)*$AC$4+((R$5-1)*Design!C$18)),0,         ('LED Curve'!$D$14*(V68/$W$4)^3+'LED Curve'!$D$15*(V68/$W$4)^2+'LED Curve'!$D$16*(V68/$W$4)^1+'LED Curve'!$D$17)*$AC$4))</f>
        <v>0</v>
      </c>
      <c r="AM68" s="57">
        <f>IF(AL68=0,0,IF(D68&lt;(SUM(AJ68:AL68)+('LED Curve'!$D$14*(V68/$W$5)^3+'LED Curve'!$D$15*(V68/$W$5)^2+'LED Curve'!$D$16*(V68/$W$5)^1+'LED Curve'!$D$17)*$AC$5+((R$5-1)*Design!C$18)),0,         ('LED Curve'!$D$14*(V68/$W$5)^3+'LED Curve'!$D$15*(V68/$W$5)^2+'LED Curve'!$D$16*(V68/$W$5)^1+'LED Curve'!$D$17)*$AC$5))</f>
        <v>0</v>
      </c>
      <c r="AN68" s="57">
        <f>IF(AM68=0,0,IF(D68&lt;(SUM(AJ68:AM68)+ ('LED Curve'!$D$14*(V68/$W$6)^3+'LED Curve'!$D$15*(V68/$W$6)^2+'LED Curve'!$D$16*(V68/$W$6)^1+'LED Curve'!$D$17)*$AC$6+((R$5-1)*Design!C$18)),0,         ('LED Curve'!$D$14*(V68/$W$6)^3+'LED Curve'!$D$15*(V68/$W$6)^2+'LED Curve'!$D$16*(V68/$W$6)^1+'LED Curve'!$D$17)*$AC$6))</f>
        <v>0</v>
      </c>
      <c r="AO68" s="57">
        <f>IF(AN68=0,0,IF(D68&lt;(SUM(AJ68:AN68)+('LED Curve'!$D$14*(V68/$Z$2)^3+'LED Curve'!$D$15*(V68/$Z$2)^2+'LED Curve'!$D$16*(V68/$Z$2)^1+'LED Curve'!$D$17)*$AE$2+((R$5-1)*Design!C$18)),0,         ('LED Curve'!$D$14*(V68/$Z$2)^3+'LED Curve'!$D$15*(V68/$Z$2)^2+'LED Curve'!$D$16*(V68/$Z$2)^1+'LED Curve'!$D$17)*$AE$2))</f>
        <v>0</v>
      </c>
      <c r="AP68" s="57">
        <f>IF(AO68=0,0,IF(D68&lt;(SUM(AJ68:AO68)+('LED Curve'!$D$14*(V68/$Z$3)^3+'LED Curve'!$D$15*(V68/$Z$3)^2+'LED Curve'!$D$16*(V68/$Z$3)^1+'LED Curve'!$D$17)*$AE$3+((R$5-1)*Design!C$18)),0,         ('LED Curve'!$D$14*(V68/$Z$3)^3+'LED Curve'!$D$15*(V68/$Z$3)^2+'LED Curve'!$D$16*(V68/$Z$3)^1+'LED Curve'!$D$17)*$AE$3))</f>
        <v>0</v>
      </c>
      <c r="AQ68" s="57">
        <f>IF(AP68=0,0,IF(D68&lt;(SUM(AJ68:AP68)+('LED Curve'!$D$14*(V68/$Z$4)^3+'LED Curve'!$D$15*(V68/$Z$4)^2+'LED Curve'!$D$16*(V68/$Z$4)^1+'LED Curve'!$D$17)*$AE$4+((R$5-1)*Design!C$18)),0,         ('LED Curve'!$D$14*(V68/$Z$4)^3+'LED Curve'!$D$15*(V68/$Z$4)^2+'LED Curve'!$D$16*(V68/$Z$4)^1+'LED Curve'!$D$17)*$AE$4))</f>
        <v>0</v>
      </c>
      <c r="AR68" s="57">
        <f>IF(AQ68=0,0,IF(D68&lt;(SUM(AJ68:AQ68)+('LED Curve'!$D$14*(V68/$Z$5)^3+'LED Curve'!$D$15*(V68/$Z$5)^2+'LED Curve'!$D$16*(V68/$Z$5)^1+'LED Curve'!$D$17)*$AE$5+((R$5-1)*Design!C$18)),0,         ('LED Curve'!$D$14*(V68/$Z$5)^3+'LED Curve'!$D$15*(V68/$Z$5)^2+'LED Curve'!$D$16*(V68/$Z$5)^1+'LED Curve'!$D$17)*$AE$5))</f>
        <v>0</v>
      </c>
      <c r="AS68" s="57">
        <f>IF(AR68=0,0,IF(D68&lt;(SUM(AJ68:AR68)+('LED Curve'!$D$14*(V68/$Z$6)^3+'LED Curve'!$D$15*(V68/$Z$6)^2+'LED Curve'!$D$16*(V68/$Z$6)^1+'LED Curve'!$D$17)*$AE$6+((R$5-1)*Design!C$18)),0,         ('LED Curve'!$D$14*(V68/$Z$6)^3+'LED Curve'!$D$15*(V68/$Z$6)^2+'LED Curve'!$D$16*(V68/$Z$6)^1+'LED Curve'!$D$17)*$AE$6))</f>
        <v>0</v>
      </c>
      <c r="AU68" s="59">
        <f>IF(E68&lt;('LED Curve'!$D$14*(W68/$W$2)^3+'LED Curve'!$D$15*(W68/$W$2)^2+'LED Curve'!$D$16*(W68/$W$2)^1+'LED Curve'!$D$17)*$AC$2+((R$5-1)*Design!C$18),0,         ('LED Curve'!$D$14*(W68/$W$2)^3+'LED Curve'!$D$15*(W68/$W$2)^2+'LED Curve'!$D$16*(W68/$W$2)^1+'LED Curve'!$D$17)*$AC$2)</f>
        <v>25.900009778056393</v>
      </c>
      <c r="AV68" s="59">
        <f>IF(AU68=0,0,IF(E68&lt;AU68+('LED Curve'!$D$14*(W68/$W$3)^3+'LED Curve'!$D$15*(W68/$W$3)^2+'LED Curve'!$D$16*(W68/$W$3)^1+'LED Curve'!$D$17)*$AC$3+((R$5-2)*Design!C$18),0,         ('LED Curve'!$D$14*(W68/$W$3)^3+'LED Curve'!$D$15*(W68/$W$3)^2+'LED Curve'!$D$16*(W68/$W$3)^1+'LED Curve'!$D$17)*$AC$3))</f>
        <v>64.75002444514098</v>
      </c>
      <c r="AW68" s="59">
        <f>IF(AV68=0,0,IF(E68&lt;(SUM(AU68:AV68)+('LED Curve'!$D$14*(W68/$W$4)^3+'LED Curve'!$D$15*(W68/$W$4)^2+'LED Curve'!$D$16*(W68/$W$4)^1+'LED Curve'!$D$17)*$AC$4+((R$5-3)*Design!C$18)),0,         ('LED Curve'!$D$14*(W68/$W$4)^3+'LED Curve'!$D$15*(W68/$W$4)^2+'LED Curve'!$D$16*(W68/$W$4)^1+'LED Curve'!$D$17)*$AC$4))</f>
        <v>0</v>
      </c>
      <c r="AX68" s="59">
        <f>IF(AW68=0,0,IF(E68&lt;(SUM(AU68:AW68)+('LED Curve'!$D$14*(W68/$W$5)^3+'LED Curve'!$D$15*(W68/$W$5)^2+'LED Curve'!$D$16*(W68/$W$5)^1+'LED Curve'!$D$17)*$AC$5+((R$5-4)*Design!C$18)),0,         ('LED Curve'!$D$14*(W68/$W$5)^3+'LED Curve'!$D$15*(W68/$W$5)^2+'LED Curve'!$D$16*(W68/$W$5)^1+'LED Curve'!$D$17)*$AC$5))</f>
        <v>0</v>
      </c>
      <c r="AY68" s="59">
        <f>IF(AX68=0,0,IF(E68&lt;(SUM(AU68:AX68)+ ('LED Curve'!$D$14*(W68/$W$6)^3+'LED Curve'!$D$15*(W68/$W$6)^2+'LED Curve'!$D$16*(W68/$W$6)^1+'LED Curve'!$D$17)*$AC$6+((R$5-5)*Design!C$18)),0,         ('LED Curve'!$D$14*(W68/$W$6)^3+'LED Curve'!$D$15*(W68/$W$6)^2+'LED Curve'!$D$16*(W68/$W$6)^1+'LED Curve'!$D$17)*$AC$6))</f>
        <v>0</v>
      </c>
      <c r="AZ68" s="59">
        <f>IF(AY68=0,0,IF(E68&lt;(SUM(AU68:AY68)+('LED Curve'!$D$14*(W68/$Z$2)^3+'LED Curve'!$D$15*(W68/$Z$2)^2+'LED Curve'!$D$16*(W68/$Z$2)^1+'LED Curve'!$D$17)*$AE$2+((R$5-6)*Design!C$18)),0,         ('LED Curve'!$D$14*(W68/$Z$2)^3+'LED Curve'!$D$15*(W68/$Z$2)^2+'LED Curve'!$D$16*(W68/$Z$2)^1+'LED Curve'!$D$17)*$AE$2))</f>
        <v>0</v>
      </c>
      <c r="BA68" s="59">
        <f>IF(AZ68=0,0,IF(E68&lt;(SUM(AU68:AZ68)+('LED Curve'!$D$14*(W68/$Z$3)^3+'LED Curve'!$D$15*(W68/$Z$3)^2+'LED Curve'!$D$16*(W68/$Z$3)^1+'LED Curve'!$D$17)*$AE$3+((R$5-7)*Design!C$18)),0,         ('LED Curve'!$D$14*(W68/$Z$3)^3+'LED Curve'!$D$15*(W68/$Z$3)^2+'LED Curve'!$D$16*(W68/$Z$3)^1+'LED Curve'!$D$17)*$AE$3))</f>
        <v>0</v>
      </c>
      <c r="BB68" s="59">
        <f>IF(BA68=0,0,IF(E68&lt;(SUM(AU68:BA68)+('LED Curve'!$D$14*(W68/$Z$4)^3+'LED Curve'!$D$15*(W68/$Z$4)^2+'LED Curve'!$D$16*(W68/$Z$4)^1+'LED Curve'!$D$17)*$AE$4+((R$5-8)*Design!C$18)),0,         ('LED Curve'!$D$14*(W68/$Z$4)^3+'LED Curve'!$D$15*(W68/$Z$4)^2+'LED Curve'!$D$16*(W68/$Z$4)^1+'LED Curve'!$D$17)*$AE$4))</f>
        <v>0</v>
      </c>
      <c r="BC68" s="59">
        <f>IF(BB68=0,0,IF(E68&lt;(SUM(AU68:BB68)+('LED Curve'!$D$14*(W68/$Z$5)^3+'LED Curve'!$D$15*(W68/$Z$5)^2+'LED Curve'!$D$16*(W68/$Z$5)^1+'LED Curve'!$D$17)*$AE$5+((R$5-9)*Design!C$18)),0,         ('LED Curve'!$D$14*(W68/$Z$5)^3+'LED Curve'!$D$15*(W68/$Z$5)^2+'LED Curve'!$D$16*(W68/$Z$5)^1+'LED Curve'!$D$17)*$AE$5))</f>
        <v>0</v>
      </c>
      <c r="BD68" s="59">
        <f>IF(BC68=0,0,IF(E68&lt;(SUM(AU68:BC68)+('LED Curve'!$D$14*(W68/$Z$6)^3+'LED Curve'!$D$15*(W68/$Z$6)^2+'LED Curve'!$D$16*(W68/$Z$6)^1+'LED Curve'!$D$17)*$AE$6+((R$5-10)*Design!C$18)),0,         ('LED Curve'!$D$14*(W68/$Z$6)^3+'LED Curve'!$D$15*(W68/$Z$6)^2+'LED Curve'!$D$16*(W68/$Z$6)^1+'LED Curve'!$D$17)*$AE$6))</f>
        <v>0</v>
      </c>
      <c r="BE68">
        <f t="shared" si="45"/>
        <v>90.650034223197366</v>
      </c>
      <c r="BF68" s="64">
        <f t="shared" si="7"/>
        <v>172.78507149117635</v>
      </c>
      <c r="BG68" s="64">
        <f t="shared" si="8"/>
        <v>172.78507149117635</v>
      </c>
      <c r="BH68" s="64">
        <f t="shared" si="9"/>
        <v>0</v>
      </c>
      <c r="BI68" s="64">
        <f t="shared" si="10"/>
        <v>0</v>
      </c>
      <c r="BJ68" s="64">
        <f t="shared" si="11"/>
        <v>0</v>
      </c>
      <c r="BK68" s="64">
        <f t="shared" si="12"/>
        <v>0</v>
      </c>
      <c r="BL68" s="64">
        <f t="shared" si="13"/>
        <v>0</v>
      </c>
      <c r="BM68" s="64">
        <f t="shared" si="14"/>
        <v>0</v>
      </c>
      <c r="BN68" s="64">
        <f t="shared" si="15"/>
        <v>0</v>
      </c>
      <c r="BO68" s="64">
        <f t="shared" si="16"/>
        <v>0</v>
      </c>
      <c r="BQ68" s="67">
        <f t="shared" si="17"/>
        <v>170.48546915299664</v>
      </c>
      <c r="BR68" s="67">
        <f t="shared" si="18"/>
        <v>170.48546915299664</v>
      </c>
      <c r="BS68" s="67">
        <f t="shared" si="19"/>
        <v>0</v>
      </c>
      <c r="BT68" s="67">
        <f t="shared" si="20"/>
        <v>0</v>
      </c>
      <c r="BU68" s="67">
        <f t="shared" si="21"/>
        <v>0</v>
      </c>
      <c r="BV68" s="67">
        <f t="shared" si="22"/>
        <v>0</v>
      </c>
      <c r="BW68" s="67">
        <f t="shared" si="23"/>
        <v>0</v>
      </c>
      <c r="BX68" s="67">
        <f t="shared" si="24"/>
        <v>0</v>
      </c>
      <c r="BY68" s="67">
        <f t="shared" si="25"/>
        <v>0</v>
      </c>
      <c r="BZ68" s="67">
        <f t="shared" si="26"/>
        <v>0</v>
      </c>
      <c r="CB68" s="70">
        <f t="shared" si="27"/>
        <v>168.91335855347214</v>
      </c>
      <c r="CC68" s="70">
        <f t="shared" si="28"/>
        <v>168.91335855347214</v>
      </c>
      <c r="CD68" s="70">
        <f t="shared" si="29"/>
        <v>0</v>
      </c>
      <c r="CE68" s="70">
        <f t="shared" si="30"/>
        <v>0</v>
      </c>
      <c r="CF68" s="70">
        <f t="shared" si="31"/>
        <v>0</v>
      </c>
      <c r="CG68" s="70">
        <f t="shared" si="32"/>
        <v>0</v>
      </c>
      <c r="CH68" s="70">
        <f t="shared" si="33"/>
        <v>0</v>
      </c>
      <c r="CI68" s="70">
        <f t="shared" si="34"/>
        <v>0</v>
      </c>
      <c r="CJ68" s="70">
        <f t="shared" si="35"/>
        <v>0</v>
      </c>
      <c r="CK68" s="70">
        <f t="shared" si="36"/>
        <v>0</v>
      </c>
      <c r="CL68">
        <f t="shared" si="46"/>
        <v>337.82671710694427</v>
      </c>
      <c r="CM68" s="64">
        <f t="shared" si="47"/>
        <v>172.78507149117635</v>
      </c>
      <c r="CN68" s="64">
        <f t="shared" si="48"/>
        <v>172.78507149117635</v>
      </c>
      <c r="CO68" s="64">
        <f t="shared" si="49"/>
        <v>0</v>
      </c>
      <c r="CP68" s="64">
        <f t="shared" si="50"/>
        <v>0</v>
      </c>
      <c r="CQ68" s="64">
        <f t="shared" si="51"/>
        <v>0</v>
      </c>
      <c r="CR68" s="64">
        <f t="shared" si="52"/>
        <v>0</v>
      </c>
      <c r="CS68" s="64">
        <f t="shared" si="53"/>
        <v>0</v>
      </c>
      <c r="CT68" s="64">
        <f t="shared" si="54"/>
        <v>0</v>
      </c>
      <c r="CU68" s="64">
        <f t="shared" si="55"/>
        <v>0</v>
      </c>
      <c r="CV68" s="64">
        <f t="shared" si="56"/>
        <v>0</v>
      </c>
      <c r="CX68" s="103">
        <f t="shared" si="57"/>
        <v>170.48546915299664</v>
      </c>
      <c r="CY68" s="103">
        <f t="shared" si="58"/>
        <v>170.48546915299664</v>
      </c>
      <c r="CZ68" s="103">
        <f t="shared" si="59"/>
        <v>0</v>
      </c>
      <c r="DA68" s="103">
        <f t="shared" si="60"/>
        <v>0</v>
      </c>
      <c r="DB68" s="103">
        <f t="shared" si="61"/>
        <v>0</v>
      </c>
      <c r="DC68" s="103">
        <f t="shared" si="62"/>
        <v>0</v>
      </c>
      <c r="DD68" s="103">
        <f t="shared" si="63"/>
        <v>0</v>
      </c>
      <c r="DE68" s="103">
        <f t="shared" si="64"/>
        <v>0</v>
      </c>
      <c r="DF68" s="103">
        <f t="shared" si="65"/>
        <v>0</v>
      </c>
      <c r="DG68" s="103">
        <f t="shared" si="66"/>
        <v>0</v>
      </c>
      <c r="DI68" s="70">
        <f t="shared" si="67"/>
        <v>168.91335855347214</v>
      </c>
      <c r="DJ68" s="70">
        <f t="shared" si="68"/>
        <v>168.91335855347214</v>
      </c>
      <c r="DK68" s="70">
        <f t="shared" si="69"/>
        <v>0</v>
      </c>
      <c r="DL68" s="70">
        <f t="shared" si="70"/>
        <v>0</v>
      </c>
      <c r="DM68" s="70">
        <f t="shared" si="71"/>
        <v>0</v>
      </c>
      <c r="DN68" s="70">
        <f t="shared" si="72"/>
        <v>0</v>
      </c>
      <c r="DO68" s="70">
        <f t="shared" si="73"/>
        <v>0</v>
      </c>
      <c r="DP68" s="70">
        <f t="shared" si="74"/>
        <v>0</v>
      </c>
      <c r="DQ68" s="70">
        <f t="shared" si="75"/>
        <v>0</v>
      </c>
      <c r="DR68" s="70">
        <f t="shared" si="76"/>
        <v>0</v>
      </c>
      <c r="DT68">
        <f t="shared" si="77"/>
        <v>16.749033626961083</v>
      </c>
      <c r="DU68">
        <f t="shared" si="78"/>
        <v>18.388875710856261</v>
      </c>
      <c r="DV68">
        <f t="shared" si="116"/>
        <v>20.064883342947166</v>
      </c>
      <c r="DX68">
        <f t="shared" si="80"/>
        <v>0.21788358960329524</v>
      </c>
      <c r="DY68">
        <f t="shared" si="81"/>
        <v>0.20292849890495812</v>
      </c>
      <c r="DZ68">
        <f t="shared" si="82"/>
        <v>0.18569802547677444</v>
      </c>
      <c r="EB68">
        <f t="shared" si="83"/>
        <v>4.4883935692022989</v>
      </c>
      <c r="EC68">
        <f t="shared" si="84"/>
        <v>11.220983923005749</v>
      </c>
      <c r="ED68">
        <f t="shared" si="85"/>
        <v>0</v>
      </c>
      <c r="EE68">
        <f t="shared" si="86"/>
        <v>0</v>
      </c>
      <c r="EF68">
        <f t="shared" si="87"/>
        <v>0</v>
      </c>
      <c r="EG68">
        <f t="shared" si="88"/>
        <v>0</v>
      </c>
      <c r="EH68">
        <f t="shared" si="89"/>
        <v>0</v>
      </c>
      <c r="EI68">
        <f t="shared" si="90"/>
        <v>0</v>
      </c>
      <c r="EJ68">
        <f t="shared" si="91"/>
        <v>0</v>
      </c>
      <c r="EK68">
        <f t="shared" si="92"/>
        <v>0</v>
      </c>
      <c r="EM68">
        <f t="shared" si="93"/>
        <v>4.4209299632394403</v>
      </c>
      <c r="EN68">
        <f t="shared" si="94"/>
        <v>11.052324908098603</v>
      </c>
      <c r="EO68">
        <f t="shared" si="95"/>
        <v>0</v>
      </c>
      <c r="EP68">
        <f t="shared" si="96"/>
        <v>0</v>
      </c>
      <c r="EQ68">
        <f t="shared" si="97"/>
        <v>0</v>
      </c>
      <c r="ER68">
        <f t="shared" si="98"/>
        <v>0</v>
      </c>
      <c r="ES68">
        <f t="shared" si="99"/>
        <v>0</v>
      </c>
      <c r="ET68">
        <f t="shared" si="100"/>
        <v>0</v>
      </c>
      <c r="EU68">
        <f t="shared" si="101"/>
        <v>0</v>
      </c>
      <c r="EV68">
        <f t="shared" si="102"/>
        <v>0</v>
      </c>
      <c r="EX68">
        <f t="shared" si="103"/>
        <v>4.3748576381792734</v>
      </c>
      <c r="EY68">
        <f t="shared" si="104"/>
        <v>10.937144095448184</v>
      </c>
      <c r="EZ68">
        <f t="shared" si="105"/>
        <v>0</v>
      </c>
      <c r="FA68">
        <f t="shared" si="106"/>
        <v>0</v>
      </c>
      <c r="FB68">
        <f t="shared" si="107"/>
        <v>0</v>
      </c>
      <c r="FC68">
        <f t="shared" si="108"/>
        <v>0</v>
      </c>
      <c r="FD68">
        <f t="shared" si="109"/>
        <v>0</v>
      </c>
      <c r="FE68">
        <f t="shared" si="110"/>
        <v>0</v>
      </c>
      <c r="FF68">
        <f t="shared" si="111"/>
        <v>0</v>
      </c>
      <c r="FG68">
        <f t="shared" si="112"/>
        <v>0</v>
      </c>
      <c r="FJ68">
        <f>IF($W$2=0,0,IF(BF68&lt;=0,0,('LED Curve'!$D$19*(BF68/$W$2)^3+'LED Curve'!$D$20*(BF68/$W$2)^2+'LED Curve'!$D$21*(BF68/$W$2)^1+'LED Curve'!$D$22)*$AC$2*$W$2))</f>
        <v>646.97605857233077</v>
      </c>
      <c r="FK68">
        <f>IF($W$3=0,0,IF(BG68&lt;=0,0,('LED Curve'!$D$19*(BG68/$W$3)^3+'LED Curve'!$D$20*(BG68/$W$3)^2+'LED Curve'!$D$21*(BG68/$W$3)^1+'LED Curve'!$D$22)*$AC$3*$W$3))</f>
        <v>1617.4401464308269</v>
      </c>
      <c r="FL68">
        <f>IF($W$4=0,0,IF(BH68&lt;=0,0,('LED Curve'!$D$19*(BH68/$W$4)^3+'LED Curve'!$D$20*(BH68/$W$4)^2+'LED Curve'!$D$21*(BH68/$W$4)^1+'LED Curve'!$D$22)*$AC$4*$W$4))</f>
        <v>0</v>
      </c>
      <c r="FM68">
        <f>IF($W$5=0,0,IF(BI68&lt;=0,0,('LED Curve'!$D$19*(BI68/$W$5)^3+'LED Curve'!$D$20*(BI68/$W$5)^2+'LED Curve'!$D$21*(BI68/$W$5)^1+'LED Curve'!$D$22)*$AC$5*$W$5))</f>
        <v>0</v>
      </c>
      <c r="FN68">
        <f>IF($W$6=0,0,IF(BJ68&lt;=0,0,('LED Curve'!$D$19*(BJ68/$W$6)^3+'LED Curve'!$D$20*(BJ68/$W$6)^2+'LED Curve'!$D$21*(BJ68/$W$6)^1+'LED Curve'!$D$22)*$AC$6*$W$6))</f>
        <v>0</v>
      </c>
      <c r="FO68">
        <f>IF($Z$2=0,0,IF(BK68&lt;=0,0,('LED Curve'!$D$19*(BK68/$Z$2)^3+'LED Curve'!$D$20*(BK68/$Z$2)^2+'LED Curve'!$D$21*(BK68/$Z$2)^1+'LED Curve'!$D$22)*$AE$2*$Z$2))</f>
        <v>0</v>
      </c>
      <c r="FP68">
        <f>IF($Z$3=0,0,IF(BL68&lt;=0,0,('LED Curve'!$D$19*(BL68/$Z$3)^3+'LED Curve'!$D$20*(BL68/$Z$3)^2+'LED Curve'!$D$21*(BL68/$Z$3)^1+'LED Curve'!$D$22)*$AE$3*$Z$3))</f>
        <v>0</v>
      </c>
      <c r="FQ68">
        <f>IF($Z$4=0,0,IF(BM68&lt;=0,0,('LED Curve'!$D$19*(BM68/$Z$4)^3+'LED Curve'!$D$20*(BM68/$Z$4)^2+'LED Curve'!$D$21*(BM68/$Z$4)^1+'LED Curve'!$D$22)*$AE$4*$Z$4))</f>
        <v>0</v>
      </c>
      <c r="FR68">
        <f>IF($Z$5=0,0,IF(BN68&lt;=0,0,('LED Curve'!$D$19*(BN68/$Z$5)^3+'LED Curve'!$D$20*(BN68/$Z$5)^2+'LED Curve'!$D$21*(BN68/$Z$5)^1+'LED Curve'!$D$22)*$AE$5*$Z$5))</f>
        <v>0</v>
      </c>
      <c r="FS68">
        <f>IF($Z$6=0,0,IF(BO68&lt;=0,0,('LED Curve'!$D$19*(BO68/$Z$6)^3+'LED Curve'!$D$20*(BO68/$Z$6)^2+'LED Curve'!$D$21*(BO68/$Z$6)^1+'LED Curve'!$D$22)*$AE$6*$Z$6))</f>
        <v>0</v>
      </c>
      <c r="FU68">
        <f>IF($W$2=0,0,IF(BQ68&lt;=0,0,('LED Curve'!$D$19*(BQ68/$W$2)^3+'LED Curve'!$D$20*(BQ68/$W$2)^2+'LED Curve'!$D$21*(BQ68/$W$2)^1+'LED Curve'!$D$22)*$AC$2*$W$2))</f>
        <v>640.07874908616645</v>
      </c>
      <c r="FV68">
        <f>IF($W$3=0,0,IF(BR68&lt;=0,0,('LED Curve'!$D$19*(BR68/$W$3)^3+'LED Curve'!$D$20*(BR68/$W$3)^2+'LED Curve'!$D$21*(BR68/$W$3)^1+'LED Curve'!$D$22)*$AC$3*$W$3))</f>
        <v>1600.1968727154162</v>
      </c>
      <c r="FW68">
        <f>IF($W$4=0,0,IF(BS68&lt;=0,0,('LED Curve'!$D$19*(BS68/$W$4)^3+'LED Curve'!$D$20*(BS68/$W$4)^2+'LED Curve'!$D$21*(BS68/$W$4)^1+'LED Curve'!$D$22)*$AC$4*$W$4))</f>
        <v>0</v>
      </c>
      <c r="FX68">
        <f>IF($W$5=0,0,IF(BT68&lt;=0,0,('LED Curve'!$D$19*(BT68/$W$5)^3+'LED Curve'!$D$20*(BT68/$W$5)^2+'LED Curve'!$D$21*(BT68/$W$5)^1+'LED Curve'!$D$22)*$AC$5*$W$5))</f>
        <v>0</v>
      </c>
      <c r="FY68">
        <f>IF($W$6=0,0,IF(BU68&lt;=0,0,('LED Curve'!$D$19*(BU68/$W$6)^3+'LED Curve'!$D$20*(BU68/$W$6)^2+'LED Curve'!$D$21*(BU68/$W$6)^1+'LED Curve'!$D$22)*$AC$6*$W$6))</f>
        <v>0</v>
      </c>
      <c r="FZ68">
        <f>IF($Z$2=0,0,IF(BV68&lt;=0,0,('LED Curve'!$D$19*(BV68/$Z$2)^3+'LED Curve'!$D$20*(BV68/$Z$2)^2+'LED Curve'!$D$21*(BV68/$Z$2)^1+'LED Curve'!$D$22)*$AE$2*$Z$2))</f>
        <v>0</v>
      </c>
      <c r="GA68">
        <f>IF($Z$3=0,0,IF(BW68&lt;=0,0,('LED Curve'!$D$19*(BW68/$Z$3)^3+'LED Curve'!$D$20*(BW68/$Z$3)^2+'LED Curve'!$D$21*(BW68/$Z$3)^1+'LED Curve'!$D$22)*$AE$3*$Z$3))</f>
        <v>0</v>
      </c>
      <c r="GB68">
        <f>IF($Z$4=0,0,IF(BX68&lt;=0,0,('LED Curve'!$D$19*(BX68/$Z$4)^3+'LED Curve'!$D$20*(BX68/$Z$4)^2+'LED Curve'!$D$21*(BX68/$Z$4)^1+'LED Curve'!$D$22)*$AE$4*$Z$4))</f>
        <v>0</v>
      </c>
      <c r="GC68">
        <f>IF($Z$5=0,0,IF(BY68&lt;=0,0,('LED Curve'!$D$19*(BY68/$Z$5)^3+'LED Curve'!$D$20*(BY68/$Z$5)^2+'LED Curve'!$D$21*(BY68/$Z$5)^1+'LED Curve'!$D$22)*$AE$5*$Z$5))</f>
        <v>0</v>
      </c>
      <c r="GD68">
        <f>IF($Z$6=0,0,IF(BZ68&lt;=0,0,('LED Curve'!$D$19*(BZ68/$Z$6)^3+'LED Curve'!$D$20*(BZ68/$Z$6)^2+'LED Curve'!$D$21*(BZ68/$Z$6)^1+'LED Curve'!$D$22)*$AE$6*$Z$6))</f>
        <v>0</v>
      </c>
      <c r="GF68">
        <f>IF($W$2=0,0,IF(CB68&lt;=0,0,('LED Curve'!$D$19*(CB68/$W$2)^3+'LED Curve'!$D$20*(CB68/$W$2)^2+'LED Curve'!$D$21*(CB68/$W$2)^1+'LED Curve'!$D$22)*$AC$2*$W$2))</f>
        <v>635.32891020465843</v>
      </c>
      <c r="GG68">
        <f>IF($W$3=0,0,IF(CC68&lt;=0,0,('LED Curve'!$D$19*(CC68/$W$3)^3+'LED Curve'!$D$20*(CC68/$W$3)^2+'LED Curve'!$D$21*(CC68/$W$3)^1+'LED Curve'!$D$22)*$AC$3*$W$3))</f>
        <v>1588.322275511646</v>
      </c>
      <c r="GH68">
        <f>IF($W$4=0,0,IF(CD68&lt;=0,0,('LED Curve'!$D$19*(CD68/$W$4)^3+'LED Curve'!$D$20*(CD68/$W$4)^2+'LED Curve'!$D$21*(CD68/$W$4)^1+'LED Curve'!$D$22)*$AC$4*$W$4))</f>
        <v>0</v>
      </c>
      <c r="GI68">
        <f>IF($W$5=0,0,IF(CE68&lt;=0,0,('LED Curve'!$D$19*(CE68/$W$5)^3+'LED Curve'!$D$20*(CE68/$W$5)^2+'LED Curve'!$D$21*(CE68/$W$5)^1+'LED Curve'!$D$22)*$AC$5*$W$5))</f>
        <v>0</v>
      </c>
      <c r="GJ68">
        <f>IF($W$6=0,0,IF(CF68&lt;=0,0,('LED Curve'!$D$19*(CF68/$W$6)^3+'LED Curve'!$D$20*(CF68/$W$6)^2+'LED Curve'!$D$21*(CF68/$W$6)^1+'LED Curve'!$D$22)*$AC$6*$W$6))</f>
        <v>0</v>
      </c>
      <c r="GK68">
        <f>IF($Z$2=0,0,IF(CG68&lt;=0,0,('LED Curve'!$D$19*(CG68/$Z$2)^3+'LED Curve'!$D$20*(CG68/$Z$2)^2+'LED Curve'!$D$21*(CG68/$Z$2)^1+'LED Curve'!$D$22)*$AE$2*$Z$2))</f>
        <v>0</v>
      </c>
      <c r="GL68">
        <f>IF($Z$3=0,0,IF(CH68&lt;=0,0,('LED Curve'!$D$19*(CH68/$Z$3)^3+'LED Curve'!$D$20*(CH68/$Z$3)^2+'LED Curve'!$D$21*(CH68/$Z$3)^1+'LED Curve'!$D$22)*$AE$3*$Z$3))</f>
        <v>0</v>
      </c>
      <c r="GM68">
        <f>IF($Z$4=0,0,IF(CI68&lt;=0,0,('LED Curve'!$D$19*(CI68/$Z$4)^3+'LED Curve'!$D$20*(CI68/$Z$4)^2+'LED Curve'!$D$21*(CI68/$Z$4)^1+'LED Curve'!$D$22)*$AE$4*$Z$4))</f>
        <v>0</v>
      </c>
      <c r="GN68">
        <f>IF($Z$5=0,0,IF(CJ68&lt;=0,0,('LED Curve'!$D$19*(CJ68/$Z$5)^3+'LED Curve'!$D$20*(CJ68/$Z$5)^2+'LED Curve'!$D$21*(CJ68/$Z$5)^1+'LED Curve'!$D$22)*$AE$5*$Z$5))</f>
        <v>0</v>
      </c>
      <c r="GO68">
        <f>IF($Z$6=0,0,IF(CK68&lt;=0,0,('LED Curve'!$D$19*(CK68/$Z$6)^3+'LED Curve'!$D$20*(CK68/$Z$6)^2+'LED Curve'!$D$21*(CK68/$Z$6)^1+'LED Curve'!$D$22)*$AE$6*$Z$6))</f>
        <v>0</v>
      </c>
      <c r="GQ68">
        <f t="shared" si="113"/>
        <v>2264.4162050031578</v>
      </c>
      <c r="GR68">
        <f t="shared" si="41"/>
        <v>499.52031958557973</v>
      </c>
      <c r="GS68">
        <f t="shared" si="114"/>
        <v>2240.2756218015829</v>
      </c>
      <c r="GT68">
        <f t="shared" si="42"/>
        <v>0</v>
      </c>
      <c r="GU68">
        <f t="shared" si="115"/>
        <v>2223.6511857163046</v>
      </c>
      <c r="GV68">
        <f t="shared" si="43"/>
        <v>0</v>
      </c>
    </row>
    <row r="69" spans="1:204" ht="16.899999999999999">
      <c r="A69">
        <v>58</v>
      </c>
      <c r="B69">
        <f t="shared" si="0"/>
        <v>1.8880208333333333E-3</v>
      </c>
      <c r="C69" s="50">
        <f t="shared" si="1"/>
        <v>98.362396452534441</v>
      </c>
      <c r="D69" s="50">
        <f t="shared" si="2"/>
        <v>109.44710716948272</v>
      </c>
      <c r="E69" s="50">
        <f t="shared" si="3"/>
        <v>120.53181788643099</v>
      </c>
      <c r="G69" s="52">
        <f t="shared" si="4"/>
        <v>1.5613078801989593</v>
      </c>
      <c r="H69" s="52">
        <f t="shared" si="5"/>
        <v>1.7372556693568684</v>
      </c>
      <c r="I69" s="52">
        <f t="shared" si="6"/>
        <v>1.9132034585147775</v>
      </c>
      <c r="J69" s="52">
        <f>IF(C69&lt;Calculation!D$19,0,G69)</f>
        <v>1.5613078801989593</v>
      </c>
      <c r="K69" s="52">
        <f>IF(D69&lt;Calculation!D$19,0,H69)</f>
        <v>1.7372556693568684</v>
      </c>
      <c r="L69" s="52">
        <f>IF(E69&lt;Calculation!D$19,0,I69)</f>
        <v>1.9132034585147775</v>
      </c>
      <c r="M69" s="52">
        <f>IF(IF(C69&lt;Calculation!D$19,0,C69*(R$3/(R$2+R$3)))&gt;0,$H$2*SIN(2*PI()*$E$2*B69)+$H$5,0)</f>
        <v>1.5777123746903321</v>
      </c>
      <c r="N69" s="52">
        <f>IF(IF(D69&lt;Calculation!D$19,0,D69*(R$3/(R$2+R$3)))&gt;0,$J$2*SIN(2*PI()*$E$2*B69)+$J$5,0)</f>
        <v>1.559532257121131</v>
      </c>
      <c r="O69" s="52">
        <f>IF(IF(E69&lt;Calculation!D$19,0,E69*(R$3/(R$2+R$3)))&gt;0,$L$2*SIN(2*PI()*$E$2*B69)+$L$5,0)</f>
        <v>1.5478995651998266</v>
      </c>
      <c r="Q69" s="55">
        <f>(M69/Design!C$43)*10^3</f>
        <v>175.30137496559246</v>
      </c>
      <c r="R69" s="55">
        <f>(N69/Design!C$43)*10^3</f>
        <v>173.2813619023479</v>
      </c>
      <c r="S69" s="55">
        <f>(O69/Design!C$43)*10^3</f>
        <v>171.98884057775851</v>
      </c>
      <c r="U69" s="55">
        <f>(($H$2*SIN(2*PI()*$E$2*B69)+$H$5)/Design!C$43)*10^3</f>
        <v>175.30137496559246</v>
      </c>
      <c r="V69" s="55">
        <f>(($J$2*SIN(2*PI()*$E$2*B69)+$J$5)/Design!C$43)*10^3</f>
        <v>173.2813619023479</v>
      </c>
      <c r="W69" s="55">
        <f>(($L$2*SIN(2*PI()*$E$2*B69)+$L$5)/Design!C$43)*10^3</f>
        <v>171.98884057775851</v>
      </c>
      <c r="Y69" s="99">
        <f>IF(C69&lt;('LED Curve'!$D$14*(U69/$W$2)^3+'LED Curve'!$D$15*(U69/$W$2)^2+'LED Curve'!$D$16*(U69/$W$2)^1+'LED Curve'!$D$17)*$AC$2+((R$5-1)*Design!C$18),0,         ('LED Curve'!$D$14*(U69/$W$2)^3+'LED Curve'!$D$15*(U69/$W$2)^2+'LED Curve'!$D$16*(U69/$W$2)^1+'LED Curve'!$D$17)*$AC$2)</f>
        <v>26.025482723315463</v>
      </c>
      <c r="Z69" s="99">
        <f>IF(Y69=0,0,IF(C69&lt;Y69+('LED Curve'!$D$14*(U69/$W$3)^3+'LED Curve'!$D$15*(U69/$W$3)^2+'LED Curve'!$D$16*(U69/$W$3)^1+'LED Curve'!$D$17)*$AC$3+((R$5-2)*Design!C$18),0,         ('LED Curve'!$D$14*(U69/$W$3)^3+'LED Curve'!$D$15*(U69/$W$3)^2+'LED Curve'!$D$16*(U69/$W$3)^1+'LED Curve'!$D$17)*$AC$3))</f>
        <v>65.063706808288657</v>
      </c>
      <c r="AA69" s="99">
        <f>IF(Z69=0,0,IF(C69&lt;(SUM(Y69:Z69)+('LED Curve'!$D$14*(U69/$W$4)^3+'LED Curve'!$D$15*(U69/$W$4)^2+'LED Curve'!$D$16*(U69/$W$4)^1+'LED Curve'!$D$17)*$AC$4+((R$5-3)*Design!C$18)),0,         ('LED Curve'!$D$14*(U69/$W$4)^3+'LED Curve'!$D$15*(U69/$W$4)^2+'LED Curve'!$D$16*(U69/$W$4)^1+'LED Curve'!$D$17)*$AC$4))</f>
        <v>0</v>
      </c>
      <c r="AB69" s="99">
        <f>IF(AA69=0,0,IF(C69&lt;(SUM(Y69:AA69)+('LED Curve'!$D$14*(U69/$W$5)^3+'LED Curve'!$D$15*(U69/$W$5)^2+'LED Curve'!$D$16*(U69/$W$5)^1+'LED Curve'!$D$17)*$AC$5+((R$5-4)*Design!C$18)),0,         ('LED Curve'!$D$14*(U69/$W$5)^3+'LED Curve'!$D$15*(U69/$W$5)^2+'LED Curve'!$D$16*(U69/$W$5)^1+'LED Curve'!$D$17)*$AC$5))</f>
        <v>0</v>
      </c>
      <c r="AC69" s="99">
        <f>IF(AB69=0,0,IF(C69&lt;(SUM(Y69:AB69)+ ('LED Curve'!$D$14*(U69/$W$6)^3+'LED Curve'!$D$15*(U69/$W$6)^2+'LED Curve'!$D$16*(U69/$W$6)^1+'LED Curve'!$D$17)*$AC$6+((R$5-5)*Design!C$18)),0,         ('LED Curve'!$D$14*(U69/$W$6)^3+'LED Curve'!$D$15*(U69/$W$6)^2+'LED Curve'!$D$16*(U69/$W$6)^1+'LED Curve'!$D$17)*$AC$6))</f>
        <v>0</v>
      </c>
      <c r="AD69" s="99">
        <f>IF(AC69=0,0,IF(C69&lt;(SUM(Y69:AC69)+('LED Curve'!$D$14*(U69/$Z$2)^3+'LED Curve'!$D$15*(U69/$Z$2)^2+'LED Curve'!$D$16*(U69/$Z$2)^1+'LED Curve'!$D$17)*$AE$2+((R$5-6)*Design!C$18)),0,         ('LED Curve'!$D$14*(U69/$Z$2)^3+'LED Curve'!$D$15*(U69/$Z$2)^2+'LED Curve'!$D$16*(U69/$Z$2)^1+'LED Curve'!$D$17)*$AE$2))</f>
        <v>0</v>
      </c>
      <c r="AE69" s="99">
        <f>IF(AD69=0,0,IF(C69&lt;(SUM(Y69:AD69)+('LED Curve'!$D$14*(U69/$Z$3)^3+'LED Curve'!$D$15*(U69/$Z$3)^2+'LED Curve'!$D$16*(U69/$Z$3)^1+'LED Curve'!$D$17)*$AE$3+((R$5-7)*Design!C$18)),0,         ('LED Curve'!$D$14*(U69/$Z$3)^3+'LED Curve'!$D$15*(U69/$Z$3)^2+'LED Curve'!$D$16*(U69/$Z$3)^1+'LED Curve'!$D$17)*$AE$3))</f>
        <v>0</v>
      </c>
      <c r="AF69" s="99">
        <f>IF(AE69=0,0,IF(C69&lt;(SUM(Y69:AE69)+('LED Curve'!$D$14*(U69/$Z$4)^3+'LED Curve'!$D$15*(U69/$Z$4)^2+'LED Curve'!$D$16*(U69/$Z$4)^1+'LED Curve'!$D$17)*$AE$4+((R$5-8)*Design!C$18)),0,         ('LED Curve'!$D$14*(U69/$Z$4)^3+'LED Curve'!$D$15*(U69/$Z$4)^2+'LED Curve'!$D$16*(U69/$Z$4)^1+'LED Curve'!$D$17)*$AE$4))</f>
        <v>0</v>
      </c>
      <c r="AG69" s="99">
        <f>IF(AF69=0,0,IF(C69&lt;(SUM(Y69:AF69)+('LED Curve'!$D$14*(U69/$Z$5)^3+'LED Curve'!$D$15*(U69/$Z$5)^2+'LED Curve'!$D$16*(U69/$Z$5)^1+'LED Curve'!$D$17)*$AE$5+((R$5-9)*Design!C$18)),0,         ('LED Curve'!$D$14*(U69/$Z$5)^3+'LED Curve'!$D$15*(U69/$Z$5)^2+'LED Curve'!$D$16*(U69/$Z$5)^1+'LED Curve'!$D$17)*$AE$5))</f>
        <v>0</v>
      </c>
      <c r="AH69" s="99">
        <f>IF(AG69=0,0,IF(C69&lt;(SUM(Y69:AG69)+('LED Curve'!$D$14*(U69/$Z$6)^3+'LED Curve'!$D$15*(U69/$Z$6)^2+'LED Curve'!$D$16*(U69/$Z$6)^1+'LED Curve'!$D$17)*$AE$6+((R$5-10)*Design!C$18)),0,         ('LED Curve'!$D$14*(U69/$Z$6)^3+'LED Curve'!$D$15*(U69/$Z$6)^2+'LED Curve'!$D$16*(U69/$Z$6)^1+'LED Curve'!$D$17)*$AE$6))</f>
        <v>0</v>
      </c>
      <c r="AI69">
        <f t="shared" si="44"/>
        <v>91.08918953160412</v>
      </c>
      <c r="AJ69" s="57">
        <f>IF(D69&lt;('LED Curve'!$D$14*(V69/$W$2)^3+'LED Curve'!$D$15*(V69/$W$2)^2+'LED Curve'!$D$16*(V69/$W$2)^1+'LED Curve'!$D$17)*$AC$2+((R$5-1)*Design!C$18),0,         ('LED Curve'!$D$14*(V69/$W$2)^3+'LED Curve'!$D$15*(V69/$W$2)^2+'LED Curve'!$D$16*(V69/$W$2)^1+'LED Curve'!$D$17)*$AC$2)</f>
        <v>25.986428472986212</v>
      </c>
      <c r="AK69" s="57">
        <f>IF(AJ69=0,0,IF(D69&lt;AJ69+('LED Curve'!$D$14*(V69/$W$3)^3+'LED Curve'!$D$15*(V69/$W$3)^2+'LED Curve'!$D$16*(V69/$W$3)^1+'LED Curve'!$D$17)*$AC$3+((R$5-1)*Design!C$18),0,         ('LED Curve'!$D$14*(V69/$W$3)^3+'LED Curve'!$D$15*(V69/$W$3)^2+'LED Curve'!$D$16*(V69/$W$3)^1+'LED Curve'!$D$17)*$AC$3))</f>
        <v>64.966071182465527</v>
      </c>
      <c r="AL69" s="57">
        <f>IF(AK69=0,0,IF(D69&lt;(SUM(AJ69:AK69)+('LED Curve'!$D$14*(V69/$W$4)^3+'LED Curve'!$D$15*(V69/$W$4)^2+'LED Curve'!$D$16*(V69/$W$4)^1+'LED Curve'!$D$17)*$AC$4+((R$5-1)*Design!C$18)),0,         ('LED Curve'!$D$14*(V69/$W$4)^3+'LED Curve'!$D$15*(V69/$W$4)^2+'LED Curve'!$D$16*(V69/$W$4)^1+'LED Curve'!$D$17)*$AC$4))</f>
        <v>0</v>
      </c>
      <c r="AM69" s="57">
        <f>IF(AL69=0,0,IF(D69&lt;(SUM(AJ69:AL69)+('LED Curve'!$D$14*(V69/$W$5)^3+'LED Curve'!$D$15*(V69/$W$5)^2+'LED Curve'!$D$16*(V69/$W$5)^1+'LED Curve'!$D$17)*$AC$5+((R$5-1)*Design!C$18)),0,         ('LED Curve'!$D$14*(V69/$W$5)^3+'LED Curve'!$D$15*(V69/$W$5)^2+'LED Curve'!$D$16*(V69/$W$5)^1+'LED Curve'!$D$17)*$AC$5))</f>
        <v>0</v>
      </c>
      <c r="AN69" s="57">
        <f>IF(AM69=0,0,IF(D69&lt;(SUM(AJ69:AM69)+ ('LED Curve'!$D$14*(V69/$W$6)^3+'LED Curve'!$D$15*(V69/$W$6)^2+'LED Curve'!$D$16*(V69/$W$6)^1+'LED Curve'!$D$17)*$AC$6+((R$5-1)*Design!C$18)),0,         ('LED Curve'!$D$14*(V69/$W$6)^3+'LED Curve'!$D$15*(V69/$W$6)^2+'LED Curve'!$D$16*(V69/$W$6)^1+'LED Curve'!$D$17)*$AC$6))</f>
        <v>0</v>
      </c>
      <c r="AO69" s="57">
        <f>IF(AN69=0,0,IF(D69&lt;(SUM(AJ69:AN69)+('LED Curve'!$D$14*(V69/$Z$2)^3+'LED Curve'!$D$15*(V69/$Z$2)^2+'LED Curve'!$D$16*(V69/$Z$2)^1+'LED Curve'!$D$17)*$AE$2+((R$5-1)*Design!C$18)),0,         ('LED Curve'!$D$14*(V69/$Z$2)^3+'LED Curve'!$D$15*(V69/$Z$2)^2+'LED Curve'!$D$16*(V69/$Z$2)^1+'LED Curve'!$D$17)*$AE$2))</f>
        <v>0</v>
      </c>
      <c r="AP69" s="57">
        <f>IF(AO69=0,0,IF(D69&lt;(SUM(AJ69:AO69)+('LED Curve'!$D$14*(V69/$Z$3)^3+'LED Curve'!$D$15*(V69/$Z$3)^2+'LED Curve'!$D$16*(V69/$Z$3)^1+'LED Curve'!$D$17)*$AE$3+((R$5-1)*Design!C$18)),0,         ('LED Curve'!$D$14*(V69/$Z$3)^3+'LED Curve'!$D$15*(V69/$Z$3)^2+'LED Curve'!$D$16*(V69/$Z$3)^1+'LED Curve'!$D$17)*$AE$3))</f>
        <v>0</v>
      </c>
      <c r="AQ69" s="57">
        <f>IF(AP69=0,0,IF(D69&lt;(SUM(AJ69:AP69)+('LED Curve'!$D$14*(V69/$Z$4)^3+'LED Curve'!$D$15*(V69/$Z$4)^2+'LED Curve'!$D$16*(V69/$Z$4)^1+'LED Curve'!$D$17)*$AE$4+((R$5-1)*Design!C$18)),0,         ('LED Curve'!$D$14*(V69/$Z$4)^3+'LED Curve'!$D$15*(V69/$Z$4)^2+'LED Curve'!$D$16*(V69/$Z$4)^1+'LED Curve'!$D$17)*$AE$4))</f>
        <v>0</v>
      </c>
      <c r="AR69" s="57">
        <f>IF(AQ69=0,0,IF(D69&lt;(SUM(AJ69:AQ69)+('LED Curve'!$D$14*(V69/$Z$5)^3+'LED Curve'!$D$15*(V69/$Z$5)^2+'LED Curve'!$D$16*(V69/$Z$5)^1+'LED Curve'!$D$17)*$AE$5+((R$5-1)*Design!C$18)),0,         ('LED Curve'!$D$14*(V69/$Z$5)^3+'LED Curve'!$D$15*(V69/$Z$5)^2+'LED Curve'!$D$16*(V69/$Z$5)^1+'LED Curve'!$D$17)*$AE$5))</f>
        <v>0</v>
      </c>
      <c r="AS69" s="57">
        <f>IF(AR69=0,0,IF(D69&lt;(SUM(AJ69:AR69)+('LED Curve'!$D$14*(V69/$Z$6)^3+'LED Curve'!$D$15*(V69/$Z$6)^2+'LED Curve'!$D$16*(V69/$Z$6)^1+'LED Curve'!$D$17)*$AE$6+((R$5-1)*Design!C$18)),0,         ('LED Curve'!$D$14*(V69/$Z$6)^3+'LED Curve'!$D$15*(V69/$Z$6)^2+'LED Curve'!$D$16*(V69/$Z$6)^1+'LED Curve'!$D$17)*$AE$6))</f>
        <v>0</v>
      </c>
      <c r="AU69" s="59">
        <f>IF(E69&lt;('LED Curve'!$D$14*(W69/$W$2)^3+'LED Curve'!$D$15*(W69/$W$2)^2+'LED Curve'!$D$16*(W69/$W$2)^1+'LED Curve'!$D$17)*$AC$2+((R$5-1)*Design!C$18),0,         ('LED Curve'!$D$14*(W69/$W$2)^3+'LED Curve'!$D$15*(W69/$W$2)^2+'LED Curve'!$D$16*(W69/$W$2)^1+'LED Curve'!$D$17)*$AC$2)</f>
        <v>25.961133796094714</v>
      </c>
      <c r="AV69" s="59">
        <f>IF(AU69=0,0,IF(E69&lt;AU69+('LED Curve'!$D$14*(W69/$W$3)^3+'LED Curve'!$D$15*(W69/$W$3)^2+'LED Curve'!$D$16*(W69/$W$3)^1+'LED Curve'!$D$17)*$AC$3+((R$5-2)*Design!C$18),0,         ('LED Curve'!$D$14*(W69/$W$3)^3+'LED Curve'!$D$15*(W69/$W$3)^2+'LED Curve'!$D$16*(W69/$W$3)^1+'LED Curve'!$D$17)*$AC$3))</f>
        <v>64.902834490236785</v>
      </c>
      <c r="AW69" s="59">
        <f>IF(AV69=0,0,IF(E69&lt;(SUM(AU69:AV69)+('LED Curve'!$D$14*(W69/$W$4)^3+'LED Curve'!$D$15*(W69/$W$4)^2+'LED Curve'!$D$16*(W69/$W$4)^1+'LED Curve'!$D$17)*$AC$4+((R$5-3)*Design!C$18)),0,         ('LED Curve'!$D$14*(W69/$W$4)^3+'LED Curve'!$D$15*(W69/$W$4)^2+'LED Curve'!$D$16*(W69/$W$4)^1+'LED Curve'!$D$17)*$AC$4))</f>
        <v>0</v>
      </c>
      <c r="AX69" s="59">
        <f>IF(AW69=0,0,IF(E69&lt;(SUM(AU69:AW69)+('LED Curve'!$D$14*(W69/$W$5)^3+'LED Curve'!$D$15*(W69/$W$5)^2+'LED Curve'!$D$16*(W69/$W$5)^1+'LED Curve'!$D$17)*$AC$5+((R$5-4)*Design!C$18)),0,         ('LED Curve'!$D$14*(W69/$W$5)^3+'LED Curve'!$D$15*(W69/$W$5)^2+'LED Curve'!$D$16*(W69/$W$5)^1+'LED Curve'!$D$17)*$AC$5))</f>
        <v>0</v>
      </c>
      <c r="AY69" s="59">
        <f>IF(AX69=0,0,IF(E69&lt;(SUM(AU69:AX69)+ ('LED Curve'!$D$14*(W69/$W$6)^3+'LED Curve'!$D$15*(W69/$W$6)^2+'LED Curve'!$D$16*(W69/$W$6)^1+'LED Curve'!$D$17)*$AC$6+((R$5-5)*Design!C$18)),0,         ('LED Curve'!$D$14*(W69/$W$6)^3+'LED Curve'!$D$15*(W69/$W$6)^2+'LED Curve'!$D$16*(W69/$W$6)^1+'LED Curve'!$D$17)*$AC$6))</f>
        <v>0</v>
      </c>
      <c r="AZ69" s="59">
        <f>IF(AY69=0,0,IF(E69&lt;(SUM(AU69:AY69)+('LED Curve'!$D$14*(W69/$Z$2)^3+'LED Curve'!$D$15*(W69/$Z$2)^2+'LED Curve'!$D$16*(W69/$Z$2)^1+'LED Curve'!$D$17)*$AE$2+((R$5-6)*Design!C$18)),0,         ('LED Curve'!$D$14*(W69/$Z$2)^3+'LED Curve'!$D$15*(W69/$Z$2)^2+'LED Curve'!$D$16*(W69/$Z$2)^1+'LED Curve'!$D$17)*$AE$2))</f>
        <v>0</v>
      </c>
      <c r="BA69" s="59">
        <f>IF(AZ69=0,0,IF(E69&lt;(SUM(AU69:AZ69)+('LED Curve'!$D$14*(W69/$Z$3)^3+'LED Curve'!$D$15*(W69/$Z$3)^2+'LED Curve'!$D$16*(W69/$Z$3)^1+'LED Curve'!$D$17)*$AE$3+((R$5-7)*Design!C$18)),0,         ('LED Curve'!$D$14*(W69/$Z$3)^3+'LED Curve'!$D$15*(W69/$Z$3)^2+'LED Curve'!$D$16*(W69/$Z$3)^1+'LED Curve'!$D$17)*$AE$3))</f>
        <v>0</v>
      </c>
      <c r="BB69" s="59">
        <f>IF(BA69=0,0,IF(E69&lt;(SUM(AU69:BA69)+('LED Curve'!$D$14*(W69/$Z$4)^3+'LED Curve'!$D$15*(W69/$Z$4)^2+'LED Curve'!$D$16*(W69/$Z$4)^1+'LED Curve'!$D$17)*$AE$4+((R$5-8)*Design!C$18)),0,         ('LED Curve'!$D$14*(W69/$Z$4)^3+'LED Curve'!$D$15*(W69/$Z$4)^2+'LED Curve'!$D$16*(W69/$Z$4)^1+'LED Curve'!$D$17)*$AE$4))</f>
        <v>0</v>
      </c>
      <c r="BC69" s="59">
        <f>IF(BB69=0,0,IF(E69&lt;(SUM(AU69:BB69)+('LED Curve'!$D$14*(W69/$Z$5)^3+'LED Curve'!$D$15*(W69/$Z$5)^2+'LED Curve'!$D$16*(W69/$Z$5)^1+'LED Curve'!$D$17)*$AE$5+((R$5-9)*Design!C$18)),0,         ('LED Curve'!$D$14*(W69/$Z$5)^3+'LED Curve'!$D$15*(W69/$Z$5)^2+'LED Curve'!$D$16*(W69/$Z$5)^1+'LED Curve'!$D$17)*$AE$5))</f>
        <v>0</v>
      </c>
      <c r="BD69" s="59">
        <f>IF(BC69=0,0,IF(E69&lt;(SUM(AU69:BC69)+('LED Curve'!$D$14*(W69/$Z$6)^3+'LED Curve'!$D$15*(W69/$Z$6)^2+'LED Curve'!$D$16*(W69/$Z$6)^1+'LED Curve'!$D$17)*$AE$6+((R$5-10)*Design!C$18)),0,         ('LED Curve'!$D$14*(W69/$Z$6)^3+'LED Curve'!$D$15*(W69/$Z$6)^2+'LED Curve'!$D$16*(W69/$Z$6)^1+'LED Curve'!$D$17)*$AE$6))</f>
        <v>0</v>
      </c>
      <c r="BE69">
        <f t="shared" si="45"/>
        <v>90.863968286331499</v>
      </c>
      <c r="BF69" s="64">
        <f t="shared" si="7"/>
        <v>175.30137496559246</v>
      </c>
      <c r="BG69" s="64">
        <f t="shared" si="8"/>
        <v>175.30137496559246</v>
      </c>
      <c r="BH69" s="64">
        <f t="shared" si="9"/>
        <v>0</v>
      </c>
      <c r="BI69" s="64">
        <f t="shared" si="10"/>
        <v>0</v>
      </c>
      <c r="BJ69" s="64">
        <f t="shared" si="11"/>
        <v>0</v>
      </c>
      <c r="BK69" s="64">
        <f t="shared" si="12"/>
        <v>0</v>
      </c>
      <c r="BL69" s="64">
        <f t="shared" si="13"/>
        <v>0</v>
      </c>
      <c r="BM69" s="64">
        <f t="shared" si="14"/>
        <v>0</v>
      </c>
      <c r="BN69" s="64">
        <f t="shared" si="15"/>
        <v>0</v>
      </c>
      <c r="BO69" s="64">
        <f t="shared" si="16"/>
        <v>0</v>
      </c>
      <c r="BQ69" s="67">
        <f t="shared" si="17"/>
        <v>173.2813619023479</v>
      </c>
      <c r="BR69" s="67">
        <f t="shared" si="18"/>
        <v>173.2813619023479</v>
      </c>
      <c r="BS69" s="67">
        <f t="shared" si="19"/>
        <v>0</v>
      </c>
      <c r="BT69" s="67">
        <f t="shared" si="20"/>
        <v>0</v>
      </c>
      <c r="BU69" s="67">
        <f t="shared" si="21"/>
        <v>0</v>
      </c>
      <c r="BV69" s="67">
        <f t="shared" si="22"/>
        <v>0</v>
      </c>
      <c r="BW69" s="67">
        <f t="shared" si="23"/>
        <v>0</v>
      </c>
      <c r="BX69" s="67">
        <f t="shared" si="24"/>
        <v>0</v>
      </c>
      <c r="BY69" s="67">
        <f t="shared" si="25"/>
        <v>0</v>
      </c>
      <c r="BZ69" s="67">
        <f t="shared" si="26"/>
        <v>0</v>
      </c>
      <c r="CB69" s="70">
        <f t="shared" si="27"/>
        <v>171.98884057775851</v>
      </c>
      <c r="CC69" s="70">
        <f t="shared" si="28"/>
        <v>171.98884057775851</v>
      </c>
      <c r="CD69" s="70">
        <f t="shared" si="29"/>
        <v>0</v>
      </c>
      <c r="CE69" s="70">
        <f t="shared" si="30"/>
        <v>0</v>
      </c>
      <c r="CF69" s="70">
        <f t="shared" si="31"/>
        <v>0</v>
      </c>
      <c r="CG69" s="70">
        <f t="shared" si="32"/>
        <v>0</v>
      </c>
      <c r="CH69" s="70">
        <f t="shared" si="33"/>
        <v>0</v>
      </c>
      <c r="CI69" s="70">
        <f t="shared" si="34"/>
        <v>0</v>
      </c>
      <c r="CJ69" s="70">
        <f t="shared" si="35"/>
        <v>0</v>
      </c>
      <c r="CK69" s="70">
        <f t="shared" si="36"/>
        <v>0</v>
      </c>
      <c r="CL69">
        <f t="shared" si="46"/>
        <v>343.97768115551702</v>
      </c>
      <c r="CM69" s="64">
        <f t="shared" si="47"/>
        <v>175.30137496559246</v>
      </c>
      <c r="CN69" s="64">
        <f t="shared" si="48"/>
        <v>175.30137496559246</v>
      </c>
      <c r="CO69" s="64">
        <f t="shared" si="49"/>
        <v>0</v>
      </c>
      <c r="CP69" s="64">
        <f t="shared" si="50"/>
        <v>0</v>
      </c>
      <c r="CQ69" s="64">
        <f t="shared" si="51"/>
        <v>0</v>
      </c>
      <c r="CR69" s="64">
        <f t="shared" si="52"/>
        <v>0</v>
      </c>
      <c r="CS69" s="64">
        <f t="shared" si="53"/>
        <v>0</v>
      </c>
      <c r="CT69" s="64">
        <f t="shared" si="54"/>
        <v>0</v>
      </c>
      <c r="CU69" s="64">
        <f t="shared" si="55"/>
        <v>0</v>
      </c>
      <c r="CV69" s="64">
        <f t="shared" si="56"/>
        <v>0</v>
      </c>
      <c r="CX69" s="103">
        <f t="shared" si="57"/>
        <v>173.2813619023479</v>
      </c>
      <c r="CY69" s="103">
        <f t="shared" si="58"/>
        <v>173.2813619023479</v>
      </c>
      <c r="CZ69" s="103">
        <f t="shared" si="59"/>
        <v>0</v>
      </c>
      <c r="DA69" s="103">
        <f t="shared" si="60"/>
        <v>0</v>
      </c>
      <c r="DB69" s="103">
        <f t="shared" si="61"/>
        <v>0</v>
      </c>
      <c r="DC69" s="103">
        <f t="shared" si="62"/>
        <v>0</v>
      </c>
      <c r="DD69" s="103">
        <f t="shared" si="63"/>
        <v>0</v>
      </c>
      <c r="DE69" s="103">
        <f t="shared" si="64"/>
        <v>0</v>
      </c>
      <c r="DF69" s="103">
        <f t="shared" si="65"/>
        <v>0</v>
      </c>
      <c r="DG69" s="103">
        <f t="shared" si="66"/>
        <v>0</v>
      </c>
      <c r="DI69" s="70">
        <f t="shared" si="67"/>
        <v>171.98884057775851</v>
      </c>
      <c r="DJ69" s="70">
        <f t="shared" si="68"/>
        <v>171.98884057775851</v>
      </c>
      <c r="DK69" s="70">
        <f t="shared" si="69"/>
        <v>0</v>
      </c>
      <c r="DL69" s="70">
        <f t="shared" si="70"/>
        <v>0</v>
      </c>
      <c r="DM69" s="70">
        <f t="shared" si="71"/>
        <v>0</v>
      </c>
      <c r="DN69" s="70">
        <f t="shared" si="72"/>
        <v>0</v>
      </c>
      <c r="DO69" s="70">
        <f t="shared" si="73"/>
        <v>0</v>
      </c>
      <c r="DP69" s="70">
        <f t="shared" si="74"/>
        <v>0</v>
      </c>
      <c r="DQ69" s="70">
        <f t="shared" si="75"/>
        <v>0</v>
      </c>
      <c r="DR69" s="70">
        <f t="shared" si="76"/>
        <v>0</v>
      </c>
      <c r="DT69">
        <f t="shared" si="77"/>
        <v>17.243063343040003</v>
      </c>
      <c r="DU69">
        <f t="shared" si="78"/>
        <v>18.965143786600191</v>
      </c>
      <c r="DV69">
        <f t="shared" si="116"/>
        <v>20.730127611016801</v>
      </c>
      <c r="DX69">
        <f t="shared" si="80"/>
        <v>0.22581524691188049</v>
      </c>
      <c r="DY69">
        <f t="shared" si="81"/>
        <v>0.2107617274771828</v>
      </c>
      <c r="DZ69">
        <f t="shared" si="82"/>
        <v>0.19346597923301995</v>
      </c>
      <c r="EB69">
        <f t="shared" si="83"/>
        <v>4.5623029055404727</v>
      </c>
      <c r="EC69">
        <f t="shared" si="84"/>
        <v>11.405757263851182</v>
      </c>
      <c r="ED69">
        <f t="shared" si="85"/>
        <v>0</v>
      </c>
      <c r="EE69">
        <f t="shared" si="86"/>
        <v>0</v>
      </c>
      <c r="EF69">
        <f t="shared" si="87"/>
        <v>0</v>
      </c>
      <c r="EG69">
        <f t="shared" si="88"/>
        <v>0</v>
      </c>
      <c r="EH69">
        <f t="shared" si="89"/>
        <v>0</v>
      </c>
      <c r="EI69">
        <f t="shared" si="90"/>
        <v>0</v>
      </c>
      <c r="EJ69">
        <f t="shared" si="91"/>
        <v>0</v>
      </c>
      <c r="EK69">
        <f t="shared" si="92"/>
        <v>0</v>
      </c>
      <c r="EM69">
        <f t="shared" si="93"/>
        <v>4.5029637167770016</v>
      </c>
      <c r="EN69">
        <f t="shared" si="94"/>
        <v>11.257409291942505</v>
      </c>
      <c r="EO69">
        <f t="shared" si="95"/>
        <v>0</v>
      </c>
      <c r="EP69">
        <f t="shared" si="96"/>
        <v>0</v>
      </c>
      <c r="EQ69">
        <f t="shared" si="97"/>
        <v>0</v>
      </c>
      <c r="ER69">
        <f t="shared" si="98"/>
        <v>0</v>
      </c>
      <c r="ES69">
        <f t="shared" si="99"/>
        <v>0</v>
      </c>
      <c r="ET69">
        <f t="shared" si="100"/>
        <v>0</v>
      </c>
      <c r="EU69">
        <f t="shared" si="101"/>
        <v>0</v>
      </c>
      <c r="EV69">
        <f t="shared" si="102"/>
        <v>0</v>
      </c>
      <c r="EX69">
        <f t="shared" si="103"/>
        <v>4.4650253016743928</v>
      </c>
      <c r="EY69">
        <f t="shared" si="104"/>
        <v>11.162563254185981</v>
      </c>
      <c r="EZ69">
        <f t="shared" si="105"/>
        <v>0</v>
      </c>
      <c r="FA69">
        <f t="shared" si="106"/>
        <v>0</v>
      </c>
      <c r="FB69">
        <f t="shared" si="107"/>
        <v>0</v>
      </c>
      <c r="FC69">
        <f t="shared" si="108"/>
        <v>0</v>
      </c>
      <c r="FD69">
        <f t="shared" si="109"/>
        <v>0</v>
      </c>
      <c r="FE69">
        <f t="shared" si="110"/>
        <v>0</v>
      </c>
      <c r="FF69">
        <f t="shared" si="111"/>
        <v>0</v>
      </c>
      <c r="FG69">
        <f t="shared" si="112"/>
        <v>0</v>
      </c>
      <c r="FJ69">
        <f>IF($W$2=0,0,IF(BF69&lt;=0,0,('LED Curve'!$D$19*(BF69/$W$2)^3+'LED Curve'!$D$20*(BF69/$W$2)^2+'LED Curve'!$D$21*(BF69/$W$2)^1+'LED Curve'!$D$22)*$AC$2*$W$2))</f>
        <v>654.45400490868224</v>
      </c>
      <c r="FK69">
        <f>IF($W$3=0,0,IF(BG69&lt;=0,0,('LED Curve'!$D$19*(BG69/$W$3)^3+'LED Curve'!$D$20*(BG69/$W$3)^2+'LED Curve'!$D$21*(BG69/$W$3)^1+'LED Curve'!$D$22)*$AC$3*$W$3))</f>
        <v>1636.1350122717056</v>
      </c>
      <c r="FL69">
        <f>IF($W$4=0,0,IF(BH69&lt;=0,0,('LED Curve'!$D$19*(BH69/$W$4)^3+'LED Curve'!$D$20*(BH69/$W$4)^2+'LED Curve'!$D$21*(BH69/$W$4)^1+'LED Curve'!$D$22)*$AC$4*$W$4))</f>
        <v>0</v>
      </c>
      <c r="FM69">
        <f>IF($W$5=0,0,IF(BI69&lt;=0,0,('LED Curve'!$D$19*(BI69/$W$5)^3+'LED Curve'!$D$20*(BI69/$W$5)^2+'LED Curve'!$D$21*(BI69/$W$5)^1+'LED Curve'!$D$22)*$AC$5*$W$5))</f>
        <v>0</v>
      </c>
      <c r="FN69">
        <f>IF($W$6=0,0,IF(BJ69&lt;=0,0,('LED Curve'!$D$19*(BJ69/$W$6)^3+'LED Curve'!$D$20*(BJ69/$W$6)^2+'LED Curve'!$D$21*(BJ69/$W$6)^1+'LED Curve'!$D$22)*$AC$6*$W$6))</f>
        <v>0</v>
      </c>
      <c r="FO69">
        <f>IF($Z$2=0,0,IF(BK69&lt;=0,0,('LED Curve'!$D$19*(BK69/$Z$2)^3+'LED Curve'!$D$20*(BK69/$Z$2)^2+'LED Curve'!$D$21*(BK69/$Z$2)^1+'LED Curve'!$D$22)*$AE$2*$Z$2))</f>
        <v>0</v>
      </c>
      <c r="FP69">
        <f>IF($Z$3=0,0,IF(BL69&lt;=0,0,('LED Curve'!$D$19*(BL69/$Z$3)^3+'LED Curve'!$D$20*(BL69/$Z$3)^2+'LED Curve'!$D$21*(BL69/$Z$3)^1+'LED Curve'!$D$22)*$AE$3*$Z$3))</f>
        <v>0</v>
      </c>
      <c r="FQ69">
        <f>IF($Z$4=0,0,IF(BM69&lt;=0,0,('LED Curve'!$D$19*(BM69/$Z$4)^3+'LED Curve'!$D$20*(BM69/$Z$4)^2+'LED Curve'!$D$21*(BM69/$Z$4)^1+'LED Curve'!$D$22)*$AE$4*$Z$4))</f>
        <v>0</v>
      </c>
      <c r="FR69">
        <f>IF($Z$5=0,0,IF(BN69&lt;=0,0,('LED Curve'!$D$19*(BN69/$Z$5)^3+'LED Curve'!$D$20*(BN69/$Z$5)^2+'LED Curve'!$D$21*(BN69/$Z$5)^1+'LED Curve'!$D$22)*$AE$5*$Z$5))</f>
        <v>0</v>
      </c>
      <c r="FS69">
        <f>IF($Z$6=0,0,IF(BO69&lt;=0,0,('LED Curve'!$D$19*(BO69/$Z$6)^3+'LED Curve'!$D$20*(BO69/$Z$6)^2+'LED Curve'!$D$21*(BO69/$Z$6)^1+'LED Curve'!$D$22)*$AE$6*$Z$6))</f>
        <v>0</v>
      </c>
      <c r="FU69">
        <f>IF($W$2=0,0,IF(BQ69&lt;=0,0,('LED Curve'!$D$19*(BQ69/$W$2)^3+'LED Curve'!$D$20*(BQ69/$W$2)^2+'LED Curve'!$D$21*(BQ69/$W$2)^1+'LED Curve'!$D$22)*$AC$2*$W$2))</f>
        <v>648.45668956768384</v>
      </c>
      <c r="FV69">
        <f>IF($W$3=0,0,IF(BR69&lt;=0,0,('LED Curve'!$D$19*(BR69/$W$3)^3+'LED Curve'!$D$20*(BR69/$W$3)^2+'LED Curve'!$D$21*(BR69/$W$3)^1+'LED Curve'!$D$22)*$AC$3*$W$3))</f>
        <v>1621.1417239192097</v>
      </c>
      <c r="FW69">
        <f>IF($W$4=0,0,IF(BS69&lt;=0,0,('LED Curve'!$D$19*(BS69/$W$4)^3+'LED Curve'!$D$20*(BS69/$W$4)^2+'LED Curve'!$D$21*(BS69/$W$4)^1+'LED Curve'!$D$22)*$AC$4*$W$4))</f>
        <v>0</v>
      </c>
      <c r="FX69">
        <f>IF($W$5=0,0,IF(BT69&lt;=0,0,('LED Curve'!$D$19*(BT69/$W$5)^3+'LED Curve'!$D$20*(BT69/$W$5)^2+'LED Curve'!$D$21*(BT69/$W$5)^1+'LED Curve'!$D$22)*$AC$5*$W$5))</f>
        <v>0</v>
      </c>
      <c r="FY69">
        <f>IF($W$6=0,0,IF(BU69&lt;=0,0,('LED Curve'!$D$19*(BU69/$W$6)^3+'LED Curve'!$D$20*(BU69/$W$6)^2+'LED Curve'!$D$21*(BU69/$W$6)^1+'LED Curve'!$D$22)*$AC$6*$W$6))</f>
        <v>0</v>
      </c>
      <c r="FZ69">
        <f>IF($Z$2=0,0,IF(BV69&lt;=0,0,('LED Curve'!$D$19*(BV69/$Z$2)^3+'LED Curve'!$D$20*(BV69/$Z$2)^2+'LED Curve'!$D$21*(BV69/$Z$2)^1+'LED Curve'!$D$22)*$AE$2*$Z$2))</f>
        <v>0</v>
      </c>
      <c r="GA69">
        <f>IF($Z$3=0,0,IF(BW69&lt;=0,0,('LED Curve'!$D$19*(BW69/$Z$3)^3+'LED Curve'!$D$20*(BW69/$Z$3)^2+'LED Curve'!$D$21*(BW69/$Z$3)^1+'LED Curve'!$D$22)*$AE$3*$Z$3))</f>
        <v>0</v>
      </c>
      <c r="GB69">
        <f>IF($Z$4=0,0,IF(BX69&lt;=0,0,('LED Curve'!$D$19*(BX69/$Z$4)^3+'LED Curve'!$D$20*(BX69/$Z$4)^2+'LED Curve'!$D$21*(BX69/$Z$4)^1+'LED Curve'!$D$22)*$AE$4*$Z$4))</f>
        <v>0</v>
      </c>
      <c r="GC69">
        <f>IF($Z$5=0,0,IF(BY69&lt;=0,0,('LED Curve'!$D$19*(BY69/$Z$5)^3+'LED Curve'!$D$20*(BY69/$Z$5)^2+'LED Curve'!$D$21*(BY69/$Z$5)^1+'LED Curve'!$D$22)*$AE$5*$Z$5))</f>
        <v>0</v>
      </c>
      <c r="GD69">
        <f>IF($Z$6=0,0,IF(BZ69&lt;=0,0,('LED Curve'!$D$19*(BZ69/$Z$6)^3+'LED Curve'!$D$20*(BZ69/$Z$6)^2+'LED Curve'!$D$21*(BZ69/$Z$6)^1+'LED Curve'!$D$22)*$AE$6*$Z$6))</f>
        <v>0</v>
      </c>
      <c r="GF69">
        <f>IF($W$2=0,0,IF(CB69&lt;=0,0,('LED Curve'!$D$19*(CB69/$W$2)^3+'LED Curve'!$D$20*(CB69/$W$2)^2+'LED Curve'!$D$21*(CB69/$W$2)^1+'LED Curve'!$D$22)*$AC$2*$W$2))</f>
        <v>644.59470267912423</v>
      </c>
      <c r="GG69">
        <f>IF($W$3=0,0,IF(CC69&lt;=0,0,('LED Curve'!$D$19*(CC69/$W$3)^3+'LED Curve'!$D$20*(CC69/$W$3)^2+'LED Curve'!$D$21*(CC69/$W$3)^1+'LED Curve'!$D$22)*$AC$3*$W$3))</f>
        <v>1611.4867566978105</v>
      </c>
      <c r="GH69">
        <f>IF($W$4=0,0,IF(CD69&lt;=0,0,('LED Curve'!$D$19*(CD69/$W$4)^3+'LED Curve'!$D$20*(CD69/$W$4)^2+'LED Curve'!$D$21*(CD69/$W$4)^1+'LED Curve'!$D$22)*$AC$4*$W$4))</f>
        <v>0</v>
      </c>
      <c r="GI69">
        <f>IF($W$5=0,0,IF(CE69&lt;=0,0,('LED Curve'!$D$19*(CE69/$W$5)^3+'LED Curve'!$D$20*(CE69/$W$5)^2+'LED Curve'!$D$21*(CE69/$W$5)^1+'LED Curve'!$D$22)*$AC$5*$W$5))</f>
        <v>0</v>
      </c>
      <c r="GJ69">
        <f>IF($W$6=0,0,IF(CF69&lt;=0,0,('LED Curve'!$D$19*(CF69/$W$6)^3+'LED Curve'!$D$20*(CF69/$W$6)^2+'LED Curve'!$D$21*(CF69/$W$6)^1+'LED Curve'!$D$22)*$AC$6*$W$6))</f>
        <v>0</v>
      </c>
      <c r="GK69">
        <f>IF($Z$2=0,0,IF(CG69&lt;=0,0,('LED Curve'!$D$19*(CG69/$Z$2)^3+'LED Curve'!$D$20*(CG69/$Z$2)^2+'LED Curve'!$D$21*(CG69/$Z$2)^1+'LED Curve'!$D$22)*$AE$2*$Z$2))</f>
        <v>0</v>
      </c>
      <c r="GL69">
        <f>IF($Z$3=0,0,IF(CH69&lt;=0,0,('LED Curve'!$D$19*(CH69/$Z$3)^3+'LED Curve'!$D$20*(CH69/$Z$3)^2+'LED Curve'!$D$21*(CH69/$Z$3)^1+'LED Curve'!$D$22)*$AE$3*$Z$3))</f>
        <v>0</v>
      </c>
      <c r="GM69">
        <f>IF($Z$4=0,0,IF(CI69&lt;=0,0,('LED Curve'!$D$19*(CI69/$Z$4)^3+'LED Curve'!$D$20*(CI69/$Z$4)^2+'LED Curve'!$D$21*(CI69/$Z$4)^1+'LED Curve'!$D$22)*$AE$4*$Z$4))</f>
        <v>0</v>
      </c>
      <c r="GN69">
        <f>IF($Z$5=0,0,IF(CJ69&lt;=0,0,('LED Curve'!$D$19*(CJ69/$Z$5)^3+'LED Curve'!$D$20*(CJ69/$Z$5)^2+'LED Curve'!$D$21*(CJ69/$Z$5)^1+'LED Curve'!$D$22)*$AE$5*$Z$5))</f>
        <v>0</v>
      </c>
      <c r="GO69">
        <f>IF($Z$6=0,0,IF(CK69&lt;=0,0,('LED Curve'!$D$19*(CK69/$Z$6)^3+'LED Curve'!$D$20*(CK69/$Z$6)^2+'LED Curve'!$D$21*(CK69/$Z$6)^1+'LED Curve'!$D$22)*$AE$6*$Z$6))</f>
        <v>0</v>
      </c>
      <c r="GQ69">
        <f t="shared" si="113"/>
        <v>2290.5890171803876</v>
      </c>
      <c r="GR69">
        <f t="shared" si="41"/>
        <v>525.69313176280957</v>
      </c>
      <c r="GS69">
        <f t="shared" si="114"/>
        <v>2269.5984134868936</v>
      </c>
      <c r="GT69">
        <f t="shared" si="42"/>
        <v>0</v>
      </c>
      <c r="GU69">
        <f t="shared" si="115"/>
        <v>2256.0814593769346</v>
      </c>
      <c r="GV69">
        <f t="shared" si="43"/>
        <v>0</v>
      </c>
    </row>
    <row r="70" spans="1:204" ht="16.899999999999999">
      <c r="A70">
        <v>59</v>
      </c>
      <c r="B70">
        <f t="shared" si="0"/>
        <v>1.9205729166666666E-3</v>
      </c>
      <c r="C70" s="50">
        <f t="shared" si="1"/>
        <v>99.774116672577577</v>
      </c>
      <c r="D70" s="50">
        <f t="shared" si="2"/>
        <v>111.01568519175287</v>
      </c>
      <c r="E70" s="50">
        <f t="shared" si="3"/>
        <v>122.25725371092814</v>
      </c>
      <c r="G70" s="52">
        <f t="shared" si="4"/>
        <v>1.5837161376599616</v>
      </c>
      <c r="H70" s="52">
        <f t="shared" si="5"/>
        <v>1.7621537332024264</v>
      </c>
      <c r="I70" s="52">
        <f t="shared" si="6"/>
        <v>1.940591328744891</v>
      </c>
      <c r="J70" s="52">
        <f>IF(C70&lt;Calculation!D$19,0,G70)</f>
        <v>1.5837161376599616</v>
      </c>
      <c r="K70" s="52">
        <f>IF(D70&lt;Calculation!D$19,0,H70)</f>
        <v>1.7621537332024264</v>
      </c>
      <c r="L70" s="52">
        <f>IF(E70&lt;Calculation!D$19,0,I70)</f>
        <v>1.940591328744891</v>
      </c>
      <c r="M70" s="52">
        <f>IF(IF(C70&lt;Calculation!D$19,0,C70*(R$3/(R$2+R$3)))&gt;0,$H$2*SIN(2*PI()*$E$2*B70)+$H$5,0)</f>
        <v>1.6001206321513344</v>
      </c>
      <c r="N70" s="52">
        <f>IF(IF(D70&lt;Calculation!D$19,0,D70*(R$3/(R$2+R$3)))&gt;0,$J$2*SIN(2*PI()*$E$2*B70)+$J$5,0)</f>
        <v>1.5844303209666888</v>
      </c>
      <c r="O70" s="52">
        <f>IF(IF(E70&lt;Calculation!D$19,0,E70*(R$3/(R$2+R$3)))&gt;0,$L$2*SIN(2*PI()*$E$2*B70)+$L$5,0)</f>
        <v>1.5752874354299402</v>
      </c>
      <c r="Q70" s="55">
        <f>(M70/Design!C$43)*10^3</f>
        <v>177.79118135014826</v>
      </c>
      <c r="R70" s="55">
        <f>(N70/Design!C$43)*10^3</f>
        <v>176.0478134407432</v>
      </c>
      <c r="S70" s="55">
        <f>(O70/Design!C$43)*10^3</f>
        <v>175.03193726999336</v>
      </c>
      <c r="U70" s="55">
        <f>(($H$2*SIN(2*PI()*$E$2*B70)+$H$5)/Design!C$43)*10^3</f>
        <v>177.79118135014826</v>
      </c>
      <c r="V70" s="55">
        <f>(($J$2*SIN(2*PI()*$E$2*B70)+$J$5)/Design!C$43)*10^3</f>
        <v>176.0478134407432</v>
      </c>
      <c r="W70" s="55">
        <f>(($L$2*SIN(2*PI()*$E$2*B70)+$L$5)/Design!C$43)*10^3</f>
        <v>175.03193726999336</v>
      </c>
      <c r="Y70" s="99">
        <f>IF(C70&lt;('LED Curve'!$D$14*(U70/$W$2)^3+'LED Curve'!$D$15*(U70/$W$2)^2+'LED Curve'!$D$16*(U70/$W$2)^1+'LED Curve'!$D$17)*$AC$2+((R$5-1)*Design!C$18),0,         ('LED Curve'!$D$14*(U70/$W$2)^3+'LED Curve'!$D$15*(U70/$W$2)^2+'LED Curve'!$D$16*(U70/$W$2)^1+'LED Curve'!$D$17)*$AC$2)</f>
        <v>26.072802034340004</v>
      </c>
      <c r="Z70" s="99">
        <f>IF(Y70=0,0,IF(C70&lt;Y70+('LED Curve'!$D$14*(U70/$W$3)^3+'LED Curve'!$D$15*(U70/$W$3)^2+'LED Curve'!$D$16*(U70/$W$3)^1+'LED Curve'!$D$17)*$AC$3+((R$5-2)*Design!C$18),0,         ('LED Curve'!$D$14*(U70/$W$3)^3+'LED Curve'!$D$15*(U70/$W$3)^2+'LED Curve'!$D$16*(U70/$W$3)^1+'LED Curve'!$D$17)*$AC$3))</f>
        <v>65.182005085850008</v>
      </c>
      <c r="AA70" s="99">
        <f>IF(Z70=0,0,IF(C70&lt;(SUM(Y70:Z70)+('LED Curve'!$D$14*(U70/$W$4)^3+'LED Curve'!$D$15*(U70/$W$4)^2+'LED Curve'!$D$16*(U70/$W$4)^1+'LED Curve'!$D$17)*$AC$4+((R$5-3)*Design!C$18)),0,         ('LED Curve'!$D$14*(U70/$W$4)^3+'LED Curve'!$D$15*(U70/$W$4)^2+'LED Curve'!$D$16*(U70/$W$4)^1+'LED Curve'!$D$17)*$AC$4))</f>
        <v>0</v>
      </c>
      <c r="AB70" s="99">
        <f>IF(AA70=0,0,IF(C70&lt;(SUM(Y70:AA70)+('LED Curve'!$D$14*(U70/$W$5)^3+'LED Curve'!$D$15*(U70/$W$5)^2+'LED Curve'!$D$16*(U70/$W$5)^1+'LED Curve'!$D$17)*$AC$5+((R$5-4)*Design!C$18)),0,         ('LED Curve'!$D$14*(U70/$W$5)^3+'LED Curve'!$D$15*(U70/$W$5)^2+'LED Curve'!$D$16*(U70/$W$5)^1+'LED Curve'!$D$17)*$AC$5))</f>
        <v>0</v>
      </c>
      <c r="AC70" s="99">
        <f>IF(AB70=0,0,IF(C70&lt;(SUM(Y70:AB70)+ ('LED Curve'!$D$14*(U70/$W$6)^3+'LED Curve'!$D$15*(U70/$W$6)^2+'LED Curve'!$D$16*(U70/$W$6)^1+'LED Curve'!$D$17)*$AC$6+((R$5-5)*Design!C$18)),0,         ('LED Curve'!$D$14*(U70/$W$6)^3+'LED Curve'!$D$15*(U70/$W$6)^2+'LED Curve'!$D$16*(U70/$W$6)^1+'LED Curve'!$D$17)*$AC$6))</f>
        <v>0</v>
      </c>
      <c r="AD70" s="99">
        <f>IF(AC70=0,0,IF(C70&lt;(SUM(Y70:AC70)+('LED Curve'!$D$14*(U70/$Z$2)^3+'LED Curve'!$D$15*(U70/$Z$2)^2+'LED Curve'!$D$16*(U70/$Z$2)^1+'LED Curve'!$D$17)*$AE$2+((R$5-6)*Design!C$18)),0,         ('LED Curve'!$D$14*(U70/$Z$2)^3+'LED Curve'!$D$15*(U70/$Z$2)^2+'LED Curve'!$D$16*(U70/$Z$2)^1+'LED Curve'!$D$17)*$AE$2))</f>
        <v>0</v>
      </c>
      <c r="AE70" s="99">
        <f>IF(AD70=0,0,IF(C70&lt;(SUM(Y70:AD70)+('LED Curve'!$D$14*(U70/$Z$3)^3+'LED Curve'!$D$15*(U70/$Z$3)^2+'LED Curve'!$D$16*(U70/$Z$3)^1+'LED Curve'!$D$17)*$AE$3+((R$5-7)*Design!C$18)),0,         ('LED Curve'!$D$14*(U70/$Z$3)^3+'LED Curve'!$D$15*(U70/$Z$3)^2+'LED Curve'!$D$16*(U70/$Z$3)^1+'LED Curve'!$D$17)*$AE$3))</f>
        <v>0</v>
      </c>
      <c r="AF70" s="99">
        <f>IF(AE70=0,0,IF(C70&lt;(SUM(Y70:AE70)+('LED Curve'!$D$14*(U70/$Z$4)^3+'LED Curve'!$D$15*(U70/$Z$4)^2+'LED Curve'!$D$16*(U70/$Z$4)^1+'LED Curve'!$D$17)*$AE$4+((R$5-8)*Design!C$18)),0,         ('LED Curve'!$D$14*(U70/$Z$4)^3+'LED Curve'!$D$15*(U70/$Z$4)^2+'LED Curve'!$D$16*(U70/$Z$4)^1+'LED Curve'!$D$17)*$AE$4))</f>
        <v>0</v>
      </c>
      <c r="AG70" s="99">
        <f>IF(AF70=0,0,IF(C70&lt;(SUM(Y70:AF70)+('LED Curve'!$D$14*(U70/$Z$5)^3+'LED Curve'!$D$15*(U70/$Z$5)^2+'LED Curve'!$D$16*(U70/$Z$5)^1+'LED Curve'!$D$17)*$AE$5+((R$5-9)*Design!C$18)),0,         ('LED Curve'!$D$14*(U70/$Z$5)^3+'LED Curve'!$D$15*(U70/$Z$5)^2+'LED Curve'!$D$16*(U70/$Z$5)^1+'LED Curve'!$D$17)*$AE$5))</f>
        <v>0</v>
      </c>
      <c r="AH70" s="99">
        <f>IF(AG70=0,0,IF(C70&lt;(SUM(Y70:AG70)+('LED Curve'!$D$14*(U70/$Z$6)^3+'LED Curve'!$D$15*(U70/$Z$6)^2+'LED Curve'!$D$16*(U70/$Z$6)^1+'LED Curve'!$D$17)*$AE$6+((R$5-10)*Design!C$18)),0,         ('LED Curve'!$D$14*(U70/$Z$6)^3+'LED Curve'!$D$15*(U70/$Z$6)^2+'LED Curve'!$D$16*(U70/$Z$6)^1+'LED Curve'!$D$17)*$AE$6))</f>
        <v>0</v>
      </c>
      <c r="AI70">
        <f t="shared" si="44"/>
        <v>91.254807120190009</v>
      </c>
      <c r="AJ70" s="57">
        <f>IF(D70&lt;('LED Curve'!$D$14*(V70/$W$2)^3+'LED Curve'!$D$15*(V70/$W$2)^2+'LED Curve'!$D$16*(V70/$W$2)^1+'LED Curve'!$D$17)*$AC$2+((R$5-1)*Design!C$18),0,         ('LED Curve'!$D$14*(V70/$W$2)^3+'LED Curve'!$D$15*(V70/$W$2)^2+'LED Curve'!$D$16*(V70/$W$2)^1+'LED Curve'!$D$17)*$AC$2)</f>
        <v>26.039764636808741</v>
      </c>
      <c r="AK70" s="57">
        <f>IF(AJ70=0,0,IF(D70&lt;AJ70+('LED Curve'!$D$14*(V70/$W$3)^3+'LED Curve'!$D$15*(V70/$W$3)^2+'LED Curve'!$D$16*(V70/$W$3)^1+'LED Curve'!$D$17)*$AC$3+((R$5-1)*Design!C$18),0,         ('LED Curve'!$D$14*(V70/$W$3)^3+'LED Curve'!$D$15*(V70/$W$3)^2+'LED Curve'!$D$16*(V70/$W$3)^1+'LED Curve'!$D$17)*$AC$3))</f>
        <v>65.099411592021852</v>
      </c>
      <c r="AL70" s="57">
        <f>IF(AK70=0,0,IF(D70&lt;(SUM(AJ70:AK70)+('LED Curve'!$D$14*(V70/$W$4)^3+'LED Curve'!$D$15*(V70/$W$4)^2+'LED Curve'!$D$16*(V70/$W$4)^1+'LED Curve'!$D$17)*$AC$4+((R$5-1)*Design!C$18)),0,         ('LED Curve'!$D$14*(V70/$W$4)^3+'LED Curve'!$D$15*(V70/$W$4)^2+'LED Curve'!$D$16*(V70/$W$4)^1+'LED Curve'!$D$17)*$AC$4))</f>
        <v>0</v>
      </c>
      <c r="AM70" s="57">
        <f>IF(AL70=0,0,IF(D70&lt;(SUM(AJ70:AL70)+('LED Curve'!$D$14*(V70/$W$5)^3+'LED Curve'!$D$15*(V70/$W$5)^2+'LED Curve'!$D$16*(V70/$W$5)^1+'LED Curve'!$D$17)*$AC$5+((R$5-1)*Design!C$18)),0,         ('LED Curve'!$D$14*(V70/$W$5)^3+'LED Curve'!$D$15*(V70/$W$5)^2+'LED Curve'!$D$16*(V70/$W$5)^1+'LED Curve'!$D$17)*$AC$5))</f>
        <v>0</v>
      </c>
      <c r="AN70" s="57">
        <f>IF(AM70=0,0,IF(D70&lt;(SUM(AJ70:AM70)+ ('LED Curve'!$D$14*(V70/$W$6)^3+'LED Curve'!$D$15*(V70/$W$6)^2+'LED Curve'!$D$16*(V70/$W$6)^1+'LED Curve'!$D$17)*$AC$6+((R$5-1)*Design!C$18)),0,         ('LED Curve'!$D$14*(V70/$W$6)^3+'LED Curve'!$D$15*(V70/$W$6)^2+'LED Curve'!$D$16*(V70/$W$6)^1+'LED Curve'!$D$17)*$AC$6))</f>
        <v>0</v>
      </c>
      <c r="AO70" s="57">
        <f>IF(AN70=0,0,IF(D70&lt;(SUM(AJ70:AN70)+('LED Curve'!$D$14*(V70/$Z$2)^3+'LED Curve'!$D$15*(V70/$Z$2)^2+'LED Curve'!$D$16*(V70/$Z$2)^1+'LED Curve'!$D$17)*$AE$2+((R$5-1)*Design!C$18)),0,         ('LED Curve'!$D$14*(V70/$Z$2)^3+'LED Curve'!$D$15*(V70/$Z$2)^2+'LED Curve'!$D$16*(V70/$Z$2)^1+'LED Curve'!$D$17)*$AE$2))</f>
        <v>0</v>
      </c>
      <c r="AP70" s="57">
        <f>IF(AO70=0,0,IF(D70&lt;(SUM(AJ70:AO70)+('LED Curve'!$D$14*(V70/$Z$3)^3+'LED Curve'!$D$15*(V70/$Z$3)^2+'LED Curve'!$D$16*(V70/$Z$3)^1+'LED Curve'!$D$17)*$AE$3+((R$5-1)*Design!C$18)),0,         ('LED Curve'!$D$14*(V70/$Z$3)^3+'LED Curve'!$D$15*(V70/$Z$3)^2+'LED Curve'!$D$16*(V70/$Z$3)^1+'LED Curve'!$D$17)*$AE$3))</f>
        <v>0</v>
      </c>
      <c r="AQ70" s="57">
        <f>IF(AP70=0,0,IF(D70&lt;(SUM(AJ70:AP70)+('LED Curve'!$D$14*(V70/$Z$4)^3+'LED Curve'!$D$15*(V70/$Z$4)^2+'LED Curve'!$D$16*(V70/$Z$4)^1+'LED Curve'!$D$17)*$AE$4+((R$5-1)*Design!C$18)),0,         ('LED Curve'!$D$14*(V70/$Z$4)^3+'LED Curve'!$D$15*(V70/$Z$4)^2+'LED Curve'!$D$16*(V70/$Z$4)^1+'LED Curve'!$D$17)*$AE$4))</f>
        <v>0</v>
      </c>
      <c r="AR70" s="57">
        <f>IF(AQ70=0,0,IF(D70&lt;(SUM(AJ70:AQ70)+('LED Curve'!$D$14*(V70/$Z$5)^3+'LED Curve'!$D$15*(V70/$Z$5)^2+'LED Curve'!$D$16*(V70/$Z$5)^1+'LED Curve'!$D$17)*$AE$5+((R$5-1)*Design!C$18)),0,         ('LED Curve'!$D$14*(V70/$Z$5)^3+'LED Curve'!$D$15*(V70/$Z$5)^2+'LED Curve'!$D$16*(V70/$Z$5)^1+'LED Curve'!$D$17)*$AE$5))</f>
        <v>0</v>
      </c>
      <c r="AS70" s="57">
        <f>IF(AR70=0,0,IF(D70&lt;(SUM(AJ70:AR70)+('LED Curve'!$D$14*(V70/$Z$6)^3+'LED Curve'!$D$15*(V70/$Z$6)^2+'LED Curve'!$D$16*(V70/$Z$6)^1+'LED Curve'!$D$17)*$AE$6+((R$5-1)*Design!C$18)),0,         ('LED Curve'!$D$14*(V70/$Z$6)^3+'LED Curve'!$D$15*(V70/$Z$6)^2+'LED Curve'!$D$16*(V70/$Z$6)^1+'LED Curve'!$D$17)*$AE$6))</f>
        <v>0</v>
      </c>
      <c r="AU70" s="59">
        <f>IF(E70&lt;('LED Curve'!$D$14*(W70/$W$2)^3+'LED Curve'!$D$15*(W70/$W$2)^2+'LED Curve'!$D$16*(W70/$W$2)^1+'LED Curve'!$D$17)*$AC$2+((R$5-1)*Design!C$18),0,         ('LED Curve'!$D$14*(W70/$W$2)^3+'LED Curve'!$D$15*(W70/$W$2)^2+'LED Curve'!$D$16*(W70/$W$2)^1+'LED Curve'!$D$17)*$AC$2)</f>
        <v>26.0203075264943</v>
      </c>
      <c r="AV70" s="59">
        <f>IF(AU70=0,0,IF(E70&lt;AU70+('LED Curve'!$D$14*(W70/$W$3)^3+'LED Curve'!$D$15*(W70/$W$3)^2+'LED Curve'!$D$16*(W70/$W$3)^1+'LED Curve'!$D$17)*$AC$3+((R$5-2)*Design!C$18),0,         ('LED Curve'!$D$14*(W70/$W$3)^3+'LED Curve'!$D$15*(W70/$W$3)^2+'LED Curve'!$D$16*(W70/$W$3)^1+'LED Curve'!$D$17)*$AC$3))</f>
        <v>65.050768816235745</v>
      </c>
      <c r="AW70" s="59">
        <f>IF(AV70=0,0,IF(E70&lt;(SUM(AU70:AV70)+('LED Curve'!$D$14*(W70/$W$4)^3+'LED Curve'!$D$15*(W70/$W$4)^2+'LED Curve'!$D$16*(W70/$W$4)^1+'LED Curve'!$D$17)*$AC$4+((R$5-3)*Design!C$18)),0,         ('LED Curve'!$D$14*(W70/$W$4)^3+'LED Curve'!$D$15*(W70/$W$4)^2+'LED Curve'!$D$16*(W70/$W$4)^1+'LED Curve'!$D$17)*$AC$4))</f>
        <v>0</v>
      </c>
      <c r="AX70" s="59">
        <f>IF(AW70=0,0,IF(E70&lt;(SUM(AU70:AW70)+('LED Curve'!$D$14*(W70/$W$5)^3+'LED Curve'!$D$15*(W70/$W$5)^2+'LED Curve'!$D$16*(W70/$W$5)^1+'LED Curve'!$D$17)*$AC$5+((R$5-4)*Design!C$18)),0,         ('LED Curve'!$D$14*(W70/$W$5)^3+'LED Curve'!$D$15*(W70/$W$5)^2+'LED Curve'!$D$16*(W70/$W$5)^1+'LED Curve'!$D$17)*$AC$5))</f>
        <v>0</v>
      </c>
      <c r="AY70" s="59">
        <f>IF(AX70=0,0,IF(E70&lt;(SUM(AU70:AX70)+ ('LED Curve'!$D$14*(W70/$W$6)^3+'LED Curve'!$D$15*(W70/$W$6)^2+'LED Curve'!$D$16*(W70/$W$6)^1+'LED Curve'!$D$17)*$AC$6+((R$5-5)*Design!C$18)),0,         ('LED Curve'!$D$14*(W70/$W$6)^3+'LED Curve'!$D$15*(W70/$W$6)^2+'LED Curve'!$D$16*(W70/$W$6)^1+'LED Curve'!$D$17)*$AC$6))</f>
        <v>0</v>
      </c>
      <c r="AZ70" s="59">
        <f>IF(AY70=0,0,IF(E70&lt;(SUM(AU70:AY70)+('LED Curve'!$D$14*(W70/$Z$2)^3+'LED Curve'!$D$15*(W70/$Z$2)^2+'LED Curve'!$D$16*(W70/$Z$2)^1+'LED Curve'!$D$17)*$AE$2+((R$5-6)*Design!C$18)),0,         ('LED Curve'!$D$14*(W70/$Z$2)^3+'LED Curve'!$D$15*(W70/$Z$2)^2+'LED Curve'!$D$16*(W70/$Z$2)^1+'LED Curve'!$D$17)*$AE$2))</f>
        <v>0</v>
      </c>
      <c r="BA70" s="59">
        <f>IF(AZ70=0,0,IF(E70&lt;(SUM(AU70:AZ70)+('LED Curve'!$D$14*(W70/$Z$3)^3+'LED Curve'!$D$15*(W70/$Z$3)^2+'LED Curve'!$D$16*(W70/$Z$3)^1+'LED Curve'!$D$17)*$AE$3+((R$5-7)*Design!C$18)),0,         ('LED Curve'!$D$14*(W70/$Z$3)^3+'LED Curve'!$D$15*(W70/$Z$3)^2+'LED Curve'!$D$16*(W70/$Z$3)^1+'LED Curve'!$D$17)*$AE$3))</f>
        <v>0</v>
      </c>
      <c r="BB70" s="59">
        <f>IF(BA70=0,0,IF(E70&lt;(SUM(AU70:BA70)+('LED Curve'!$D$14*(W70/$Z$4)^3+'LED Curve'!$D$15*(W70/$Z$4)^2+'LED Curve'!$D$16*(W70/$Z$4)^1+'LED Curve'!$D$17)*$AE$4+((R$5-8)*Design!C$18)),0,         ('LED Curve'!$D$14*(W70/$Z$4)^3+'LED Curve'!$D$15*(W70/$Z$4)^2+'LED Curve'!$D$16*(W70/$Z$4)^1+'LED Curve'!$D$17)*$AE$4))</f>
        <v>0</v>
      </c>
      <c r="BC70" s="59">
        <f>IF(BB70=0,0,IF(E70&lt;(SUM(AU70:BB70)+('LED Curve'!$D$14*(W70/$Z$5)^3+'LED Curve'!$D$15*(W70/$Z$5)^2+'LED Curve'!$D$16*(W70/$Z$5)^1+'LED Curve'!$D$17)*$AE$5+((R$5-9)*Design!C$18)),0,         ('LED Curve'!$D$14*(W70/$Z$5)^3+'LED Curve'!$D$15*(W70/$Z$5)^2+'LED Curve'!$D$16*(W70/$Z$5)^1+'LED Curve'!$D$17)*$AE$5))</f>
        <v>0</v>
      </c>
      <c r="BD70" s="59">
        <f>IF(BC70=0,0,IF(E70&lt;(SUM(AU70:BC70)+('LED Curve'!$D$14*(W70/$Z$6)^3+'LED Curve'!$D$15*(W70/$Z$6)^2+'LED Curve'!$D$16*(W70/$Z$6)^1+'LED Curve'!$D$17)*$AE$6+((R$5-10)*Design!C$18)),0,         ('LED Curve'!$D$14*(W70/$Z$6)^3+'LED Curve'!$D$15*(W70/$Z$6)^2+'LED Curve'!$D$16*(W70/$Z$6)^1+'LED Curve'!$D$17)*$AE$6))</f>
        <v>0</v>
      </c>
      <c r="BE70">
        <f t="shared" si="45"/>
        <v>91.071076342730038</v>
      </c>
      <c r="BF70" s="64">
        <f t="shared" si="7"/>
        <v>177.79118135014826</v>
      </c>
      <c r="BG70" s="64">
        <f t="shared" si="8"/>
        <v>177.79118135014826</v>
      </c>
      <c r="BH70" s="64">
        <f t="shared" si="9"/>
        <v>0</v>
      </c>
      <c r="BI70" s="64">
        <f t="shared" si="10"/>
        <v>0</v>
      </c>
      <c r="BJ70" s="64">
        <f t="shared" si="11"/>
        <v>0</v>
      </c>
      <c r="BK70" s="64">
        <f t="shared" si="12"/>
        <v>0</v>
      </c>
      <c r="BL70" s="64">
        <f t="shared" si="13"/>
        <v>0</v>
      </c>
      <c r="BM70" s="64">
        <f t="shared" si="14"/>
        <v>0</v>
      </c>
      <c r="BN70" s="64">
        <f t="shared" si="15"/>
        <v>0</v>
      </c>
      <c r="BO70" s="64">
        <f t="shared" si="16"/>
        <v>0</v>
      </c>
      <c r="BQ70" s="67">
        <f t="shared" si="17"/>
        <v>176.0478134407432</v>
      </c>
      <c r="BR70" s="67">
        <f t="shared" si="18"/>
        <v>176.0478134407432</v>
      </c>
      <c r="BS70" s="67">
        <f t="shared" si="19"/>
        <v>0</v>
      </c>
      <c r="BT70" s="67">
        <f t="shared" si="20"/>
        <v>0</v>
      </c>
      <c r="BU70" s="67">
        <f t="shared" si="21"/>
        <v>0</v>
      </c>
      <c r="BV70" s="67">
        <f t="shared" si="22"/>
        <v>0</v>
      </c>
      <c r="BW70" s="67">
        <f t="shared" si="23"/>
        <v>0</v>
      </c>
      <c r="BX70" s="67">
        <f t="shared" si="24"/>
        <v>0</v>
      </c>
      <c r="BY70" s="67">
        <f t="shared" si="25"/>
        <v>0</v>
      </c>
      <c r="BZ70" s="67">
        <f t="shared" si="26"/>
        <v>0</v>
      </c>
      <c r="CB70" s="70">
        <f t="shared" si="27"/>
        <v>175.03193726999336</v>
      </c>
      <c r="CC70" s="70">
        <f t="shared" si="28"/>
        <v>175.03193726999336</v>
      </c>
      <c r="CD70" s="70">
        <f t="shared" si="29"/>
        <v>0</v>
      </c>
      <c r="CE70" s="70">
        <f t="shared" si="30"/>
        <v>0</v>
      </c>
      <c r="CF70" s="70">
        <f t="shared" si="31"/>
        <v>0</v>
      </c>
      <c r="CG70" s="70">
        <f t="shared" si="32"/>
        <v>0</v>
      </c>
      <c r="CH70" s="70">
        <f t="shared" si="33"/>
        <v>0</v>
      </c>
      <c r="CI70" s="70">
        <f t="shared" si="34"/>
        <v>0</v>
      </c>
      <c r="CJ70" s="70">
        <f t="shared" si="35"/>
        <v>0</v>
      </c>
      <c r="CK70" s="70">
        <f t="shared" si="36"/>
        <v>0</v>
      </c>
      <c r="CL70">
        <f t="shared" si="46"/>
        <v>350.06387453998673</v>
      </c>
      <c r="CM70" s="64">
        <f t="shared" si="47"/>
        <v>177.79118135014826</v>
      </c>
      <c r="CN70" s="64">
        <f t="shared" si="48"/>
        <v>177.79118135014826</v>
      </c>
      <c r="CO70" s="64">
        <f t="shared" si="49"/>
        <v>0</v>
      </c>
      <c r="CP70" s="64">
        <f t="shared" si="50"/>
        <v>0</v>
      </c>
      <c r="CQ70" s="64">
        <f t="shared" si="51"/>
        <v>0</v>
      </c>
      <c r="CR70" s="64">
        <f t="shared" si="52"/>
        <v>0</v>
      </c>
      <c r="CS70" s="64">
        <f t="shared" si="53"/>
        <v>0</v>
      </c>
      <c r="CT70" s="64">
        <f t="shared" si="54"/>
        <v>0</v>
      </c>
      <c r="CU70" s="64">
        <f t="shared" si="55"/>
        <v>0</v>
      </c>
      <c r="CV70" s="64">
        <f t="shared" si="56"/>
        <v>0</v>
      </c>
      <c r="CX70" s="103">
        <f t="shared" si="57"/>
        <v>176.0478134407432</v>
      </c>
      <c r="CY70" s="103">
        <f t="shared" si="58"/>
        <v>176.0478134407432</v>
      </c>
      <c r="CZ70" s="103">
        <f t="shared" si="59"/>
        <v>0</v>
      </c>
      <c r="DA70" s="103">
        <f t="shared" si="60"/>
        <v>0</v>
      </c>
      <c r="DB70" s="103">
        <f t="shared" si="61"/>
        <v>0</v>
      </c>
      <c r="DC70" s="103">
        <f t="shared" si="62"/>
        <v>0</v>
      </c>
      <c r="DD70" s="103">
        <f t="shared" si="63"/>
        <v>0</v>
      </c>
      <c r="DE70" s="103">
        <f t="shared" si="64"/>
        <v>0</v>
      </c>
      <c r="DF70" s="103">
        <f t="shared" si="65"/>
        <v>0</v>
      </c>
      <c r="DG70" s="103">
        <f t="shared" si="66"/>
        <v>0</v>
      </c>
      <c r="DI70" s="70">
        <f t="shared" si="67"/>
        <v>175.03193726999336</v>
      </c>
      <c r="DJ70" s="70">
        <f t="shared" si="68"/>
        <v>175.03193726999336</v>
      </c>
      <c r="DK70" s="70">
        <f t="shared" si="69"/>
        <v>0</v>
      </c>
      <c r="DL70" s="70">
        <f t="shared" si="70"/>
        <v>0</v>
      </c>
      <c r="DM70" s="70">
        <f t="shared" si="71"/>
        <v>0</v>
      </c>
      <c r="DN70" s="70">
        <f t="shared" si="72"/>
        <v>0</v>
      </c>
      <c r="DO70" s="70">
        <f t="shared" si="73"/>
        <v>0</v>
      </c>
      <c r="DP70" s="70">
        <f t="shared" si="74"/>
        <v>0</v>
      </c>
      <c r="DQ70" s="70">
        <f t="shared" si="75"/>
        <v>0</v>
      </c>
      <c r="DR70" s="70">
        <f t="shared" si="76"/>
        <v>0</v>
      </c>
      <c r="DT70">
        <f t="shared" si="77"/>
        <v>17.738958071385092</v>
      </c>
      <c r="DU70">
        <f t="shared" si="78"/>
        <v>19.544068635633987</v>
      </c>
      <c r="DV70">
        <f t="shared" si="116"/>
        <v>21.398923962332837</v>
      </c>
      <c r="DX70">
        <f t="shared" si="80"/>
        <v>0.23386097573417924</v>
      </c>
      <c r="DY70">
        <f t="shared" si="81"/>
        <v>0.21872170217575582</v>
      </c>
      <c r="DZ70">
        <f t="shared" si="82"/>
        <v>0.20137335372824863</v>
      </c>
      <c r="EB70">
        <f t="shared" si="83"/>
        <v>4.6355142747938585</v>
      </c>
      <c r="EC70">
        <f t="shared" si="84"/>
        <v>11.588785686984647</v>
      </c>
      <c r="ED70">
        <f t="shared" si="85"/>
        <v>0</v>
      </c>
      <c r="EE70">
        <f t="shared" si="86"/>
        <v>0</v>
      </c>
      <c r="EF70">
        <f t="shared" si="87"/>
        <v>0</v>
      </c>
      <c r="EG70">
        <f t="shared" si="88"/>
        <v>0</v>
      </c>
      <c r="EH70">
        <f t="shared" si="89"/>
        <v>0</v>
      </c>
      <c r="EI70">
        <f t="shared" si="90"/>
        <v>0</v>
      </c>
      <c r="EJ70">
        <f t="shared" si="91"/>
        <v>0</v>
      </c>
      <c r="EK70">
        <f t="shared" si="92"/>
        <v>0</v>
      </c>
      <c r="EM70">
        <f t="shared" si="93"/>
        <v>4.5842436268217668</v>
      </c>
      <c r="EN70">
        <f t="shared" si="94"/>
        <v>11.460609067054419</v>
      </c>
      <c r="EO70">
        <f t="shared" si="95"/>
        <v>0</v>
      </c>
      <c r="EP70">
        <f t="shared" si="96"/>
        <v>0</v>
      </c>
      <c r="EQ70">
        <f t="shared" si="97"/>
        <v>0</v>
      </c>
      <c r="ER70">
        <f t="shared" si="98"/>
        <v>0</v>
      </c>
      <c r="ES70">
        <f t="shared" si="99"/>
        <v>0</v>
      </c>
      <c r="ET70">
        <f t="shared" si="100"/>
        <v>0</v>
      </c>
      <c r="EU70">
        <f t="shared" si="101"/>
        <v>0</v>
      </c>
      <c r="EV70">
        <f t="shared" si="102"/>
        <v>0</v>
      </c>
      <c r="EX70">
        <f t="shared" si="103"/>
        <v>4.5543848347232858</v>
      </c>
      <c r="EY70">
        <f t="shared" si="104"/>
        <v>11.385962086808215</v>
      </c>
      <c r="EZ70">
        <f t="shared" si="105"/>
        <v>0</v>
      </c>
      <c r="FA70">
        <f t="shared" si="106"/>
        <v>0</v>
      </c>
      <c r="FB70">
        <f t="shared" si="107"/>
        <v>0</v>
      </c>
      <c r="FC70">
        <f t="shared" si="108"/>
        <v>0</v>
      </c>
      <c r="FD70">
        <f t="shared" si="109"/>
        <v>0</v>
      </c>
      <c r="FE70">
        <f t="shared" si="110"/>
        <v>0</v>
      </c>
      <c r="FF70">
        <f t="shared" si="111"/>
        <v>0</v>
      </c>
      <c r="FG70">
        <f t="shared" si="112"/>
        <v>0</v>
      </c>
      <c r="FJ70">
        <f>IF($W$2=0,0,IF(BF70&lt;=0,0,('LED Curve'!$D$19*(BF70/$W$2)^3+'LED Curve'!$D$20*(BF70/$W$2)^2+'LED Curve'!$D$21*(BF70/$W$2)^1+'LED Curve'!$D$22)*$AC$2*$W$2))</f>
        <v>661.78122377245882</v>
      </c>
      <c r="FK70">
        <f>IF($W$3=0,0,IF(BG70&lt;=0,0,('LED Curve'!$D$19*(BG70/$W$3)^3+'LED Curve'!$D$20*(BG70/$W$3)^2+'LED Curve'!$D$21*(BG70/$W$3)^1+'LED Curve'!$D$22)*$AC$3*$W$3))</f>
        <v>1654.453059431147</v>
      </c>
      <c r="FL70">
        <f>IF($W$4=0,0,IF(BH70&lt;=0,0,('LED Curve'!$D$19*(BH70/$W$4)^3+'LED Curve'!$D$20*(BH70/$W$4)^2+'LED Curve'!$D$21*(BH70/$W$4)^1+'LED Curve'!$D$22)*$AC$4*$W$4))</f>
        <v>0</v>
      </c>
      <c r="FM70">
        <f>IF($W$5=0,0,IF(BI70&lt;=0,0,('LED Curve'!$D$19*(BI70/$W$5)^3+'LED Curve'!$D$20*(BI70/$W$5)^2+'LED Curve'!$D$21*(BI70/$W$5)^1+'LED Curve'!$D$22)*$AC$5*$W$5))</f>
        <v>0</v>
      </c>
      <c r="FN70">
        <f>IF($W$6=0,0,IF(BJ70&lt;=0,0,('LED Curve'!$D$19*(BJ70/$W$6)^3+'LED Curve'!$D$20*(BJ70/$W$6)^2+'LED Curve'!$D$21*(BJ70/$W$6)^1+'LED Curve'!$D$22)*$AC$6*$W$6))</f>
        <v>0</v>
      </c>
      <c r="FO70">
        <f>IF($Z$2=0,0,IF(BK70&lt;=0,0,('LED Curve'!$D$19*(BK70/$Z$2)^3+'LED Curve'!$D$20*(BK70/$Z$2)^2+'LED Curve'!$D$21*(BK70/$Z$2)^1+'LED Curve'!$D$22)*$AE$2*$Z$2))</f>
        <v>0</v>
      </c>
      <c r="FP70">
        <f>IF($Z$3=0,0,IF(BL70&lt;=0,0,('LED Curve'!$D$19*(BL70/$Z$3)^3+'LED Curve'!$D$20*(BL70/$Z$3)^2+'LED Curve'!$D$21*(BL70/$Z$3)^1+'LED Curve'!$D$22)*$AE$3*$Z$3))</f>
        <v>0</v>
      </c>
      <c r="FQ70">
        <f>IF($Z$4=0,0,IF(BM70&lt;=0,0,('LED Curve'!$D$19*(BM70/$Z$4)^3+'LED Curve'!$D$20*(BM70/$Z$4)^2+'LED Curve'!$D$21*(BM70/$Z$4)^1+'LED Curve'!$D$22)*$AE$4*$Z$4))</f>
        <v>0</v>
      </c>
      <c r="FR70">
        <f>IF($Z$5=0,0,IF(BN70&lt;=0,0,('LED Curve'!$D$19*(BN70/$Z$5)^3+'LED Curve'!$D$20*(BN70/$Z$5)^2+'LED Curve'!$D$21*(BN70/$Z$5)^1+'LED Curve'!$D$22)*$AE$5*$Z$5))</f>
        <v>0</v>
      </c>
      <c r="FS70">
        <f>IF($Z$6=0,0,IF(BO70&lt;=0,0,('LED Curve'!$D$19*(BO70/$Z$6)^3+'LED Curve'!$D$20*(BO70/$Z$6)^2+'LED Curve'!$D$21*(BO70/$Z$6)^1+'LED Curve'!$D$22)*$AE$6*$Z$6))</f>
        <v>0</v>
      </c>
      <c r="FU70">
        <f>IF($W$2=0,0,IF(BQ70&lt;=0,0,('LED Curve'!$D$19*(BQ70/$W$2)^3+'LED Curve'!$D$20*(BQ70/$W$2)^2+'LED Curve'!$D$21*(BQ70/$W$2)^1+'LED Curve'!$D$22)*$AC$2*$W$2))</f>
        <v>656.65823601474085</v>
      </c>
      <c r="FV70">
        <f>IF($W$3=0,0,IF(BR70&lt;=0,0,('LED Curve'!$D$19*(BR70/$W$3)^3+'LED Curve'!$D$20*(BR70/$W$3)^2+'LED Curve'!$D$21*(BR70/$W$3)^1+'LED Curve'!$D$22)*$AC$3*$W$3))</f>
        <v>1641.6455900368521</v>
      </c>
      <c r="FW70">
        <f>IF($W$4=0,0,IF(BS70&lt;=0,0,('LED Curve'!$D$19*(BS70/$W$4)^3+'LED Curve'!$D$20*(BS70/$W$4)^2+'LED Curve'!$D$21*(BS70/$W$4)^1+'LED Curve'!$D$22)*$AC$4*$W$4))</f>
        <v>0</v>
      </c>
      <c r="FX70">
        <f>IF($W$5=0,0,IF(BT70&lt;=0,0,('LED Curve'!$D$19*(BT70/$W$5)^3+'LED Curve'!$D$20*(BT70/$W$5)^2+'LED Curve'!$D$21*(BT70/$W$5)^1+'LED Curve'!$D$22)*$AC$5*$W$5))</f>
        <v>0</v>
      </c>
      <c r="FY70">
        <f>IF($W$6=0,0,IF(BU70&lt;=0,0,('LED Curve'!$D$19*(BU70/$W$6)^3+'LED Curve'!$D$20*(BU70/$W$6)^2+'LED Curve'!$D$21*(BU70/$W$6)^1+'LED Curve'!$D$22)*$AC$6*$W$6))</f>
        <v>0</v>
      </c>
      <c r="FZ70">
        <f>IF($Z$2=0,0,IF(BV70&lt;=0,0,('LED Curve'!$D$19*(BV70/$Z$2)^3+'LED Curve'!$D$20*(BV70/$Z$2)^2+'LED Curve'!$D$21*(BV70/$Z$2)^1+'LED Curve'!$D$22)*$AE$2*$Z$2))</f>
        <v>0</v>
      </c>
      <c r="GA70">
        <f>IF($Z$3=0,0,IF(BW70&lt;=0,0,('LED Curve'!$D$19*(BW70/$Z$3)^3+'LED Curve'!$D$20*(BW70/$Z$3)^2+'LED Curve'!$D$21*(BW70/$Z$3)^1+'LED Curve'!$D$22)*$AE$3*$Z$3))</f>
        <v>0</v>
      </c>
      <c r="GB70">
        <f>IF($Z$4=0,0,IF(BX70&lt;=0,0,('LED Curve'!$D$19*(BX70/$Z$4)^3+'LED Curve'!$D$20*(BX70/$Z$4)^2+'LED Curve'!$D$21*(BX70/$Z$4)^1+'LED Curve'!$D$22)*$AE$4*$Z$4))</f>
        <v>0</v>
      </c>
      <c r="GC70">
        <f>IF($Z$5=0,0,IF(BY70&lt;=0,0,('LED Curve'!$D$19*(BY70/$Z$5)^3+'LED Curve'!$D$20*(BY70/$Z$5)^2+'LED Curve'!$D$21*(BY70/$Z$5)^1+'LED Curve'!$D$22)*$AE$5*$Z$5))</f>
        <v>0</v>
      </c>
      <c r="GD70">
        <f>IF($Z$6=0,0,IF(BZ70&lt;=0,0,('LED Curve'!$D$19*(BZ70/$Z$6)^3+'LED Curve'!$D$20*(BZ70/$Z$6)^2+'LED Curve'!$D$21*(BZ70/$Z$6)^1+'LED Curve'!$D$22)*$AE$6*$Z$6))</f>
        <v>0</v>
      </c>
      <c r="GF70">
        <f>IF($W$2=0,0,IF(CB70&lt;=0,0,('LED Curve'!$D$19*(CB70/$W$2)^3+'LED Curve'!$D$20*(CB70/$W$2)^2+'LED Curve'!$D$21*(CB70/$W$2)^1+'LED Curve'!$D$22)*$AC$2*$W$2))</f>
        <v>653.65677422380418</v>
      </c>
      <c r="GG70">
        <f>IF($W$3=0,0,IF(CC70&lt;=0,0,('LED Curve'!$D$19*(CC70/$W$3)^3+'LED Curve'!$D$20*(CC70/$W$3)^2+'LED Curve'!$D$21*(CC70/$W$3)^1+'LED Curve'!$D$22)*$AC$3*$W$3))</f>
        <v>1634.1419355595103</v>
      </c>
      <c r="GH70">
        <f>IF($W$4=0,0,IF(CD70&lt;=0,0,('LED Curve'!$D$19*(CD70/$W$4)^3+'LED Curve'!$D$20*(CD70/$W$4)^2+'LED Curve'!$D$21*(CD70/$W$4)^1+'LED Curve'!$D$22)*$AC$4*$W$4))</f>
        <v>0</v>
      </c>
      <c r="GI70">
        <f>IF($W$5=0,0,IF(CE70&lt;=0,0,('LED Curve'!$D$19*(CE70/$W$5)^3+'LED Curve'!$D$20*(CE70/$W$5)^2+'LED Curve'!$D$21*(CE70/$W$5)^1+'LED Curve'!$D$22)*$AC$5*$W$5))</f>
        <v>0</v>
      </c>
      <c r="GJ70">
        <f>IF($W$6=0,0,IF(CF70&lt;=0,0,('LED Curve'!$D$19*(CF70/$W$6)^3+'LED Curve'!$D$20*(CF70/$W$6)^2+'LED Curve'!$D$21*(CF70/$W$6)^1+'LED Curve'!$D$22)*$AC$6*$W$6))</f>
        <v>0</v>
      </c>
      <c r="GK70">
        <f>IF($Z$2=0,0,IF(CG70&lt;=0,0,('LED Curve'!$D$19*(CG70/$Z$2)^3+'LED Curve'!$D$20*(CG70/$Z$2)^2+'LED Curve'!$D$21*(CG70/$Z$2)^1+'LED Curve'!$D$22)*$AE$2*$Z$2))</f>
        <v>0</v>
      </c>
      <c r="GL70">
        <f>IF($Z$3=0,0,IF(CH70&lt;=0,0,('LED Curve'!$D$19*(CH70/$Z$3)^3+'LED Curve'!$D$20*(CH70/$Z$3)^2+'LED Curve'!$D$21*(CH70/$Z$3)^1+'LED Curve'!$D$22)*$AE$3*$Z$3))</f>
        <v>0</v>
      </c>
      <c r="GM70">
        <f>IF($Z$4=0,0,IF(CI70&lt;=0,0,('LED Curve'!$D$19*(CI70/$Z$4)^3+'LED Curve'!$D$20*(CI70/$Z$4)^2+'LED Curve'!$D$21*(CI70/$Z$4)^1+'LED Curve'!$D$22)*$AE$4*$Z$4))</f>
        <v>0</v>
      </c>
      <c r="GN70">
        <f>IF($Z$5=0,0,IF(CJ70&lt;=0,0,('LED Curve'!$D$19*(CJ70/$Z$5)^3+'LED Curve'!$D$20*(CJ70/$Z$5)^2+'LED Curve'!$D$21*(CJ70/$Z$5)^1+'LED Curve'!$D$22)*$AE$5*$Z$5))</f>
        <v>0</v>
      </c>
      <c r="GO70">
        <f>IF($Z$6=0,0,IF(CK70&lt;=0,0,('LED Curve'!$D$19*(CK70/$Z$6)^3+'LED Curve'!$D$20*(CK70/$Z$6)^2+'LED Curve'!$D$21*(CK70/$Z$6)^1+'LED Curve'!$D$22)*$AE$6*$Z$6))</f>
        <v>0</v>
      </c>
      <c r="GQ70">
        <f t="shared" si="113"/>
        <v>2316.2342832036056</v>
      </c>
      <c r="GR70">
        <f t="shared" si="41"/>
        <v>551.3383977860276</v>
      </c>
      <c r="GS70">
        <f t="shared" si="114"/>
        <v>2298.3038260515932</v>
      </c>
      <c r="GT70">
        <f t="shared" si="42"/>
        <v>0</v>
      </c>
      <c r="GU70">
        <f t="shared" si="115"/>
        <v>2287.7987097833147</v>
      </c>
      <c r="GV70">
        <f t="shared" si="43"/>
        <v>0</v>
      </c>
    </row>
    <row r="71" spans="1:204" ht="16.899999999999999">
      <c r="A71">
        <v>60</v>
      </c>
      <c r="B71">
        <f t="shared" si="0"/>
        <v>1.953125E-3</v>
      </c>
      <c r="C71" s="50">
        <f t="shared" si="1"/>
        <v>101.17060044279746</v>
      </c>
      <c r="D71" s="50">
        <f t="shared" si="2"/>
        <v>112.56733382533051</v>
      </c>
      <c r="E71" s="50">
        <f t="shared" si="3"/>
        <v>123.96406720786356</v>
      </c>
      <c r="G71" s="52">
        <f t="shared" si="4"/>
        <v>1.6058825467110709</v>
      </c>
      <c r="H71" s="52">
        <f t="shared" si="5"/>
        <v>1.7867830765925476</v>
      </c>
      <c r="I71" s="52">
        <f t="shared" si="6"/>
        <v>1.9676836064740246</v>
      </c>
      <c r="J71" s="52">
        <f>IF(C71&lt;Calculation!D$19,0,G71)</f>
        <v>1.6058825467110709</v>
      </c>
      <c r="K71" s="52">
        <f>IF(D71&lt;Calculation!D$19,0,H71)</f>
        <v>1.7867830765925476</v>
      </c>
      <c r="L71" s="52">
        <f>IF(E71&lt;Calculation!D$19,0,I71)</f>
        <v>1.9676836064740246</v>
      </c>
      <c r="M71" s="52">
        <f>IF(IF(C71&lt;Calculation!D$19,0,C71*(R$3/(R$2+R$3)))&gt;0,$H$2*SIN(2*PI()*$E$2*B71)+$H$5,0)</f>
        <v>1.6222870412024437</v>
      </c>
      <c r="N71" s="52">
        <f>IF(IF(D71&lt;Calculation!D$19,0,D71*(R$3/(R$2+R$3)))&gt;0,$J$2*SIN(2*PI()*$E$2*B71)+$J$5,0)</f>
        <v>1.6090596643568102</v>
      </c>
      <c r="O71" s="52">
        <f>IF(IF(E71&lt;Calculation!D$19,0,E71*(R$3/(R$2+R$3)))&gt;0,$L$2*SIN(2*PI()*$E$2*B71)+$L$5,0)</f>
        <v>1.6023797131590738</v>
      </c>
      <c r="Q71" s="55">
        <f>(M71/Design!C$43)*10^3</f>
        <v>180.25411568916041</v>
      </c>
      <c r="R71" s="55">
        <f>(N71/Design!C$43)*10^3</f>
        <v>178.78440715075669</v>
      </c>
      <c r="S71" s="55">
        <f>(O71/Design!C$43)*10^3</f>
        <v>178.0421903510082</v>
      </c>
      <c r="U71" s="55">
        <f>(($H$2*SIN(2*PI()*$E$2*B71)+$H$5)/Design!C$43)*10^3</f>
        <v>180.25411568916041</v>
      </c>
      <c r="V71" s="55">
        <f>(($J$2*SIN(2*PI()*$E$2*B71)+$J$5)/Design!C$43)*10^3</f>
        <v>178.78440715075669</v>
      </c>
      <c r="W71" s="55">
        <f>(($L$2*SIN(2*PI()*$E$2*B71)+$L$5)/Design!C$43)*10^3</f>
        <v>178.0421903510082</v>
      </c>
      <c r="Y71" s="99">
        <f>IF(C71&lt;('LED Curve'!$D$14*(U71/$W$2)^3+'LED Curve'!$D$15*(U71/$W$2)^2+'LED Curve'!$D$16*(U71/$W$2)^1+'LED Curve'!$D$17)*$AC$2+((R$5-1)*Design!C$18),0,         ('LED Curve'!$D$14*(U71/$W$2)^3+'LED Curve'!$D$15*(U71/$W$2)^2+'LED Curve'!$D$16*(U71/$W$2)^1+'LED Curve'!$D$17)*$AC$2)</f>
        <v>26.118700637971912</v>
      </c>
      <c r="Z71" s="99">
        <f>IF(Y71=0,0,IF(C71&lt;Y71+('LED Curve'!$D$14*(U71/$W$3)^3+'LED Curve'!$D$15*(U71/$W$3)^2+'LED Curve'!$D$16*(U71/$W$3)^1+'LED Curve'!$D$17)*$AC$3+((R$5-2)*Design!C$18),0,         ('LED Curve'!$D$14*(U71/$W$3)^3+'LED Curve'!$D$15*(U71/$W$3)^2+'LED Curve'!$D$16*(U71/$W$3)^1+'LED Curve'!$D$17)*$AC$3))</f>
        <v>65.296751594929788</v>
      </c>
      <c r="AA71" s="99">
        <f>IF(Z71=0,0,IF(C71&lt;(SUM(Y71:Z71)+('LED Curve'!$D$14*(U71/$W$4)^3+'LED Curve'!$D$15*(U71/$W$4)^2+'LED Curve'!$D$16*(U71/$W$4)^1+'LED Curve'!$D$17)*$AC$4+((R$5-3)*Design!C$18)),0,         ('LED Curve'!$D$14*(U71/$W$4)^3+'LED Curve'!$D$15*(U71/$W$4)^2+'LED Curve'!$D$16*(U71/$W$4)^1+'LED Curve'!$D$17)*$AC$4))</f>
        <v>0</v>
      </c>
      <c r="AB71" s="99">
        <f>IF(AA71=0,0,IF(C71&lt;(SUM(Y71:AA71)+('LED Curve'!$D$14*(U71/$W$5)^3+'LED Curve'!$D$15*(U71/$W$5)^2+'LED Curve'!$D$16*(U71/$W$5)^1+'LED Curve'!$D$17)*$AC$5+((R$5-4)*Design!C$18)),0,         ('LED Curve'!$D$14*(U71/$W$5)^3+'LED Curve'!$D$15*(U71/$W$5)^2+'LED Curve'!$D$16*(U71/$W$5)^1+'LED Curve'!$D$17)*$AC$5))</f>
        <v>0</v>
      </c>
      <c r="AC71" s="99">
        <f>IF(AB71=0,0,IF(C71&lt;(SUM(Y71:AB71)+ ('LED Curve'!$D$14*(U71/$W$6)^3+'LED Curve'!$D$15*(U71/$W$6)^2+'LED Curve'!$D$16*(U71/$W$6)^1+'LED Curve'!$D$17)*$AC$6+((R$5-5)*Design!C$18)),0,         ('LED Curve'!$D$14*(U71/$W$6)^3+'LED Curve'!$D$15*(U71/$W$6)^2+'LED Curve'!$D$16*(U71/$W$6)^1+'LED Curve'!$D$17)*$AC$6))</f>
        <v>0</v>
      </c>
      <c r="AD71" s="99">
        <f>IF(AC71=0,0,IF(C71&lt;(SUM(Y71:AC71)+('LED Curve'!$D$14*(U71/$Z$2)^3+'LED Curve'!$D$15*(U71/$Z$2)^2+'LED Curve'!$D$16*(U71/$Z$2)^1+'LED Curve'!$D$17)*$AE$2+((R$5-6)*Design!C$18)),0,         ('LED Curve'!$D$14*(U71/$Z$2)^3+'LED Curve'!$D$15*(U71/$Z$2)^2+'LED Curve'!$D$16*(U71/$Z$2)^1+'LED Curve'!$D$17)*$AE$2))</f>
        <v>0</v>
      </c>
      <c r="AE71" s="99">
        <f>IF(AD71=0,0,IF(C71&lt;(SUM(Y71:AD71)+('LED Curve'!$D$14*(U71/$Z$3)^3+'LED Curve'!$D$15*(U71/$Z$3)^2+'LED Curve'!$D$16*(U71/$Z$3)^1+'LED Curve'!$D$17)*$AE$3+((R$5-7)*Design!C$18)),0,         ('LED Curve'!$D$14*(U71/$Z$3)^3+'LED Curve'!$D$15*(U71/$Z$3)^2+'LED Curve'!$D$16*(U71/$Z$3)^1+'LED Curve'!$D$17)*$AE$3))</f>
        <v>0</v>
      </c>
      <c r="AF71" s="99">
        <f>IF(AE71=0,0,IF(C71&lt;(SUM(Y71:AE71)+('LED Curve'!$D$14*(U71/$Z$4)^3+'LED Curve'!$D$15*(U71/$Z$4)^2+'LED Curve'!$D$16*(U71/$Z$4)^1+'LED Curve'!$D$17)*$AE$4+((R$5-8)*Design!C$18)),0,         ('LED Curve'!$D$14*(U71/$Z$4)^3+'LED Curve'!$D$15*(U71/$Z$4)^2+'LED Curve'!$D$16*(U71/$Z$4)^1+'LED Curve'!$D$17)*$AE$4))</f>
        <v>0</v>
      </c>
      <c r="AG71" s="99">
        <f>IF(AF71=0,0,IF(C71&lt;(SUM(Y71:AF71)+('LED Curve'!$D$14*(U71/$Z$5)^3+'LED Curve'!$D$15*(U71/$Z$5)^2+'LED Curve'!$D$16*(U71/$Z$5)^1+'LED Curve'!$D$17)*$AE$5+((R$5-9)*Design!C$18)),0,         ('LED Curve'!$D$14*(U71/$Z$5)^3+'LED Curve'!$D$15*(U71/$Z$5)^2+'LED Curve'!$D$16*(U71/$Z$5)^1+'LED Curve'!$D$17)*$AE$5))</f>
        <v>0</v>
      </c>
      <c r="AH71" s="99">
        <f>IF(AG71=0,0,IF(C71&lt;(SUM(Y71:AG71)+('LED Curve'!$D$14*(U71/$Z$6)^3+'LED Curve'!$D$15*(U71/$Z$6)^2+'LED Curve'!$D$16*(U71/$Z$6)^1+'LED Curve'!$D$17)*$AE$6+((R$5-10)*Design!C$18)),0,         ('LED Curve'!$D$14*(U71/$Z$6)^3+'LED Curve'!$D$15*(U71/$Z$6)^2+'LED Curve'!$D$16*(U71/$Z$6)^1+'LED Curve'!$D$17)*$AE$6))</f>
        <v>0</v>
      </c>
      <c r="AI71">
        <f t="shared" si="44"/>
        <v>91.4154522329017</v>
      </c>
      <c r="AJ71" s="57">
        <f>IF(D71&lt;('LED Curve'!$D$14*(V71/$W$2)^3+'LED Curve'!$D$15*(V71/$W$2)^2+'LED Curve'!$D$16*(V71/$W$2)^1+'LED Curve'!$D$17)*$AC$2+((R$5-1)*Design!C$18),0,         ('LED Curve'!$D$14*(V71/$W$2)^3+'LED Curve'!$D$15*(V71/$W$2)^2+'LED Curve'!$D$16*(V71/$W$2)^1+'LED Curve'!$D$17)*$AC$2)</f>
        <v>26.0914217222277</v>
      </c>
      <c r="AK71" s="57">
        <f>IF(AJ71=0,0,IF(D71&lt;AJ71+('LED Curve'!$D$14*(V71/$W$3)^3+'LED Curve'!$D$15*(V71/$W$3)^2+'LED Curve'!$D$16*(V71/$W$3)^1+'LED Curve'!$D$17)*$AC$3+((R$5-1)*Design!C$18),0,         ('LED Curve'!$D$14*(V71/$W$3)^3+'LED Curve'!$D$15*(V71/$W$3)^2+'LED Curve'!$D$16*(V71/$W$3)^1+'LED Curve'!$D$17)*$AC$3))</f>
        <v>65.228554305569247</v>
      </c>
      <c r="AL71" s="57">
        <f>IF(AK71=0,0,IF(D71&lt;(SUM(AJ71:AK71)+('LED Curve'!$D$14*(V71/$W$4)^3+'LED Curve'!$D$15*(V71/$W$4)^2+'LED Curve'!$D$16*(V71/$W$4)^1+'LED Curve'!$D$17)*$AC$4+((R$5-1)*Design!C$18)),0,         ('LED Curve'!$D$14*(V71/$W$4)^3+'LED Curve'!$D$15*(V71/$W$4)^2+'LED Curve'!$D$16*(V71/$W$4)^1+'LED Curve'!$D$17)*$AC$4))</f>
        <v>0</v>
      </c>
      <c r="AM71" s="57">
        <f>IF(AL71=0,0,IF(D71&lt;(SUM(AJ71:AL71)+('LED Curve'!$D$14*(V71/$W$5)^3+'LED Curve'!$D$15*(V71/$W$5)^2+'LED Curve'!$D$16*(V71/$W$5)^1+'LED Curve'!$D$17)*$AC$5+((R$5-1)*Design!C$18)),0,         ('LED Curve'!$D$14*(V71/$W$5)^3+'LED Curve'!$D$15*(V71/$W$5)^2+'LED Curve'!$D$16*(V71/$W$5)^1+'LED Curve'!$D$17)*$AC$5))</f>
        <v>0</v>
      </c>
      <c r="AN71" s="57">
        <f>IF(AM71=0,0,IF(D71&lt;(SUM(AJ71:AM71)+ ('LED Curve'!$D$14*(V71/$W$6)^3+'LED Curve'!$D$15*(V71/$W$6)^2+'LED Curve'!$D$16*(V71/$W$6)^1+'LED Curve'!$D$17)*$AC$6+((R$5-1)*Design!C$18)),0,         ('LED Curve'!$D$14*(V71/$W$6)^3+'LED Curve'!$D$15*(V71/$W$6)^2+'LED Curve'!$D$16*(V71/$W$6)^1+'LED Curve'!$D$17)*$AC$6))</f>
        <v>0</v>
      </c>
      <c r="AO71" s="57">
        <f>IF(AN71=0,0,IF(D71&lt;(SUM(AJ71:AN71)+('LED Curve'!$D$14*(V71/$Z$2)^3+'LED Curve'!$D$15*(V71/$Z$2)^2+'LED Curve'!$D$16*(V71/$Z$2)^1+'LED Curve'!$D$17)*$AE$2+((R$5-1)*Design!C$18)),0,         ('LED Curve'!$D$14*(V71/$Z$2)^3+'LED Curve'!$D$15*(V71/$Z$2)^2+'LED Curve'!$D$16*(V71/$Z$2)^1+'LED Curve'!$D$17)*$AE$2))</f>
        <v>0</v>
      </c>
      <c r="AP71" s="57">
        <f>IF(AO71=0,0,IF(D71&lt;(SUM(AJ71:AO71)+('LED Curve'!$D$14*(V71/$Z$3)^3+'LED Curve'!$D$15*(V71/$Z$3)^2+'LED Curve'!$D$16*(V71/$Z$3)^1+'LED Curve'!$D$17)*$AE$3+((R$5-1)*Design!C$18)),0,         ('LED Curve'!$D$14*(V71/$Z$3)^3+'LED Curve'!$D$15*(V71/$Z$3)^2+'LED Curve'!$D$16*(V71/$Z$3)^1+'LED Curve'!$D$17)*$AE$3))</f>
        <v>0</v>
      </c>
      <c r="AQ71" s="57">
        <f>IF(AP71=0,0,IF(D71&lt;(SUM(AJ71:AP71)+('LED Curve'!$D$14*(V71/$Z$4)^3+'LED Curve'!$D$15*(V71/$Z$4)^2+'LED Curve'!$D$16*(V71/$Z$4)^1+'LED Curve'!$D$17)*$AE$4+((R$5-1)*Design!C$18)),0,         ('LED Curve'!$D$14*(V71/$Z$4)^3+'LED Curve'!$D$15*(V71/$Z$4)^2+'LED Curve'!$D$16*(V71/$Z$4)^1+'LED Curve'!$D$17)*$AE$4))</f>
        <v>0</v>
      </c>
      <c r="AR71" s="57">
        <f>IF(AQ71=0,0,IF(D71&lt;(SUM(AJ71:AQ71)+('LED Curve'!$D$14*(V71/$Z$5)^3+'LED Curve'!$D$15*(V71/$Z$5)^2+'LED Curve'!$D$16*(V71/$Z$5)^1+'LED Curve'!$D$17)*$AE$5+((R$5-1)*Design!C$18)),0,         ('LED Curve'!$D$14*(V71/$Z$5)^3+'LED Curve'!$D$15*(V71/$Z$5)^2+'LED Curve'!$D$16*(V71/$Z$5)^1+'LED Curve'!$D$17)*$AE$5))</f>
        <v>0</v>
      </c>
      <c r="AS71" s="57">
        <f>IF(AR71=0,0,IF(D71&lt;(SUM(AJ71:AR71)+('LED Curve'!$D$14*(V71/$Z$6)^3+'LED Curve'!$D$15*(V71/$Z$6)^2+'LED Curve'!$D$16*(V71/$Z$6)^1+'LED Curve'!$D$17)*$AE$6+((R$5-1)*Design!C$18)),0,         ('LED Curve'!$D$14*(V71/$Z$6)^3+'LED Curve'!$D$15*(V71/$Z$6)^2+'LED Curve'!$D$16*(V71/$Z$6)^1+'LED Curve'!$D$17)*$AE$6))</f>
        <v>0</v>
      </c>
      <c r="AU71" s="59">
        <f>IF(E71&lt;('LED Curve'!$D$14*(W71/$W$2)^3+'LED Curve'!$D$15*(W71/$W$2)^2+'LED Curve'!$D$16*(W71/$W$2)^1+'LED Curve'!$D$17)*$AC$2+((R$5-1)*Design!C$18),0,         ('LED Curve'!$D$14*(W71/$W$2)^3+'LED Curve'!$D$15*(W71/$W$2)^2+'LED Curve'!$D$16*(W71/$W$2)^1+'LED Curve'!$D$17)*$AC$2)</f>
        <v>26.077521578658558</v>
      </c>
      <c r="AV71" s="59">
        <f>IF(AU71=0,0,IF(E71&lt;AU71+('LED Curve'!$D$14*(W71/$W$3)^3+'LED Curve'!$D$15*(W71/$W$3)^2+'LED Curve'!$D$16*(W71/$W$3)^1+'LED Curve'!$D$17)*$AC$3+((R$5-2)*Design!C$18),0,         ('LED Curve'!$D$14*(W71/$W$3)^3+'LED Curve'!$D$15*(W71/$W$3)^2+'LED Curve'!$D$16*(W71/$W$3)^1+'LED Curve'!$D$17)*$AC$3))</f>
        <v>65.193803946646398</v>
      </c>
      <c r="AW71" s="59">
        <f>IF(AV71=0,0,IF(E71&lt;(SUM(AU71:AV71)+('LED Curve'!$D$14*(W71/$W$4)^3+'LED Curve'!$D$15*(W71/$W$4)^2+'LED Curve'!$D$16*(W71/$W$4)^1+'LED Curve'!$D$17)*$AC$4+((R$5-3)*Design!C$18)),0,         ('LED Curve'!$D$14*(W71/$W$4)^3+'LED Curve'!$D$15*(W71/$W$4)^2+'LED Curve'!$D$16*(W71/$W$4)^1+'LED Curve'!$D$17)*$AC$4))</f>
        <v>0</v>
      </c>
      <c r="AX71" s="59">
        <f>IF(AW71=0,0,IF(E71&lt;(SUM(AU71:AW71)+('LED Curve'!$D$14*(W71/$W$5)^3+'LED Curve'!$D$15*(W71/$W$5)^2+'LED Curve'!$D$16*(W71/$W$5)^1+'LED Curve'!$D$17)*$AC$5+((R$5-4)*Design!C$18)),0,         ('LED Curve'!$D$14*(W71/$W$5)^3+'LED Curve'!$D$15*(W71/$W$5)^2+'LED Curve'!$D$16*(W71/$W$5)^1+'LED Curve'!$D$17)*$AC$5))</f>
        <v>0</v>
      </c>
      <c r="AY71" s="59">
        <f>IF(AX71=0,0,IF(E71&lt;(SUM(AU71:AX71)+ ('LED Curve'!$D$14*(W71/$W$6)^3+'LED Curve'!$D$15*(W71/$W$6)^2+'LED Curve'!$D$16*(W71/$W$6)^1+'LED Curve'!$D$17)*$AC$6+((R$5-5)*Design!C$18)),0,         ('LED Curve'!$D$14*(W71/$W$6)^3+'LED Curve'!$D$15*(W71/$W$6)^2+'LED Curve'!$D$16*(W71/$W$6)^1+'LED Curve'!$D$17)*$AC$6))</f>
        <v>0</v>
      </c>
      <c r="AZ71" s="59">
        <f>IF(AY71=0,0,IF(E71&lt;(SUM(AU71:AY71)+('LED Curve'!$D$14*(W71/$Z$2)^3+'LED Curve'!$D$15*(W71/$Z$2)^2+'LED Curve'!$D$16*(W71/$Z$2)^1+'LED Curve'!$D$17)*$AE$2+((R$5-6)*Design!C$18)),0,         ('LED Curve'!$D$14*(W71/$Z$2)^3+'LED Curve'!$D$15*(W71/$Z$2)^2+'LED Curve'!$D$16*(W71/$Z$2)^1+'LED Curve'!$D$17)*$AE$2))</f>
        <v>0</v>
      </c>
      <c r="BA71" s="59">
        <f>IF(AZ71=0,0,IF(E71&lt;(SUM(AU71:AZ71)+('LED Curve'!$D$14*(W71/$Z$3)^3+'LED Curve'!$D$15*(W71/$Z$3)^2+'LED Curve'!$D$16*(W71/$Z$3)^1+'LED Curve'!$D$17)*$AE$3+((R$5-7)*Design!C$18)),0,         ('LED Curve'!$D$14*(W71/$Z$3)^3+'LED Curve'!$D$15*(W71/$Z$3)^2+'LED Curve'!$D$16*(W71/$Z$3)^1+'LED Curve'!$D$17)*$AE$3))</f>
        <v>0</v>
      </c>
      <c r="BB71" s="59">
        <f>IF(BA71=0,0,IF(E71&lt;(SUM(AU71:BA71)+('LED Curve'!$D$14*(W71/$Z$4)^3+'LED Curve'!$D$15*(W71/$Z$4)^2+'LED Curve'!$D$16*(W71/$Z$4)^1+'LED Curve'!$D$17)*$AE$4+((R$5-8)*Design!C$18)),0,         ('LED Curve'!$D$14*(W71/$Z$4)^3+'LED Curve'!$D$15*(W71/$Z$4)^2+'LED Curve'!$D$16*(W71/$Z$4)^1+'LED Curve'!$D$17)*$AE$4))</f>
        <v>0</v>
      </c>
      <c r="BC71" s="59">
        <f>IF(BB71=0,0,IF(E71&lt;(SUM(AU71:BB71)+('LED Curve'!$D$14*(W71/$Z$5)^3+'LED Curve'!$D$15*(W71/$Z$5)^2+'LED Curve'!$D$16*(W71/$Z$5)^1+'LED Curve'!$D$17)*$AE$5+((R$5-9)*Design!C$18)),0,         ('LED Curve'!$D$14*(W71/$Z$5)^3+'LED Curve'!$D$15*(W71/$Z$5)^2+'LED Curve'!$D$16*(W71/$Z$5)^1+'LED Curve'!$D$17)*$AE$5))</f>
        <v>0</v>
      </c>
      <c r="BD71" s="59">
        <f>IF(BC71=0,0,IF(E71&lt;(SUM(AU71:BC71)+('LED Curve'!$D$14*(W71/$Z$6)^3+'LED Curve'!$D$15*(W71/$Z$6)^2+'LED Curve'!$D$16*(W71/$Z$6)^1+'LED Curve'!$D$17)*$AE$6+((R$5-10)*Design!C$18)),0,         ('LED Curve'!$D$14*(W71/$Z$6)^3+'LED Curve'!$D$15*(W71/$Z$6)^2+'LED Curve'!$D$16*(W71/$Z$6)^1+'LED Curve'!$D$17)*$AE$6))</f>
        <v>0</v>
      </c>
      <c r="BE71">
        <f t="shared" si="45"/>
        <v>91.27132552530496</v>
      </c>
      <c r="BF71" s="64">
        <f t="shared" si="7"/>
        <v>180.25411568916041</v>
      </c>
      <c r="BG71" s="64">
        <f t="shared" si="8"/>
        <v>180.25411568916041</v>
      </c>
      <c r="BH71" s="64">
        <f t="shared" si="9"/>
        <v>0</v>
      </c>
      <c r="BI71" s="64">
        <f t="shared" si="10"/>
        <v>0</v>
      </c>
      <c r="BJ71" s="64">
        <f t="shared" si="11"/>
        <v>0</v>
      </c>
      <c r="BK71" s="64">
        <f t="shared" si="12"/>
        <v>0</v>
      </c>
      <c r="BL71" s="64">
        <f t="shared" si="13"/>
        <v>0</v>
      </c>
      <c r="BM71" s="64">
        <f t="shared" si="14"/>
        <v>0</v>
      </c>
      <c r="BN71" s="64">
        <f t="shared" si="15"/>
        <v>0</v>
      </c>
      <c r="BO71" s="64">
        <f t="shared" si="16"/>
        <v>0</v>
      </c>
      <c r="BQ71" s="67">
        <f t="shared" si="17"/>
        <v>178.78440715075669</v>
      </c>
      <c r="BR71" s="67">
        <f t="shared" si="18"/>
        <v>178.78440715075669</v>
      </c>
      <c r="BS71" s="67">
        <f t="shared" si="19"/>
        <v>0</v>
      </c>
      <c r="BT71" s="67">
        <f t="shared" si="20"/>
        <v>0</v>
      </c>
      <c r="BU71" s="67">
        <f t="shared" si="21"/>
        <v>0</v>
      </c>
      <c r="BV71" s="67">
        <f t="shared" si="22"/>
        <v>0</v>
      </c>
      <c r="BW71" s="67">
        <f t="shared" si="23"/>
        <v>0</v>
      </c>
      <c r="BX71" s="67">
        <f t="shared" si="24"/>
        <v>0</v>
      </c>
      <c r="BY71" s="67">
        <f t="shared" si="25"/>
        <v>0</v>
      </c>
      <c r="BZ71" s="67">
        <f t="shared" si="26"/>
        <v>0</v>
      </c>
      <c r="CB71" s="70">
        <f t="shared" si="27"/>
        <v>178.0421903510082</v>
      </c>
      <c r="CC71" s="70">
        <f t="shared" si="28"/>
        <v>178.0421903510082</v>
      </c>
      <c r="CD71" s="70">
        <f t="shared" si="29"/>
        <v>0</v>
      </c>
      <c r="CE71" s="70">
        <f t="shared" si="30"/>
        <v>0</v>
      </c>
      <c r="CF71" s="70">
        <f t="shared" si="31"/>
        <v>0</v>
      </c>
      <c r="CG71" s="70">
        <f t="shared" si="32"/>
        <v>0</v>
      </c>
      <c r="CH71" s="70">
        <f t="shared" si="33"/>
        <v>0</v>
      </c>
      <c r="CI71" s="70">
        <f t="shared" si="34"/>
        <v>0</v>
      </c>
      <c r="CJ71" s="70">
        <f t="shared" si="35"/>
        <v>0</v>
      </c>
      <c r="CK71" s="70">
        <f t="shared" si="36"/>
        <v>0</v>
      </c>
      <c r="CL71">
        <f t="shared" si="46"/>
        <v>356.0843807020164</v>
      </c>
      <c r="CM71" s="64">
        <f t="shared" si="47"/>
        <v>180.25411568916041</v>
      </c>
      <c r="CN71" s="64">
        <f t="shared" si="48"/>
        <v>180.25411568916041</v>
      </c>
      <c r="CO71" s="64">
        <f t="shared" si="49"/>
        <v>0</v>
      </c>
      <c r="CP71" s="64">
        <f t="shared" si="50"/>
        <v>0</v>
      </c>
      <c r="CQ71" s="64">
        <f t="shared" si="51"/>
        <v>0</v>
      </c>
      <c r="CR71" s="64">
        <f t="shared" si="52"/>
        <v>0</v>
      </c>
      <c r="CS71" s="64">
        <f t="shared" si="53"/>
        <v>0</v>
      </c>
      <c r="CT71" s="64">
        <f t="shared" si="54"/>
        <v>0</v>
      </c>
      <c r="CU71" s="64">
        <f t="shared" si="55"/>
        <v>0</v>
      </c>
      <c r="CV71" s="64">
        <f t="shared" si="56"/>
        <v>0</v>
      </c>
      <c r="CX71" s="103">
        <f t="shared" si="57"/>
        <v>178.78440715075669</v>
      </c>
      <c r="CY71" s="103">
        <f t="shared" si="58"/>
        <v>178.78440715075669</v>
      </c>
      <c r="CZ71" s="103">
        <f t="shared" si="59"/>
        <v>0</v>
      </c>
      <c r="DA71" s="103">
        <f t="shared" si="60"/>
        <v>0</v>
      </c>
      <c r="DB71" s="103">
        <f t="shared" si="61"/>
        <v>0</v>
      </c>
      <c r="DC71" s="103">
        <f t="shared" si="62"/>
        <v>0</v>
      </c>
      <c r="DD71" s="103">
        <f t="shared" si="63"/>
        <v>0</v>
      </c>
      <c r="DE71" s="103">
        <f t="shared" si="64"/>
        <v>0</v>
      </c>
      <c r="DF71" s="103">
        <f t="shared" si="65"/>
        <v>0</v>
      </c>
      <c r="DG71" s="103">
        <f t="shared" si="66"/>
        <v>0</v>
      </c>
      <c r="DI71" s="70">
        <f t="shared" si="67"/>
        <v>178.0421903510082</v>
      </c>
      <c r="DJ71" s="70">
        <f t="shared" si="68"/>
        <v>178.0421903510082</v>
      </c>
      <c r="DK71" s="70">
        <f t="shared" si="69"/>
        <v>0</v>
      </c>
      <c r="DL71" s="70">
        <f t="shared" si="70"/>
        <v>0</v>
      </c>
      <c r="DM71" s="70">
        <f t="shared" si="71"/>
        <v>0</v>
      </c>
      <c r="DN71" s="70">
        <f t="shared" si="72"/>
        <v>0</v>
      </c>
      <c r="DO71" s="70">
        <f t="shared" si="73"/>
        <v>0</v>
      </c>
      <c r="DP71" s="70">
        <f t="shared" si="74"/>
        <v>0</v>
      </c>
      <c r="DQ71" s="70">
        <f t="shared" si="75"/>
        <v>0</v>
      </c>
      <c r="DR71" s="70">
        <f t="shared" si="76"/>
        <v>0</v>
      </c>
      <c r="DT71">
        <f t="shared" si="77"/>
        <v>18.236417116557838</v>
      </c>
      <c r="DU71">
        <f t="shared" si="78"/>
        <v>20.125284042503033</v>
      </c>
      <c r="DV71">
        <f t="shared" si="116"/>
        <v>22.070834050507621</v>
      </c>
      <c r="DX71">
        <f t="shared" si="80"/>
        <v>0.24201955997661143</v>
      </c>
      <c r="DY71">
        <f t="shared" si="81"/>
        <v>0.2268070717855882</v>
      </c>
      <c r="DZ71">
        <f t="shared" si="82"/>
        <v>0.20941866262586262</v>
      </c>
      <c r="EB71">
        <f t="shared" si="83"/>
        <v>4.7080032864475374</v>
      </c>
      <c r="EC71">
        <f t="shared" si="84"/>
        <v>11.770008216118844</v>
      </c>
      <c r="ED71">
        <f t="shared" si="85"/>
        <v>0</v>
      </c>
      <c r="EE71">
        <f t="shared" si="86"/>
        <v>0</v>
      </c>
      <c r="EF71">
        <f t="shared" si="87"/>
        <v>0</v>
      </c>
      <c r="EG71">
        <f t="shared" si="88"/>
        <v>0</v>
      </c>
      <c r="EH71">
        <f t="shared" si="89"/>
        <v>0</v>
      </c>
      <c r="EI71">
        <f t="shared" si="90"/>
        <v>0</v>
      </c>
      <c r="EJ71">
        <f t="shared" si="91"/>
        <v>0</v>
      </c>
      <c r="EK71">
        <f t="shared" si="92"/>
        <v>0</v>
      </c>
      <c r="EM71">
        <f t="shared" si="93"/>
        <v>4.6647393643288542</v>
      </c>
      <c r="EN71">
        <f t="shared" si="94"/>
        <v>11.661848410822136</v>
      </c>
      <c r="EO71">
        <f t="shared" si="95"/>
        <v>0</v>
      </c>
      <c r="EP71">
        <f t="shared" si="96"/>
        <v>0</v>
      </c>
      <c r="EQ71">
        <f t="shared" si="97"/>
        <v>0</v>
      </c>
      <c r="ER71">
        <f t="shared" si="98"/>
        <v>0</v>
      </c>
      <c r="ES71">
        <f t="shared" si="99"/>
        <v>0</v>
      </c>
      <c r="ET71">
        <f t="shared" si="100"/>
        <v>0</v>
      </c>
      <c r="EU71">
        <f t="shared" si="101"/>
        <v>0</v>
      </c>
      <c r="EV71">
        <f t="shared" si="102"/>
        <v>0</v>
      </c>
      <c r="EX71">
        <f t="shared" si="103"/>
        <v>4.6428990607900502</v>
      </c>
      <c r="EY71">
        <f t="shared" si="104"/>
        <v>11.607247651975127</v>
      </c>
      <c r="EZ71">
        <f t="shared" si="105"/>
        <v>0</v>
      </c>
      <c r="FA71">
        <f t="shared" si="106"/>
        <v>0</v>
      </c>
      <c r="FB71">
        <f t="shared" si="107"/>
        <v>0</v>
      </c>
      <c r="FC71">
        <f t="shared" si="108"/>
        <v>0</v>
      </c>
      <c r="FD71">
        <f t="shared" si="109"/>
        <v>0</v>
      </c>
      <c r="FE71">
        <f t="shared" si="110"/>
        <v>0</v>
      </c>
      <c r="FF71">
        <f t="shared" si="111"/>
        <v>0</v>
      </c>
      <c r="FG71">
        <f t="shared" si="112"/>
        <v>0</v>
      </c>
      <c r="FJ71">
        <f>IF($W$2=0,0,IF(BF71&lt;=0,0,('LED Curve'!$D$19*(BF71/$W$2)^3+'LED Curve'!$D$20*(BF71/$W$2)^2+'LED Curve'!$D$21*(BF71/$W$2)^1+'LED Curve'!$D$22)*$AC$2*$W$2))</f>
        <v>668.9582345722763</v>
      </c>
      <c r="FK71">
        <f>IF($W$3=0,0,IF(BG71&lt;=0,0,('LED Curve'!$D$19*(BG71/$W$3)^3+'LED Curve'!$D$20*(BG71/$W$3)^2+'LED Curve'!$D$21*(BG71/$W$3)^1+'LED Curve'!$D$22)*$AC$3*$W$3))</f>
        <v>1672.3955864306909</v>
      </c>
      <c r="FL71">
        <f>IF($W$4=0,0,IF(BH71&lt;=0,0,('LED Curve'!$D$19*(BH71/$W$4)^3+'LED Curve'!$D$20*(BH71/$W$4)^2+'LED Curve'!$D$21*(BH71/$W$4)^1+'LED Curve'!$D$22)*$AC$4*$W$4))</f>
        <v>0</v>
      </c>
      <c r="FM71">
        <f>IF($W$5=0,0,IF(BI71&lt;=0,0,('LED Curve'!$D$19*(BI71/$W$5)^3+'LED Curve'!$D$20*(BI71/$W$5)^2+'LED Curve'!$D$21*(BI71/$W$5)^1+'LED Curve'!$D$22)*$AC$5*$W$5))</f>
        <v>0</v>
      </c>
      <c r="FN71">
        <f>IF($W$6=0,0,IF(BJ71&lt;=0,0,('LED Curve'!$D$19*(BJ71/$W$6)^3+'LED Curve'!$D$20*(BJ71/$W$6)^2+'LED Curve'!$D$21*(BJ71/$W$6)^1+'LED Curve'!$D$22)*$AC$6*$W$6))</f>
        <v>0</v>
      </c>
      <c r="FO71">
        <f>IF($Z$2=0,0,IF(BK71&lt;=0,0,('LED Curve'!$D$19*(BK71/$Z$2)^3+'LED Curve'!$D$20*(BK71/$Z$2)^2+'LED Curve'!$D$21*(BK71/$Z$2)^1+'LED Curve'!$D$22)*$AE$2*$Z$2))</f>
        <v>0</v>
      </c>
      <c r="FP71">
        <f>IF($Z$3=0,0,IF(BL71&lt;=0,0,('LED Curve'!$D$19*(BL71/$Z$3)^3+'LED Curve'!$D$20*(BL71/$Z$3)^2+'LED Curve'!$D$21*(BL71/$Z$3)^1+'LED Curve'!$D$22)*$AE$3*$Z$3))</f>
        <v>0</v>
      </c>
      <c r="FQ71">
        <f>IF($Z$4=0,0,IF(BM71&lt;=0,0,('LED Curve'!$D$19*(BM71/$Z$4)^3+'LED Curve'!$D$20*(BM71/$Z$4)^2+'LED Curve'!$D$21*(BM71/$Z$4)^1+'LED Curve'!$D$22)*$AE$4*$Z$4))</f>
        <v>0</v>
      </c>
      <c r="FR71">
        <f>IF($Z$5=0,0,IF(BN71&lt;=0,0,('LED Curve'!$D$19*(BN71/$Z$5)^3+'LED Curve'!$D$20*(BN71/$Z$5)^2+'LED Curve'!$D$21*(BN71/$Z$5)^1+'LED Curve'!$D$22)*$AE$5*$Z$5))</f>
        <v>0</v>
      </c>
      <c r="FS71">
        <f>IF($Z$6=0,0,IF(BO71&lt;=0,0,('LED Curve'!$D$19*(BO71/$Z$6)^3+'LED Curve'!$D$20*(BO71/$Z$6)^2+'LED Curve'!$D$21*(BO71/$Z$6)^1+'LED Curve'!$D$22)*$AE$6*$Z$6))</f>
        <v>0</v>
      </c>
      <c r="FU71">
        <f>IF($W$2=0,0,IF(BQ71&lt;=0,0,('LED Curve'!$D$19*(BQ71/$W$2)^3+'LED Curve'!$D$20*(BQ71/$W$2)^2+'LED Curve'!$D$21*(BQ71/$W$2)^1+'LED Curve'!$D$22)*$AC$2*$W$2))</f>
        <v>664.68404142021188</v>
      </c>
      <c r="FV71">
        <f>IF($W$3=0,0,IF(BR71&lt;=0,0,('LED Curve'!$D$19*(BR71/$W$3)^3+'LED Curve'!$D$20*(BR71/$W$3)^2+'LED Curve'!$D$21*(BR71/$W$3)^1+'LED Curve'!$D$22)*$AC$3*$W$3))</f>
        <v>1661.7101035505298</v>
      </c>
      <c r="FW71">
        <f>IF($W$4=0,0,IF(BS71&lt;=0,0,('LED Curve'!$D$19*(BS71/$W$4)^3+'LED Curve'!$D$20*(BS71/$W$4)^2+'LED Curve'!$D$21*(BS71/$W$4)^1+'LED Curve'!$D$22)*$AC$4*$W$4))</f>
        <v>0</v>
      </c>
      <c r="FX71">
        <f>IF($W$5=0,0,IF(BT71&lt;=0,0,('LED Curve'!$D$19*(BT71/$W$5)^3+'LED Curve'!$D$20*(BT71/$W$5)^2+'LED Curve'!$D$21*(BT71/$W$5)^1+'LED Curve'!$D$22)*$AC$5*$W$5))</f>
        <v>0</v>
      </c>
      <c r="FY71">
        <f>IF($W$6=0,0,IF(BU71&lt;=0,0,('LED Curve'!$D$19*(BU71/$W$6)^3+'LED Curve'!$D$20*(BU71/$W$6)^2+'LED Curve'!$D$21*(BU71/$W$6)^1+'LED Curve'!$D$22)*$AC$6*$W$6))</f>
        <v>0</v>
      </c>
      <c r="FZ71">
        <f>IF($Z$2=0,0,IF(BV71&lt;=0,0,('LED Curve'!$D$19*(BV71/$Z$2)^3+'LED Curve'!$D$20*(BV71/$Z$2)^2+'LED Curve'!$D$21*(BV71/$Z$2)^1+'LED Curve'!$D$22)*$AE$2*$Z$2))</f>
        <v>0</v>
      </c>
      <c r="GA71">
        <f>IF($Z$3=0,0,IF(BW71&lt;=0,0,('LED Curve'!$D$19*(BW71/$Z$3)^3+'LED Curve'!$D$20*(BW71/$Z$3)^2+'LED Curve'!$D$21*(BW71/$Z$3)^1+'LED Curve'!$D$22)*$AE$3*$Z$3))</f>
        <v>0</v>
      </c>
      <c r="GB71">
        <f>IF($Z$4=0,0,IF(BX71&lt;=0,0,('LED Curve'!$D$19*(BX71/$Z$4)^3+'LED Curve'!$D$20*(BX71/$Z$4)^2+'LED Curve'!$D$21*(BX71/$Z$4)^1+'LED Curve'!$D$22)*$AE$4*$Z$4))</f>
        <v>0</v>
      </c>
      <c r="GC71">
        <f>IF($Z$5=0,0,IF(BY71&lt;=0,0,('LED Curve'!$D$19*(BY71/$Z$5)^3+'LED Curve'!$D$20*(BY71/$Z$5)^2+'LED Curve'!$D$21*(BY71/$Z$5)^1+'LED Curve'!$D$22)*$AE$5*$Z$5))</f>
        <v>0</v>
      </c>
      <c r="GD71">
        <f>IF($Z$6=0,0,IF(BZ71&lt;=0,0,('LED Curve'!$D$19*(BZ71/$Z$6)^3+'LED Curve'!$D$20*(BZ71/$Z$6)^2+'LED Curve'!$D$21*(BZ71/$Z$6)^1+'LED Curve'!$D$22)*$AE$6*$Z$6))</f>
        <v>0</v>
      </c>
      <c r="GF71">
        <f>IF($W$2=0,0,IF(CB71&lt;=0,0,('LED Curve'!$D$19*(CB71/$W$2)^3+'LED Curve'!$D$20*(CB71/$W$2)^2+'LED Curve'!$D$21*(CB71/$W$2)^1+'LED Curve'!$D$22)*$AC$2*$W$2))</f>
        <v>662.51591477873762</v>
      </c>
      <c r="GG71">
        <f>IF($W$3=0,0,IF(CC71&lt;=0,0,('LED Curve'!$D$19*(CC71/$W$3)^3+'LED Curve'!$D$20*(CC71/$W$3)^2+'LED Curve'!$D$21*(CC71/$W$3)^1+'LED Curve'!$D$22)*$AC$3*$W$3))</f>
        <v>1656.2897869468441</v>
      </c>
      <c r="GH71">
        <f>IF($W$4=0,0,IF(CD71&lt;=0,0,('LED Curve'!$D$19*(CD71/$W$4)^3+'LED Curve'!$D$20*(CD71/$W$4)^2+'LED Curve'!$D$21*(CD71/$W$4)^1+'LED Curve'!$D$22)*$AC$4*$W$4))</f>
        <v>0</v>
      </c>
      <c r="GI71">
        <f>IF($W$5=0,0,IF(CE71&lt;=0,0,('LED Curve'!$D$19*(CE71/$W$5)^3+'LED Curve'!$D$20*(CE71/$W$5)^2+'LED Curve'!$D$21*(CE71/$W$5)^1+'LED Curve'!$D$22)*$AC$5*$W$5))</f>
        <v>0</v>
      </c>
      <c r="GJ71">
        <f>IF($W$6=0,0,IF(CF71&lt;=0,0,('LED Curve'!$D$19*(CF71/$W$6)^3+'LED Curve'!$D$20*(CF71/$W$6)^2+'LED Curve'!$D$21*(CF71/$W$6)^1+'LED Curve'!$D$22)*$AC$6*$W$6))</f>
        <v>0</v>
      </c>
      <c r="GK71">
        <f>IF($Z$2=0,0,IF(CG71&lt;=0,0,('LED Curve'!$D$19*(CG71/$Z$2)^3+'LED Curve'!$D$20*(CG71/$Z$2)^2+'LED Curve'!$D$21*(CG71/$Z$2)^1+'LED Curve'!$D$22)*$AE$2*$Z$2))</f>
        <v>0</v>
      </c>
      <c r="GL71">
        <f>IF($Z$3=0,0,IF(CH71&lt;=0,0,('LED Curve'!$D$19*(CH71/$Z$3)^3+'LED Curve'!$D$20*(CH71/$Z$3)^2+'LED Curve'!$D$21*(CH71/$Z$3)^1+'LED Curve'!$D$22)*$AE$3*$Z$3))</f>
        <v>0</v>
      </c>
      <c r="GM71">
        <f>IF($Z$4=0,0,IF(CI71&lt;=0,0,('LED Curve'!$D$19*(CI71/$Z$4)^3+'LED Curve'!$D$20*(CI71/$Z$4)^2+'LED Curve'!$D$21*(CI71/$Z$4)^1+'LED Curve'!$D$22)*$AE$4*$Z$4))</f>
        <v>0</v>
      </c>
      <c r="GN71">
        <f>IF($Z$5=0,0,IF(CJ71&lt;=0,0,('LED Curve'!$D$19*(CJ71/$Z$5)^3+'LED Curve'!$D$20*(CJ71/$Z$5)^2+'LED Curve'!$D$21*(CJ71/$Z$5)^1+'LED Curve'!$D$22)*$AE$5*$Z$5))</f>
        <v>0</v>
      </c>
      <c r="GO71">
        <f>IF($Z$6=0,0,IF(CK71&lt;=0,0,('LED Curve'!$D$19*(CK71/$Z$6)^3+'LED Curve'!$D$20*(CK71/$Z$6)^2+'LED Curve'!$D$21*(CK71/$Z$6)^1+'LED Curve'!$D$22)*$AE$6*$Z$6))</f>
        <v>0</v>
      </c>
      <c r="GQ71">
        <f t="shared" si="113"/>
        <v>2341.3538210029674</v>
      </c>
      <c r="GR71">
        <f t="shared" si="41"/>
        <v>576.45793558538935</v>
      </c>
      <c r="GS71">
        <f t="shared" si="114"/>
        <v>2326.3941449707418</v>
      </c>
      <c r="GT71">
        <f t="shared" si="42"/>
        <v>18.168228131626165</v>
      </c>
      <c r="GU71">
        <f t="shared" si="115"/>
        <v>2318.8057017255815</v>
      </c>
      <c r="GV71">
        <f t="shared" si="43"/>
        <v>0</v>
      </c>
    </row>
    <row r="72" spans="1:204" ht="16.899999999999999">
      <c r="A72">
        <v>61</v>
      </c>
      <c r="B72">
        <f t="shared" si="0"/>
        <v>1.9856770833333332E-3</v>
      </c>
      <c r="C72" s="50">
        <f t="shared" si="1"/>
        <v>102.55163745787497</v>
      </c>
      <c r="D72" s="50">
        <f t="shared" si="2"/>
        <v>114.10181939763885</v>
      </c>
      <c r="E72" s="50">
        <f t="shared" si="3"/>
        <v>125.65200133740274</v>
      </c>
      <c r="G72" s="52">
        <f t="shared" si="4"/>
        <v>1.6278037691726186</v>
      </c>
      <c r="H72" s="52">
        <f t="shared" si="5"/>
        <v>1.8111399904387118</v>
      </c>
      <c r="I72" s="52">
        <f t="shared" si="6"/>
        <v>1.9944762117048052</v>
      </c>
      <c r="J72" s="52">
        <f>IF(C72&lt;Calculation!D$19,0,G72)</f>
        <v>1.6278037691726186</v>
      </c>
      <c r="K72" s="52">
        <f>IF(D72&lt;Calculation!D$19,0,H72)</f>
        <v>1.8111399904387118</v>
      </c>
      <c r="L72" s="52">
        <f>IF(E72&lt;Calculation!D$19,0,I72)</f>
        <v>1.9944762117048052</v>
      </c>
      <c r="M72" s="52">
        <f>IF(IF(C72&lt;Calculation!D$19,0,C72*(R$3/(R$2+R$3)))&gt;0,$H$2*SIN(2*PI()*$E$2*B72)+$H$5,0)</f>
        <v>1.6442082636639914</v>
      </c>
      <c r="N72" s="52">
        <f>IF(IF(D72&lt;Calculation!D$19,0,D72*(R$3/(R$2+R$3)))&gt;0,$J$2*SIN(2*PI()*$E$2*B72)+$J$5,0)</f>
        <v>1.6334165782029746</v>
      </c>
      <c r="O72" s="52">
        <f>IF(IF(E72&lt;Calculation!D$19,0,E72*(R$3/(R$2+R$3)))&gt;0,$L$2*SIN(2*PI()*$E$2*B72)+$L$5,0)</f>
        <v>1.6291723183898543</v>
      </c>
      <c r="Q72" s="55">
        <f>(M72/Design!C$43)*10^3</f>
        <v>182.68980707377682</v>
      </c>
      <c r="R72" s="55">
        <f>(N72/Design!C$43)*10^3</f>
        <v>181.49073091144163</v>
      </c>
      <c r="S72" s="55">
        <f>(O72/Design!C$43)*10^3</f>
        <v>181.01914648776159</v>
      </c>
      <c r="U72" s="55">
        <f>(($H$2*SIN(2*PI()*$E$2*B72)+$H$5)/Design!C$43)*10^3</f>
        <v>182.68980707377682</v>
      </c>
      <c r="V72" s="55">
        <f>(($J$2*SIN(2*PI()*$E$2*B72)+$J$5)/Design!C$43)*10^3</f>
        <v>181.49073091144163</v>
      </c>
      <c r="W72" s="55">
        <f>(($L$2*SIN(2*PI()*$E$2*B72)+$L$5)/Design!C$43)*10^3</f>
        <v>181.01914648776159</v>
      </c>
      <c r="Y72" s="99">
        <f>IF(C72&lt;('LED Curve'!$D$14*(U72/$W$2)^3+'LED Curve'!$D$15*(U72/$W$2)^2+'LED Curve'!$D$16*(U72/$W$2)^1+'LED Curve'!$D$17)*$AC$2+((R$5-1)*Design!C$18),0,         ('LED Curve'!$D$14*(U72/$W$2)^3+'LED Curve'!$D$15*(U72/$W$2)^2+'LED Curve'!$D$16*(U72/$W$2)^1+'LED Curve'!$D$17)*$AC$2)</f>
        <v>26.16317904999724</v>
      </c>
      <c r="Z72" s="99">
        <f>IF(Y72=0,0,IF(C72&lt;Y72+('LED Curve'!$D$14*(U72/$W$3)^3+'LED Curve'!$D$15*(U72/$W$3)^2+'LED Curve'!$D$16*(U72/$W$3)^1+'LED Curve'!$D$17)*$AC$3+((R$5-2)*Design!C$18),0,         ('LED Curve'!$D$14*(U72/$W$3)^3+'LED Curve'!$D$15*(U72/$W$3)^2+'LED Curve'!$D$16*(U72/$W$3)^1+'LED Curve'!$D$17)*$AC$3))</f>
        <v>65.407947624993099</v>
      </c>
      <c r="AA72" s="99">
        <f>IF(Z72=0,0,IF(C72&lt;(SUM(Y72:Z72)+('LED Curve'!$D$14*(U72/$W$4)^3+'LED Curve'!$D$15*(U72/$W$4)^2+'LED Curve'!$D$16*(U72/$W$4)^1+'LED Curve'!$D$17)*$AC$4+((R$5-3)*Design!C$18)),0,         ('LED Curve'!$D$14*(U72/$W$4)^3+'LED Curve'!$D$15*(U72/$W$4)^2+'LED Curve'!$D$16*(U72/$W$4)^1+'LED Curve'!$D$17)*$AC$4))</f>
        <v>0</v>
      </c>
      <c r="AB72" s="99">
        <f>IF(AA72=0,0,IF(C72&lt;(SUM(Y72:AA72)+('LED Curve'!$D$14*(U72/$W$5)^3+'LED Curve'!$D$15*(U72/$W$5)^2+'LED Curve'!$D$16*(U72/$W$5)^1+'LED Curve'!$D$17)*$AC$5+((R$5-4)*Design!C$18)),0,         ('LED Curve'!$D$14*(U72/$W$5)^3+'LED Curve'!$D$15*(U72/$W$5)^2+'LED Curve'!$D$16*(U72/$W$5)^1+'LED Curve'!$D$17)*$AC$5))</f>
        <v>0</v>
      </c>
      <c r="AC72" s="99">
        <f>IF(AB72=0,0,IF(C72&lt;(SUM(Y72:AB72)+ ('LED Curve'!$D$14*(U72/$W$6)^3+'LED Curve'!$D$15*(U72/$W$6)^2+'LED Curve'!$D$16*(U72/$W$6)^1+'LED Curve'!$D$17)*$AC$6+((R$5-5)*Design!C$18)),0,         ('LED Curve'!$D$14*(U72/$W$6)^3+'LED Curve'!$D$15*(U72/$W$6)^2+'LED Curve'!$D$16*(U72/$W$6)^1+'LED Curve'!$D$17)*$AC$6))</f>
        <v>0</v>
      </c>
      <c r="AD72" s="99">
        <f>IF(AC72=0,0,IF(C72&lt;(SUM(Y72:AC72)+('LED Curve'!$D$14*(U72/$Z$2)^3+'LED Curve'!$D$15*(U72/$Z$2)^2+'LED Curve'!$D$16*(U72/$Z$2)^1+'LED Curve'!$D$17)*$AE$2+((R$5-6)*Design!C$18)),0,         ('LED Curve'!$D$14*(U72/$Z$2)^3+'LED Curve'!$D$15*(U72/$Z$2)^2+'LED Curve'!$D$16*(U72/$Z$2)^1+'LED Curve'!$D$17)*$AE$2))</f>
        <v>0</v>
      </c>
      <c r="AE72" s="99">
        <f>IF(AD72=0,0,IF(C72&lt;(SUM(Y72:AD72)+('LED Curve'!$D$14*(U72/$Z$3)^3+'LED Curve'!$D$15*(U72/$Z$3)^2+'LED Curve'!$D$16*(U72/$Z$3)^1+'LED Curve'!$D$17)*$AE$3+((R$5-7)*Design!C$18)),0,         ('LED Curve'!$D$14*(U72/$Z$3)^3+'LED Curve'!$D$15*(U72/$Z$3)^2+'LED Curve'!$D$16*(U72/$Z$3)^1+'LED Curve'!$D$17)*$AE$3))</f>
        <v>0</v>
      </c>
      <c r="AF72" s="99">
        <f>IF(AE72=0,0,IF(C72&lt;(SUM(Y72:AE72)+('LED Curve'!$D$14*(U72/$Z$4)^3+'LED Curve'!$D$15*(U72/$Z$4)^2+'LED Curve'!$D$16*(U72/$Z$4)^1+'LED Curve'!$D$17)*$AE$4+((R$5-8)*Design!C$18)),0,         ('LED Curve'!$D$14*(U72/$Z$4)^3+'LED Curve'!$D$15*(U72/$Z$4)^2+'LED Curve'!$D$16*(U72/$Z$4)^1+'LED Curve'!$D$17)*$AE$4))</f>
        <v>0</v>
      </c>
      <c r="AG72" s="99">
        <f>IF(AF72=0,0,IF(C72&lt;(SUM(Y72:AF72)+('LED Curve'!$D$14*(U72/$Z$5)^3+'LED Curve'!$D$15*(U72/$Z$5)^2+'LED Curve'!$D$16*(U72/$Z$5)^1+'LED Curve'!$D$17)*$AE$5+((R$5-9)*Design!C$18)),0,         ('LED Curve'!$D$14*(U72/$Z$5)^3+'LED Curve'!$D$15*(U72/$Z$5)^2+'LED Curve'!$D$16*(U72/$Z$5)^1+'LED Curve'!$D$17)*$AE$5))</f>
        <v>0</v>
      </c>
      <c r="AH72" s="99">
        <f>IF(AG72=0,0,IF(C72&lt;(SUM(Y72:AG72)+('LED Curve'!$D$14*(U72/$Z$6)^3+'LED Curve'!$D$15*(U72/$Z$6)^2+'LED Curve'!$D$16*(U72/$Z$6)^1+'LED Curve'!$D$17)*$AE$6+((R$5-10)*Design!C$18)),0,         ('LED Curve'!$D$14*(U72/$Z$6)^3+'LED Curve'!$D$15*(U72/$Z$6)^2+'LED Curve'!$D$16*(U72/$Z$6)^1+'LED Curve'!$D$17)*$AE$6))</f>
        <v>0</v>
      </c>
      <c r="AI72">
        <f t="shared" si="44"/>
        <v>91.571126674990339</v>
      </c>
      <c r="AJ72" s="57">
        <f>IF(D72&lt;('LED Curve'!$D$14*(V72/$W$2)^3+'LED Curve'!$D$15*(V72/$W$2)^2+'LED Curve'!$D$16*(V72/$W$2)^1+'LED Curve'!$D$17)*$AC$2+((R$5-1)*Design!C$18),0,         ('LED Curve'!$D$14*(V72/$W$2)^3+'LED Curve'!$D$15*(V72/$W$2)^2+'LED Curve'!$D$16*(V72/$W$2)^1+'LED Curve'!$D$17)*$AC$2)</f>
        <v>26.141397391246802</v>
      </c>
      <c r="AK72" s="57">
        <f>IF(AJ72=0,0,IF(D72&lt;AJ72+('LED Curve'!$D$14*(V72/$W$3)^3+'LED Curve'!$D$15*(V72/$W$3)^2+'LED Curve'!$D$16*(V72/$W$3)^1+'LED Curve'!$D$17)*$AC$3+((R$5-1)*Design!C$18),0,         ('LED Curve'!$D$14*(V72/$W$3)^3+'LED Curve'!$D$15*(V72/$W$3)^2+'LED Curve'!$D$16*(V72/$W$3)^1+'LED Curve'!$D$17)*$AC$3))</f>
        <v>65.353493478117002</v>
      </c>
      <c r="AL72" s="57">
        <f>IF(AK72=0,0,IF(D72&lt;(SUM(AJ72:AK72)+('LED Curve'!$D$14*(V72/$W$4)^3+'LED Curve'!$D$15*(V72/$W$4)^2+'LED Curve'!$D$16*(V72/$W$4)^1+'LED Curve'!$D$17)*$AC$4+((R$5-1)*Design!C$18)),0,         ('LED Curve'!$D$14*(V72/$W$4)^3+'LED Curve'!$D$15*(V72/$W$4)^2+'LED Curve'!$D$16*(V72/$W$4)^1+'LED Curve'!$D$17)*$AC$4))</f>
        <v>0</v>
      </c>
      <c r="AM72" s="57">
        <f>IF(AL72=0,0,IF(D72&lt;(SUM(AJ72:AL72)+('LED Curve'!$D$14*(V72/$W$5)^3+'LED Curve'!$D$15*(V72/$W$5)^2+'LED Curve'!$D$16*(V72/$W$5)^1+'LED Curve'!$D$17)*$AC$5+((R$5-1)*Design!C$18)),0,         ('LED Curve'!$D$14*(V72/$W$5)^3+'LED Curve'!$D$15*(V72/$W$5)^2+'LED Curve'!$D$16*(V72/$W$5)^1+'LED Curve'!$D$17)*$AC$5))</f>
        <v>0</v>
      </c>
      <c r="AN72" s="57">
        <f>IF(AM72=0,0,IF(D72&lt;(SUM(AJ72:AM72)+ ('LED Curve'!$D$14*(V72/$W$6)^3+'LED Curve'!$D$15*(V72/$W$6)^2+'LED Curve'!$D$16*(V72/$W$6)^1+'LED Curve'!$D$17)*$AC$6+((R$5-1)*Design!C$18)),0,         ('LED Curve'!$D$14*(V72/$W$6)^3+'LED Curve'!$D$15*(V72/$W$6)^2+'LED Curve'!$D$16*(V72/$W$6)^1+'LED Curve'!$D$17)*$AC$6))</f>
        <v>0</v>
      </c>
      <c r="AO72" s="57">
        <f>IF(AN72=0,0,IF(D72&lt;(SUM(AJ72:AN72)+('LED Curve'!$D$14*(V72/$Z$2)^3+'LED Curve'!$D$15*(V72/$Z$2)^2+'LED Curve'!$D$16*(V72/$Z$2)^1+'LED Curve'!$D$17)*$AE$2+((R$5-1)*Design!C$18)),0,         ('LED Curve'!$D$14*(V72/$Z$2)^3+'LED Curve'!$D$15*(V72/$Z$2)^2+'LED Curve'!$D$16*(V72/$Z$2)^1+'LED Curve'!$D$17)*$AE$2))</f>
        <v>0</v>
      </c>
      <c r="AP72" s="57">
        <f>IF(AO72=0,0,IF(D72&lt;(SUM(AJ72:AO72)+('LED Curve'!$D$14*(V72/$Z$3)^3+'LED Curve'!$D$15*(V72/$Z$3)^2+'LED Curve'!$D$16*(V72/$Z$3)^1+'LED Curve'!$D$17)*$AE$3+((R$5-1)*Design!C$18)),0,         ('LED Curve'!$D$14*(V72/$Z$3)^3+'LED Curve'!$D$15*(V72/$Z$3)^2+'LED Curve'!$D$16*(V72/$Z$3)^1+'LED Curve'!$D$17)*$AE$3))</f>
        <v>0</v>
      </c>
      <c r="AQ72" s="57">
        <f>IF(AP72=0,0,IF(D72&lt;(SUM(AJ72:AP72)+('LED Curve'!$D$14*(V72/$Z$4)^3+'LED Curve'!$D$15*(V72/$Z$4)^2+'LED Curve'!$D$16*(V72/$Z$4)^1+'LED Curve'!$D$17)*$AE$4+((R$5-1)*Design!C$18)),0,         ('LED Curve'!$D$14*(V72/$Z$4)^3+'LED Curve'!$D$15*(V72/$Z$4)^2+'LED Curve'!$D$16*(V72/$Z$4)^1+'LED Curve'!$D$17)*$AE$4))</f>
        <v>0</v>
      </c>
      <c r="AR72" s="57">
        <f>IF(AQ72=0,0,IF(D72&lt;(SUM(AJ72:AQ72)+('LED Curve'!$D$14*(V72/$Z$5)^3+'LED Curve'!$D$15*(V72/$Z$5)^2+'LED Curve'!$D$16*(V72/$Z$5)^1+'LED Curve'!$D$17)*$AE$5+((R$5-1)*Design!C$18)),0,         ('LED Curve'!$D$14*(V72/$Z$5)^3+'LED Curve'!$D$15*(V72/$Z$5)^2+'LED Curve'!$D$16*(V72/$Z$5)^1+'LED Curve'!$D$17)*$AE$5))</f>
        <v>0</v>
      </c>
      <c r="AS72" s="57">
        <f>IF(AR72=0,0,IF(D72&lt;(SUM(AJ72:AR72)+('LED Curve'!$D$14*(V72/$Z$6)^3+'LED Curve'!$D$15*(V72/$Z$6)^2+'LED Curve'!$D$16*(V72/$Z$6)^1+'LED Curve'!$D$17)*$AE$6+((R$5-1)*Design!C$18)),0,         ('LED Curve'!$D$14*(V72/$Z$6)^3+'LED Curve'!$D$15*(V72/$Z$6)^2+'LED Curve'!$D$16*(V72/$Z$6)^1+'LED Curve'!$D$17)*$AE$6))</f>
        <v>0</v>
      </c>
      <c r="AU72" s="59">
        <f>IF(E72&lt;('LED Curve'!$D$14*(W72/$W$2)^3+'LED Curve'!$D$15*(W72/$W$2)^2+'LED Curve'!$D$16*(W72/$W$2)^1+'LED Curve'!$D$17)*$AC$2+((R$5-1)*Design!C$18),0,         ('LED Curve'!$D$14*(W72/$W$2)^3+'LED Curve'!$D$15*(W72/$W$2)^2+'LED Curve'!$D$16*(W72/$W$2)^1+'LED Curve'!$D$17)*$AC$2)</f>
        <v>26.1327697396204</v>
      </c>
      <c r="AV72" s="59">
        <f>IF(AU72=0,0,IF(E72&lt;AU72+('LED Curve'!$D$14*(W72/$W$3)^3+'LED Curve'!$D$15*(W72/$W$3)^2+'LED Curve'!$D$16*(W72/$W$3)^1+'LED Curve'!$D$17)*$AC$3+((R$5-2)*Design!C$18),0,         ('LED Curve'!$D$14*(W72/$W$3)^3+'LED Curve'!$D$15*(W72/$W$3)^2+'LED Curve'!$D$16*(W72/$W$3)^1+'LED Curve'!$D$17)*$AC$3))</f>
        <v>65.331924349051008</v>
      </c>
      <c r="AW72" s="59">
        <f>IF(AV72=0,0,IF(E72&lt;(SUM(AU72:AV72)+('LED Curve'!$D$14*(W72/$W$4)^3+'LED Curve'!$D$15*(W72/$W$4)^2+'LED Curve'!$D$16*(W72/$W$4)^1+'LED Curve'!$D$17)*$AC$4+((R$5-3)*Design!C$18)),0,         ('LED Curve'!$D$14*(W72/$W$4)^3+'LED Curve'!$D$15*(W72/$W$4)^2+'LED Curve'!$D$16*(W72/$W$4)^1+'LED Curve'!$D$17)*$AC$4))</f>
        <v>0</v>
      </c>
      <c r="AX72" s="59">
        <f>IF(AW72=0,0,IF(E72&lt;(SUM(AU72:AW72)+('LED Curve'!$D$14*(W72/$W$5)^3+'LED Curve'!$D$15*(W72/$W$5)^2+'LED Curve'!$D$16*(W72/$W$5)^1+'LED Curve'!$D$17)*$AC$5+((R$5-4)*Design!C$18)),0,         ('LED Curve'!$D$14*(W72/$W$5)^3+'LED Curve'!$D$15*(W72/$W$5)^2+'LED Curve'!$D$16*(W72/$W$5)^1+'LED Curve'!$D$17)*$AC$5))</f>
        <v>0</v>
      </c>
      <c r="AY72" s="59">
        <f>IF(AX72=0,0,IF(E72&lt;(SUM(AU72:AX72)+ ('LED Curve'!$D$14*(W72/$W$6)^3+'LED Curve'!$D$15*(W72/$W$6)^2+'LED Curve'!$D$16*(W72/$W$6)^1+'LED Curve'!$D$17)*$AC$6+((R$5-5)*Design!C$18)),0,         ('LED Curve'!$D$14*(W72/$W$6)^3+'LED Curve'!$D$15*(W72/$W$6)^2+'LED Curve'!$D$16*(W72/$W$6)^1+'LED Curve'!$D$17)*$AC$6))</f>
        <v>0</v>
      </c>
      <c r="AZ72" s="59">
        <f>IF(AY72=0,0,IF(E72&lt;(SUM(AU72:AY72)+('LED Curve'!$D$14*(W72/$Z$2)^3+'LED Curve'!$D$15*(W72/$Z$2)^2+'LED Curve'!$D$16*(W72/$Z$2)^1+'LED Curve'!$D$17)*$AE$2+((R$5-6)*Design!C$18)),0,         ('LED Curve'!$D$14*(W72/$Z$2)^3+'LED Curve'!$D$15*(W72/$Z$2)^2+'LED Curve'!$D$16*(W72/$Z$2)^1+'LED Curve'!$D$17)*$AE$2))</f>
        <v>0</v>
      </c>
      <c r="BA72" s="59">
        <f>IF(AZ72=0,0,IF(E72&lt;(SUM(AU72:AZ72)+('LED Curve'!$D$14*(W72/$Z$3)^3+'LED Curve'!$D$15*(W72/$Z$3)^2+'LED Curve'!$D$16*(W72/$Z$3)^1+'LED Curve'!$D$17)*$AE$3+((R$5-7)*Design!C$18)),0,         ('LED Curve'!$D$14*(W72/$Z$3)^3+'LED Curve'!$D$15*(W72/$Z$3)^2+'LED Curve'!$D$16*(W72/$Z$3)^1+'LED Curve'!$D$17)*$AE$3))</f>
        <v>0</v>
      </c>
      <c r="BB72" s="59">
        <f>IF(BA72=0,0,IF(E72&lt;(SUM(AU72:BA72)+('LED Curve'!$D$14*(W72/$Z$4)^3+'LED Curve'!$D$15*(W72/$Z$4)^2+'LED Curve'!$D$16*(W72/$Z$4)^1+'LED Curve'!$D$17)*$AE$4+((R$5-8)*Design!C$18)),0,         ('LED Curve'!$D$14*(W72/$Z$4)^3+'LED Curve'!$D$15*(W72/$Z$4)^2+'LED Curve'!$D$16*(W72/$Z$4)^1+'LED Curve'!$D$17)*$AE$4))</f>
        <v>0</v>
      </c>
      <c r="BC72" s="59">
        <f>IF(BB72=0,0,IF(E72&lt;(SUM(AU72:BB72)+('LED Curve'!$D$14*(W72/$Z$5)^3+'LED Curve'!$D$15*(W72/$Z$5)^2+'LED Curve'!$D$16*(W72/$Z$5)^1+'LED Curve'!$D$17)*$AE$5+((R$5-9)*Design!C$18)),0,         ('LED Curve'!$D$14*(W72/$Z$5)^3+'LED Curve'!$D$15*(W72/$Z$5)^2+'LED Curve'!$D$16*(W72/$Z$5)^1+'LED Curve'!$D$17)*$AE$5))</f>
        <v>0</v>
      </c>
      <c r="BD72" s="59">
        <f>IF(BC72=0,0,IF(E72&lt;(SUM(AU72:BC72)+('LED Curve'!$D$14*(W72/$Z$6)^3+'LED Curve'!$D$15*(W72/$Z$6)^2+'LED Curve'!$D$16*(W72/$Z$6)^1+'LED Curve'!$D$17)*$AE$6+((R$5-10)*Design!C$18)),0,         ('LED Curve'!$D$14*(W72/$Z$6)^3+'LED Curve'!$D$15*(W72/$Z$6)^2+'LED Curve'!$D$16*(W72/$Z$6)^1+'LED Curve'!$D$17)*$AE$6))</f>
        <v>0</v>
      </c>
      <c r="BE72">
        <f t="shared" si="45"/>
        <v>91.464694088671408</v>
      </c>
      <c r="BF72" s="64">
        <f t="shared" si="7"/>
        <v>182.68980707377682</v>
      </c>
      <c r="BG72" s="64">
        <f t="shared" si="8"/>
        <v>182.68980707377682</v>
      </c>
      <c r="BH72" s="64">
        <f t="shared" si="9"/>
        <v>0</v>
      </c>
      <c r="BI72" s="64">
        <f t="shared" si="10"/>
        <v>0</v>
      </c>
      <c r="BJ72" s="64">
        <f t="shared" si="11"/>
        <v>0</v>
      </c>
      <c r="BK72" s="64">
        <f t="shared" si="12"/>
        <v>0</v>
      </c>
      <c r="BL72" s="64">
        <f t="shared" si="13"/>
        <v>0</v>
      </c>
      <c r="BM72" s="64">
        <f t="shared" si="14"/>
        <v>0</v>
      </c>
      <c r="BN72" s="64">
        <f t="shared" si="15"/>
        <v>0</v>
      </c>
      <c r="BO72" s="64">
        <f t="shared" si="16"/>
        <v>0</v>
      </c>
      <c r="BQ72" s="67">
        <f t="shared" si="17"/>
        <v>181.49073091144163</v>
      </c>
      <c r="BR72" s="67">
        <f t="shared" si="18"/>
        <v>181.49073091144163</v>
      </c>
      <c r="BS72" s="67">
        <f t="shared" si="19"/>
        <v>0</v>
      </c>
      <c r="BT72" s="67">
        <f t="shared" si="20"/>
        <v>0</v>
      </c>
      <c r="BU72" s="67">
        <f t="shared" si="21"/>
        <v>0</v>
      </c>
      <c r="BV72" s="67">
        <f t="shared" si="22"/>
        <v>0</v>
      </c>
      <c r="BW72" s="67">
        <f t="shared" si="23"/>
        <v>0</v>
      </c>
      <c r="BX72" s="67">
        <f t="shared" si="24"/>
        <v>0</v>
      </c>
      <c r="BY72" s="67">
        <f t="shared" si="25"/>
        <v>0</v>
      </c>
      <c r="BZ72" s="67">
        <f t="shared" si="26"/>
        <v>0</v>
      </c>
      <c r="CB72" s="70">
        <f t="shared" si="27"/>
        <v>181.01914648776159</v>
      </c>
      <c r="CC72" s="70">
        <f t="shared" si="28"/>
        <v>181.01914648776159</v>
      </c>
      <c r="CD72" s="70">
        <f t="shared" si="29"/>
        <v>0</v>
      </c>
      <c r="CE72" s="70">
        <f t="shared" si="30"/>
        <v>0</v>
      </c>
      <c r="CF72" s="70">
        <f t="shared" si="31"/>
        <v>0</v>
      </c>
      <c r="CG72" s="70">
        <f t="shared" si="32"/>
        <v>0</v>
      </c>
      <c r="CH72" s="70">
        <f t="shared" si="33"/>
        <v>0</v>
      </c>
      <c r="CI72" s="70">
        <f t="shared" si="34"/>
        <v>0</v>
      </c>
      <c r="CJ72" s="70">
        <f t="shared" si="35"/>
        <v>0</v>
      </c>
      <c r="CK72" s="70">
        <f t="shared" si="36"/>
        <v>0</v>
      </c>
      <c r="CL72">
        <f t="shared" si="46"/>
        <v>362.03829297552318</v>
      </c>
      <c r="CM72" s="64">
        <f t="shared" si="47"/>
        <v>182.68980707377682</v>
      </c>
      <c r="CN72" s="64">
        <f t="shared" si="48"/>
        <v>182.68980707377682</v>
      </c>
      <c r="CO72" s="64">
        <f t="shared" si="49"/>
        <v>0</v>
      </c>
      <c r="CP72" s="64">
        <f t="shared" si="50"/>
        <v>0</v>
      </c>
      <c r="CQ72" s="64">
        <f t="shared" si="51"/>
        <v>0</v>
      </c>
      <c r="CR72" s="64">
        <f t="shared" si="52"/>
        <v>0</v>
      </c>
      <c r="CS72" s="64">
        <f t="shared" si="53"/>
        <v>0</v>
      </c>
      <c r="CT72" s="64">
        <f t="shared" si="54"/>
        <v>0</v>
      </c>
      <c r="CU72" s="64">
        <f t="shared" si="55"/>
        <v>0</v>
      </c>
      <c r="CV72" s="64">
        <f t="shared" si="56"/>
        <v>0</v>
      </c>
      <c r="CX72" s="103">
        <f t="shared" si="57"/>
        <v>181.49073091144163</v>
      </c>
      <c r="CY72" s="103">
        <f t="shared" si="58"/>
        <v>181.49073091144163</v>
      </c>
      <c r="CZ72" s="103">
        <f t="shared" si="59"/>
        <v>0</v>
      </c>
      <c r="DA72" s="103">
        <f t="shared" si="60"/>
        <v>0</v>
      </c>
      <c r="DB72" s="103">
        <f t="shared" si="61"/>
        <v>0</v>
      </c>
      <c r="DC72" s="103">
        <f t="shared" si="62"/>
        <v>0</v>
      </c>
      <c r="DD72" s="103">
        <f t="shared" si="63"/>
        <v>0</v>
      </c>
      <c r="DE72" s="103">
        <f t="shared" si="64"/>
        <v>0</v>
      </c>
      <c r="DF72" s="103">
        <f t="shared" si="65"/>
        <v>0</v>
      </c>
      <c r="DG72" s="103">
        <f t="shared" si="66"/>
        <v>0</v>
      </c>
      <c r="DI72" s="70">
        <f t="shared" si="67"/>
        <v>181.01914648776159</v>
      </c>
      <c r="DJ72" s="70">
        <f t="shared" si="68"/>
        <v>181.01914648776159</v>
      </c>
      <c r="DK72" s="70">
        <f t="shared" si="69"/>
        <v>0</v>
      </c>
      <c r="DL72" s="70">
        <f t="shared" si="70"/>
        <v>0</v>
      </c>
      <c r="DM72" s="70">
        <f t="shared" si="71"/>
        <v>0</v>
      </c>
      <c r="DN72" s="70">
        <f t="shared" si="72"/>
        <v>0</v>
      </c>
      <c r="DO72" s="70">
        <f t="shared" si="73"/>
        <v>0</v>
      </c>
      <c r="DP72" s="70">
        <f t="shared" si="74"/>
        <v>0</v>
      </c>
      <c r="DQ72" s="70">
        <f t="shared" si="75"/>
        <v>0</v>
      </c>
      <c r="DR72" s="70">
        <f t="shared" si="76"/>
        <v>0</v>
      </c>
      <c r="DT72">
        <f t="shared" si="77"/>
        <v>18.735138862279083</v>
      </c>
      <c r="DU72">
        <f t="shared" si="78"/>
        <v>20.708422600802784</v>
      </c>
      <c r="DV72">
        <f t="shared" si="116"/>
        <v>22.745418036575721</v>
      </c>
      <c r="DX72">
        <f t="shared" si="80"/>
        <v>0.25028976654998564</v>
      </c>
      <c r="DY72">
        <f t="shared" si="81"/>
        <v>0.23501646620757838</v>
      </c>
      <c r="DZ72">
        <f t="shared" si="82"/>
        <v>0.21760039881685017</v>
      </c>
      <c r="EB72">
        <f t="shared" si="83"/>
        <v>4.7797461330806756</v>
      </c>
      <c r="EC72">
        <f t="shared" si="84"/>
        <v>11.949365332701687</v>
      </c>
      <c r="ED72">
        <f t="shared" si="85"/>
        <v>0</v>
      </c>
      <c r="EE72">
        <f t="shared" si="86"/>
        <v>0</v>
      </c>
      <c r="EF72">
        <f t="shared" si="87"/>
        <v>0</v>
      </c>
      <c r="EG72">
        <f t="shared" si="88"/>
        <v>0</v>
      </c>
      <c r="EH72">
        <f t="shared" si="89"/>
        <v>0</v>
      </c>
      <c r="EI72">
        <f t="shared" si="90"/>
        <v>0</v>
      </c>
      <c r="EJ72">
        <f t="shared" si="91"/>
        <v>0</v>
      </c>
      <c r="EK72">
        <f t="shared" si="92"/>
        <v>0</v>
      </c>
      <c r="EM72">
        <f t="shared" si="93"/>
        <v>4.7444213195838358</v>
      </c>
      <c r="EN72">
        <f t="shared" si="94"/>
        <v>11.86105329895959</v>
      </c>
      <c r="EO72">
        <f t="shared" si="95"/>
        <v>0</v>
      </c>
      <c r="EP72">
        <f t="shared" si="96"/>
        <v>0</v>
      </c>
      <c r="EQ72">
        <f t="shared" si="97"/>
        <v>0</v>
      </c>
      <c r="ER72">
        <f t="shared" si="98"/>
        <v>0</v>
      </c>
      <c r="ES72">
        <f t="shared" si="99"/>
        <v>0</v>
      </c>
      <c r="ET72">
        <f t="shared" si="100"/>
        <v>0</v>
      </c>
      <c r="EU72">
        <f t="shared" si="101"/>
        <v>0</v>
      </c>
      <c r="EV72">
        <f t="shared" si="102"/>
        <v>0</v>
      </c>
      <c r="EX72">
        <f t="shared" si="103"/>
        <v>4.7305316736272891</v>
      </c>
      <c r="EY72">
        <f t="shared" si="104"/>
        <v>11.826329184068223</v>
      </c>
      <c r="EZ72">
        <f t="shared" si="105"/>
        <v>0</v>
      </c>
      <c r="FA72">
        <f t="shared" si="106"/>
        <v>0</v>
      </c>
      <c r="FB72">
        <f t="shared" si="107"/>
        <v>0</v>
      </c>
      <c r="FC72">
        <f t="shared" si="108"/>
        <v>0</v>
      </c>
      <c r="FD72">
        <f t="shared" si="109"/>
        <v>0</v>
      </c>
      <c r="FE72">
        <f t="shared" si="110"/>
        <v>0</v>
      </c>
      <c r="FF72">
        <f t="shared" si="111"/>
        <v>0</v>
      </c>
      <c r="FG72">
        <f t="shared" si="112"/>
        <v>0</v>
      </c>
      <c r="FJ72">
        <f>IF($W$2=0,0,IF(BF72&lt;=0,0,('LED Curve'!$D$19*(BF72/$W$2)^3+'LED Curve'!$D$20*(BF72/$W$2)^2+'LED Curve'!$D$21*(BF72/$W$2)^1+'LED Curve'!$D$22)*$AC$2*$W$2))</f>
        <v>675.9856306033156</v>
      </c>
      <c r="FK72">
        <f>IF($W$3=0,0,IF(BG72&lt;=0,0,('LED Curve'!$D$19*(BG72/$W$3)^3+'LED Curve'!$D$20*(BG72/$W$3)^2+'LED Curve'!$D$21*(BG72/$W$3)^1+'LED Curve'!$D$22)*$AC$3*$W$3))</f>
        <v>1689.9640765082891</v>
      </c>
      <c r="FL72">
        <f>IF($W$4=0,0,IF(BH72&lt;=0,0,('LED Curve'!$D$19*(BH72/$W$4)^3+'LED Curve'!$D$20*(BH72/$W$4)^2+'LED Curve'!$D$21*(BH72/$W$4)^1+'LED Curve'!$D$22)*$AC$4*$W$4))</f>
        <v>0</v>
      </c>
      <c r="FM72">
        <f>IF($W$5=0,0,IF(BI72&lt;=0,0,('LED Curve'!$D$19*(BI72/$W$5)^3+'LED Curve'!$D$20*(BI72/$W$5)^2+'LED Curve'!$D$21*(BI72/$W$5)^1+'LED Curve'!$D$22)*$AC$5*$W$5))</f>
        <v>0</v>
      </c>
      <c r="FN72">
        <f>IF($W$6=0,0,IF(BJ72&lt;=0,0,('LED Curve'!$D$19*(BJ72/$W$6)^3+'LED Curve'!$D$20*(BJ72/$W$6)^2+'LED Curve'!$D$21*(BJ72/$W$6)^1+'LED Curve'!$D$22)*$AC$6*$W$6))</f>
        <v>0</v>
      </c>
      <c r="FO72">
        <f>IF($Z$2=0,0,IF(BK72&lt;=0,0,('LED Curve'!$D$19*(BK72/$Z$2)^3+'LED Curve'!$D$20*(BK72/$Z$2)^2+'LED Curve'!$D$21*(BK72/$Z$2)^1+'LED Curve'!$D$22)*$AE$2*$Z$2))</f>
        <v>0</v>
      </c>
      <c r="FP72">
        <f>IF($Z$3=0,0,IF(BL72&lt;=0,0,('LED Curve'!$D$19*(BL72/$Z$3)^3+'LED Curve'!$D$20*(BL72/$Z$3)^2+'LED Curve'!$D$21*(BL72/$Z$3)^1+'LED Curve'!$D$22)*$AE$3*$Z$3))</f>
        <v>0</v>
      </c>
      <c r="FQ72">
        <f>IF($Z$4=0,0,IF(BM72&lt;=0,0,('LED Curve'!$D$19*(BM72/$Z$4)^3+'LED Curve'!$D$20*(BM72/$Z$4)^2+'LED Curve'!$D$21*(BM72/$Z$4)^1+'LED Curve'!$D$22)*$AE$4*$Z$4))</f>
        <v>0</v>
      </c>
      <c r="FR72">
        <f>IF($Z$5=0,0,IF(BN72&lt;=0,0,('LED Curve'!$D$19*(BN72/$Z$5)^3+'LED Curve'!$D$20*(BN72/$Z$5)^2+'LED Curve'!$D$21*(BN72/$Z$5)^1+'LED Curve'!$D$22)*$AE$5*$Z$5))</f>
        <v>0</v>
      </c>
      <c r="FS72">
        <f>IF($Z$6=0,0,IF(BO72&lt;=0,0,('LED Curve'!$D$19*(BO72/$Z$6)^3+'LED Curve'!$D$20*(BO72/$Z$6)^2+'LED Curve'!$D$21*(BO72/$Z$6)^1+'LED Curve'!$D$22)*$AE$6*$Z$6))</f>
        <v>0</v>
      </c>
      <c r="FU72">
        <f>IF($W$2=0,0,IF(BQ72&lt;=0,0,('LED Curve'!$D$19*(BQ72/$W$2)^3+'LED Curve'!$D$20*(BQ72/$W$2)^2+'LED Curve'!$D$21*(BQ72/$W$2)^1+'LED Curve'!$D$22)*$AC$2*$W$2))</f>
        <v>672.53485454147665</v>
      </c>
      <c r="FV72">
        <f>IF($W$3=0,0,IF(BR72&lt;=0,0,('LED Curve'!$D$19*(BR72/$W$3)^3+'LED Curve'!$D$20*(BR72/$W$3)^2+'LED Curve'!$D$21*(BR72/$W$3)^1+'LED Curve'!$D$22)*$AC$3*$W$3))</f>
        <v>1681.3371363536917</v>
      </c>
      <c r="FW72">
        <f>IF($W$4=0,0,IF(BS72&lt;=0,0,('LED Curve'!$D$19*(BS72/$W$4)^3+'LED Curve'!$D$20*(BS72/$W$4)^2+'LED Curve'!$D$21*(BS72/$W$4)^1+'LED Curve'!$D$22)*$AC$4*$W$4))</f>
        <v>0</v>
      </c>
      <c r="FX72">
        <f>IF($W$5=0,0,IF(BT72&lt;=0,0,('LED Curve'!$D$19*(BT72/$W$5)^3+'LED Curve'!$D$20*(BT72/$W$5)^2+'LED Curve'!$D$21*(BT72/$W$5)^1+'LED Curve'!$D$22)*$AC$5*$W$5))</f>
        <v>0</v>
      </c>
      <c r="FY72">
        <f>IF($W$6=0,0,IF(BU72&lt;=0,0,('LED Curve'!$D$19*(BU72/$W$6)^3+'LED Curve'!$D$20*(BU72/$W$6)^2+'LED Curve'!$D$21*(BU72/$W$6)^1+'LED Curve'!$D$22)*$AC$6*$W$6))</f>
        <v>0</v>
      </c>
      <c r="FZ72">
        <f>IF($Z$2=0,0,IF(BV72&lt;=0,0,('LED Curve'!$D$19*(BV72/$Z$2)^3+'LED Curve'!$D$20*(BV72/$Z$2)^2+'LED Curve'!$D$21*(BV72/$Z$2)^1+'LED Curve'!$D$22)*$AE$2*$Z$2))</f>
        <v>0</v>
      </c>
      <c r="GA72">
        <f>IF($Z$3=0,0,IF(BW72&lt;=0,0,('LED Curve'!$D$19*(BW72/$Z$3)^3+'LED Curve'!$D$20*(BW72/$Z$3)^2+'LED Curve'!$D$21*(BW72/$Z$3)^1+'LED Curve'!$D$22)*$AE$3*$Z$3))</f>
        <v>0</v>
      </c>
      <c r="GB72">
        <f>IF($Z$4=0,0,IF(BX72&lt;=0,0,('LED Curve'!$D$19*(BX72/$Z$4)^3+'LED Curve'!$D$20*(BX72/$Z$4)^2+'LED Curve'!$D$21*(BX72/$Z$4)^1+'LED Curve'!$D$22)*$AE$4*$Z$4))</f>
        <v>0</v>
      </c>
      <c r="GC72">
        <f>IF($Z$5=0,0,IF(BY72&lt;=0,0,('LED Curve'!$D$19*(BY72/$Z$5)^3+'LED Curve'!$D$20*(BY72/$Z$5)^2+'LED Curve'!$D$21*(BY72/$Z$5)^1+'LED Curve'!$D$22)*$AE$5*$Z$5))</f>
        <v>0</v>
      </c>
      <c r="GD72">
        <f>IF($Z$6=0,0,IF(BZ72&lt;=0,0,('LED Curve'!$D$19*(BZ72/$Z$6)^3+'LED Curve'!$D$20*(BZ72/$Z$6)^2+'LED Curve'!$D$21*(BZ72/$Z$6)^1+'LED Curve'!$D$22)*$AE$6*$Z$6))</f>
        <v>0</v>
      </c>
      <c r="GF72">
        <f>IF($W$2=0,0,IF(CB72&lt;=0,0,('LED Curve'!$D$19*(CB72/$W$2)^3+'LED Curve'!$D$20*(CB72/$W$2)^2+'LED Curve'!$D$21*(CB72/$W$2)^1+'LED Curve'!$D$22)*$AC$2*$W$2))</f>
        <v>671.17303599427544</v>
      </c>
      <c r="GG72">
        <f>IF($W$3=0,0,IF(CC72&lt;=0,0,('LED Curve'!$D$19*(CC72/$W$3)^3+'LED Curve'!$D$20*(CC72/$W$3)^2+'LED Curve'!$D$21*(CC72/$W$3)^1+'LED Curve'!$D$22)*$AC$3*$W$3))</f>
        <v>1677.9325899856885</v>
      </c>
      <c r="GH72">
        <f>IF($W$4=0,0,IF(CD72&lt;=0,0,('LED Curve'!$D$19*(CD72/$W$4)^3+'LED Curve'!$D$20*(CD72/$W$4)^2+'LED Curve'!$D$21*(CD72/$W$4)^1+'LED Curve'!$D$22)*$AC$4*$W$4))</f>
        <v>0</v>
      </c>
      <c r="GI72">
        <f>IF($W$5=0,0,IF(CE72&lt;=0,0,('LED Curve'!$D$19*(CE72/$W$5)^3+'LED Curve'!$D$20*(CE72/$W$5)^2+'LED Curve'!$D$21*(CE72/$W$5)^1+'LED Curve'!$D$22)*$AC$5*$W$5))</f>
        <v>0</v>
      </c>
      <c r="GJ72">
        <f>IF($W$6=0,0,IF(CF72&lt;=0,0,('LED Curve'!$D$19*(CF72/$W$6)^3+'LED Curve'!$D$20*(CF72/$W$6)^2+'LED Curve'!$D$21*(CF72/$W$6)^1+'LED Curve'!$D$22)*$AC$6*$W$6))</f>
        <v>0</v>
      </c>
      <c r="GK72">
        <f>IF($Z$2=0,0,IF(CG72&lt;=0,0,('LED Curve'!$D$19*(CG72/$Z$2)^3+'LED Curve'!$D$20*(CG72/$Z$2)^2+'LED Curve'!$D$21*(CG72/$Z$2)^1+'LED Curve'!$D$22)*$AE$2*$Z$2))</f>
        <v>0</v>
      </c>
      <c r="GL72">
        <f>IF($Z$3=0,0,IF(CH72&lt;=0,0,('LED Curve'!$D$19*(CH72/$Z$3)^3+'LED Curve'!$D$20*(CH72/$Z$3)^2+'LED Curve'!$D$21*(CH72/$Z$3)^1+'LED Curve'!$D$22)*$AE$3*$Z$3))</f>
        <v>0</v>
      </c>
      <c r="GM72">
        <f>IF($Z$4=0,0,IF(CI72&lt;=0,0,('LED Curve'!$D$19*(CI72/$Z$4)^3+'LED Curve'!$D$20*(CI72/$Z$4)^2+'LED Curve'!$D$21*(CI72/$Z$4)^1+'LED Curve'!$D$22)*$AE$4*$Z$4))</f>
        <v>0</v>
      </c>
      <c r="GN72">
        <f>IF($Z$5=0,0,IF(CJ72&lt;=0,0,('LED Curve'!$D$19*(CJ72/$Z$5)^3+'LED Curve'!$D$20*(CJ72/$Z$5)^2+'LED Curve'!$D$21*(CJ72/$Z$5)^1+'LED Curve'!$D$22)*$AE$5*$Z$5))</f>
        <v>0</v>
      </c>
      <c r="GO72">
        <f>IF($Z$6=0,0,IF(CK72&lt;=0,0,('LED Curve'!$D$19*(CK72/$Z$6)^3+'LED Curve'!$D$20*(CK72/$Z$6)^2+'LED Curve'!$D$21*(CK72/$Z$6)^1+'LED Curve'!$D$22)*$AE$6*$Z$6))</f>
        <v>0</v>
      </c>
      <c r="GQ72">
        <f t="shared" si="113"/>
        <v>2365.9497071116048</v>
      </c>
      <c r="GR72">
        <f t="shared" si="41"/>
        <v>601.05382169402674</v>
      </c>
      <c r="GS72">
        <f t="shared" si="114"/>
        <v>2353.8719908951684</v>
      </c>
      <c r="GT72">
        <f t="shared" si="42"/>
        <v>45.646074056052839</v>
      </c>
      <c r="GU72">
        <f t="shared" si="115"/>
        <v>2349.1056259799639</v>
      </c>
      <c r="GV72">
        <f t="shared" si="43"/>
        <v>0</v>
      </c>
    </row>
    <row r="73" spans="1:204" ht="16.899999999999999">
      <c r="A73">
        <v>62</v>
      </c>
      <c r="B73">
        <f t="shared" si="0"/>
        <v>2.0182291666666669E-3</v>
      </c>
      <c r="C73" s="50">
        <f t="shared" si="1"/>
        <v>103.91701973871551</v>
      </c>
      <c r="D73" s="50">
        <f t="shared" si="2"/>
        <v>115.61891082079501</v>
      </c>
      <c r="E73" s="50">
        <f t="shared" si="3"/>
        <v>127.32080190287451</v>
      </c>
      <c r="G73" s="52">
        <f t="shared" si="4"/>
        <v>1.649476503789135</v>
      </c>
      <c r="H73" s="52">
        <f t="shared" si="5"/>
        <v>1.8352208066792857</v>
      </c>
      <c r="I73" s="52">
        <f t="shared" si="6"/>
        <v>2.0209651095694365</v>
      </c>
      <c r="J73" s="52">
        <f>IF(C73&lt;Calculation!D$19,0,G73)</f>
        <v>1.649476503789135</v>
      </c>
      <c r="K73" s="52">
        <f>IF(D73&lt;Calculation!D$19,0,H73)</f>
        <v>1.8352208066792857</v>
      </c>
      <c r="L73" s="52">
        <f>IF(E73&lt;Calculation!D$19,0,I73)</f>
        <v>2.0209651095694365</v>
      </c>
      <c r="M73" s="52">
        <f>IF(IF(C73&lt;Calculation!D$19,0,C73*(R$3/(R$2+R$3)))&gt;0,$H$2*SIN(2*PI()*$E$2*B73)+$H$5,0)</f>
        <v>1.6658809982805078</v>
      </c>
      <c r="N73" s="52">
        <f>IF(IF(D73&lt;Calculation!D$19,0,D73*(R$3/(R$2+R$3)))&gt;0,$J$2*SIN(2*PI()*$E$2*B73)+$J$5,0)</f>
        <v>1.6574973944435485</v>
      </c>
      <c r="O73" s="52">
        <f>IF(IF(E73&lt;Calculation!D$19,0,E73*(R$3/(R$2+R$3)))&gt;0,$L$2*SIN(2*PI()*$E$2*B73)+$L$5,0)</f>
        <v>1.6556612162544859</v>
      </c>
      <c r="Q73" s="55">
        <f>(M73/Design!C$43)*10^3</f>
        <v>185.09788869783421</v>
      </c>
      <c r="R73" s="55">
        <f>(N73/Design!C$43)*10^3</f>
        <v>184.16637716039426</v>
      </c>
      <c r="S73" s="55">
        <f>(O73/Design!C$43)*10^3</f>
        <v>183.96235736160955</v>
      </c>
      <c r="U73" s="55">
        <f>(($H$2*SIN(2*PI()*$E$2*B73)+$H$5)/Design!C$43)*10^3</f>
        <v>185.09788869783421</v>
      </c>
      <c r="V73" s="55">
        <f>(($J$2*SIN(2*PI()*$E$2*B73)+$J$5)/Design!C$43)*10^3</f>
        <v>184.16637716039426</v>
      </c>
      <c r="W73" s="55">
        <f>(($L$2*SIN(2*PI()*$E$2*B73)+$L$5)/Design!C$43)*10^3</f>
        <v>183.96235736160955</v>
      </c>
      <c r="Y73" s="99">
        <f>IF(C73&lt;('LED Curve'!$D$14*(U73/$W$2)^3+'LED Curve'!$D$15*(U73/$W$2)^2+'LED Curve'!$D$16*(U73/$W$2)^1+'LED Curve'!$D$17)*$AC$2+((R$5-1)*Design!C$18),0,         ('LED Curve'!$D$14*(U73/$W$2)^3+'LED Curve'!$D$15*(U73/$W$2)^2+'LED Curve'!$D$16*(U73/$W$2)^1+'LED Curve'!$D$17)*$AC$2)</f>
        <v>26.206239568774748</v>
      </c>
      <c r="Z73" s="99">
        <f>IF(Y73=0,0,IF(C73&lt;Y73+('LED Curve'!$D$14*(U73/$W$3)^3+'LED Curve'!$D$15*(U73/$W$3)^2+'LED Curve'!$D$16*(U73/$W$3)^1+'LED Curve'!$D$17)*$AC$3+((R$5-2)*Design!C$18),0,         ('LED Curve'!$D$14*(U73/$W$3)^3+'LED Curve'!$D$15*(U73/$W$3)^2+'LED Curve'!$D$16*(U73/$W$3)^1+'LED Curve'!$D$17)*$AC$3))</f>
        <v>65.515598921936871</v>
      </c>
      <c r="AA73" s="99">
        <f>IF(Z73=0,0,IF(C73&lt;(SUM(Y73:Z73)+('LED Curve'!$D$14*(U73/$W$4)^3+'LED Curve'!$D$15*(U73/$W$4)^2+'LED Curve'!$D$16*(U73/$W$4)^1+'LED Curve'!$D$17)*$AC$4+((R$5-3)*Design!C$18)),0,         ('LED Curve'!$D$14*(U73/$W$4)^3+'LED Curve'!$D$15*(U73/$W$4)^2+'LED Curve'!$D$16*(U73/$W$4)^1+'LED Curve'!$D$17)*$AC$4))</f>
        <v>0</v>
      </c>
      <c r="AB73" s="99">
        <f>IF(AA73=0,0,IF(C73&lt;(SUM(Y73:AA73)+('LED Curve'!$D$14*(U73/$W$5)^3+'LED Curve'!$D$15*(U73/$W$5)^2+'LED Curve'!$D$16*(U73/$W$5)^1+'LED Curve'!$D$17)*$AC$5+((R$5-4)*Design!C$18)),0,         ('LED Curve'!$D$14*(U73/$W$5)^3+'LED Curve'!$D$15*(U73/$W$5)^2+'LED Curve'!$D$16*(U73/$W$5)^1+'LED Curve'!$D$17)*$AC$5))</f>
        <v>0</v>
      </c>
      <c r="AC73" s="99">
        <f>IF(AB73=0,0,IF(C73&lt;(SUM(Y73:AB73)+ ('LED Curve'!$D$14*(U73/$W$6)^3+'LED Curve'!$D$15*(U73/$W$6)^2+'LED Curve'!$D$16*(U73/$W$6)^1+'LED Curve'!$D$17)*$AC$6+((R$5-5)*Design!C$18)),0,         ('LED Curve'!$D$14*(U73/$W$6)^3+'LED Curve'!$D$15*(U73/$W$6)^2+'LED Curve'!$D$16*(U73/$W$6)^1+'LED Curve'!$D$17)*$AC$6))</f>
        <v>0</v>
      </c>
      <c r="AD73" s="99">
        <f>IF(AC73=0,0,IF(C73&lt;(SUM(Y73:AC73)+('LED Curve'!$D$14*(U73/$Z$2)^3+'LED Curve'!$D$15*(U73/$Z$2)^2+'LED Curve'!$D$16*(U73/$Z$2)^1+'LED Curve'!$D$17)*$AE$2+((R$5-6)*Design!C$18)),0,         ('LED Curve'!$D$14*(U73/$Z$2)^3+'LED Curve'!$D$15*(U73/$Z$2)^2+'LED Curve'!$D$16*(U73/$Z$2)^1+'LED Curve'!$D$17)*$AE$2))</f>
        <v>0</v>
      </c>
      <c r="AE73" s="99">
        <f>IF(AD73=0,0,IF(C73&lt;(SUM(Y73:AD73)+('LED Curve'!$D$14*(U73/$Z$3)^3+'LED Curve'!$D$15*(U73/$Z$3)^2+'LED Curve'!$D$16*(U73/$Z$3)^1+'LED Curve'!$D$17)*$AE$3+((R$5-7)*Design!C$18)),0,         ('LED Curve'!$D$14*(U73/$Z$3)^3+'LED Curve'!$D$15*(U73/$Z$3)^2+'LED Curve'!$D$16*(U73/$Z$3)^1+'LED Curve'!$D$17)*$AE$3))</f>
        <v>0</v>
      </c>
      <c r="AF73" s="99">
        <f>IF(AE73=0,0,IF(C73&lt;(SUM(Y73:AE73)+('LED Curve'!$D$14*(U73/$Z$4)^3+'LED Curve'!$D$15*(U73/$Z$4)^2+'LED Curve'!$D$16*(U73/$Z$4)^1+'LED Curve'!$D$17)*$AE$4+((R$5-8)*Design!C$18)),0,         ('LED Curve'!$D$14*(U73/$Z$4)^3+'LED Curve'!$D$15*(U73/$Z$4)^2+'LED Curve'!$D$16*(U73/$Z$4)^1+'LED Curve'!$D$17)*$AE$4))</f>
        <v>0</v>
      </c>
      <c r="AG73" s="99">
        <f>IF(AF73=0,0,IF(C73&lt;(SUM(Y73:AF73)+('LED Curve'!$D$14*(U73/$Z$5)^3+'LED Curve'!$D$15*(U73/$Z$5)^2+'LED Curve'!$D$16*(U73/$Z$5)^1+'LED Curve'!$D$17)*$AE$5+((R$5-9)*Design!C$18)),0,         ('LED Curve'!$D$14*(U73/$Z$5)^3+'LED Curve'!$D$15*(U73/$Z$5)^2+'LED Curve'!$D$16*(U73/$Z$5)^1+'LED Curve'!$D$17)*$AE$5))</f>
        <v>0</v>
      </c>
      <c r="AH73" s="99">
        <f>IF(AG73=0,0,IF(C73&lt;(SUM(Y73:AG73)+('LED Curve'!$D$14*(U73/$Z$6)^3+'LED Curve'!$D$15*(U73/$Z$6)^2+'LED Curve'!$D$16*(U73/$Z$6)^1+'LED Curve'!$D$17)*$AE$6+((R$5-10)*Design!C$18)),0,         ('LED Curve'!$D$14*(U73/$Z$6)^3+'LED Curve'!$D$15*(U73/$Z$6)^2+'LED Curve'!$D$16*(U73/$Z$6)^1+'LED Curve'!$D$17)*$AE$6))</f>
        <v>0</v>
      </c>
      <c r="AI73">
        <f t="shared" si="44"/>
        <v>91.721838490711619</v>
      </c>
      <c r="AJ73" s="57">
        <f>IF(D73&lt;('LED Curve'!$D$14*(V73/$W$2)^3+'LED Curve'!$D$15*(V73/$W$2)^2+'LED Curve'!$D$16*(V73/$W$2)^1+'LED Curve'!$D$17)*$AC$2+((R$5-1)*Design!C$18),0,         ('LED Curve'!$D$14*(V73/$W$2)^3+'LED Curve'!$D$15*(V73/$W$2)^2+'LED Curve'!$D$16*(V73/$W$2)^1+'LED Curve'!$D$17)*$AC$2)</f>
        <v>26.18969169944107</v>
      </c>
      <c r="AK73" s="57">
        <f>IF(AJ73=0,0,IF(D73&lt;AJ73+('LED Curve'!$D$14*(V73/$W$3)^3+'LED Curve'!$D$15*(V73/$W$3)^2+'LED Curve'!$D$16*(V73/$W$3)^1+'LED Curve'!$D$17)*$AC$3+((R$5-1)*Design!C$18),0,         ('LED Curve'!$D$14*(V73/$W$3)^3+'LED Curve'!$D$15*(V73/$W$3)^2+'LED Curve'!$D$16*(V73/$W$3)^1+'LED Curve'!$D$17)*$AC$3))</f>
        <v>65.474229248602683</v>
      </c>
      <c r="AL73" s="57">
        <f>IF(AK73=0,0,IF(D73&lt;(SUM(AJ73:AK73)+('LED Curve'!$D$14*(V73/$W$4)^3+'LED Curve'!$D$15*(V73/$W$4)^2+'LED Curve'!$D$16*(V73/$W$4)^1+'LED Curve'!$D$17)*$AC$4+((R$5-1)*Design!C$18)),0,         ('LED Curve'!$D$14*(V73/$W$4)^3+'LED Curve'!$D$15*(V73/$W$4)^2+'LED Curve'!$D$16*(V73/$W$4)^1+'LED Curve'!$D$17)*$AC$4))</f>
        <v>0</v>
      </c>
      <c r="AM73" s="57">
        <f>IF(AL73=0,0,IF(D73&lt;(SUM(AJ73:AL73)+('LED Curve'!$D$14*(V73/$W$5)^3+'LED Curve'!$D$15*(V73/$W$5)^2+'LED Curve'!$D$16*(V73/$W$5)^1+'LED Curve'!$D$17)*$AC$5+((R$5-1)*Design!C$18)),0,         ('LED Curve'!$D$14*(V73/$W$5)^3+'LED Curve'!$D$15*(V73/$W$5)^2+'LED Curve'!$D$16*(V73/$W$5)^1+'LED Curve'!$D$17)*$AC$5))</f>
        <v>0</v>
      </c>
      <c r="AN73" s="57">
        <f>IF(AM73=0,0,IF(D73&lt;(SUM(AJ73:AM73)+ ('LED Curve'!$D$14*(V73/$W$6)^3+'LED Curve'!$D$15*(V73/$W$6)^2+'LED Curve'!$D$16*(V73/$W$6)^1+'LED Curve'!$D$17)*$AC$6+((R$5-1)*Design!C$18)),0,         ('LED Curve'!$D$14*(V73/$W$6)^3+'LED Curve'!$D$15*(V73/$W$6)^2+'LED Curve'!$D$16*(V73/$W$6)^1+'LED Curve'!$D$17)*$AC$6))</f>
        <v>0</v>
      </c>
      <c r="AO73" s="57">
        <f>IF(AN73=0,0,IF(D73&lt;(SUM(AJ73:AN73)+('LED Curve'!$D$14*(V73/$Z$2)^3+'LED Curve'!$D$15*(V73/$Z$2)^2+'LED Curve'!$D$16*(V73/$Z$2)^1+'LED Curve'!$D$17)*$AE$2+((R$5-1)*Design!C$18)),0,         ('LED Curve'!$D$14*(V73/$Z$2)^3+'LED Curve'!$D$15*(V73/$Z$2)^2+'LED Curve'!$D$16*(V73/$Z$2)^1+'LED Curve'!$D$17)*$AE$2))</f>
        <v>0</v>
      </c>
      <c r="AP73" s="57">
        <f>IF(AO73=0,0,IF(D73&lt;(SUM(AJ73:AO73)+('LED Curve'!$D$14*(V73/$Z$3)^3+'LED Curve'!$D$15*(V73/$Z$3)^2+'LED Curve'!$D$16*(V73/$Z$3)^1+'LED Curve'!$D$17)*$AE$3+((R$5-1)*Design!C$18)),0,         ('LED Curve'!$D$14*(V73/$Z$3)^3+'LED Curve'!$D$15*(V73/$Z$3)^2+'LED Curve'!$D$16*(V73/$Z$3)^1+'LED Curve'!$D$17)*$AE$3))</f>
        <v>0</v>
      </c>
      <c r="AQ73" s="57">
        <f>IF(AP73=0,0,IF(D73&lt;(SUM(AJ73:AP73)+('LED Curve'!$D$14*(V73/$Z$4)^3+'LED Curve'!$D$15*(V73/$Z$4)^2+'LED Curve'!$D$16*(V73/$Z$4)^1+'LED Curve'!$D$17)*$AE$4+((R$5-1)*Design!C$18)),0,         ('LED Curve'!$D$14*(V73/$Z$4)^3+'LED Curve'!$D$15*(V73/$Z$4)^2+'LED Curve'!$D$16*(V73/$Z$4)^1+'LED Curve'!$D$17)*$AE$4))</f>
        <v>0</v>
      </c>
      <c r="AR73" s="57">
        <f>IF(AQ73=0,0,IF(D73&lt;(SUM(AJ73:AQ73)+('LED Curve'!$D$14*(V73/$Z$5)^3+'LED Curve'!$D$15*(V73/$Z$5)^2+'LED Curve'!$D$16*(V73/$Z$5)^1+'LED Curve'!$D$17)*$AE$5+((R$5-1)*Design!C$18)),0,         ('LED Curve'!$D$14*(V73/$Z$5)^3+'LED Curve'!$D$15*(V73/$Z$5)^2+'LED Curve'!$D$16*(V73/$Z$5)^1+'LED Curve'!$D$17)*$AE$5))</f>
        <v>0</v>
      </c>
      <c r="AS73" s="57">
        <f>IF(AR73=0,0,IF(D73&lt;(SUM(AJ73:AR73)+('LED Curve'!$D$14*(V73/$Z$6)^3+'LED Curve'!$D$15*(V73/$Z$6)^2+'LED Curve'!$D$16*(V73/$Z$6)^1+'LED Curve'!$D$17)*$AE$6+((R$5-1)*Design!C$18)),0,         ('LED Curve'!$D$14*(V73/$Z$6)^3+'LED Curve'!$D$15*(V73/$Z$6)^2+'LED Curve'!$D$16*(V73/$Z$6)^1+'LED Curve'!$D$17)*$AE$6))</f>
        <v>0</v>
      </c>
      <c r="AU73" s="59">
        <f>IF(E73&lt;('LED Curve'!$D$14*(W73/$W$2)^3+'LED Curve'!$D$15*(W73/$W$2)^2+'LED Curve'!$D$16*(W73/$W$2)^1+'LED Curve'!$D$17)*$AC$2+((R$5-1)*Design!C$18),0,         ('LED Curve'!$D$14*(W73/$W$2)^3+'LED Curve'!$D$15*(W73/$W$2)^2+'LED Curve'!$D$16*(W73/$W$2)^1+'LED Curve'!$D$17)*$AC$2)</f>
        <v>26.186048929570028</v>
      </c>
      <c r="AV73" s="59">
        <f>IF(AU73=0,0,IF(E73&lt;AU73+('LED Curve'!$D$14*(W73/$W$3)^3+'LED Curve'!$D$15*(W73/$W$3)^2+'LED Curve'!$D$16*(W73/$W$3)^1+'LED Curve'!$D$17)*$AC$3+((R$5-2)*Design!C$18),0,         ('LED Curve'!$D$14*(W73/$W$3)^3+'LED Curve'!$D$15*(W73/$W$3)^2+'LED Curve'!$D$16*(W73/$W$3)^1+'LED Curve'!$D$17)*$AC$3))</f>
        <v>65.465122323925073</v>
      </c>
      <c r="AW73" s="59">
        <f>IF(AV73=0,0,IF(E73&lt;(SUM(AU73:AV73)+('LED Curve'!$D$14*(W73/$W$4)^3+'LED Curve'!$D$15*(W73/$W$4)^2+'LED Curve'!$D$16*(W73/$W$4)^1+'LED Curve'!$D$17)*$AC$4+((R$5-3)*Design!C$18)),0,         ('LED Curve'!$D$14*(W73/$W$4)^3+'LED Curve'!$D$15*(W73/$W$4)^2+'LED Curve'!$D$16*(W73/$W$4)^1+'LED Curve'!$D$17)*$AC$4))</f>
        <v>0</v>
      </c>
      <c r="AX73" s="59">
        <f>IF(AW73=0,0,IF(E73&lt;(SUM(AU73:AW73)+('LED Curve'!$D$14*(W73/$W$5)^3+'LED Curve'!$D$15*(W73/$W$5)^2+'LED Curve'!$D$16*(W73/$W$5)^1+'LED Curve'!$D$17)*$AC$5+((R$5-4)*Design!C$18)),0,         ('LED Curve'!$D$14*(W73/$W$5)^3+'LED Curve'!$D$15*(W73/$W$5)^2+'LED Curve'!$D$16*(W73/$W$5)^1+'LED Curve'!$D$17)*$AC$5))</f>
        <v>0</v>
      </c>
      <c r="AY73" s="59">
        <f>IF(AX73=0,0,IF(E73&lt;(SUM(AU73:AX73)+ ('LED Curve'!$D$14*(W73/$W$6)^3+'LED Curve'!$D$15*(W73/$W$6)^2+'LED Curve'!$D$16*(W73/$W$6)^1+'LED Curve'!$D$17)*$AC$6+((R$5-5)*Design!C$18)),0,         ('LED Curve'!$D$14*(W73/$W$6)^3+'LED Curve'!$D$15*(W73/$W$6)^2+'LED Curve'!$D$16*(W73/$W$6)^1+'LED Curve'!$D$17)*$AC$6))</f>
        <v>0</v>
      </c>
      <c r="AZ73" s="59">
        <f>IF(AY73=0,0,IF(E73&lt;(SUM(AU73:AY73)+('LED Curve'!$D$14*(W73/$Z$2)^3+'LED Curve'!$D$15*(W73/$Z$2)^2+'LED Curve'!$D$16*(W73/$Z$2)^1+'LED Curve'!$D$17)*$AE$2+((R$5-6)*Design!C$18)),0,         ('LED Curve'!$D$14*(W73/$Z$2)^3+'LED Curve'!$D$15*(W73/$Z$2)^2+'LED Curve'!$D$16*(W73/$Z$2)^1+'LED Curve'!$D$17)*$AE$2))</f>
        <v>0</v>
      </c>
      <c r="BA73" s="59">
        <f>IF(AZ73=0,0,IF(E73&lt;(SUM(AU73:AZ73)+('LED Curve'!$D$14*(W73/$Z$3)^3+'LED Curve'!$D$15*(W73/$Z$3)^2+'LED Curve'!$D$16*(W73/$Z$3)^1+'LED Curve'!$D$17)*$AE$3+((R$5-7)*Design!C$18)),0,         ('LED Curve'!$D$14*(W73/$Z$3)^3+'LED Curve'!$D$15*(W73/$Z$3)^2+'LED Curve'!$D$16*(W73/$Z$3)^1+'LED Curve'!$D$17)*$AE$3))</f>
        <v>0</v>
      </c>
      <c r="BB73" s="59">
        <f>IF(BA73=0,0,IF(E73&lt;(SUM(AU73:BA73)+('LED Curve'!$D$14*(W73/$Z$4)^3+'LED Curve'!$D$15*(W73/$Z$4)^2+'LED Curve'!$D$16*(W73/$Z$4)^1+'LED Curve'!$D$17)*$AE$4+((R$5-8)*Design!C$18)),0,         ('LED Curve'!$D$14*(W73/$Z$4)^3+'LED Curve'!$D$15*(W73/$Z$4)^2+'LED Curve'!$D$16*(W73/$Z$4)^1+'LED Curve'!$D$17)*$AE$4))</f>
        <v>0</v>
      </c>
      <c r="BC73" s="59">
        <f>IF(BB73=0,0,IF(E73&lt;(SUM(AU73:BB73)+('LED Curve'!$D$14*(W73/$Z$5)^3+'LED Curve'!$D$15*(W73/$Z$5)^2+'LED Curve'!$D$16*(W73/$Z$5)^1+'LED Curve'!$D$17)*$AE$5+((R$5-9)*Design!C$18)),0,         ('LED Curve'!$D$14*(W73/$Z$5)^3+'LED Curve'!$D$15*(W73/$Z$5)^2+'LED Curve'!$D$16*(W73/$Z$5)^1+'LED Curve'!$D$17)*$AE$5))</f>
        <v>0</v>
      </c>
      <c r="BD73" s="59">
        <f>IF(BC73=0,0,IF(E73&lt;(SUM(AU73:BC73)+('LED Curve'!$D$14*(W73/$Z$6)^3+'LED Curve'!$D$15*(W73/$Z$6)^2+'LED Curve'!$D$16*(W73/$Z$6)^1+'LED Curve'!$D$17)*$AE$6+((R$5-10)*Design!C$18)),0,         ('LED Curve'!$D$14*(W73/$Z$6)^3+'LED Curve'!$D$15*(W73/$Z$6)^2+'LED Curve'!$D$16*(W73/$Z$6)^1+'LED Curve'!$D$17)*$AE$6))</f>
        <v>0</v>
      </c>
      <c r="BE73">
        <f t="shared" si="45"/>
        <v>91.651171253495107</v>
      </c>
      <c r="BF73" s="64">
        <f t="shared" si="7"/>
        <v>185.09788869783421</v>
      </c>
      <c r="BG73" s="64">
        <f t="shared" si="8"/>
        <v>185.09788869783421</v>
      </c>
      <c r="BH73" s="64">
        <f t="shared" si="9"/>
        <v>0</v>
      </c>
      <c r="BI73" s="64">
        <f t="shared" si="10"/>
        <v>0</v>
      </c>
      <c r="BJ73" s="64">
        <f t="shared" si="11"/>
        <v>0</v>
      </c>
      <c r="BK73" s="64">
        <f t="shared" si="12"/>
        <v>0</v>
      </c>
      <c r="BL73" s="64">
        <f t="shared" si="13"/>
        <v>0</v>
      </c>
      <c r="BM73" s="64">
        <f t="shared" si="14"/>
        <v>0</v>
      </c>
      <c r="BN73" s="64">
        <f t="shared" si="15"/>
        <v>0</v>
      </c>
      <c r="BO73" s="64">
        <f t="shared" si="16"/>
        <v>0</v>
      </c>
      <c r="BQ73" s="67">
        <f t="shared" si="17"/>
        <v>184.16637716039426</v>
      </c>
      <c r="BR73" s="67">
        <f t="shared" si="18"/>
        <v>184.16637716039426</v>
      </c>
      <c r="BS73" s="67">
        <f t="shared" si="19"/>
        <v>0</v>
      </c>
      <c r="BT73" s="67">
        <f t="shared" si="20"/>
        <v>0</v>
      </c>
      <c r="BU73" s="67">
        <f t="shared" si="21"/>
        <v>0</v>
      </c>
      <c r="BV73" s="67">
        <f t="shared" si="22"/>
        <v>0</v>
      </c>
      <c r="BW73" s="67">
        <f t="shared" si="23"/>
        <v>0</v>
      </c>
      <c r="BX73" s="67">
        <f t="shared" si="24"/>
        <v>0</v>
      </c>
      <c r="BY73" s="67">
        <f t="shared" si="25"/>
        <v>0</v>
      </c>
      <c r="BZ73" s="67">
        <f t="shared" si="26"/>
        <v>0</v>
      </c>
      <c r="CB73" s="70">
        <f t="shared" si="27"/>
        <v>183.96235736160955</v>
      </c>
      <c r="CC73" s="70">
        <f t="shared" si="28"/>
        <v>183.96235736160955</v>
      </c>
      <c r="CD73" s="70">
        <f t="shared" si="29"/>
        <v>0</v>
      </c>
      <c r="CE73" s="70">
        <f t="shared" si="30"/>
        <v>0</v>
      </c>
      <c r="CF73" s="70">
        <f t="shared" si="31"/>
        <v>0</v>
      </c>
      <c r="CG73" s="70">
        <f t="shared" si="32"/>
        <v>0</v>
      </c>
      <c r="CH73" s="70">
        <f t="shared" si="33"/>
        <v>0</v>
      </c>
      <c r="CI73" s="70">
        <f t="shared" si="34"/>
        <v>0</v>
      </c>
      <c r="CJ73" s="70">
        <f t="shared" si="35"/>
        <v>0</v>
      </c>
      <c r="CK73" s="70">
        <f t="shared" si="36"/>
        <v>0</v>
      </c>
      <c r="CL73">
        <f t="shared" si="46"/>
        <v>367.9247147232191</v>
      </c>
      <c r="CM73" s="64">
        <f t="shared" si="47"/>
        <v>185.09788869783421</v>
      </c>
      <c r="CN73" s="64">
        <f t="shared" si="48"/>
        <v>185.09788869783421</v>
      </c>
      <c r="CO73" s="64">
        <f t="shared" si="49"/>
        <v>0</v>
      </c>
      <c r="CP73" s="64">
        <f t="shared" si="50"/>
        <v>0</v>
      </c>
      <c r="CQ73" s="64">
        <f t="shared" si="51"/>
        <v>0</v>
      </c>
      <c r="CR73" s="64">
        <f t="shared" si="52"/>
        <v>0</v>
      </c>
      <c r="CS73" s="64">
        <f t="shared" si="53"/>
        <v>0</v>
      </c>
      <c r="CT73" s="64">
        <f t="shared" si="54"/>
        <v>0</v>
      </c>
      <c r="CU73" s="64">
        <f t="shared" si="55"/>
        <v>0</v>
      </c>
      <c r="CV73" s="64">
        <f t="shared" si="56"/>
        <v>0</v>
      </c>
      <c r="CX73" s="103">
        <f t="shared" si="57"/>
        <v>184.16637716039426</v>
      </c>
      <c r="CY73" s="103">
        <f t="shared" si="58"/>
        <v>184.16637716039426</v>
      </c>
      <c r="CZ73" s="103">
        <f t="shared" si="59"/>
        <v>0</v>
      </c>
      <c r="DA73" s="103">
        <f t="shared" si="60"/>
        <v>0</v>
      </c>
      <c r="DB73" s="103">
        <f t="shared" si="61"/>
        <v>0</v>
      </c>
      <c r="DC73" s="103">
        <f t="shared" si="62"/>
        <v>0</v>
      </c>
      <c r="DD73" s="103">
        <f t="shared" si="63"/>
        <v>0</v>
      </c>
      <c r="DE73" s="103">
        <f t="shared" si="64"/>
        <v>0</v>
      </c>
      <c r="DF73" s="103">
        <f t="shared" si="65"/>
        <v>0</v>
      </c>
      <c r="DG73" s="103">
        <f t="shared" si="66"/>
        <v>0</v>
      </c>
      <c r="DI73" s="70">
        <f t="shared" si="67"/>
        <v>183.96235736160955</v>
      </c>
      <c r="DJ73" s="70">
        <f t="shared" si="68"/>
        <v>183.96235736160955</v>
      </c>
      <c r="DK73" s="70">
        <f t="shared" si="69"/>
        <v>0</v>
      </c>
      <c r="DL73" s="70">
        <f t="shared" si="70"/>
        <v>0</v>
      </c>
      <c r="DM73" s="70">
        <f t="shared" si="71"/>
        <v>0</v>
      </c>
      <c r="DN73" s="70">
        <f t="shared" si="72"/>
        <v>0</v>
      </c>
      <c r="DO73" s="70">
        <f t="shared" si="73"/>
        <v>0</v>
      </c>
      <c r="DP73" s="70">
        <f t="shared" si="74"/>
        <v>0</v>
      </c>
      <c r="DQ73" s="70">
        <f t="shared" si="75"/>
        <v>0</v>
      </c>
      <c r="DR73" s="70">
        <f t="shared" si="76"/>
        <v>0</v>
      </c>
      <c r="DT73">
        <f t="shared" si="77"/>
        <v>19.234820953407404</v>
      </c>
      <c r="DU73">
        <f t="shared" si="78"/>
        <v>21.293115937096523</v>
      </c>
      <c r="DV73">
        <f t="shared" si="116"/>
        <v>23.422234859223295</v>
      </c>
      <c r="DX73">
        <f t="shared" si="80"/>
        <v>0.25867034555519819</v>
      </c>
      <c r="DY73">
        <f t="shared" si="81"/>
        <v>0.24334849666494451</v>
      </c>
      <c r="DZ73">
        <f t="shared" si="82"/>
        <v>0.22591703464675128</v>
      </c>
      <c r="EB73">
        <f t="shared" si="83"/>
        <v>4.8507196148898473</v>
      </c>
      <c r="EC73">
        <f t="shared" si="84"/>
        <v>12.126799037224616</v>
      </c>
      <c r="ED73">
        <f t="shared" si="85"/>
        <v>0</v>
      </c>
      <c r="EE73">
        <f t="shared" si="86"/>
        <v>0</v>
      </c>
      <c r="EF73">
        <f t="shared" si="87"/>
        <v>0</v>
      </c>
      <c r="EG73">
        <f t="shared" si="88"/>
        <v>0</v>
      </c>
      <c r="EH73">
        <f t="shared" si="89"/>
        <v>0</v>
      </c>
      <c r="EI73">
        <f t="shared" si="90"/>
        <v>0</v>
      </c>
      <c r="EJ73">
        <f t="shared" si="91"/>
        <v>0</v>
      </c>
      <c r="EK73">
        <f t="shared" si="92"/>
        <v>0</v>
      </c>
      <c r="EM73">
        <f t="shared" si="93"/>
        <v>4.8232606392337116</v>
      </c>
      <c r="EN73">
        <f t="shared" si="94"/>
        <v>12.058151598084279</v>
      </c>
      <c r="EO73">
        <f t="shared" si="95"/>
        <v>0</v>
      </c>
      <c r="EP73">
        <f t="shared" si="96"/>
        <v>0</v>
      </c>
      <c r="EQ73">
        <f t="shared" si="97"/>
        <v>0</v>
      </c>
      <c r="ER73">
        <f t="shared" si="98"/>
        <v>0</v>
      </c>
      <c r="ES73">
        <f t="shared" si="99"/>
        <v>0</v>
      </c>
      <c r="ET73">
        <f t="shared" si="100"/>
        <v>0</v>
      </c>
      <c r="EU73">
        <f t="shared" si="101"/>
        <v>0</v>
      </c>
      <c r="EV73">
        <f t="shared" si="102"/>
        <v>0</v>
      </c>
      <c r="EX73">
        <f t="shared" si="103"/>
        <v>4.8172472910701547</v>
      </c>
      <c r="EY73">
        <f t="shared" si="104"/>
        <v>12.043118227675388</v>
      </c>
      <c r="EZ73">
        <f t="shared" si="105"/>
        <v>0</v>
      </c>
      <c r="FA73">
        <f t="shared" si="106"/>
        <v>0</v>
      </c>
      <c r="FB73">
        <f t="shared" si="107"/>
        <v>0</v>
      </c>
      <c r="FC73">
        <f t="shared" si="108"/>
        <v>0</v>
      </c>
      <c r="FD73">
        <f t="shared" si="109"/>
        <v>0</v>
      </c>
      <c r="FE73">
        <f t="shared" si="110"/>
        <v>0</v>
      </c>
      <c r="FF73">
        <f t="shared" si="111"/>
        <v>0</v>
      </c>
      <c r="FG73">
        <f t="shared" si="112"/>
        <v>0</v>
      </c>
      <c r="FJ73">
        <f>IF($W$2=0,0,IF(BF73&lt;=0,0,('LED Curve'!$D$19*(BF73/$W$2)^3+'LED Curve'!$D$20*(BF73/$W$2)^2+'LED Curve'!$D$21*(BF73/$W$2)^1+'LED Curve'!$D$22)*$AC$2*$W$2))</f>
        <v>682.8640772431005</v>
      </c>
      <c r="FK73">
        <f>IF($W$3=0,0,IF(BG73&lt;=0,0,('LED Curve'!$D$19*(BG73/$W$3)^3+'LED Curve'!$D$20*(BG73/$W$3)^2+'LED Curve'!$D$21*(BG73/$W$3)^1+'LED Curve'!$D$22)*$AC$3*$W$3))</f>
        <v>1707.1601931077512</v>
      </c>
      <c r="FL73">
        <f>IF($W$4=0,0,IF(BH73&lt;=0,0,('LED Curve'!$D$19*(BH73/$W$4)^3+'LED Curve'!$D$20*(BH73/$W$4)^2+'LED Curve'!$D$21*(BH73/$W$4)^1+'LED Curve'!$D$22)*$AC$4*$W$4))</f>
        <v>0</v>
      </c>
      <c r="FM73">
        <f>IF($W$5=0,0,IF(BI73&lt;=0,0,('LED Curve'!$D$19*(BI73/$W$5)^3+'LED Curve'!$D$20*(BI73/$W$5)^2+'LED Curve'!$D$21*(BI73/$W$5)^1+'LED Curve'!$D$22)*$AC$5*$W$5))</f>
        <v>0</v>
      </c>
      <c r="FN73">
        <f>IF($W$6=0,0,IF(BJ73&lt;=0,0,('LED Curve'!$D$19*(BJ73/$W$6)^3+'LED Curve'!$D$20*(BJ73/$W$6)^2+'LED Curve'!$D$21*(BJ73/$W$6)^1+'LED Curve'!$D$22)*$AC$6*$W$6))</f>
        <v>0</v>
      </c>
      <c r="FO73">
        <f>IF($Z$2=0,0,IF(BK73&lt;=0,0,('LED Curve'!$D$19*(BK73/$Z$2)^3+'LED Curve'!$D$20*(BK73/$Z$2)^2+'LED Curve'!$D$21*(BK73/$Z$2)^1+'LED Curve'!$D$22)*$AE$2*$Z$2))</f>
        <v>0</v>
      </c>
      <c r="FP73">
        <f>IF($Z$3=0,0,IF(BL73&lt;=0,0,('LED Curve'!$D$19*(BL73/$Z$3)^3+'LED Curve'!$D$20*(BL73/$Z$3)^2+'LED Curve'!$D$21*(BL73/$Z$3)^1+'LED Curve'!$D$22)*$AE$3*$Z$3))</f>
        <v>0</v>
      </c>
      <c r="FQ73">
        <f>IF($Z$4=0,0,IF(BM73&lt;=0,0,('LED Curve'!$D$19*(BM73/$Z$4)^3+'LED Curve'!$D$20*(BM73/$Z$4)^2+'LED Curve'!$D$21*(BM73/$Z$4)^1+'LED Curve'!$D$22)*$AE$4*$Z$4))</f>
        <v>0</v>
      </c>
      <c r="FR73">
        <f>IF($Z$5=0,0,IF(BN73&lt;=0,0,('LED Curve'!$D$19*(BN73/$Z$5)^3+'LED Curve'!$D$20*(BN73/$Z$5)^2+'LED Curve'!$D$21*(BN73/$Z$5)^1+'LED Curve'!$D$22)*$AE$5*$Z$5))</f>
        <v>0</v>
      </c>
      <c r="FS73">
        <f>IF($Z$6=0,0,IF(BO73&lt;=0,0,('LED Curve'!$D$19*(BO73/$Z$6)^3+'LED Curve'!$D$20*(BO73/$Z$6)^2+'LED Curve'!$D$21*(BO73/$Z$6)^1+'LED Curve'!$D$22)*$AE$6*$Z$6))</f>
        <v>0</v>
      </c>
      <c r="FU73">
        <f>IF($W$2=0,0,IF(BQ73&lt;=0,0,('LED Curve'!$D$19*(BQ73/$W$2)^3+'LED Curve'!$D$20*(BQ73/$W$2)^2+'LED Curve'!$D$21*(BQ73/$W$2)^1+'LED Curve'!$D$22)*$AC$2*$W$2))</f>
        <v>680.21151763953128</v>
      </c>
      <c r="FV73">
        <f>IF($W$3=0,0,IF(BR73&lt;=0,0,('LED Curve'!$D$19*(BR73/$W$3)^3+'LED Curve'!$D$20*(BR73/$W$3)^2+'LED Curve'!$D$21*(BR73/$W$3)^1+'LED Curve'!$D$22)*$AC$3*$W$3))</f>
        <v>1700.5287940988283</v>
      </c>
      <c r="FW73">
        <f>IF($W$4=0,0,IF(BS73&lt;=0,0,('LED Curve'!$D$19*(BS73/$W$4)^3+'LED Curve'!$D$20*(BS73/$W$4)^2+'LED Curve'!$D$21*(BS73/$W$4)^1+'LED Curve'!$D$22)*$AC$4*$W$4))</f>
        <v>0</v>
      </c>
      <c r="FX73">
        <f>IF($W$5=0,0,IF(BT73&lt;=0,0,('LED Curve'!$D$19*(BT73/$W$5)^3+'LED Curve'!$D$20*(BT73/$W$5)^2+'LED Curve'!$D$21*(BT73/$W$5)^1+'LED Curve'!$D$22)*$AC$5*$W$5))</f>
        <v>0</v>
      </c>
      <c r="FY73">
        <f>IF($W$6=0,0,IF(BU73&lt;=0,0,('LED Curve'!$D$19*(BU73/$W$6)^3+'LED Curve'!$D$20*(BU73/$W$6)^2+'LED Curve'!$D$21*(BU73/$W$6)^1+'LED Curve'!$D$22)*$AC$6*$W$6))</f>
        <v>0</v>
      </c>
      <c r="FZ73">
        <f>IF($Z$2=0,0,IF(BV73&lt;=0,0,('LED Curve'!$D$19*(BV73/$Z$2)^3+'LED Curve'!$D$20*(BV73/$Z$2)^2+'LED Curve'!$D$21*(BV73/$Z$2)^1+'LED Curve'!$D$22)*$AE$2*$Z$2))</f>
        <v>0</v>
      </c>
      <c r="GA73">
        <f>IF($Z$3=0,0,IF(BW73&lt;=0,0,('LED Curve'!$D$19*(BW73/$Z$3)^3+'LED Curve'!$D$20*(BW73/$Z$3)^2+'LED Curve'!$D$21*(BW73/$Z$3)^1+'LED Curve'!$D$22)*$AE$3*$Z$3))</f>
        <v>0</v>
      </c>
      <c r="GB73">
        <f>IF($Z$4=0,0,IF(BX73&lt;=0,0,('LED Curve'!$D$19*(BX73/$Z$4)^3+'LED Curve'!$D$20*(BX73/$Z$4)^2+'LED Curve'!$D$21*(BX73/$Z$4)^1+'LED Curve'!$D$22)*$AE$4*$Z$4))</f>
        <v>0</v>
      </c>
      <c r="GC73">
        <f>IF($Z$5=0,0,IF(BY73&lt;=0,0,('LED Curve'!$D$19*(BY73/$Z$5)^3+'LED Curve'!$D$20*(BY73/$Z$5)^2+'LED Curve'!$D$21*(BY73/$Z$5)^1+'LED Curve'!$D$22)*$AE$5*$Z$5))</f>
        <v>0</v>
      </c>
      <c r="GD73">
        <f>IF($Z$6=0,0,IF(BZ73&lt;=0,0,('LED Curve'!$D$19*(BZ73/$Z$6)^3+'LED Curve'!$D$20*(BZ73/$Z$6)^2+'LED Curve'!$D$21*(BZ73/$Z$6)^1+'LED Curve'!$D$22)*$AE$6*$Z$6))</f>
        <v>0</v>
      </c>
      <c r="GF73">
        <f>IF($W$2=0,0,IF(CB73&lt;=0,0,('LED Curve'!$D$19*(CB73/$W$2)^3+'LED Curve'!$D$20*(CB73/$W$2)^2+'LED Curve'!$D$21*(CB73/$W$2)^1+'LED Curve'!$D$22)*$AC$2*$W$2))</f>
        <v>679.62916845118491</v>
      </c>
      <c r="GG73">
        <f>IF($W$3=0,0,IF(CC73&lt;=0,0,('LED Curve'!$D$19*(CC73/$W$3)^3+'LED Curve'!$D$20*(CC73/$W$3)^2+'LED Curve'!$D$21*(CC73/$W$3)^1+'LED Curve'!$D$22)*$AC$3*$W$3))</f>
        <v>1699.0729211279622</v>
      </c>
      <c r="GH73">
        <f>IF($W$4=0,0,IF(CD73&lt;=0,0,('LED Curve'!$D$19*(CD73/$W$4)^3+'LED Curve'!$D$20*(CD73/$W$4)^2+'LED Curve'!$D$21*(CD73/$W$4)^1+'LED Curve'!$D$22)*$AC$4*$W$4))</f>
        <v>0</v>
      </c>
      <c r="GI73">
        <f>IF($W$5=0,0,IF(CE73&lt;=0,0,('LED Curve'!$D$19*(CE73/$W$5)^3+'LED Curve'!$D$20*(CE73/$W$5)^2+'LED Curve'!$D$21*(CE73/$W$5)^1+'LED Curve'!$D$22)*$AC$5*$W$5))</f>
        <v>0</v>
      </c>
      <c r="GJ73">
        <f>IF($W$6=0,0,IF(CF73&lt;=0,0,('LED Curve'!$D$19*(CF73/$W$6)^3+'LED Curve'!$D$20*(CF73/$W$6)^2+'LED Curve'!$D$21*(CF73/$W$6)^1+'LED Curve'!$D$22)*$AC$6*$W$6))</f>
        <v>0</v>
      </c>
      <c r="GK73">
        <f>IF($Z$2=0,0,IF(CG73&lt;=0,0,('LED Curve'!$D$19*(CG73/$Z$2)^3+'LED Curve'!$D$20*(CG73/$Z$2)^2+'LED Curve'!$D$21*(CG73/$Z$2)^1+'LED Curve'!$D$22)*$AE$2*$Z$2))</f>
        <v>0</v>
      </c>
      <c r="GL73">
        <f>IF($Z$3=0,0,IF(CH73&lt;=0,0,('LED Curve'!$D$19*(CH73/$Z$3)^3+'LED Curve'!$D$20*(CH73/$Z$3)^2+'LED Curve'!$D$21*(CH73/$Z$3)^1+'LED Curve'!$D$22)*$AE$3*$Z$3))</f>
        <v>0</v>
      </c>
      <c r="GM73">
        <f>IF($Z$4=0,0,IF(CI73&lt;=0,0,('LED Curve'!$D$19*(CI73/$Z$4)^3+'LED Curve'!$D$20*(CI73/$Z$4)^2+'LED Curve'!$D$21*(CI73/$Z$4)^1+'LED Curve'!$D$22)*$AE$4*$Z$4))</f>
        <v>0</v>
      </c>
      <c r="GN73">
        <f>IF($Z$5=0,0,IF(CJ73&lt;=0,0,('LED Curve'!$D$19*(CJ73/$Z$5)^3+'LED Curve'!$D$20*(CJ73/$Z$5)^2+'LED Curve'!$D$21*(CJ73/$Z$5)^1+'LED Curve'!$D$22)*$AE$5*$Z$5))</f>
        <v>0</v>
      </c>
      <c r="GO73">
        <f>IF($Z$6=0,0,IF(CK73&lt;=0,0,('LED Curve'!$D$19*(CK73/$Z$6)^3+'LED Curve'!$D$20*(CK73/$Z$6)^2+'LED Curve'!$D$21*(CK73/$Z$6)^1+'LED Curve'!$D$22)*$AE$6*$Z$6))</f>
        <v>0</v>
      </c>
      <c r="GQ73">
        <f t="shared" si="113"/>
        <v>2390.0242703508516</v>
      </c>
      <c r="GR73">
        <f t="shared" si="41"/>
        <v>625.12838493327354</v>
      </c>
      <c r="GS73">
        <f t="shared" si="114"/>
        <v>2380.7403117383597</v>
      </c>
      <c r="GT73">
        <f t="shared" si="42"/>
        <v>72.514394899244053</v>
      </c>
      <c r="GU73">
        <f t="shared" si="115"/>
        <v>2378.702089579147</v>
      </c>
      <c r="GV73">
        <f t="shared" si="43"/>
        <v>0</v>
      </c>
    </row>
    <row r="74" spans="1:204" ht="16.899999999999999">
      <c r="A74">
        <v>63</v>
      </c>
      <c r="B74">
        <f t="shared" si="0"/>
        <v>2.0507812500000001E-3</v>
      </c>
      <c r="C74" s="50">
        <f t="shared" si="1"/>
        <v>105.26654166376986</v>
      </c>
      <c r="D74" s="50">
        <f t="shared" si="2"/>
        <v>117.11837962641094</v>
      </c>
      <c r="E74" s="50">
        <f t="shared" si="3"/>
        <v>128.97021758905203</v>
      </c>
      <c r="G74" s="52">
        <f t="shared" si="4"/>
        <v>1.6708974867265056</v>
      </c>
      <c r="H74" s="52">
        <f t="shared" si="5"/>
        <v>1.8590218988319196</v>
      </c>
      <c r="I74" s="52">
        <f t="shared" si="6"/>
        <v>2.0471463109373338</v>
      </c>
      <c r="J74" s="52">
        <f>IF(C74&lt;Calculation!D$19,0,G74)</f>
        <v>1.6708974867265056</v>
      </c>
      <c r="K74" s="52">
        <f>IF(D74&lt;Calculation!D$19,0,H74)</f>
        <v>1.8590218988319196</v>
      </c>
      <c r="L74" s="52">
        <f>IF(E74&lt;Calculation!D$19,0,I74)</f>
        <v>2.0471463109373338</v>
      </c>
      <c r="M74" s="52">
        <f>IF(IF(C74&lt;Calculation!D$19,0,C74*(R$3/(R$2+R$3)))&gt;0,$H$2*SIN(2*PI()*$E$2*B74)+$H$5,0)</f>
        <v>1.6873019812178784</v>
      </c>
      <c r="N74" s="52">
        <f>IF(IF(D74&lt;Calculation!D$19,0,D74*(R$3/(R$2+R$3)))&gt;0,$J$2*SIN(2*PI()*$E$2*B74)+$J$5,0)</f>
        <v>1.6812984865961822</v>
      </c>
      <c r="O74" s="52">
        <f>IF(IF(E74&lt;Calculation!D$19,0,E74*(R$3/(R$2+R$3)))&gt;0,$L$2*SIN(2*PI()*$E$2*B74)+$L$5,0)</f>
        <v>1.6818424176223827</v>
      </c>
      <c r="Q74" s="55">
        <f>(M74/Design!C$43)*10^3</f>
        <v>187.4779979130976</v>
      </c>
      <c r="R74" s="55">
        <f>(N74/Design!C$43)*10^3</f>
        <v>186.81094295513134</v>
      </c>
      <c r="S74" s="55">
        <f>(O74/Design!C$43)*10^3</f>
        <v>186.87137973582028</v>
      </c>
      <c r="U74" s="55">
        <f>(($H$2*SIN(2*PI()*$E$2*B74)+$H$5)/Design!C$43)*10^3</f>
        <v>187.4779979130976</v>
      </c>
      <c r="V74" s="55">
        <f>(($J$2*SIN(2*PI()*$E$2*B74)+$J$5)/Design!C$43)*10^3</f>
        <v>186.81094295513134</v>
      </c>
      <c r="W74" s="55">
        <f>(($L$2*SIN(2*PI()*$E$2*B74)+$L$5)/Design!C$43)*10^3</f>
        <v>186.87137973582028</v>
      </c>
      <c r="Y74" s="99">
        <f>IF(C74&lt;('LED Curve'!$D$14*(U74/$W$2)^3+'LED Curve'!$D$15*(U74/$W$2)^2+'LED Curve'!$D$16*(U74/$W$2)^1+'LED Curve'!$D$17)*$AC$2+((R$5-1)*Design!C$18),0,         ('LED Curve'!$D$14*(U74/$W$2)^3+'LED Curve'!$D$15*(U74/$W$2)^2+'LED Curve'!$D$16*(U74/$W$2)^1+'LED Curve'!$D$17)*$AC$2)</f>
        <v>26.247886244167404</v>
      </c>
      <c r="Z74" s="99">
        <f>IF(Y74=0,0,IF(C74&lt;Y74+('LED Curve'!$D$14*(U74/$W$3)^3+'LED Curve'!$D$15*(U74/$W$3)^2+'LED Curve'!$D$16*(U74/$W$3)^1+'LED Curve'!$D$17)*$AC$3+((R$5-2)*Design!C$18),0,         ('LED Curve'!$D$14*(U74/$W$3)^3+'LED Curve'!$D$15*(U74/$W$3)^2+'LED Curve'!$D$16*(U74/$W$3)^1+'LED Curve'!$D$17)*$AC$3))</f>
        <v>65.61971561041851</v>
      </c>
      <c r="AA74" s="99">
        <f>IF(Z74=0,0,IF(C74&lt;(SUM(Y74:Z74)+('LED Curve'!$D$14*(U74/$W$4)^3+'LED Curve'!$D$15*(U74/$W$4)^2+'LED Curve'!$D$16*(U74/$W$4)^1+'LED Curve'!$D$17)*$AC$4+((R$5-3)*Design!C$18)),0,         ('LED Curve'!$D$14*(U74/$W$4)^3+'LED Curve'!$D$15*(U74/$W$4)^2+'LED Curve'!$D$16*(U74/$W$4)^1+'LED Curve'!$D$17)*$AC$4))</f>
        <v>0</v>
      </c>
      <c r="AB74" s="99">
        <f>IF(AA74=0,0,IF(C74&lt;(SUM(Y74:AA74)+('LED Curve'!$D$14*(U74/$W$5)^3+'LED Curve'!$D$15*(U74/$W$5)^2+'LED Curve'!$D$16*(U74/$W$5)^1+'LED Curve'!$D$17)*$AC$5+((R$5-4)*Design!C$18)),0,         ('LED Curve'!$D$14*(U74/$W$5)^3+'LED Curve'!$D$15*(U74/$W$5)^2+'LED Curve'!$D$16*(U74/$W$5)^1+'LED Curve'!$D$17)*$AC$5))</f>
        <v>0</v>
      </c>
      <c r="AC74" s="99">
        <f>IF(AB74=0,0,IF(C74&lt;(SUM(Y74:AB74)+ ('LED Curve'!$D$14*(U74/$W$6)^3+'LED Curve'!$D$15*(U74/$W$6)^2+'LED Curve'!$D$16*(U74/$W$6)^1+'LED Curve'!$D$17)*$AC$6+((R$5-5)*Design!C$18)),0,         ('LED Curve'!$D$14*(U74/$W$6)^3+'LED Curve'!$D$15*(U74/$W$6)^2+'LED Curve'!$D$16*(U74/$W$6)^1+'LED Curve'!$D$17)*$AC$6))</f>
        <v>0</v>
      </c>
      <c r="AD74" s="99">
        <f>IF(AC74=0,0,IF(C74&lt;(SUM(Y74:AC74)+('LED Curve'!$D$14*(U74/$Z$2)^3+'LED Curve'!$D$15*(U74/$Z$2)^2+'LED Curve'!$D$16*(U74/$Z$2)^1+'LED Curve'!$D$17)*$AE$2+((R$5-6)*Design!C$18)),0,         ('LED Curve'!$D$14*(U74/$Z$2)^3+'LED Curve'!$D$15*(U74/$Z$2)^2+'LED Curve'!$D$16*(U74/$Z$2)^1+'LED Curve'!$D$17)*$AE$2))</f>
        <v>0</v>
      </c>
      <c r="AE74" s="99">
        <f>IF(AD74=0,0,IF(C74&lt;(SUM(Y74:AD74)+('LED Curve'!$D$14*(U74/$Z$3)^3+'LED Curve'!$D$15*(U74/$Z$3)^2+'LED Curve'!$D$16*(U74/$Z$3)^1+'LED Curve'!$D$17)*$AE$3+((R$5-7)*Design!C$18)),0,         ('LED Curve'!$D$14*(U74/$Z$3)^3+'LED Curve'!$D$15*(U74/$Z$3)^2+'LED Curve'!$D$16*(U74/$Z$3)^1+'LED Curve'!$D$17)*$AE$3))</f>
        <v>0</v>
      </c>
      <c r="AF74" s="99">
        <f>IF(AE74=0,0,IF(C74&lt;(SUM(Y74:AE74)+('LED Curve'!$D$14*(U74/$Z$4)^3+'LED Curve'!$D$15*(U74/$Z$4)^2+'LED Curve'!$D$16*(U74/$Z$4)^1+'LED Curve'!$D$17)*$AE$4+((R$5-8)*Design!C$18)),0,         ('LED Curve'!$D$14*(U74/$Z$4)^3+'LED Curve'!$D$15*(U74/$Z$4)^2+'LED Curve'!$D$16*(U74/$Z$4)^1+'LED Curve'!$D$17)*$AE$4))</f>
        <v>0</v>
      </c>
      <c r="AG74" s="99">
        <f>IF(AF74=0,0,IF(C74&lt;(SUM(Y74:AF74)+('LED Curve'!$D$14*(U74/$Z$5)^3+'LED Curve'!$D$15*(U74/$Z$5)^2+'LED Curve'!$D$16*(U74/$Z$5)^1+'LED Curve'!$D$17)*$AE$5+((R$5-9)*Design!C$18)),0,         ('LED Curve'!$D$14*(U74/$Z$5)^3+'LED Curve'!$D$15*(U74/$Z$5)^2+'LED Curve'!$D$16*(U74/$Z$5)^1+'LED Curve'!$D$17)*$AE$5))</f>
        <v>0</v>
      </c>
      <c r="AH74" s="99">
        <f>IF(AG74=0,0,IF(C74&lt;(SUM(Y74:AG74)+('LED Curve'!$D$14*(U74/$Z$6)^3+'LED Curve'!$D$15*(U74/$Z$6)^2+'LED Curve'!$D$16*(U74/$Z$6)^1+'LED Curve'!$D$17)*$AE$6+((R$5-10)*Design!C$18)),0,         ('LED Curve'!$D$14*(U74/$Z$6)^3+'LED Curve'!$D$15*(U74/$Z$6)^2+'LED Curve'!$D$16*(U74/$Z$6)^1+'LED Curve'!$D$17)*$AE$6))</f>
        <v>0</v>
      </c>
      <c r="AI74">
        <f t="shared" si="44"/>
        <v>91.867601854585914</v>
      </c>
      <c r="AJ74" s="57">
        <f>IF(D74&lt;('LED Curve'!$D$14*(V74/$W$2)^3+'LED Curve'!$D$15*(V74/$W$2)^2+'LED Curve'!$D$16*(V74/$W$2)^1+'LED Curve'!$D$17)*$AC$2+((R$5-1)*Design!C$18),0,         ('LED Curve'!$D$14*(V74/$W$2)^3+'LED Curve'!$D$15*(V74/$W$2)^2+'LED Curve'!$D$16*(V74/$W$2)^1+'LED Curve'!$D$17)*$AC$2)</f>
        <v>26.236307056672135</v>
      </c>
      <c r="AK74" s="57">
        <f>IF(AJ74=0,0,IF(D74&lt;AJ74+('LED Curve'!$D$14*(V74/$W$3)^3+'LED Curve'!$D$15*(V74/$W$3)^2+'LED Curve'!$D$16*(V74/$W$3)^1+'LED Curve'!$D$17)*$AC$3+((R$5-1)*Design!C$18),0,         ('LED Curve'!$D$14*(V74/$W$3)^3+'LED Curve'!$D$15*(V74/$W$3)^2+'LED Curve'!$D$16*(V74/$W$3)^1+'LED Curve'!$D$17)*$AC$3))</f>
        <v>65.590767641680344</v>
      </c>
      <c r="AL74" s="57">
        <f>IF(AK74=0,0,IF(D74&lt;(SUM(AJ74:AK74)+('LED Curve'!$D$14*(V74/$W$4)^3+'LED Curve'!$D$15*(V74/$W$4)^2+'LED Curve'!$D$16*(V74/$W$4)^1+'LED Curve'!$D$17)*$AC$4+((R$5-1)*Design!C$18)),0,         ('LED Curve'!$D$14*(V74/$W$4)^3+'LED Curve'!$D$15*(V74/$W$4)^2+'LED Curve'!$D$16*(V74/$W$4)^1+'LED Curve'!$D$17)*$AC$4))</f>
        <v>0</v>
      </c>
      <c r="AM74" s="57">
        <f>IF(AL74=0,0,IF(D74&lt;(SUM(AJ74:AL74)+('LED Curve'!$D$14*(V74/$W$5)^3+'LED Curve'!$D$15*(V74/$W$5)^2+'LED Curve'!$D$16*(V74/$W$5)^1+'LED Curve'!$D$17)*$AC$5+((R$5-1)*Design!C$18)),0,         ('LED Curve'!$D$14*(V74/$W$5)^3+'LED Curve'!$D$15*(V74/$W$5)^2+'LED Curve'!$D$16*(V74/$W$5)^1+'LED Curve'!$D$17)*$AC$5))</f>
        <v>0</v>
      </c>
      <c r="AN74" s="57">
        <f>IF(AM74=0,0,IF(D74&lt;(SUM(AJ74:AM74)+ ('LED Curve'!$D$14*(V74/$W$6)^3+'LED Curve'!$D$15*(V74/$W$6)^2+'LED Curve'!$D$16*(V74/$W$6)^1+'LED Curve'!$D$17)*$AC$6+((R$5-1)*Design!C$18)),0,         ('LED Curve'!$D$14*(V74/$W$6)^3+'LED Curve'!$D$15*(V74/$W$6)^2+'LED Curve'!$D$16*(V74/$W$6)^1+'LED Curve'!$D$17)*$AC$6))</f>
        <v>0</v>
      </c>
      <c r="AO74" s="57">
        <f>IF(AN74=0,0,IF(D74&lt;(SUM(AJ74:AN74)+('LED Curve'!$D$14*(V74/$Z$2)^3+'LED Curve'!$D$15*(V74/$Z$2)^2+'LED Curve'!$D$16*(V74/$Z$2)^1+'LED Curve'!$D$17)*$AE$2+((R$5-1)*Design!C$18)),0,         ('LED Curve'!$D$14*(V74/$Z$2)^3+'LED Curve'!$D$15*(V74/$Z$2)^2+'LED Curve'!$D$16*(V74/$Z$2)^1+'LED Curve'!$D$17)*$AE$2))</f>
        <v>0</v>
      </c>
      <c r="AP74" s="57">
        <f>IF(AO74=0,0,IF(D74&lt;(SUM(AJ74:AO74)+('LED Curve'!$D$14*(V74/$Z$3)^3+'LED Curve'!$D$15*(V74/$Z$3)^2+'LED Curve'!$D$16*(V74/$Z$3)^1+'LED Curve'!$D$17)*$AE$3+((R$5-1)*Design!C$18)),0,         ('LED Curve'!$D$14*(V74/$Z$3)^3+'LED Curve'!$D$15*(V74/$Z$3)^2+'LED Curve'!$D$16*(V74/$Z$3)^1+'LED Curve'!$D$17)*$AE$3))</f>
        <v>0</v>
      </c>
      <c r="AQ74" s="57">
        <f>IF(AP74=0,0,IF(D74&lt;(SUM(AJ74:AP74)+('LED Curve'!$D$14*(V74/$Z$4)^3+'LED Curve'!$D$15*(V74/$Z$4)^2+'LED Curve'!$D$16*(V74/$Z$4)^1+'LED Curve'!$D$17)*$AE$4+((R$5-1)*Design!C$18)),0,         ('LED Curve'!$D$14*(V74/$Z$4)^3+'LED Curve'!$D$15*(V74/$Z$4)^2+'LED Curve'!$D$16*(V74/$Z$4)^1+'LED Curve'!$D$17)*$AE$4))</f>
        <v>0</v>
      </c>
      <c r="AR74" s="57">
        <f>IF(AQ74=0,0,IF(D74&lt;(SUM(AJ74:AQ74)+('LED Curve'!$D$14*(V74/$Z$5)^3+'LED Curve'!$D$15*(V74/$Z$5)^2+'LED Curve'!$D$16*(V74/$Z$5)^1+'LED Curve'!$D$17)*$AE$5+((R$5-1)*Design!C$18)),0,         ('LED Curve'!$D$14*(V74/$Z$5)^3+'LED Curve'!$D$15*(V74/$Z$5)^2+'LED Curve'!$D$16*(V74/$Z$5)^1+'LED Curve'!$D$17)*$AE$5))</f>
        <v>0</v>
      </c>
      <c r="AS74" s="57">
        <f>IF(AR74=0,0,IF(D74&lt;(SUM(AJ74:AR74)+('LED Curve'!$D$14*(V74/$Z$6)^3+'LED Curve'!$D$15*(V74/$Z$6)^2+'LED Curve'!$D$16*(V74/$Z$6)^1+'LED Curve'!$D$17)*$AE$6+((R$5-1)*Design!C$18)),0,         ('LED Curve'!$D$14*(V74/$Z$6)^3+'LED Curve'!$D$15*(V74/$Z$6)^2+'LED Curve'!$D$16*(V74/$Z$6)^1+'LED Curve'!$D$17)*$AE$6))</f>
        <v>0</v>
      </c>
      <c r="AU74" s="59">
        <f>IF(E74&lt;('LED Curve'!$D$14*(W74/$W$2)^3+'LED Curve'!$D$15*(W74/$W$2)^2+'LED Curve'!$D$16*(W74/$W$2)^1+'LED Curve'!$D$17)*$AC$2+((R$5-1)*Design!C$18),0,         ('LED Curve'!$D$14*(W74/$W$2)^3+'LED Curve'!$D$15*(W74/$W$2)^2+'LED Curve'!$D$16*(W74/$W$2)^1+'LED Curve'!$D$17)*$AC$2)</f>
        <v>26.237359152963972</v>
      </c>
      <c r="AV74" s="59">
        <f>IF(AU74=0,0,IF(E74&lt;AU74+('LED Curve'!$D$14*(W74/$W$3)^3+'LED Curve'!$D$15*(W74/$W$3)^2+'LED Curve'!$D$16*(W74/$W$3)^1+'LED Curve'!$D$17)*$AC$3+((R$5-2)*Design!C$18),0,         ('LED Curve'!$D$14*(W74/$W$3)^3+'LED Curve'!$D$15*(W74/$W$3)^2+'LED Curve'!$D$16*(W74/$W$3)^1+'LED Curve'!$D$17)*$AC$3))</f>
        <v>65.593397882409931</v>
      </c>
      <c r="AW74" s="59">
        <f>IF(AV74=0,0,IF(E74&lt;(SUM(AU74:AV74)+('LED Curve'!$D$14*(W74/$W$4)^3+'LED Curve'!$D$15*(W74/$W$4)^2+'LED Curve'!$D$16*(W74/$W$4)^1+'LED Curve'!$D$17)*$AC$4+((R$5-3)*Design!C$18)),0,         ('LED Curve'!$D$14*(W74/$W$4)^3+'LED Curve'!$D$15*(W74/$W$4)^2+'LED Curve'!$D$16*(W74/$W$4)^1+'LED Curve'!$D$17)*$AC$4))</f>
        <v>0</v>
      </c>
      <c r="AX74" s="59">
        <f>IF(AW74=0,0,IF(E74&lt;(SUM(AU74:AW74)+('LED Curve'!$D$14*(W74/$W$5)^3+'LED Curve'!$D$15*(W74/$W$5)^2+'LED Curve'!$D$16*(W74/$W$5)^1+'LED Curve'!$D$17)*$AC$5+((R$5-4)*Design!C$18)),0,         ('LED Curve'!$D$14*(W74/$W$5)^3+'LED Curve'!$D$15*(W74/$W$5)^2+'LED Curve'!$D$16*(W74/$W$5)^1+'LED Curve'!$D$17)*$AC$5))</f>
        <v>0</v>
      </c>
      <c r="AY74" s="59">
        <f>IF(AX74=0,0,IF(E74&lt;(SUM(AU74:AX74)+ ('LED Curve'!$D$14*(W74/$W$6)^3+'LED Curve'!$D$15*(W74/$W$6)^2+'LED Curve'!$D$16*(W74/$W$6)^1+'LED Curve'!$D$17)*$AC$6+((R$5-5)*Design!C$18)),0,         ('LED Curve'!$D$14*(W74/$W$6)^3+'LED Curve'!$D$15*(W74/$W$6)^2+'LED Curve'!$D$16*(W74/$W$6)^1+'LED Curve'!$D$17)*$AC$6))</f>
        <v>0</v>
      </c>
      <c r="AZ74" s="59">
        <f>IF(AY74=0,0,IF(E74&lt;(SUM(AU74:AY74)+('LED Curve'!$D$14*(W74/$Z$2)^3+'LED Curve'!$D$15*(W74/$Z$2)^2+'LED Curve'!$D$16*(W74/$Z$2)^1+'LED Curve'!$D$17)*$AE$2+((R$5-6)*Design!C$18)),0,         ('LED Curve'!$D$14*(W74/$Z$2)^3+'LED Curve'!$D$15*(W74/$Z$2)^2+'LED Curve'!$D$16*(W74/$Z$2)^1+'LED Curve'!$D$17)*$AE$2))</f>
        <v>0</v>
      </c>
      <c r="BA74" s="59">
        <f>IF(AZ74=0,0,IF(E74&lt;(SUM(AU74:AZ74)+('LED Curve'!$D$14*(W74/$Z$3)^3+'LED Curve'!$D$15*(W74/$Z$3)^2+'LED Curve'!$D$16*(W74/$Z$3)^1+'LED Curve'!$D$17)*$AE$3+((R$5-7)*Design!C$18)),0,         ('LED Curve'!$D$14*(W74/$Z$3)^3+'LED Curve'!$D$15*(W74/$Z$3)^2+'LED Curve'!$D$16*(W74/$Z$3)^1+'LED Curve'!$D$17)*$AE$3))</f>
        <v>0</v>
      </c>
      <c r="BB74" s="59">
        <f>IF(BA74=0,0,IF(E74&lt;(SUM(AU74:BA74)+('LED Curve'!$D$14*(W74/$Z$4)^3+'LED Curve'!$D$15*(W74/$Z$4)^2+'LED Curve'!$D$16*(W74/$Z$4)^1+'LED Curve'!$D$17)*$AE$4+((R$5-8)*Design!C$18)),0,         ('LED Curve'!$D$14*(W74/$Z$4)^3+'LED Curve'!$D$15*(W74/$Z$4)^2+'LED Curve'!$D$16*(W74/$Z$4)^1+'LED Curve'!$D$17)*$AE$4))</f>
        <v>0</v>
      </c>
      <c r="BC74" s="59">
        <f>IF(BB74=0,0,IF(E74&lt;(SUM(AU74:BB74)+('LED Curve'!$D$14*(W74/$Z$5)^3+'LED Curve'!$D$15*(W74/$Z$5)^2+'LED Curve'!$D$16*(W74/$Z$5)^1+'LED Curve'!$D$17)*$AE$5+((R$5-9)*Design!C$18)),0,         ('LED Curve'!$D$14*(W74/$Z$5)^3+'LED Curve'!$D$15*(W74/$Z$5)^2+'LED Curve'!$D$16*(W74/$Z$5)^1+'LED Curve'!$D$17)*$AE$5))</f>
        <v>0</v>
      </c>
      <c r="BD74" s="59">
        <f>IF(BC74=0,0,IF(E74&lt;(SUM(AU74:BC74)+('LED Curve'!$D$14*(W74/$Z$6)^3+'LED Curve'!$D$15*(W74/$Z$6)^2+'LED Curve'!$D$16*(W74/$Z$6)^1+'LED Curve'!$D$17)*$AE$6+((R$5-10)*Design!C$18)),0,         ('LED Curve'!$D$14*(W74/$Z$6)^3+'LED Curve'!$D$15*(W74/$Z$6)^2+'LED Curve'!$D$16*(W74/$Z$6)^1+'LED Curve'!$D$17)*$AE$6))</f>
        <v>0</v>
      </c>
      <c r="BE74">
        <f t="shared" si="45"/>
        <v>91.830757035373907</v>
      </c>
      <c r="BF74" s="64">
        <f t="shared" si="7"/>
        <v>187.4779979130976</v>
      </c>
      <c r="BG74" s="64">
        <f t="shared" si="8"/>
        <v>187.4779979130976</v>
      </c>
      <c r="BH74" s="64">
        <f t="shared" si="9"/>
        <v>0</v>
      </c>
      <c r="BI74" s="64">
        <f t="shared" si="10"/>
        <v>0</v>
      </c>
      <c r="BJ74" s="64">
        <f t="shared" si="11"/>
        <v>0</v>
      </c>
      <c r="BK74" s="64">
        <f t="shared" si="12"/>
        <v>0</v>
      </c>
      <c r="BL74" s="64">
        <f t="shared" si="13"/>
        <v>0</v>
      </c>
      <c r="BM74" s="64">
        <f t="shared" si="14"/>
        <v>0</v>
      </c>
      <c r="BN74" s="64">
        <f t="shared" si="15"/>
        <v>0</v>
      </c>
      <c r="BO74" s="64">
        <f t="shared" si="16"/>
        <v>0</v>
      </c>
      <c r="BQ74" s="67">
        <f t="shared" si="17"/>
        <v>186.81094295513134</v>
      </c>
      <c r="BR74" s="67">
        <f t="shared" si="18"/>
        <v>186.81094295513134</v>
      </c>
      <c r="BS74" s="67">
        <f t="shared" si="19"/>
        <v>0</v>
      </c>
      <c r="BT74" s="67">
        <f t="shared" si="20"/>
        <v>0</v>
      </c>
      <c r="BU74" s="67">
        <f t="shared" si="21"/>
        <v>0</v>
      </c>
      <c r="BV74" s="67">
        <f t="shared" si="22"/>
        <v>0</v>
      </c>
      <c r="BW74" s="67">
        <f t="shared" si="23"/>
        <v>0</v>
      </c>
      <c r="BX74" s="67">
        <f t="shared" si="24"/>
        <v>0</v>
      </c>
      <c r="BY74" s="67">
        <f t="shared" si="25"/>
        <v>0</v>
      </c>
      <c r="BZ74" s="67">
        <f t="shared" si="26"/>
        <v>0</v>
      </c>
      <c r="CB74" s="70">
        <f t="shared" si="27"/>
        <v>186.87137973582028</v>
      </c>
      <c r="CC74" s="70">
        <f t="shared" si="28"/>
        <v>186.87137973582028</v>
      </c>
      <c r="CD74" s="70">
        <f t="shared" si="29"/>
        <v>0</v>
      </c>
      <c r="CE74" s="70">
        <f t="shared" si="30"/>
        <v>0</v>
      </c>
      <c r="CF74" s="70">
        <f t="shared" si="31"/>
        <v>0</v>
      </c>
      <c r="CG74" s="70">
        <f t="shared" si="32"/>
        <v>0</v>
      </c>
      <c r="CH74" s="70">
        <f t="shared" si="33"/>
        <v>0</v>
      </c>
      <c r="CI74" s="70">
        <f t="shared" si="34"/>
        <v>0</v>
      </c>
      <c r="CJ74" s="70">
        <f t="shared" si="35"/>
        <v>0</v>
      </c>
      <c r="CK74" s="70">
        <f t="shared" si="36"/>
        <v>0</v>
      </c>
      <c r="CL74">
        <f t="shared" si="46"/>
        <v>373.74275947164057</v>
      </c>
      <c r="CM74" s="64">
        <f t="shared" si="47"/>
        <v>187.4779979130976</v>
      </c>
      <c r="CN74" s="64">
        <f t="shared" si="48"/>
        <v>187.4779979130976</v>
      </c>
      <c r="CO74" s="64">
        <f t="shared" si="49"/>
        <v>0</v>
      </c>
      <c r="CP74" s="64">
        <f t="shared" si="50"/>
        <v>0</v>
      </c>
      <c r="CQ74" s="64">
        <f t="shared" si="51"/>
        <v>0</v>
      </c>
      <c r="CR74" s="64">
        <f t="shared" si="52"/>
        <v>0</v>
      </c>
      <c r="CS74" s="64">
        <f t="shared" si="53"/>
        <v>0</v>
      </c>
      <c r="CT74" s="64">
        <f t="shared" si="54"/>
        <v>0</v>
      </c>
      <c r="CU74" s="64">
        <f t="shared" si="55"/>
        <v>0</v>
      </c>
      <c r="CV74" s="64">
        <f t="shared" si="56"/>
        <v>0</v>
      </c>
      <c r="CX74" s="103">
        <f t="shared" si="57"/>
        <v>186.81094295513134</v>
      </c>
      <c r="CY74" s="103">
        <f t="shared" si="58"/>
        <v>186.81094295513134</v>
      </c>
      <c r="CZ74" s="103">
        <f t="shared" si="59"/>
        <v>0</v>
      </c>
      <c r="DA74" s="103">
        <f t="shared" si="60"/>
        <v>0</v>
      </c>
      <c r="DB74" s="103">
        <f t="shared" si="61"/>
        <v>0</v>
      </c>
      <c r="DC74" s="103">
        <f t="shared" si="62"/>
        <v>0</v>
      </c>
      <c r="DD74" s="103">
        <f t="shared" si="63"/>
        <v>0</v>
      </c>
      <c r="DE74" s="103">
        <f t="shared" si="64"/>
        <v>0</v>
      </c>
      <c r="DF74" s="103">
        <f t="shared" si="65"/>
        <v>0</v>
      </c>
      <c r="DG74" s="103">
        <f t="shared" si="66"/>
        <v>0</v>
      </c>
      <c r="DI74" s="70">
        <f t="shared" si="67"/>
        <v>186.87137973582028</v>
      </c>
      <c r="DJ74" s="70">
        <f t="shared" si="68"/>
        <v>186.87137973582028</v>
      </c>
      <c r="DK74" s="70">
        <f t="shared" si="69"/>
        <v>0</v>
      </c>
      <c r="DL74" s="70">
        <f t="shared" si="70"/>
        <v>0</v>
      </c>
      <c r="DM74" s="70">
        <f t="shared" si="71"/>
        <v>0</v>
      </c>
      <c r="DN74" s="70">
        <f t="shared" si="72"/>
        <v>0</v>
      </c>
      <c r="DO74" s="70">
        <f t="shared" si="73"/>
        <v>0</v>
      </c>
      <c r="DP74" s="70">
        <f t="shared" si="74"/>
        <v>0</v>
      </c>
      <c r="DQ74" s="70">
        <f t="shared" si="75"/>
        <v>0</v>
      </c>
      <c r="DR74" s="70">
        <f t="shared" si="76"/>
        <v>0</v>
      </c>
      <c r="DT74">
        <f t="shared" si="77"/>
        <v>19.735160478359244</v>
      </c>
      <c r="DU74">
        <f t="shared" si="78"/>
        <v>21.878994935386874</v>
      </c>
      <c r="DV74">
        <f t="shared" si="116"/>
        <v>24.100842505695109</v>
      </c>
      <c r="DX74">
        <f t="shared" si="80"/>
        <v>0.26716003047146286</v>
      </c>
      <c r="DY74">
        <f t="shared" si="81"/>
        <v>0.25180175591236859</v>
      </c>
      <c r="DZ74">
        <f t="shared" si="82"/>
        <v>0.23436702214571611</v>
      </c>
      <c r="EB74">
        <f t="shared" si="83"/>
        <v>4.9209011625072403</v>
      </c>
      <c r="EC74">
        <f t="shared" si="84"/>
        <v>12.3022529062681</v>
      </c>
      <c r="ED74">
        <f t="shared" si="85"/>
        <v>0</v>
      </c>
      <c r="EE74">
        <f t="shared" si="86"/>
        <v>0</v>
      </c>
      <c r="EF74">
        <f t="shared" si="87"/>
        <v>0</v>
      </c>
      <c r="EG74">
        <f t="shared" si="88"/>
        <v>0</v>
      </c>
      <c r="EH74">
        <f t="shared" si="89"/>
        <v>0</v>
      </c>
      <c r="EI74">
        <f t="shared" si="90"/>
        <v>0</v>
      </c>
      <c r="EJ74">
        <f t="shared" si="91"/>
        <v>0</v>
      </c>
      <c r="EK74">
        <f t="shared" si="92"/>
        <v>0</v>
      </c>
      <c r="EM74">
        <f t="shared" si="93"/>
        <v>4.9012292609172885</v>
      </c>
      <c r="EN74">
        <f t="shared" si="94"/>
        <v>12.253073152293222</v>
      </c>
      <c r="EO74">
        <f t="shared" si="95"/>
        <v>0</v>
      </c>
      <c r="EP74">
        <f t="shared" si="96"/>
        <v>0</v>
      </c>
      <c r="EQ74">
        <f t="shared" si="97"/>
        <v>0</v>
      </c>
      <c r="ER74">
        <f t="shared" si="98"/>
        <v>0</v>
      </c>
      <c r="ES74">
        <f t="shared" si="99"/>
        <v>0</v>
      </c>
      <c r="ET74">
        <f t="shared" si="100"/>
        <v>0</v>
      </c>
      <c r="EU74">
        <f t="shared" si="101"/>
        <v>0</v>
      </c>
      <c r="EV74">
        <f t="shared" si="102"/>
        <v>0</v>
      </c>
      <c r="EX74">
        <f t="shared" si="103"/>
        <v>4.9030115055386307</v>
      </c>
      <c r="EY74">
        <f t="shared" si="104"/>
        <v>12.257528763846576</v>
      </c>
      <c r="EZ74">
        <f t="shared" si="105"/>
        <v>0</v>
      </c>
      <c r="FA74">
        <f t="shared" si="106"/>
        <v>0</v>
      </c>
      <c r="FB74">
        <f t="shared" si="107"/>
        <v>0</v>
      </c>
      <c r="FC74">
        <f t="shared" si="108"/>
        <v>0</v>
      </c>
      <c r="FD74">
        <f t="shared" si="109"/>
        <v>0</v>
      </c>
      <c r="FE74">
        <f t="shared" si="110"/>
        <v>0</v>
      </c>
      <c r="FF74">
        <f t="shared" si="111"/>
        <v>0</v>
      </c>
      <c r="FG74">
        <f t="shared" si="112"/>
        <v>0</v>
      </c>
      <c r="FJ74">
        <f>IF($W$2=0,0,IF(BF74&lt;=0,0,('LED Curve'!$D$19*(BF74/$W$2)^3+'LED Curve'!$D$20*(BF74/$W$2)^2+'LED Curve'!$D$21*(BF74/$W$2)^1+'LED Curve'!$D$22)*$AC$2*$W$2))</f>
        <v>689.59431007060778</v>
      </c>
      <c r="FK74">
        <f>IF($W$3=0,0,IF(BG74&lt;=0,0,('LED Curve'!$D$19*(BG74/$W$3)^3+'LED Curve'!$D$20*(BG74/$W$3)^2+'LED Curve'!$D$21*(BG74/$W$3)^1+'LED Curve'!$D$22)*$AC$3*$W$3))</f>
        <v>1723.9857751765194</v>
      </c>
      <c r="FL74">
        <f>IF($W$4=0,0,IF(BH74&lt;=0,0,('LED Curve'!$D$19*(BH74/$W$4)^3+'LED Curve'!$D$20*(BH74/$W$4)^2+'LED Curve'!$D$21*(BH74/$W$4)^1+'LED Curve'!$D$22)*$AC$4*$W$4))</f>
        <v>0</v>
      </c>
      <c r="FM74">
        <f>IF($W$5=0,0,IF(BI74&lt;=0,0,('LED Curve'!$D$19*(BI74/$W$5)^3+'LED Curve'!$D$20*(BI74/$W$5)^2+'LED Curve'!$D$21*(BI74/$W$5)^1+'LED Curve'!$D$22)*$AC$5*$W$5))</f>
        <v>0</v>
      </c>
      <c r="FN74">
        <f>IF($W$6=0,0,IF(BJ74&lt;=0,0,('LED Curve'!$D$19*(BJ74/$W$6)^3+'LED Curve'!$D$20*(BJ74/$W$6)^2+'LED Curve'!$D$21*(BJ74/$W$6)^1+'LED Curve'!$D$22)*$AC$6*$W$6))</f>
        <v>0</v>
      </c>
      <c r="FO74">
        <f>IF($Z$2=0,0,IF(BK74&lt;=0,0,('LED Curve'!$D$19*(BK74/$Z$2)^3+'LED Curve'!$D$20*(BK74/$Z$2)^2+'LED Curve'!$D$21*(BK74/$Z$2)^1+'LED Curve'!$D$22)*$AE$2*$Z$2))</f>
        <v>0</v>
      </c>
      <c r="FP74">
        <f>IF($Z$3=0,0,IF(BL74&lt;=0,0,('LED Curve'!$D$19*(BL74/$Z$3)^3+'LED Curve'!$D$20*(BL74/$Z$3)^2+'LED Curve'!$D$21*(BL74/$Z$3)^1+'LED Curve'!$D$22)*$AE$3*$Z$3))</f>
        <v>0</v>
      </c>
      <c r="FQ74">
        <f>IF($Z$4=0,0,IF(BM74&lt;=0,0,('LED Curve'!$D$19*(BM74/$Z$4)^3+'LED Curve'!$D$20*(BM74/$Z$4)^2+'LED Curve'!$D$21*(BM74/$Z$4)^1+'LED Curve'!$D$22)*$AE$4*$Z$4))</f>
        <v>0</v>
      </c>
      <c r="FR74">
        <f>IF($Z$5=0,0,IF(BN74&lt;=0,0,('LED Curve'!$D$19*(BN74/$Z$5)^3+'LED Curve'!$D$20*(BN74/$Z$5)^2+'LED Curve'!$D$21*(BN74/$Z$5)^1+'LED Curve'!$D$22)*$AE$5*$Z$5))</f>
        <v>0</v>
      </c>
      <c r="FS74">
        <f>IF($Z$6=0,0,IF(BO74&lt;=0,0,('LED Curve'!$D$19*(BO74/$Z$6)^3+'LED Curve'!$D$20*(BO74/$Z$6)^2+'LED Curve'!$D$21*(BO74/$Z$6)^1+'LED Curve'!$D$22)*$AE$6*$Z$6))</f>
        <v>0</v>
      </c>
      <c r="FU74">
        <f>IF($W$2=0,0,IF(BQ74&lt;=0,0,('LED Curve'!$D$19*(BQ74/$W$2)^3+'LED Curve'!$D$20*(BQ74/$W$2)^2+'LED Curve'!$D$21*(BQ74/$W$2)^1+'LED Curve'!$D$22)*$AC$2*$W$2))</f>
        <v>687.71496411423243</v>
      </c>
      <c r="FV74">
        <f>IF($W$3=0,0,IF(BR74&lt;=0,0,('LED Curve'!$D$19*(BR74/$W$3)^3+'LED Curve'!$D$20*(BR74/$W$3)^2+'LED Curve'!$D$21*(BR74/$W$3)^1+'LED Curve'!$D$22)*$AC$3*$W$3))</f>
        <v>1719.287410285581</v>
      </c>
      <c r="FW74">
        <f>IF($W$4=0,0,IF(BS74&lt;=0,0,('LED Curve'!$D$19*(BS74/$W$4)^3+'LED Curve'!$D$20*(BS74/$W$4)^2+'LED Curve'!$D$21*(BS74/$W$4)^1+'LED Curve'!$D$22)*$AC$4*$W$4))</f>
        <v>0</v>
      </c>
      <c r="FX74">
        <f>IF($W$5=0,0,IF(BT74&lt;=0,0,('LED Curve'!$D$19*(BT74/$W$5)^3+'LED Curve'!$D$20*(BT74/$W$5)^2+'LED Curve'!$D$21*(BT74/$W$5)^1+'LED Curve'!$D$22)*$AC$5*$W$5))</f>
        <v>0</v>
      </c>
      <c r="FY74">
        <f>IF($W$6=0,0,IF(BU74&lt;=0,0,('LED Curve'!$D$19*(BU74/$W$6)^3+'LED Curve'!$D$20*(BU74/$W$6)^2+'LED Curve'!$D$21*(BU74/$W$6)^1+'LED Curve'!$D$22)*$AC$6*$W$6))</f>
        <v>0</v>
      </c>
      <c r="FZ74">
        <f>IF($Z$2=0,0,IF(BV74&lt;=0,0,('LED Curve'!$D$19*(BV74/$Z$2)^3+'LED Curve'!$D$20*(BV74/$Z$2)^2+'LED Curve'!$D$21*(BV74/$Z$2)^1+'LED Curve'!$D$22)*$AE$2*$Z$2))</f>
        <v>0</v>
      </c>
      <c r="GA74">
        <f>IF($Z$3=0,0,IF(BW74&lt;=0,0,('LED Curve'!$D$19*(BW74/$Z$3)^3+'LED Curve'!$D$20*(BW74/$Z$3)^2+'LED Curve'!$D$21*(BW74/$Z$3)^1+'LED Curve'!$D$22)*$AE$3*$Z$3))</f>
        <v>0</v>
      </c>
      <c r="GB74">
        <f>IF($Z$4=0,0,IF(BX74&lt;=0,0,('LED Curve'!$D$19*(BX74/$Z$4)^3+'LED Curve'!$D$20*(BX74/$Z$4)^2+'LED Curve'!$D$21*(BX74/$Z$4)^1+'LED Curve'!$D$22)*$AE$4*$Z$4))</f>
        <v>0</v>
      </c>
      <c r="GC74">
        <f>IF($Z$5=0,0,IF(BY74&lt;=0,0,('LED Curve'!$D$19*(BY74/$Z$5)^3+'LED Curve'!$D$20*(BY74/$Z$5)^2+'LED Curve'!$D$21*(BY74/$Z$5)^1+'LED Curve'!$D$22)*$AE$5*$Z$5))</f>
        <v>0</v>
      </c>
      <c r="GD74">
        <f>IF($Z$6=0,0,IF(BZ74&lt;=0,0,('LED Curve'!$D$19*(BZ74/$Z$6)^3+'LED Curve'!$D$20*(BZ74/$Z$6)^2+'LED Curve'!$D$21*(BZ74/$Z$6)^1+'LED Curve'!$D$22)*$AE$6*$Z$6))</f>
        <v>0</v>
      </c>
      <c r="GF74">
        <f>IF($W$2=0,0,IF(CB74&lt;=0,0,('LED Curve'!$D$19*(CB74/$W$2)^3+'LED Curve'!$D$20*(CB74/$W$2)^2+'LED Curve'!$D$21*(CB74/$W$2)^1+'LED Curve'!$D$22)*$AC$2*$W$2))</f>
        <v>687.88545874386705</v>
      </c>
      <c r="GG74">
        <f>IF($W$3=0,0,IF(CC74&lt;=0,0,('LED Curve'!$D$19*(CC74/$W$3)^3+'LED Curve'!$D$20*(CC74/$W$3)^2+'LED Curve'!$D$21*(CC74/$W$3)^1+'LED Curve'!$D$22)*$AC$3*$W$3))</f>
        <v>1719.7136468596677</v>
      </c>
      <c r="GH74">
        <f>IF($W$4=0,0,IF(CD74&lt;=0,0,('LED Curve'!$D$19*(CD74/$W$4)^3+'LED Curve'!$D$20*(CD74/$W$4)^2+'LED Curve'!$D$21*(CD74/$W$4)^1+'LED Curve'!$D$22)*$AC$4*$W$4))</f>
        <v>0</v>
      </c>
      <c r="GI74">
        <f>IF($W$5=0,0,IF(CE74&lt;=0,0,('LED Curve'!$D$19*(CE74/$W$5)^3+'LED Curve'!$D$20*(CE74/$W$5)^2+'LED Curve'!$D$21*(CE74/$W$5)^1+'LED Curve'!$D$22)*$AC$5*$W$5))</f>
        <v>0</v>
      </c>
      <c r="GJ74">
        <f>IF($W$6=0,0,IF(CF74&lt;=0,0,('LED Curve'!$D$19*(CF74/$W$6)^3+'LED Curve'!$D$20*(CF74/$W$6)^2+'LED Curve'!$D$21*(CF74/$W$6)^1+'LED Curve'!$D$22)*$AC$6*$W$6))</f>
        <v>0</v>
      </c>
      <c r="GK74">
        <f>IF($Z$2=0,0,IF(CG74&lt;=0,0,('LED Curve'!$D$19*(CG74/$Z$2)^3+'LED Curve'!$D$20*(CG74/$Z$2)^2+'LED Curve'!$D$21*(CG74/$Z$2)^1+'LED Curve'!$D$22)*$AE$2*$Z$2))</f>
        <v>0</v>
      </c>
      <c r="GL74">
        <f>IF($Z$3=0,0,IF(CH74&lt;=0,0,('LED Curve'!$D$19*(CH74/$Z$3)^3+'LED Curve'!$D$20*(CH74/$Z$3)^2+'LED Curve'!$D$21*(CH74/$Z$3)^1+'LED Curve'!$D$22)*$AE$3*$Z$3))</f>
        <v>0</v>
      </c>
      <c r="GM74">
        <f>IF($Z$4=0,0,IF(CI74&lt;=0,0,('LED Curve'!$D$19*(CI74/$Z$4)^3+'LED Curve'!$D$20*(CI74/$Z$4)^2+'LED Curve'!$D$21*(CI74/$Z$4)^1+'LED Curve'!$D$22)*$AE$4*$Z$4))</f>
        <v>0</v>
      </c>
      <c r="GN74">
        <f>IF($Z$5=0,0,IF(CJ74&lt;=0,0,('LED Curve'!$D$19*(CJ74/$Z$5)^3+'LED Curve'!$D$20*(CJ74/$Z$5)^2+'LED Curve'!$D$21*(CJ74/$Z$5)^1+'LED Curve'!$D$22)*$AE$5*$Z$5))</f>
        <v>0</v>
      </c>
      <c r="GO74">
        <f>IF($Z$6=0,0,IF(CK74&lt;=0,0,('LED Curve'!$D$19*(CK74/$Z$6)^3+'LED Curve'!$D$20*(CK74/$Z$6)^2+'LED Curve'!$D$21*(CK74/$Z$6)^1+'LED Curve'!$D$22)*$AE$6*$Z$6))</f>
        <v>0</v>
      </c>
      <c r="GQ74">
        <f t="shared" si="113"/>
        <v>2413.580085247127</v>
      </c>
      <c r="GR74">
        <f t="shared" si="41"/>
        <v>648.68419982954902</v>
      </c>
      <c r="GS74">
        <f t="shared" si="114"/>
        <v>2407.0023743998136</v>
      </c>
      <c r="GT74">
        <f t="shared" si="42"/>
        <v>98.776457560697963</v>
      </c>
      <c r="GU74">
        <f t="shared" si="115"/>
        <v>2407.5991056035346</v>
      </c>
      <c r="GV74">
        <f t="shared" si="43"/>
        <v>0</v>
      </c>
    </row>
    <row r="75" spans="1:204" ht="16.899999999999999">
      <c r="A75">
        <v>64</v>
      </c>
      <c r="B75">
        <f t="shared" ref="B75:B138" si="117">A75/256/(2*$E$2)</f>
        <v>2.0833333333333333E-3</v>
      </c>
      <c r="C75" s="50">
        <f t="shared" ref="C75:C138" si="118">IF(($E$3*SQRT(2)*SIN(2*PI()*$E$2*B75)-$E$6)&gt;0,($E$3*SQRT(2)*SIN(2*PI()*$E$2*B75)-$E$6),0)</f>
        <v>106.6</v>
      </c>
      <c r="D75" s="50">
        <f t="shared" ref="D75:D138" si="119">IF(($E$4*SQRT(2)*SIN(2*PI()*$E$2*B75)-$E$6)&gt;0,($E$4*SQRT(2)*SIN(2*PI()*$E$2*B75)-$E$6),0)</f>
        <v>118.6</v>
      </c>
      <c r="E75" s="50">
        <f t="shared" ref="E75:E138" si="120">IF(($E$5*SQRT(2)*SIN(2*PI()*$E$2*B75)-$E$6)&gt;0,($E$5*SQRT(2)*SIN(2*PI()*$E$2*B75)-$E$6),0)</f>
        <v>130.6</v>
      </c>
      <c r="G75" s="52">
        <f t="shared" ref="G75:G138" si="121">C75*(R$3/(R$2+R$3))</f>
        <v>1.6920634920634918</v>
      </c>
      <c r="H75" s="52">
        <f t="shared" ref="H75:H138" si="122">D75*(R$3/(R$2+R$3))</f>
        <v>1.8825396825396823</v>
      </c>
      <c r="I75" s="52">
        <f t="shared" ref="I75:I138" si="123">E75*(R$3/(R$2+R$3))</f>
        <v>2.0730158730158728</v>
      </c>
      <c r="J75" s="52">
        <f>IF(C75&lt;Calculation!D$19,0,G75)</f>
        <v>1.6920634920634918</v>
      </c>
      <c r="K75" s="52">
        <f>IF(D75&lt;Calculation!D$19,0,H75)</f>
        <v>1.8825396825396823</v>
      </c>
      <c r="L75" s="52">
        <f>IF(E75&lt;Calculation!D$19,0,I75)</f>
        <v>2.0730158730158728</v>
      </c>
      <c r="M75" s="52">
        <f>IF(IF(C75&lt;Calculation!D$19,0,C75*(R$3/(R$2+R$3)))&gt;0,$H$2*SIN(2*PI()*$E$2*B75)+$H$5,0)</f>
        <v>1.7084679865548646</v>
      </c>
      <c r="N75" s="52">
        <f>IF(IF(D75&lt;Calculation!D$19,0,D75*(R$3/(R$2+R$3)))&gt;0,$J$2*SIN(2*PI()*$E$2*B75)+$J$5,0)</f>
        <v>1.7048162703039449</v>
      </c>
      <c r="O75" s="52">
        <f>IF(IF(E75&lt;Calculation!D$19,0,E75*(R$3/(R$2+R$3)))&gt;0,$L$2*SIN(2*PI()*$E$2*B75)+$L$5,0)</f>
        <v>1.7077119797009217</v>
      </c>
      <c r="Q75" s="55">
        <f>(M75/Design!C$43)*10^3</f>
        <v>189.82977628387385</v>
      </c>
      <c r="R75" s="55">
        <f>(N75/Design!C$43)*10^3</f>
        <v>189.42403003377166</v>
      </c>
      <c r="S75" s="55">
        <f>(O75/Design!C$43)*10^3</f>
        <v>189.74577552232464</v>
      </c>
      <c r="U75" s="55">
        <f>(($H$2*SIN(2*PI()*$E$2*B75)+$H$5)/Design!C$43)*10^3</f>
        <v>189.82977628387385</v>
      </c>
      <c r="V75" s="55">
        <f>(($J$2*SIN(2*PI()*$E$2*B75)+$J$5)/Design!C$43)*10^3</f>
        <v>189.42403003377166</v>
      </c>
      <c r="W75" s="55">
        <f>(($L$2*SIN(2*PI()*$E$2*B75)+$L$5)/Design!C$43)*10^3</f>
        <v>189.74577552232464</v>
      </c>
      <c r="Y75" s="99">
        <f>IF(C75&lt;('LED Curve'!$D$14*(U75/$W$2)^3+'LED Curve'!$D$15*(U75/$W$2)^2+'LED Curve'!$D$16*(U75/$W$2)^1+'LED Curve'!$D$17)*$AC$2+((R$5-1)*Design!C$18),0,         ('LED Curve'!$D$14*(U75/$W$2)^3+'LED Curve'!$D$15*(U75/$W$2)^2+'LED Curve'!$D$16*(U75/$W$2)^1+'LED Curve'!$D$17)*$AC$2)</f>
        <v>26.288124844092195</v>
      </c>
      <c r="Z75" s="99">
        <f>IF(Y75=0,0,IF(C75&lt;Y75+('LED Curve'!$D$14*(U75/$W$3)^3+'LED Curve'!$D$15*(U75/$W$3)^2+'LED Curve'!$D$16*(U75/$W$3)^1+'LED Curve'!$D$17)*$AC$3+((R$5-2)*Design!C$18),0,         ('LED Curve'!$D$14*(U75/$W$3)^3+'LED Curve'!$D$15*(U75/$W$3)^2+'LED Curve'!$D$16*(U75/$W$3)^1+'LED Curve'!$D$17)*$AC$3))</f>
        <v>65.720312110230481</v>
      </c>
      <c r="AA75" s="99">
        <f>IF(Z75=0,0,IF(C75&lt;(SUM(Y75:Z75)+('LED Curve'!$D$14*(U75/$W$4)^3+'LED Curve'!$D$15*(U75/$W$4)^2+'LED Curve'!$D$16*(U75/$W$4)^1+'LED Curve'!$D$17)*$AC$4+((R$5-3)*Design!C$18)),0,         ('LED Curve'!$D$14*(U75/$W$4)^3+'LED Curve'!$D$15*(U75/$W$4)^2+'LED Curve'!$D$16*(U75/$W$4)^1+'LED Curve'!$D$17)*$AC$4))</f>
        <v>0</v>
      </c>
      <c r="AB75" s="99">
        <f>IF(AA75=0,0,IF(C75&lt;(SUM(Y75:AA75)+('LED Curve'!$D$14*(U75/$W$5)^3+'LED Curve'!$D$15*(U75/$W$5)^2+'LED Curve'!$D$16*(U75/$W$5)^1+'LED Curve'!$D$17)*$AC$5+((R$5-4)*Design!C$18)),0,         ('LED Curve'!$D$14*(U75/$W$5)^3+'LED Curve'!$D$15*(U75/$W$5)^2+'LED Curve'!$D$16*(U75/$W$5)^1+'LED Curve'!$D$17)*$AC$5))</f>
        <v>0</v>
      </c>
      <c r="AC75" s="99">
        <f>IF(AB75=0,0,IF(C75&lt;(SUM(Y75:AB75)+ ('LED Curve'!$D$14*(U75/$W$6)^3+'LED Curve'!$D$15*(U75/$W$6)^2+'LED Curve'!$D$16*(U75/$W$6)^1+'LED Curve'!$D$17)*$AC$6+((R$5-5)*Design!C$18)),0,         ('LED Curve'!$D$14*(U75/$W$6)^3+'LED Curve'!$D$15*(U75/$W$6)^2+'LED Curve'!$D$16*(U75/$W$6)^1+'LED Curve'!$D$17)*$AC$6))</f>
        <v>0</v>
      </c>
      <c r="AD75" s="99">
        <f>IF(AC75=0,0,IF(C75&lt;(SUM(Y75:AC75)+('LED Curve'!$D$14*(U75/$Z$2)^3+'LED Curve'!$D$15*(U75/$Z$2)^2+'LED Curve'!$D$16*(U75/$Z$2)^1+'LED Curve'!$D$17)*$AE$2+((R$5-6)*Design!C$18)),0,         ('LED Curve'!$D$14*(U75/$Z$2)^3+'LED Curve'!$D$15*(U75/$Z$2)^2+'LED Curve'!$D$16*(U75/$Z$2)^1+'LED Curve'!$D$17)*$AE$2))</f>
        <v>0</v>
      </c>
      <c r="AE75" s="99">
        <f>IF(AD75=0,0,IF(C75&lt;(SUM(Y75:AD75)+('LED Curve'!$D$14*(U75/$Z$3)^3+'LED Curve'!$D$15*(U75/$Z$3)^2+'LED Curve'!$D$16*(U75/$Z$3)^1+'LED Curve'!$D$17)*$AE$3+((R$5-7)*Design!C$18)),0,         ('LED Curve'!$D$14*(U75/$Z$3)^3+'LED Curve'!$D$15*(U75/$Z$3)^2+'LED Curve'!$D$16*(U75/$Z$3)^1+'LED Curve'!$D$17)*$AE$3))</f>
        <v>0</v>
      </c>
      <c r="AF75" s="99">
        <f>IF(AE75=0,0,IF(C75&lt;(SUM(Y75:AE75)+('LED Curve'!$D$14*(U75/$Z$4)^3+'LED Curve'!$D$15*(U75/$Z$4)^2+'LED Curve'!$D$16*(U75/$Z$4)^1+'LED Curve'!$D$17)*$AE$4+((R$5-8)*Design!C$18)),0,         ('LED Curve'!$D$14*(U75/$Z$4)^3+'LED Curve'!$D$15*(U75/$Z$4)^2+'LED Curve'!$D$16*(U75/$Z$4)^1+'LED Curve'!$D$17)*$AE$4))</f>
        <v>0</v>
      </c>
      <c r="AG75" s="99">
        <f>IF(AF75=0,0,IF(C75&lt;(SUM(Y75:AF75)+('LED Curve'!$D$14*(U75/$Z$5)^3+'LED Curve'!$D$15*(U75/$Z$5)^2+'LED Curve'!$D$16*(U75/$Z$5)^1+'LED Curve'!$D$17)*$AE$5+((R$5-9)*Design!C$18)),0,         ('LED Curve'!$D$14*(U75/$Z$5)^3+'LED Curve'!$D$15*(U75/$Z$5)^2+'LED Curve'!$D$16*(U75/$Z$5)^1+'LED Curve'!$D$17)*$AE$5))</f>
        <v>0</v>
      </c>
      <c r="AH75" s="99">
        <f>IF(AG75=0,0,IF(C75&lt;(SUM(Y75:AG75)+('LED Curve'!$D$14*(U75/$Z$6)^3+'LED Curve'!$D$15*(U75/$Z$6)^2+'LED Curve'!$D$16*(U75/$Z$6)^1+'LED Curve'!$D$17)*$AE$6+((R$5-10)*Design!C$18)),0,         ('LED Curve'!$D$14*(U75/$Z$6)^3+'LED Curve'!$D$15*(U75/$Z$6)^2+'LED Curve'!$D$16*(U75/$Z$6)^1+'LED Curve'!$D$17)*$AE$6))</f>
        <v>0</v>
      </c>
      <c r="AI75">
        <f t="shared" si="44"/>
        <v>92.008436954322676</v>
      </c>
      <c r="AJ75" s="57">
        <f>IF(D75&lt;('LED Curve'!$D$14*(V75/$W$2)^3+'LED Curve'!$D$15*(V75/$W$2)^2+'LED Curve'!$D$16*(V75/$W$2)^1+'LED Curve'!$D$17)*$AC$2+((R$5-1)*Design!C$18),0,         ('LED Curve'!$D$14*(V75/$W$2)^3+'LED Curve'!$D$15*(V75/$W$2)^2+'LED Curve'!$D$16*(V75/$W$2)^1+'LED Curve'!$D$17)*$AC$2)</f>
        <v>26.281248184548957</v>
      </c>
      <c r="AK75" s="57">
        <f>IF(AJ75=0,0,IF(D75&lt;AJ75+('LED Curve'!$D$14*(V75/$W$3)^3+'LED Curve'!$D$15*(V75/$W$3)^2+'LED Curve'!$D$16*(V75/$W$3)^1+'LED Curve'!$D$17)*$AC$3+((R$5-1)*Design!C$18),0,         ('LED Curve'!$D$14*(V75/$W$3)^3+'LED Curve'!$D$15*(V75/$W$3)^2+'LED Curve'!$D$16*(V75/$W$3)^1+'LED Curve'!$D$17)*$AC$3))</f>
        <v>65.703120461372393</v>
      </c>
      <c r="AL75" s="57">
        <f>IF(AK75=0,0,IF(D75&lt;(SUM(AJ75:AK75)+('LED Curve'!$D$14*(V75/$W$4)^3+'LED Curve'!$D$15*(V75/$W$4)^2+'LED Curve'!$D$16*(V75/$W$4)^1+'LED Curve'!$D$17)*$AC$4+((R$5-1)*Design!C$18)),0,         ('LED Curve'!$D$14*(V75/$W$4)^3+'LED Curve'!$D$15*(V75/$W$4)^2+'LED Curve'!$D$16*(V75/$W$4)^1+'LED Curve'!$D$17)*$AC$4))</f>
        <v>0</v>
      </c>
      <c r="AM75" s="57">
        <f>IF(AL75=0,0,IF(D75&lt;(SUM(AJ75:AL75)+('LED Curve'!$D$14*(V75/$W$5)^3+'LED Curve'!$D$15*(V75/$W$5)^2+'LED Curve'!$D$16*(V75/$W$5)^1+'LED Curve'!$D$17)*$AC$5+((R$5-1)*Design!C$18)),0,         ('LED Curve'!$D$14*(V75/$W$5)^3+'LED Curve'!$D$15*(V75/$W$5)^2+'LED Curve'!$D$16*(V75/$W$5)^1+'LED Curve'!$D$17)*$AC$5))</f>
        <v>0</v>
      </c>
      <c r="AN75" s="57">
        <f>IF(AM75=0,0,IF(D75&lt;(SUM(AJ75:AM75)+ ('LED Curve'!$D$14*(V75/$W$6)^3+'LED Curve'!$D$15*(V75/$W$6)^2+'LED Curve'!$D$16*(V75/$W$6)^1+'LED Curve'!$D$17)*$AC$6+((R$5-1)*Design!C$18)),0,         ('LED Curve'!$D$14*(V75/$W$6)^3+'LED Curve'!$D$15*(V75/$W$6)^2+'LED Curve'!$D$16*(V75/$W$6)^1+'LED Curve'!$D$17)*$AC$6))</f>
        <v>0</v>
      </c>
      <c r="AO75" s="57">
        <f>IF(AN75=0,0,IF(D75&lt;(SUM(AJ75:AN75)+('LED Curve'!$D$14*(V75/$Z$2)^3+'LED Curve'!$D$15*(V75/$Z$2)^2+'LED Curve'!$D$16*(V75/$Z$2)^1+'LED Curve'!$D$17)*$AE$2+((R$5-1)*Design!C$18)),0,         ('LED Curve'!$D$14*(V75/$Z$2)^3+'LED Curve'!$D$15*(V75/$Z$2)^2+'LED Curve'!$D$16*(V75/$Z$2)^1+'LED Curve'!$D$17)*$AE$2))</f>
        <v>0</v>
      </c>
      <c r="AP75" s="57">
        <f>IF(AO75=0,0,IF(D75&lt;(SUM(AJ75:AO75)+('LED Curve'!$D$14*(V75/$Z$3)^3+'LED Curve'!$D$15*(V75/$Z$3)^2+'LED Curve'!$D$16*(V75/$Z$3)^1+'LED Curve'!$D$17)*$AE$3+((R$5-1)*Design!C$18)),0,         ('LED Curve'!$D$14*(V75/$Z$3)^3+'LED Curve'!$D$15*(V75/$Z$3)^2+'LED Curve'!$D$16*(V75/$Z$3)^1+'LED Curve'!$D$17)*$AE$3))</f>
        <v>0</v>
      </c>
      <c r="AQ75" s="57">
        <f>IF(AP75=0,0,IF(D75&lt;(SUM(AJ75:AP75)+('LED Curve'!$D$14*(V75/$Z$4)^3+'LED Curve'!$D$15*(V75/$Z$4)^2+'LED Curve'!$D$16*(V75/$Z$4)^1+'LED Curve'!$D$17)*$AE$4+((R$5-1)*Design!C$18)),0,         ('LED Curve'!$D$14*(V75/$Z$4)^3+'LED Curve'!$D$15*(V75/$Z$4)^2+'LED Curve'!$D$16*(V75/$Z$4)^1+'LED Curve'!$D$17)*$AE$4))</f>
        <v>0</v>
      </c>
      <c r="AR75" s="57">
        <f>IF(AQ75=0,0,IF(D75&lt;(SUM(AJ75:AQ75)+('LED Curve'!$D$14*(V75/$Z$5)^3+'LED Curve'!$D$15*(V75/$Z$5)^2+'LED Curve'!$D$16*(V75/$Z$5)^1+'LED Curve'!$D$17)*$AE$5+((R$5-1)*Design!C$18)),0,         ('LED Curve'!$D$14*(V75/$Z$5)^3+'LED Curve'!$D$15*(V75/$Z$5)^2+'LED Curve'!$D$16*(V75/$Z$5)^1+'LED Curve'!$D$17)*$AE$5))</f>
        <v>0</v>
      </c>
      <c r="AS75" s="57">
        <f>IF(AR75=0,0,IF(D75&lt;(SUM(AJ75:AR75)+('LED Curve'!$D$14*(V75/$Z$6)^3+'LED Curve'!$D$15*(V75/$Z$6)^2+'LED Curve'!$D$16*(V75/$Z$6)^1+'LED Curve'!$D$17)*$AE$6+((R$5-1)*Design!C$18)),0,         ('LED Curve'!$D$14*(V75/$Z$6)^3+'LED Curve'!$D$15*(V75/$Z$6)^2+'LED Curve'!$D$16*(V75/$Z$6)^1+'LED Curve'!$D$17)*$AE$6))</f>
        <v>0</v>
      </c>
      <c r="AU75" s="59">
        <f>IF(E75&lt;('LED Curve'!$D$14*(W75/$W$2)^3+'LED Curve'!$D$15*(W75/$W$2)^2+'LED Curve'!$D$16*(W75/$W$2)^1+'LED Curve'!$D$17)*$AC$2+((R$5-1)*Design!C$18),0,         ('LED Curve'!$D$14*(W75/$W$2)^3+'LED Curve'!$D$15*(W75/$W$2)^2+'LED Curve'!$D$16*(W75/$W$2)^1+'LED Curve'!$D$17)*$AC$2)</f>
        <v>26.286703445314991</v>
      </c>
      <c r="AV75" s="59">
        <f>IF(AU75=0,0,IF(E75&lt;AU75+('LED Curve'!$D$14*(W75/$W$3)^3+'LED Curve'!$D$15*(W75/$W$3)^2+'LED Curve'!$D$16*(W75/$W$3)^1+'LED Curve'!$D$17)*$AC$3+((R$5-2)*Design!C$18),0,         ('LED Curve'!$D$14*(W75/$W$3)^3+'LED Curve'!$D$15*(W75/$W$3)^2+'LED Curve'!$D$16*(W75/$W$3)^1+'LED Curve'!$D$17)*$AC$3))</f>
        <v>65.716758613287482</v>
      </c>
      <c r="AW75" s="59">
        <f>IF(AV75=0,0,IF(E75&lt;(SUM(AU75:AV75)+('LED Curve'!$D$14*(W75/$W$4)^3+'LED Curve'!$D$15*(W75/$W$4)^2+'LED Curve'!$D$16*(W75/$W$4)^1+'LED Curve'!$D$17)*$AC$4+((R$5-3)*Design!C$18)),0,         ('LED Curve'!$D$14*(W75/$W$4)^3+'LED Curve'!$D$15*(W75/$W$4)^2+'LED Curve'!$D$16*(W75/$W$4)^1+'LED Curve'!$D$17)*$AC$4))</f>
        <v>0</v>
      </c>
      <c r="AX75" s="59">
        <f>IF(AW75=0,0,IF(E75&lt;(SUM(AU75:AW75)+('LED Curve'!$D$14*(W75/$W$5)^3+'LED Curve'!$D$15*(W75/$W$5)^2+'LED Curve'!$D$16*(W75/$W$5)^1+'LED Curve'!$D$17)*$AC$5+((R$5-4)*Design!C$18)),0,         ('LED Curve'!$D$14*(W75/$W$5)^3+'LED Curve'!$D$15*(W75/$W$5)^2+'LED Curve'!$D$16*(W75/$W$5)^1+'LED Curve'!$D$17)*$AC$5))</f>
        <v>0</v>
      </c>
      <c r="AY75" s="59">
        <f>IF(AX75=0,0,IF(E75&lt;(SUM(AU75:AX75)+ ('LED Curve'!$D$14*(W75/$W$6)^3+'LED Curve'!$D$15*(W75/$W$6)^2+'LED Curve'!$D$16*(W75/$W$6)^1+'LED Curve'!$D$17)*$AC$6+((R$5-5)*Design!C$18)),0,         ('LED Curve'!$D$14*(W75/$W$6)^3+'LED Curve'!$D$15*(W75/$W$6)^2+'LED Curve'!$D$16*(W75/$W$6)^1+'LED Curve'!$D$17)*$AC$6))</f>
        <v>0</v>
      </c>
      <c r="AZ75" s="59">
        <f>IF(AY75=0,0,IF(E75&lt;(SUM(AU75:AY75)+('LED Curve'!$D$14*(W75/$Z$2)^3+'LED Curve'!$D$15*(W75/$Z$2)^2+'LED Curve'!$D$16*(W75/$Z$2)^1+'LED Curve'!$D$17)*$AE$2+((R$5-6)*Design!C$18)),0,         ('LED Curve'!$D$14*(W75/$Z$2)^3+'LED Curve'!$D$15*(W75/$Z$2)^2+'LED Curve'!$D$16*(W75/$Z$2)^1+'LED Curve'!$D$17)*$AE$2))</f>
        <v>0</v>
      </c>
      <c r="BA75" s="59">
        <f>IF(AZ75=0,0,IF(E75&lt;(SUM(AU75:AZ75)+('LED Curve'!$D$14*(W75/$Z$3)^3+'LED Curve'!$D$15*(W75/$Z$3)^2+'LED Curve'!$D$16*(W75/$Z$3)^1+'LED Curve'!$D$17)*$AE$3+((R$5-7)*Design!C$18)),0,         ('LED Curve'!$D$14*(W75/$Z$3)^3+'LED Curve'!$D$15*(W75/$Z$3)^2+'LED Curve'!$D$16*(W75/$Z$3)^1+'LED Curve'!$D$17)*$AE$3))</f>
        <v>0</v>
      </c>
      <c r="BB75" s="59">
        <f>IF(BA75=0,0,IF(E75&lt;(SUM(AU75:BA75)+('LED Curve'!$D$14*(W75/$Z$4)^3+'LED Curve'!$D$15*(W75/$Z$4)^2+'LED Curve'!$D$16*(W75/$Z$4)^1+'LED Curve'!$D$17)*$AE$4+((R$5-8)*Design!C$18)),0,         ('LED Curve'!$D$14*(W75/$Z$4)^3+'LED Curve'!$D$15*(W75/$Z$4)^2+'LED Curve'!$D$16*(W75/$Z$4)^1+'LED Curve'!$D$17)*$AE$4))</f>
        <v>0</v>
      </c>
      <c r="BC75" s="59">
        <f>IF(BB75=0,0,IF(E75&lt;(SUM(AU75:BB75)+('LED Curve'!$D$14*(W75/$Z$5)^3+'LED Curve'!$D$15*(W75/$Z$5)^2+'LED Curve'!$D$16*(W75/$Z$5)^1+'LED Curve'!$D$17)*$AE$5+((R$5-9)*Design!C$18)),0,         ('LED Curve'!$D$14*(W75/$Z$5)^3+'LED Curve'!$D$15*(W75/$Z$5)^2+'LED Curve'!$D$16*(W75/$Z$5)^1+'LED Curve'!$D$17)*$AE$5))</f>
        <v>0</v>
      </c>
      <c r="BD75" s="59">
        <f>IF(BC75=0,0,IF(E75&lt;(SUM(AU75:BC75)+('LED Curve'!$D$14*(W75/$Z$6)^3+'LED Curve'!$D$15*(W75/$Z$6)^2+'LED Curve'!$D$16*(W75/$Z$6)^1+'LED Curve'!$D$17)*$AE$6+((R$5-10)*Design!C$18)),0,         ('LED Curve'!$D$14*(W75/$Z$6)^3+'LED Curve'!$D$15*(W75/$Z$6)^2+'LED Curve'!$D$16*(W75/$Z$6)^1+'LED Curve'!$D$17)*$AE$6))</f>
        <v>0</v>
      </c>
      <c r="BE75">
        <f t="shared" si="45"/>
        <v>92.00346205860248</v>
      </c>
      <c r="BF75" s="64">
        <f t="shared" ref="BF75:BF138" si="124">IF(Y75=0,0,IF(OR((B75*10^3)&lt;AH$2,(B75*10^3)&gt;AM$2),0,Q75))</f>
        <v>189.82977628387385</v>
      </c>
      <c r="BG75" s="64">
        <f t="shared" ref="BG75:BG138" si="125">IF(Z75=0,0,IF(OR((B75*10^3)&lt;AH$3,(B75*10^3)&gt;AM$3),0,Q75))</f>
        <v>189.82977628387385</v>
      </c>
      <c r="BH75" s="64">
        <f t="shared" ref="BH75:BH138" si="126">IF(AA75=0,0,IF(OR((B75*10^3)&lt;AH$4,(B75*10^3)&gt;AM$4),0,Q75))</f>
        <v>0</v>
      </c>
      <c r="BI75" s="64">
        <f t="shared" ref="BI75:BI138" si="127">IF(AB75=0,0,IF(OR((B75*10^3)&lt;AH$5,(B75*10^3)&gt;AM$5),0,Q75))</f>
        <v>0</v>
      </c>
      <c r="BJ75" s="64">
        <f t="shared" ref="BJ75:BJ138" si="128">IF(AC75=0,0,IF(OR((B75*10^3)&lt;AH$6,(B75*10^3)&gt;AM$6),0,Q75))</f>
        <v>0</v>
      </c>
      <c r="BK75" s="64">
        <f t="shared" ref="BK75:BK138" si="129">IF(AD75=0,0,IF(OR((B75*10^3)&lt;AJ$2,(B75*10^3)&gt;AO$2),0,Q75))</f>
        <v>0</v>
      </c>
      <c r="BL75" s="64">
        <f t="shared" ref="BL75:BL138" si="130">IF(AE75=0,0,IF(OR((B75*10^3)&lt;AJ$3,(B75*10^3)&gt;AO$3),0,Q75))</f>
        <v>0</v>
      </c>
      <c r="BM75" s="64">
        <f t="shared" ref="BM75:BM138" si="131">IF(AF75=0,0,IF(OR((B75*10^3)&lt;AJ$4,(B75*10^3)&gt;AO$4),0,Q75))</f>
        <v>0</v>
      </c>
      <c r="BN75" s="64">
        <f t="shared" ref="BN75:BN138" si="132">IF(AG75=0,0,IF(OR((B75*10^3)&lt;AJ$5,(B75*10^3)&gt;AO$5),0,Q75))</f>
        <v>0</v>
      </c>
      <c r="BO75" s="64">
        <f t="shared" ref="BO75:BO138" si="133">IF(AH75=0,0,IF(OR((B75*10^3)&lt;AJ$6,(B75*10^3)&gt;AO$6),0,Q75))</f>
        <v>0</v>
      </c>
      <c r="BQ75" s="67">
        <f t="shared" ref="BQ75:BQ138" si="134">IF(AJ75=0,0,IF(OR((B75*10^3)&lt;AH$2,(B75*10^3)&gt;AM$2),0,R75))</f>
        <v>189.42403003377166</v>
      </c>
      <c r="BR75" s="67">
        <f t="shared" ref="BR75:BR138" si="135">IF(AK75=0,0,IF(OR((B75*10^3)&lt;AH$3,(B75*10^3)&gt;AM$3),0,R75))</f>
        <v>189.42403003377166</v>
      </c>
      <c r="BS75" s="67">
        <f t="shared" ref="BS75:BS138" si="136">IF(AL75=0,0,IF(OR((B75*10^3)&lt;AH$4,(B75*10^3)&gt;AM$4),0,R75))</f>
        <v>0</v>
      </c>
      <c r="BT75" s="67">
        <f t="shared" ref="BT75:BT138" si="137">IF(AM75=0,0,IF(OR((B75*10^3)&lt;AH$5,(B75*10^3)&gt;AM$5),0,R75))</f>
        <v>0</v>
      </c>
      <c r="BU75" s="67">
        <f t="shared" ref="BU75:BU138" si="138">IF(AN75=0,0,IF(OR((B75*10^3)&lt;AH$6,(B75*10^3)&gt;AM$6),0,R75))</f>
        <v>0</v>
      </c>
      <c r="BV75" s="67">
        <f t="shared" ref="BV75:BV138" si="139">IF(AO75=0,0,IF(OR((B75*10^3)&lt;AJ$2,(B75*10^3)&gt;AO$2),0,R75))</f>
        <v>0</v>
      </c>
      <c r="BW75" s="67">
        <f t="shared" ref="BW75:BW138" si="140">IF(AP75=0,0,IF(OR((B75*10^3)&lt;AJ$3,(B75*10^3)&gt;AO$3),0,R75))</f>
        <v>0</v>
      </c>
      <c r="BX75" s="67">
        <f t="shared" ref="BX75:BX138" si="141">IF(AQ75=0,0,IF(OR((B75*10^3)&lt;AJ$4,(B75*10^3)&gt;AO$4),0,R75))</f>
        <v>0</v>
      </c>
      <c r="BY75" s="67">
        <f t="shared" ref="BY75:BY138" si="142">IF(AR75=0,0,IF(OR((B75*10^3)&lt;AJ$5,(B75*10^3)&gt;AO$5),0,R75))</f>
        <v>0</v>
      </c>
      <c r="BZ75" s="67">
        <f t="shared" ref="BZ75:BZ138" si="143">IF(AS75=0,0,IF(OR((B75*10^3)&lt;AJ$6,(B75*10^3)&gt;AO$6),0,R75))</f>
        <v>0</v>
      </c>
      <c r="CB75" s="70">
        <f t="shared" ref="CB75:CB138" si="144">IF(OR((B75*10^3)&lt;AH$2,(B75*10^3)&gt;AM$2),0,S75)</f>
        <v>189.74577552232464</v>
      </c>
      <c r="CC75" s="70">
        <f t="shared" ref="CC75:CC138" si="145">IF(OR((B75*10^3)&lt;AH$3,(B75*10^3)&gt;AM$3),0,S75)</f>
        <v>189.74577552232464</v>
      </c>
      <c r="CD75" s="70">
        <f t="shared" ref="CD75:CD138" si="146">IF(OR((B75*10^3)&lt;AH$4,(B75*10^3)&gt;AM$4),0,S75)</f>
        <v>0</v>
      </c>
      <c r="CE75" s="70">
        <f t="shared" ref="CE75:CE138" si="147">IF(OR((B75*10^3)&lt;AH$5,(B75*10^3)&gt;AM$5),0,S75)</f>
        <v>0</v>
      </c>
      <c r="CF75" s="70">
        <f t="shared" ref="CF75:CF138" si="148">IF(OR((B75*10^3)&lt;AH$6,(B75*10^3)&gt;AM$6),0,S75)</f>
        <v>0</v>
      </c>
      <c r="CG75" s="70">
        <f t="shared" ref="CG75:CG138" si="149">IF(OR((B75*10^3)&lt;AJ$2,(B75*10^3)&gt;AO$2),0,S75)</f>
        <v>0</v>
      </c>
      <c r="CH75" s="70">
        <f t="shared" ref="CH75:CH138" si="150">IF(OR((B75*10^3)&lt;AJ$3,(B75*10^3)&gt;AO$3),0,S75)</f>
        <v>0</v>
      </c>
      <c r="CI75" s="70">
        <f t="shared" ref="CI75:CI138" si="151">IF(OR((B75*10^3)&lt;AJ$4,(B75*10^3)&gt;AO$4),0,S75)</f>
        <v>0</v>
      </c>
      <c r="CJ75" s="70">
        <f t="shared" ref="CJ75:CJ138" si="152">IF(OR((B75*10^3)&lt;AJ$5,(B75*10^3)&gt;AO$5),0,S75)</f>
        <v>0</v>
      </c>
      <c r="CK75" s="70">
        <f t="shared" ref="CK75:CK138" si="153">IF(OR((B75*10^3)&lt;AJ$6,(B75*10^3)&gt;AO$6),0,S75)</f>
        <v>0</v>
      </c>
      <c r="CL75">
        <f t="shared" si="46"/>
        <v>379.49155104464927</v>
      </c>
      <c r="CM75" s="64">
        <f t="shared" si="47"/>
        <v>189.82977628387385</v>
      </c>
      <c r="CN75" s="64">
        <f t="shared" si="48"/>
        <v>189.82977628387385</v>
      </c>
      <c r="CO75" s="64">
        <f t="shared" si="49"/>
        <v>0</v>
      </c>
      <c r="CP75" s="64">
        <f t="shared" si="50"/>
        <v>0</v>
      </c>
      <c r="CQ75" s="64">
        <f t="shared" si="51"/>
        <v>0</v>
      </c>
      <c r="CR75" s="64">
        <f t="shared" si="52"/>
        <v>0</v>
      </c>
      <c r="CS75" s="64">
        <f t="shared" si="53"/>
        <v>0</v>
      </c>
      <c r="CT75" s="64">
        <f t="shared" si="54"/>
        <v>0</v>
      </c>
      <c r="CU75" s="64">
        <f t="shared" si="55"/>
        <v>0</v>
      </c>
      <c r="CV75" s="64">
        <f t="shared" si="56"/>
        <v>0</v>
      </c>
      <c r="CX75" s="103">
        <f t="shared" si="57"/>
        <v>189.42403003377166</v>
      </c>
      <c r="CY75" s="103">
        <f t="shared" si="58"/>
        <v>189.42403003377166</v>
      </c>
      <c r="CZ75" s="103">
        <f t="shared" si="59"/>
        <v>0</v>
      </c>
      <c r="DA75" s="103">
        <f t="shared" si="60"/>
        <v>0</v>
      </c>
      <c r="DB75" s="103">
        <f t="shared" si="61"/>
        <v>0</v>
      </c>
      <c r="DC75" s="103">
        <f t="shared" si="62"/>
        <v>0</v>
      </c>
      <c r="DD75" s="103">
        <f t="shared" si="63"/>
        <v>0</v>
      </c>
      <c r="DE75" s="103">
        <f t="shared" si="64"/>
        <v>0</v>
      </c>
      <c r="DF75" s="103">
        <f t="shared" si="65"/>
        <v>0</v>
      </c>
      <c r="DG75" s="103">
        <f t="shared" si="66"/>
        <v>0</v>
      </c>
      <c r="DI75" s="70">
        <f t="shared" si="67"/>
        <v>189.74577552232464</v>
      </c>
      <c r="DJ75" s="70">
        <f t="shared" si="68"/>
        <v>189.74577552232464</v>
      </c>
      <c r="DK75" s="70">
        <f t="shared" si="69"/>
        <v>0</v>
      </c>
      <c r="DL75" s="70">
        <f t="shared" si="70"/>
        <v>0</v>
      </c>
      <c r="DM75" s="70">
        <f t="shared" si="71"/>
        <v>0</v>
      </c>
      <c r="DN75" s="70">
        <f t="shared" si="72"/>
        <v>0</v>
      </c>
      <c r="DO75" s="70">
        <f t="shared" si="73"/>
        <v>0</v>
      </c>
      <c r="DP75" s="70">
        <f t="shared" si="74"/>
        <v>0</v>
      </c>
      <c r="DQ75" s="70">
        <f t="shared" si="75"/>
        <v>0</v>
      </c>
      <c r="DR75" s="70">
        <f t="shared" si="76"/>
        <v>0</v>
      </c>
      <c r="DT75">
        <f t="shared" si="77"/>
        <v>20.235854151860952</v>
      </c>
      <c r="DU75">
        <f t="shared" si="78"/>
        <v>22.465689962005321</v>
      </c>
      <c r="DV75">
        <f t="shared" si="116"/>
        <v>24.780798283215599</v>
      </c>
      <c r="DX75">
        <f t="shared" si="80"/>
        <v>0.27575753834704486</v>
      </c>
      <c r="DY75">
        <f t="shared" si="81"/>
        <v>0.26037481844792298</v>
      </c>
      <c r="DZ75">
        <f t="shared" si="82"/>
        <v>0.24294879326162433</v>
      </c>
      <c r="EB75">
        <f t="shared" si="83"/>
        <v>4.9902688580765684</v>
      </c>
      <c r="EC75">
        <f t="shared" si="84"/>
        <v>12.475672145191419</v>
      </c>
      <c r="ED75">
        <f t="shared" si="85"/>
        <v>0</v>
      </c>
      <c r="EE75">
        <f t="shared" si="86"/>
        <v>0</v>
      </c>
      <c r="EF75">
        <f t="shared" si="87"/>
        <v>0</v>
      </c>
      <c r="EG75">
        <f t="shared" si="88"/>
        <v>0</v>
      </c>
      <c r="EH75">
        <f t="shared" si="89"/>
        <v>0</v>
      </c>
      <c r="EI75">
        <f t="shared" si="90"/>
        <v>0</v>
      </c>
      <c r="EJ75">
        <f t="shared" si="91"/>
        <v>0</v>
      </c>
      <c r="EK75">
        <f t="shared" si="92"/>
        <v>0</v>
      </c>
      <c r="EM75">
        <f t="shared" si="93"/>
        <v>4.9782999454350083</v>
      </c>
      <c r="EN75">
        <f t="shared" si="94"/>
        <v>12.445749863587523</v>
      </c>
      <c r="EO75">
        <f t="shared" si="95"/>
        <v>0</v>
      </c>
      <c r="EP75">
        <f t="shared" si="96"/>
        <v>0</v>
      </c>
      <c r="EQ75">
        <f t="shared" si="97"/>
        <v>0</v>
      </c>
      <c r="ER75">
        <f t="shared" si="98"/>
        <v>0</v>
      </c>
      <c r="ES75">
        <f t="shared" si="99"/>
        <v>0</v>
      </c>
      <c r="ET75">
        <f t="shared" si="100"/>
        <v>0</v>
      </c>
      <c r="EU75">
        <f t="shared" si="101"/>
        <v>0</v>
      </c>
      <c r="EV75">
        <f t="shared" si="102"/>
        <v>0</v>
      </c>
      <c r="EX75">
        <f t="shared" si="103"/>
        <v>4.9877909311566562</v>
      </c>
      <c r="EY75">
        <f t="shared" si="104"/>
        <v>12.46947732789164</v>
      </c>
      <c r="EZ75">
        <f t="shared" si="105"/>
        <v>0</v>
      </c>
      <c r="FA75">
        <f t="shared" si="106"/>
        <v>0</v>
      </c>
      <c r="FB75">
        <f t="shared" si="107"/>
        <v>0</v>
      </c>
      <c r="FC75">
        <f t="shared" si="108"/>
        <v>0</v>
      </c>
      <c r="FD75">
        <f t="shared" si="109"/>
        <v>0</v>
      </c>
      <c r="FE75">
        <f t="shared" si="110"/>
        <v>0</v>
      </c>
      <c r="FF75">
        <f t="shared" si="111"/>
        <v>0</v>
      </c>
      <c r="FG75">
        <f t="shared" si="112"/>
        <v>0</v>
      </c>
      <c r="FJ75">
        <f>IF($W$2=0,0,IF(BF75&lt;=0,0,('LED Curve'!$D$19*(BF75/$W$2)^3+'LED Curve'!$D$20*(BF75/$W$2)^2+'LED Curve'!$D$21*(BF75/$W$2)^1+'LED Curve'!$D$22)*$AC$2*$W$2))</f>
        <v>696.17713291107282</v>
      </c>
      <c r="FK75">
        <f>IF($W$3=0,0,IF(BG75&lt;=0,0,('LED Curve'!$D$19*(BG75/$W$3)^3+'LED Curve'!$D$20*(BG75/$W$3)^2+'LED Curve'!$D$21*(BG75/$W$3)^1+'LED Curve'!$D$22)*$AC$3*$W$3))</f>
        <v>1740.4428322776821</v>
      </c>
      <c r="FL75">
        <f>IF($W$4=0,0,IF(BH75&lt;=0,0,('LED Curve'!$D$19*(BH75/$W$4)^3+'LED Curve'!$D$20*(BH75/$W$4)^2+'LED Curve'!$D$21*(BH75/$W$4)^1+'LED Curve'!$D$22)*$AC$4*$W$4))</f>
        <v>0</v>
      </c>
      <c r="FM75">
        <f>IF($W$5=0,0,IF(BI75&lt;=0,0,('LED Curve'!$D$19*(BI75/$W$5)^3+'LED Curve'!$D$20*(BI75/$W$5)^2+'LED Curve'!$D$21*(BI75/$W$5)^1+'LED Curve'!$D$22)*$AC$5*$W$5))</f>
        <v>0</v>
      </c>
      <c r="FN75">
        <f>IF($W$6=0,0,IF(BJ75&lt;=0,0,('LED Curve'!$D$19*(BJ75/$W$6)^3+'LED Curve'!$D$20*(BJ75/$W$6)^2+'LED Curve'!$D$21*(BJ75/$W$6)^1+'LED Curve'!$D$22)*$AC$6*$W$6))</f>
        <v>0</v>
      </c>
      <c r="FO75">
        <f>IF($Z$2=0,0,IF(BK75&lt;=0,0,('LED Curve'!$D$19*(BK75/$Z$2)^3+'LED Curve'!$D$20*(BK75/$Z$2)^2+'LED Curve'!$D$21*(BK75/$Z$2)^1+'LED Curve'!$D$22)*$AE$2*$Z$2))</f>
        <v>0</v>
      </c>
      <c r="FP75">
        <f>IF($Z$3=0,0,IF(BL75&lt;=0,0,('LED Curve'!$D$19*(BL75/$Z$3)^3+'LED Curve'!$D$20*(BL75/$Z$3)^2+'LED Curve'!$D$21*(BL75/$Z$3)^1+'LED Curve'!$D$22)*$AE$3*$Z$3))</f>
        <v>0</v>
      </c>
      <c r="FQ75">
        <f>IF($Z$4=0,0,IF(BM75&lt;=0,0,('LED Curve'!$D$19*(BM75/$Z$4)^3+'LED Curve'!$D$20*(BM75/$Z$4)^2+'LED Curve'!$D$21*(BM75/$Z$4)^1+'LED Curve'!$D$22)*$AE$4*$Z$4))</f>
        <v>0</v>
      </c>
      <c r="FR75">
        <f>IF($Z$5=0,0,IF(BN75&lt;=0,0,('LED Curve'!$D$19*(BN75/$Z$5)^3+'LED Curve'!$D$20*(BN75/$Z$5)^2+'LED Curve'!$D$21*(BN75/$Z$5)^1+'LED Curve'!$D$22)*$AE$5*$Z$5))</f>
        <v>0</v>
      </c>
      <c r="FS75">
        <f>IF($Z$6=0,0,IF(BO75&lt;=0,0,('LED Curve'!$D$19*(BO75/$Z$6)^3+'LED Curve'!$D$20*(BO75/$Z$6)^2+'LED Curve'!$D$21*(BO75/$Z$6)^1+'LED Curve'!$D$22)*$AE$6*$Z$6))</f>
        <v>0</v>
      </c>
      <c r="FU75">
        <f>IF($W$2=0,0,IF(BQ75&lt;=0,0,('LED Curve'!$D$19*(BQ75/$W$2)^3+'LED Curve'!$D$20*(BQ75/$W$2)^2+'LED Curve'!$D$21*(BQ75/$W$2)^1+'LED Curve'!$D$22)*$AC$2*$W$2))</f>
        <v>695.04621603876353</v>
      </c>
      <c r="FV75">
        <f>IF($W$3=0,0,IF(BR75&lt;=0,0,('LED Curve'!$D$19*(BR75/$W$3)^3+'LED Curve'!$D$20*(BR75/$W$3)^2+'LED Curve'!$D$21*(BR75/$W$3)^1+'LED Curve'!$D$22)*$AC$3*$W$3))</f>
        <v>1737.6155400969087</v>
      </c>
      <c r="FW75">
        <f>IF($W$4=0,0,IF(BS75&lt;=0,0,('LED Curve'!$D$19*(BS75/$W$4)^3+'LED Curve'!$D$20*(BS75/$W$4)^2+'LED Curve'!$D$21*(BS75/$W$4)^1+'LED Curve'!$D$22)*$AC$4*$W$4))</f>
        <v>0</v>
      </c>
      <c r="FX75">
        <f>IF($W$5=0,0,IF(BT75&lt;=0,0,('LED Curve'!$D$19*(BT75/$W$5)^3+'LED Curve'!$D$20*(BT75/$W$5)^2+'LED Curve'!$D$21*(BT75/$W$5)^1+'LED Curve'!$D$22)*$AC$5*$W$5))</f>
        <v>0</v>
      </c>
      <c r="FY75">
        <f>IF($W$6=0,0,IF(BU75&lt;=0,0,('LED Curve'!$D$19*(BU75/$W$6)^3+'LED Curve'!$D$20*(BU75/$W$6)^2+'LED Curve'!$D$21*(BU75/$W$6)^1+'LED Curve'!$D$22)*$AC$6*$W$6))</f>
        <v>0</v>
      </c>
      <c r="FZ75">
        <f>IF($Z$2=0,0,IF(BV75&lt;=0,0,('LED Curve'!$D$19*(BV75/$Z$2)^3+'LED Curve'!$D$20*(BV75/$Z$2)^2+'LED Curve'!$D$21*(BV75/$Z$2)^1+'LED Curve'!$D$22)*$AE$2*$Z$2))</f>
        <v>0</v>
      </c>
      <c r="GA75">
        <f>IF($Z$3=0,0,IF(BW75&lt;=0,0,('LED Curve'!$D$19*(BW75/$Z$3)^3+'LED Curve'!$D$20*(BW75/$Z$3)^2+'LED Curve'!$D$21*(BW75/$Z$3)^1+'LED Curve'!$D$22)*$AE$3*$Z$3))</f>
        <v>0</v>
      </c>
      <c r="GB75">
        <f>IF($Z$4=0,0,IF(BX75&lt;=0,0,('LED Curve'!$D$19*(BX75/$Z$4)^3+'LED Curve'!$D$20*(BX75/$Z$4)^2+'LED Curve'!$D$21*(BX75/$Z$4)^1+'LED Curve'!$D$22)*$AE$4*$Z$4))</f>
        <v>0</v>
      </c>
      <c r="GC75">
        <f>IF($Z$5=0,0,IF(BY75&lt;=0,0,('LED Curve'!$D$19*(BY75/$Z$5)^3+'LED Curve'!$D$20*(BY75/$Z$5)^2+'LED Curve'!$D$21*(BY75/$Z$5)^1+'LED Curve'!$D$22)*$AE$5*$Z$5))</f>
        <v>0</v>
      </c>
      <c r="GD75">
        <f>IF($Z$6=0,0,IF(BZ75&lt;=0,0,('LED Curve'!$D$19*(BZ75/$Z$6)^3+'LED Curve'!$D$20*(BZ75/$Z$6)^2+'LED Curve'!$D$21*(BZ75/$Z$6)^1+'LED Curve'!$D$22)*$AE$6*$Z$6))</f>
        <v>0</v>
      </c>
      <c r="GF75">
        <f>IF($W$2=0,0,IF(CB75&lt;=0,0,('LED Curve'!$D$19*(CB75/$W$2)^3+'LED Curve'!$D$20*(CB75/$W$2)^2+'LED Curve'!$D$21*(CB75/$W$2)^1+'LED Curve'!$D$22)*$AC$2*$W$2))</f>
        <v>695.94316643062768</v>
      </c>
      <c r="GG75">
        <f>IF($W$3=0,0,IF(CC75&lt;=0,0,('LED Curve'!$D$19*(CC75/$W$3)^3+'LED Curve'!$D$20*(CC75/$W$3)^2+'LED Curve'!$D$21*(CC75/$W$3)^1+'LED Curve'!$D$22)*$AC$3*$W$3))</f>
        <v>1739.8579160765692</v>
      </c>
      <c r="GH75">
        <f>IF($W$4=0,0,IF(CD75&lt;=0,0,('LED Curve'!$D$19*(CD75/$W$4)^3+'LED Curve'!$D$20*(CD75/$W$4)^2+'LED Curve'!$D$21*(CD75/$W$4)^1+'LED Curve'!$D$22)*$AC$4*$W$4))</f>
        <v>0</v>
      </c>
      <c r="GI75">
        <f>IF($W$5=0,0,IF(CE75&lt;=0,0,('LED Curve'!$D$19*(CE75/$W$5)^3+'LED Curve'!$D$20*(CE75/$W$5)^2+'LED Curve'!$D$21*(CE75/$W$5)^1+'LED Curve'!$D$22)*$AC$5*$W$5))</f>
        <v>0</v>
      </c>
      <c r="GJ75">
        <f>IF($W$6=0,0,IF(CF75&lt;=0,0,('LED Curve'!$D$19*(CF75/$W$6)^3+'LED Curve'!$D$20*(CF75/$W$6)^2+'LED Curve'!$D$21*(CF75/$W$6)^1+'LED Curve'!$D$22)*$AC$6*$W$6))</f>
        <v>0</v>
      </c>
      <c r="GK75">
        <f>IF($Z$2=0,0,IF(CG75&lt;=0,0,('LED Curve'!$D$19*(CG75/$Z$2)^3+'LED Curve'!$D$20*(CG75/$Z$2)^2+'LED Curve'!$D$21*(CG75/$Z$2)^1+'LED Curve'!$D$22)*$AE$2*$Z$2))</f>
        <v>0</v>
      </c>
      <c r="GL75">
        <f>IF($Z$3=0,0,IF(CH75&lt;=0,0,('LED Curve'!$D$19*(CH75/$Z$3)^3+'LED Curve'!$D$20*(CH75/$Z$3)^2+'LED Curve'!$D$21*(CH75/$Z$3)^1+'LED Curve'!$D$22)*$AE$3*$Z$3))</f>
        <v>0</v>
      </c>
      <c r="GM75">
        <f>IF($Z$4=0,0,IF(CI75&lt;=0,0,('LED Curve'!$D$19*(CI75/$Z$4)^3+'LED Curve'!$D$20*(CI75/$Z$4)^2+'LED Curve'!$D$21*(CI75/$Z$4)^1+'LED Curve'!$D$22)*$AE$4*$Z$4))</f>
        <v>0</v>
      </c>
      <c r="GN75">
        <f>IF($Z$5=0,0,IF(CJ75&lt;=0,0,('LED Curve'!$D$19*(CJ75/$Z$5)^3+'LED Curve'!$D$20*(CJ75/$Z$5)^2+'LED Curve'!$D$21*(CJ75/$Z$5)^1+'LED Curve'!$D$22)*$AE$5*$Z$5))</f>
        <v>0</v>
      </c>
      <c r="GO75">
        <f>IF($Z$6=0,0,IF(CK75&lt;=0,0,('LED Curve'!$D$19*(CK75/$Z$6)^3+'LED Curve'!$D$20*(CK75/$Z$6)^2+'LED Curve'!$D$21*(CK75/$Z$6)^1+'LED Curve'!$D$22)*$AE$6*$Z$6))</f>
        <v>0</v>
      </c>
      <c r="GQ75">
        <f t="shared" si="113"/>
        <v>2436.619965188755</v>
      </c>
      <c r="GR75">
        <f t="shared" ref="GR75:GR138" si="154">IF(GQ75&lt;$GR$3,0,GQ75-$GR$3)</f>
        <v>671.724079771177</v>
      </c>
      <c r="GS75">
        <f t="shared" si="114"/>
        <v>2432.6617561356725</v>
      </c>
      <c r="GT75">
        <f t="shared" ref="GT75:GT138" si="155">IF(GS75&lt;$GS$3,0,GS75-$GS$3)</f>
        <v>124.43583929655688</v>
      </c>
      <c r="GU75">
        <f t="shared" si="115"/>
        <v>2435.801082507197</v>
      </c>
      <c r="GV75">
        <f t="shared" ref="GV75:GV138" si="156">IF(GU75&lt;$GT$3,0,GU75-$GT$3)</f>
        <v>0</v>
      </c>
    </row>
    <row r="76" spans="1:204" ht="16.899999999999999">
      <c r="A76">
        <v>65</v>
      </c>
      <c r="B76">
        <f t="shared" si="117"/>
        <v>2.1158854166666665E-3</v>
      </c>
      <c r="C76" s="50">
        <f t="shared" si="118"/>
        <v>107.91719393348534</v>
      </c>
      <c r="D76" s="50">
        <f t="shared" si="119"/>
        <v>120.0635488149837</v>
      </c>
      <c r="E76" s="50">
        <f t="shared" si="120"/>
        <v>132.20990369648209</v>
      </c>
      <c r="G76" s="52">
        <f t="shared" si="121"/>
        <v>1.7129713322775448</v>
      </c>
      <c r="H76" s="52">
        <f t="shared" si="122"/>
        <v>1.9057706161108523</v>
      </c>
      <c r="I76" s="52">
        <f t="shared" si="123"/>
        <v>2.09856989994416</v>
      </c>
      <c r="J76" s="52">
        <f>IF(C76&lt;Calculation!D$19,0,G76)</f>
        <v>1.7129713322775448</v>
      </c>
      <c r="K76" s="52">
        <f>IF(D76&lt;Calculation!D$19,0,H76)</f>
        <v>1.9057706161108523</v>
      </c>
      <c r="L76" s="52">
        <f>IF(E76&lt;Calculation!D$19,0,I76)</f>
        <v>2.09856989994416</v>
      </c>
      <c r="M76" s="52">
        <f>IF(IF(C76&lt;Calculation!D$19,0,C76*(R$3/(R$2+R$3)))&gt;0,$H$2*SIN(2*PI()*$E$2*B76)+$H$5,0)</f>
        <v>1.7293758267689179</v>
      </c>
      <c r="N76" s="52">
        <f>IF(IF(D76&lt;Calculation!D$19,0,D76*(R$3/(R$2+R$3)))&gt;0,$J$2*SIN(2*PI()*$E$2*B76)+$J$5,0)</f>
        <v>1.7280472038751149</v>
      </c>
      <c r="O76" s="52">
        <f>IF(IF(E76&lt;Calculation!D$19,0,E76*(R$3/(R$2+R$3)))&gt;0,$L$2*SIN(2*PI()*$E$2*B76)+$L$5,0)</f>
        <v>1.7332660066292089</v>
      </c>
      <c r="Q76" s="55">
        <f>(M76/Design!C$43)*10^3</f>
        <v>192.15286964099087</v>
      </c>
      <c r="R76" s="55">
        <f>(N76/Design!C$43)*10^3</f>
        <v>192.00524487501278</v>
      </c>
      <c r="S76" s="55">
        <f>(O76/Design!C$43)*10^3</f>
        <v>192.58511184768989</v>
      </c>
      <c r="U76" s="55">
        <f>(($H$2*SIN(2*PI()*$E$2*B76)+$H$5)/Design!C$43)*10^3</f>
        <v>192.15286964099087</v>
      </c>
      <c r="V76" s="55">
        <f>(($J$2*SIN(2*PI()*$E$2*B76)+$J$5)/Design!C$43)*10^3</f>
        <v>192.00524487501278</v>
      </c>
      <c r="W76" s="55">
        <f>(($L$2*SIN(2*PI()*$E$2*B76)+$L$5)/Design!C$43)*10^3</f>
        <v>192.58511184768989</v>
      </c>
      <c r="Y76" s="99">
        <f>IF(C76&lt;('LED Curve'!$D$14*(U76/$W$2)^3+'LED Curve'!$D$15*(U76/$W$2)^2+'LED Curve'!$D$16*(U76/$W$2)^1+'LED Curve'!$D$17)*$AC$2+((R$5-1)*Design!C$18),0,         ('LED Curve'!$D$14*(U76/$W$2)^3+'LED Curve'!$D$15*(U76/$W$2)^2+'LED Curve'!$D$16*(U76/$W$2)^1+'LED Curve'!$D$17)*$AC$2)</f>
        <v>26.326962818749045</v>
      </c>
      <c r="Z76" s="99">
        <f>IF(Y76=0,0,IF(C76&lt;Y76+('LED Curve'!$D$14*(U76/$W$3)^3+'LED Curve'!$D$15*(U76/$W$3)^2+'LED Curve'!$D$16*(U76/$W$3)^1+'LED Curve'!$D$17)*$AC$3+((R$5-2)*Design!C$18),0,         ('LED Curve'!$D$14*(U76/$W$3)^3+'LED Curve'!$D$15*(U76/$W$3)^2+'LED Curve'!$D$16*(U76/$W$3)^1+'LED Curve'!$D$17)*$AC$3))</f>
        <v>65.817407046872617</v>
      </c>
      <c r="AA76" s="99">
        <f>IF(Z76=0,0,IF(C76&lt;(SUM(Y76:Z76)+('LED Curve'!$D$14*(U76/$W$4)^3+'LED Curve'!$D$15*(U76/$W$4)^2+'LED Curve'!$D$16*(U76/$W$4)^1+'LED Curve'!$D$17)*$AC$4+((R$5-3)*Design!C$18)),0,         ('LED Curve'!$D$14*(U76/$W$4)^3+'LED Curve'!$D$15*(U76/$W$4)^2+'LED Curve'!$D$16*(U76/$W$4)^1+'LED Curve'!$D$17)*$AC$4))</f>
        <v>0</v>
      </c>
      <c r="AB76" s="99">
        <f>IF(AA76=0,0,IF(C76&lt;(SUM(Y76:AA76)+('LED Curve'!$D$14*(U76/$W$5)^3+'LED Curve'!$D$15*(U76/$W$5)^2+'LED Curve'!$D$16*(U76/$W$5)^1+'LED Curve'!$D$17)*$AC$5+((R$5-4)*Design!C$18)),0,         ('LED Curve'!$D$14*(U76/$W$5)^3+'LED Curve'!$D$15*(U76/$W$5)^2+'LED Curve'!$D$16*(U76/$W$5)^1+'LED Curve'!$D$17)*$AC$5))</f>
        <v>0</v>
      </c>
      <c r="AC76" s="99">
        <f>IF(AB76=0,0,IF(C76&lt;(SUM(Y76:AB76)+ ('LED Curve'!$D$14*(U76/$W$6)^3+'LED Curve'!$D$15*(U76/$W$6)^2+'LED Curve'!$D$16*(U76/$W$6)^1+'LED Curve'!$D$17)*$AC$6+((R$5-5)*Design!C$18)),0,         ('LED Curve'!$D$14*(U76/$W$6)^3+'LED Curve'!$D$15*(U76/$W$6)^2+'LED Curve'!$D$16*(U76/$W$6)^1+'LED Curve'!$D$17)*$AC$6))</f>
        <v>0</v>
      </c>
      <c r="AD76" s="99">
        <f>IF(AC76=0,0,IF(C76&lt;(SUM(Y76:AC76)+('LED Curve'!$D$14*(U76/$Z$2)^3+'LED Curve'!$D$15*(U76/$Z$2)^2+'LED Curve'!$D$16*(U76/$Z$2)^1+'LED Curve'!$D$17)*$AE$2+((R$5-6)*Design!C$18)),0,         ('LED Curve'!$D$14*(U76/$Z$2)^3+'LED Curve'!$D$15*(U76/$Z$2)^2+'LED Curve'!$D$16*(U76/$Z$2)^1+'LED Curve'!$D$17)*$AE$2))</f>
        <v>0</v>
      </c>
      <c r="AE76" s="99">
        <f>IF(AD76=0,0,IF(C76&lt;(SUM(Y76:AD76)+('LED Curve'!$D$14*(U76/$Z$3)^3+'LED Curve'!$D$15*(U76/$Z$3)^2+'LED Curve'!$D$16*(U76/$Z$3)^1+'LED Curve'!$D$17)*$AE$3+((R$5-7)*Design!C$18)),0,         ('LED Curve'!$D$14*(U76/$Z$3)^3+'LED Curve'!$D$15*(U76/$Z$3)^2+'LED Curve'!$D$16*(U76/$Z$3)^1+'LED Curve'!$D$17)*$AE$3))</f>
        <v>0</v>
      </c>
      <c r="AF76" s="99">
        <f>IF(AE76=0,0,IF(C76&lt;(SUM(Y76:AE76)+('LED Curve'!$D$14*(U76/$Z$4)^3+'LED Curve'!$D$15*(U76/$Z$4)^2+'LED Curve'!$D$16*(U76/$Z$4)^1+'LED Curve'!$D$17)*$AE$4+((R$5-8)*Design!C$18)),0,         ('LED Curve'!$D$14*(U76/$Z$4)^3+'LED Curve'!$D$15*(U76/$Z$4)^2+'LED Curve'!$D$16*(U76/$Z$4)^1+'LED Curve'!$D$17)*$AE$4))</f>
        <v>0</v>
      </c>
      <c r="AG76" s="99">
        <f>IF(AF76=0,0,IF(C76&lt;(SUM(Y76:AF76)+('LED Curve'!$D$14*(U76/$Z$5)^3+'LED Curve'!$D$15*(U76/$Z$5)^2+'LED Curve'!$D$16*(U76/$Z$5)^1+'LED Curve'!$D$17)*$AE$5+((R$5-9)*Design!C$18)),0,         ('LED Curve'!$D$14*(U76/$Z$5)^3+'LED Curve'!$D$15*(U76/$Z$5)^2+'LED Curve'!$D$16*(U76/$Z$5)^1+'LED Curve'!$D$17)*$AE$5))</f>
        <v>0</v>
      </c>
      <c r="AH76" s="99">
        <f>IF(AG76=0,0,IF(C76&lt;(SUM(Y76:AG76)+('LED Curve'!$D$14*(U76/$Z$6)^3+'LED Curve'!$D$15*(U76/$Z$6)^2+'LED Curve'!$D$16*(U76/$Z$6)^1+'LED Curve'!$D$17)*$AE$6+((R$5-10)*Design!C$18)),0,         ('LED Curve'!$D$14*(U76/$Z$6)^3+'LED Curve'!$D$15*(U76/$Z$6)^2+'LED Curve'!$D$16*(U76/$Z$6)^1+'LED Curve'!$D$17)*$AE$6))</f>
        <v>0</v>
      </c>
      <c r="AI76">
        <f t="shared" ref="AI76:AI139" si="157">SUM(Y76:AH76)</f>
        <v>92.144369865621655</v>
      </c>
      <c r="AJ76" s="57">
        <f>IF(D76&lt;('LED Curve'!$D$14*(V76/$W$2)^3+'LED Curve'!$D$15*(V76/$W$2)^2+'LED Curve'!$D$16*(V76/$W$2)^1+'LED Curve'!$D$17)*$AC$2+((R$5-1)*Design!C$18),0,         ('LED Curve'!$D$14*(V76/$W$2)^3+'LED Curve'!$D$15*(V76/$W$2)^2+'LED Curve'!$D$16*(V76/$W$2)^1+'LED Curve'!$D$17)*$AC$2)</f>
        <v>26.324522070715105</v>
      </c>
      <c r="AK76" s="57">
        <f>IF(AJ76=0,0,IF(D76&lt;AJ76+('LED Curve'!$D$14*(V76/$W$3)^3+'LED Curve'!$D$15*(V76/$W$3)^2+'LED Curve'!$D$16*(V76/$W$3)^1+'LED Curve'!$D$17)*$AC$3+((R$5-1)*Design!C$18),0,         ('LED Curve'!$D$14*(V76/$W$3)^3+'LED Curve'!$D$15*(V76/$W$3)^2+'LED Curve'!$D$16*(V76/$W$3)^1+'LED Curve'!$D$17)*$AC$3))</f>
        <v>65.811305176787755</v>
      </c>
      <c r="AL76" s="57">
        <f>IF(AK76=0,0,IF(D76&lt;(SUM(AJ76:AK76)+('LED Curve'!$D$14*(V76/$W$4)^3+'LED Curve'!$D$15*(V76/$W$4)^2+'LED Curve'!$D$16*(V76/$W$4)^1+'LED Curve'!$D$17)*$AC$4+((R$5-1)*Design!C$18)),0,         ('LED Curve'!$D$14*(V76/$W$4)^3+'LED Curve'!$D$15*(V76/$W$4)^2+'LED Curve'!$D$16*(V76/$W$4)^1+'LED Curve'!$D$17)*$AC$4))</f>
        <v>0</v>
      </c>
      <c r="AM76" s="57">
        <f>IF(AL76=0,0,IF(D76&lt;(SUM(AJ76:AL76)+('LED Curve'!$D$14*(V76/$W$5)^3+'LED Curve'!$D$15*(V76/$W$5)^2+'LED Curve'!$D$16*(V76/$W$5)^1+'LED Curve'!$D$17)*$AC$5+((R$5-1)*Design!C$18)),0,         ('LED Curve'!$D$14*(V76/$W$5)^3+'LED Curve'!$D$15*(V76/$W$5)^2+'LED Curve'!$D$16*(V76/$W$5)^1+'LED Curve'!$D$17)*$AC$5))</f>
        <v>0</v>
      </c>
      <c r="AN76" s="57">
        <f>IF(AM76=0,0,IF(D76&lt;(SUM(AJ76:AM76)+ ('LED Curve'!$D$14*(V76/$W$6)^3+'LED Curve'!$D$15*(V76/$W$6)^2+'LED Curve'!$D$16*(V76/$W$6)^1+'LED Curve'!$D$17)*$AC$6+((R$5-1)*Design!C$18)),0,         ('LED Curve'!$D$14*(V76/$W$6)^3+'LED Curve'!$D$15*(V76/$W$6)^2+'LED Curve'!$D$16*(V76/$W$6)^1+'LED Curve'!$D$17)*$AC$6))</f>
        <v>0</v>
      </c>
      <c r="AO76" s="57">
        <f>IF(AN76=0,0,IF(D76&lt;(SUM(AJ76:AN76)+('LED Curve'!$D$14*(V76/$Z$2)^3+'LED Curve'!$D$15*(V76/$Z$2)^2+'LED Curve'!$D$16*(V76/$Z$2)^1+'LED Curve'!$D$17)*$AE$2+((R$5-1)*Design!C$18)),0,         ('LED Curve'!$D$14*(V76/$Z$2)^3+'LED Curve'!$D$15*(V76/$Z$2)^2+'LED Curve'!$D$16*(V76/$Z$2)^1+'LED Curve'!$D$17)*$AE$2))</f>
        <v>0</v>
      </c>
      <c r="AP76" s="57">
        <f>IF(AO76=0,0,IF(D76&lt;(SUM(AJ76:AO76)+('LED Curve'!$D$14*(V76/$Z$3)^3+'LED Curve'!$D$15*(V76/$Z$3)^2+'LED Curve'!$D$16*(V76/$Z$3)^1+'LED Curve'!$D$17)*$AE$3+((R$5-1)*Design!C$18)),0,         ('LED Curve'!$D$14*(V76/$Z$3)^3+'LED Curve'!$D$15*(V76/$Z$3)^2+'LED Curve'!$D$16*(V76/$Z$3)^1+'LED Curve'!$D$17)*$AE$3))</f>
        <v>0</v>
      </c>
      <c r="AQ76" s="57">
        <f>IF(AP76=0,0,IF(D76&lt;(SUM(AJ76:AP76)+('LED Curve'!$D$14*(V76/$Z$4)^3+'LED Curve'!$D$15*(V76/$Z$4)^2+'LED Curve'!$D$16*(V76/$Z$4)^1+'LED Curve'!$D$17)*$AE$4+((R$5-1)*Design!C$18)),0,         ('LED Curve'!$D$14*(V76/$Z$4)^3+'LED Curve'!$D$15*(V76/$Z$4)^2+'LED Curve'!$D$16*(V76/$Z$4)^1+'LED Curve'!$D$17)*$AE$4))</f>
        <v>0</v>
      </c>
      <c r="AR76" s="57">
        <f>IF(AQ76=0,0,IF(D76&lt;(SUM(AJ76:AQ76)+('LED Curve'!$D$14*(V76/$Z$5)^3+'LED Curve'!$D$15*(V76/$Z$5)^2+'LED Curve'!$D$16*(V76/$Z$5)^1+'LED Curve'!$D$17)*$AE$5+((R$5-1)*Design!C$18)),0,         ('LED Curve'!$D$14*(V76/$Z$5)^3+'LED Curve'!$D$15*(V76/$Z$5)^2+'LED Curve'!$D$16*(V76/$Z$5)^1+'LED Curve'!$D$17)*$AE$5))</f>
        <v>0</v>
      </c>
      <c r="AS76" s="57">
        <f>IF(AR76=0,0,IF(D76&lt;(SUM(AJ76:AR76)+('LED Curve'!$D$14*(V76/$Z$6)^3+'LED Curve'!$D$15*(V76/$Z$6)^2+'LED Curve'!$D$16*(V76/$Z$6)^1+'LED Curve'!$D$17)*$AE$6+((R$5-1)*Design!C$18)),0,         ('LED Curve'!$D$14*(V76/$Z$6)^3+'LED Curve'!$D$15*(V76/$Z$6)^2+'LED Curve'!$D$16*(V76/$Z$6)^1+'LED Curve'!$D$17)*$AE$6))</f>
        <v>0</v>
      </c>
      <c r="AU76" s="59">
        <f>IF(E76&lt;('LED Curve'!$D$14*(W76/$W$2)^3+'LED Curve'!$D$15*(W76/$W$2)^2+'LED Curve'!$D$16*(W76/$W$2)^1+'LED Curve'!$D$17)*$AC$2+((R$5-1)*Design!C$18),0,         ('LED Curve'!$D$14*(W76/$W$2)^3+'LED Curve'!$D$15*(W76/$W$2)^2+'LED Curve'!$D$16*(W76/$W$2)^1+'LED Curve'!$D$17)*$AC$2)</f>
        <v>26.334087815768545</v>
      </c>
      <c r="AV76" s="59">
        <f>IF(AU76=0,0,IF(E76&lt;AU76+('LED Curve'!$D$14*(W76/$W$3)^3+'LED Curve'!$D$15*(W76/$W$3)^2+'LED Curve'!$D$16*(W76/$W$3)^1+'LED Curve'!$D$17)*$AC$3+((R$5-2)*Design!C$18),0,         ('LED Curve'!$D$14*(W76/$W$3)^3+'LED Curve'!$D$15*(W76/$W$3)^2+'LED Curve'!$D$16*(W76/$W$3)^1+'LED Curve'!$D$17)*$AC$3))</f>
        <v>65.83521953942136</v>
      </c>
      <c r="AW76" s="59">
        <f>IF(AV76=0,0,IF(E76&lt;(SUM(AU76:AV76)+('LED Curve'!$D$14*(W76/$W$4)^3+'LED Curve'!$D$15*(W76/$W$4)^2+'LED Curve'!$D$16*(W76/$W$4)^1+'LED Curve'!$D$17)*$AC$4+((R$5-3)*Design!C$18)),0,         ('LED Curve'!$D$14*(W76/$W$4)^3+'LED Curve'!$D$15*(W76/$W$4)^2+'LED Curve'!$D$16*(W76/$W$4)^1+'LED Curve'!$D$17)*$AC$4))</f>
        <v>0</v>
      </c>
      <c r="AX76" s="59">
        <f>IF(AW76=0,0,IF(E76&lt;(SUM(AU76:AW76)+('LED Curve'!$D$14*(W76/$W$5)^3+'LED Curve'!$D$15*(W76/$W$5)^2+'LED Curve'!$D$16*(W76/$W$5)^1+'LED Curve'!$D$17)*$AC$5+((R$5-4)*Design!C$18)),0,         ('LED Curve'!$D$14*(W76/$W$5)^3+'LED Curve'!$D$15*(W76/$W$5)^2+'LED Curve'!$D$16*(W76/$W$5)^1+'LED Curve'!$D$17)*$AC$5))</f>
        <v>0</v>
      </c>
      <c r="AY76" s="59">
        <f>IF(AX76=0,0,IF(E76&lt;(SUM(AU76:AX76)+ ('LED Curve'!$D$14*(W76/$W$6)^3+'LED Curve'!$D$15*(W76/$W$6)^2+'LED Curve'!$D$16*(W76/$W$6)^1+'LED Curve'!$D$17)*$AC$6+((R$5-5)*Design!C$18)),0,         ('LED Curve'!$D$14*(W76/$W$6)^3+'LED Curve'!$D$15*(W76/$W$6)^2+'LED Curve'!$D$16*(W76/$W$6)^1+'LED Curve'!$D$17)*$AC$6))</f>
        <v>0</v>
      </c>
      <c r="AZ76" s="59">
        <f>IF(AY76=0,0,IF(E76&lt;(SUM(AU76:AY76)+('LED Curve'!$D$14*(W76/$Z$2)^3+'LED Curve'!$D$15*(W76/$Z$2)^2+'LED Curve'!$D$16*(W76/$Z$2)^1+'LED Curve'!$D$17)*$AE$2+((R$5-6)*Design!C$18)),0,         ('LED Curve'!$D$14*(W76/$Z$2)^3+'LED Curve'!$D$15*(W76/$Z$2)^2+'LED Curve'!$D$16*(W76/$Z$2)^1+'LED Curve'!$D$17)*$AE$2))</f>
        <v>0</v>
      </c>
      <c r="BA76" s="59">
        <f>IF(AZ76=0,0,IF(E76&lt;(SUM(AU76:AZ76)+('LED Curve'!$D$14*(W76/$Z$3)^3+'LED Curve'!$D$15*(W76/$Z$3)^2+'LED Curve'!$D$16*(W76/$Z$3)^1+'LED Curve'!$D$17)*$AE$3+((R$5-7)*Design!C$18)),0,         ('LED Curve'!$D$14*(W76/$Z$3)^3+'LED Curve'!$D$15*(W76/$Z$3)^2+'LED Curve'!$D$16*(W76/$Z$3)^1+'LED Curve'!$D$17)*$AE$3))</f>
        <v>0</v>
      </c>
      <c r="BB76" s="59">
        <f>IF(BA76=0,0,IF(E76&lt;(SUM(AU76:BA76)+('LED Curve'!$D$14*(W76/$Z$4)^3+'LED Curve'!$D$15*(W76/$Z$4)^2+'LED Curve'!$D$16*(W76/$Z$4)^1+'LED Curve'!$D$17)*$AE$4+((R$5-8)*Design!C$18)),0,         ('LED Curve'!$D$14*(W76/$Z$4)^3+'LED Curve'!$D$15*(W76/$Z$4)^2+'LED Curve'!$D$16*(W76/$Z$4)^1+'LED Curve'!$D$17)*$AE$4))</f>
        <v>0</v>
      </c>
      <c r="BC76" s="59">
        <f>IF(BB76=0,0,IF(E76&lt;(SUM(AU76:BB76)+('LED Curve'!$D$14*(W76/$Z$5)^3+'LED Curve'!$D$15*(W76/$Z$5)^2+'LED Curve'!$D$16*(W76/$Z$5)^1+'LED Curve'!$D$17)*$AE$5+((R$5-9)*Design!C$18)),0,         ('LED Curve'!$D$14*(W76/$Z$5)^3+'LED Curve'!$D$15*(W76/$Z$5)^2+'LED Curve'!$D$16*(W76/$Z$5)^1+'LED Curve'!$D$17)*$AE$5))</f>
        <v>0</v>
      </c>
      <c r="BD76" s="59">
        <f>IF(BC76=0,0,IF(E76&lt;(SUM(AU76:BC76)+('LED Curve'!$D$14*(W76/$Z$6)^3+'LED Curve'!$D$15*(W76/$Z$6)^2+'LED Curve'!$D$16*(W76/$Z$6)^1+'LED Curve'!$D$17)*$AE$6+((R$5-10)*Design!C$18)),0,         ('LED Curve'!$D$14*(W76/$Z$6)^3+'LED Curve'!$D$15*(W76/$Z$6)^2+'LED Curve'!$D$16*(W76/$Z$6)^1+'LED Curve'!$D$17)*$AE$6))</f>
        <v>0</v>
      </c>
      <c r="BE76">
        <f t="shared" ref="BE76:BE139" si="158">SUM(AU76:BD76)</f>
        <v>92.1693073551899</v>
      </c>
      <c r="BF76" s="64">
        <f t="shared" si="124"/>
        <v>192.15286964099087</v>
      </c>
      <c r="BG76" s="64">
        <f t="shared" si="125"/>
        <v>192.15286964099087</v>
      </c>
      <c r="BH76" s="64">
        <f t="shared" si="126"/>
        <v>0</v>
      </c>
      <c r="BI76" s="64">
        <f t="shared" si="127"/>
        <v>0</v>
      </c>
      <c r="BJ76" s="64">
        <f t="shared" si="128"/>
        <v>0</v>
      </c>
      <c r="BK76" s="64">
        <f t="shared" si="129"/>
        <v>0</v>
      </c>
      <c r="BL76" s="64">
        <f t="shared" si="130"/>
        <v>0</v>
      </c>
      <c r="BM76" s="64">
        <f t="shared" si="131"/>
        <v>0</v>
      </c>
      <c r="BN76" s="64">
        <f t="shared" si="132"/>
        <v>0</v>
      </c>
      <c r="BO76" s="64">
        <f t="shared" si="133"/>
        <v>0</v>
      </c>
      <c r="BQ76" s="67">
        <f t="shared" si="134"/>
        <v>192.00524487501278</v>
      </c>
      <c r="BR76" s="67">
        <f t="shared" si="135"/>
        <v>192.00524487501278</v>
      </c>
      <c r="BS76" s="67">
        <f t="shared" si="136"/>
        <v>0</v>
      </c>
      <c r="BT76" s="67">
        <f t="shared" si="137"/>
        <v>0</v>
      </c>
      <c r="BU76" s="67">
        <f t="shared" si="138"/>
        <v>0</v>
      </c>
      <c r="BV76" s="67">
        <f t="shared" si="139"/>
        <v>0</v>
      </c>
      <c r="BW76" s="67">
        <f t="shared" si="140"/>
        <v>0</v>
      </c>
      <c r="BX76" s="67">
        <f t="shared" si="141"/>
        <v>0</v>
      </c>
      <c r="BY76" s="67">
        <f t="shared" si="142"/>
        <v>0</v>
      </c>
      <c r="BZ76" s="67">
        <f t="shared" si="143"/>
        <v>0</v>
      </c>
      <c r="CB76" s="70">
        <f t="shared" si="144"/>
        <v>192.58511184768989</v>
      </c>
      <c r="CC76" s="70">
        <f t="shared" si="145"/>
        <v>192.58511184768989</v>
      </c>
      <c r="CD76" s="70">
        <f t="shared" si="146"/>
        <v>0</v>
      </c>
      <c r="CE76" s="70">
        <f t="shared" si="147"/>
        <v>0</v>
      </c>
      <c r="CF76" s="70">
        <f t="shared" si="148"/>
        <v>0</v>
      </c>
      <c r="CG76" s="70">
        <f t="shared" si="149"/>
        <v>0</v>
      </c>
      <c r="CH76" s="70">
        <f t="shared" si="150"/>
        <v>0</v>
      </c>
      <c r="CI76" s="70">
        <f t="shared" si="151"/>
        <v>0</v>
      </c>
      <c r="CJ76" s="70">
        <f t="shared" si="152"/>
        <v>0</v>
      </c>
      <c r="CK76" s="70">
        <f t="shared" si="153"/>
        <v>0</v>
      </c>
      <c r="CL76">
        <f t="shared" ref="CL76:CL139" si="159">SUM(CB76:CK76)</f>
        <v>385.17022369537978</v>
      </c>
      <c r="CM76" s="64">
        <f t="shared" ref="CM76:CM139" si="160">BF76/W$2</f>
        <v>192.15286964099087</v>
      </c>
      <c r="CN76" s="64">
        <f t="shared" ref="CN76:CN139" si="161">BG76/W$3</f>
        <v>192.15286964099087</v>
      </c>
      <c r="CO76" s="64">
        <f t="shared" ref="CO76:CO139" si="162">BH76/W$4</f>
        <v>0</v>
      </c>
      <c r="CP76" s="64">
        <f t="shared" ref="CP76:CP139" si="163">BI76/W$5</f>
        <v>0</v>
      </c>
      <c r="CQ76" s="64">
        <f t="shared" ref="CQ76:CQ139" si="164">BJ76/W$6</f>
        <v>0</v>
      </c>
      <c r="CR76" s="64">
        <f t="shared" ref="CR76:CR139" si="165">BK76/Z$2</f>
        <v>0</v>
      </c>
      <c r="CS76" s="64">
        <f t="shared" ref="CS76:CS139" si="166">BL76/Z$3</f>
        <v>0</v>
      </c>
      <c r="CT76" s="64">
        <f t="shared" ref="CT76:CT139" si="167">BM76/Z$4</f>
        <v>0</v>
      </c>
      <c r="CU76" s="64">
        <f t="shared" ref="CU76:CU139" si="168">BN76/Z$5</f>
        <v>0</v>
      </c>
      <c r="CV76" s="64">
        <f t="shared" ref="CV76:CV139" si="169">BO76/Z$6</f>
        <v>0</v>
      </c>
      <c r="CX76" s="103">
        <f t="shared" ref="CX76:CX139" si="170">BQ76/W$2</f>
        <v>192.00524487501278</v>
      </c>
      <c r="CY76" s="103">
        <f t="shared" ref="CY76:CY139" si="171">BR76/W$3</f>
        <v>192.00524487501278</v>
      </c>
      <c r="CZ76" s="103">
        <f t="shared" ref="CZ76:CZ139" si="172">BS76/W$4</f>
        <v>0</v>
      </c>
      <c r="DA76" s="103">
        <f t="shared" ref="DA76:DA139" si="173">BT76/W$5</f>
        <v>0</v>
      </c>
      <c r="DB76" s="103">
        <f t="shared" ref="DB76:DB139" si="174">BU76/W$6</f>
        <v>0</v>
      </c>
      <c r="DC76" s="103">
        <f t="shared" ref="DC76:DC139" si="175">BV76/Z$2</f>
        <v>0</v>
      </c>
      <c r="DD76" s="103">
        <f t="shared" ref="DD76:DD139" si="176">BW76/Z$3</f>
        <v>0</v>
      </c>
      <c r="DE76" s="103">
        <f t="shared" ref="DE76:DE139" si="177">BX76/Z$4</f>
        <v>0</v>
      </c>
      <c r="DF76" s="103">
        <f t="shared" ref="DF76:DF139" si="178">BY76/Z$5</f>
        <v>0</v>
      </c>
      <c r="DG76" s="103">
        <f t="shared" ref="DG76:DG139" si="179">BZ76/Z$6</f>
        <v>0</v>
      </c>
      <c r="DI76" s="70">
        <f t="shared" ref="DI76:DI139" si="180">CB76/W$2</f>
        <v>192.58511184768989</v>
      </c>
      <c r="DJ76" s="70">
        <f t="shared" ref="DJ76:DJ139" si="181">CC76/W$3</f>
        <v>192.58511184768989</v>
      </c>
      <c r="DK76" s="70">
        <f t="shared" ref="DK76:DK139" si="182">CD76/W$4</f>
        <v>0</v>
      </c>
      <c r="DL76" s="70">
        <f t="shared" ref="DL76:DL139" si="183">CE76/W$5</f>
        <v>0</v>
      </c>
      <c r="DM76" s="70">
        <f t="shared" ref="DM76:DM139" si="184">CF76/W$6</f>
        <v>0</v>
      </c>
      <c r="DN76" s="70">
        <f t="shared" ref="DN76:DN139" si="185">CG76/Z$2</f>
        <v>0</v>
      </c>
      <c r="DO76" s="70">
        <f t="shared" ref="DO76:DO139" si="186">CH76/Z$3</f>
        <v>0</v>
      </c>
      <c r="DP76" s="70">
        <f t="shared" ref="DP76:DP139" si="187">CI76/Z$4</f>
        <v>0</v>
      </c>
      <c r="DQ76" s="70">
        <f t="shared" ref="DQ76:DQ139" si="188">CJ76/Z$5</f>
        <v>0</v>
      </c>
      <c r="DR76" s="70">
        <f t="shared" ref="DR76:DR139" si="189">CK76/Z$6</f>
        <v>0</v>
      </c>
      <c r="DT76">
        <f t="shared" ref="DT76:DT139" si="190">C76*Q76*10^-3</f>
        <v>20.73659849792254</v>
      </c>
      <c r="DU76">
        <f t="shared" ref="DU76:DU139" si="191">D76*R76*10^-3</f>
        <v>23.052831090783997</v>
      </c>
      <c r="DV76">
        <f t="shared" ref="DV76:DV139" si="192">E76*S76*10^-3</f>
        <v>25.461659090759312</v>
      </c>
      <c r="DX76">
        <f t="shared" ref="DX76:DX139" si="193">DX75+$E$6*(Q76+Q75)/2*($B76-$B75)</f>
        <v>0.28446156999246819</v>
      </c>
      <c r="DY76">
        <f t="shared" ref="DY76:DY139" si="194">DY75+$E$6*(R76+R75)/2*($B76-$B75)</f>
        <v>0.26906624072774554</v>
      </c>
      <c r="DZ76">
        <f t="shared" ref="DZ76:DZ139" si="195">DZ75+$E$6*(S76+S75)/2*($B76-$B75)</f>
        <v>0.25166076009622751</v>
      </c>
      <c r="EB76">
        <f t="shared" ref="EB76:EB139" si="196">Y76*BF76*10^-3</f>
        <v>5.058801454554299</v>
      </c>
      <c r="EC76">
        <f t="shared" ref="EC76:EC139" si="197">Z76*BG76*10^-3</f>
        <v>12.647003636385747</v>
      </c>
      <c r="ED76">
        <f t="shared" ref="ED76:ED139" si="198">AA76*BH76*10^-3</f>
        <v>0</v>
      </c>
      <c r="EE76">
        <f t="shared" ref="EE76:EE139" si="199">AB76*BI76*10^-3</f>
        <v>0</v>
      </c>
      <c r="EF76">
        <f t="shared" ref="EF76:EF139" si="200">AC76*BJ76*10^-3</f>
        <v>0</v>
      </c>
      <c r="EG76">
        <f t="shared" ref="EG76:EG139" si="201">AD76*BK76*10^-3</f>
        <v>0</v>
      </c>
      <c r="EH76">
        <f t="shared" ref="EH76:EH139" si="202">AE76*BL76*10^-3</f>
        <v>0</v>
      </c>
      <c r="EI76">
        <f t="shared" ref="EI76:EI139" si="203">AF76*BM76*10^-3</f>
        <v>0</v>
      </c>
      <c r="EJ76">
        <f t="shared" ref="EJ76:EJ139" si="204">AG76*BN76*10^-3</f>
        <v>0</v>
      </c>
      <c r="EK76">
        <f t="shared" ref="EK76:EK139" si="205">AH76*BO76*10^-3</f>
        <v>0</v>
      </c>
      <c r="EM76">
        <f t="shared" ref="EM76:EM139" si="206">AJ76*BQ76*10^-3</f>
        <v>5.0544463064053327</v>
      </c>
      <c r="EN76">
        <f t="shared" ref="EN76:EN139" si="207">AK76*BR76*10^-3</f>
        <v>12.636115766013329</v>
      </c>
      <c r="EO76">
        <f t="shared" ref="EO76:EO139" si="208">AL76*BS76*10^-3</f>
        <v>0</v>
      </c>
      <c r="EP76">
        <f t="shared" ref="EP76:EP139" si="209">AM76*BT76*10^-3</f>
        <v>0</v>
      </c>
      <c r="EQ76">
        <f t="shared" ref="EQ76:EQ139" si="210">AN76*BU76*10^-3</f>
        <v>0</v>
      </c>
      <c r="ER76">
        <f t="shared" ref="ER76:ER139" si="211">AO76*BV76*10^-3</f>
        <v>0</v>
      </c>
      <c r="ES76">
        <f t="shared" ref="ES76:ES139" si="212">AP76*BW76*10^-3</f>
        <v>0</v>
      </c>
      <c r="ET76">
        <f t="shared" ref="ET76:ET139" si="213">AQ76*BX76*10^-3</f>
        <v>0</v>
      </c>
      <c r="EU76">
        <f t="shared" ref="EU76:EU139" si="214">AR76*BY76*10^-3</f>
        <v>0</v>
      </c>
      <c r="EV76">
        <f t="shared" ref="EV76:EV139" si="215">AS76*BZ76*10^-3</f>
        <v>0</v>
      </c>
      <c r="EX76">
        <f t="shared" ref="EX76:EX139" si="216">AU76*CB76*10^-3</f>
        <v>5.0715532474066727</v>
      </c>
      <c r="EY76">
        <f t="shared" ref="EY76:EY139" si="217">AV76*CC76*10^-3</f>
        <v>12.678883118516682</v>
      </c>
      <c r="EZ76">
        <f t="shared" ref="EZ76:EZ139" si="218">AW76*CD76*10^-3</f>
        <v>0</v>
      </c>
      <c r="FA76">
        <f t="shared" ref="FA76:FA139" si="219">AX76*CE76*10^-3</f>
        <v>0</v>
      </c>
      <c r="FB76">
        <f t="shared" ref="FB76:FB139" si="220">AY76*CF76*10^-3</f>
        <v>0</v>
      </c>
      <c r="FC76">
        <f t="shared" ref="FC76:FC139" si="221">AZ76*CG76*10^-3</f>
        <v>0</v>
      </c>
      <c r="FD76">
        <f t="shared" ref="FD76:FD139" si="222">BA76*CH76*10^-3</f>
        <v>0</v>
      </c>
      <c r="FE76">
        <f t="shared" ref="FE76:FE139" si="223">BB76*CI76*10^-3</f>
        <v>0</v>
      </c>
      <c r="FF76">
        <f t="shared" ref="FF76:FF139" si="224">BC76*CJ76*10^-3</f>
        <v>0</v>
      </c>
      <c r="FG76">
        <f t="shared" ref="FG76:FG139" si="225">BD76*CK76*10^-3</f>
        <v>0</v>
      </c>
      <c r="FJ76">
        <f>IF($W$2=0,0,IF(BF76&lt;=0,0,('LED Curve'!$D$19*(BF76/$W$2)^3+'LED Curve'!$D$20*(BF76/$W$2)^2+'LED Curve'!$D$21*(BF76/$W$2)^1+'LED Curve'!$D$22)*$AC$2*$W$2))</f>
        <v>702.61341580894771</v>
      </c>
      <c r="FK76">
        <f>IF($W$3=0,0,IF(BG76&lt;=0,0,('LED Curve'!$D$19*(BG76/$W$3)^3+'LED Curve'!$D$20*(BG76/$W$3)^2+'LED Curve'!$D$21*(BG76/$W$3)^1+'LED Curve'!$D$22)*$AC$3*$W$3))</f>
        <v>1756.5335395223692</v>
      </c>
      <c r="FL76">
        <f>IF($W$4=0,0,IF(BH76&lt;=0,0,('LED Curve'!$D$19*(BH76/$W$4)^3+'LED Curve'!$D$20*(BH76/$W$4)^2+'LED Curve'!$D$21*(BH76/$W$4)^1+'LED Curve'!$D$22)*$AC$4*$W$4))</f>
        <v>0</v>
      </c>
      <c r="FM76">
        <f>IF($W$5=0,0,IF(BI76&lt;=0,0,('LED Curve'!$D$19*(BI76/$W$5)^3+'LED Curve'!$D$20*(BI76/$W$5)^2+'LED Curve'!$D$21*(BI76/$W$5)^1+'LED Curve'!$D$22)*$AC$5*$W$5))</f>
        <v>0</v>
      </c>
      <c r="FN76">
        <f>IF($W$6=0,0,IF(BJ76&lt;=0,0,('LED Curve'!$D$19*(BJ76/$W$6)^3+'LED Curve'!$D$20*(BJ76/$W$6)^2+'LED Curve'!$D$21*(BJ76/$W$6)^1+'LED Curve'!$D$22)*$AC$6*$W$6))</f>
        <v>0</v>
      </c>
      <c r="FO76">
        <f>IF($Z$2=0,0,IF(BK76&lt;=0,0,('LED Curve'!$D$19*(BK76/$Z$2)^3+'LED Curve'!$D$20*(BK76/$Z$2)^2+'LED Curve'!$D$21*(BK76/$Z$2)^1+'LED Curve'!$D$22)*$AE$2*$Z$2))</f>
        <v>0</v>
      </c>
      <c r="FP76">
        <f>IF($Z$3=0,0,IF(BL76&lt;=0,0,('LED Curve'!$D$19*(BL76/$Z$3)^3+'LED Curve'!$D$20*(BL76/$Z$3)^2+'LED Curve'!$D$21*(BL76/$Z$3)^1+'LED Curve'!$D$22)*$AE$3*$Z$3))</f>
        <v>0</v>
      </c>
      <c r="FQ76">
        <f>IF($Z$4=0,0,IF(BM76&lt;=0,0,('LED Curve'!$D$19*(BM76/$Z$4)^3+'LED Curve'!$D$20*(BM76/$Z$4)^2+'LED Curve'!$D$21*(BM76/$Z$4)^1+'LED Curve'!$D$22)*$AE$4*$Z$4))</f>
        <v>0</v>
      </c>
      <c r="FR76">
        <f>IF($Z$5=0,0,IF(BN76&lt;=0,0,('LED Curve'!$D$19*(BN76/$Z$5)^3+'LED Curve'!$D$20*(BN76/$Z$5)^2+'LED Curve'!$D$21*(BN76/$Z$5)^1+'LED Curve'!$D$22)*$AE$5*$Z$5))</f>
        <v>0</v>
      </c>
      <c r="FS76">
        <f>IF($Z$6=0,0,IF(BO76&lt;=0,0,('LED Curve'!$D$19*(BO76/$Z$6)^3+'LED Curve'!$D$20*(BO76/$Z$6)^2+'LED Curve'!$D$21*(BO76/$Z$6)^1+'LED Curve'!$D$22)*$AE$6*$Z$6))</f>
        <v>0</v>
      </c>
      <c r="FU76">
        <f>IF($W$2=0,0,IF(BQ76&lt;=0,0,('LED Curve'!$D$19*(BQ76/$W$2)^3+'LED Curve'!$D$20*(BQ76/$W$2)^2+'LED Curve'!$D$21*(BQ76/$W$2)^1+'LED Curve'!$D$22)*$AC$2*$W$2))</f>
        <v>702.2063815965364</v>
      </c>
      <c r="FV76">
        <f>IF($W$3=0,0,IF(BR76&lt;=0,0,('LED Curve'!$D$19*(BR76/$W$3)^3+'LED Curve'!$D$20*(BR76/$W$3)^2+'LED Curve'!$D$21*(BR76/$W$3)^1+'LED Curve'!$D$22)*$AC$3*$W$3))</f>
        <v>1755.5159539913411</v>
      </c>
      <c r="FW76">
        <f>IF($W$4=0,0,IF(BS76&lt;=0,0,('LED Curve'!$D$19*(BS76/$W$4)^3+'LED Curve'!$D$20*(BS76/$W$4)^2+'LED Curve'!$D$21*(BS76/$W$4)^1+'LED Curve'!$D$22)*$AC$4*$W$4))</f>
        <v>0</v>
      </c>
      <c r="FX76">
        <f>IF($W$5=0,0,IF(BT76&lt;=0,0,('LED Curve'!$D$19*(BT76/$W$5)^3+'LED Curve'!$D$20*(BT76/$W$5)^2+'LED Curve'!$D$21*(BT76/$W$5)^1+'LED Curve'!$D$22)*$AC$5*$W$5))</f>
        <v>0</v>
      </c>
      <c r="FY76">
        <f>IF($W$6=0,0,IF(BU76&lt;=0,0,('LED Curve'!$D$19*(BU76/$W$6)^3+'LED Curve'!$D$20*(BU76/$W$6)^2+'LED Curve'!$D$21*(BU76/$W$6)^1+'LED Curve'!$D$22)*$AC$6*$W$6))</f>
        <v>0</v>
      </c>
      <c r="FZ76">
        <f>IF($Z$2=0,0,IF(BV76&lt;=0,0,('LED Curve'!$D$19*(BV76/$Z$2)^3+'LED Curve'!$D$20*(BV76/$Z$2)^2+'LED Curve'!$D$21*(BV76/$Z$2)^1+'LED Curve'!$D$22)*$AE$2*$Z$2))</f>
        <v>0</v>
      </c>
      <c r="GA76">
        <f>IF($Z$3=0,0,IF(BW76&lt;=0,0,('LED Curve'!$D$19*(BW76/$Z$3)^3+'LED Curve'!$D$20*(BW76/$Z$3)^2+'LED Curve'!$D$21*(BW76/$Z$3)^1+'LED Curve'!$D$22)*$AE$3*$Z$3))</f>
        <v>0</v>
      </c>
      <c r="GB76">
        <f>IF($Z$4=0,0,IF(BX76&lt;=0,0,('LED Curve'!$D$19*(BX76/$Z$4)^3+'LED Curve'!$D$20*(BX76/$Z$4)^2+'LED Curve'!$D$21*(BX76/$Z$4)^1+'LED Curve'!$D$22)*$AE$4*$Z$4))</f>
        <v>0</v>
      </c>
      <c r="GC76">
        <f>IF($Z$5=0,0,IF(BY76&lt;=0,0,('LED Curve'!$D$19*(BY76/$Z$5)^3+'LED Curve'!$D$20*(BY76/$Z$5)^2+'LED Curve'!$D$21*(BY76/$Z$5)^1+'LED Curve'!$D$22)*$AE$5*$Z$5))</f>
        <v>0</v>
      </c>
      <c r="GD76">
        <f>IF($Z$6=0,0,IF(BZ76&lt;=0,0,('LED Curve'!$D$19*(BZ76/$Z$6)^3+'LED Curve'!$D$20*(BZ76/$Z$6)^2+'LED Curve'!$D$21*(BZ76/$Z$6)^1+'LED Curve'!$D$22)*$AE$6*$Z$6))</f>
        <v>0</v>
      </c>
      <c r="GF76">
        <f>IF($W$2=0,0,IF(CB76&lt;=0,0,('LED Curve'!$D$19*(CB76/$W$2)^3+'LED Curve'!$D$20*(CB76/$W$2)^2+'LED Curve'!$D$21*(CB76/$W$2)^1+'LED Curve'!$D$22)*$AC$2*$W$2))</f>
        <v>703.8036608551148</v>
      </c>
      <c r="GG76">
        <f>IF($W$3=0,0,IF(CC76&lt;=0,0,('LED Curve'!$D$19*(CC76/$W$3)^3+'LED Curve'!$D$20*(CC76/$W$3)^2+'LED Curve'!$D$21*(CC76/$W$3)^1+'LED Curve'!$D$22)*$AC$3*$W$3))</f>
        <v>1759.5091521377869</v>
      </c>
      <c r="GH76">
        <f>IF($W$4=0,0,IF(CD76&lt;=0,0,('LED Curve'!$D$19*(CD76/$W$4)^3+'LED Curve'!$D$20*(CD76/$W$4)^2+'LED Curve'!$D$21*(CD76/$W$4)^1+'LED Curve'!$D$22)*$AC$4*$W$4))</f>
        <v>0</v>
      </c>
      <c r="GI76">
        <f>IF($W$5=0,0,IF(CE76&lt;=0,0,('LED Curve'!$D$19*(CE76/$W$5)^3+'LED Curve'!$D$20*(CE76/$W$5)^2+'LED Curve'!$D$21*(CE76/$W$5)^1+'LED Curve'!$D$22)*$AC$5*$W$5))</f>
        <v>0</v>
      </c>
      <c r="GJ76">
        <f>IF($W$6=0,0,IF(CF76&lt;=0,0,('LED Curve'!$D$19*(CF76/$W$6)^3+'LED Curve'!$D$20*(CF76/$W$6)^2+'LED Curve'!$D$21*(CF76/$W$6)^1+'LED Curve'!$D$22)*$AC$6*$W$6))</f>
        <v>0</v>
      </c>
      <c r="GK76">
        <f>IF($Z$2=0,0,IF(CG76&lt;=0,0,('LED Curve'!$D$19*(CG76/$Z$2)^3+'LED Curve'!$D$20*(CG76/$Z$2)^2+'LED Curve'!$D$21*(CG76/$Z$2)^1+'LED Curve'!$D$22)*$AE$2*$Z$2))</f>
        <v>0</v>
      </c>
      <c r="GL76">
        <f>IF($Z$3=0,0,IF(CH76&lt;=0,0,('LED Curve'!$D$19*(CH76/$Z$3)^3+'LED Curve'!$D$20*(CH76/$Z$3)^2+'LED Curve'!$D$21*(CH76/$Z$3)^1+'LED Curve'!$D$22)*$AE$3*$Z$3))</f>
        <v>0</v>
      </c>
      <c r="GM76">
        <f>IF($Z$4=0,0,IF(CI76&lt;=0,0,('LED Curve'!$D$19*(CI76/$Z$4)^3+'LED Curve'!$D$20*(CI76/$Z$4)^2+'LED Curve'!$D$21*(CI76/$Z$4)^1+'LED Curve'!$D$22)*$AE$4*$Z$4))</f>
        <v>0</v>
      </c>
      <c r="GN76">
        <f>IF($Z$5=0,0,IF(CJ76&lt;=0,0,('LED Curve'!$D$19*(CJ76/$Z$5)^3+'LED Curve'!$D$20*(CJ76/$Z$5)^2+'LED Curve'!$D$21*(CJ76/$Z$5)^1+'LED Curve'!$D$22)*$AE$5*$Z$5))</f>
        <v>0</v>
      </c>
      <c r="GO76">
        <f>IF($Z$6=0,0,IF(CK76&lt;=0,0,('LED Curve'!$D$19*(CK76/$Z$6)^3+'LED Curve'!$D$20*(CK76/$Z$6)^2+'LED Curve'!$D$21*(CK76/$Z$6)^1+'LED Curve'!$D$22)*$AE$6*$Z$6))</f>
        <v>0</v>
      </c>
      <c r="GQ76">
        <f t="shared" ref="GQ76:GQ139" si="226">SUM(FJ76:FS76)</f>
        <v>2459.1469553313168</v>
      </c>
      <c r="GR76">
        <f t="shared" si="154"/>
        <v>694.25106991373877</v>
      </c>
      <c r="GS76">
        <f t="shared" ref="GS76:GS139" si="227">SUM(FU76:GD76)</f>
        <v>2457.7223355878778</v>
      </c>
      <c r="GT76">
        <f t="shared" si="155"/>
        <v>149.49641874876215</v>
      </c>
      <c r="GU76">
        <f t="shared" ref="GU76:GU139" si="228">SUM(GF76:GO76)</f>
        <v>2463.3128129929019</v>
      </c>
      <c r="GV76">
        <f t="shared" si="156"/>
        <v>0</v>
      </c>
    </row>
    <row r="77" spans="1:204" ht="16.899999999999999">
      <c r="A77">
        <v>66</v>
      </c>
      <c r="B77">
        <f t="shared" si="117"/>
        <v>2.1484375000000002E-3</v>
      </c>
      <c r="C77" s="50">
        <f t="shared" si="118"/>
        <v>109.21792509966458</v>
      </c>
      <c r="D77" s="50">
        <f t="shared" si="119"/>
        <v>121.50880566629398</v>
      </c>
      <c r="E77" s="50">
        <f t="shared" si="120"/>
        <v>133.79968623292336</v>
      </c>
      <c r="G77" s="52">
        <f t="shared" si="121"/>
        <v>1.7336178587248345</v>
      </c>
      <c r="H77" s="52">
        <f t="shared" si="122"/>
        <v>1.9287112010522853</v>
      </c>
      <c r="I77" s="52">
        <f t="shared" si="123"/>
        <v>2.1238045433797357</v>
      </c>
      <c r="J77" s="52">
        <f>IF(C77&lt;Calculation!D$19,0,G77)</f>
        <v>1.7336178587248345</v>
      </c>
      <c r="K77" s="52">
        <f>IF(D77&lt;Calculation!D$19,0,H77)</f>
        <v>1.9287112010522853</v>
      </c>
      <c r="L77" s="52">
        <f>IF(E77&lt;Calculation!D$19,0,I77)</f>
        <v>2.1238045433797357</v>
      </c>
      <c r="M77" s="52">
        <f>IF(IF(C77&lt;Calculation!D$19,0,C77*(R$3/(R$2+R$3)))&gt;0,$H$2*SIN(2*PI()*$E$2*B77)+$H$5,0)</f>
        <v>1.7500223532162074</v>
      </c>
      <c r="N77" s="52">
        <f>IF(IF(D77&lt;Calculation!D$19,0,D77*(R$3/(R$2+R$3)))&gt;0,$J$2*SIN(2*PI()*$E$2*B77)+$J$5,0)</f>
        <v>1.7509877888165477</v>
      </c>
      <c r="O77" s="52">
        <f>IF(IF(E77&lt;Calculation!D$19,0,E77*(R$3/(R$2+R$3)))&gt;0,$L$2*SIN(2*PI()*$E$2*B77)+$L$5,0)</f>
        <v>1.7585006500647851</v>
      </c>
      <c r="Q77" s="55">
        <f>(M77/Design!C$43)*10^3</f>
        <v>194.44692813513416</v>
      </c>
      <c r="R77" s="55">
        <f>(N77/Design!C$43)*10^3</f>
        <v>194.55419875739418</v>
      </c>
      <c r="S77" s="55">
        <f>(O77/Design!C$43)*10^3</f>
        <v>195.38896111830945</v>
      </c>
      <c r="U77" s="55">
        <f>(($H$2*SIN(2*PI()*$E$2*B77)+$H$5)/Design!C$43)*10^3</f>
        <v>194.44692813513416</v>
      </c>
      <c r="V77" s="55">
        <f>(($J$2*SIN(2*PI()*$E$2*B77)+$J$5)/Design!C$43)*10^3</f>
        <v>194.55419875739418</v>
      </c>
      <c r="W77" s="55">
        <f>(($L$2*SIN(2*PI()*$E$2*B77)+$L$5)/Design!C$43)*10^3</f>
        <v>195.38896111830945</v>
      </c>
      <c r="Y77" s="99">
        <f>IF(C77&lt;('LED Curve'!$D$14*(U77/$W$2)^3+'LED Curve'!$D$15*(U77/$W$2)^2+'LED Curve'!$D$16*(U77/$W$2)^1+'LED Curve'!$D$17)*$AC$2+((R$5-1)*Design!C$18),0,         ('LED Curve'!$D$14*(U77/$W$2)^3+'LED Curve'!$D$15*(U77/$W$2)^2+'LED Curve'!$D$16*(U77/$W$2)^1+'LED Curve'!$D$17)*$AC$2)</f>
        <v>26.364409262592631</v>
      </c>
      <c r="Z77" s="99">
        <f>IF(Y77=0,0,IF(C77&lt;Y77+('LED Curve'!$D$14*(U77/$W$3)^3+'LED Curve'!$D$15*(U77/$W$3)^2+'LED Curve'!$D$16*(U77/$W$3)^1+'LED Curve'!$D$17)*$AC$3+((R$5-2)*Design!C$18),0,         ('LED Curve'!$D$14*(U77/$W$3)^3+'LED Curve'!$D$15*(U77/$W$3)^2+'LED Curve'!$D$16*(U77/$W$3)^1+'LED Curve'!$D$17)*$AC$3))</f>
        <v>65.911023156481576</v>
      </c>
      <c r="AA77" s="99">
        <f>IF(Z77=0,0,IF(C77&lt;(SUM(Y77:Z77)+('LED Curve'!$D$14*(U77/$W$4)^3+'LED Curve'!$D$15*(U77/$W$4)^2+'LED Curve'!$D$16*(U77/$W$4)^1+'LED Curve'!$D$17)*$AC$4+((R$5-3)*Design!C$18)),0,         ('LED Curve'!$D$14*(U77/$W$4)^3+'LED Curve'!$D$15*(U77/$W$4)^2+'LED Curve'!$D$16*(U77/$W$4)^1+'LED Curve'!$D$17)*$AC$4))</f>
        <v>0</v>
      </c>
      <c r="AB77" s="99">
        <f>IF(AA77=0,0,IF(C77&lt;(SUM(Y77:AA77)+('LED Curve'!$D$14*(U77/$W$5)^3+'LED Curve'!$D$15*(U77/$W$5)^2+'LED Curve'!$D$16*(U77/$W$5)^1+'LED Curve'!$D$17)*$AC$5+((R$5-4)*Design!C$18)),0,         ('LED Curve'!$D$14*(U77/$W$5)^3+'LED Curve'!$D$15*(U77/$W$5)^2+'LED Curve'!$D$16*(U77/$W$5)^1+'LED Curve'!$D$17)*$AC$5))</f>
        <v>0</v>
      </c>
      <c r="AC77" s="99">
        <f>IF(AB77=0,0,IF(C77&lt;(SUM(Y77:AB77)+ ('LED Curve'!$D$14*(U77/$W$6)^3+'LED Curve'!$D$15*(U77/$W$6)^2+'LED Curve'!$D$16*(U77/$W$6)^1+'LED Curve'!$D$17)*$AC$6+((R$5-5)*Design!C$18)),0,         ('LED Curve'!$D$14*(U77/$W$6)^3+'LED Curve'!$D$15*(U77/$W$6)^2+'LED Curve'!$D$16*(U77/$W$6)^1+'LED Curve'!$D$17)*$AC$6))</f>
        <v>0</v>
      </c>
      <c r="AD77" s="99">
        <f>IF(AC77=0,0,IF(C77&lt;(SUM(Y77:AC77)+('LED Curve'!$D$14*(U77/$Z$2)^3+'LED Curve'!$D$15*(U77/$Z$2)^2+'LED Curve'!$D$16*(U77/$Z$2)^1+'LED Curve'!$D$17)*$AE$2+((R$5-6)*Design!C$18)),0,         ('LED Curve'!$D$14*(U77/$Z$2)^3+'LED Curve'!$D$15*(U77/$Z$2)^2+'LED Curve'!$D$16*(U77/$Z$2)^1+'LED Curve'!$D$17)*$AE$2))</f>
        <v>0</v>
      </c>
      <c r="AE77" s="99">
        <f>IF(AD77=0,0,IF(C77&lt;(SUM(Y77:AD77)+('LED Curve'!$D$14*(U77/$Z$3)^3+'LED Curve'!$D$15*(U77/$Z$3)^2+'LED Curve'!$D$16*(U77/$Z$3)^1+'LED Curve'!$D$17)*$AE$3+((R$5-7)*Design!C$18)),0,         ('LED Curve'!$D$14*(U77/$Z$3)^3+'LED Curve'!$D$15*(U77/$Z$3)^2+'LED Curve'!$D$16*(U77/$Z$3)^1+'LED Curve'!$D$17)*$AE$3))</f>
        <v>0</v>
      </c>
      <c r="AF77" s="99">
        <f>IF(AE77=0,0,IF(C77&lt;(SUM(Y77:AE77)+('LED Curve'!$D$14*(U77/$Z$4)^3+'LED Curve'!$D$15*(U77/$Z$4)^2+'LED Curve'!$D$16*(U77/$Z$4)^1+'LED Curve'!$D$17)*$AE$4+((R$5-8)*Design!C$18)),0,         ('LED Curve'!$D$14*(U77/$Z$4)^3+'LED Curve'!$D$15*(U77/$Z$4)^2+'LED Curve'!$D$16*(U77/$Z$4)^1+'LED Curve'!$D$17)*$AE$4))</f>
        <v>0</v>
      </c>
      <c r="AG77" s="99">
        <f>IF(AF77=0,0,IF(C77&lt;(SUM(Y77:AF77)+('LED Curve'!$D$14*(U77/$Z$5)^3+'LED Curve'!$D$15*(U77/$Z$5)^2+'LED Curve'!$D$16*(U77/$Z$5)^1+'LED Curve'!$D$17)*$AE$5+((R$5-9)*Design!C$18)),0,         ('LED Curve'!$D$14*(U77/$Z$5)^3+'LED Curve'!$D$15*(U77/$Z$5)^2+'LED Curve'!$D$16*(U77/$Z$5)^1+'LED Curve'!$D$17)*$AE$5))</f>
        <v>0</v>
      </c>
      <c r="AH77" s="99">
        <f>IF(AG77=0,0,IF(C77&lt;(SUM(Y77:AG77)+('LED Curve'!$D$14*(U77/$Z$6)^3+'LED Curve'!$D$15*(U77/$Z$6)^2+'LED Curve'!$D$16*(U77/$Z$6)^1+'LED Curve'!$D$17)*$AE$6+((R$5-10)*Design!C$18)),0,         ('LED Curve'!$D$14*(U77/$Z$6)^3+'LED Curve'!$D$15*(U77/$Z$6)^2+'LED Curve'!$D$16*(U77/$Z$6)^1+'LED Curve'!$D$17)*$AE$6))</f>
        <v>0</v>
      </c>
      <c r="AI77">
        <f t="shared" si="157"/>
        <v>92.275432419074207</v>
      </c>
      <c r="AJ77" s="57">
        <f>IF(D77&lt;('LED Curve'!$D$14*(V77/$W$2)^3+'LED Curve'!$D$15*(V77/$W$2)^2+'LED Curve'!$D$16*(V77/$W$2)^1+'LED Curve'!$D$17)*$AC$2+((R$5-1)*Design!C$18),0,         ('LED Curve'!$D$14*(V77/$W$2)^3+'LED Curve'!$D$15*(V77/$W$2)^2+'LED Curve'!$D$16*(V77/$W$2)^1+'LED Curve'!$D$17)*$AC$2)</f>
        <v>26.366137920047898</v>
      </c>
      <c r="AK77" s="57">
        <f>IF(AJ77=0,0,IF(D77&lt;AJ77+('LED Curve'!$D$14*(V77/$W$3)^3+'LED Curve'!$D$15*(V77/$W$3)^2+'LED Curve'!$D$16*(V77/$W$3)^1+'LED Curve'!$D$17)*$AC$3+((R$5-1)*Design!C$18),0,         ('LED Curve'!$D$14*(V77/$W$3)^3+'LED Curve'!$D$15*(V77/$W$3)^2+'LED Curve'!$D$16*(V77/$W$3)^1+'LED Curve'!$D$17)*$AC$3))</f>
        <v>65.91534480011974</v>
      </c>
      <c r="AL77" s="57">
        <f>IF(AK77=0,0,IF(D77&lt;(SUM(AJ77:AK77)+('LED Curve'!$D$14*(V77/$W$4)^3+'LED Curve'!$D$15*(V77/$W$4)^2+'LED Curve'!$D$16*(V77/$W$4)^1+'LED Curve'!$D$17)*$AC$4+((R$5-1)*Design!C$18)),0,         ('LED Curve'!$D$14*(V77/$W$4)^3+'LED Curve'!$D$15*(V77/$W$4)^2+'LED Curve'!$D$16*(V77/$W$4)^1+'LED Curve'!$D$17)*$AC$4))</f>
        <v>0</v>
      </c>
      <c r="AM77" s="57">
        <f>IF(AL77=0,0,IF(D77&lt;(SUM(AJ77:AL77)+('LED Curve'!$D$14*(V77/$W$5)^3+'LED Curve'!$D$15*(V77/$W$5)^2+'LED Curve'!$D$16*(V77/$W$5)^1+'LED Curve'!$D$17)*$AC$5+((R$5-1)*Design!C$18)),0,         ('LED Curve'!$D$14*(V77/$W$5)^3+'LED Curve'!$D$15*(V77/$W$5)^2+'LED Curve'!$D$16*(V77/$W$5)^1+'LED Curve'!$D$17)*$AC$5))</f>
        <v>0</v>
      </c>
      <c r="AN77" s="57">
        <f>IF(AM77=0,0,IF(D77&lt;(SUM(AJ77:AM77)+ ('LED Curve'!$D$14*(V77/$W$6)^3+'LED Curve'!$D$15*(V77/$W$6)^2+'LED Curve'!$D$16*(V77/$W$6)^1+'LED Curve'!$D$17)*$AC$6+((R$5-1)*Design!C$18)),0,         ('LED Curve'!$D$14*(V77/$W$6)^3+'LED Curve'!$D$15*(V77/$W$6)^2+'LED Curve'!$D$16*(V77/$W$6)^1+'LED Curve'!$D$17)*$AC$6))</f>
        <v>0</v>
      </c>
      <c r="AO77" s="57">
        <f>IF(AN77=0,0,IF(D77&lt;(SUM(AJ77:AN77)+('LED Curve'!$D$14*(V77/$Z$2)^3+'LED Curve'!$D$15*(V77/$Z$2)^2+'LED Curve'!$D$16*(V77/$Z$2)^1+'LED Curve'!$D$17)*$AE$2+((R$5-1)*Design!C$18)),0,         ('LED Curve'!$D$14*(V77/$Z$2)^3+'LED Curve'!$D$15*(V77/$Z$2)^2+'LED Curve'!$D$16*(V77/$Z$2)^1+'LED Curve'!$D$17)*$AE$2))</f>
        <v>0</v>
      </c>
      <c r="AP77" s="57">
        <f>IF(AO77=0,0,IF(D77&lt;(SUM(AJ77:AO77)+('LED Curve'!$D$14*(V77/$Z$3)^3+'LED Curve'!$D$15*(V77/$Z$3)^2+'LED Curve'!$D$16*(V77/$Z$3)^1+'LED Curve'!$D$17)*$AE$3+((R$5-1)*Design!C$18)),0,         ('LED Curve'!$D$14*(V77/$Z$3)^3+'LED Curve'!$D$15*(V77/$Z$3)^2+'LED Curve'!$D$16*(V77/$Z$3)^1+'LED Curve'!$D$17)*$AE$3))</f>
        <v>0</v>
      </c>
      <c r="AQ77" s="57">
        <f>IF(AP77=0,0,IF(D77&lt;(SUM(AJ77:AP77)+('LED Curve'!$D$14*(V77/$Z$4)^3+'LED Curve'!$D$15*(V77/$Z$4)^2+'LED Curve'!$D$16*(V77/$Z$4)^1+'LED Curve'!$D$17)*$AE$4+((R$5-1)*Design!C$18)),0,         ('LED Curve'!$D$14*(V77/$Z$4)^3+'LED Curve'!$D$15*(V77/$Z$4)^2+'LED Curve'!$D$16*(V77/$Z$4)^1+'LED Curve'!$D$17)*$AE$4))</f>
        <v>0</v>
      </c>
      <c r="AR77" s="57">
        <f>IF(AQ77=0,0,IF(D77&lt;(SUM(AJ77:AQ77)+('LED Curve'!$D$14*(V77/$Z$5)^3+'LED Curve'!$D$15*(V77/$Z$5)^2+'LED Curve'!$D$16*(V77/$Z$5)^1+'LED Curve'!$D$17)*$AE$5+((R$5-1)*Design!C$18)),0,         ('LED Curve'!$D$14*(V77/$Z$5)^3+'LED Curve'!$D$15*(V77/$Z$5)^2+'LED Curve'!$D$16*(V77/$Z$5)^1+'LED Curve'!$D$17)*$AE$5))</f>
        <v>0</v>
      </c>
      <c r="AS77" s="57">
        <f>IF(AR77=0,0,IF(D77&lt;(SUM(AJ77:AR77)+('LED Curve'!$D$14*(V77/$Z$6)^3+'LED Curve'!$D$15*(V77/$Z$6)^2+'LED Curve'!$D$16*(V77/$Z$6)^1+'LED Curve'!$D$17)*$AE$6+((R$5-1)*Design!C$18)),0,         ('LED Curve'!$D$14*(V77/$Z$6)^3+'LED Curve'!$D$15*(V77/$Z$6)^2+'LED Curve'!$D$16*(V77/$Z$6)^1+'LED Curve'!$D$17)*$AE$6))</f>
        <v>0</v>
      </c>
      <c r="AU77" s="59">
        <f>IF(E77&lt;('LED Curve'!$D$14*(W77/$W$2)^3+'LED Curve'!$D$15*(W77/$W$2)^2+'LED Curve'!$D$16*(W77/$W$2)^1+'LED Curve'!$D$17)*$AC$2+((R$5-1)*Design!C$18),0,         ('LED Curve'!$D$14*(W77/$W$2)^3+'LED Curve'!$D$15*(W77/$W$2)^2+'LED Curve'!$D$16*(W77/$W$2)^1+'LED Curve'!$D$17)*$AC$2)</f>
        <v>26.379521185577143</v>
      </c>
      <c r="AV77" s="59">
        <f>IF(AU77=0,0,IF(E77&lt;AU77+('LED Curve'!$D$14*(W77/$W$3)^3+'LED Curve'!$D$15*(W77/$W$3)^2+'LED Curve'!$D$16*(W77/$W$3)^1+'LED Curve'!$D$17)*$AC$3+((R$5-2)*Design!C$18),0,         ('LED Curve'!$D$14*(W77/$W$3)^3+'LED Curve'!$D$15*(W77/$W$3)^2+'LED Curve'!$D$16*(W77/$W$3)^1+'LED Curve'!$D$17)*$AC$3))</f>
        <v>65.948802963942853</v>
      </c>
      <c r="AW77" s="59">
        <f>IF(AV77=0,0,IF(E77&lt;(SUM(AU77:AV77)+('LED Curve'!$D$14*(W77/$W$4)^3+'LED Curve'!$D$15*(W77/$W$4)^2+'LED Curve'!$D$16*(W77/$W$4)^1+'LED Curve'!$D$17)*$AC$4+((R$5-3)*Design!C$18)),0,         ('LED Curve'!$D$14*(W77/$W$4)^3+'LED Curve'!$D$15*(W77/$W$4)^2+'LED Curve'!$D$16*(W77/$W$4)^1+'LED Curve'!$D$17)*$AC$4))</f>
        <v>0</v>
      </c>
      <c r="AX77" s="59">
        <f>IF(AW77=0,0,IF(E77&lt;(SUM(AU77:AW77)+('LED Curve'!$D$14*(W77/$W$5)^3+'LED Curve'!$D$15*(W77/$W$5)^2+'LED Curve'!$D$16*(W77/$W$5)^1+'LED Curve'!$D$17)*$AC$5+((R$5-4)*Design!C$18)),0,         ('LED Curve'!$D$14*(W77/$W$5)^3+'LED Curve'!$D$15*(W77/$W$5)^2+'LED Curve'!$D$16*(W77/$W$5)^1+'LED Curve'!$D$17)*$AC$5))</f>
        <v>0</v>
      </c>
      <c r="AY77" s="59">
        <f>IF(AX77=0,0,IF(E77&lt;(SUM(AU77:AX77)+ ('LED Curve'!$D$14*(W77/$W$6)^3+'LED Curve'!$D$15*(W77/$W$6)^2+'LED Curve'!$D$16*(W77/$W$6)^1+'LED Curve'!$D$17)*$AC$6+((R$5-5)*Design!C$18)),0,         ('LED Curve'!$D$14*(W77/$W$6)^3+'LED Curve'!$D$15*(W77/$W$6)^2+'LED Curve'!$D$16*(W77/$W$6)^1+'LED Curve'!$D$17)*$AC$6))</f>
        <v>0</v>
      </c>
      <c r="AZ77" s="59">
        <f>IF(AY77=0,0,IF(E77&lt;(SUM(AU77:AY77)+('LED Curve'!$D$14*(W77/$Z$2)^3+'LED Curve'!$D$15*(W77/$Z$2)^2+'LED Curve'!$D$16*(W77/$Z$2)^1+'LED Curve'!$D$17)*$AE$2+((R$5-6)*Design!C$18)),0,         ('LED Curve'!$D$14*(W77/$Z$2)^3+'LED Curve'!$D$15*(W77/$Z$2)^2+'LED Curve'!$D$16*(W77/$Z$2)^1+'LED Curve'!$D$17)*$AE$2))</f>
        <v>0</v>
      </c>
      <c r="BA77" s="59">
        <f>IF(AZ77=0,0,IF(E77&lt;(SUM(AU77:AZ77)+('LED Curve'!$D$14*(W77/$Z$3)^3+'LED Curve'!$D$15*(W77/$Z$3)^2+'LED Curve'!$D$16*(W77/$Z$3)^1+'LED Curve'!$D$17)*$AE$3+((R$5-7)*Design!C$18)),0,         ('LED Curve'!$D$14*(W77/$Z$3)^3+'LED Curve'!$D$15*(W77/$Z$3)^2+'LED Curve'!$D$16*(W77/$Z$3)^1+'LED Curve'!$D$17)*$AE$3))</f>
        <v>0</v>
      </c>
      <c r="BB77" s="59">
        <f>IF(BA77=0,0,IF(E77&lt;(SUM(AU77:BA77)+('LED Curve'!$D$14*(W77/$Z$4)^3+'LED Curve'!$D$15*(W77/$Z$4)^2+'LED Curve'!$D$16*(W77/$Z$4)^1+'LED Curve'!$D$17)*$AE$4+((R$5-8)*Design!C$18)),0,         ('LED Curve'!$D$14*(W77/$Z$4)^3+'LED Curve'!$D$15*(W77/$Z$4)^2+'LED Curve'!$D$16*(W77/$Z$4)^1+'LED Curve'!$D$17)*$AE$4))</f>
        <v>0</v>
      </c>
      <c r="BC77" s="59">
        <f>IF(BB77=0,0,IF(E77&lt;(SUM(AU77:BB77)+('LED Curve'!$D$14*(W77/$Z$5)^3+'LED Curve'!$D$15*(W77/$Z$5)^2+'LED Curve'!$D$16*(W77/$Z$5)^1+'LED Curve'!$D$17)*$AE$5+((R$5-9)*Design!C$18)),0,         ('LED Curve'!$D$14*(W77/$Z$5)^3+'LED Curve'!$D$15*(W77/$Z$5)^2+'LED Curve'!$D$16*(W77/$Z$5)^1+'LED Curve'!$D$17)*$AE$5))</f>
        <v>0</v>
      </c>
      <c r="BD77" s="59">
        <f>IF(BC77=0,0,IF(E77&lt;(SUM(AU77:BC77)+('LED Curve'!$D$14*(W77/$Z$6)^3+'LED Curve'!$D$15*(W77/$Z$6)^2+'LED Curve'!$D$16*(W77/$Z$6)^1+'LED Curve'!$D$17)*$AE$6+((R$5-10)*Design!C$18)),0,         ('LED Curve'!$D$14*(W77/$Z$6)^3+'LED Curve'!$D$15*(W77/$Z$6)^2+'LED Curve'!$D$16*(W77/$Z$6)^1+'LED Curve'!$D$17)*$AE$6))</f>
        <v>0</v>
      </c>
      <c r="BE77">
        <f t="shared" si="158"/>
        <v>92.32832414952</v>
      </c>
      <c r="BF77" s="64">
        <f t="shared" si="124"/>
        <v>194.44692813513416</v>
      </c>
      <c r="BG77" s="64">
        <f t="shared" si="125"/>
        <v>194.44692813513416</v>
      </c>
      <c r="BH77" s="64">
        <f t="shared" si="126"/>
        <v>0</v>
      </c>
      <c r="BI77" s="64">
        <f t="shared" si="127"/>
        <v>0</v>
      </c>
      <c r="BJ77" s="64">
        <f t="shared" si="128"/>
        <v>0</v>
      </c>
      <c r="BK77" s="64">
        <f t="shared" si="129"/>
        <v>0</v>
      </c>
      <c r="BL77" s="64">
        <f t="shared" si="130"/>
        <v>0</v>
      </c>
      <c r="BM77" s="64">
        <f t="shared" si="131"/>
        <v>0</v>
      </c>
      <c r="BN77" s="64">
        <f t="shared" si="132"/>
        <v>0</v>
      </c>
      <c r="BO77" s="64">
        <f t="shared" si="133"/>
        <v>0</v>
      </c>
      <c r="BQ77" s="67">
        <f t="shared" si="134"/>
        <v>194.55419875739418</v>
      </c>
      <c r="BR77" s="67">
        <f t="shared" si="135"/>
        <v>194.55419875739418</v>
      </c>
      <c r="BS77" s="67">
        <f t="shared" si="136"/>
        <v>0</v>
      </c>
      <c r="BT77" s="67">
        <f t="shared" si="137"/>
        <v>0</v>
      </c>
      <c r="BU77" s="67">
        <f t="shared" si="138"/>
        <v>0</v>
      </c>
      <c r="BV77" s="67">
        <f t="shared" si="139"/>
        <v>0</v>
      </c>
      <c r="BW77" s="67">
        <f t="shared" si="140"/>
        <v>0</v>
      </c>
      <c r="BX77" s="67">
        <f t="shared" si="141"/>
        <v>0</v>
      </c>
      <c r="BY77" s="67">
        <f t="shared" si="142"/>
        <v>0</v>
      </c>
      <c r="BZ77" s="67">
        <f t="shared" si="143"/>
        <v>0</v>
      </c>
      <c r="CB77" s="70">
        <f t="shared" si="144"/>
        <v>195.38896111830945</v>
      </c>
      <c r="CC77" s="70">
        <f t="shared" si="145"/>
        <v>195.38896111830945</v>
      </c>
      <c r="CD77" s="70">
        <f t="shared" si="146"/>
        <v>0</v>
      </c>
      <c r="CE77" s="70">
        <f t="shared" si="147"/>
        <v>0</v>
      </c>
      <c r="CF77" s="70">
        <f t="shared" si="148"/>
        <v>0</v>
      </c>
      <c r="CG77" s="70">
        <f t="shared" si="149"/>
        <v>0</v>
      </c>
      <c r="CH77" s="70">
        <f t="shared" si="150"/>
        <v>0</v>
      </c>
      <c r="CI77" s="70">
        <f t="shared" si="151"/>
        <v>0</v>
      </c>
      <c r="CJ77" s="70">
        <f t="shared" si="152"/>
        <v>0</v>
      </c>
      <c r="CK77" s="70">
        <f t="shared" si="153"/>
        <v>0</v>
      </c>
      <c r="CL77">
        <f t="shared" si="159"/>
        <v>390.77792223661891</v>
      </c>
      <c r="CM77" s="64">
        <f t="shared" si="160"/>
        <v>194.44692813513416</v>
      </c>
      <c r="CN77" s="64">
        <f t="shared" si="161"/>
        <v>194.44692813513416</v>
      </c>
      <c r="CO77" s="64">
        <f t="shared" si="162"/>
        <v>0</v>
      </c>
      <c r="CP77" s="64">
        <f t="shared" si="163"/>
        <v>0</v>
      </c>
      <c r="CQ77" s="64">
        <f t="shared" si="164"/>
        <v>0</v>
      </c>
      <c r="CR77" s="64">
        <f t="shared" si="165"/>
        <v>0</v>
      </c>
      <c r="CS77" s="64">
        <f t="shared" si="166"/>
        <v>0</v>
      </c>
      <c r="CT77" s="64">
        <f t="shared" si="167"/>
        <v>0</v>
      </c>
      <c r="CU77" s="64">
        <f t="shared" si="168"/>
        <v>0</v>
      </c>
      <c r="CV77" s="64">
        <f t="shared" si="169"/>
        <v>0</v>
      </c>
      <c r="CX77" s="103">
        <f t="shared" si="170"/>
        <v>194.55419875739418</v>
      </c>
      <c r="CY77" s="103">
        <f t="shared" si="171"/>
        <v>194.55419875739418</v>
      </c>
      <c r="CZ77" s="103">
        <f t="shared" si="172"/>
        <v>0</v>
      </c>
      <c r="DA77" s="103">
        <f t="shared" si="173"/>
        <v>0</v>
      </c>
      <c r="DB77" s="103">
        <f t="shared" si="174"/>
        <v>0</v>
      </c>
      <c r="DC77" s="103">
        <f t="shared" si="175"/>
        <v>0</v>
      </c>
      <c r="DD77" s="103">
        <f t="shared" si="176"/>
        <v>0</v>
      </c>
      <c r="DE77" s="103">
        <f t="shared" si="177"/>
        <v>0</v>
      </c>
      <c r="DF77" s="103">
        <f t="shared" si="178"/>
        <v>0</v>
      </c>
      <c r="DG77" s="103">
        <f t="shared" si="179"/>
        <v>0</v>
      </c>
      <c r="DI77" s="70">
        <f t="shared" si="180"/>
        <v>195.38896111830945</v>
      </c>
      <c r="DJ77" s="70">
        <f t="shared" si="181"/>
        <v>195.38896111830945</v>
      </c>
      <c r="DK77" s="70">
        <f t="shared" si="182"/>
        <v>0</v>
      </c>
      <c r="DL77" s="70">
        <f t="shared" si="183"/>
        <v>0</v>
      </c>
      <c r="DM77" s="70">
        <f t="shared" si="184"/>
        <v>0</v>
      </c>
      <c r="DN77" s="70">
        <f t="shared" si="185"/>
        <v>0</v>
      </c>
      <c r="DO77" s="70">
        <f t="shared" si="186"/>
        <v>0</v>
      </c>
      <c r="DP77" s="70">
        <f t="shared" si="187"/>
        <v>0</v>
      </c>
      <c r="DQ77" s="70">
        <f t="shared" si="188"/>
        <v>0</v>
      </c>
      <c r="DR77" s="70">
        <f t="shared" si="189"/>
        <v>0</v>
      </c>
      <c r="DT77">
        <f t="shared" si="190"/>
        <v>21.237090032922946</v>
      </c>
      <c r="DU77">
        <f t="shared" si="191"/>
        <v>23.640048328373741</v>
      </c>
      <c r="DV77">
        <f t="shared" si="192"/>
        <v>26.142981691006671</v>
      </c>
      <c r="DX77">
        <f t="shared" si="193"/>
        <v>0.29327081017616902</v>
      </c>
      <c r="DY77">
        <f t="shared" si="194"/>
        <v>0.27787456138343197</v>
      </c>
      <c r="DZ77">
        <f t="shared" si="195"/>
        <v>0.26050131514428099</v>
      </c>
      <c r="EB77">
        <f t="shared" si="196"/>
        <v>5.1264783932086146</v>
      </c>
      <c r="EC77">
        <f t="shared" si="197"/>
        <v>12.816195983021537</v>
      </c>
      <c r="ED77">
        <f t="shared" si="198"/>
        <v>0</v>
      </c>
      <c r="EE77">
        <f t="shared" si="199"/>
        <v>0</v>
      </c>
      <c r="EF77">
        <f t="shared" si="200"/>
        <v>0</v>
      </c>
      <c r="EG77">
        <f t="shared" si="201"/>
        <v>0</v>
      </c>
      <c r="EH77">
        <f t="shared" si="202"/>
        <v>0</v>
      </c>
      <c r="EI77">
        <f t="shared" si="203"/>
        <v>0</v>
      </c>
      <c r="EJ77">
        <f t="shared" si="204"/>
        <v>0</v>
      </c>
      <c r="EK77">
        <f t="shared" si="205"/>
        <v>0</v>
      </c>
      <c r="EM77">
        <f t="shared" si="206"/>
        <v>5.1296428373618665</v>
      </c>
      <c r="EN77">
        <f t="shared" si="207"/>
        <v>12.824107093404663</v>
      </c>
      <c r="EO77">
        <f t="shared" si="208"/>
        <v>0</v>
      </c>
      <c r="EP77">
        <f t="shared" si="209"/>
        <v>0</v>
      </c>
      <c r="EQ77">
        <f t="shared" si="210"/>
        <v>0</v>
      </c>
      <c r="ER77">
        <f t="shared" si="211"/>
        <v>0</v>
      </c>
      <c r="ES77">
        <f t="shared" si="212"/>
        <v>0</v>
      </c>
      <c r="ET77">
        <f t="shared" si="213"/>
        <v>0</v>
      </c>
      <c r="EU77">
        <f t="shared" si="214"/>
        <v>0</v>
      </c>
      <c r="EV77">
        <f t="shared" si="215"/>
        <v>0</v>
      </c>
      <c r="EX77">
        <f t="shared" si="216"/>
        <v>5.1542672392483526</v>
      </c>
      <c r="EY77">
        <f t="shared" si="217"/>
        <v>12.885668098120881</v>
      </c>
      <c r="EZ77">
        <f t="shared" si="218"/>
        <v>0</v>
      </c>
      <c r="FA77">
        <f t="shared" si="219"/>
        <v>0</v>
      </c>
      <c r="FB77">
        <f t="shared" si="220"/>
        <v>0</v>
      </c>
      <c r="FC77">
        <f t="shared" si="221"/>
        <v>0</v>
      </c>
      <c r="FD77">
        <f t="shared" si="222"/>
        <v>0</v>
      </c>
      <c r="FE77">
        <f t="shared" si="223"/>
        <v>0</v>
      </c>
      <c r="FF77">
        <f t="shared" si="224"/>
        <v>0</v>
      </c>
      <c r="FG77">
        <f t="shared" si="225"/>
        <v>0</v>
      </c>
      <c r="FJ77">
        <f>IF($W$2=0,0,IF(BF77&lt;=0,0,('LED Curve'!$D$19*(BF77/$W$2)^3+'LED Curve'!$D$20*(BF77/$W$2)^2+'LED Curve'!$D$21*(BF77/$W$2)^1+'LED Curve'!$D$22)*$AC$2*$W$2))</f>
        <v>708.90409293156733</v>
      </c>
      <c r="FK77">
        <f>IF($W$3=0,0,IF(BG77&lt;=0,0,('LED Curve'!$D$19*(BG77/$W$3)^3+'LED Curve'!$D$20*(BG77/$W$3)^2+'LED Curve'!$D$21*(BG77/$W$3)^1+'LED Curve'!$D$22)*$AC$3*$W$3))</f>
        <v>1772.2602323289184</v>
      </c>
      <c r="FL77">
        <f>IF($W$4=0,0,IF(BH77&lt;=0,0,('LED Curve'!$D$19*(BH77/$W$4)^3+'LED Curve'!$D$20*(BH77/$W$4)^2+'LED Curve'!$D$21*(BH77/$W$4)^1+'LED Curve'!$D$22)*$AC$4*$W$4))</f>
        <v>0</v>
      </c>
      <c r="FM77">
        <f>IF($W$5=0,0,IF(BI77&lt;=0,0,('LED Curve'!$D$19*(BI77/$W$5)^3+'LED Curve'!$D$20*(BI77/$W$5)^2+'LED Curve'!$D$21*(BI77/$W$5)^1+'LED Curve'!$D$22)*$AC$5*$W$5))</f>
        <v>0</v>
      </c>
      <c r="FN77">
        <f>IF($W$6=0,0,IF(BJ77&lt;=0,0,('LED Curve'!$D$19*(BJ77/$W$6)^3+'LED Curve'!$D$20*(BJ77/$W$6)^2+'LED Curve'!$D$21*(BJ77/$W$6)^1+'LED Curve'!$D$22)*$AC$6*$W$6))</f>
        <v>0</v>
      </c>
      <c r="FO77">
        <f>IF($Z$2=0,0,IF(BK77&lt;=0,0,('LED Curve'!$D$19*(BK77/$Z$2)^3+'LED Curve'!$D$20*(BK77/$Z$2)^2+'LED Curve'!$D$21*(BK77/$Z$2)^1+'LED Curve'!$D$22)*$AE$2*$Z$2))</f>
        <v>0</v>
      </c>
      <c r="FP77">
        <f>IF($Z$3=0,0,IF(BL77&lt;=0,0,('LED Curve'!$D$19*(BL77/$Z$3)^3+'LED Curve'!$D$20*(BL77/$Z$3)^2+'LED Curve'!$D$21*(BL77/$Z$3)^1+'LED Curve'!$D$22)*$AE$3*$Z$3))</f>
        <v>0</v>
      </c>
      <c r="FQ77">
        <f>IF($Z$4=0,0,IF(BM77&lt;=0,0,('LED Curve'!$D$19*(BM77/$Z$4)^3+'LED Curve'!$D$20*(BM77/$Z$4)^2+'LED Curve'!$D$21*(BM77/$Z$4)^1+'LED Curve'!$D$22)*$AE$4*$Z$4))</f>
        <v>0</v>
      </c>
      <c r="FR77">
        <f>IF($Z$5=0,0,IF(BN77&lt;=0,0,('LED Curve'!$D$19*(BN77/$Z$5)^3+'LED Curve'!$D$20*(BN77/$Z$5)^2+'LED Curve'!$D$21*(BN77/$Z$5)^1+'LED Curve'!$D$22)*$AE$5*$Z$5))</f>
        <v>0</v>
      </c>
      <c r="FS77">
        <f>IF($Z$6=0,0,IF(BO77&lt;=0,0,('LED Curve'!$D$19*(BO77/$Z$6)^3+'LED Curve'!$D$20*(BO77/$Z$6)^2+'LED Curve'!$D$21*(BO77/$Z$6)^1+'LED Curve'!$D$22)*$AE$6*$Z$6))</f>
        <v>0</v>
      </c>
      <c r="FU77">
        <f>IF($W$2=0,0,IF(BQ77&lt;=0,0,('LED Curve'!$D$19*(BQ77/$W$2)^3+'LED Curve'!$D$20*(BQ77/$W$2)^2+'LED Curve'!$D$21*(BQ77/$W$2)^1+'LED Curve'!$D$22)*$AC$2*$W$2))</f>
        <v>709.19665242387771</v>
      </c>
      <c r="FV77">
        <f>IF($W$3=0,0,IF(BR77&lt;=0,0,('LED Curve'!$D$19*(BR77/$W$3)^3+'LED Curve'!$D$20*(BR77/$W$3)^2+'LED Curve'!$D$21*(BR77/$W$3)^1+'LED Curve'!$D$22)*$AC$3*$W$3))</f>
        <v>1772.9916310596943</v>
      </c>
      <c r="FW77">
        <f>IF($W$4=0,0,IF(BS77&lt;=0,0,('LED Curve'!$D$19*(BS77/$W$4)^3+'LED Curve'!$D$20*(BS77/$W$4)^2+'LED Curve'!$D$21*(BS77/$W$4)^1+'LED Curve'!$D$22)*$AC$4*$W$4))</f>
        <v>0</v>
      </c>
      <c r="FX77">
        <f>IF($W$5=0,0,IF(BT77&lt;=0,0,('LED Curve'!$D$19*(BT77/$W$5)^3+'LED Curve'!$D$20*(BT77/$W$5)^2+'LED Curve'!$D$21*(BT77/$W$5)^1+'LED Curve'!$D$22)*$AC$5*$W$5))</f>
        <v>0</v>
      </c>
      <c r="FY77">
        <f>IF($W$6=0,0,IF(BU77&lt;=0,0,('LED Curve'!$D$19*(BU77/$W$6)^3+'LED Curve'!$D$20*(BU77/$W$6)^2+'LED Curve'!$D$21*(BU77/$W$6)^1+'LED Curve'!$D$22)*$AC$6*$W$6))</f>
        <v>0</v>
      </c>
      <c r="FZ77">
        <f>IF($Z$2=0,0,IF(BV77&lt;=0,0,('LED Curve'!$D$19*(BV77/$Z$2)^3+'LED Curve'!$D$20*(BV77/$Z$2)^2+'LED Curve'!$D$21*(BV77/$Z$2)^1+'LED Curve'!$D$22)*$AE$2*$Z$2))</f>
        <v>0</v>
      </c>
      <c r="GA77">
        <f>IF($Z$3=0,0,IF(BW77&lt;=0,0,('LED Curve'!$D$19*(BW77/$Z$3)^3+'LED Curve'!$D$20*(BW77/$Z$3)^2+'LED Curve'!$D$21*(BW77/$Z$3)^1+'LED Curve'!$D$22)*$AE$3*$Z$3))</f>
        <v>0</v>
      </c>
      <c r="GB77">
        <f>IF($Z$4=0,0,IF(BX77&lt;=0,0,('LED Curve'!$D$19*(BX77/$Z$4)^3+'LED Curve'!$D$20*(BX77/$Z$4)^2+'LED Curve'!$D$21*(BX77/$Z$4)^1+'LED Curve'!$D$22)*$AE$4*$Z$4))</f>
        <v>0</v>
      </c>
      <c r="GC77">
        <f>IF($Z$5=0,0,IF(BY77&lt;=0,0,('LED Curve'!$D$19*(BY77/$Z$5)^3+'LED Curve'!$D$20*(BY77/$Z$5)^2+'LED Curve'!$D$21*(BY77/$Z$5)^1+'LED Curve'!$D$22)*$AE$5*$Z$5))</f>
        <v>0</v>
      </c>
      <c r="GD77">
        <f>IF($Z$6=0,0,IF(BZ77&lt;=0,0,('LED Curve'!$D$19*(BZ77/$Z$6)^3+'LED Curve'!$D$20*(BZ77/$Z$6)^2+'LED Curve'!$D$21*(BZ77/$Z$6)^1+'LED Curve'!$D$22)*$AE$6*$Z$6))</f>
        <v>0</v>
      </c>
      <c r="GF77">
        <f>IF($W$2=0,0,IF(CB77&lt;=0,0,('LED Curve'!$D$19*(CB77/$W$2)^3+'LED Curve'!$D$20*(CB77/$W$2)^2+'LED Curve'!$D$21*(CB77/$W$2)^1+'LED Curve'!$D$22)*$AC$2*$W$2))</f>
        <v>711.46841784321191</v>
      </c>
      <c r="GG77">
        <f>IF($W$3=0,0,IF(CC77&lt;=0,0,('LED Curve'!$D$19*(CC77/$W$3)^3+'LED Curve'!$D$20*(CC77/$W$3)^2+'LED Curve'!$D$21*(CC77/$W$3)^1+'LED Curve'!$D$22)*$AC$3*$W$3))</f>
        <v>1778.6710446080297</v>
      </c>
      <c r="GH77">
        <f>IF($W$4=0,0,IF(CD77&lt;=0,0,('LED Curve'!$D$19*(CD77/$W$4)^3+'LED Curve'!$D$20*(CD77/$W$4)^2+'LED Curve'!$D$21*(CD77/$W$4)^1+'LED Curve'!$D$22)*$AC$4*$W$4))</f>
        <v>0</v>
      </c>
      <c r="GI77">
        <f>IF($W$5=0,0,IF(CE77&lt;=0,0,('LED Curve'!$D$19*(CE77/$W$5)^3+'LED Curve'!$D$20*(CE77/$W$5)^2+'LED Curve'!$D$21*(CE77/$W$5)^1+'LED Curve'!$D$22)*$AC$5*$W$5))</f>
        <v>0</v>
      </c>
      <c r="GJ77">
        <f>IF($W$6=0,0,IF(CF77&lt;=0,0,('LED Curve'!$D$19*(CF77/$W$6)^3+'LED Curve'!$D$20*(CF77/$W$6)^2+'LED Curve'!$D$21*(CF77/$W$6)^1+'LED Curve'!$D$22)*$AC$6*$W$6))</f>
        <v>0</v>
      </c>
      <c r="GK77">
        <f>IF($Z$2=0,0,IF(CG77&lt;=0,0,('LED Curve'!$D$19*(CG77/$Z$2)^3+'LED Curve'!$D$20*(CG77/$Z$2)^2+'LED Curve'!$D$21*(CG77/$Z$2)^1+'LED Curve'!$D$22)*$AE$2*$Z$2))</f>
        <v>0</v>
      </c>
      <c r="GL77">
        <f>IF($Z$3=0,0,IF(CH77&lt;=0,0,('LED Curve'!$D$19*(CH77/$Z$3)^3+'LED Curve'!$D$20*(CH77/$Z$3)^2+'LED Curve'!$D$21*(CH77/$Z$3)^1+'LED Curve'!$D$22)*$AE$3*$Z$3))</f>
        <v>0</v>
      </c>
      <c r="GM77">
        <f>IF($Z$4=0,0,IF(CI77&lt;=0,0,('LED Curve'!$D$19*(CI77/$Z$4)^3+'LED Curve'!$D$20*(CI77/$Z$4)^2+'LED Curve'!$D$21*(CI77/$Z$4)^1+'LED Curve'!$D$22)*$AE$4*$Z$4))</f>
        <v>0</v>
      </c>
      <c r="GN77">
        <f>IF($Z$5=0,0,IF(CJ77&lt;=0,0,('LED Curve'!$D$19*(CJ77/$Z$5)^3+'LED Curve'!$D$20*(CJ77/$Z$5)^2+'LED Curve'!$D$21*(CJ77/$Z$5)^1+'LED Curve'!$D$22)*$AE$5*$Z$5))</f>
        <v>0</v>
      </c>
      <c r="GO77">
        <f>IF($Z$6=0,0,IF(CK77&lt;=0,0,('LED Curve'!$D$19*(CK77/$Z$6)^3+'LED Curve'!$D$20*(CK77/$Z$6)^2+'LED Curve'!$D$21*(CK77/$Z$6)^1+'LED Curve'!$D$22)*$AE$6*$Z$6))</f>
        <v>0</v>
      </c>
      <c r="GQ77">
        <f t="shared" si="226"/>
        <v>2481.1643252604858</v>
      </c>
      <c r="GR77">
        <f t="shared" si="154"/>
        <v>716.26843984290781</v>
      </c>
      <c r="GS77">
        <f t="shared" si="227"/>
        <v>2482.1882834835719</v>
      </c>
      <c r="GT77">
        <f t="shared" si="155"/>
        <v>173.96236664445632</v>
      </c>
      <c r="GU77">
        <f t="shared" si="228"/>
        <v>2490.1394624512413</v>
      </c>
      <c r="GV77">
        <f t="shared" si="156"/>
        <v>0</v>
      </c>
    </row>
    <row r="78" spans="1:204" ht="16.899999999999999">
      <c r="A78">
        <v>67</v>
      </c>
      <c r="B78">
        <f t="shared" si="117"/>
        <v>2.1809895833333334E-3</v>
      </c>
      <c r="C78" s="50">
        <f t="shared" si="118"/>
        <v>110.5019976132085</v>
      </c>
      <c r="D78" s="50">
        <f t="shared" si="119"/>
        <v>122.935552903565</v>
      </c>
      <c r="E78" s="50">
        <f t="shared" si="120"/>
        <v>135.36910819392151</v>
      </c>
      <c r="G78" s="52">
        <f t="shared" si="121"/>
        <v>1.7539999621144207</v>
      </c>
      <c r="H78" s="52">
        <f t="shared" si="122"/>
        <v>1.9513579825962697</v>
      </c>
      <c r="I78" s="52">
        <f t="shared" si="123"/>
        <v>2.1487160030781189</v>
      </c>
      <c r="J78" s="52">
        <f>IF(C78&lt;Calculation!D$19,0,G78)</f>
        <v>1.7539999621144207</v>
      </c>
      <c r="K78" s="52">
        <f>IF(D78&lt;Calculation!D$19,0,H78)</f>
        <v>1.9513579825962697</v>
      </c>
      <c r="L78" s="52">
        <f>IF(E78&lt;Calculation!D$19,0,I78)</f>
        <v>2.1487160030781189</v>
      </c>
      <c r="M78" s="52">
        <f>IF(IF(C78&lt;Calculation!D$19,0,C78*(R$3/(R$2+R$3)))&gt;0,$H$2*SIN(2*PI()*$E$2*B78)+$H$5,0)</f>
        <v>1.7704044566057935</v>
      </c>
      <c r="N78" s="52">
        <f>IF(IF(D78&lt;Calculation!D$19,0,D78*(R$3/(R$2+R$3)))&gt;0,$J$2*SIN(2*PI()*$E$2*B78)+$J$5,0)</f>
        <v>1.7736345703605323</v>
      </c>
      <c r="O78" s="52">
        <f>IF(IF(E78&lt;Calculation!D$19,0,E78*(R$3/(R$2+R$3)))&gt;0,$L$2*SIN(2*PI()*$E$2*B78)+$L$5,0)</f>
        <v>1.7834121097631679</v>
      </c>
      <c r="Q78" s="55">
        <f>(M78/Design!C$43)*10^3</f>
        <v>196.7116062895326</v>
      </c>
      <c r="R78" s="55">
        <f>(N78/Design!C$43)*10^3</f>
        <v>197.07050781783693</v>
      </c>
      <c r="S78" s="55">
        <f>(O78/Design!C$43)*10^3</f>
        <v>198.15690108479643</v>
      </c>
      <c r="U78" s="55">
        <f>(($H$2*SIN(2*PI()*$E$2*B78)+$H$5)/Design!C$43)*10^3</f>
        <v>196.7116062895326</v>
      </c>
      <c r="V78" s="55">
        <f>(($J$2*SIN(2*PI()*$E$2*B78)+$J$5)/Design!C$43)*10^3</f>
        <v>197.07050781783693</v>
      </c>
      <c r="W78" s="55">
        <f>(($L$2*SIN(2*PI()*$E$2*B78)+$L$5)/Design!C$43)*10^3</f>
        <v>198.15690108479643</v>
      </c>
      <c r="Y78" s="99">
        <f>IF(C78&lt;('LED Curve'!$D$14*(U78/$W$2)^3+'LED Curve'!$D$15*(U78/$W$2)^2+'LED Curve'!$D$16*(U78/$W$2)^1+'LED Curve'!$D$17)*$AC$2+((R$5-1)*Design!C$18),0,         ('LED Curve'!$D$14*(U78/$W$2)^3+'LED Curve'!$D$15*(U78/$W$2)^2+'LED Curve'!$D$16*(U78/$W$2)^1+'LED Curve'!$D$17)*$AC$2)</f>
        <v>26.400474874114124</v>
      </c>
      <c r="Z78" s="99">
        <f>IF(Y78=0,0,IF(C78&lt;Y78+('LED Curve'!$D$14*(U78/$W$3)^3+'LED Curve'!$D$15*(U78/$W$3)^2+'LED Curve'!$D$16*(U78/$W$3)^1+'LED Curve'!$D$17)*$AC$3+((R$5-2)*Design!C$18),0,         ('LED Curve'!$D$14*(U78/$W$3)^3+'LED Curve'!$D$15*(U78/$W$3)^2+'LED Curve'!$D$16*(U78/$W$3)^1+'LED Curve'!$D$17)*$AC$3))</f>
        <v>66.001187185285318</v>
      </c>
      <c r="AA78" s="99">
        <f>IF(Z78=0,0,IF(C78&lt;(SUM(Y78:Z78)+('LED Curve'!$D$14*(U78/$W$4)^3+'LED Curve'!$D$15*(U78/$W$4)^2+'LED Curve'!$D$16*(U78/$W$4)^1+'LED Curve'!$D$17)*$AC$4+((R$5-3)*Design!C$18)),0,         ('LED Curve'!$D$14*(U78/$W$4)^3+'LED Curve'!$D$15*(U78/$W$4)^2+'LED Curve'!$D$16*(U78/$W$4)^1+'LED Curve'!$D$17)*$AC$4))</f>
        <v>0</v>
      </c>
      <c r="AB78" s="99">
        <f>IF(AA78=0,0,IF(C78&lt;(SUM(Y78:AA78)+('LED Curve'!$D$14*(U78/$W$5)^3+'LED Curve'!$D$15*(U78/$W$5)^2+'LED Curve'!$D$16*(U78/$W$5)^1+'LED Curve'!$D$17)*$AC$5+((R$5-4)*Design!C$18)),0,         ('LED Curve'!$D$14*(U78/$W$5)^3+'LED Curve'!$D$15*(U78/$W$5)^2+'LED Curve'!$D$16*(U78/$W$5)^1+'LED Curve'!$D$17)*$AC$5))</f>
        <v>0</v>
      </c>
      <c r="AC78" s="99">
        <f>IF(AB78=0,0,IF(C78&lt;(SUM(Y78:AB78)+ ('LED Curve'!$D$14*(U78/$W$6)^3+'LED Curve'!$D$15*(U78/$W$6)^2+'LED Curve'!$D$16*(U78/$W$6)^1+'LED Curve'!$D$17)*$AC$6+((R$5-5)*Design!C$18)),0,         ('LED Curve'!$D$14*(U78/$W$6)^3+'LED Curve'!$D$15*(U78/$W$6)^2+'LED Curve'!$D$16*(U78/$W$6)^1+'LED Curve'!$D$17)*$AC$6))</f>
        <v>0</v>
      </c>
      <c r="AD78" s="99">
        <f>IF(AC78=0,0,IF(C78&lt;(SUM(Y78:AC78)+('LED Curve'!$D$14*(U78/$Z$2)^3+'LED Curve'!$D$15*(U78/$Z$2)^2+'LED Curve'!$D$16*(U78/$Z$2)^1+'LED Curve'!$D$17)*$AE$2+((R$5-6)*Design!C$18)),0,         ('LED Curve'!$D$14*(U78/$Z$2)^3+'LED Curve'!$D$15*(U78/$Z$2)^2+'LED Curve'!$D$16*(U78/$Z$2)^1+'LED Curve'!$D$17)*$AE$2))</f>
        <v>0</v>
      </c>
      <c r="AE78" s="99">
        <f>IF(AD78=0,0,IF(C78&lt;(SUM(Y78:AD78)+('LED Curve'!$D$14*(U78/$Z$3)^3+'LED Curve'!$D$15*(U78/$Z$3)^2+'LED Curve'!$D$16*(U78/$Z$3)^1+'LED Curve'!$D$17)*$AE$3+((R$5-7)*Design!C$18)),0,         ('LED Curve'!$D$14*(U78/$Z$3)^3+'LED Curve'!$D$15*(U78/$Z$3)^2+'LED Curve'!$D$16*(U78/$Z$3)^1+'LED Curve'!$D$17)*$AE$3))</f>
        <v>0</v>
      </c>
      <c r="AF78" s="99">
        <f>IF(AE78=0,0,IF(C78&lt;(SUM(Y78:AE78)+('LED Curve'!$D$14*(U78/$Z$4)^3+'LED Curve'!$D$15*(U78/$Z$4)^2+'LED Curve'!$D$16*(U78/$Z$4)^1+'LED Curve'!$D$17)*$AE$4+((R$5-8)*Design!C$18)),0,         ('LED Curve'!$D$14*(U78/$Z$4)^3+'LED Curve'!$D$15*(U78/$Z$4)^2+'LED Curve'!$D$16*(U78/$Z$4)^1+'LED Curve'!$D$17)*$AE$4))</f>
        <v>0</v>
      </c>
      <c r="AG78" s="99">
        <f>IF(AF78=0,0,IF(C78&lt;(SUM(Y78:AF78)+('LED Curve'!$D$14*(U78/$Z$5)^3+'LED Curve'!$D$15*(U78/$Z$5)^2+'LED Curve'!$D$16*(U78/$Z$5)^1+'LED Curve'!$D$17)*$AE$5+((R$5-9)*Design!C$18)),0,         ('LED Curve'!$D$14*(U78/$Z$5)^3+'LED Curve'!$D$15*(U78/$Z$5)^2+'LED Curve'!$D$16*(U78/$Z$5)^1+'LED Curve'!$D$17)*$AE$5))</f>
        <v>0</v>
      </c>
      <c r="AH78" s="99">
        <f>IF(AG78=0,0,IF(C78&lt;(SUM(Y78:AG78)+('LED Curve'!$D$14*(U78/$Z$6)^3+'LED Curve'!$D$15*(U78/$Z$6)^2+'LED Curve'!$D$16*(U78/$Z$6)^1+'LED Curve'!$D$17)*$AE$6+((R$5-10)*Design!C$18)),0,         ('LED Curve'!$D$14*(U78/$Z$6)^3+'LED Curve'!$D$15*(U78/$Z$6)^2+'LED Curve'!$D$16*(U78/$Z$6)^1+'LED Curve'!$D$17)*$AE$6))</f>
        <v>0</v>
      </c>
      <c r="AI78">
        <f t="shared" si="157"/>
        <v>92.401662059399442</v>
      </c>
      <c r="AJ78" s="57">
        <f>IF(D78&lt;('LED Curve'!$D$14*(V78/$W$2)^3+'LED Curve'!$D$15*(V78/$W$2)^2+'LED Curve'!$D$16*(V78/$W$2)^1+'LED Curve'!$D$17)*$AC$2+((R$5-1)*Design!C$18),0,         ('LED Curve'!$D$14*(V78/$W$2)^3+'LED Curve'!$D$15*(V78/$W$2)^2+'LED Curve'!$D$16*(V78/$W$2)^1+'LED Curve'!$D$17)*$AC$2)</f>
        <v>26.406107102859096</v>
      </c>
      <c r="AK78" s="57">
        <f>IF(AJ78=0,0,IF(D78&lt;AJ78+('LED Curve'!$D$14*(V78/$W$3)^3+'LED Curve'!$D$15*(V78/$W$3)^2+'LED Curve'!$D$16*(V78/$W$3)^1+'LED Curve'!$D$17)*$AC$3+((R$5-1)*Design!C$18),0,         ('LED Curve'!$D$14*(V78/$W$3)^3+'LED Curve'!$D$15*(V78/$W$3)^2+'LED Curve'!$D$16*(V78/$W$3)^1+'LED Curve'!$D$17)*$AC$3))</f>
        <v>66.01526775714774</v>
      </c>
      <c r="AL78" s="57">
        <f>IF(AK78=0,0,IF(D78&lt;(SUM(AJ78:AK78)+('LED Curve'!$D$14*(V78/$W$4)^3+'LED Curve'!$D$15*(V78/$W$4)^2+'LED Curve'!$D$16*(V78/$W$4)^1+'LED Curve'!$D$17)*$AC$4+((R$5-1)*Design!C$18)),0,         ('LED Curve'!$D$14*(V78/$W$4)^3+'LED Curve'!$D$15*(V78/$W$4)^2+'LED Curve'!$D$16*(V78/$W$4)^1+'LED Curve'!$D$17)*$AC$4))</f>
        <v>0</v>
      </c>
      <c r="AM78" s="57">
        <f>IF(AL78=0,0,IF(D78&lt;(SUM(AJ78:AL78)+('LED Curve'!$D$14*(V78/$W$5)^3+'LED Curve'!$D$15*(V78/$W$5)^2+'LED Curve'!$D$16*(V78/$W$5)^1+'LED Curve'!$D$17)*$AC$5+((R$5-1)*Design!C$18)),0,         ('LED Curve'!$D$14*(V78/$W$5)^3+'LED Curve'!$D$15*(V78/$W$5)^2+'LED Curve'!$D$16*(V78/$W$5)^1+'LED Curve'!$D$17)*$AC$5))</f>
        <v>0</v>
      </c>
      <c r="AN78" s="57">
        <f>IF(AM78=0,0,IF(D78&lt;(SUM(AJ78:AM78)+ ('LED Curve'!$D$14*(V78/$W$6)^3+'LED Curve'!$D$15*(V78/$W$6)^2+'LED Curve'!$D$16*(V78/$W$6)^1+'LED Curve'!$D$17)*$AC$6+((R$5-1)*Design!C$18)),0,         ('LED Curve'!$D$14*(V78/$W$6)^3+'LED Curve'!$D$15*(V78/$W$6)^2+'LED Curve'!$D$16*(V78/$W$6)^1+'LED Curve'!$D$17)*$AC$6))</f>
        <v>0</v>
      </c>
      <c r="AO78" s="57">
        <f>IF(AN78=0,0,IF(D78&lt;(SUM(AJ78:AN78)+('LED Curve'!$D$14*(V78/$Z$2)^3+'LED Curve'!$D$15*(V78/$Z$2)^2+'LED Curve'!$D$16*(V78/$Z$2)^1+'LED Curve'!$D$17)*$AE$2+((R$5-1)*Design!C$18)),0,         ('LED Curve'!$D$14*(V78/$Z$2)^3+'LED Curve'!$D$15*(V78/$Z$2)^2+'LED Curve'!$D$16*(V78/$Z$2)^1+'LED Curve'!$D$17)*$AE$2))</f>
        <v>0</v>
      </c>
      <c r="AP78" s="57">
        <f>IF(AO78=0,0,IF(D78&lt;(SUM(AJ78:AO78)+('LED Curve'!$D$14*(V78/$Z$3)^3+'LED Curve'!$D$15*(V78/$Z$3)^2+'LED Curve'!$D$16*(V78/$Z$3)^1+'LED Curve'!$D$17)*$AE$3+((R$5-1)*Design!C$18)),0,         ('LED Curve'!$D$14*(V78/$Z$3)^3+'LED Curve'!$D$15*(V78/$Z$3)^2+'LED Curve'!$D$16*(V78/$Z$3)^1+'LED Curve'!$D$17)*$AE$3))</f>
        <v>0</v>
      </c>
      <c r="AQ78" s="57">
        <f>IF(AP78=0,0,IF(D78&lt;(SUM(AJ78:AP78)+('LED Curve'!$D$14*(V78/$Z$4)^3+'LED Curve'!$D$15*(V78/$Z$4)^2+'LED Curve'!$D$16*(V78/$Z$4)^1+'LED Curve'!$D$17)*$AE$4+((R$5-1)*Design!C$18)),0,         ('LED Curve'!$D$14*(V78/$Z$4)^3+'LED Curve'!$D$15*(V78/$Z$4)^2+'LED Curve'!$D$16*(V78/$Z$4)^1+'LED Curve'!$D$17)*$AE$4))</f>
        <v>0</v>
      </c>
      <c r="AR78" s="57">
        <f>IF(AQ78=0,0,IF(D78&lt;(SUM(AJ78:AQ78)+('LED Curve'!$D$14*(V78/$Z$5)^3+'LED Curve'!$D$15*(V78/$Z$5)^2+'LED Curve'!$D$16*(V78/$Z$5)^1+'LED Curve'!$D$17)*$AE$5+((R$5-1)*Design!C$18)),0,         ('LED Curve'!$D$14*(V78/$Z$5)^3+'LED Curve'!$D$15*(V78/$Z$5)^2+'LED Curve'!$D$16*(V78/$Z$5)^1+'LED Curve'!$D$17)*$AE$5))</f>
        <v>0</v>
      </c>
      <c r="AS78" s="57">
        <f>IF(AR78=0,0,IF(D78&lt;(SUM(AJ78:AR78)+('LED Curve'!$D$14*(V78/$Z$6)^3+'LED Curve'!$D$15*(V78/$Z$6)^2+'LED Curve'!$D$16*(V78/$Z$6)^1+'LED Curve'!$D$17)*$AE$6+((R$5-1)*Design!C$18)),0,         ('LED Curve'!$D$14*(V78/$Z$6)^3+'LED Curve'!$D$15*(V78/$Z$6)^2+'LED Curve'!$D$16*(V78/$Z$6)^1+'LED Curve'!$D$17)*$AE$6))</f>
        <v>0</v>
      </c>
      <c r="AU78" s="59">
        <f>IF(E78&lt;('LED Curve'!$D$14*(W78/$W$2)^3+'LED Curve'!$D$15*(W78/$W$2)^2+'LED Curve'!$D$16*(W78/$W$2)^1+'LED Curve'!$D$17)*$AC$2+((R$5-1)*Design!C$18),0,         ('LED Curve'!$D$14*(W78/$W$2)^3+'LED Curve'!$D$15*(W78/$W$2)^2+'LED Curve'!$D$16*(W78/$W$2)^1+'LED Curve'!$D$17)*$AC$2)</f>
        <v>26.423015322589606</v>
      </c>
      <c r="AV78" s="59">
        <f>IF(AU78=0,0,IF(E78&lt;AU78+('LED Curve'!$D$14*(W78/$W$3)^3+'LED Curve'!$D$15*(W78/$W$3)^2+'LED Curve'!$D$16*(W78/$W$3)^1+'LED Curve'!$D$17)*$AC$3+((R$5-2)*Design!C$18),0,         ('LED Curve'!$D$14*(W78/$W$3)^3+'LED Curve'!$D$15*(W78/$W$3)^2+'LED Curve'!$D$16*(W78/$W$3)^1+'LED Curve'!$D$17)*$AC$3))</f>
        <v>66.057538306474015</v>
      </c>
      <c r="AW78" s="59">
        <f>IF(AV78=0,0,IF(E78&lt;(SUM(AU78:AV78)+('LED Curve'!$D$14*(W78/$W$4)^3+'LED Curve'!$D$15*(W78/$W$4)^2+'LED Curve'!$D$16*(W78/$W$4)^1+'LED Curve'!$D$17)*$AC$4+((R$5-3)*Design!C$18)),0,         ('LED Curve'!$D$14*(W78/$W$4)^3+'LED Curve'!$D$15*(W78/$W$4)^2+'LED Curve'!$D$16*(W78/$W$4)^1+'LED Curve'!$D$17)*$AC$4))</f>
        <v>0</v>
      </c>
      <c r="AX78" s="59">
        <f>IF(AW78=0,0,IF(E78&lt;(SUM(AU78:AW78)+('LED Curve'!$D$14*(W78/$W$5)^3+'LED Curve'!$D$15*(W78/$W$5)^2+'LED Curve'!$D$16*(W78/$W$5)^1+'LED Curve'!$D$17)*$AC$5+((R$5-4)*Design!C$18)),0,         ('LED Curve'!$D$14*(W78/$W$5)^3+'LED Curve'!$D$15*(W78/$W$5)^2+'LED Curve'!$D$16*(W78/$W$5)^1+'LED Curve'!$D$17)*$AC$5))</f>
        <v>0</v>
      </c>
      <c r="AY78" s="59">
        <f>IF(AX78=0,0,IF(E78&lt;(SUM(AU78:AX78)+ ('LED Curve'!$D$14*(W78/$W$6)^3+'LED Curve'!$D$15*(W78/$W$6)^2+'LED Curve'!$D$16*(W78/$W$6)^1+'LED Curve'!$D$17)*$AC$6+((R$5-5)*Design!C$18)),0,         ('LED Curve'!$D$14*(W78/$W$6)^3+'LED Curve'!$D$15*(W78/$W$6)^2+'LED Curve'!$D$16*(W78/$W$6)^1+'LED Curve'!$D$17)*$AC$6))</f>
        <v>0</v>
      </c>
      <c r="AZ78" s="59">
        <f>IF(AY78=0,0,IF(E78&lt;(SUM(AU78:AY78)+('LED Curve'!$D$14*(W78/$Z$2)^3+'LED Curve'!$D$15*(W78/$Z$2)^2+'LED Curve'!$D$16*(W78/$Z$2)^1+'LED Curve'!$D$17)*$AE$2+((R$5-6)*Design!C$18)),0,         ('LED Curve'!$D$14*(W78/$Z$2)^3+'LED Curve'!$D$15*(W78/$Z$2)^2+'LED Curve'!$D$16*(W78/$Z$2)^1+'LED Curve'!$D$17)*$AE$2))</f>
        <v>0</v>
      </c>
      <c r="BA78" s="59">
        <f>IF(AZ78=0,0,IF(E78&lt;(SUM(AU78:AZ78)+('LED Curve'!$D$14*(W78/$Z$3)^3+'LED Curve'!$D$15*(W78/$Z$3)^2+'LED Curve'!$D$16*(W78/$Z$3)^1+'LED Curve'!$D$17)*$AE$3+((R$5-7)*Design!C$18)),0,         ('LED Curve'!$D$14*(W78/$Z$3)^3+'LED Curve'!$D$15*(W78/$Z$3)^2+'LED Curve'!$D$16*(W78/$Z$3)^1+'LED Curve'!$D$17)*$AE$3))</f>
        <v>0</v>
      </c>
      <c r="BB78" s="59">
        <f>IF(BA78=0,0,IF(E78&lt;(SUM(AU78:BA78)+('LED Curve'!$D$14*(W78/$Z$4)^3+'LED Curve'!$D$15*(W78/$Z$4)^2+'LED Curve'!$D$16*(W78/$Z$4)^1+'LED Curve'!$D$17)*$AE$4+((R$5-8)*Design!C$18)),0,         ('LED Curve'!$D$14*(W78/$Z$4)^3+'LED Curve'!$D$15*(W78/$Z$4)^2+'LED Curve'!$D$16*(W78/$Z$4)^1+'LED Curve'!$D$17)*$AE$4))</f>
        <v>0</v>
      </c>
      <c r="BC78" s="59">
        <f>IF(BB78=0,0,IF(E78&lt;(SUM(AU78:BB78)+('LED Curve'!$D$14*(W78/$Z$5)^3+'LED Curve'!$D$15*(W78/$Z$5)^2+'LED Curve'!$D$16*(W78/$Z$5)^1+'LED Curve'!$D$17)*$AE$5+((R$5-9)*Design!C$18)),0,         ('LED Curve'!$D$14*(W78/$Z$5)^3+'LED Curve'!$D$15*(W78/$Z$5)^2+'LED Curve'!$D$16*(W78/$Z$5)^1+'LED Curve'!$D$17)*$AE$5))</f>
        <v>0</v>
      </c>
      <c r="BD78" s="59">
        <f>IF(BC78=0,0,IF(E78&lt;(SUM(AU78:BC78)+('LED Curve'!$D$14*(W78/$Z$6)^3+'LED Curve'!$D$15*(W78/$Z$6)^2+'LED Curve'!$D$16*(W78/$Z$6)^1+'LED Curve'!$D$17)*$AE$6+((R$5-10)*Design!C$18)),0,         ('LED Curve'!$D$14*(W78/$Z$6)^3+'LED Curve'!$D$15*(W78/$Z$6)^2+'LED Curve'!$D$16*(W78/$Z$6)^1+'LED Curve'!$D$17)*$AE$6))</f>
        <v>0</v>
      </c>
      <c r="BE78">
        <f t="shared" si="158"/>
        <v>92.480553629063621</v>
      </c>
      <c r="BF78" s="64">
        <f t="shared" si="124"/>
        <v>196.7116062895326</v>
      </c>
      <c r="BG78" s="64">
        <f t="shared" si="125"/>
        <v>196.7116062895326</v>
      </c>
      <c r="BH78" s="64">
        <f t="shared" si="126"/>
        <v>0</v>
      </c>
      <c r="BI78" s="64">
        <f t="shared" si="127"/>
        <v>0</v>
      </c>
      <c r="BJ78" s="64">
        <f t="shared" si="128"/>
        <v>0</v>
      </c>
      <c r="BK78" s="64">
        <f t="shared" si="129"/>
        <v>0</v>
      </c>
      <c r="BL78" s="64">
        <f t="shared" si="130"/>
        <v>0</v>
      </c>
      <c r="BM78" s="64">
        <f t="shared" si="131"/>
        <v>0</v>
      </c>
      <c r="BN78" s="64">
        <f t="shared" si="132"/>
        <v>0</v>
      </c>
      <c r="BO78" s="64">
        <f t="shared" si="133"/>
        <v>0</v>
      </c>
      <c r="BQ78" s="67">
        <f t="shared" si="134"/>
        <v>197.07050781783693</v>
      </c>
      <c r="BR78" s="67">
        <f t="shared" si="135"/>
        <v>197.07050781783693</v>
      </c>
      <c r="BS78" s="67">
        <f t="shared" si="136"/>
        <v>0</v>
      </c>
      <c r="BT78" s="67">
        <f t="shared" si="137"/>
        <v>0</v>
      </c>
      <c r="BU78" s="67">
        <f t="shared" si="138"/>
        <v>0</v>
      </c>
      <c r="BV78" s="67">
        <f t="shared" si="139"/>
        <v>0</v>
      </c>
      <c r="BW78" s="67">
        <f t="shared" si="140"/>
        <v>0</v>
      </c>
      <c r="BX78" s="67">
        <f t="shared" si="141"/>
        <v>0</v>
      </c>
      <c r="BY78" s="67">
        <f t="shared" si="142"/>
        <v>0</v>
      </c>
      <c r="BZ78" s="67">
        <f t="shared" si="143"/>
        <v>0</v>
      </c>
      <c r="CB78" s="70">
        <f t="shared" si="144"/>
        <v>198.15690108479643</v>
      </c>
      <c r="CC78" s="70">
        <f t="shared" si="145"/>
        <v>198.15690108479643</v>
      </c>
      <c r="CD78" s="70">
        <f t="shared" si="146"/>
        <v>0</v>
      </c>
      <c r="CE78" s="70">
        <f t="shared" si="147"/>
        <v>0</v>
      </c>
      <c r="CF78" s="70">
        <f t="shared" si="148"/>
        <v>0</v>
      </c>
      <c r="CG78" s="70">
        <f t="shared" si="149"/>
        <v>0</v>
      </c>
      <c r="CH78" s="70">
        <f t="shared" si="150"/>
        <v>0</v>
      </c>
      <c r="CI78" s="70">
        <f t="shared" si="151"/>
        <v>0</v>
      </c>
      <c r="CJ78" s="70">
        <f t="shared" si="152"/>
        <v>0</v>
      </c>
      <c r="CK78" s="70">
        <f t="shared" si="153"/>
        <v>0</v>
      </c>
      <c r="CL78">
        <f t="shared" si="159"/>
        <v>396.31380216959286</v>
      </c>
      <c r="CM78" s="64">
        <f t="shared" si="160"/>
        <v>196.7116062895326</v>
      </c>
      <c r="CN78" s="64">
        <f t="shared" si="161"/>
        <v>196.7116062895326</v>
      </c>
      <c r="CO78" s="64">
        <f t="shared" si="162"/>
        <v>0</v>
      </c>
      <c r="CP78" s="64">
        <f t="shared" si="163"/>
        <v>0</v>
      </c>
      <c r="CQ78" s="64">
        <f t="shared" si="164"/>
        <v>0</v>
      </c>
      <c r="CR78" s="64">
        <f t="shared" si="165"/>
        <v>0</v>
      </c>
      <c r="CS78" s="64">
        <f t="shared" si="166"/>
        <v>0</v>
      </c>
      <c r="CT78" s="64">
        <f t="shared" si="167"/>
        <v>0</v>
      </c>
      <c r="CU78" s="64">
        <f t="shared" si="168"/>
        <v>0</v>
      </c>
      <c r="CV78" s="64">
        <f t="shared" si="169"/>
        <v>0</v>
      </c>
      <c r="CX78" s="103">
        <f t="shared" si="170"/>
        <v>197.07050781783693</v>
      </c>
      <c r="CY78" s="103">
        <f t="shared" si="171"/>
        <v>197.07050781783693</v>
      </c>
      <c r="CZ78" s="103">
        <f t="shared" si="172"/>
        <v>0</v>
      </c>
      <c r="DA78" s="103">
        <f t="shared" si="173"/>
        <v>0</v>
      </c>
      <c r="DB78" s="103">
        <f t="shared" si="174"/>
        <v>0</v>
      </c>
      <c r="DC78" s="103">
        <f t="shared" si="175"/>
        <v>0</v>
      </c>
      <c r="DD78" s="103">
        <f t="shared" si="176"/>
        <v>0</v>
      </c>
      <c r="DE78" s="103">
        <f t="shared" si="177"/>
        <v>0</v>
      </c>
      <c r="DF78" s="103">
        <f t="shared" si="178"/>
        <v>0</v>
      </c>
      <c r="DG78" s="103">
        <f t="shared" si="179"/>
        <v>0</v>
      </c>
      <c r="DI78" s="70">
        <f t="shared" si="180"/>
        <v>198.15690108479643</v>
      </c>
      <c r="DJ78" s="70">
        <f t="shared" si="181"/>
        <v>198.15690108479643</v>
      </c>
      <c r="DK78" s="70">
        <f t="shared" si="182"/>
        <v>0</v>
      </c>
      <c r="DL78" s="70">
        <f t="shared" si="183"/>
        <v>0</v>
      </c>
      <c r="DM78" s="70">
        <f t="shared" si="184"/>
        <v>0</v>
      </c>
      <c r="DN78" s="70">
        <f t="shared" si="185"/>
        <v>0</v>
      </c>
      <c r="DO78" s="70">
        <f t="shared" si="186"/>
        <v>0</v>
      </c>
      <c r="DP78" s="70">
        <f t="shared" si="187"/>
        <v>0</v>
      </c>
      <c r="DQ78" s="70">
        <f t="shared" si="188"/>
        <v>0</v>
      </c>
      <c r="DR78" s="70">
        <f t="shared" si="189"/>
        <v>0</v>
      </c>
      <c r="DT78">
        <f t="shared" si="190"/>
        <v>21.737025448696343</v>
      </c>
      <c r="DU78">
        <f t="shared" si="191"/>
        <v>24.226971839572112</v>
      </c>
      <c r="DV78">
        <f t="shared" si="192"/>
        <v>26.824322982320009</v>
      </c>
      <c r="DX78">
        <f t="shared" si="193"/>
        <v>0.30218392782256437</v>
      </c>
      <c r="DY78">
        <f t="shared" si="194"/>
        <v>0.28679830144211232</v>
      </c>
      <c r="DZ78">
        <f t="shared" si="195"/>
        <v>0.26946883153562778</v>
      </c>
      <c r="EB78">
        <f t="shared" si="196"/>
        <v>5.1932798192934353</v>
      </c>
      <c r="EC78">
        <f t="shared" si="197"/>
        <v>12.983199548233589</v>
      </c>
      <c r="ED78">
        <f t="shared" si="198"/>
        <v>0</v>
      </c>
      <c r="EE78">
        <f t="shared" si="199"/>
        <v>0</v>
      </c>
      <c r="EF78">
        <f t="shared" si="200"/>
        <v>0</v>
      </c>
      <c r="EG78">
        <f t="shared" si="201"/>
        <v>0</v>
      </c>
      <c r="EH78">
        <f t="shared" si="202"/>
        <v>0</v>
      </c>
      <c r="EI78">
        <f t="shared" si="203"/>
        <v>0</v>
      </c>
      <c r="EJ78">
        <f t="shared" si="204"/>
        <v>0</v>
      </c>
      <c r="EK78">
        <f t="shared" si="205"/>
        <v>0</v>
      </c>
      <c r="EM78">
        <f t="shared" si="206"/>
        <v>5.203864936252633</v>
      </c>
      <c r="EN78">
        <f t="shared" si="207"/>
        <v>13.009662340631582</v>
      </c>
      <c r="EO78">
        <f t="shared" si="208"/>
        <v>0</v>
      </c>
      <c r="EP78">
        <f t="shared" si="209"/>
        <v>0</v>
      </c>
      <c r="EQ78">
        <f t="shared" si="210"/>
        <v>0</v>
      </c>
      <c r="ER78">
        <f t="shared" si="211"/>
        <v>0</v>
      </c>
      <c r="ES78">
        <f t="shared" si="212"/>
        <v>0</v>
      </c>
      <c r="ET78">
        <f t="shared" si="213"/>
        <v>0</v>
      </c>
      <c r="EU78">
        <f t="shared" si="214"/>
        <v>0</v>
      </c>
      <c r="EV78">
        <f t="shared" si="215"/>
        <v>0</v>
      </c>
      <c r="EX78">
        <f t="shared" si="216"/>
        <v>5.2359028336404494</v>
      </c>
      <c r="EY78">
        <f t="shared" si="217"/>
        <v>13.089757084101123</v>
      </c>
      <c r="EZ78">
        <f t="shared" si="218"/>
        <v>0</v>
      </c>
      <c r="FA78">
        <f t="shared" si="219"/>
        <v>0</v>
      </c>
      <c r="FB78">
        <f t="shared" si="220"/>
        <v>0</v>
      </c>
      <c r="FC78">
        <f t="shared" si="221"/>
        <v>0</v>
      </c>
      <c r="FD78">
        <f t="shared" si="222"/>
        <v>0</v>
      </c>
      <c r="FE78">
        <f t="shared" si="223"/>
        <v>0</v>
      </c>
      <c r="FF78">
        <f t="shared" si="224"/>
        <v>0</v>
      </c>
      <c r="FG78">
        <f t="shared" si="225"/>
        <v>0</v>
      </c>
      <c r="FJ78">
        <f>IF($W$2=0,0,IF(BF78&lt;=0,0,('LED Curve'!$D$19*(BF78/$W$2)^3+'LED Curve'!$D$20*(BF78/$W$2)^2+'LED Curve'!$D$21*(BF78/$W$2)^1+'LED Curve'!$D$22)*$AC$2*$W$2))</f>
        <v>715.05016040616204</v>
      </c>
      <c r="FK78">
        <f>IF($W$3=0,0,IF(BG78&lt;=0,0,('LED Curve'!$D$19*(BG78/$W$3)^3+'LED Curve'!$D$20*(BG78/$W$3)^2+'LED Curve'!$D$21*(BG78/$W$3)^1+'LED Curve'!$D$22)*$AC$3*$W$3))</f>
        <v>1787.625401015405</v>
      </c>
      <c r="FL78">
        <f>IF($W$4=0,0,IF(BH78&lt;=0,0,('LED Curve'!$D$19*(BH78/$W$4)^3+'LED Curve'!$D$20*(BH78/$W$4)^2+'LED Curve'!$D$21*(BH78/$W$4)^1+'LED Curve'!$D$22)*$AC$4*$W$4))</f>
        <v>0</v>
      </c>
      <c r="FM78">
        <f>IF($W$5=0,0,IF(BI78&lt;=0,0,('LED Curve'!$D$19*(BI78/$W$5)^3+'LED Curve'!$D$20*(BI78/$W$5)^2+'LED Curve'!$D$21*(BI78/$W$5)^1+'LED Curve'!$D$22)*$AC$5*$W$5))</f>
        <v>0</v>
      </c>
      <c r="FN78">
        <f>IF($W$6=0,0,IF(BJ78&lt;=0,0,('LED Curve'!$D$19*(BJ78/$W$6)^3+'LED Curve'!$D$20*(BJ78/$W$6)^2+'LED Curve'!$D$21*(BJ78/$W$6)^1+'LED Curve'!$D$22)*$AC$6*$W$6))</f>
        <v>0</v>
      </c>
      <c r="FO78">
        <f>IF($Z$2=0,0,IF(BK78&lt;=0,0,('LED Curve'!$D$19*(BK78/$Z$2)^3+'LED Curve'!$D$20*(BK78/$Z$2)^2+'LED Curve'!$D$21*(BK78/$Z$2)^1+'LED Curve'!$D$22)*$AE$2*$Z$2))</f>
        <v>0</v>
      </c>
      <c r="FP78">
        <f>IF($Z$3=0,0,IF(BL78&lt;=0,0,('LED Curve'!$D$19*(BL78/$Z$3)^3+'LED Curve'!$D$20*(BL78/$Z$3)^2+'LED Curve'!$D$21*(BL78/$Z$3)^1+'LED Curve'!$D$22)*$AE$3*$Z$3))</f>
        <v>0</v>
      </c>
      <c r="FQ78">
        <f>IF($Z$4=0,0,IF(BM78&lt;=0,0,('LED Curve'!$D$19*(BM78/$Z$4)^3+'LED Curve'!$D$20*(BM78/$Z$4)^2+'LED Curve'!$D$21*(BM78/$Z$4)^1+'LED Curve'!$D$22)*$AE$4*$Z$4))</f>
        <v>0</v>
      </c>
      <c r="FR78">
        <f>IF($Z$5=0,0,IF(BN78&lt;=0,0,('LED Curve'!$D$19*(BN78/$Z$5)^3+'LED Curve'!$D$20*(BN78/$Z$5)^2+'LED Curve'!$D$21*(BN78/$Z$5)^1+'LED Curve'!$D$22)*$AE$5*$Z$5))</f>
        <v>0</v>
      </c>
      <c r="FS78">
        <f>IF($Z$6=0,0,IF(BO78&lt;=0,0,('LED Curve'!$D$19*(BO78/$Z$6)^3+'LED Curve'!$D$20*(BO78/$Z$6)^2+'LED Curve'!$D$21*(BO78/$Z$6)^1+'LED Curve'!$D$22)*$AE$6*$Z$6))</f>
        <v>0</v>
      </c>
      <c r="FU78">
        <f>IF($W$2=0,0,IF(BQ78&lt;=0,0,('LED Curve'!$D$19*(BQ78/$W$2)^3+'LED Curve'!$D$20*(BQ78/$W$2)^2+'LED Curve'!$D$21*(BQ78/$W$2)^1+'LED Curve'!$D$22)*$AC$2*$W$2))</f>
        <v>716.01830086196412</v>
      </c>
      <c r="FV78">
        <f>IF($W$3=0,0,IF(BR78&lt;=0,0,('LED Curve'!$D$19*(BR78/$W$3)^3+'LED Curve'!$D$20*(BR78/$W$3)^2+'LED Curve'!$D$21*(BR78/$W$3)^1+'LED Curve'!$D$22)*$AC$3*$W$3))</f>
        <v>1790.0457521549104</v>
      </c>
      <c r="FW78">
        <f>IF($W$4=0,0,IF(BS78&lt;=0,0,('LED Curve'!$D$19*(BS78/$W$4)^3+'LED Curve'!$D$20*(BS78/$W$4)^2+'LED Curve'!$D$21*(BS78/$W$4)^1+'LED Curve'!$D$22)*$AC$4*$W$4))</f>
        <v>0</v>
      </c>
      <c r="FX78">
        <f>IF($W$5=0,0,IF(BT78&lt;=0,0,('LED Curve'!$D$19*(BT78/$W$5)^3+'LED Curve'!$D$20*(BT78/$W$5)^2+'LED Curve'!$D$21*(BT78/$W$5)^1+'LED Curve'!$D$22)*$AC$5*$W$5))</f>
        <v>0</v>
      </c>
      <c r="FY78">
        <f>IF($W$6=0,0,IF(BU78&lt;=0,0,('LED Curve'!$D$19*(BU78/$W$6)^3+'LED Curve'!$D$20*(BU78/$W$6)^2+'LED Curve'!$D$21*(BU78/$W$6)^1+'LED Curve'!$D$22)*$AC$6*$W$6))</f>
        <v>0</v>
      </c>
      <c r="FZ78">
        <f>IF($Z$2=0,0,IF(BV78&lt;=0,0,('LED Curve'!$D$19*(BV78/$Z$2)^3+'LED Curve'!$D$20*(BV78/$Z$2)^2+'LED Curve'!$D$21*(BV78/$Z$2)^1+'LED Curve'!$D$22)*$AE$2*$Z$2))</f>
        <v>0</v>
      </c>
      <c r="GA78">
        <f>IF($Z$3=0,0,IF(BW78&lt;=0,0,('LED Curve'!$D$19*(BW78/$Z$3)^3+'LED Curve'!$D$20*(BW78/$Z$3)^2+'LED Curve'!$D$21*(BW78/$Z$3)^1+'LED Curve'!$D$22)*$AE$3*$Z$3))</f>
        <v>0</v>
      </c>
      <c r="GB78">
        <f>IF($Z$4=0,0,IF(BX78&lt;=0,0,('LED Curve'!$D$19*(BX78/$Z$4)^3+'LED Curve'!$D$20*(BX78/$Z$4)^2+'LED Curve'!$D$21*(BX78/$Z$4)^1+'LED Curve'!$D$22)*$AE$4*$Z$4))</f>
        <v>0</v>
      </c>
      <c r="GC78">
        <f>IF($Z$5=0,0,IF(BY78&lt;=0,0,('LED Curve'!$D$19*(BY78/$Z$5)^3+'LED Curve'!$D$20*(BY78/$Z$5)^2+'LED Curve'!$D$21*(BY78/$Z$5)^1+'LED Curve'!$D$22)*$AE$5*$Z$5))</f>
        <v>0</v>
      </c>
      <c r="GD78">
        <f>IF($Z$6=0,0,IF(BZ78&lt;=0,0,('LED Curve'!$D$19*(BZ78/$Z$6)^3+'LED Curve'!$D$20*(BZ78/$Z$6)^2+'LED Curve'!$D$21*(BZ78/$Z$6)^1+'LED Curve'!$D$22)*$AE$6*$Z$6))</f>
        <v>0</v>
      </c>
      <c r="GF78">
        <f>IF($W$2=0,0,IF(CB78&lt;=0,0,('LED Curve'!$D$19*(CB78/$W$2)^3+'LED Curve'!$D$20*(CB78/$W$2)^2+'LED Curve'!$D$21*(CB78/$W$2)^1+'LED Curve'!$D$22)*$AC$2*$W$2))</f>
        <v>718.93901627983541</v>
      </c>
      <c r="GG78">
        <f>IF($W$3=0,0,IF(CC78&lt;=0,0,('LED Curve'!$D$19*(CC78/$W$3)^3+'LED Curve'!$D$20*(CC78/$W$3)^2+'LED Curve'!$D$21*(CC78/$W$3)^1+'LED Curve'!$D$22)*$AC$3*$W$3))</f>
        <v>1797.3475406995885</v>
      </c>
      <c r="GH78">
        <f>IF($W$4=0,0,IF(CD78&lt;=0,0,('LED Curve'!$D$19*(CD78/$W$4)^3+'LED Curve'!$D$20*(CD78/$W$4)^2+'LED Curve'!$D$21*(CD78/$W$4)^1+'LED Curve'!$D$22)*$AC$4*$W$4))</f>
        <v>0</v>
      </c>
      <c r="GI78">
        <f>IF($W$5=0,0,IF(CE78&lt;=0,0,('LED Curve'!$D$19*(CE78/$W$5)^3+'LED Curve'!$D$20*(CE78/$W$5)^2+'LED Curve'!$D$21*(CE78/$W$5)^1+'LED Curve'!$D$22)*$AC$5*$W$5))</f>
        <v>0</v>
      </c>
      <c r="GJ78">
        <f>IF($W$6=0,0,IF(CF78&lt;=0,0,('LED Curve'!$D$19*(CF78/$W$6)^3+'LED Curve'!$D$20*(CF78/$W$6)^2+'LED Curve'!$D$21*(CF78/$W$6)^1+'LED Curve'!$D$22)*$AC$6*$W$6))</f>
        <v>0</v>
      </c>
      <c r="GK78">
        <f>IF($Z$2=0,0,IF(CG78&lt;=0,0,('LED Curve'!$D$19*(CG78/$Z$2)^3+'LED Curve'!$D$20*(CG78/$Z$2)^2+'LED Curve'!$D$21*(CG78/$Z$2)^1+'LED Curve'!$D$22)*$AE$2*$Z$2))</f>
        <v>0</v>
      </c>
      <c r="GL78">
        <f>IF($Z$3=0,0,IF(CH78&lt;=0,0,('LED Curve'!$D$19*(CH78/$Z$3)^3+'LED Curve'!$D$20*(CH78/$Z$3)^2+'LED Curve'!$D$21*(CH78/$Z$3)^1+'LED Curve'!$D$22)*$AE$3*$Z$3))</f>
        <v>0</v>
      </c>
      <c r="GM78">
        <f>IF($Z$4=0,0,IF(CI78&lt;=0,0,('LED Curve'!$D$19*(CI78/$Z$4)^3+'LED Curve'!$D$20*(CI78/$Z$4)^2+'LED Curve'!$D$21*(CI78/$Z$4)^1+'LED Curve'!$D$22)*$AE$4*$Z$4))</f>
        <v>0</v>
      </c>
      <c r="GN78">
        <f>IF($Z$5=0,0,IF(CJ78&lt;=0,0,('LED Curve'!$D$19*(CJ78/$Z$5)^3+'LED Curve'!$D$20*(CJ78/$Z$5)^2+'LED Curve'!$D$21*(CJ78/$Z$5)^1+'LED Curve'!$D$22)*$AE$5*$Z$5))</f>
        <v>0</v>
      </c>
      <c r="GO78">
        <f>IF($Z$6=0,0,IF(CK78&lt;=0,0,('LED Curve'!$D$19*(CK78/$Z$6)^3+'LED Curve'!$D$20*(CK78/$Z$6)^2+'LED Curve'!$D$21*(CK78/$Z$6)^1+'LED Curve'!$D$22)*$AE$6*$Z$6))</f>
        <v>0</v>
      </c>
      <c r="GQ78">
        <f t="shared" si="226"/>
        <v>2502.6755614215672</v>
      </c>
      <c r="GR78">
        <f t="shared" si="154"/>
        <v>737.77967600398915</v>
      </c>
      <c r="GS78">
        <f t="shared" si="227"/>
        <v>2506.0640530168744</v>
      </c>
      <c r="GT78">
        <f t="shared" si="155"/>
        <v>197.83813617775877</v>
      </c>
      <c r="GU78">
        <f t="shared" si="228"/>
        <v>2516.2865569794239</v>
      </c>
      <c r="GV78">
        <f t="shared" si="156"/>
        <v>0</v>
      </c>
    </row>
    <row r="79" spans="1:204" ht="16.899999999999999">
      <c r="A79">
        <v>68</v>
      </c>
      <c r="B79">
        <f t="shared" si="117"/>
        <v>2.2135416666666666E-3</v>
      </c>
      <c r="C79" s="50">
        <f t="shared" si="118"/>
        <v>111.76921809751975</v>
      </c>
      <c r="D79" s="50">
        <f t="shared" si="119"/>
        <v>124.34357566391083</v>
      </c>
      <c r="E79" s="50">
        <f t="shared" si="120"/>
        <v>136.91793323030191</v>
      </c>
      <c r="G79" s="52">
        <f t="shared" si="121"/>
        <v>1.774114572976504</v>
      </c>
      <c r="H79" s="52">
        <f t="shared" si="122"/>
        <v>1.9737075502208066</v>
      </c>
      <c r="I79" s="52">
        <f t="shared" si="123"/>
        <v>2.1733005274651096</v>
      </c>
      <c r="J79" s="52">
        <f>IF(C79&lt;Calculation!D$19,0,G79)</f>
        <v>1.774114572976504</v>
      </c>
      <c r="K79" s="52">
        <f>IF(D79&lt;Calculation!D$19,0,H79)</f>
        <v>1.9737075502208066</v>
      </c>
      <c r="L79" s="52">
        <f>IF(E79&lt;Calculation!D$19,0,I79)</f>
        <v>2.1733005274651096</v>
      </c>
      <c r="M79" s="52">
        <f>IF(IF(C79&lt;Calculation!D$19,0,C79*(R$3/(R$2+R$3)))&gt;0,$H$2*SIN(2*PI()*$E$2*B79)+$H$5,0)</f>
        <v>1.7905190674678768</v>
      </c>
      <c r="N79" s="52">
        <f>IF(IF(D79&lt;Calculation!D$19,0,D79*(R$3/(R$2+R$3)))&gt;0,$J$2*SIN(2*PI()*$E$2*B79)+$J$5,0)</f>
        <v>1.7959841379850694</v>
      </c>
      <c r="O79" s="52">
        <f>IF(IF(E79&lt;Calculation!D$19,0,E79*(R$3/(R$2+R$3)))&gt;0,$L$2*SIN(2*PI()*$E$2*B79)+$L$5,0)</f>
        <v>1.8079966341501585</v>
      </c>
      <c r="Q79" s="55">
        <f>(M79/Design!C$43)*10^3</f>
        <v>198.94656305198632</v>
      </c>
      <c r="R79" s="55">
        <f>(N79/Design!C$43)*10^3</f>
        <v>199.55379310945216</v>
      </c>
      <c r="S79" s="55">
        <f>(O79/Design!C$43)*10^3</f>
        <v>200.88851490557317</v>
      </c>
      <c r="U79" s="55">
        <f>(($H$2*SIN(2*PI()*$E$2*B79)+$H$5)/Design!C$43)*10^3</f>
        <v>198.94656305198632</v>
      </c>
      <c r="V79" s="55">
        <f>(($J$2*SIN(2*PI()*$E$2*B79)+$J$5)/Design!C$43)*10^3</f>
        <v>199.55379310945216</v>
      </c>
      <c r="W79" s="55">
        <f>(($L$2*SIN(2*PI()*$E$2*B79)+$L$5)/Design!C$43)*10^3</f>
        <v>200.88851490557317</v>
      </c>
      <c r="Y79" s="99">
        <f>IF(C79&lt;('LED Curve'!$D$14*(U79/$W$2)^3+'LED Curve'!$D$15*(U79/$W$2)^2+'LED Curve'!$D$16*(U79/$W$2)^1+'LED Curve'!$D$17)*$AC$2+((R$5-1)*Design!C$18),0,         ('LED Curve'!$D$14*(U79/$W$2)^3+'LED Curve'!$D$15*(U79/$W$2)^2+'LED Curve'!$D$16*(U79/$W$2)^1+'LED Curve'!$D$17)*$AC$2)</f>
        <v>26.435171913502749</v>
      </c>
      <c r="Z79" s="99">
        <f>IF(Y79=0,0,IF(C79&lt;Y79+('LED Curve'!$D$14*(U79/$W$3)^3+'LED Curve'!$D$15*(U79/$W$3)^2+'LED Curve'!$D$16*(U79/$W$3)^1+'LED Curve'!$D$17)*$AC$3+((R$5-2)*Design!C$18),0,         ('LED Curve'!$D$14*(U79/$W$3)^3+'LED Curve'!$D$15*(U79/$W$3)^2+'LED Curve'!$D$16*(U79/$W$3)^1+'LED Curve'!$D$17)*$AC$3))</f>
        <v>66.087929783756877</v>
      </c>
      <c r="AA79" s="99">
        <f>IF(Z79=0,0,IF(C79&lt;(SUM(Y79:Z79)+('LED Curve'!$D$14*(U79/$W$4)^3+'LED Curve'!$D$15*(U79/$W$4)^2+'LED Curve'!$D$16*(U79/$W$4)^1+'LED Curve'!$D$17)*$AC$4+((R$5-3)*Design!C$18)),0,         ('LED Curve'!$D$14*(U79/$W$4)^3+'LED Curve'!$D$15*(U79/$W$4)^2+'LED Curve'!$D$16*(U79/$W$4)^1+'LED Curve'!$D$17)*$AC$4))</f>
        <v>0</v>
      </c>
      <c r="AB79" s="99">
        <f>IF(AA79=0,0,IF(C79&lt;(SUM(Y79:AA79)+('LED Curve'!$D$14*(U79/$W$5)^3+'LED Curve'!$D$15*(U79/$W$5)^2+'LED Curve'!$D$16*(U79/$W$5)^1+'LED Curve'!$D$17)*$AC$5+((R$5-4)*Design!C$18)),0,         ('LED Curve'!$D$14*(U79/$W$5)^3+'LED Curve'!$D$15*(U79/$W$5)^2+'LED Curve'!$D$16*(U79/$W$5)^1+'LED Curve'!$D$17)*$AC$5))</f>
        <v>0</v>
      </c>
      <c r="AC79" s="99">
        <f>IF(AB79=0,0,IF(C79&lt;(SUM(Y79:AB79)+ ('LED Curve'!$D$14*(U79/$W$6)^3+'LED Curve'!$D$15*(U79/$W$6)^2+'LED Curve'!$D$16*(U79/$W$6)^1+'LED Curve'!$D$17)*$AC$6+((R$5-5)*Design!C$18)),0,         ('LED Curve'!$D$14*(U79/$W$6)^3+'LED Curve'!$D$15*(U79/$W$6)^2+'LED Curve'!$D$16*(U79/$W$6)^1+'LED Curve'!$D$17)*$AC$6))</f>
        <v>0</v>
      </c>
      <c r="AD79" s="99">
        <f>IF(AC79=0,0,IF(C79&lt;(SUM(Y79:AC79)+('LED Curve'!$D$14*(U79/$Z$2)^3+'LED Curve'!$D$15*(U79/$Z$2)^2+'LED Curve'!$D$16*(U79/$Z$2)^1+'LED Curve'!$D$17)*$AE$2+((R$5-6)*Design!C$18)),0,         ('LED Curve'!$D$14*(U79/$Z$2)^3+'LED Curve'!$D$15*(U79/$Z$2)^2+'LED Curve'!$D$16*(U79/$Z$2)^1+'LED Curve'!$D$17)*$AE$2))</f>
        <v>0</v>
      </c>
      <c r="AE79" s="99">
        <f>IF(AD79=0,0,IF(C79&lt;(SUM(Y79:AD79)+('LED Curve'!$D$14*(U79/$Z$3)^3+'LED Curve'!$D$15*(U79/$Z$3)^2+'LED Curve'!$D$16*(U79/$Z$3)^1+'LED Curve'!$D$17)*$AE$3+((R$5-7)*Design!C$18)),0,         ('LED Curve'!$D$14*(U79/$Z$3)^3+'LED Curve'!$D$15*(U79/$Z$3)^2+'LED Curve'!$D$16*(U79/$Z$3)^1+'LED Curve'!$D$17)*$AE$3))</f>
        <v>0</v>
      </c>
      <c r="AF79" s="99">
        <f>IF(AE79=0,0,IF(C79&lt;(SUM(Y79:AE79)+('LED Curve'!$D$14*(U79/$Z$4)^3+'LED Curve'!$D$15*(U79/$Z$4)^2+'LED Curve'!$D$16*(U79/$Z$4)^1+'LED Curve'!$D$17)*$AE$4+((R$5-8)*Design!C$18)),0,         ('LED Curve'!$D$14*(U79/$Z$4)^3+'LED Curve'!$D$15*(U79/$Z$4)^2+'LED Curve'!$D$16*(U79/$Z$4)^1+'LED Curve'!$D$17)*$AE$4))</f>
        <v>0</v>
      </c>
      <c r="AG79" s="99">
        <f>IF(AF79=0,0,IF(C79&lt;(SUM(Y79:AF79)+('LED Curve'!$D$14*(U79/$Z$5)^3+'LED Curve'!$D$15*(U79/$Z$5)^2+'LED Curve'!$D$16*(U79/$Z$5)^1+'LED Curve'!$D$17)*$AE$5+((R$5-9)*Design!C$18)),0,         ('LED Curve'!$D$14*(U79/$Z$5)^3+'LED Curve'!$D$15*(U79/$Z$5)^2+'LED Curve'!$D$16*(U79/$Z$5)^1+'LED Curve'!$D$17)*$AE$5))</f>
        <v>0</v>
      </c>
      <c r="AH79" s="99">
        <f>IF(AG79=0,0,IF(C79&lt;(SUM(Y79:AG79)+('LED Curve'!$D$14*(U79/$Z$6)^3+'LED Curve'!$D$15*(U79/$Z$6)^2+'LED Curve'!$D$16*(U79/$Z$6)^1+'LED Curve'!$D$17)*$AE$6+((R$5-10)*Design!C$18)),0,         ('LED Curve'!$D$14*(U79/$Z$6)^3+'LED Curve'!$D$15*(U79/$Z$6)^2+'LED Curve'!$D$16*(U79/$Z$6)^1+'LED Curve'!$D$17)*$AE$6))</f>
        <v>0</v>
      </c>
      <c r="AI79">
        <f t="shared" si="157"/>
        <v>92.523101697259619</v>
      </c>
      <c r="AJ79" s="57">
        <f>IF(D79&lt;('LED Curve'!$D$14*(V79/$W$2)^3+'LED Curve'!$D$15*(V79/$W$2)^2+'LED Curve'!$D$16*(V79/$W$2)^1+'LED Curve'!$D$17)*$AC$2+((R$5-1)*Design!C$18),0,         ('LED Curve'!$D$14*(V79/$W$2)^3+'LED Curve'!$D$15*(V79/$W$2)^2+'LED Curve'!$D$16*(V79/$W$2)^1+'LED Curve'!$D$17)*$AC$2)</f>
        <v>26.444443100190686</v>
      </c>
      <c r="AK79" s="57">
        <f>IF(AJ79=0,0,IF(D79&lt;AJ79+('LED Curve'!$D$14*(V79/$W$3)^3+'LED Curve'!$D$15*(V79/$W$3)^2+'LED Curve'!$D$16*(V79/$W$3)^1+'LED Curve'!$D$17)*$AC$3+((R$5-1)*Design!C$18),0,         ('LED Curve'!$D$14*(V79/$W$3)^3+'LED Curve'!$D$15*(V79/$W$3)^2+'LED Curve'!$D$16*(V79/$W$3)^1+'LED Curve'!$D$17)*$AC$3))</f>
        <v>66.11110775047672</v>
      </c>
      <c r="AL79" s="57">
        <f>IF(AK79=0,0,IF(D79&lt;(SUM(AJ79:AK79)+('LED Curve'!$D$14*(V79/$W$4)^3+'LED Curve'!$D$15*(V79/$W$4)^2+'LED Curve'!$D$16*(V79/$W$4)^1+'LED Curve'!$D$17)*$AC$4+((R$5-1)*Design!C$18)),0,         ('LED Curve'!$D$14*(V79/$W$4)^3+'LED Curve'!$D$15*(V79/$W$4)^2+'LED Curve'!$D$16*(V79/$W$4)^1+'LED Curve'!$D$17)*$AC$4))</f>
        <v>0</v>
      </c>
      <c r="AM79" s="57">
        <f>IF(AL79=0,0,IF(D79&lt;(SUM(AJ79:AL79)+('LED Curve'!$D$14*(V79/$W$5)^3+'LED Curve'!$D$15*(V79/$W$5)^2+'LED Curve'!$D$16*(V79/$W$5)^1+'LED Curve'!$D$17)*$AC$5+((R$5-1)*Design!C$18)),0,         ('LED Curve'!$D$14*(V79/$W$5)^3+'LED Curve'!$D$15*(V79/$W$5)^2+'LED Curve'!$D$16*(V79/$W$5)^1+'LED Curve'!$D$17)*$AC$5))</f>
        <v>0</v>
      </c>
      <c r="AN79" s="57">
        <f>IF(AM79=0,0,IF(D79&lt;(SUM(AJ79:AM79)+ ('LED Curve'!$D$14*(V79/$W$6)^3+'LED Curve'!$D$15*(V79/$W$6)^2+'LED Curve'!$D$16*(V79/$W$6)^1+'LED Curve'!$D$17)*$AC$6+((R$5-1)*Design!C$18)),0,         ('LED Curve'!$D$14*(V79/$W$6)^3+'LED Curve'!$D$15*(V79/$W$6)^2+'LED Curve'!$D$16*(V79/$W$6)^1+'LED Curve'!$D$17)*$AC$6))</f>
        <v>0</v>
      </c>
      <c r="AO79" s="57">
        <f>IF(AN79=0,0,IF(D79&lt;(SUM(AJ79:AN79)+('LED Curve'!$D$14*(V79/$Z$2)^3+'LED Curve'!$D$15*(V79/$Z$2)^2+'LED Curve'!$D$16*(V79/$Z$2)^1+'LED Curve'!$D$17)*$AE$2+((R$5-1)*Design!C$18)),0,         ('LED Curve'!$D$14*(V79/$Z$2)^3+'LED Curve'!$D$15*(V79/$Z$2)^2+'LED Curve'!$D$16*(V79/$Z$2)^1+'LED Curve'!$D$17)*$AE$2))</f>
        <v>0</v>
      </c>
      <c r="AP79" s="57">
        <f>IF(AO79=0,0,IF(D79&lt;(SUM(AJ79:AO79)+('LED Curve'!$D$14*(V79/$Z$3)^3+'LED Curve'!$D$15*(V79/$Z$3)^2+'LED Curve'!$D$16*(V79/$Z$3)^1+'LED Curve'!$D$17)*$AE$3+((R$5-1)*Design!C$18)),0,         ('LED Curve'!$D$14*(V79/$Z$3)^3+'LED Curve'!$D$15*(V79/$Z$3)^2+'LED Curve'!$D$16*(V79/$Z$3)^1+'LED Curve'!$D$17)*$AE$3))</f>
        <v>0</v>
      </c>
      <c r="AQ79" s="57">
        <f>IF(AP79=0,0,IF(D79&lt;(SUM(AJ79:AP79)+('LED Curve'!$D$14*(V79/$Z$4)^3+'LED Curve'!$D$15*(V79/$Z$4)^2+'LED Curve'!$D$16*(V79/$Z$4)^1+'LED Curve'!$D$17)*$AE$4+((R$5-1)*Design!C$18)),0,         ('LED Curve'!$D$14*(V79/$Z$4)^3+'LED Curve'!$D$15*(V79/$Z$4)^2+'LED Curve'!$D$16*(V79/$Z$4)^1+'LED Curve'!$D$17)*$AE$4))</f>
        <v>0</v>
      </c>
      <c r="AR79" s="57">
        <f>IF(AQ79=0,0,IF(D79&lt;(SUM(AJ79:AQ79)+('LED Curve'!$D$14*(V79/$Z$5)^3+'LED Curve'!$D$15*(V79/$Z$5)^2+'LED Curve'!$D$16*(V79/$Z$5)^1+'LED Curve'!$D$17)*$AE$5+((R$5-1)*Design!C$18)),0,         ('LED Curve'!$D$14*(V79/$Z$5)^3+'LED Curve'!$D$15*(V79/$Z$5)^2+'LED Curve'!$D$16*(V79/$Z$5)^1+'LED Curve'!$D$17)*$AE$5))</f>
        <v>0</v>
      </c>
      <c r="AS79" s="57">
        <f>IF(AR79=0,0,IF(D79&lt;(SUM(AJ79:AR79)+('LED Curve'!$D$14*(V79/$Z$6)^3+'LED Curve'!$D$15*(V79/$Z$6)^2+'LED Curve'!$D$16*(V79/$Z$6)^1+'LED Curve'!$D$17)*$AE$6+((R$5-1)*Design!C$18)),0,         ('LED Curve'!$D$14*(V79/$Z$6)^3+'LED Curve'!$D$15*(V79/$Z$6)^2+'LED Curve'!$D$16*(V79/$Z$6)^1+'LED Curve'!$D$17)*$AE$6))</f>
        <v>0</v>
      </c>
      <c r="AU79" s="59">
        <f>IF(E79&lt;('LED Curve'!$D$14*(W79/$W$2)^3+'LED Curve'!$D$15*(W79/$W$2)^2+'LED Curve'!$D$16*(W79/$W$2)^1+'LED Curve'!$D$17)*$AC$2+((R$5-1)*Design!C$18),0,         ('LED Curve'!$D$14*(W79/$W$2)^3+'LED Curve'!$D$15*(W79/$W$2)^2+'LED Curve'!$D$16*(W79/$W$2)^1+'LED Curve'!$D$17)*$AC$2)</f>
        <v>26.464584771877547</v>
      </c>
      <c r="AV79" s="59">
        <f>IF(AU79=0,0,IF(E79&lt;AU79+('LED Curve'!$D$14*(W79/$W$3)^3+'LED Curve'!$D$15*(W79/$W$3)^2+'LED Curve'!$D$16*(W79/$W$3)^1+'LED Curve'!$D$17)*$AC$3+((R$5-2)*Design!C$18),0,         ('LED Curve'!$D$14*(W79/$W$3)^3+'LED Curve'!$D$15*(W79/$W$3)^2+'LED Curve'!$D$16*(W79/$W$3)^1+'LED Curve'!$D$17)*$AC$3))</f>
        <v>66.161461929693871</v>
      </c>
      <c r="AW79" s="59">
        <f>IF(AV79=0,0,IF(E79&lt;(SUM(AU79:AV79)+('LED Curve'!$D$14*(W79/$W$4)^3+'LED Curve'!$D$15*(W79/$W$4)^2+'LED Curve'!$D$16*(W79/$W$4)^1+'LED Curve'!$D$17)*$AC$4+((R$5-3)*Design!C$18)),0,         ('LED Curve'!$D$14*(W79/$W$4)^3+'LED Curve'!$D$15*(W79/$W$4)^2+'LED Curve'!$D$16*(W79/$W$4)^1+'LED Curve'!$D$17)*$AC$4))</f>
        <v>0</v>
      </c>
      <c r="AX79" s="59">
        <f>IF(AW79=0,0,IF(E79&lt;(SUM(AU79:AW79)+('LED Curve'!$D$14*(W79/$W$5)^3+'LED Curve'!$D$15*(W79/$W$5)^2+'LED Curve'!$D$16*(W79/$W$5)^1+'LED Curve'!$D$17)*$AC$5+((R$5-4)*Design!C$18)),0,         ('LED Curve'!$D$14*(W79/$W$5)^3+'LED Curve'!$D$15*(W79/$W$5)^2+'LED Curve'!$D$16*(W79/$W$5)^1+'LED Curve'!$D$17)*$AC$5))</f>
        <v>0</v>
      </c>
      <c r="AY79" s="59">
        <f>IF(AX79=0,0,IF(E79&lt;(SUM(AU79:AX79)+ ('LED Curve'!$D$14*(W79/$W$6)^3+'LED Curve'!$D$15*(W79/$W$6)^2+'LED Curve'!$D$16*(W79/$W$6)^1+'LED Curve'!$D$17)*$AC$6+((R$5-5)*Design!C$18)),0,         ('LED Curve'!$D$14*(W79/$W$6)^3+'LED Curve'!$D$15*(W79/$W$6)^2+'LED Curve'!$D$16*(W79/$W$6)^1+'LED Curve'!$D$17)*$AC$6))</f>
        <v>0</v>
      </c>
      <c r="AZ79" s="59">
        <f>IF(AY79=0,0,IF(E79&lt;(SUM(AU79:AY79)+('LED Curve'!$D$14*(W79/$Z$2)^3+'LED Curve'!$D$15*(W79/$Z$2)^2+'LED Curve'!$D$16*(W79/$Z$2)^1+'LED Curve'!$D$17)*$AE$2+((R$5-6)*Design!C$18)),0,         ('LED Curve'!$D$14*(W79/$Z$2)^3+'LED Curve'!$D$15*(W79/$Z$2)^2+'LED Curve'!$D$16*(W79/$Z$2)^1+'LED Curve'!$D$17)*$AE$2))</f>
        <v>0</v>
      </c>
      <c r="BA79" s="59">
        <f>IF(AZ79=0,0,IF(E79&lt;(SUM(AU79:AZ79)+('LED Curve'!$D$14*(W79/$Z$3)^3+'LED Curve'!$D$15*(W79/$Z$3)^2+'LED Curve'!$D$16*(W79/$Z$3)^1+'LED Curve'!$D$17)*$AE$3+((R$5-7)*Design!C$18)),0,         ('LED Curve'!$D$14*(W79/$Z$3)^3+'LED Curve'!$D$15*(W79/$Z$3)^2+'LED Curve'!$D$16*(W79/$Z$3)^1+'LED Curve'!$D$17)*$AE$3))</f>
        <v>0</v>
      </c>
      <c r="BB79" s="59">
        <f>IF(BA79=0,0,IF(E79&lt;(SUM(AU79:BA79)+('LED Curve'!$D$14*(W79/$Z$4)^3+'LED Curve'!$D$15*(W79/$Z$4)^2+'LED Curve'!$D$16*(W79/$Z$4)^1+'LED Curve'!$D$17)*$AE$4+((R$5-8)*Design!C$18)),0,         ('LED Curve'!$D$14*(W79/$Z$4)^3+'LED Curve'!$D$15*(W79/$Z$4)^2+'LED Curve'!$D$16*(W79/$Z$4)^1+'LED Curve'!$D$17)*$AE$4))</f>
        <v>0</v>
      </c>
      <c r="BC79" s="59">
        <f>IF(BB79=0,0,IF(E79&lt;(SUM(AU79:BB79)+('LED Curve'!$D$14*(W79/$Z$5)^3+'LED Curve'!$D$15*(W79/$Z$5)^2+'LED Curve'!$D$16*(W79/$Z$5)^1+'LED Curve'!$D$17)*$AE$5+((R$5-9)*Design!C$18)),0,         ('LED Curve'!$D$14*(W79/$Z$5)^3+'LED Curve'!$D$15*(W79/$Z$5)^2+'LED Curve'!$D$16*(W79/$Z$5)^1+'LED Curve'!$D$17)*$AE$5))</f>
        <v>0</v>
      </c>
      <c r="BD79" s="59">
        <f>IF(BC79=0,0,IF(E79&lt;(SUM(AU79:BC79)+('LED Curve'!$D$14*(W79/$Z$6)^3+'LED Curve'!$D$15*(W79/$Z$6)^2+'LED Curve'!$D$16*(W79/$Z$6)^1+'LED Curve'!$D$17)*$AE$6+((R$5-10)*Design!C$18)),0,         ('LED Curve'!$D$14*(W79/$Z$6)^3+'LED Curve'!$D$15*(W79/$Z$6)^2+'LED Curve'!$D$16*(W79/$Z$6)^1+'LED Curve'!$D$17)*$AE$6))</f>
        <v>0</v>
      </c>
      <c r="BE79">
        <f t="shared" si="158"/>
        <v>92.626046701571426</v>
      </c>
      <c r="BF79" s="64">
        <f t="shared" si="124"/>
        <v>198.94656305198632</v>
      </c>
      <c r="BG79" s="64">
        <f t="shared" si="125"/>
        <v>198.94656305198632</v>
      </c>
      <c r="BH79" s="64">
        <f t="shared" si="126"/>
        <v>0</v>
      </c>
      <c r="BI79" s="64">
        <f t="shared" si="127"/>
        <v>0</v>
      </c>
      <c r="BJ79" s="64">
        <f t="shared" si="128"/>
        <v>0</v>
      </c>
      <c r="BK79" s="64">
        <f t="shared" si="129"/>
        <v>0</v>
      </c>
      <c r="BL79" s="64">
        <f t="shared" si="130"/>
        <v>0</v>
      </c>
      <c r="BM79" s="64">
        <f t="shared" si="131"/>
        <v>0</v>
      </c>
      <c r="BN79" s="64">
        <f t="shared" si="132"/>
        <v>0</v>
      </c>
      <c r="BO79" s="64">
        <f t="shared" si="133"/>
        <v>0</v>
      </c>
      <c r="BQ79" s="67">
        <f t="shared" si="134"/>
        <v>199.55379310945216</v>
      </c>
      <c r="BR79" s="67">
        <f t="shared" si="135"/>
        <v>199.55379310945216</v>
      </c>
      <c r="BS79" s="67">
        <f t="shared" si="136"/>
        <v>0</v>
      </c>
      <c r="BT79" s="67">
        <f t="shared" si="137"/>
        <v>0</v>
      </c>
      <c r="BU79" s="67">
        <f t="shared" si="138"/>
        <v>0</v>
      </c>
      <c r="BV79" s="67">
        <f t="shared" si="139"/>
        <v>0</v>
      </c>
      <c r="BW79" s="67">
        <f t="shared" si="140"/>
        <v>0</v>
      </c>
      <c r="BX79" s="67">
        <f t="shared" si="141"/>
        <v>0</v>
      </c>
      <c r="BY79" s="67">
        <f t="shared" si="142"/>
        <v>0</v>
      </c>
      <c r="BZ79" s="67">
        <f t="shared" si="143"/>
        <v>0</v>
      </c>
      <c r="CB79" s="70">
        <f t="shared" si="144"/>
        <v>200.88851490557317</v>
      </c>
      <c r="CC79" s="70">
        <f t="shared" si="145"/>
        <v>200.88851490557317</v>
      </c>
      <c r="CD79" s="70">
        <f t="shared" si="146"/>
        <v>0</v>
      </c>
      <c r="CE79" s="70">
        <f t="shared" si="147"/>
        <v>0</v>
      </c>
      <c r="CF79" s="70">
        <f t="shared" si="148"/>
        <v>0</v>
      </c>
      <c r="CG79" s="70">
        <f t="shared" si="149"/>
        <v>0</v>
      </c>
      <c r="CH79" s="70">
        <f t="shared" si="150"/>
        <v>0</v>
      </c>
      <c r="CI79" s="70">
        <f t="shared" si="151"/>
        <v>0</v>
      </c>
      <c r="CJ79" s="70">
        <f t="shared" si="152"/>
        <v>0</v>
      </c>
      <c r="CK79" s="70">
        <f t="shared" si="153"/>
        <v>0</v>
      </c>
      <c r="CL79">
        <f t="shared" si="159"/>
        <v>401.77702981114635</v>
      </c>
      <c r="CM79" s="64">
        <f t="shared" si="160"/>
        <v>198.94656305198632</v>
      </c>
      <c r="CN79" s="64">
        <f t="shared" si="161"/>
        <v>198.94656305198632</v>
      </c>
      <c r="CO79" s="64">
        <f t="shared" si="162"/>
        <v>0</v>
      </c>
      <c r="CP79" s="64">
        <f t="shared" si="163"/>
        <v>0</v>
      </c>
      <c r="CQ79" s="64">
        <f t="shared" si="164"/>
        <v>0</v>
      </c>
      <c r="CR79" s="64">
        <f t="shared" si="165"/>
        <v>0</v>
      </c>
      <c r="CS79" s="64">
        <f t="shared" si="166"/>
        <v>0</v>
      </c>
      <c r="CT79" s="64">
        <f t="shared" si="167"/>
        <v>0</v>
      </c>
      <c r="CU79" s="64">
        <f t="shared" si="168"/>
        <v>0</v>
      </c>
      <c r="CV79" s="64">
        <f t="shared" si="169"/>
        <v>0</v>
      </c>
      <c r="CX79" s="103">
        <f t="shared" si="170"/>
        <v>199.55379310945216</v>
      </c>
      <c r="CY79" s="103">
        <f t="shared" si="171"/>
        <v>199.55379310945216</v>
      </c>
      <c r="CZ79" s="103">
        <f t="shared" si="172"/>
        <v>0</v>
      </c>
      <c r="DA79" s="103">
        <f t="shared" si="173"/>
        <v>0</v>
      </c>
      <c r="DB79" s="103">
        <f t="shared" si="174"/>
        <v>0</v>
      </c>
      <c r="DC79" s="103">
        <f t="shared" si="175"/>
        <v>0</v>
      </c>
      <c r="DD79" s="103">
        <f t="shared" si="176"/>
        <v>0</v>
      </c>
      <c r="DE79" s="103">
        <f t="shared" si="177"/>
        <v>0</v>
      </c>
      <c r="DF79" s="103">
        <f t="shared" si="178"/>
        <v>0</v>
      </c>
      <c r="DG79" s="103">
        <f t="shared" si="179"/>
        <v>0</v>
      </c>
      <c r="DI79" s="70">
        <f t="shared" si="180"/>
        <v>200.88851490557317</v>
      </c>
      <c r="DJ79" s="70">
        <f t="shared" si="181"/>
        <v>200.88851490557317</v>
      </c>
      <c r="DK79" s="70">
        <f t="shared" si="182"/>
        <v>0</v>
      </c>
      <c r="DL79" s="70">
        <f t="shared" si="183"/>
        <v>0</v>
      </c>
      <c r="DM79" s="70">
        <f t="shared" si="184"/>
        <v>0</v>
      </c>
      <c r="DN79" s="70">
        <f t="shared" si="185"/>
        <v>0</v>
      </c>
      <c r="DO79" s="70">
        <f t="shared" si="186"/>
        <v>0</v>
      </c>
      <c r="DP79" s="70">
        <f t="shared" si="187"/>
        <v>0</v>
      </c>
      <c r="DQ79" s="70">
        <f t="shared" si="188"/>
        <v>0</v>
      </c>
      <c r="DR79" s="70">
        <f t="shared" si="189"/>
        <v>0</v>
      </c>
      <c r="DT79">
        <f t="shared" si="190"/>
        <v>22.236101795509427</v>
      </c>
      <c r="DU79">
        <f t="shared" si="191"/>
        <v>24.813232172525574</v>
      </c>
      <c r="DV79">
        <f t="shared" si="192"/>
        <v>27.505240270575779</v>
      </c>
      <c r="DX79">
        <f t="shared" si="193"/>
        <v>0.31119957621250782</v>
      </c>
      <c r="DY79">
        <f t="shared" si="194"/>
        <v>0.29583596454917943</v>
      </c>
      <c r="DZ79">
        <f t="shared" si="195"/>
        <v>0.27856166328019999</v>
      </c>
      <c r="EB79">
        <f t="shared" si="196"/>
        <v>5.2591865958797728</v>
      </c>
      <c r="EC79">
        <f t="shared" si="197"/>
        <v>13.147966489699433</v>
      </c>
      <c r="ED79">
        <f t="shared" si="198"/>
        <v>0</v>
      </c>
      <c r="EE79">
        <f t="shared" si="199"/>
        <v>0</v>
      </c>
      <c r="EF79">
        <f t="shared" si="200"/>
        <v>0</v>
      </c>
      <c r="EG79">
        <f t="shared" si="201"/>
        <v>0</v>
      </c>
      <c r="EH79">
        <f t="shared" si="202"/>
        <v>0</v>
      </c>
      <c r="EI79">
        <f t="shared" si="203"/>
        <v>0</v>
      </c>
      <c r="EJ79">
        <f t="shared" si="204"/>
        <v>0</v>
      </c>
      <c r="EK79">
        <f t="shared" si="205"/>
        <v>0</v>
      </c>
      <c r="EM79">
        <f t="shared" si="206"/>
        <v>5.2770889273101318</v>
      </c>
      <c r="EN79">
        <f t="shared" si="207"/>
        <v>13.192722318275329</v>
      </c>
      <c r="EO79">
        <f t="shared" si="208"/>
        <v>0</v>
      </c>
      <c r="EP79">
        <f t="shared" si="209"/>
        <v>0</v>
      </c>
      <c r="EQ79">
        <f t="shared" si="210"/>
        <v>0</v>
      </c>
      <c r="ER79">
        <f t="shared" si="211"/>
        <v>0</v>
      </c>
      <c r="ES79">
        <f t="shared" si="212"/>
        <v>0</v>
      </c>
      <c r="ET79">
        <f t="shared" si="213"/>
        <v>0</v>
      </c>
      <c r="EU79">
        <f t="shared" si="214"/>
        <v>0</v>
      </c>
      <c r="EV79">
        <f t="shared" si="215"/>
        <v>0</v>
      </c>
      <c r="EX79">
        <f t="shared" si="216"/>
        <v>5.3164311324151274</v>
      </c>
      <c r="EY79">
        <f t="shared" si="217"/>
        <v>13.291077831037819</v>
      </c>
      <c r="EZ79">
        <f t="shared" si="218"/>
        <v>0</v>
      </c>
      <c r="FA79">
        <f t="shared" si="219"/>
        <v>0</v>
      </c>
      <c r="FB79">
        <f t="shared" si="220"/>
        <v>0</v>
      </c>
      <c r="FC79">
        <f t="shared" si="221"/>
        <v>0</v>
      </c>
      <c r="FD79">
        <f t="shared" si="222"/>
        <v>0</v>
      </c>
      <c r="FE79">
        <f t="shared" si="223"/>
        <v>0</v>
      </c>
      <c r="FF79">
        <f t="shared" si="224"/>
        <v>0</v>
      </c>
      <c r="FG79">
        <f t="shared" si="225"/>
        <v>0</v>
      </c>
      <c r="FJ79">
        <f>IF($W$2=0,0,IF(BF79&lt;=0,0,('LED Curve'!$D$19*(BF79/$W$2)^3+'LED Curve'!$D$20*(BF79/$W$2)^2+'LED Curve'!$D$21*(BF79/$W$2)^1+'LED Curve'!$D$22)*$AC$2*$W$2))</f>
        <v>721.05267409295436</v>
      </c>
      <c r="FK79">
        <f>IF($W$3=0,0,IF(BG79&lt;=0,0,('LED Curve'!$D$19*(BG79/$W$3)^3+'LED Curve'!$D$20*(BG79/$W$3)^2+'LED Curve'!$D$21*(BG79/$W$3)^1+'LED Curve'!$D$22)*$AC$3*$W$3))</f>
        <v>1802.631685232386</v>
      </c>
      <c r="FL79">
        <f>IF($W$4=0,0,IF(BH79&lt;=0,0,('LED Curve'!$D$19*(BH79/$W$4)^3+'LED Curve'!$D$20*(BH79/$W$4)^2+'LED Curve'!$D$21*(BH79/$W$4)^1+'LED Curve'!$D$22)*$AC$4*$W$4))</f>
        <v>0</v>
      </c>
      <c r="FM79">
        <f>IF($W$5=0,0,IF(BI79&lt;=0,0,('LED Curve'!$D$19*(BI79/$W$5)^3+'LED Curve'!$D$20*(BI79/$W$5)^2+'LED Curve'!$D$21*(BI79/$W$5)^1+'LED Curve'!$D$22)*$AC$5*$W$5))</f>
        <v>0</v>
      </c>
      <c r="FN79">
        <f>IF($W$6=0,0,IF(BJ79&lt;=0,0,('LED Curve'!$D$19*(BJ79/$W$6)^3+'LED Curve'!$D$20*(BJ79/$W$6)^2+'LED Curve'!$D$21*(BJ79/$W$6)^1+'LED Curve'!$D$22)*$AC$6*$W$6))</f>
        <v>0</v>
      </c>
      <c r="FO79">
        <f>IF($Z$2=0,0,IF(BK79&lt;=0,0,('LED Curve'!$D$19*(BK79/$Z$2)^3+'LED Curve'!$D$20*(BK79/$Z$2)^2+'LED Curve'!$D$21*(BK79/$Z$2)^1+'LED Curve'!$D$22)*$AE$2*$Z$2))</f>
        <v>0</v>
      </c>
      <c r="FP79">
        <f>IF($Z$3=0,0,IF(BL79&lt;=0,0,('LED Curve'!$D$19*(BL79/$Z$3)^3+'LED Curve'!$D$20*(BL79/$Z$3)^2+'LED Curve'!$D$21*(BL79/$Z$3)^1+'LED Curve'!$D$22)*$AE$3*$Z$3))</f>
        <v>0</v>
      </c>
      <c r="FQ79">
        <f>IF($Z$4=0,0,IF(BM79&lt;=0,0,('LED Curve'!$D$19*(BM79/$Z$4)^3+'LED Curve'!$D$20*(BM79/$Z$4)^2+'LED Curve'!$D$21*(BM79/$Z$4)^1+'LED Curve'!$D$22)*$AE$4*$Z$4))</f>
        <v>0</v>
      </c>
      <c r="FR79">
        <f>IF($Z$5=0,0,IF(BN79&lt;=0,0,('LED Curve'!$D$19*(BN79/$Z$5)^3+'LED Curve'!$D$20*(BN79/$Z$5)^2+'LED Curve'!$D$21*(BN79/$Z$5)^1+'LED Curve'!$D$22)*$AE$5*$Z$5))</f>
        <v>0</v>
      </c>
      <c r="FS79">
        <f>IF($Z$6=0,0,IF(BO79&lt;=0,0,('LED Curve'!$D$19*(BO79/$Z$6)^3+'LED Curve'!$D$20*(BO79/$Z$6)^2+'LED Curve'!$D$21*(BO79/$Z$6)^1+'LED Curve'!$D$22)*$AE$6*$Z$6))</f>
        <v>0</v>
      </c>
      <c r="FU79">
        <f>IF($W$2=0,0,IF(BQ79&lt;=0,0,('LED Curve'!$D$19*(BQ79/$W$2)^3+'LED Curve'!$D$20*(BQ79/$W$2)^2+'LED Curve'!$D$21*(BQ79/$W$2)^1+'LED Curve'!$D$22)*$AC$2*$W$2))</f>
        <v>722.67267712160015</v>
      </c>
      <c r="FV79">
        <f>IF($W$3=0,0,IF(BR79&lt;=0,0,('LED Curve'!$D$19*(BR79/$W$3)^3+'LED Curve'!$D$20*(BR79/$W$3)^2+'LED Curve'!$D$21*(BR79/$W$3)^1+'LED Curve'!$D$22)*$AC$3*$W$3))</f>
        <v>1806.6816928040002</v>
      </c>
      <c r="FW79">
        <f>IF($W$4=0,0,IF(BS79&lt;=0,0,('LED Curve'!$D$19*(BS79/$W$4)^3+'LED Curve'!$D$20*(BS79/$W$4)^2+'LED Curve'!$D$21*(BS79/$W$4)^1+'LED Curve'!$D$22)*$AC$4*$W$4))</f>
        <v>0</v>
      </c>
      <c r="FX79">
        <f>IF($W$5=0,0,IF(BT79&lt;=0,0,('LED Curve'!$D$19*(BT79/$W$5)^3+'LED Curve'!$D$20*(BT79/$W$5)^2+'LED Curve'!$D$21*(BT79/$W$5)^1+'LED Curve'!$D$22)*$AC$5*$W$5))</f>
        <v>0</v>
      </c>
      <c r="FY79">
        <f>IF($W$6=0,0,IF(BU79&lt;=0,0,('LED Curve'!$D$19*(BU79/$W$6)^3+'LED Curve'!$D$20*(BU79/$W$6)^2+'LED Curve'!$D$21*(BU79/$W$6)^1+'LED Curve'!$D$22)*$AC$6*$W$6))</f>
        <v>0</v>
      </c>
      <c r="FZ79">
        <f>IF($Z$2=0,0,IF(BV79&lt;=0,0,('LED Curve'!$D$19*(BV79/$Z$2)^3+'LED Curve'!$D$20*(BV79/$Z$2)^2+'LED Curve'!$D$21*(BV79/$Z$2)^1+'LED Curve'!$D$22)*$AE$2*$Z$2))</f>
        <v>0</v>
      </c>
      <c r="GA79">
        <f>IF($Z$3=0,0,IF(BW79&lt;=0,0,('LED Curve'!$D$19*(BW79/$Z$3)^3+'LED Curve'!$D$20*(BW79/$Z$3)^2+'LED Curve'!$D$21*(BW79/$Z$3)^1+'LED Curve'!$D$22)*$AE$3*$Z$3))</f>
        <v>0</v>
      </c>
      <c r="GB79">
        <f>IF($Z$4=0,0,IF(BX79&lt;=0,0,('LED Curve'!$D$19*(BX79/$Z$4)^3+'LED Curve'!$D$20*(BX79/$Z$4)^2+'LED Curve'!$D$21*(BX79/$Z$4)^1+'LED Curve'!$D$22)*$AE$4*$Z$4))</f>
        <v>0</v>
      </c>
      <c r="GC79">
        <f>IF($Z$5=0,0,IF(BY79&lt;=0,0,('LED Curve'!$D$19*(BY79/$Z$5)^3+'LED Curve'!$D$20*(BY79/$Z$5)^2+'LED Curve'!$D$21*(BY79/$Z$5)^1+'LED Curve'!$D$22)*$AE$5*$Z$5))</f>
        <v>0</v>
      </c>
      <c r="GD79">
        <f>IF($Z$6=0,0,IF(BZ79&lt;=0,0,('LED Curve'!$D$19*(BZ79/$Z$6)^3+'LED Curve'!$D$20*(BZ79/$Z$6)^2+'LED Curve'!$D$21*(BZ79/$Z$6)^1+'LED Curve'!$D$22)*$AE$6*$Z$6))</f>
        <v>0</v>
      </c>
      <c r="GF79">
        <f>IF($W$2=0,0,IF(CB79&lt;=0,0,('LED Curve'!$D$19*(CB79/$W$2)^3+'LED Curve'!$D$20*(CB79/$W$2)^2+'LED Curve'!$D$21*(CB79/$W$2)^1+'LED Curve'!$D$22)*$AC$2*$W$2))</f>
        <v>726.21713457025146</v>
      </c>
      <c r="GG79">
        <f>IF($W$3=0,0,IF(CC79&lt;=0,0,('LED Curve'!$D$19*(CC79/$W$3)^3+'LED Curve'!$D$20*(CC79/$W$3)^2+'LED Curve'!$D$21*(CC79/$W$3)^1+'LED Curve'!$D$22)*$AC$3*$W$3))</f>
        <v>1815.5428364256286</v>
      </c>
      <c r="GH79">
        <f>IF($W$4=0,0,IF(CD79&lt;=0,0,('LED Curve'!$D$19*(CD79/$W$4)^3+'LED Curve'!$D$20*(CD79/$W$4)^2+'LED Curve'!$D$21*(CD79/$W$4)^1+'LED Curve'!$D$22)*$AC$4*$W$4))</f>
        <v>0</v>
      </c>
      <c r="GI79">
        <f>IF($W$5=0,0,IF(CE79&lt;=0,0,('LED Curve'!$D$19*(CE79/$W$5)^3+'LED Curve'!$D$20*(CE79/$W$5)^2+'LED Curve'!$D$21*(CE79/$W$5)^1+'LED Curve'!$D$22)*$AC$5*$W$5))</f>
        <v>0</v>
      </c>
      <c r="GJ79">
        <f>IF($W$6=0,0,IF(CF79&lt;=0,0,('LED Curve'!$D$19*(CF79/$W$6)^3+'LED Curve'!$D$20*(CF79/$W$6)^2+'LED Curve'!$D$21*(CF79/$W$6)^1+'LED Curve'!$D$22)*$AC$6*$W$6))</f>
        <v>0</v>
      </c>
      <c r="GK79">
        <f>IF($Z$2=0,0,IF(CG79&lt;=0,0,('LED Curve'!$D$19*(CG79/$Z$2)^3+'LED Curve'!$D$20*(CG79/$Z$2)^2+'LED Curve'!$D$21*(CG79/$Z$2)^1+'LED Curve'!$D$22)*$AE$2*$Z$2))</f>
        <v>0</v>
      </c>
      <c r="GL79">
        <f>IF($Z$3=0,0,IF(CH79&lt;=0,0,('LED Curve'!$D$19*(CH79/$Z$3)^3+'LED Curve'!$D$20*(CH79/$Z$3)^2+'LED Curve'!$D$21*(CH79/$Z$3)^1+'LED Curve'!$D$22)*$AE$3*$Z$3))</f>
        <v>0</v>
      </c>
      <c r="GM79">
        <f>IF($Z$4=0,0,IF(CI79&lt;=0,0,('LED Curve'!$D$19*(CI79/$Z$4)^3+'LED Curve'!$D$20*(CI79/$Z$4)^2+'LED Curve'!$D$21*(CI79/$Z$4)^1+'LED Curve'!$D$22)*$AE$4*$Z$4))</f>
        <v>0</v>
      </c>
      <c r="GN79">
        <f>IF($Z$5=0,0,IF(CJ79&lt;=0,0,('LED Curve'!$D$19*(CJ79/$Z$5)^3+'LED Curve'!$D$20*(CJ79/$Z$5)^2+'LED Curve'!$D$21*(CJ79/$Z$5)^1+'LED Curve'!$D$22)*$AE$5*$Z$5))</f>
        <v>0</v>
      </c>
      <c r="GO79">
        <f>IF($Z$6=0,0,IF(CK79&lt;=0,0,('LED Curve'!$D$19*(CK79/$Z$6)^3+'LED Curve'!$D$20*(CK79/$Z$6)^2+'LED Curve'!$D$21*(CK79/$Z$6)^1+'LED Curve'!$D$22)*$AE$6*$Z$6))</f>
        <v>0</v>
      </c>
      <c r="GQ79">
        <f t="shared" si="226"/>
        <v>2523.6843593253402</v>
      </c>
      <c r="GR79">
        <f t="shared" si="154"/>
        <v>758.78847390776218</v>
      </c>
      <c r="GS79">
        <f t="shared" si="227"/>
        <v>2529.3543699256006</v>
      </c>
      <c r="GT79">
        <f t="shared" si="155"/>
        <v>221.12845308648502</v>
      </c>
      <c r="GU79">
        <f t="shared" si="228"/>
        <v>2541.7599709958799</v>
      </c>
      <c r="GV79">
        <f t="shared" si="156"/>
        <v>0</v>
      </c>
    </row>
    <row r="80" spans="1:204" ht="16.899999999999999">
      <c r="A80">
        <v>69</v>
      </c>
      <c r="B80">
        <f t="shared" si="117"/>
        <v>2.2460937499999998E-3</v>
      </c>
      <c r="C80" s="50">
        <f t="shared" si="118"/>
        <v>113.01939571385464</v>
      </c>
      <c r="D80" s="50">
        <f t="shared" si="119"/>
        <v>125.73266190428292</v>
      </c>
      <c r="E80" s="50">
        <f t="shared" si="120"/>
        <v>138.44592809471121</v>
      </c>
      <c r="G80" s="52">
        <f t="shared" si="121"/>
        <v>1.7939586621246766</v>
      </c>
      <c r="H80" s="52">
        <f t="shared" si="122"/>
        <v>1.995756538163221</v>
      </c>
      <c r="I80" s="52">
        <f t="shared" si="123"/>
        <v>2.1975544142017651</v>
      </c>
      <c r="J80" s="52">
        <f>IF(C80&lt;Calculation!D$19,0,G80)</f>
        <v>1.7939586621246766</v>
      </c>
      <c r="K80" s="52">
        <f>IF(D80&lt;Calculation!D$19,0,H80)</f>
        <v>1.995756538163221</v>
      </c>
      <c r="L80" s="52">
        <f>IF(E80&lt;Calculation!D$19,0,I80)</f>
        <v>2.1975544142017651</v>
      </c>
      <c r="M80" s="52">
        <f>IF(IF(C80&lt;Calculation!D$19,0,C80*(R$3/(R$2+R$3)))&gt;0,$H$2*SIN(2*PI()*$E$2*B80)+$H$5,0)</f>
        <v>1.8103631566160494</v>
      </c>
      <c r="N80" s="52">
        <f>IF(IF(D80&lt;Calculation!D$19,0,D80*(R$3/(R$2+R$3)))&gt;0,$J$2*SIN(2*PI()*$E$2*B80)+$J$5,0)</f>
        <v>1.8180331259274836</v>
      </c>
      <c r="O80" s="52">
        <f>IF(IF(E80&lt;Calculation!D$19,0,E80*(R$3/(R$2+R$3)))&gt;0,$L$2*SIN(2*PI()*$E$2*B80)+$L$5,0)</f>
        <v>1.8322505208868141</v>
      </c>
      <c r="Q80" s="55">
        <f>(M80/Design!C$43)*10^3</f>
        <v>201.1514618462277</v>
      </c>
      <c r="R80" s="55">
        <f>(N80/Design!C$43)*10^3</f>
        <v>202.00368065860928</v>
      </c>
      <c r="S80" s="55">
        <f>(O80/Design!C$43)*10^3</f>
        <v>203.58339120964601</v>
      </c>
      <c r="U80" s="55">
        <f>(($H$2*SIN(2*PI()*$E$2*B80)+$H$5)/Design!C$43)*10^3</f>
        <v>201.1514618462277</v>
      </c>
      <c r="V80" s="55">
        <f>(($J$2*SIN(2*PI()*$E$2*B80)+$J$5)/Design!C$43)*10^3</f>
        <v>202.00368065860928</v>
      </c>
      <c r="W80" s="55">
        <f>(($L$2*SIN(2*PI()*$E$2*B80)+$L$5)/Design!C$43)*10^3</f>
        <v>203.58339120964601</v>
      </c>
      <c r="Y80" s="99">
        <f>IF(C80&lt;('LED Curve'!$D$14*(U80/$W$2)^3+'LED Curve'!$D$15*(U80/$W$2)^2+'LED Curve'!$D$16*(U80/$W$2)^1+'LED Curve'!$D$17)*$AC$2+((R$5-1)*Design!C$18),0,         ('LED Curve'!$D$14*(U80/$W$2)^3+'LED Curve'!$D$15*(U80/$W$2)^2+'LED Curve'!$D$16*(U80/$W$2)^1+'LED Curve'!$D$17)*$AC$2)</f>
        <v>26.46851415825985</v>
      </c>
      <c r="Z80" s="99">
        <f>IF(Y80=0,0,IF(C80&lt;Y80+('LED Curve'!$D$14*(U80/$W$3)^3+'LED Curve'!$D$15*(U80/$W$3)^2+'LED Curve'!$D$16*(U80/$W$3)^1+'LED Curve'!$D$17)*$AC$3+((R$5-2)*Design!C$18),0,         ('LED Curve'!$D$14*(U80/$W$3)^3+'LED Curve'!$D$15*(U80/$W$3)^2+'LED Curve'!$D$16*(U80/$W$3)^1+'LED Curve'!$D$17)*$AC$3))</f>
        <v>66.171285395649619</v>
      </c>
      <c r="AA80" s="99">
        <f>IF(Z80=0,0,IF(C80&lt;(SUM(Y80:Z80)+('LED Curve'!$D$14*(U80/$W$4)^3+'LED Curve'!$D$15*(U80/$W$4)^2+'LED Curve'!$D$16*(U80/$W$4)^1+'LED Curve'!$D$17)*$AC$4+((R$5-3)*Design!C$18)),0,         ('LED Curve'!$D$14*(U80/$W$4)^3+'LED Curve'!$D$15*(U80/$W$4)^2+'LED Curve'!$D$16*(U80/$W$4)^1+'LED Curve'!$D$17)*$AC$4))</f>
        <v>0</v>
      </c>
      <c r="AB80" s="99">
        <f>IF(AA80=0,0,IF(C80&lt;(SUM(Y80:AA80)+('LED Curve'!$D$14*(U80/$W$5)^3+'LED Curve'!$D$15*(U80/$W$5)^2+'LED Curve'!$D$16*(U80/$W$5)^1+'LED Curve'!$D$17)*$AC$5+((R$5-4)*Design!C$18)),0,         ('LED Curve'!$D$14*(U80/$W$5)^3+'LED Curve'!$D$15*(U80/$W$5)^2+'LED Curve'!$D$16*(U80/$W$5)^1+'LED Curve'!$D$17)*$AC$5))</f>
        <v>0</v>
      </c>
      <c r="AC80" s="99">
        <f>IF(AB80=0,0,IF(C80&lt;(SUM(Y80:AB80)+ ('LED Curve'!$D$14*(U80/$W$6)^3+'LED Curve'!$D$15*(U80/$W$6)^2+'LED Curve'!$D$16*(U80/$W$6)^1+'LED Curve'!$D$17)*$AC$6+((R$5-5)*Design!C$18)),0,         ('LED Curve'!$D$14*(U80/$W$6)^3+'LED Curve'!$D$15*(U80/$W$6)^2+'LED Curve'!$D$16*(U80/$W$6)^1+'LED Curve'!$D$17)*$AC$6))</f>
        <v>0</v>
      </c>
      <c r="AD80" s="99">
        <f>IF(AC80=0,0,IF(C80&lt;(SUM(Y80:AC80)+('LED Curve'!$D$14*(U80/$Z$2)^3+'LED Curve'!$D$15*(U80/$Z$2)^2+'LED Curve'!$D$16*(U80/$Z$2)^1+'LED Curve'!$D$17)*$AE$2+((R$5-6)*Design!C$18)),0,         ('LED Curve'!$D$14*(U80/$Z$2)^3+'LED Curve'!$D$15*(U80/$Z$2)^2+'LED Curve'!$D$16*(U80/$Z$2)^1+'LED Curve'!$D$17)*$AE$2))</f>
        <v>0</v>
      </c>
      <c r="AE80" s="99">
        <f>IF(AD80=0,0,IF(C80&lt;(SUM(Y80:AD80)+('LED Curve'!$D$14*(U80/$Z$3)^3+'LED Curve'!$D$15*(U80/$Z$3)^2+'LED Curve'!$D$16*(U80/$Z$3)^1+'LED Curve'!$D$17)*$AE$3+((R$5-7)*Design!C$18)),0,         ('LED Curve'!$D$14*(U80/$Z$3)^3+'LED Curve'!$D$15*(U80/$Z$3)^2+'LED Curve'!$D$16*(U80/$Z$3)^1+'LED Curve'!$D$17)*$AE$3))</f>
        <v>0</v>
      </c>
      <c r="AF80" s="99">
        <f>IF(AE80=0,0,IF(C80&lt;(SUM(Y80:AE80)+('LED Curve'!$D$14*(U80/$Z$4)^3+'LED Curve'!$D$15*(U80/$Z$4)^2+'LED Curve'!$D$16*(U80/$Z$4)^1+'LED Curve'!$D$17)*$AE$4+((R$5-8)*Design!C$18)),0,         ('LED Curve'!$D$14*(U80/$Z$4)^3+'LED Curve'!$D$15*(U80/$Z$4)^2+'LED Curve'!$D$16*(U80/$Z$4)^1+'LED Curve'!$D$17)*$AE$4))</f>
        <v>0</v>
      </c>
      <c r="AG80" s="99">
        <f>IF(AF80=0,0,IF(C80&lt;(SUM(Y80:AF80)+('LED Curve'!$D$14*(U80/$Z$5)^3+'LED Curve'!$D$15*(U80/$Z$5)^2+'LED Curve'!$D$16*(U80/$Z$5)^1+'LED Curve'!$D$17)*$AE$5+((R$5-9)*Design!C$18)),0,         ('LED Curve'!$D$14*(U80/$Z$5)^3+'LED Curve'!$D$15*(U80/$Z$5)^2+'LED Curve'!$D$16*(U80/$Z$5)^1+'LED Curve'!$D$17)*$AE$5))</f>
        <v>0</v>
      </c>
      <c r="AH80" s="99">
        <f>IF(AG80=0,0,IF(C80&lt;(SUM(Y80:AG80)+('LED Curve'!$D$14*(U80/$Z$6)^3+'LED Curve'!$D$15*(U80/$Z$6)^2+'LED Curve'!$D$16*(U80/$Z$6)^1+'LED Curve'!$D$17)*$AE$6+((R$5-10)*Design!C$18)),0,         ('LED Curve'!$D$14*(U80/$Z$6)^3+'LED Curve'!$D$15*(U80/$Z$6)^2+'LED Curve'!$D$16*(U80/$Z$6)^1+'LED Curve'!$D$17)*$AE$6))</f>
        <v>0</v>
      </c>
      <c r="AI80">
        <f t="shared" si="157"/>
        <v>92.639799553909469</v>
      </c>
      <c r="AJ80" s="57">
        <f>IF(D80&lt;('LED Curve'!$D$14*(V80/$W$2)^3+'LED Curve'!$D$15*(V80/$W$2)^2+'LED Curve'!$D$16*(V80/$W$2)^1+'LED Curve'!$D$17)*$AC$2+((R$5-1)*Design!C$18),0,         ('LED Curve'!$D$14*(V80/$W$2)^3+'LED Curve'!$D$15*(V80/$W$2)^2+'LED Curve'!$D$16*(V80/$W$2)^1+'LED Curve'!$D$17)*$AC$2)</f>
        <v>26.481161446303478</v>
      </c>
      <c r="AK80" s="57">
        <f>IF(AJ80=0,0,IF(D80&lt;AJ80+('LED Curve'!$D$14*(V80/$W$3)^3+'LED Curve'!$D$15*(V80/$W$3)^2+'LED Curve'!$D$16*(V80/$W$3)^1+'LED Curve'!$D$17)*$AC$3+((R$5-1)*Design!C$18),0,         ('LED Curve'!$D$14*(V80/$W$3)^3+'LED Curve'!$D$15*(V80/$W$3)^2+'LED Curve'!$D$16*(V80/$W$3)^1+'LED Curve'!$D$17)*$AC$3))</f>
        <v>66.2029036157587</v>
      </c>
      <c r="AL80" s="57">
        <f>IF(AK80=0,0,IF(D80&lt;(SUM(AJ80:AK80)+('LED Curve'!$D$14*(V80/$W$4)^3+'LED Curve'!$D$15*(V80/$W$4)^2+'LED Curve'!$D$16*(V80/$W$4)^1+'LED Curve'!$D$17)*$AC$4+((R$5-1)*Design!C$18)),0,         ('LED Curve'!$D$14*(V80/$W$4)^3+'LED Curve'!$D$15*(V80/$W$4)^2+'LED Curve'!$D$16*(V80/$W$4)^1+'LED Curve'!$D$17)*$AC$4))</f>
        <v>0</v>
      </c>
      <c r="AM80" s="57">
        <f>IF(AL80=0,0,IF(D80&lt;(SUM(AJ80:AL80)+('LED Curve'!$D$14*(V80/$W$5)^3+'LED Curve'!$D$15*(V80/$W$5)^2+'LED Curve'!$D$16*(V80/$W$5)^1+'LED Curve'!$D$17)*$AC$5+((R$5-1)*Design!C$18)),0,         ('LED Curve'!$D$14*(V80/$W$5)^3+'LED Curve'!$D$15*(V80/$W$5)^2+'LED Curve'!$D$16*(V80/$W$5)^1+'LED Curve'!$D$17)*$AC$5))</f>
        <v>0</v>
      </c>
      <c r="AN80" s="57">
        <f>IF(AM80=0,0,IF(D80&lt;(SUM(AJ80:AM80)+ ('LED Curve'!$D$14*(V80/$W$6)^3+'LED Curve'!$D$15*(V80/$W$6)^2+'LED Curve'!$D$16*(V80/$W$6)^1+'LED Curve'!$D$17)*$AC$6+((R$5-1)*Design!C$18)),0,         ('LED Curve'!$D$14*(V80/$W$6)^3+'LED Curve'!$D$15*(V80/$W$6)^2+'LED Curve'!$D$16*(V80/$W$6)^1+'LED Curve'!$D$17)*$AC$6))</f>
        <v>0</v>
      </c>
      <c r="AO80" s="57">
        <f>IF(AN80=0,0,IF(D80&lt;(SUM(AJ80:AN80)+('LED Curve'!$D$14*(V80/$Z$2)^3+'LED Curve'!$D$15*(V80/$Z$2)^2+'LED Curve'!$D$16*(V80/$Z$2)^1+'LED Curve'!$D$17)*$AE$2+((R$5-1)*Design!C$18)),0,         ('LED Curve'!$D$14*(V80/$Z$2)^3+'LED Curve'!$D$15*(V80/$Z$2)^2+'LED Curve'!$D$16*(V80/$Z$2)^1+'LED Curve'!$D$17)*$AE$2))</f>
        <v>0</v>
      </c>
      <c r="AP80" s="57">
        <f>IF(AO80=0,0,IF(D80&lt;(SUM(AJ80:AO80)+('LED Curve'!$D$14*(V80/$Z$3)^3+'LED Curve'!$D$15*(V80/$Z$3)^2+'LED Curve'!$D$16*(V80/$Z$3)^1+'LED Curve'!$D$17)*$AE$3+((R$5-1)*Design!C$18)),0,         ('LED Curve'!$D$14*(V80/$Z$3)^3+'LED Curve'!$D$15*(V80/$Z$3)^2+'LED Curve'!$D$16*(V80/$Z$3)^1+'LED Curve'!$D$17)*$AE$3))</f>
        <v>0</v>
      </c>
      <c r="AQ80" s="57">
        <f>IF(AP80=0,0,IF(D80&lt;(SUM(AJ80:AP80)+('LED Curve'!$D$14*(V80/$Z$4)^3+'LED Curve'!$D$15*(V80/$Z$4)^2+'LED Curve'!$D$16*(V80/$Z$4)^1+'LED Curve'!$D$17)*$AE$4+((R$5-1)*Design!C$18)),0,         ('LED Curve'!$D$14*(V80/$Z$4)^3+'LED Curve'!$D$15*(V80/$Z$4)^2+'LED Curve'!$D$16*(V80/$Z$4)^1+'LED Curve'!$D$17)*$AE$4))</f>
        <v>0</v>
      </c>
      <c r="AR80" s="57">
        <f>IF(AQ80=0,0,IF(D80&lt;(SUM(AJ80:AQ80)+('LED Curve'!$D$14*(V80/$Z$5)^3+'LED Curve'!$D$15*(V80/$Z$5)^2+'LED Curve'!$D$16*(V80/$Z$5)^1+'LED Curve'!$D$17)*$AE$5+((R$5-1)*Design!C$18)),0,         ('LED Curve'!$D$14*(V80/$Z$5)^3+'LED Curve'!$D$15*(V80/$Z$5)^2+'LED Curve'!$D$16*(V80/$Z$5)^1+'LED Curve'!$D$17)*$AE$5))</f>
        <v>0</v>
      </c>
      <c r="AS80" s="57">
        <f>IF(AR80=0,0,IF(D80&lt;(SUM(AJ80:AR80)+('LED Curve'!$D$14*(V80/$Z$6)^3+'LED Curve'!$D$15*(V80/$Z$6)^2+'LED Curve'!$D$16*(V80/$Z$6)^1+'LED Curve'!$D$17)*$AE$6+((R$5-1)*Design!C$18)),0,         ('LED Curve'!$D$14*(V80/$Z$6)^3+'LED Curve'!$D$15*(V80/$Z$6)^2+'LED Curve'!$D$16*(V80/$Z$6)^1+'LED Curve'!$D$17)*$AE$6))</f>
        <v>0</v>
      </c>
      <c r="AU80" s="59">
        <f>IF(E80&lt;('LED Curve'!$D$14*(W80/$W$2)^3+'LED Curve'!$D$15*(W80/$W$2)^2+'LED Curve'!$D$16*(W80/$W$2)^1+'LED Curve'!$D$17)*$AC$2+((R$5-1)*Design!C$18),0,         ('LED Curve'!$D$14*(W80/$W$2)^3+'LED Curve'!$D$15*(W80/$W$2)^2+'LED Curve'!$D$16*(W80/$W$2)^1+'LED Curve'!$D$17)*$AC$2)</f>
        <v>26.504246782626698</v>
      </c>
      <c r="AV80" s="59">
        <f>IF(AU80=0,0,IF(E80&lt;AU80+('LED Curve'!$D$14*(W80/$W$3)^3+'LED Curve'!$D$15*(W80/$W$3)^2+'LED Curve'!$D$16*(W80/$W$3)^1+'LED Curve'!$D$17)*$AC$3+((R$5-2)*Design!C$18),0,         ('LED Curve'!$D$14*(W80/$W$3)^3+'LED Curve'!$D$15*(W80/$W$3)^2+'LED Curve'!$D$16*(W80/$W$3)^1+'LED Curve'!$D$17)*$AC$3))</f>
        <v>66.26061695656675</v>
      </c>
      <c r="AW80" s="59">
        <f>IF(AV80=0,0,IF(E80&lt;(SUM(AU80:AV80)+('LED Curve'!$D$14*(W80/$W$4)^3+'LED Curve'!$D$15*(W80/$W$4)^2+'LED Curve'!$D$16*(W80/$W$4)^1+'LED Curve'!$D$17)*$AC$4+((R$5-3)*Design!C$18)),0,         ('LED Curve'!$D$14*(W80/$W$4)^3+'LED Curve'!$D$15*(W80/$W$4)^2+'LED Curve'!$D$16*(W80/$W$4)^1+'LED Curve'!$D$17)*$AC$4))</f>
        <v>0</v>
      </c>
      <c r="AX80" s="59">
        <f>IF(AW80=0,0,IF(E80&lt;(SUM(AU80:AW80)+('LED Curve'!$D$14*(W80/$W$5)^3+'LED Curve'!$D$15*(W80/$W$5)^2+'LED Curve'!$D$16*(W80/$W$5)^1+'LED Curve'!$D$17)*$AC$5+((R$5-4)*Design!C$18)),0,         ('LED Curve'!$D$14*(W80/$W$5)^3+'LED Curve'!$D$15*(W80/$W$5)^2+'LED Curve'!$D$16*(W80/$W$5)^1+'LED Curve'!$D$17)*$AC$5))</f>
        <v>0</v>
      </c>
      <c r="AY80" s="59">
        <f>IF(AX80=0,0,IF(E80&lt;(SUM(AU80:AX80)+ ('LED Curve'!$D$14*(W80/$W$6)^3+'LED Curve'!$D$15*(W80/$W$6)^2+'LED Curve'!$D$16*(W80/$W$6)^1+'LED Curve'!$D$17)*$AC$6+((R$5-5)*Design!C$18)),0,         ('LED Curve'!$D$14*(W80/$W$6)^3+'LED Curve'!$D$15*(W80/$W$6)^2+'LED Curve'!$D$16*(W80/$W$6)^1+'LED Curve'!$D$17)*$AC$6))</f>
        <v>0</v>
      </c>
      <c r="AZ80" s="59">
        <f>IF(AY80=0,0,IF(E80&lt;(SUM(AU80:AY80)+('LED Curve'!$D$14*(W80/$Z$2)^3+'LED Curve'!$D$15*(W80/$Z$2)^2+'LED Curve'!$D$16*(W80/$Z$2)^1+'LED Curve'!$D$17)*$AE$2+((R$5-6)*Design!C$18)),0,         ('LED Curve'!$D$14*(W80/$Z$2)^3+'LED Curve'!$D$15*(W80/$Z$2)^2+'LED Curve'!$D$16*(W80/$Z$2)^1+'LED Curve'!$D$17)*$AE$2))</f>
        <v>0</v>
      </c>
      <c r="BA80" s="59">
        <f>IF(AZ80=0,0,IF(E80&lt;(SUM(AU80:AZ80)+('LED Curve'!$D$14*(W80/$Z$3)^3+'LED Curve'!$D$15*(W80/$Z$3)^2+'LED Curve'!$D$16*(W80/$Z$3)^1+'LED Curve'!$D$17)*$AE$3+((R$5-7)*Design!C$18)),0,         ('LED Curve'!$D$14*(W80/$Z$3)^3+'LED Curve'!$D$15*(W80/$Z$3)^2+'LED Curve'!$D$16*(W80/$Z$3)^1+'LED Curve'!$D$17)*$AE$3))</f>
        <v>0</v>
      </c>
      <c r="BB80" s="59">
        <f>IF(BA80=0,0,IF(E80&lt;(SUM(AU80:BA80)+('LED Curve'!$D$14*(W80/$Z$4)^3+'LED Curve'!$D$15*(W80/$Z$4)^2+'LED Curve'!$D$16*(W80/$Z$4)^1+'LED Curve'!$D$17)*$AE$4+((R$5-8)*Design!C$18)),0,         ('LED Curve'!$D$14*(W80/$Z$4)^3+'LED Curve'!$D$15*(W80/$Z$4)^2+'LED Curve'!$D$16*(W80/$Z$4)^1+'LED Curve'!$D$17)*$AE$4))</f>
        <v>0</v>
      </c>
      <c r="BC80" s="59">
        <f>IF(BB80=0,0,IF(E80&lt;(SUM(AU80:BB80)+('LED Curve'!$D$14*(W80/$Z$5)^3+'LED Curve'!$D$15*(W80/$Z$5)^2+'LED Curve'!$D$16*(W80/$Z$5)^1+'LED Curve'!$D$17)*$AE$5+((R$5-9)*Design!C$18)),0,         ('LED Curve'!$D$14*(W80/$Z$5)^3+'LED Curve'!$D$15*(W80/$Z$5)^2+'LED Curve'!$D$16*(W80/$Z$5)^1+'LED Curve'!$D$17)*$AE$5))</f>
        <v>0</v>
      </c>
      <c r="BD80" s="59">
        <f>IF(BC80=0,0,IF(E80&lt;(SUM(AU80:BC80)+('LED Curve'!$D$14*(W80/$Z$6)^3+'LED Curve'!$D$15*(W80/$Z$6)^2+'LED Curve'!$D$16*(W80/$Z$6)^1+'LED Curve'!$D$17)*$AE$6+((R$5-10)*Design!C$18)),0,         ('LED Curve'!$D$14*(W80/$Z$6)^3+'LED Curve'!$D$15*(W80/$Z$6)^2+'LED Curve'!$D$16*(W80/$Z$6)^1+'LED Curve'!$D$17)*$AE$6))</f>
        <v>0</v>
      </c>
      <c r="BE80">
        <f t="shared" si="158"/>
        <v>92.764863739193444</v>
      </c>
      <c r="BF80" s="64">
        <f t="shared" si="124"/>
        <v>201.1514618462277</v>
      </c>
      <c r="BG80" s="64">
        <f t="shared" si="125"/>
        <v>201.1514618462277</v>
      </c>
      <c r="BH80" s="64">
        <f t="shared" si="126"/>
        <v>0</v>
      </c>
      <c r="BI80" s="64">
        <f t="shared" si="127"/>
        <v>0</v>
      </c>
      <c r="BJ80" s="64">
        <f t="shared" si="128"/>
        <v>0</v>
      </c>
      <c r="BK80" s="64">
        <f t="shared" si="129"/>
        <v>0</v>
      </c>
      <c r="BL80" s="64">
        <f t="shared" si="130"/>
        <v>0</v>
      </c>
      <c r="BM80" s="64">
        <f t="shared" si="131"/>
        <v>0</v>
      </c>
      <c r="BN80" s="64">
        <f t="shared" si="132"/>
        <v>0</v>
      </c>
      <c r="BO80" s="64">
        <f t="shared" si="133"/>
        <v>0</v>
      </c>
      <c r="BQ80" s="67">
        <f t="shared" si="134"/>
        <v>202.00368065860928</v>
      </c>
      <c r="BR80" s="67">
        <f t="shared" si="135"/>
        <v>202.00368065860928</v>
      </c>
      <c r="BS80" s="67">
        <f t="shared" si="136"/>
        <v>0</v>
      </c>
      <c r="BT80" s="67">
        <f t="shared" si="137"/>
        <v>0</v>
      </c>
      <c r="BU80" s="67">
        <f t="shared" si="138"/>
        <v>0</v>
      </c>
      <c r="BV80" s="67">
        <f t="shared" si="139"/>
        <v>0</v>
      </c>
      <c r="BW80" s="67">
        <f t="shared" si="140"/>
        <v>0</v>
      </c>
      <c r="BX80" s="67">
        <f t="shared" si="141"/>
        <v>0</v>
      </c>
      <c r="BY80" s="67">
        <f t="shared" si="142"/>
        <v>0</v>
      </c>
      <c r="BZ80" s="67">
        <f t="shared" si="143"/>
        <v>0</v>
      </c>
      <c r="CB80" s="70">
        <f t="shared" si="144"/>
        <v>203.58339120964601</v>
      </c>
      <c r="CC80" s="70">
        <f t="shared" si="145"/>
        <v>203.58339120964601</v>
      </c>
      <c r="CD80" s="70">
        <f t="shared" si="146"/>
        <v>0</v>
      </c>
      <c r="CE80" s="70">
        <f t="shared" si="147"/>
        <v>0</v>
      </c>
      <c r="CF80" s="70">
        <f t="shared" si="148"/>
        <v>0</v>
      </c>
      <c r="CG80" s="70">
        <f t="shared" si="149"/>
        <v>0</v>
      </c>
      <c r="CH80" s="70">
        <f t="shared" si="150"/>
        <v>0</v>
      </c>
      <c r="CI80" s="70">
        <f t="shared" si="151"/>
        <v>0</v>
      </c>
      <c r="CJ80" s="70">
        <f t="shared" si="152"/>
        <v>0</v>
      </c>
      <c r="CK80" s="70">
        <f t="shared" si="153"/>
        <v>0</v>
      </c>
      <c r="CL80">
        <f t="shared" si="159"/>
        <v>407.16678241929202</v>
      </c>
      <c r="CM80" s="64">
        <f t="shared" si="160"/>
        <v>201.1514618462277</v>
      </c>
      <c r="CN80" s="64">
        <f t="shared" si="161"/>
        <v>201.1514618462277</v>
      </c>
      <c r="CO80" s="64">
        <f t="shared" si="162"/>
        <v>0</v>
      </c>
      <c r="CP80" s="64">
        <f t="shared" si="163"/>
        <v>0</v>
      </c>
      <c r="CQ80" s="64">
        <f t="shared" si="164"/>
        <v>0</v>
      </c>
      <c r="CR80" s="64">
        <f t="shared" si="165"/>
        <v>0</v>
      </c>
      <c r="CS80" s="64">
        <f t="shared" si="166"/>
        <v>0</v>
      </c>
      <c r="CT80" s="64">
        <f t="shared" si="167"/>
        <v>0</v>
      </c>
      <c r="CU80" s="64">
        <f t="shared" si="168"/>
        <v>0</v>
      </c>
      <c r="CV80" s="64">
        <f t="shared" si="169"/>
        <v>0</v>
      </c>
      <c r="CX80" s="103">
        <f t="shared" si="170"/>
        <v>202.00368065860928</v>
      </c>
      <c r="CY80" s="103">
        <f t="shared" si="171"/>
        <v>202.00368065860928</v>
      </c>
      <c r="CZ80" s="103">
        <f t="shared" si="172"/>
        <v>0</v>
      </c>
      <c r="DA80" s="103">
        <f t="shared" si="173"/>
        <v>0</v>
      </c>
      <c r="DB80" s="103">
        <f t="shared" si="174"/>
        <v>0</v>
      </c>
      <c r="DC80" s="103">
        <f t="shared" si="175"/>
        <v>0</v>
      </c>
      <c r="DD80" s="103">
        <f t="shared" si="176"/>
        <v>0</v>
      </c>
      <c r="DE80" s="103">
        <f t="shared" si="177"/>
        <v>0</v>
      </c>
      <c r="DF80" s="103">
        <f t="shared" si="178"/>
        <v>0</v>
      </c>
      <c r="DG80" s="103">
        <f t="shared" si="179"/>
        <v>0</v>
      </c>
      <c r="DI80" s="70">
        <f t="shared" si="180"/>
        <v>203.58339120964601</v>
      </c>
      <c r="DJ80" s="70">
        <f t="shared" si="181"/>
        <v>203.58339120964601</v>
      </c>
      <c r="DK80" s="70">
        <f t="shared" si="182"/>
        <v>0</v>
      </c>
      <c r="DL80" s="70">
        <f t="shared" si="183"/>
        <v>0</v>
      </c>
      <c r="DM80" s="70">
        <f t="shared" si="184"/>
        <v>0</v>
      </c>
      <c r="DN80" s="70">
        <f t="shared" si="185"/>
        <v>0</v>
      </c>
      <c r="DO80" s="70">
        <f t="shared" si="186"/>
        <v>0</v>
      </c>
      <c r="DP80" s="70">
        <f t="shared" si="187"/>
        <v>0</v>
      </c>
      <c r="DQ80" s="70">
        <f t="shared" si="188"/>
        <v>0</v>
      </c>
      <c r="DR80" s="70">
        <f t="shared" si="189"/>
        <v>0</v>
      </c>
      <c r="DT80">
        <f t="shared" si="190"/>
        <v>22.734016664819141</v>
      </c>
      <c r="DU80">
        <f t="shared" si="191"/>
        <v>25.398460483669655</v>
      </c>
      <c r="DV80">
        <f t="shared" si="192"/>
        <v>28.185291540688112</v>
      </c>
      <c r="DX80">
        <f t="shared" si="193"/>
        <v>0.32031639318609989</v>
      </c>
      <c r="DY80">
        <f t="shared" si="194"/>
        <v>0.30498603719363393</v>
      </c>
      <c r="DZ80">
        <f t="shared" si="195"/>
        <v>0.28777814551589831</v>
      </c>
      <c r="EB80">
        <f t="shared" si="196"/>
        <v>5.3241803158315442</v>
      </c>
      <c r="EC80">
        <f t="shared" si="197"/>
        <v>13.31045078957886</v>
      </c>
      <c r="ED80">
        <f t="shared" si="198"/>
        <v>0</v>
      </c>
      <c r="EE80">
        <f t="shared" si="199"/>
        <v>0</v>
      </c>
      <c r="EF80">
        <f t="shared" si="200"/>
        <v>0</v>
      </c>
      <c r="EG80">
        <f t="shared" si="201"/>
        <v>0</v>
      </c>
      <c r="EH80">
        <f t="shared" si="202"/>
        <v>0</v>
      </c>
      <c r="EI80">
        <f t="shared" si="203"/>
        <v>0</v>
      </c>
      <c r="EJ80">
        <f t="shared" si="204"/>
        <v>0</v>
      </c>
      <c r="EK80">
        <f t="shared" si="205"/>
        <v>0</v>
      </c>
      <c r="EM80">
        <f t="shared" si="206"/>
        <v>5.3492920802681638</v>
      </c>
      <c r="EN80">
        <f t="shared" si="207"/>
        <v>13.373230200670411</v>
      </c>
      <c r="EO80">
        <f t="shared" si="208"/>
        <v>0</v>
      </c>
      <c r="EP80">
        <f t="shared" si="209"/>
        <v>0</v>
      </c>
      <c r="EQ80">
        <f t="shared" si="210"/>
        <v>0</v>
      </c>
      <c r="ER80">
        <f t="shared" si="211"/>
        <v>0</v>
      </c>
      <c r="ES80">
        <f t="shared" si="212"/>
        <v>0</v>
      </c>
      <c r="ET80">
        <f t="shared" si="213"/>
        <v>0</v>
      </c>
      <c r="EU80">
        <f t="shared" si="214"/>
        <v>0</v>
      </c>
      <c r="EV80">
        <f t="shared" si="215"/>
        <v>0</v>
      </c>
      <c r="EX80">
        <f t="shared" si="216"/>
        <v>5.3958244414644927</v>
      </c>
      <c r="EY80">
        <f t="shared" si="217"/>
        <v>13.489561103661233</v>
      </c>
      <c r="EZ80">
        <f t="shared" si="218"/>
        <v>0</v>
      </c>
      <c r="FA80">
        <f t="shared" si="219"/>
        <v>0</v>
      </c>
      <c r="FB80">
        <f t="shared" si="220"/>
        <v>0</v>
      </c>
      <c r="FC80">
        <f t="shared" si="221"/>
        <v>0</v>
      </c>
      <c r="FD80">
        <f t="shared" si="222"/>
        <v>0</v>
      </c>
      <c r="FE80">
        <f t="shared" si="223"/>
        <v>0</v>
      </c>
      <c r="FF80">
        <f t="shared" si="224"/>
        <v>0</v>
      </c>
      <c r="FG80">
        <f t="shared" si="225"/>
        <v>0</v>
      </c>
      <c r="FJ80">
        <f>IF($W$2=0,0,IF(BF80&lt;=0,0,('LED Curve'!$D$19*(BF80/$W$2)^3+'LED Curve'!$D$20*(BF80/$W$2)^2+'LED Curve'!$D$21*(BF80/$W$2)^1+'LED Curve'!$D$22)*$AC$2*$W$2))</f>
        <v>726.91274729714939</v>
      </c>
      <c r="FK80">
        <f>IF($W$3=0,0,IF(BG80&lt;=0,0,('LED Curve'!$D$19*(BG80/$W$3)^3+'LED Curve'!$D$20*(BG80/$W$3)^2+'LED Curve'!$D$21*(BG80/$W$3)^1+'LED Curve'!$D$22)*$AC$3*$W$3))</f>
        <v>1817.2818682428735</v>
      </c>
      <c r="FL80">
        <f>IF($W$4=0,0,IF(BH80&lt;=0,0,('LED Curve'!$D$19*(BH80/$W$4)^3+'LED Curve'!$D$20*(BH80/$W$4)^2+'LED Curve'!$D$21*(BH80/$W$4)^1+'LED Curve'!$D$22)*$AC$4*$W$4))</f>
        <v>0</v>
      </c>
      <c r="FM80">
        <f>IF($W$5=0,0,IF(BI80&lt;=0,0,('LED Curve'!$D$19*(BI80/$W$5)^3+'LED Curve'!$D$20*(BI80/$W$5)^2+'LED Curve'!$D$21*(BI80/$W$5)^1+'LED Curve'!$D$22)*$AC$5*$W$5))</f>
        <v>0</v>
      </c>
      <c r="FN80">
        <f>IF($W$6=0,0,IF(BJ80&lt;=0,0,('LED Curve'!$D$19*(BJ80/$W$6)^3+'LED Curve'!$D$20*(BJ80/$W$6)^2+'LED Curve'!$D$21*(BJ80/$W$6)^1+'LED Curve'!$D$22)*$AC$6*$W$6))</f>
        <v>0</v>
      </c>
      <c r="FO80">
        <f>IF($Z$2=0,0,IF(BK80&lt;=0,0,('LED Curve'!$D$19*(BK80/$Z$2)^3+'LED Curve'!$D$20*(BK80/$Z$2)^2+'LED Curve'!$D$21*(BK80/$Z$2)^1+'LED Curve'!$D$22)*$AE$2*$Z$2))</f>
        <v>0</v>
      </c>
      <c r="FP80">
        <f>IF($Z$3=0,0,IF(BL80&lt;=0,0,('LED Curve'!$D$19*(BL80/$Z$3)^3+'LED Curve'!$D$20*(BL80/$Z$3)^2+'LED Curve'!$D$21*(BL80/$Z$3)^1+'LED Curve'!$D$22)*$AE$3*$Z$3))</f>
        <v>0</v>
      </c>
      <c r="FQ80">
        <f>IF($Z$4=0,0,IF(BM80&lt;=0,0,('LED Curve'!$D$19*(BM80/$Z$4)^3+'LED Curve'!$D$20*(BM80/$Z$4)^2+'LED Curve'!$D$21*(BM80/$Z$4)^1+'LED Curve'!$D$22)*$AE$4*$Z$4))</f>
        <v>0</v>
      </c>
      <c r="FR80">
        <f>IF($Z$5=0,0,IF(BN80&lt;=0,0,('LED Curve'!$D$19*(BN80/$Z$5)^3+'LED Curve'!$D$20*(BN80/$Z$5)^2+'LED Curve'!$D$21*(BN80/$Z$5)^1+'LED Curve'!$D$22)*$AE$5*$Z$5))</f>
        <v>0</v>
      </c>
      <c r="FS80">
        <f>IF($Z$6=0,0,IF(BO80&lt;=0,0,('LED Curve'!$D$19*(BO80/$Z$6)^3+'LED Curve'!$D$20*(BO80/$Z$6)^2+'LED Curve'!$D$21*(BO80/$Z$6)^1+'LED Curve'!$D$22)*$AE$6*$Z$6))</f>
        <v>0</v>
      </c>
      <c r="FU80">
        <f>IF($W$2=0,0,IF(BQ80&lt;=0,0,('LED Curve'!$D$19*(BQ80/$W$2)^3+'LED Curve'!$D$20*(BQ80/$W$2)^2+'LED Curve'!$D$21*(BQ80/$W$2)^1+'LED Curve'!$D$22)*$AC$2*$W$2))</f>
        <v>729.16120636454139</v>
      </c>
      <c r="FV80">
        <f>IF($W$3=0,0,IF(BR80&lt;=0,0,('LED Curve'!$D$19*(BR80/$W$3)^3+'LED Curve'!$D$20*(BR80/$W$3)^2+'LED Curve'!$D$21*(BR80/$W$3)^1+'LED Curve'!$D$22)*$AC$3*$W$3))</f>
        <v>1822.9030159113536</v>
      </c>
      <c r="FW80">
        <f>IF($W$4=0,0,IF(BS80&lt;=0,0,('LED Curve'!$D$19*(BS80/$W$4)^3+'LED Curve'!$D$20*(BS80/$W$4)^2+'LED Curve'!$D$21*(BS80/$W$4)^1+'LED Curve'!$D$22)*$AC$4*$W$4))</f>
        <v>0</v>
      </c>
      <c r="FX80">
        <f>IF($W$5=0,0,IF(BT80&lt;=0,0,('LED Curve'!$D$19*(BT80/$W$5)^3+'LED Curve'!$D$20*(BT80/$W$5)^2+'LED Curve'!$D$21*(BT80/$W$5)^1+'LED Curve'!$D$22)*$AC$5*$W$5))</f>
        <v>0</v>
      </c>
      <c r="FY80">
        <f>IF($W$6=0,0,IF(BU80&lt;=0,0,('LED Curve'!$D$19*(BU80/$W$6)^3+'LED Curve'!$D$20*(BU80/$W$6)^2+'LED Curve'!$D$21*(BU80/$W$6)^1+'LED Curve'!$D$22)*$AC$6*$W$6))</f>
        <v>0</v>
      </c>
      <c r="FZ80">
        <f>IF($Z$2=0,0,IF(BV80&lt;=0,0,('LED Curve'!$D$19*(BV80/$Z$2)^3+'LED Curve'!$D$20*(BV80/$Z$2)^2+'LED Curve'!$D$21*(BV80/$Z$2)^1+'LED Curve'!$D$22)*$AE$2*$Z$2))</f>
        <v>0</v>
      </c>
      <c r="GA80">
        <f>IF($Z$3=0,0,IF(BW80&lt;=0,0,('LED Curve'!$D$19*(BW80/$Z$3)^3+'LED Curve'!$D$20*(BW80/$Z$3)^2+'LED Curve'!$D$21*(BW80/$Z$3)^1+'LED Curve'!$D$22)*$AE$3*$Z$3))</f>
        <v>0</v>
      </c>
      <c r="GB80">
        <f>IF($Z$4=0,0,IF(BX80&lt;=0,0,('LED Curve'!$D$19*(BX80/$Z$4)^3+'LED Curve'!$D$20*(BX80/$Z$4)^2+'LED Curve'!$D$21*(BX80/$Z$4)^1+'LED Curve'!$D$22)*$AE$4*$Z$4))</f>
        <v>0</v>
      </c>
      <c r="GC80">
        <f>IF($Z$5=0,0,IF(BY80&lt;=0,0,('LED Curve'!$D$19*(BY80/$Z$5)^3+'LED Curve'!$D$20*(BY80/$Z$5)^2+'LED Curve'!$D$21*(BY80/$Z$5)^1+'LED Curve'!$D$22)*$AE$5*$Z$5))</f>
        <v>0</v>
      </c>
      <c r="GD80">
        <f>IF($Z$6=0,0,IF(BZ80&lt;=0,0,('LED Curve'!$D$19*(BZ80/$Z$6)^3+'LED Curve'!$D$20*(BZ80/$Z$6)^2+'LED Curve'!$D$21*(BZ80/$Z$6)^1+'LED Curve'!$D$22)*$AE$6*$Z$6))</f>
        <v>0</v>
      </c>
      <c r="GF80">
        <f>IF($W$2=0,0,IF(CB80&lt;=0,0,('LED Curve'!$D$19*(CB80/$W$2)^3+'LED Curve'!$D$20*(CB80/$W$2)^2+'LED Curve'!$D$21*(CB80/$W$2)^1+'LED Curve'!$D$22)*$AC$2*$W$2))</f>
        <v>733.30454699067036</v>
      </c>
      <c r="GG80">
        <f>IF($W$3=0,0,IF(CC80&lt;=0,0,('LED Curve'!$D$19*(CC80/$W$3)^3+'LED Curve'!$D$20*(CC80/$W$3)^2+'LED Curve'!$D$21*(CC80/$W$3)^1+'LED Curve'!$D$22)*$AC$3*$W$3))</f>
        <v>1833.2613674766758</v>
      </c>
      <c r="GH80">
        <f>IF($W$4=0,0,IF(CD80&lt;=0,0,('LED Curve'!$D$19*(CD80/$W$4)^3+'LED Curve'!$D$20*(CD80/$W$4)^2+'LED Curve'!$D$21*(CD80/$W$4)^1+'LED Curve'!$D$22)*$AC$4*$W$4))</f>
        <v>0</v>
      </c>
      <c r="GI80">
        <f>IF($W$5=0,0,IF(CE80&lt;=0,0,('LED Curve'!$D$19*(CE80/$W$5)^3+'LED Curve'!$D$20*(CE80/$W$5)^2+'LED Curve'!$D$21*(CE80/$W$5)^1+'LED Curve'!$D$22)*$AC$5*$W$5))</f>
        <v>0</v>
      </c>
      <c r="GJ80">
        <f>IF($W$6=0,0,IF(CF80&lt;=0,0,('LED Curve'!$D$19*(CF80/$W$6)^3+'LED Curve'!$D$20*(CF80/$W$6)^2+'LED Curve'!$D$21*(CF80/$W$6)^1+'LED Curve'!$D$22)*$AC$6*$W$6))</f>
        <v>0</v>
      </c>
      <c r="GK80">
        <f>IF($Z$2=0,0,IF(CG80&lt;=0,0,('LED Curve'!$D$19*(CG80/$Z$2)^3+'LED Curve'!$D$20*(CG80/$Z$2)^2+'LED Curve'!$D$21*(CG80/$Z$2)^1+'LED Curve'!$D$22)*$AE$2*$Z$2))</f>
        <v>0</v>
      </c>
      <c r="GL80">
        <f>IF($Z$3=0,0,IF(CH80&lt;=0,0,('LED Curve'!$D$19*(CH80/$Z$3)^3+'LED Curve'!$D$20*(CH80/$Z$3)^2+'LED Curve'!$D$21*(CH80/$Z$3)^1+'LED Curve'!$D$22)*$AE$3*$Z$3))</f>
        <v>0</v>
      </c>
      <c r="GM80">
        <f>IF($Z$4=0,0,IF(CI80&lt;=0,0,('LED Curve'!$D$19*(CI80/$Z$4)^3+'LED Curve'!$D$20*(CI80/$Z$4)^2+'LED Curve'!$D$21*(CI80/$Z$4)^1+'LED Curve'!$D$22)*$AE$4*$Z$4))</f>
        <v>0</v>
      </c>
      <c r="GN80">
        <f>IF($Z$5=0,0,IF(CJ80&lt;=0,0,('LED Curve'!$D$19*(CJ80/$Z$5)^3+'LED Curve'!$D$20*(CJ80/$Z$5)^2+'LED Curve'!$D$21*(CJ80/$Z$5)^1+'LED Curve'!$D$22)*$AE$5*$Z$5))</f>
        <v>0</v>
      </c>
      <c r="GO80">
        <f>IF($Z$6=0,0,IF(CK80&lt;=0,0,('LED Curve'!$D$19*(CK80/$Z$6)^3+'LED Curve'!$D$20*(CK80/$Z$6)^2+'LED Curve'!$D$21*(CK80/$Z$6)^1+'LED Curve'!$D$22)*$AE$6*$Z$6))</f>
        <v>0</v>
      </c>
      <c r="GQ80">
        <f t="shared" si="226"/>
        <v>2544.1946155400228</v>
      </c>
      <c r="GR80">
        <f t="shared" si="154"/>
        <v>779.29873012244479</v>
      </c>
      <c r="GS80">
        <f t="shared" si="227"/>
        <v>2552.0642222758952</v>
      </c>
      <c r="GT80">
        <f t="shared" si="155"/>
        <v>243.83830543677959</v>
      </c>
      <c r="GU80">
        <f t="shared" si="228"/>
        <v>2566.5659144673464</v>
      </c>
      <c r="GV80">
        <f t="shared" si="156"/>
        <v>4.4538699090089722</v>
      </c>
    </row>
    <row r="81" spans="1:204" ht="16.899999999999999">
      <c r="A81">
        <v>70</v>
      </c>
      <c r="B81">
        <f t="shared" si="117"/>
        <v>2.2786458333333335E-3</v>
      </c>
      <c r="C81" s="50">
        <f t="shared" si="118"/>
        <v>114.25234219006262</v>
      </c>
      <c r="D81" s="50">
        <f t="shared" si="119"/>
        <v>127.10260243340289</v>
      </c>
      <c r="E81" s="50">
        <f t="shared" si="120"/>
        <v>139.95286267674319</v>
      </c>
      <c r="G81" s="52">
        <f t="shared" si="121"/>
        <v>1.8135292411121049</v>
      </c>
      <c r="H81" s="52">
        <f t="shared" si="122"/>
        <v>2.01750162592703</v>
      </c>
      <c r="I81" s="52">
        <f t="shared" si="123"/>
        <v>2.2214740107419555</v>
      </c>
      <c r="J81" s="52">
        <f>IF(C81&lt;Calculation!D$19,0,G81)</f>
        <v>1.8135292411121049</v>
      </c>
      <c r="K81" s="52">
        <f>IF(D81&lt;Calculation!D$19,0,H81)</f>
        <v>2.01750162592703</v>
      </c>
      <c r="L81" s="52">
        <f>IF(E81&lt;Calculation!D$19,0,I81)</f>
        <v>2.2214740107419555</v>
      </c>
      <c r="M81" s="52">
        <f>IF(IF(C81&lt;Calculation!D$19,0,C81*(R$3/(R$2+R$3)))&gt;0,$H$2*SIN(2*PI()*$E$2*B81)+$H$5,0)</f>
        <v>1.8299337356034777</v>
      </c>
      <c r="N81" s="52">
        <f>IF(IF(D81&lt;Calculation!D$19,0,D81*(R$3/(R$2+R$3)))&gt;0,$J$2*SIN(2*PI()*$E$2*B81)+$J$5,0)</f>
        <v>1.8397782136912928</v>
      </c>
      <c r="O81" s="52">
        <f>IF(IF(E81&lt;Calculation!D$19,0,E81*(R$3/(R$2+R$3)))&gt;0,$L$2*SIN(2*PI()*$E$2*B81)+$L$5,0)</f>
        <v>1.8561701174270044</v>
      </c>
      <c r="Q81" s="55">
        <f>(M81/Design!C$43)*10^3</f>
        <v>203.32597062260862</v>
      </c>
      <c r="R81" s="55">
        <f>(N81/Design!C$43)*10^3</f>
        <v>204.41980152125475</v>
      </c>
      <c r="S81" s="55">
        <f>(O81/Design!C$43)*10^3</f>
        <v>206.24112415855606</v>
      </c>
      <c r="U81" s="55">
        <f>(($H$2*SIN(2*PI()*$E$2*B81)+$H$5)/Design!C$43)*10^3</f>
        <v>203.32597062260862</v>
      </c>
      <c r="V81" s="55">
        <f>(($J$2*SIN(2*PI()*$E$2*B81)+$J$5)/Design!C$43)*10^3</f>
        <v>204.41980152125475</v>
      </c>
      <c r="W81" s="55">
        <f>(($L$2*SIN(2*PI()*$E$2*B81)+$L$5)/Design!C$43)*10^3</f>
        <v>206.24112415855606</v>
      </c>
      <c r="Y81" s="99">
        <f>IF(C81&lt;('LED Curve'!$D$14*(U81/$W$2)^3+'LED Curve'!$D$15*(U81/$W$2)^2+'LED Curve'!$D$16*(U81/$W$2)^1+'LED Curve'!$D$17)*$AC$2+((R$5-1)*Design!C$18),0,         ('LED Curve'!$D$14*(U81/$W$2)^3+'LED Curve'!$D$15*(U81/$W$2)^2+'LED Curve'!$D$16*(U81/$W$2)^1+'LED Curve'!$D$17)*$AC$2)</f>
        <v>26.500516856841124</v>
      </c>
      <c r="Z81" s="99">
        <f>IF(Y81=0,0,IF(C81&lt;Y81+('LED Curve'!$D$14*(U81/$W$3)^3+'LED Curve'!$D$15*(U81/$W$3)^2+'LED Curve'!$D$16*(U81/$W$3)^1+'LED Curve'!$D$17)*$AC$3+((R$5-2)*Design!C$18),0,         ('LED Curve'!$D$14*(U81/$W$3)^3+'LED Curve'!$D$15*(U81/$W$3)^2+'LED Curve'!$D$16*(U81/$W$3)^1+'LED Curve'!$D$17)*$AC$3))</f>
        <v>66.251292142102812</v>
      </c>
      <c r="AA81" s="99">
        <f>IF(Z81=0,0,IF(C81&lt;(SUM(Y81:Z81)+('LED Curve'!$D$14*(U81/$W$4)^3+'LED Curve'!$D$15*(U81/$W$4)^2+'LED Curve'!$D$16*(U81/$W$4)^1+'LED Curve'!$D$17)*$AC$4+((R$5-3)*Design!C$18)),0,         ('LED Curve'!$D$14*(U81/$W$4)^3+'LED Curve'!$D$15*(U81/$W$4)^2+'LED Curve'!$D$16*(U81/$W$4)^1+'LED Curve'!$D$17)*$AC$4))</f>
        <v>0</v>
      </c>
      <c r="AB81" s="99">
        <f>IF(AA81=0,0,IF(C81&lt;(SUM(Y81:AA81)+('LED Curve'!$D$14*(U81/$W$5)^3+'LED Curve'!$D$15*(U81/$W$5)^2+'LED Curve'!$D$16*(U81/$W$5)^1+'LED Curve'!$D$17)*$AC$5+((R$5-4)*Design!C$18)),0,         ('LED Curve'!$D$14*(U81/$W$5)^3+'LED Curve'!$D$15*(U81/$W$5)^2+'LED Curve'!$D$16*(U81/$W$5)^1+'LED Curve'!$D$17)*$AC$5))</f>
        <v>0</v>
      </c>
      <c r="AC81" s="99">
        <f>IF(AB81=0,0,IF(C81&lt;(SUM(Y81:AB81)+ ('LED Curve'!$D$14*(U81/$W$6)^3+'LED Curve'!$D$15*(U81/$W$6)^2+'LED Curve'!$D$16*(U81/$W$6)^1+'LED Curve'!$D$17)*$AC$6+((R$5-5)*Design!C$18)),0,         ('LED Curve'!$D$14*(U81/$W$6)^3+'LED Curve'!$D$15*(U81/$W$6)^2+'LED Curve'!$D$16*(U81/$W$6)^1+'LED Curve'!$D$17)*$AC$6))</f>
        <v>0</v>
      </c>
      <c r="AD81" s="99">
        <f>IF(AC81=0,0,IF(C81&lt;(SUM(Y81:AC81)+('LED Curve'!$D$14*(U81/$Z$2)^3+'LED Curve'!$D$15*(U81/$Z$2)^2+'LED Curve'!$D$16*(U81/$Z$2)^1+'LED Curve'!$D$17)*$AE$2+((R$5-6)*Design!C$18)),0,         ('LED Curve'!$D$14*(U81/$Z$2)^3+'LED Curve'!$D$15*(U81/$Z$2)^2+'LED Curve'!$D$16*(U81/$Z$2)^1+'LED Curve'!$D$17)*$AE$2))</f>
        <v>0</v>
      </c>
      <c r="AE81" s="99">
        <f>IF(AD81=0,0,IF(C81&lt;(SUM(Y81:AD81)+('LED Curve'!$D$14*(U81/$Z$3)^3+'LED Curve'!$D$15*(U81/$Z$3)^2+'LED Curve'!$D$16*(U81/$Z$3)^1+'LED Curve'!$D$17)*$AE$3+((R$5-7)*Design!C$18)),0,         ('LED Curve'!$D$14*(U81/$Z$3)^3+'LED Curve'!$D$15*(U81/$Z$3)^2+'LED Curve'!$D$16*(U81/$Z$3)^1+'LED Curve'!$D$17)*$AE$3))</f>
        <v>0</v>
      </c>
      <c r="AF81" s="99">
        <f>IF(AE81=0,0,IF(C81&lt;(SUM(Y81:AE81)+('LED Curve'!$D$14*(U81/$Z$4)^3+'LED Curve'!$D$15*(U81/$Z$4)^2+'LED Curve'!$D$16*(U81/$Z$4)^1+'LED Curve'!$D$17)*$AE$4+((R$5-8)*Design!C$18)),0,         ('LED Curve'!$D$14*(U81/$Z$4)^3+'LED Curve'!$D$15*(U81/$Z$4)^2+'LED Curve'!$D$16*(U81/$Z$4)^1+'LED Curve'!$D$17)*$AE$4))</f>
        <v>0</v>
      </c>
      <c r="AG81" s="99">
        <f>IF(AF81=0,0,IF(C81&lt;(SUM(Y81:AF81)+('LED Curve'!$D$14*(U81/$Z$5)^3+'LED Curve'!$D$15*(U81/$Z$5)^2+'LED Curve'!$D$16*(U81/$Z$5)^1+'LED Curve'!$D$17)*$AE$5+((R$5-9)*Design!C$18)),0,         ('LED Curve'!$D$14*(U81/$Z$5)^3+'LED Curve'!$D$15*(U81/$Z$5)^2+'LED Curve'!$D$16*(U81/$Z$5)^1+'LED Curve'!$D$17)*$AE$5))</f>
        <v>0</v>
      </c>
      <c r="AH81" s="99">
        <f>IF(AG81=0,0,IF(C81&lt;(SUM(Y81:AG81)+('LED Curve'!$D$14*(U81/$Z$6)^3+'LED Curve'!$D$15*(U81/$Z$6)^2+'LED Curve'!$D$16*(U81/$Z$6)^1+'LED Curve'!$D$17)*$AE$6+((R$5-10)*Design!C$18)),0,         ('LED Curve'!$D$14*(U81/$Z$6)^3+'LED Curve'!$D$15*(U81/$Z$6)^2+'LED Curve'!$D$16*(U81/$Z$6)^1+'LED Curve'!$D$17)*$AE$6))</f>
        <v>0</v>
      </c>
      <c r="AI81">
        <f t="shared" si="157"/>
        <v>92.751808998943943</v>
      </c>
      <c r="AJ81" s="57">
        <f>IF(D81&lt;('LED Curve'!$D$14*(V81/$W$2)^3+'LED Curve'!$D$15*(V81/$W$2)^2+'LED Curve'!$D$16*(V81/$W$2)^1+'LED Curve'!$D$17)*$AC$2+((R$5-1)*Design!C$18),0,         ('LED Curve'!$D$14*(V81/$W$2)^3+'LED Curve'!$D$15*(V81/$W$2)^2+'LED Curve'!$D$16*(V81/$W$2)^1+'LED Curve'!$D$17)*$AC$2)</f>
        <v>26.516279668459717</v>
      </c>
      <c r="AK81" s="57">
        <f>IF(AJ81=0,0,IF(D81&lt;AJ81+('LED Curve'!$D$14*(V81/$W$3)^3+'LED Curve'!$D$15*(V81/$W$3)^2+'LED Curve'!$D$16*(V81/$W$3)^1+'LED Curve'!$D$17)*$AC$3+((R$5-1)*Design!C$18),0,         ('LED Curve'!$D$14*(V81/$W$3)^3+'LED Curve'!$D$15*(V81/$W$3)^2+'LED Curve'!$D$16*(V81/$W$3)^1+'LED Curve'!$D$17)*$AC$3))</f>
        <v>66.290699171149299</v>
      </c>
      <c r="AL81" s="57">
        <f>IF(AK81=0,0,IF(D81&lt;(SUM(AJ81:AK81)+('LED Curve'!$D$14*(V81/$W$4)^3+'LED Curve'!$D$15*(V81/$W$4)^2+'LED Curve'!$D$16*(V81/$W$4)^1+'LED Curve'!$D$17)*$AC$4+((R$5-1)*Design!C$18)),0,         ('LED Curve'!$D$14*(V81/$W$4)^3+'LED Curve'!$D$15*(V81/$W$4)^2+'LED Curve'!$D$16*(V81/$W$4)^1+'LED Curve'!$D$17)*$AC$4))</f>
        <v>0</v>
      </c>
      <c r="AM81" s="57">
        <f>IF(AL81=0,0,IF(D81&lt;(SUM(AJ81:AL81)+('LED Curve'!$D$14*(V81/$W$5)^3+'LED Curve'!$D$15*(V81/$W$5)^2+'LED Curve'!$D$16*(V81/$W$5)^1+'LED Curve'!$D$17)*$AC$5+((R$5-1)*Design!C$18)),0,         ('LED Curve'!$D$14*(V81/$W$5)^3+'LED Curve'!$D$15*(V81/$W$5)^2+'LED Curve'!$D$16*(V81/$W$5)^1+'LED Curve'!$D$17)*$AC$5))</f>
        <v>0</v>
      </c>
      <c r="AN81" s="57">
        <f>IF(AM81=0,0,IF(D81&lt;(SUM(AJ81:AM81)+ ('LED Curve'!$D$14*(V81/$W$6)^3+'LED Curve'!$D$15*(V81/$W$6)^2+'LED Curve'!$D$16*(V81/$W$6)^1+'LED Curve'!$D$17)*$AC$6+((R$5-1)*Design!C$18)),0,         ('LED Curve'!$D$14*(V81/$W$6)^3+'LED Curve'!$D$15*(V81/$W$6)^2+'LED Curve'!$D$16*(V81/$W$6)^1+'LED Curve'!$D$17)*$AC$6))</f>
        <v>0</v>
      </c>
      <c r="AO81" s="57">
        <f>IF(AN81=0,0,IF(D81&lt;(SUM(AJ81:AN81)+('LED Curve'!$D$14*(V81/$Z$2)^3+'LED Curve'!$D$15*(V81/$Z$2)^2+'LED Curve'!$D$16*(V81/$Z$2)^1+'LED Curve'!$D$17)*$AE$2+((R$5-1)*Design!C$18)),0,         ('LED Curve'!$D$14*(V81/$Z$2)^3+'LED Curve'!$D$15*(V81/$Z$2)^2+'LED Curve'!$D$16*(V81/$Z$2)^1+'LED Curve'!$D$17)*$AE$2))</f>
        <v>0</v>
      </c>
      <c r="AP81" s="57">
        <f>IF(AO81=0,0,IF(D81&lt;(SUM(AJ81:AO81)+('LED Curve'!$D$14*(V81/$Z$3)^3+'LED Curve'!$D$15*(V81/$Z$3)^2+'LED Curve'!$D$16*(V81/$Z$3)^1+'LED Curve'!$D$17)*$AE$3+((R$5-1)*Design!C$18)),0,         ('LED Curve'!$D$14*(V81/$Z$3)^3+'LED Curve'!$D$15*(V81/$Z$3)^2+'LED Curve'!$D$16*(V81/$Z$3)^1+'LED Curve'!$D$17)*$AE$3))</f>
        <v>0</v>
      </c>
      <c r="AQ81" s="57">
        <f>IF(AP81=0,0,IF(D81&lt;(SUM(AJ81:AP81)+('LED Curve'!$D$14*(V81/$Z$4)^3+'LED Curve'!$D$15*(V81/$Z$4)^2+'LED Curve'!$D$16*(V81/$Z$4)^1+'LED Curve'!$D$17)*$AE$4+((R$5-1)*Design!C$18)),0,         ('LED Curve'!$D$14*(V81/$Z$4)^3+'LED Curve'!$D$15*(V81/$Z$4)^2+'LED Curve'!$D$16*(V81/$Z$4)^1+'LED Curve'!$D$17)*$AE$4))</f>
        <v>0</v>
      </c>
      <c r="AR81" s="57">
        <f>IF(AQ81=0,0,IF(D81&lt;(SUM(AJ81:AQ81)+('LED Curve'!$D$14*(V81/$Z$5)^3+'LED Curve'!$D$15*(V81/$Z$5)^2+'LED Curve'!$D$16*(V81/$Z$5)^1+'LED Curve'!$D$17)*$AE$5+((R$5-1)*Design!C$18)),0,         ('LED Curve'!$D$14*(V81/$Z$5)^3+'LED Curve'!$D$15*(V81/$Z$5)^2+'LED Curve'!$D$16*(V81/$Z$5)^1+'LED Curve'!$D$17)*$AE$5))</f>
        <v>0</v>
      </c>
      <c r="AS81" s="57">
        <f>IF(AR81=0,0,IF(D81&lt;(SUM(AJ81:AR81)+('LED Curve'!$D$14*(V81/$Z$6)^3+'LED Curve'!$D$15*(V81/$Z$6)^2+'LED Curve'!$D$16*(V81/$Z$6)^1+'LED Curve'!$D$17)*$AE$6+((R$5-1)*Design!C$18)),0,         ('LED Curve'!$D$14*(V81/$Z$6)^3+'LED Curve'!$D$15*(V81/$Z$6)^2+'LED Curve'!$D$16*(V81/$Z$6)^1+'LED Curve'!$D$17)*$AE$6))</f>
        <v>0</v>
      </c>
      <c r="AU81" s="59">
        <f>IF(E81&lt;('LED Curve'!$D$14*(W81/$W$2)^3+'LED Curve'!$D$15*(W81/$W$2)^2+'LED Curve'!$D$16*(W81/$W$2)^1+'LED Curve'!$D$17)*$AC$2+((R$5-1)*Design!C$18),0,         ('LED Curve'!$D$14*(W81/$W$2)^3+'LED Curve'!$D$15*(W81/$W$2)^2+'LED Curve'!$D$16*(W81/$W$2)^1+'LED Curve'!$D$17)*$AC$2)</f>
        <v>26.542021231425707</v>
      </c>
      <c r="AV81" s="59">
        <f>IF(AU81=0,0,IF(E81&lt;AU81+('LED Curve'!$D$14*(W81/$W$3)^3+'LED Curve'!$D$15*(W81/$W$3)^2+'LED Curve'!$D$16*(W81/$W$3)^1+'LED Curve'!$D$17)*$AC$3+((R$5-2)*Design!C$18),0,         ('LED Curve'!$D$14*(W81/$W$3)^3+'LED Curve'!$D$15*(W81/$W$3)^2+'LED Curve'!$D$16*(W81/$W$3)^1+'LED Curve'!$D$17)*$AC$3))</f>
        <v>66.355053078564268</v>
      </c>
      <c r="AW81" s="59">
        <f>IF(AV81=0,0,IF(E81&lt;(SUM(AU81:AV81)+('LED Curve'!$D$14*(W81/$W$4)^3+'LED Curve'!$D$15*(W81/$W$4)^2+'LED Curve'!$D$16*(W81/$W$4)^1+'LED Curve'!$D$17)*$AC$4+((R$5-3)*Design!C$18)),0,         ('LED Curve'!$D$14*(W81/$W$4)^3+'LED Curve'!$D$15*(W81/$W$4)^2+'LED Curve'!$D$16*(W81/$W$4)^1+'LED Curve'!$D$17)*$AC$4))</f>
        <v>0</v>
      </c>
      <c r="AX81" s="59">
        <f>IF(AW81=0,0,IF(E81&lt;(SUM(AU81:AW81)+('LED Curve'!$D$14*(W81/$W$5)^3+'LED Curve'!$D$15*(W81/$W$5)^2+'LED Curve'!$D$16*(W81/$W$5)^1+'LED Curve'!$D$17)*$AC$5+((R$5-4)*Design!C$18)),0,         ('LED Curve'!$D$14*(W81/$W$5)^3+'LED Curve'!$D$15*(W81/$W$5)^2+'LED Curve'!$D$16*(W81/$W$5)^1+'LED Curve'!$D$17)*$AC$5))</f>
        <v>0</v>
      </c>
      <c r="AY81" s="59">
        <f>IF(AX81=0,0,IF(E81&lt;(SUM(AU81:AX81)+ ('LED Curve'!$D$14*(W81/$W$6)^3+'LED Curve'!$D$15*(W81/$W$6)^2+'LED Curve'!$D$16*(W81/$W$6)^1+'LED Curve'!$D$17)*$AC$6+((R$5-5)*Design!C$18)),0,         ('LED Curve'!$D$14*(W81/$W$6)^3+'LED Curve'!$D$15*(W81/$W$6)^2+'LED Curve'!$D$16*(W81/$W$6)^1+'LED Curve'!$D$17)*$AC$6))</f>
        <v>0</v>
      </c>
      <c r="AZ81" s="59">
        <f>IF(AY81=0,0,IF(E81&lt;(SUM(AU81:AY81)+('LED Curve'!$D$14*(W81/$Z$2)^3+'LED Curve'!$D$15*(W81/$Z$2)^2+'LED Curve'!$D$16*(W81/$Z$2)^1+'LED Curve'!$D$17)*$AE$2+((R$5-6)*Design!C$18)),0,         ('LED Curve'!$D$14*(W81/$Z$2)^3+'LED Curve'!$D$15*(W81/$Z$2)^2+'LED Curve'!$D$16*(W81/$Z$2)^1+'LED Curve'!$D$17)*$AE$2))</f>
        <v>0</v>
      </c>
      <c r="BA81" s="59">
        <f>IF(AZ81=0,0,IF(E81&lt;(SUM(AU81:AZ81)+('LED Curve'!$D$14*(W81/$Z$3)^3+'LED Curve'!$D$15*(W81/$Z$3)^2+'LED Curve'!$D$16*(W81/$Z$3)^1+'LED Curve'!$D$17)*$AE$3+((R$5-7)*Design!C$18)),0,         ('LED Curve'!$D$14*(W81/$Z$3)^3+'LED Curve'!$D$15*(W81/$Z$3)^2+'LED Curve'!$D$16*(W81/$Z$3)^1+'LED Curve'!$D$17)*$AE$3))</f>
        <v>0</v>
      </c>
      <c r="BB81" s="59">
        <f>IF(BA81=0,0,IF(E81&lt;(SUM(AU81:BA81)+('LED Curve'!$D$14*(W81/$Z$4)^3+'LED Curve'!$D$15*(W81/$Z$4)^2+'LED Curve'!$D$16*(W81/$Z$4)^1+'LED Curve'!$D$17)*$AE$4+((R$5-8)*Design!C$18)),0,         ('LED Curve'!$D$14*(W81/$Z$4)^3+'LED Curve'!$D$15*(W81/$Z$4)^2+'LED Curve'!$D$16*(W81/$Z$4)^1+'LED Curve'!$D$17)*$AE$4))</f>
        <v>0</v>
      </c>
      <c r="BC81" s="59">
        <f>IF(BB81=0,0,IF(E81&lt;(SUM(AU81:BB81)+('LED Curve'!$D$14*(W81/$Z$5)^3+'LED Curve'!$D$15*(W81/$Z$5)^2+'LED Curve'!$D$16*(W81/$Z$5)^1+'LED Curve'!$D$17)*$AE$5+((R$5-9)*Design!C$18)),0,         ('LED Curve'!$D$14*(W81/$Z$5)^3+'LED Curve'!$D$15*(W81/$Z$5)^2+'LED Curve'!$D$16*(W81/$Z$5)^1+'LED Curve'!$D$17)*$AE$5))</f>
        <v>0</v>
      </c>
      <c r="BD81" s="59">
        <f>IF(BC81=0,0,IF(E81&lt;(SUM(AU81:BC81)+('LED Curve'!$D$14*(W81/$Z$6)^3+'LED Curve'!$D$15*(W81/$Z$6)^2+'LED Curve'!$D$16*(W81/$Z$6)^1+'LED Curve'!$D$17)*$AE$6+((R$5-10)*Design!C$18)),0,         ('LED Curve'!$D$14*(W81/$Z$6)^3+'LED Curve'!$D$15*(W81/$Z$6)^2+'LED Curve'!$D$16*(W81/$Z$6)^1+'LED Curve'!$D$17)*$AE$6))</f>
        <v>0</v>
      </c>
      <c r="BE81">
        <f t="shared" si="158"/>
        <v>92.897074309989975</v>
      </c>
      <c r="BF81" s="64">
        <f t="shared" si="124"/>
        <v>203.32597062260862</v>
      </c>
      <c r="BG81" s="64">
        <f t="shared" si="125"/>
        <v>203.32597062260862</v>
      </c>
      <c r="BH81" s="64">
        <f t="shared" si="126"/>
        <v>0</v>
      </c>
      <c r="BI81" s="64">
        <f t="shared" si="127"/>
        <v>0</v>
      </c>
      <c r="BJ81" s="64">
        <f t="shared" si="128"/>
        <v>0</v>
      </c>
      <c r="BK81" s="64">
        <f t="shared" si="129"/>
        <v>0</v>
      </c>
      <c r="BL81" s="64">
        <f t="shared" si="130"/>
        <v>0</v>
      </c>
      <c r="BM81" s="64">
        <f t="shared" si="131"/>
        <v>0</v>
      </c>
      <c r="BN81" s="64">
        <f t="shared" si="132"/>
        <v>0</v>
      </c>
      <c r="BO81" s="64">
        <f t="shared" si="133"/>
        <v>0</v>
      </c>
      <c r="BQ81" s="67">
        <f t="shared" si="134"/>
        <v>204.41980152125475</v>
      </c>
      <c r="BR81" s="67">
        <f t="shared" si="135"/>
        <v>204.41980152125475</v>
      </c>
      <c r="BS81" s="67">
        <f t="shared" si="136"/>
        <v>0</v>
      </c>
      <c r="BT81" s="67">
        <f t="shared" si="137"/>
        <v>0</v>
      </c>
      <c r="BU81" s="67">
        <f t="shared" si="138"/>
        <v>0</v>
      </c>
      <c r="BV81" s="67">
        <f t="shared" si="139"/>
        <v>0</v>
      </c>
      <c r="BW81" s="67">
        <f t="shared" si="140"/>
        <v>0</v>
      </c>
      <c r="BX81" s="67">
        <f t="shared" si="141"/>
        <v>0</v>
      </c>
      <c r="BY81" s="67">
        <f t="shared" si="142"/>
        <v>0</v>
      </c>
      <c r="BZ81" s="67">
        <f t="shared" si="143"/>
        <v>0</v>
      </c>
      <c r="CB81" s="70">
        <f t="shared" si="144"/>
        <v>206.24112415855606</v>
      </c>
      <c r="CC81" s="70">
        <f t="shared" si="145"/>
        <v>206.24112415855606</v>
      </c>
      <c r="CD81" s="70">
        <f t="shared" si="146"/>
        <v>0</v>
      </c>
      <c r="CE81" s="70">
        <f t="shared" si="147"/>
        <v>0</v>
      </c>
      <c r="CF81" s="70">
        <f t="shared" si="148"/>
        <v>0</v>
      </c>
      <c r="CG81" s="70">
        <f t="shared" si="149"/>
        <v>0</v>
      </c>
      <c r="CH81" s="70">
        <f t="shared" si="150"/>
        <v>0</v>
      </c>
      <c r="CI81" s="70">
        <f t="shared" si="151"/>
        <v>0</v>
      </c>
      <c r="CJ81" s="70">
        <f t="shared" si="152"/>
        <v>0</v>
      </c>
      <c r="CK81" s="70">
        <f t="shared" si="153"/>
        <v>0</v>
      </c>
      <c r="CL81">
        <f t="shared" si="159"/>
        <v>412.48224831711212</v>
      </c>
      <c r="CM81" s="64">
        <f t="shared" si="160"/>
        <v>203.32597062260862</v>
      </c>
      <c r="CN81" s="64">
        <f t="shared" si="161"/>
        <v>203.32597062260862</v>
      </c>
      <c r="CO81" s="64">
        <f t="shared" si="162"/>
        <v>0</v>
      </c>
      <c r="CP81" s="64">
        <f t="shared" si="163"/>
        <v>0</v>
      </c>
      <c r="CQ81" s="64">
        <f t="shared" si="164"/>
        <v>0</v>
      </c>
      <c r="CR81" s="64">
        <f t="shared" si="165"/>
        <v>0</v>
      </c>
      <c r="CS81" s="64">
        <f t="shared" si="166"/>
        <v>0</v>
      </c>
      <c r="CT81" s="64">
        <f t="shared" si="167"/>
        <v>0</v>
      </c>
      <c r="CU81" s="64">
        <f t="shared" si="168"/>
        <v>0</v>
      </c>
      <c r="CV81" s="64">
        <f t="shared" si="169"/>
        <v>0</v>
      </c>
      <c r="CX81" s="103">
        <f t="shared" si="170"/>
        <v>204.41980152125475</v>
      </c>
      <c r="CY81" s="103">
        <f t="shared" si="171"/>
        <v>204.41980152125475</v>
      </c>
      <c r="CZ81" s="103">
        <f t="shared" si="172"/>
        <v>0</v>
      </c>
      <c r="DA81" s="103">
        <f t="shared" si="173"/>
        <v>0</v>
      </c>
      <c r="DB81" s="103">
        <f t="shared" si="174"/>
        <v>0</v>
      </c>
      <c r="DC81" s="103">
        <f t="shared" si="175"/>
        <v>0</v>
      </c>
      <c r="DD81" s="103">
        <f t="shared" si="176"/>
        <v>0</v>
      </c>
      <c r="DE81" s="103">
        <f t="shared" si="177"/>
        <v>0</v>
      </c>
      <c r="DF81" s="103">
        <f t="shared" si="178"/>
        <v>0</v>
      </c>
      <c r="DG81" s="103">
        <f t="shared" si="179"/>
        <v>0</v>
      </c>
      <c r="DI81" s="70">
        <f t="shared" si="180"/>
        <v>206.24112415855606</v>
      </c>
      <c r="DJ81" s="70">
        <f t="shared" si="181"/>
        <v>206.24112415855606</v>
      </c>
      <c r="DK81" s="70">
        <f t="shared" si="182"/>
        <v>0</v>
      </c>
      <c r="DL81" s="70">
        <f t="shared" si="183"/>
        <v>0</v>
      </c>
      <c r="DM81" s="70">
        <f t="shared" si="184"/>
        <v>0</v>
      </c>
      <c r="DN81" s="70">
        <f t="shared" si="185"/>
        <v>0</v>
      </c>
      <c r="DO81" s="70">
        <f t="shared" si="186"/>
        <v>0</v>
      </c>
      <c r="DP81" s="70">
        <f t="shared" si="187"/>
        <v>0</v>
      </c>
      <c r="DQ81" s="70">
        <f t="shared" si="188"/>
        <v>0</v>
      </c>
      <c r="DR81" s="70">
        <f t="shared" si="189"/>
        <v>0</v>
      </c>
      <c r="DT81">
        <f t="shared" si="190"/>
        <v>23.230468371700901</v>
      </c>
      <c r="DU81">
        <f t="shared" si="191"/>
        <v>25.982288762271171</v>
      </c>
      <c r="DV81">
        <f t="shared" si="192"/>
        <v>28.864035727659541</v>
      </c>
      <c r="DX81">
        <f t="shared" si="193"/>
        <v>0.32953300134782476</v>
      </c>
      <c r="DY81">
        <f t="shared" si="194"/>
        <v>0.31424698893601372</v>
      </c>
      <c r="DZ81">
        <f t="shared" si="195"/>
        <v>0.29711659475931446</v>
      </c>
      <c r="EB81">
        <f t="shared" si="196"/>
        <v>5.3882433119180231</v>
      </c>
      <c r="EC81">
        <f t="shared" si="197"/>
        <v>13.470608279795059</v>
      </c>
      <c r="ED81">
        <f t="shared" si="198"/>
        <v>0</v>
      </c>
      <c r="EE81">
        <f t="shared" si="199"/>
        <v>0</v>
      </c>
      <c r="EF81">
        <f t="shared" si="200"/>
        <v>0</v>
      </c>
      <c r="EG81">
        <f t="shared" si="201"/>
        <v>0</v>
      </c>
      <c r="EH81">
        <f t="shared" si="202"/>
        <v>0</v>
      </c>
      <c r="EI81">
        <f t="shared" si="203"/>
        <v>0</v>
      </c>
      <c r="EJ81">
        <f t="shared" si="204"/>
        <v>0</v>
      </c>
      <c r="EK81">
        <f t="shared" si="205"/>
        <v>0</v>
      </c>
      <c r="EM81">
        <f t="shared" si="206"/>
        <v>5.4204526269086184</v>
      </c>
      <c r="EN81">
        <f t="shared" si="207"/>
        <v>13.551131567271547</v>
      </c>
      <c r="EO81">
        <f t="shared" si="208"/>
        <v>0</v>
      </c>
      <c r="EP81">
        <f t="shared" si="209"/>
        <v>0</v>
      </c>
      <c r="EQ81">
        <f t="shared" si="210"/>
        <v>0</v>
      </c>
      <c r="ER81">
        <f t="shared" si="211"/>
        <v>0</v>
      </c>
      <c r="ES81">
        <f t="shared" si="212"/>
        <v>0</v>
      </c>
      <c r="ET81">
        <f t="shared" si="213"/>
        <v>0</v>
      </c>
      <c r="EU81">
        <f t="shared" si="214"/>
        <v>0</v>
      </c>
      <c r="EV81">
        <f t="shared" si="215"/>
        <v>0</v>
      </c>
      <c r="EX81">
        <f t="shared" si="216"/>
        <v>5.4740562962095005</v>
      </c>
      <c r="EY81">
        <f t="shared" si="217"/>
        <v>13.685140740523751</v>
      </c>
      <c r="EZ81">
        <f t="shared" si="218"/>
        <v>0</v>
      </c>
      <c r="FA81">
        <f t="shared" si="219"/>
        <v>0</v>
      </c>
      <c r="FB81">
        <f t="shared" si="220"/>
        <v>0</v>
      </c>
      <c r="FC81">
        <f t="shared" si="221"/>
        <v>0</v>
      </c>
      <c r="FD81">
        <f t="shared" si="222"/>
        <v>0</v>
      </c>
      <c r="FE81">
        <f t="shared" si="223"/>
        <v>0</v>
      </c>
      <c r="FF81">
        <f t="shared" si="224"/>
        <v>0</v>
      </c>
      <c r="FG81">
        <f t="shared" si="225"/>
        <v>0</v>
      </c>
      <c r="FJ81">
        <f>IF($W$2=0,0,IF(BF81&lt;=0,0,('LED Curve'!$D$19*(BF81/$W$2)^3+'LED Curve'!$D$20*(BF81/$W$2)^2+'LED Curve'!$D$21*(BF81/$W$2)^1+'LED Curve'!$D$22)*$AC$2*$W$2))</f>
        <v>732.63154842271331</v>
      </c>
      <c r="FK81">
        <f>IF($W$3=0,0,IF(BG81&lt;=0,0,('LED Curve'!$D$19*(BG81/$W$3)^3+'LED Curve'!$D$20*(BG81/$W$3)^2+'LED Curve'!$D$21*(BG81/$W$3)^1+'LED Curve'!$D$22)*$AC$3*$W$3))</f>
        <v>1831.5788710567833</v>
      </c>
      <c r="FL81">
        <f>IF($W$4=0,0,IF(BH81&lt;=0,0,('LED Curve'!$D$19*(BH81/$W$4)^3+'LED Curve'!$D$20*(BH81/$W$4)^2+'LED Curve'!$D$21*(BH81/$W$4)^1+'LED Curve'!$D$22)*$AC$4*$W$4))</f>
        <v>0</v>
      </c>
      <c r="FM81">
        <f>IF($W$5=0,0,IF(BI81&lt;=0,0,('LED Curve'!$D$19*(BI81/$W$5)^3+'LED Curve'!$D$20*(BI81/$W$5)^2+'LED Curve'!$D$21*(BI81/$W$5)^1+'LED Curve'!$D$22)*$AC$5*$W$5))</f>
        <v>0</v>
      </c>
      <c r="FN81">
        <f>IF($W$6=0,0,IF(BJ81&lt;=0,0,('LED Curve'!$D$19*(BJ81/$W$6)^3+'LED Curve'!$D$20*(BJ81/$W$6)^2+'LED Curve'!$D$21*(BJ81/$W$6)^1+'LED Curve'!$D$22)*$AC$6*$W$6))</f>
        <v>0</v>
      </c>
      <c r="FO81">
        <f>IF($Z$2=0,0,IF(BK81&lt;=0,0,('LED Curve'!$D$19*(BK81/$Z$2)^3+'LED Curve'!$D$20*(BK81/$Z$2)^2+'LED Curve'!$D$21*(BK81/$Z$2)^1+'LED Curve'!$D$22)*$AE$2*$Z$2))</f>
        <v>0</v>
      </c>
      <c r="FP81">
        <f>IF($Z$3=0,0,IF(BL81&lt;=0,0,('LED Curve'!$D$19*(BL81/$Z$3)^3+'LED Curve'!$D$20*(BL81/$Z$3)^2+'LED Curve'!$D$21*(BL81/$Z$3)^1+'LED Curve'!$D$22)*$AE$3*$Z$3))</f>
        <v>0</v>
      </c>
      <c r="FQ81">
        <f>IF($Z$4=0,0,IF(BM81&lt;=0,0,('LED Curve'!$D$19*(BM81/$Z$4)^3+'LED Curve'!$D$20*(BM81/$Z$4)^2+'LED Curve'!$D$21*(BM81/$Z$4)^1+'LED Curve'!$D$22)*$AE$4*$Z$4))</f>
        <v>0</v>
      </c>
      <c r="FR81">
        <f>IF($Z$5=0,0,IF(BN81&lt;=0,0,('LED Curve'!$D$19*(BN81/$Z$5)^3+'LED Curve'!$D$20*(BN81/$Z$5)^2+'LED Curve'!$D$21*(BN81/$Z$5)^1+'LED Curve'!$D$22)*$AE$5*$Z$5))</f>
        <v>0</v>
      </c>
      <c r="FS81">
        <f>IF($Z$6=0,0,IF(BO81&lt;=0,0,('LED Curve'!$D$19*(BO81/$Z$6)^3+'LED Curve'!$D$20*(BO81/$Z$6)^2+'LED Curve'!$D$21*(BO81/$Z$6)^1+'LED Curve'!$D$22)*$AE$6*$Z$6))</f>
        <v>0</v>
      </c>
      <c r="FU81">
        <f>IF($W$2=0,0,IF(BQ81&lt;=0,0,('LED Curve'!$D$19*(BQ81/$W$2)^3+'LED Curve'!$D$20*(BQ81/$W$2)^2+'LED Curve'!$D$21*(BQ81/$W$2)^1+'LED Curve'!$D$22)*$AC$2*$W$2))</f>
        <v>735.48538570517564</v>
      </c>
      <c r="FV81">
        <f>IF($W$3=0,0,IF(BR81&lt;=0,0,('LED Curve'!$D$19*(BR81/$W$3)^3+'LED Curve'!$D$20*(BR81/$W$3)^2+'LED Curve'!$D$21*(BR81/$W$3)^1+'LED Curve'!$D$22)*$AC$3*$W$3))</f>
        <v>1838.7134642629392</v>
      </c>
      <c r="FW81">
        <f>IF($W$4=0,0,IF(BS81&lt;=0,0,('LED Curve'!$D$19*(BS81/$W$4)^3+'LED Curve'!$D$20*(BS81/$W$4)^2+'LED Curve'!$D$21*(BS81/$W$4)^1+'LED Curve'!$D$22)*$AC$4*$W$4))</f>
        <v>0</v>
      </c>
      <c r="FX81">
        <f>IF($W$5=0,0,IF(BT81&lt;=0,0,('LED Curve'!$D$19*(BT81/$W$5)^3+'LED Curve'!$D$20*(BT81/$W$5)^2+'LED Curve'!$D$21*(BT81/$W$5)^1+'LED Curve'!$D$22)*$AC$5*$W$5))</f>
        <v>0</v>
      </c>
      <c r="FY81">
        <f>IF($W$6=0,0,IF(BU81&lt;=0,0,('LED Curve'!$D$19*(BU81/$W$6)^3+'LED Curve'!$D$20*(BU81/$W$6)^2+'LED Curve'!$D$21*(BU81/$W$6)^1+'LED Curve'!$D$22)*$AC$6*$W$6))</f>
        <v>0</v>
      </c>
      <c r="FZ81">
        <f>IF($Z$2=0,0,IF(BV81&lt;=0,0,('LED Curve'!$D$19*(BV81/$Z$2)^3+'LED Curve'!$D$20*(BV81/$Z$2)^2+'LED Curve'!$D$21*(BV81/$Z$2)^1+'LED Curve'!$D$22)*$AE$2*$Z$2))</f>
        <v>0</v>
      </c>
      <c r="GA81">
        <f>IF($Z$3=0,0,IF(BW81&lt;=0,0,('LED Curve'!$D$19*(BW81/$Z$3)^3+'LED Curve'!$D$20*(BW81/$Z$3)^2+'LED Curve'!$D$21*(BW81/$Z$3)^1+'LED Curve'!$D$22)*$AE$3*$Z$3))</f>
        <v>0</v>
      </c>
      <c r="GB81">
        <f>IF($Z$4=0,0,IF(BX81&lt;=0,0,('LED Curve'!$D$19*(BX81/$Z$4)^3+'LED Curve'!$D$20*(BX81/$Z$4)^2+'LED Curve'!$D$21*(BX81/$Z$4)^1+'LED Curve'!$D$22)*$AE$4*$Z$4))</f>
        <v>0</v>
      </c>
      <c r="GC81">
        <f>IF($Z$5=0,0,IF(BY81&lt;=0,0,('LED Curve'!$D$19*(BY81/$Z$5)^3+'LED Curve'!$D$20*(BY81/$Z$5)^2+'LED Curve'!$D$21*(BY81/$Z$5)^1+'LED Curve'!$D$22)*$AE$5*$Z$5))</f>
        <v>0</v>
      </c>
      <c r="GD81">
        <f>IF($Z$6=0,0,IF(BZ81&lt;=0,0,('LED Curve'!$D$19*(BZ81/$Z$6)^3+'LED Curve'!$D$20*(BZ81/$Z$6)^2+'LED Curve'!$D$21*(BZ81/$Z$6)^1+'LED Curve'!$D$22)*$AE$6*$Z$6))</f>
        <v>0</v>
      </c>
      <c r="GF81">
        <f>IF($W$2=0,0,IF(CB81&lt;=0,0,('LED Curve'!$D$19*(CB81/$W$2)^3+'LED Curve'!$D$20*(CB81/$W$2)^2+'LED Curve'!$D$21*(CB81/$W$2)^1+'LED Curve'!$D$22)*$AC$2*$W$2))</f>
        <v>740.20311993303176</v>
      </c>
      <c r="GG81">
        <f>IF($W$3=0,0,IF(CC81&lt;=0,0,('LED Curve'!$D$19*(CC81/$W$3)^3+'LED Curve'!$D$20*(CC81/$W$3)^2+'LED Curve'!$D$21*(CC81/$W$3)^1+'LED Curve'!$D$22)*$AC$3*$W$3))</f>
        <v>1850.5077998325794</v>
      </c>
      <c r="GH81">
        <f>IF($W$4=0,0,IF(CD81&lt;=0,0,('LED Curve'!$D$19*(CD81/$W$4)^3+'LED Curve'!$D$20*(CD81/$W$4)^2+'LED Curve'!$D$21*(CD81/$W$4)^1+'LED Curve'!$D$22)*$AC$4*$W$4))</f>
        <v>0</v>
      </c>
      <c r="GI81">
        <f>IF($W$5=0,0,IF(CE81&lt;=0,0,('LED Curve'!$D$19*(CE81/$W$5)^3+'LED Curve'!$D$20*(CE81/$W$5)^2+'LED Curve'!$D$21*(CE81/$W$5)^1+'LED Curve'!$D$22)*$AC$5*$W$5))</f>
        <v>0</v>
      </c>
      <c r="GJ81">
        <f>IF($W$6=0,0,IF(CF81&lt;=0,0,('LED Curve'!$D$19*(CF81/$W$6)^3+'LED Curve'!$D$20*(CF81/$W$6)^2+'LED Curve'!$D$21*(CF81/$W$6)^1+'LED Curve'!$D$22)*$AC$6*$W$6))</f>
        <v>0</v>
      </c>
      <c r="GK81">
        <f>IF($Z$2=0,0,IF(CG81&lt;=0,0,('LED Curve'!$D$19*(CG81/$Z$2)^3+'LED Curve'!$D$20*(CG81/$Z$2)^2+'LED Curve'!$D$21*(CG81/$Z$2)^1+'LED Curve'!$D$22)*$AE$2*$Z$2))</f>
        <v>0</v>
      </c>
      <c r="GL81">
        <f>IF($Z$3=0,0,IF(CH81&lt;=0,0,('LED Curve'!$D$19*(CH81/$Z$3)^3+'LED Curve'!$D$20*(CH81/$Z$3)^2+'LED Curve'!$D$21*(CH81/$Z$3)^1+'LED Curve'!$D$22)*$AE$3*$Z$3))</f>
        <v>0</v>
      </c>
      <c r="GM81">
        <f>IF($Z$4=0,0,IF(CI81&lt;=0,0,('LED Curve'!$D$19*(CI81/$Z$4)^3+'LED Curve'!$D$20*(CI81/$Z$4)^2+'LED Curve'!$D$21*(CI81/$Z$4)^1+'LED Curve'!$D$22)*$AE$4*$Z$4))</f>
        <v>0</v>
      </c>
      <c r="GN81">
        <f>IF($Z$5=0,0,IF(CJ81&lt;=0,0,('LED Curve'!$D$19*(CJ81/$Z$5)^3+'LED Curve'!$D$20*(CJ81/$Z$5)^2+'LED Curve'!$D$21*(CJ81/$Z$5)^1+'LED Curve'!$D$22)*$AE$5*$Z$5))</f>
        <v>0</v>
      </c>
      <c r="GO81">
        <f>IF($Z$6=0,0,IF(CK81&lt;=0,0,('LED Curve'!$D$19*(CK81/$Z$6)^3+'LED Curve'!$D$20*(CK81/$Z$6)^2+'LED Curve'!$D$21*(CK81/$Z$6)^1+'LED Curve'!$D$22)*$AE$6*$Z$6))</f>
        <v>0</v>
      </c>
      <c r="GQ81">
        <f t="shared" si="226"/>
        <v>2564.2104194794965</v>
      </c>
      <c r="GR81">
        <f t="shared" si="154"/>
        <v>799.31453406191849</v>
      </c>
      <c r="GS81">
        <f t="shared" si="227"/>
        <v>2574.1988499681147</v>
      </c>
      <c r="GT81">
        <f t="shared" si="155"/>
        <v>265.9729331289991</v>
      </c>
      <c r="GU81">
        <f t="shared" si="228"/>
        <v>2590.7109197656109</v>
      </c>
      <c r="GV81">
        <f t="shared" si="156"/>
        <v>28.598875207273522</v>
      </c>
    </row>
    <row r="82" spans="1:204" ht="16.899999999999999">
      <c r="A82">
        <v>71</v>
      </c>
      <c r="B82">
        <f t="shared" si="117"/>
        <v>2.3111979166666667E-3</v>
      </c>
      <c r="C82" s="50">
        <f t="shared" si="118"/>
        <v>115.46787184893952</v>
      </c>
      <c r="D82" s="50">
        <f t="shared" si="119"/>
        <v>128.45319094326612</v>
      </c>
      <c r="E82" s="50">
        <f t="shared" si="120"/>
        <v>141.43851003759275</v>
      </c>
      <c r="G82" s="52">
        <f t="shared" si="121"/>
        <v>1.8328233626815797</v>
      </c>
      <c r="H82" s="52">
        <f t="shared" si="122"/>
        <v>2.0389395387820017</v>
      </c>
      <c r="I82" s="52">
        <f t="shared" si="123"/>
        <v>2.2450557148824246</v>
      </c>
      <c r="J82" s="52">
        <f>IF(C82&lt;Calculation!D$19,0,G82)</f>
        <v>1.8328233626815797</v>
      </c>
      <c r="K82" s="52">
        <f>IF(D82&lt;Calculation!D$19,0,H82)</f>
        <v>2.0389395387820017</v>
      </c>
      <c r="L82" s="52">
        <f>IF(E82&lt;Calculation!D$19,0,I82)</f>
        <v>2.2450557148824246</v>
      </c>
      <c r="M82" s="52">
        <f>IF(IF(C82&lt;Calculation!D$19,0,C82*(R$3/(R$2+R$3)))&gt;0,$H$2*SIN(2*PI()*$E$2*B82)+$H$5,0)</f>
        <v>1.8492278571729526</v>
      </c>
      <c r="N82" s="52">
        <f>IF(IF(D82&lt;Calculation!D$19,0,D82*(R$3/(R$2+R$3)))&gt;0,$J$2*SIN(2*PI()*$E$2*B82)+$J$5,0)</f>
        <v>1.8612161265462646</v>
      </c>
      <c r="O82" s="52">
        <f>IF(IF(E82&lt;Calculation!D$19,0,E82*(R$3/(R$2+R$3)))&gt;0,$L$2*SIN(2*PI()*$E$2*B82)+$L$5,0)</f>
        <v>1.8797518215674736</v>
      </c>
      <c r="Q82" s="55">
        <f>(M82/Design!C$43)*10^3</f>
        <v>205.46976190810585</v>
      </c>
      <c r="R82" s="55">
        <f>(N82/Design!C$43)*10^3</f>
        <v>206.80179183847383</v>
      </c>
      <c r="S82" s="55">
        <f>(O82/Design!C$43)*10^3</f>
        <v>208.86131350749707</v>
      </c>
      <c r="U82" s="55">
        <f>(($H$2*SIN(2*PI()*$E$2*B82)+$H$5)/Design!C$43)*10^3</f>
        <v>205.46976190810585</v>
      </c>
      <c r="V82" s="55">
        <f>(($J$2*SIN(2*PI()*$E$2*B82)+$J$5)/Design!C$43)*10^3</f>
        <v>206.80179183847383</v>
      </c>
      <c r="W82" s="55">
        <f>(($L$2*SIN(2*PI()*$E$2*B82)+$L$5)/Design!C$43)*10^3</f>
        <v>208.86131350749707</v>
      </c>
      <c r="Y82" s="99">
        <f>IF(C82&lt;('LED Curve'!$D$14*(U82/$W$2)^3+'LED Curve'!$D$15*(U82/$W$2)^2+'LED Curve'!$D$16*(U82/$W$2)^1+'LED Curve'!$D$17)*$AC$2+((R$5-1)*Design!C$18),0,         ('LED Curve'!$D$14*(U82/$W$2)^3+'LED Curve'!$D$15*(U82/$W$2)^2+'LED Curve'!$D$16*(U82/$W$2)^1+'LED Curve'!$D$17)*$AC$2)</f>
        <v>26.531196680405021</v>
      </c>
      <c r="Z82" s="99">
        <f>IF(Y82=0,0,IF(C82&lt;Y82+('LED Curve'!$D$14*(U82/$W$3)^3+'LED Curve'!$D$15*(U82/$W$3)^2+'LED Curve'!$D$16*(U82/$W$3)^1+'LED Curve'!$D$17)*$AC$3+((R$5-2)*Design!C$18),0,         ('LED Curve'!$D$14*(U82/$W$3)^3+'LED Curve'!$D$15*(U82/$W$3)^2+'LED Curve'!$D$16*(U82/$W$3)^1+'LED Curve'!$D$17)*$AC$3))</f>
        <v>66.32799170101255</v>
      </c>
      <c r="AA82" s="99">
        <f>IF(Z82=0,0,IF(C82&lt;(SUM(Y82:Z82)+('LED Curve'!$D$14*(U82/$W$4)^3+'LED Curve'!$D$15*(U82/$W$4)^2+'LED Curve'!$D$16*(U82/$W$4)^1+'LED Curve'!$D$17)*$AC$4+((R$5-3)*Design!C$18)),0,         ('LED Curve'!$D$14*(U82/$W$4)^3+'LED Curve'!$D$15*(U82/$W$4)^2+'LED Curve'!$D$16*(U82/$W$4)^1+'LED Curve'!$D$17)*$AC$4))</f>
        <v>0</v>
      </c>
      <c r="AB82" s="99">
        <f>IF(AA82=0,0,IF(C82&lt;(SUM(Y82:AA82)+('LED Curve'!$D$14*(U82/$W$5)^3+'LED Curve'!$D$15*(U82/$W$5)^2+'LED Curve'!$D$16*(U82/$W$5)^1+'LED Curve'!$D$17)*$AC$5+((R$5-4)*Design!C$18)),0,         ('LED Curve'!$D$14*(U82/$W$5)^3+'LED Curve'!$D$15*(U82/$W$5)^2+'LED Curve'!$D$16*(U82/$W$5)^1+'LED Curve'!$D$17)*$AC$5))</f>
        <v>0</v>
      </c>
      <c r="AC82" s="99">
        <f>IF(AB82=0,0,IF(C82&lt;(SUM(Y82:AB82)+ ('LED Curve'!$D$14*(U82/$W$6)^3+'LED Curve'!$D$15*(U82/$W$6)^2+'LED Curve'!$D$16*(U82/$W$6)^1+'LED Curve'!$D$17)*$AC$6+((R$5-5)*Design!C$18)),0,         ('LED Curve'!$D$14*(U82/$W$6)^3+'LED Curve'!$D$15*(U82/$W$6)^2+'LED Curve'!$D$16*(U82/$W$6)^1+'LED Curve'!$D$17)*$AC$6))</f>
        <v>0</v>
      </c>
      <c r="AD82" s="99">
        <f>IF(AC82=0,0,IF(C82&lt;(SUM(Y82:AC82)+('LED Curve'!$D$14*(U82/$Z$2)^3+'LED Curve'!$D$15*(U82/$Z$2)^2+'LED Curve'!$D$16*(U82/$Z$2)^1+'LED Curve'!$D$17)*$AE$2+((R$5-6)*Design!C$18)),0,         ('LED Curve'!$D$14*(U82/$Z$2)^3+'LED Curve'!$D$15*(U82/$Z$2)^2+'LED Curve'!$D$16*(U82/$Z$2)^1+'LED Curve'!$D$17)*$AE$2))</f>
        <v>0</v>
      </c>
      <c r="AE82" s="99">
        <f>IF(AD82=0,0,IF(C82&lt;(SUM(Y82:AD82)+('LED Curve'!$D$14*(U82/$Z$3)^3+'LED Curve'!$D$15*(U82/$Z$3)^2+'LED Curve'!$D$16*(U82/$Z$3)^1+'LED Curve'!$D$17)*$AE$3+((R$5-7)*Design!C$18)),0,         ('LED Curve'!$D$14*(U82/$Z$3)^3+'LED Curve'!$D$15*(U82/$Z$3)^2+'LED Curve'!$D$16*(U82/$Z$3)^1+'LED Curve'!$D$17)*$AE$3))</f>
        <v>0</v>
      </c>
      <c r="AF82" s="99">
        <f>IF(AE82=0,0,IF(C82&lt;(SUM(Y82:AE82)+('LED Curve'!$D$14*(U82/$Z$4)^3+'LED Curve'!$D$15*(U82/$Z$4)^2+'LED Curve'!$D$16*(U82/$Z$4)^1+'LED Curve'!$D$17)*$AE$4+((R$5-8)*Design!C$18)),0,         ('LED Curve'!$D$14*(U82/$Z$4)^3+'LED Curve'!$D$15*(U82/$Z$4)^2+'LED Curve'!$D$16*(U82/$Z$4)^1+'LED Curve'!$D$17)*$AE$4))</f>
        <v>0</v>
      </c>
      <c r="AG82" s="99">
        <f>IF(AF82=0,0,IF(C82&lt;(SUM(Y82:AF82)+('LED Curve'!$D$14*(U82/$Z$5)^3+'LED Curve'!$D$15*(U82/$Z$5)^2+'LED Curve'!$D$16*(U82/$Z$5)^1+'LED Curve'!$D$17)*$AE$5+((R$5-9)*Design!C$18)),0,         ('LED Curve'!$D$14*(U82/$Z$5)^3+'LED Curve'!$D$15*(U82/$Z$5)^2+'LED Curve'!$D$16*(U82/$Z$5)^1+'LED Curve'!$D$17)*$AE$5))</f>
        <v>0</v>
      </c>
      <c r="AH82" s="99">
        <f>IF(AG82=0,0,IF(C82&lt;(SUM(Y82:AG82)+('LED Curve'!$D$14*(U82/$Z$6)^3+'LED Curve'!$D$15*(U82/$Z$6)^2+'LED Curve'!$D$16*(U82/$Z$6)^1+'LED Curve'!$D$17)*$AE$6+((R$5-10)*Design!C$18)),0,         ('LED Curve'!$D$14*(U82/$Z$6)^3+'LED Curve'!$D$15*(U82/$Z$6)^2+'LED Curve'!$D$16*(U82/$Z$6)^1+'LED Curve'!$D$17)*$AE$6))</f>
        <v>0</v>
      </c>
      <c r="AI82">
        <f t="shared" si="157"/>
        <v>92.859188381417567</v>
      </c>
      <c r="AJ82" s="57">
        <f>IF(D82&lt;('LED Curve'!$D$14*(V82/$W$2)^3+'LED Curve'!$D$15*(V82/$W$2)^2+'LED Curve'!$D$16*(V82/$W$2)^1+'LED Curve'!$D$17)*$AC$2+((R$5-1)*Design!C$18),0,         ('LED Curve'!$D$14*(V82/$W$2)^3+'LED Curve'!$D$15*(V82/$W$2)^2+'LED Curve'!$D$16*(V82/$W$2)^1+'LED Curve'!$D$17)*$AC$2)</f>
        <v>26.549817224104775</v>
      </c>
      <c r="AK82" s="57">
        <f>IF(AJ82=0,0,IF(D82&lt;AJ82+('LED Curve'!$D$14*(V82/$W$3)^3+'LED Curve'!$D$15*(V82/$W$3)^2+'LED Curve'!$D$16*(V82/$W$3)^1+'LED Curve'!$D$17)*$AC$3+((R$5-1)*Design!C$18),0,         ('LED Curve'!$D$14*(V82/$W$3)^3+'LED Curve'!$D$15*(V82/$W$3)^2+'LED Curve'!$D$16*(V82/$W$3)^1+'LED Curve'!$D$17)*$AC$3))</f>
        <v>66.374543060261942</v>
      </c>
      <c r="AL82" s="57">
        <f>IF(AK82=0,0,IF(D82&lt;(SUM(AJ82:AK82)+('LED Curve'!$D$14*(V82/$W$4)^3+'LED Curve'!$D$15*(V82/$W$4)^2+'LED Curve'!$D$16*(V82/$W$4)^1+'LED Curve'!$D$17)*$AC$4+((R$5-1)*Design!C$18)),0,         ('LED Curve'!$D$14*(V82/$W$4)^3+'LED Curve'!$D$15*(V82/$W$4)^2+'LED Curve'!$D$16*(V82/$W$4)^1+'LED Curve'!$D$17)*$AC$4))</f>
        <v>0</v>
      </c>
      <c r="AM82" s="57">
        <f>IF(AL82=0,0,IF(D82&lt;(SUM(AJ82:AL82)+('LED Curve'!$D$14*(V82/$W$5)^3+'LED Curve'!$D$15*(V82/$W$5)^2+'LED Curve'!$D$16*(V82/$W$5)^1+'LED Curve'!$D$17)*$AC$5+((R$5-1)*Design!C$18)),0,         ('LED Curve'!$D$14*(V82/$W$5)^3+'LED Curve'!$D$15*(V82/$W$5)^2+'LED Curve'!$D$16*(V82/$W$5)^1+'LED Curve'!$D$17)*$AC$5))</f>
        <v>0</v>
      </c>
      <c r="AN82" s="57">
        <f>IF(AM82=0,0,IF(D82&lt;(SUM(AJ82:AM82)+ ('LED Curve'!$D$14*(V82/$W$6)^3+'LED Curve'!$D$15*(V82/$W$6)^2+'LED Curve'!$D$16*(V82/$W$6)^1+'LED Curve'!$D$17)*$AC$6+((R$5-1)*Design!C$18)),0,         ('LED Curve'!$D$14*(V82/$W$6)^3+'LED Curve'!$D$15*(V82/$W$6)^2+'LED Curve'!$D$16*(V82/$W$6)^1+'LED Curve'!$D$17)*$AC$6))</f>
        <v>0</v>
      </c>
      <c r="AO82" s="57">
        <f>IF(AN82=0,0,IF(D82&lt;(SUM(AJ82:AN82)+('LED Curve'!$D$14*(V82/$Z$2)^3+'LED Curve'!$D$15*(V82/$Z$2)^2+'LED Curve'!$D$16*(V82/$Z$2)^1+'LED Curve'!$D$17)*$AE$2+((R$5-1)*Design!C$18)),0,         ('LED Curve'!$D$14*(V82/$Z$2)^3+'LED Curve'!$D$15*(V82/$Z$2)^2+'LED Curve'!$D$16*(V82/$Z$2)^1+'LED Curve'!$D$17)*$AE$2))</f>
        <v>0</v>
      </c>
      <c r="AP82" s="57">
        <f>IF(AO82=0,0,IF(D82&lt;(SUM(AJ82:AO82)+('LED Curve'!$D$14*(V82/$Z$3)^3+'LED Curve'!$D$15*(V82/$Z$3)^2+'LED Curve'!$D$16*(V82/$Z$3)^1+'LED Curve'!$D$17)*$AE$3+((R$5-1)*Design!C$18)),0,         ('LED Curve'!$D$14*(V82/$Z$3)^3+'LED Curve'!$D$15*(V82/$Z$3)^2+'LED Curve'!$D$16*(V82/$Z$3)^1+'LED Curve'!$D$17)*$AE$3))</f>
        <v>0</v>
      </c>
      <c r="AQ82" s="57">
        <f>IF(AP82=0,0,IF(D82&lt;(SUM(AJ82:AP82)+('LED Curve'!$D$14*(V82/$Z$4)^3+'LED Curve'!$D$15*(V82/$Z$4)^2+'LED Curve'!$D$16*(V82/$Z$4)^1+'LED Curve'!$D$17)*$AE$4+((R$5-1)*Design!C$18)),0,         ('LED Curve'!$D$14*(V82/$Z$4)^3+'LED Curve'!$D$15*(V82/$Z$4)^2+'LED Curve'!$D$16*(V82/$Z$4)^1+'LED Curve'!$D$17)*$AE$4))</f>
        <v>0</v>
      </c>
      <c r="AR82" s="57">
        <f>IF(AQ82=0,0,IF(D82&lt;(SUM(AJ82:AQ82)+('LED Curve'!$D$14*(V82/$Z$5)^3+'LED Curve'!$D$15*(V82/$Z$5)^2+'LED Curve'!$D$16*(V82/$Z$5)^1+'LED Curve'!$D$17)*$AE$5+((R$5-1)*Design!C$18)),0,         ('LED Curve'!$D$14*(V82/$Z$5)^3+'LED Curve'!$D$15*(V82/$Z$5)^2+'LED Curve'!$D$16*(V82/$Z$5)^1+'LED Curve'!$D$17)*$AE$5))</f>
        <v>0</v>
      </c>
      <c r="AS82" s="57">
        <f>IF(AR82=0,0,IF(D82&lt;(SUM(AJ82:AR82)+('LED Curve'!$D$14*(V82/$Z$6)^3+'LED Curve'!$D$15*(V82/$Z$6)^2+'LED Curve'!$D$16*(V82/$Z$6)^1+'LED Curve'!$D$17)*$AE$6+((R$5-1)*Design!C$18)),0,         ('LED Curve'!$D$14*(V82/$Z$6)^3+'LED Curve'!$D$15*(V82/$Z$6)^2+'LED Curve'!$D$16*(V82/$Z$6)^1+'LED Curve'!$D$17)*$AE$6))</f>
        <v>0</v>
      </c>
      <c r="AU82" s="59">
        <f>IF(E82&lt;('LED Curve'!$D$14*(W82/$W$2)^3+'LED Curve'!$D$15*(W82/$W$2)^2+'LED Curve'!$D$16*(W82/$W$2)^1+'LED Curve'!$D$17)*$AC$2+((R$5-1)*Design!C$18),0,         ('LED Curve'!$D$14*(W82/$W$2)^3+'LED Curve'!$D$15*(W82/$W$2)^2+'LED Curve'!$D$16*(W82/$W$2)^1+'LED Curve'!$D$17)*$AC$2)</f>
        <v>26.577930542089803</v>
      </c>
      <c r="AV82" s="59">
        <f>IF(AU82=0,0,IF(E82&lt;AU82+('LED Curve'!$D$14*(W82/$W$3)^3+'LED Curve'!$D$15*(W82/$W$3)^2+'LED Curve'!$D$16*(W82/$W$3)^1+'LED Curve'!$D$17)*$AC$3+((R$5-2)*Design!C$18),0,         ('LED Curve'!$D$14*(W82/$W$3)^3+'LED Curve'!$D$15*(W82/$W$3)^2+'LED Curve'!$D$16*(W82/$W$3)^1+'LED Curve'!$D$17)*$AC$3))</f>
        <v>66.444826355224507</v>
      </c>
      <c r="AW82" s="59">
        <f>IF(AV82=0,0,IF(E82&lt;(SUM(AU82:AV82)+('LED Curve'!$D$14*(W82/$W$4)^3+'LED Curve'!$D$15*(W82/$W$4)^2+'LED Curve'!$D$16*(W82/$W$4)^1+'LED Curve'!$D$17)*$AC$4+((R$5-3)*Design!C$18)),0,         ('LED Curve'!$D$14*(W82/$W$4)^3+'LED Curve'!$D$15*(W82/$W$4)^2+'LED Curve'!$D$16*(W82/$W$4)^1+'LED Curve'!$D$17)*$AC$4))</f>
        <v>0</v>
      </c>
      <c r="AX82" s="59">
        <f>IF(AW82=0,0,IF(E82&lt;(SUM(AU82:AW82)+('LED Curve'!$D$14*(W82/$W$5)^3+'LED Curve'!$D$15*(W82/$W$5)^2+'LED Curve'!$D$16*(W82/$W$5)^1+'LED Curve'!$D$17)*$AC$5+((R$5-4)*Design!C$18)),0,         ('LED Curve'!$D$14*(W82/$W$5)^3+'LED Curve'!$D$15*(W82/$W$5)^2+'LED Curve'!$D$16*(W82/$W$5)^1+'LED Curve'!$D$17)*$AC$5))</f>
        <v>0</v>
      </c>
      <c r="AY82" s="59">
        <f>IF(AX82=0,0,IF(E82&lt;(SUM(AU82:AX82)+ ('LED Curve'!$D$14*(W82/$W$6)^3+'LED Curve'!$D$15*(W82/$W$6)^2+'LED Curve'!$D$16*(W82/$W$6)^1+'LED Curve'!$D$17)*$AC$6+((R$5-5)*Design!C$18)),0,         ('LED Curve'!$D$14*(W82/$W$6)^3+'LED Curve'!$D$15*(W82/$W$6)^2+'LED Curve'!$D$16*(W82/$W$6)^1+'LED Curve'!$D$17)*$AC$6))</f>
        <v>0</v>
      </c>
      <c r="AZ82" s="59">
        <f>IF(AY82=0,0,IF(E82&lt;(SUM(AU82:AY82)+('LED Curve'!$D$14*(W82/$Z$2)^3+'LED Curve'!$D$15*(W82/$Z$2)^2+'LED Curve'!$D$16*(W82/$Z$2)^1+'LED Curve'!$D$17)*$AE$2+((R$5-6)*Design!C$18)),0,         ('LED Curve'!$D$14*(W82/$Z$2)^3+'LED Curve'!$D$15*(W82/$Z$2)^2+'LED Curve'!$D$16*(W82/$Z$2)^1+'LED Curve'!$D$17)*$AE$2))</f>
        <v>0</v>
      </c>
      <c r="BA82" s="59">
        <f>IF(AZ82=0,0,IF(E82&lt;(SUM(AU82:AZ82)+('LED Curve'!$D$14*(W82/$Z$3)^3+'LED Curve'!$D$15*(W82/$Z$3)^2+'LED Curve'!$D$16*(W82/$Z$3)^1+'LED Curve'!$D$17)*$AE$3+((R$5-7)*Design!C$18)),0,         ('LED Curve'!$D$14*(W82/$Z$3)^3+'LED Curve'!$D$15*(W82/$Z$3)^2+'LED Curve'!$D$16*(W82/$Z$3)^1+'LED Curve'!$D$17)*$AE$3))</f>
        <v>0</v>
      </c>
      <c r="BB82" s="59">
        <f>IF(BA82=0,0,IF(E82&lt;(SUM(AU82:BA82)+('LED Curve'!$D$14*(W82/$Z$4)^3+'LED Curve'!$D$15*(W82/$Z$4)^2+'LED Curve'!$D$16*(W82/$Z$4)^1+'LED Curve'!$D$17)*$AE$4+((R$5-8)*Design!C$18)),0,         ('LED Curve'!$D$14*(W82/$Z$4)^3+'LED Curve'!$D$15*(W82/$Z$4)^2+'LED Curve'!$D$16*(W82/$Z$4)^1+'LED Curve'!$D$17)*$AE$4))</f>
        <v>0</v>
      </c>
      <c r="BC82" s="59">
        <f>IF(BB82=0,0,IF(E82&lt;(SUM(AU82:BB82)+('LED Curve'!$D$14*(W82/$Z$5)^3+'LED Curve'!$D$15*(W82/$Z$5)^2+'LED Curve'!$D$16*(W82/$Z$5)^1+'LED Curve'!$D$17)*$AE$5+((R$5-9)*Design!C$18)),0,         ('LED Curve'!$D$14*(W82/$Z$5)^3+'LED Curve'!$D$15*(W82/$Z$5)^2+'LED Curve'!$D$16*(W82/$Z$5)^1+'LED Curve'!$D$17)*$AE$5))</f>
        <v>0</v>
      </c>
      <c r="BD82" s="59">
        <f>IF(BC82=0,0,IF(E82&lt;(SUM(AU82:BC82)+('LED Curve'!$D$14*(W82/$Z$6)^3+'LED Curve'!$D$15*(W82/$Z$6)^2+'LED Curve'!$D$16*(W82/$Z$6)^1+'LED Curve'!$D$17)*$AE$6+((R$5-10)*Design!C$18)),0,         ('LED Curve'!$D$14*(W82/$Z$6)^3+'LED Curve'!$D$15*(W82/$Z$6)^2+'LED Curve'!$D$16*(W82/$Z$6)^1+'LED Curve'!$D$17)*$AE$6))</f>
        <v>0</v>
      </c>
      <c r="BE82">
        <f t="shared" si="158"/>
        <v>93.022756897314309</v>
      </c>
      <c r="BF82" s="64">
        <f t="shared" si="124"/>
        <v>205.46976190810585</v>
      </c>
      <c r="BG82" s="64">
        <f t="shared" si="125"/>
        <v>205.46976190810585</v>
      </c>
      <c r="BH82" s="64">
        <f t="shared" si="126"/>
        <v>0</v>
      </c>
      <c r="BI82" s="64">
        <f t="shared" si="127"/>
        <v>0</v>
      </c>
      <c r="BJ82" s="64">
        <f t="shared" si="128"/>
        <v>0</v>
      </c>
      <c r="BK82" s="64">
        <f t="shared" si="129"/>
        <v>0</v>
      </c>
      <c r="BL82" s="64">
        <f t="shared" si="130"/>
        <v>0</v>
      </c>
      <c r="BM82" s="64">
        <f t="shared" si="131"/>
        <v>0</v>
      </c>
      <c r="BN82" s="64">
        <f t="shared" si="132"/>
        <v>0</v>
      </c>
      <c r="BO82" s="64">
        <f t="shared" si="133"/>
        <v>0</v>
      </c>
      <c r="BQ82" s="67">
        <f t="shared" si="134"/>
        <v>206.80179183847383</v>
      </c>
      <c r="BR82" s="67">
        <f t="shared" si="135"/>
        <v>206.80179183847383</v>
      </c>
      <c r="BS82" s="67">
        <f t="shared" si="136"/>
        <v>0</v>
      </c>
      <c r="BT82" s="67">
        <f t="shared" si="137"/>
        <v>0</v>
      </c>
      <c r="BU82" s="67">
        <f t="shared" si="138"/>
        <v>0</v>
      </c>
      <c r="BV82" s="67">
        <f t="shared" si="139"/>
        <v>0</v>
      </c>
      <c r="BW82" s="67">
        <f t="shared" si="140"/>
        <v>0</v>
      </c>
      <c r="BX82" s="67">
        <f t="shared" si="141"/>
        <v>0</v>
      </c>
      <c r="BY82" s="67">
        <f t="shared" si="142"/>
        <v>0</v>
      </c>
      <c r="BZ82" s="67">
        <f t="shared" si="143"/>
        <v>0</v>
      </c>
      <c r="CB82" s="70">
        <f t="shared" si="144"/>
        <v>208.86131350749707</v>
      </c>
      <c r="CC82" s="70">
        <f t="shared" si="145"/>
        <v>208.86131350749707</v>
      </c>
      <c r="CD82" s="70">
        <f t="shared" si="146"/>
        <v>0</v>
      </c>
      <c r="CE82" s="70">
        <f t="shared" si="147"/>
        <v>0</v>
      </c>
      <c r="CF82" s="70">
        <f t="shared" si="148"/>
        <v>0</v>
      </c>
      <c r="CG82" s="70">
        <f t="shared" si="149"/>
        <v>0</v>
      </c>
      <c r="CH82" s="70">
        <f t="shared" si="150"/>
        <v>0</v>
      </c>
      <c r="CI82" s="70">
        <f t="shared" si="151"/>
        <v>0</v>
      </c>
      <c r="CJ82" s="70">
        <f t="shared" si="152"/>
        <v>0</v>
      </c>
      <c r="CK82" s="70">
        <f t="shared" si="153"/>
        <v>0</v>
      </c>
      <c r="CL82">
        <f t="shared" si="159"/>
        <v>417.72262701499415</v>
      </c>
      <c r="CM82" s="64">
        <f t="shared" si="160"/>
        <v>205.46976190810585</v>
      </c>
      <c r="CN82" s="64">
        <f t="shared" si="161"/>
        <v>205.46976190810585</v>
      </c>
      <c r="CO82" s="64">
        <f t="shared" si="162"/>
        <v>0</v>
      </c>
      <c r="CP82" s="64">
        <f t="shared" si="163"/>
        <v>0</v>
      </c>
      <c r="CQ82" s="64">
        <f t="shared" si="164"/>
        <v>0</v>
      </c>
      <c r="CR82" s="64">
        <f t="shared" si="165"/>
        <v>0</v>
      </c>
      <c r="CS82" s="64">
        <f t="shared" si="166"/>
        <v>0</v>
      </c>
      <c r="CT82" s="64">
        <f t="shared" si="167"/>
        <v>0</v>
      </c>
      <c r="CU82" s="64">
        <f t="shared" si="168"/>
        <v>0</v>
      </c>
      <c r="CV82" s="64">
        <f t="shared" si="169"/>
        <v>0</v>
      </c>
      <c r="CX82" s="103">
        <f t="shared" si="170"/>
        <v>206.80179183847383</v>
      </c>
      <c r="CY82" s="103">
        <f t="shared" si="171"/>
        <v>206.80179183847383</v>
      </c>
      <c r="CZ82" s="103">
        <f t="shared" si="172"/>
        <v>0</v>
      </c>
      <c r="DA82" s="103">
        <f t="shared" si="173"/>
        <v>0</v>
      </c>
      <c r="DB82" s="103">
        <f t="shared" si="174"/>
        <v>0</v>
      </c>
      <c r="DC82" s="103">
        <f t="shared" si="175"/>
        <v>0</v>
      </c>
      <c r="DD82" s="103">
        <f t="shared" si="176"/>
        <v>0</v>
      </c>
      <c r="DE82" s="103">
        <f t="shared" si="177"/>
        <v>0</v>
      </c>
      <c r="DF82" s="103">
        <f t="shared" si="178"/>
        <v>0</v>
      </c>
      <c r="DG82" s="103">
        <f t="shared" si="179"/>
        <v>0</v>
      </c>
      <c r="DI82" s="70">
        <f t="shared" si="180"/>
        <v>208.86131350749707</v>
      </c>
      <c r="DJ82" s="70">
        <f t="shared" si="181"/>
        <v>208.86131350749707</v>
      </c>
      <c r="DK82" s="70">
        <f t="shared" si="182"/>
        <v>0</v>
      </c>
      <c r="DL82" s="70">
        <f t="shared" si="183"/>
        <v>0</v>
      </c>
      <c r="DM82" s="70">
        <f t="shared" si="184"/>
        <v>0</v>
      </c>
      <c r="DN82" s="70">
        <f t="shared" si="185"/>
        <v>0</v>
      </c>
      <c r="DO82" s="70">
        <f t="shared" si="186"/>
        <v>0</v>
      </c>
      <c r="DP82" s="70">
        <f t="shared" si="187"/>
        <v>0</v>
      </c>
      <c r="DQ82" s="70">
        <f t="shared" si="188"/>
        <v>0</v>
      </c>
      <c r="DR82" s="70">
        <f t="shared" si="189"/>
        <v>0</v>
      </c>
      <c r="DT82">
        <f t="shared" si="190"/>
        <v>23.725156136837281</v>
      </c>
      <c r="DU82">
        <f t="shared" si="191"/>
        <v>26.564350054437057</v>
      </c>
      <c r="DV82">
        <f t="shared" si="192"/>
        <v>29.541032986994932</v>
      </c>
      <c r="DX82">
        <f t="shared" si="193"/>
        <v>0.33884800827398032</v>
      </c>
      <c r="DY82">
        <f t="shared" si="194"/>
        <v>0.32361727263887208</v>
      </c>
      <c r="DZ82">
        <f t="shared" si="195"/>
        <v>0.30657530915925701</v>
      </c>
      <c r="EB82">
        <f t="shared" si="196"/>
        <v>5.4513586650599484</v>
      </c>
      <c r="EC82">
        <f t="shared" si="197"/>
        <v>13.62839666264987</v>
      </c>
      <c r="ED82">
        <f t="shared" si="198"/>
        <v>0</v>
      </c>
      <c r="EE82">
        <f t="shared" si="199"/>
        <v>0</v>
      </c>
      <c r="EF82">
        <f t="shared" si="200"/>
        <v>0</v>
      </c>
      <c r="EG82">
        <f t="shared" si="201"/>
        <v>0</v>
      </c>
      <c r="EH82">
        <f t="shared" si="202"/>
        <v>0</v>
      </c>
      <c r="EI82">
        <f t="shared" si="203"/>
        <v>0</v>
      </c>
      <c r="EJ82">
        <f t="shared" si="204"/>
        <v>0</v>
      </c>
      <c r="EK82">
        <f t="shared" si="205"/>
        <v>0</v>
      </c>
      <c r="EM82">
        <f t="shared" si="206"/>
        <v>5.4905497749288426</v>
      </c>
      <c r="EN82">
        <f t="shared" si="207"/>
        <v>13.726374437322109</v>
      </c>
      <c r="EO82">
        <f t="shared" si="208"/>
        <v>0</v>
      </c>
      <c r="EP82">
        <f t="shared" si="209"/>
        <v>0</v>
      </c>
      <c r="EQ82">
        <f t="shared" si="210"/>
        <v>0</v>
      </c>
      <c r="ER82">
        <f t="shared" si="211"/>
        <v>0</v>
      </c>
      <c r="ES82">
        <f t="shared" si="212"/>
        <v>0</v>
      </c>
      <c r="ET82">
        <f t="shared" si="213"/>
        <v>0</v>
      </c>
      <c r="EU82">
        <f t="shared" si="214"/>
        <v>0</v>
      </c>
      <c r="EV82">
        <f t="shared" si="215"/>
        <v>0</v>
      </c>
      <c r="EX82">
        <f t="shared" si="216"/>
        <v>5.5511014833318999</v>
      </c>
      <c r="EY82">
        <f t="shared" si="217"/>
        <v>13.877753708329751</v>
      </c>
      <c r="EZ82">
        <f t="shared" si="218"/>
        <v>0</v>
      </c>
      <c r="FA82">
        <f t="shared" si="219"/>
        <v>0</v>
      </c>
      <c r="FB82">
        <f t="shared" si="220"/>
        <v>0</v>
      </c>
      <c r="FC82">
        <f t="shared" si="221"/>
        <v>0</v>
      </c>
      <c r="FD82">
        <f t="shared" si="222"/>
        <v>0</v>
      </c>
      <c r="FE82">
        <f t="shared" si="223"/>
        <v>0</v>
      </c>
      <c r="FF82">
        <f t="shared" si="224"/>
        <v>0</v>
      </c>
      <c r="FG82">
        <f t="shared" si="225"/>
        <v>0</v>
      </c>
      <c r="FJ82">
        <f>IF($W$2=0,0,IF(BF82&lt;=0,0,('LED Curve'!$D$19*(BF82/$W$2)^3+'LED Curve'!$D$20*(BF82/$W$2)^2+'LED Curve'!$D$21*(BF82/$W$2)^1+'LED Curve'!$D$22)*$AC$2*$W$2))</f>
        <v>738.21029857091582</v>
      </c>
      <c r="FK82">
        <f>IF($W$3=0,0,IF(BG82&lt;=0,0,('LED Curve'!$D$19*(BG82/$W$3)^3+'LED Curve'!$D$20*(BG82/$W$3)^2+'LED Curve'!$D$21*(BG82/$W$3)^1+'LED Curve'!$D$22)*$AC$3*$W$3))</f>
        <v>1845.5257464272895</v>
      </c>
      <c r="FL82">
        <f>IF($W$4=0,0,IF(BH82&lt;=0,0,('LED Curve'!$D$19*(BH82/$W$4)^3+'LED Curve'!$D$20*(BH82/$W$4)^2+'LED Curve'!$D$21*(BH82/$W$4)^1+'LED Curve'!$D$22)*$AC$4*$W$4))</f>
        <v>0</v>
      </c>
      <c r="FM82">
        <f>IF($W$5=0,0,IF(BI82&lt;=0,0,('LED Curve'!$D$19*(BI82/$W$5)^3+'LED Curve'!$D$20*(BI82/$W$5)^2+'LED Curve'!$D$21*(BI82/$W$5)^1+'LED Curve'!$D$22)*$AC$5*$W$5))</f>
        <v>0</v>
      </c>
      <c r="FN82">
        <f>IF($W$6=0,0,IF(BJ82&lt;=0,0,('LED Curve'!$D$19*(BJ82/$W$6)^3+'LED Curve'!$D$20*(BJ82/$W$6)^2+'LED Curve'!$D$21*(BJ82/$W$6)^1+'LED Curve'!$D$22)*$AC$6*$W$6))</f>
        <v>0</v>
      </c>
      <c r="FO82">
        <f>IF($Z$2=0,0,IF(BK82&lt;=0,0,('LED Curve'!$D$19*(BK82/$Z$2)^3+'LED Curve'!$D$20*(BK82/$Z$2)^2+'LED Curve'!$D$21*(BK82/$Z$2)^1+'LED Curve'!$D$22)*$AE$2*$Z$2))</f>
        <v>0</v>
      </c>
      <c r="FP82">
        <f>IF($Z$3=0,0,IF(BL82&lt;=0,0,('LED Curve'!$D$19*(BL82/$Z$3)^3+'LED Curve'!$D$20*(BL82/$Z$3)^2+'LED Curve'!$D$21*(BL82/$Z$3)^1+'LED Curve'!$D$22)*$AE$3*$Z$3))</f>
        <v>0</v>
      </c>
      <c r="FQ82">
        <f>IF($Z$4=0,0,IF(BM82&lt;=0,0,('LED Curve'!$D$19*(BM82/$Z$4)^3+'LED Curve'!$D$20*(BM82/$Z$4)^2+'LED Curve'!$D$21*(BM82/$Z$4)^1+'LED Curve'!$D$22)*$AE$4*$Z$4))</f>
        <v>0</v>
      </c>
      <c r="FR82">
        <f>IF($Z$5=0,0,IF(BN82&lt;=0,0,('LED Curve'!$D$19*(BN82/$Z$5)^3+'LED Curve'!$D$20*(BN82/$Z$5)^2+'LED Curve'!$D$21*(BN82/$Z$5)^1+'LED Curve'!$D$22)*$AE$5*$Z$5))</f>
        <v>0</v>
      </c>
      <c r="FS82">
        <f>IF($Z$6=0,0,IF(BO82&lt;=0,0,('LED Curve'!$D$19*(BO82/$Z$6)^3+'LED Curve'!$D$20*(BO82/$Z$6)^2+'LED Curve'!$D$21*(BO82/$Z$6)^1+'LED Curve'!$D$22)*$AE$6*$Z$6))</f>
        <v>0</v>
      </c>
      <c r="FU82">
        <f>IF($W$2=0,0,IF(BQ82&lt;=0,0,('LED Curve'!$D$19*(BQ82/$W$2)^3+'LED Curve'!$D$20*(BQ82/$W$2)^2+'LED Curve'!$D$21*(BQ82/$W$2)^1+'LED Curve'!$D$22)*$AC$2*$W$2))</f>
        <v>741.64678113648381</v>
      </c>
      <c r="FV82">
        <f>IF($W$3=0,0,IF(BR82&lt;=0,0,('LED Curve'!$D$19*(BR82/$W$3)^3+'LED Curve'!$D$20*(BR82/$W$3)^2+'LED Curve'!$D$21*(BR82/$W$3)^1+'LED Curve'!$D$22)*$AC$3*$W$3))</f>
        <v>1854.1169528412095</v>
      </c>
      <c r="FW82">
        <f>IF($W$4=0,0,IF(BS82&lt;=0,0,('LED Curve'!$D$19*(BS82/$W$4)^3+'LED Curve'!$D$20*(BS82/$W$4)^2+'LED Curve'!$D$21*(BS82/$W$4)^1+'LED Curve'!$D$22)*$AC$4*$W$4))</f>
        <v>0</v>
      </c>
      <c r="FX82">
        <f>IF($W$5=0,0,IF(BT82&lt;=0,0,('LED Curve'!$D$19*(BT82/$W$5)^3+'LED Curve'!$D$20*(BT82/$W$5)^2+'LED Curve'!$D$21*(BT82/$W$5)^1+'LED Curve'!$D$22)*$AC$5*$W$5))</f>
        <v>0</v>
      </c>
      <c r="FY82">
        <f>IF($W$6=0,0,IF(BU82&lt;=0,0,('LED Curve'!$D$19*(BU82/$W$6)^3+'LED Curve'!$D$20*(BU82/$W$6)^2+'LED Curve'!$D$21*(BU82/$W$6)^1+'LED Curve'!$D$22)*$AC$6*$W$6))</f>
        <v>0</v>
      </c>
      <c r="FZ82">
        <f>IF($Z$2=0,0,IF(BV82&lt;=0,0,('LED Curve'!$D$19*(BV82/$Z$2)^3+'LED Curve'!$D$20*(BV82/$Z$2)^2+'LED Curve'!$D$21*(BV82/$Z$2)^1+'LED Curve'!$D$22)*$AE$2*$Z$2))</f>
        <v>0</v>
      </c>
      <c r="GA82">
        <f>IF($Z$3=0,0,IF(BW82&lt;=0,0,('LED Curve'!$D$19*(BW82/$Z$3)^3+'LED Curve'!$D$20*(BW82/$Z$3)^2+'LED Curve'!$D$21*(BW82/$Z$3)^1+'LED Curve'!$D$22)*$AE$3*$Z$3))</f>
        <v>0</v>
      </c>
      <c r="GB82">
        <f>IF($Z$4=0,0,IF(BX82&lt;=0,0,('LED Curve'!$D$19*(BX82/$Z$4)^3+'LED Curve'!$D$20*(BX82/$Z$4)^2+'LED Curve'!$D$21*(BX82/$Z$4)^1+'LED Curve'!$D$22)*$AE$4*$Z$4))</f>
        <v>0</v>
      </c>
      <c r="GC82">
        <f>IF($Z$5=0,0,IF(BY82&lt;=0,0,('LED Curve'!$D$19*(BY82/$Z$5)^3+'LED Curve'!$D$20*(BY82/$Z$5)^2+'LED Curve'!$D$21*(BY82/$Z$5)^1+'LED Curve'!$D$22)*$AE$5*$Z$5))</f>
        <v>0</v>
      </c>
      <c r="GD82">
        <f>IF($Z$6=0,0,IF(BZ82&lt;=0,0,('LED Curve'!$D$19*(BZ82/$Z$6)^3+'LED Curve'!$D$20*(BZ82/$Z$6)^2+'LED Curve'!$D$21*(BZ82/$Z$6)^1+'LED Curve'!$D$22)*$AE$6*$Z$6))</f>
        <v>0</v>
      </c>
      <c r="GF82">
        <f>IF($W$2=0,0,IF(CB82&lt;=0,0,('LED Curve'!$D$19*(CB82/$W$2)^3+'LED Curve'!$D$20*(CB82/$W$2)^2+'LED Curve'!$D$21*(CB82/$W$2)^1+'LED Curve'!$D$22)*$AC$2*$W$2))</f>
        <v>746.91480804903165</v>
      </c>
      <c r="GG82">
        <f>IF($W$3=0,0,IF(CC82&lt;=0,0,('LED Curve'!$D$19*(CC82/$W$3)^3+'LED Curve'!$D$20*(CC82/$W$3)^2+'LED Curve'!$D$21*(CC82/$W$3)^1+'LED Curve'!$D$22)*$AC$3*$W$3))</f>
        <v>1867.2870201225792</v>
      </c>
      <c r="GH82">
        <f>IF($W$4=0,0,IF(CD82&lt;=0,0,('LED Curve'!$D$19*(CD82/$W$4)^3+'LED Curve'!$D$20*(CD82/$W$4)^2+'LED Curve'!$D$21*(CD82/$W$4)^1+'LED Curve'!$D$22)*$AC$4*$W$4))</f>
        <v>0</v>
      </c>
      <c r="GI82">
        <f>IF($W$5=0,0,IF(CE82&lt;=0,0,('LED Curve'!$D$19*(CE82/$W$5)^3+'LED Curve'!$D$20*(CE82/$W$5)^2+'LED Curve'!$D$21*(CE82/$W$5)^1+'LED Curve'!$D$22)*$AC$5*$W$5))</f>
        <v>0</v>
      </c>
      <c r="GJ82">
        <f>IF($W$6=0,0,IF(CF82&lt;=0,0,('LED Curve'!$D$19*(CF82/$W$6)^3+'LED Curve'!$D$20*(CF82/$W$6)^2+'LED Curve'!$D$21*(CF82/$W$6)^1+'LED Curve'!$D$22)*$AC$6*$W$6))</f>
        <v>0</v>
      </c>
      <c r="GK82">
        <f>IF($Z$2=0,0,IF(CG82&lt;=0,0,('LED Curve'!$D$19*(CG82/$Z$2)^3+'LED Curve'!$D$20*(CG82/$Z$2)^2+'LED Curve'!$D$21*(CG82/$Z$2)^1+'LED Curve'!$D$22)*$AE$2*$Z$2))</f>
        <v>0</v>
      </c>
      <c r="GL82">
        <f>IF($Z$3=0,0,IF(CH82&lt;=0,0,('LED Curve'!$D$19*(CH82/$Z$3)^3+'LED Curve'!$D$20*(CH82/$Z$3)^2+'LED Curve'!$D$21*(CH82/$Z$3)^1+'LED Curve'!$D$22)*$AE$3*$Z$3))</f>
        <v>0</v>
      </c>
      <c r="GM82">
        <f>IF($Z$4=0,0,IF(CI82&lt;=0,0,('LED Curve'!$D$19*(CI82/$Z$4)^3+'LED Curve'!$D$20*(CI82/$Z$4)^2+'LED Curve'!$D$21*(CI82/$Z$4)^1+'LED Curve'!$D$22)*$AE$4*$Z$4))</f>
        <v>0</v>
      </c>
      <c r="GN82">
        <f>IF($Z$5=0,0,IF(CJ82&lt;=0,0,('LED Curve'!$D$19*(CJ82/$Z$5)^3+'LED Curve'!$D$20*(CJ82/$Z$5)^2+'LED Curve'!$D$21*(CJ82/$Z$5)^1+'LED Curve'!$D$22)*$AE$5*$Z$5))</f>
        <v>0</v>
      </c>
      <c r="GO82">
        <f>IF($Z$6=0,0,IF(CK82&lt;=0,0,('LED Curve'!$D$19*(CK82/$Z$6)^3+'LED Curve'!$D$20*(CK82/$Z$6)^2+'LED Curve'!$D$21*(CK82/$Z$6)^1+'LED Curve'!$D$22)*$AE$6*$Z$6))</f>
        <v>0</v>
      </c>
      <c r="GQ82">
        <f t="shared" si="226"/>
        <v>2583.7360449982052</v>
      </c>
      <c r="GR82">
        <f t="shared" si="154"/>
        <v>818.84015958062719</v>
      </c>
      <c r="GS82">
        <f t="shared" si="227"/>
        <v>2595.7637339776934</v>
      </c>
      <c r="GT82">
        <f t="shared" si="155"/>
        <v>287.53781713857779</v>
      </c>
      <c r="GU82">
        <f t="shared" si="228"/>
        <v>2614.2018281716109</v>
      </c>
      <c r="GV82">
        <f t="shared" si="156"/>
        <v>52.089783613273539</v>
      </c>
    </row>
    <row r="83" spans="1:204" ht="16.899999999999999">
      <c r="A83">
        <v>72</v>
      </c>
      <c r="B83">
        <f t="shared" si="117"/>
        <v>2.3437499999999999E-3</v>
      </c>
      <c r="C83" s="50">
        <f t="shared" si="118"/>
        <v>116.6658016361898</v>
      </c>
      <c r="D83" s="50">
        <f t="shared" si="119"/>
        <v>129.78422404021089</v>
      </c>
      <c r="E83" s="50">
        <f t="shared" si="120"/>
        <v>142.90264644423198</v>
      </c>
      <c r="G83" s="52">
        <f t="shared" si="121"/>
        <v>1.8518381212093618</v>
      </c>
      <c r="H83" s="52">
        <f t="shared" si="122"/>
        <v>2.0600670482573156</v>
      </c>
      <c r="I83" s="52">
        <f t="shared" si="123"/>
        <v>2.2682959753052692</v>
      </c>
      <c r="J83" s="52">
        <f>IF(C83&lt;Calculation!D$19,0,G83)</f>
        <v>1.8518381212093618</v>
      </c>
      <c r="K83" s="52">
        <f>IF(D83&lt;Calculation!D$19,0,H83)</f>
        <v>2.0600670482573156</v>
      </c>
      <c r="L83" s="52">
        <f>IF(E83&lt;Calculation!D$19,0,I83)</f>
        <v>2.2682959753052692</v>
      </c>
      <c r="M83" s="52">
        <f>IF(IF(C83&lt;Calculation!D$19,0,C83*(R$3/(R$2+R$3)))&gt;0,$H$2*SIN(2*PI()*$E$2*B83)+$H$5,0)</f>
        <v>1.8682426157007346</v>
      </c>
      <c r="N83" s="52">
        <f>IF(IF(D83&lt;Calculation!D$19,0,D83*(R$3/(R$2+R$3)))&gt;0,$J$2*SIN(2*PI()*$E$2*B83)+$J$5,0)</f>
        <v>1.8823436360215779</v>
      </c>
      <c r="O83" s="52">
        <f>IF(IF(E83&lt;Calculation!D$19,0,E83*(R$3/(R$2+R$3)))&gt;0,$L$2*SIN(2*PI()*$E$2*B83)+$L$5,0)</f>
        <v>1.9029920819903186</v>
      </c>
      <c r="Q83" s="55">
        <f>(M83/Design!C$43)*10^3</f>
        <v>207.58251285563716</v>
      </c>
      <c r="R83" s="55">
        <f>(N83/Design!C$43)*10^3</f>
        <v>209.14929289128645</v>
      </c>
      <c r="S83" s="55">
        <f>(O83/Design!C$43)*10^3</f>
        <v>211.44356466559094</v>
      </c>
      <c r="U83" s="55">
        <f>(($H$2*SIN(2*PI()*$E$2*B83)+$H$5)/Design!C$43)*10^3</f>
        <v>207.58251285563716</v>
      </c>
      <c r="V83" s="55">
        <f>(($J$2*SIN(2*PI()*$E$2*B83)+$J$5)/Design!C$43)*10^3</f>
        <v>209.14929289128645</v>
      </c>
      <c r="W83" s="55">
        <f>(($L$2*SIN(2*PI()*$E$2*B83)+$L$5)/Design!C$43)*10^3</f>
        <v>211.44356466559094</v>
      </c>
      <c r="Y83" s="99">
        <f>IF(C83&lt;('LED Curve'!$D$14*(U83/$W$2)^3+'LED Curve'!$D$15*(U83/$W$2)^2+'LED Curve'!$D$16*(U83/$W$2)^1+'LED Curve'!$D$17)*$AC$2+((R$5-1)*Design!C$18),0,         ('LED Curve'!$D$14*(U83/$W$2)^3+'LED Curve'!$D$15*(U83/$W$2)^2+'LED Curve'!$D$16*(U83/$W$2)^1+'LED Curve'!$D$17)*$AC$2)</f>
        <v>26.560571672748111</v>
      </c>
      <c r="Z83" s="99">
        <f>IF(Y83=0,0,IF(C83&lt;Y83+('LED Curve'!$D$14*(U83/$W$3)^3+'LED Curve'!$D$15*(U83/$W$3)^2+'LED Curve'!$D$16*(U83/$W$3)^1+'LED Curve'!$D$17)*$AC$3+((R$5-2)*Design!C$18),0,         ('LED Curve'!$D$14*(U83/$W$3)^3+'LED Curve'!$D$15*(U83/$W$3)^2+'LED Curve'!$D$16*(U83/$W$3)^1+'LED Curve'!$D$17)*$AC$3))</f>
        <v>66.40142918187027</v>
      </c>
      <c r="AA83" s="99">
        <f>IF(Z83=0,0,IF(C83&lt;(SUM(Y83:Z83)+('LED Curve'!$D$14*(U83/$W$4)^3+'LED Curve'!$D$15*(U83/$W$4)^2+'LED Curve'!$D$16*(U83/$W$4)^1+'LED Curve'!$D$17)*$AC$4+((R$5-3)*Design!C$18)),0,         ('LED Curve'!$D$14*(U83/$W$4)^3+'LED Curve'!$D$15*(U83/$W$4)^2+'LED Curve'!$D$16*(U83/$W$4)^1+'LED Curve'!$D$17)*$AC$4))</f>
        <v>0</v>
      </c>
      <c r="AB83" s="99">
        <f>IF(AA83=0,0,IF(C83&lt;(SUM(Y83:AA83)+('LED Curve'!$D$14*(U83/$W$5)^3+'LED Curve'!$D$15*(U83/$W$5)^2+'LED Curve'!$D$16*(U83/$W$5)^1+'LED Curve'!$D$17)*$AC$5+((R$5-4)*Design!C$18)),0,         ('LED Curve'!$D$14*(U83/$W$5)^3+'LED Curve'!$D$15*(U83/$W$5)^2+'LED Curve'!$D$16*(U83/$W$5)^1+'LED Curve'!$D$17)*$AC$5))</f>
        <v>0</v>
      </c>
      <c r="AC83" s="99">
        <f>IF(AB83=0,0,IF(C83&lt;(SUM(Y83:AB83)+ ('LED Curve'!$D$14*(U83/$W$6)^3+'LED Curve'!$D$15*(U83/$W$6)^2+'LED Curve'!$D$16*(U83/$W$6)^1+'LED Curve'!$D$17)*$AC$6+((R$5-5)*Design!C$18)),0,         ('LED Curve'!$D$14*(U83/$W$6)^3+'LED Curve'!$D$15*(U83/$W$6)^2+'LED Curve'!$D$16*(U83/$W$6)^1+'LED Curve'!$D$17)*$AC$6))</f>
        <v>0</v>
      </c>
      <c r="AD83" s="99">
        <f>IF(AC83=0,0,IF(C83&lt;(SUM(Y83:AC83)+('LED Curve'!$D$14*(U83/$Z$2)^3+'LED Curve'!$D$15*(U83/$Z$2)^2+'LED Curve'!$D$16*(U83/$Z$2)^1+'LED Curve'!$D$17)*$AE$2+((R$5-6)*Design!C$18)),0,         ('LED Curve'!$D$14*(U83/$Z$2)^3+'LED Curve'!$D$15*(U83/$Z$2)^2+'LED Curve'!$D$16*(U83/$Z$2)^1+'LED Curve'!$D$17)*$AE$2))</f>
        <v>0</v>
      </c>
      <c r="AE83" s="99">
        <f>IF(AD83=0,0,IF(C83&lt;(SUM(Y83:AD83)+('LED Curve'!$D$14*(U83/$Z$3)^3+'LED Curve'!$D$15*(U83/$Z$3)^2+'LED Curve'!$D$16*(U83/$Z$3)^1+'LED Curve'!$D$17)*$AE$3+((R$5-7)*Design!C$18)),0,         ('LED Curve'!$D$14*(U83/$Z$3)^3+'LED Curve'!$D$15*(U83/$Z$3)^2+'LED Curve'!$D$16*(U83/$Z$3)^1+'LED Curve'!$D$17)*$AE$3))</f>
        <v>0</v>
      </c>
      <c r="AF83" s="99">
        <f>IF(AE83=0,0,IF(C83&lt;(SUM(Y83:AE83)+('LED Curve'!$D$14*(U83/$Z$4)^3+'LED Curve'!$D$15*(U83/$Z$4)^2+'LED Curve'!$D$16*(U83/$Z$4)^1+'LED Curve'!$D$17)*$AE$4+((R$5-8)*Design!C$18)),0,         ('LED Curve'!$D$14*(U83/$Z$4)^3+'LED Curve'!$D$15*(U83/$Z$4)^2+'LED Curve'!$D$16*(U83/$Z$4)^1+'LED Curve'!$D$17)*$AE$4))</f>
        <v>0</v>
      </c>
      <c r="AG83" s="99">
        <f>IF(AF83=0,0,IF(C83&lt;(SUM(Y83:AF83)+('LED Curve'!$D$14*(U83/$Z$5)^3+'LED Curve'!$D$15*(U83/$Z$5)^2+'LED Curve'!$D$16*(U83/$Z$5)^1+'LED Curve'!$D$17)*$AE$5+((R$5-9)*Design!C$18)),0,         ('LED Curve'!$D$14*(U83/$Z$5)^3+'LED Curve'!$D$15*(U83/$Z$5)^2+'LED Curve'!$D$16*(U83/$Z$5)^1+'LED Curve'!$D$17)*$AE$5))</f>
        <v>0</v>
      </c>
      <c r="AH83" s="99">
        <f>IF(AG83=0,0,IF(C83&lt;(SUM(Y83:AG83)+('LED Curve'!$D$14*(U83/$Z$6)^3+'LED Curve'!$D$15*(U83/$Z$6)^2+'LED Curve'!$D$16*(U83/$Z$6)^1+'LED Curve'!$D$17)*$AE$6+((R$5-10)*Design!C$18)),0,         ('LED Curve'!$D$14*(U83/$Z$6)^3+'LED Curve'!$D$15*(U83/$Z$6)^2+'LED Curve'!$D$16*(U83/$Z$6)^1+'LED Curve'!$D$17)*$AE$6))</f>
        <v>0</v>
      </c>
      <c r="AI83">
        <f t="shared" si="157"/>
        <v>92.962000854618381</v>
      </c>
      <c r="AJ83" s="57">
        <f>IF(D83&lt;('LED Curve'!$D$14*(V83/$W$2)^3+'LED Curve'!$D$15*(V83/$W$2)^2+'LED Curve'!$D$16*(V83/$W$2)^1+'LED Curve'!$D$17)*$AC$2+((R$5-1)*Design!C$18),0,         ('LED Curve'!$D$14*(V83/$W$2)^3+'LED Curve'!$D$15*(V83/$W$2)^2+'LED Curve'!$D$16*(V83/$W$2)^1+'LED Curve'!$D$17)*$AC$2)</f>
        <v>26.581795435556383</v>
      </c>
      <c r="AK83" s="57">
        <f>IF(AJ83=0,0,IF(D83&lt;AJ83+('LED Curve'!$D$14*(V83/$W$3)^3+'LED Curve'!$D$15*(V83/$W$3)^2+'LED Curve'!$D$16*(V83/$W$3)^1+'LED Curve'!$D$17)*$AC$3+((R$5-1)*Design!C$18),0,         ('LED Curve'!$D$14*(V83/$W$3)^3+'LED Curve'!$D$15*(V83/$W$3)^2+'LED Curve'!$D$16*(V83/$W$3)^1+'LED Curve'!$D$17)*$AC$3))</f>
        <v>66.454488588890953</v>
      </c>
      <c r="AL83" s="57">
        <f>IF(AK83=0,0,IF(D83&lt;(SUM(AJ83:AK83)+('LED Curve'!$D$14*(V83/$W$4)^3+'LED Curve'!$D$15*(V83/$W$4)^2+'LED Curve'!$D$16*(V83/$W$4)^1+'LED Curve'!$D$17)*$AC$4+((R$5-1)*Design!C$18)),0,         ('LED Curve'!$D$14*(V83/$W$4)^3+'LED Curve'!$D$15*(V83/$W$4)^2+'LED Curve'!$D$16*(V83/$W$4)^1+'LED Curve'!$D$17)*$AC$4))</f>
        <v>0</v>
      </c>
      <c r="AM83" s="57">
        <f>IF(AL83=0,0,IF(D83&lt;(SUM(AJ83:AL83)+('LED Curve'!$D$14*(V83/$W$5)^3+'LED Curve'!$D$15*(V83/$W$5)^2+'LED Curve'!$D$16*(V83/$W$5)^1+'LED Curve'!$D$17)*$AC$5+((R$5-1)*Design!C$18)),0,         ('LED Curve'!$D$14*(V83/$W$5)^3+'LED Curve'!$D$15*(V83/$W$5)^2+'LED Curve'!$D$16*(V83/$W$5)^1+'LED Curve'!$D$17)*$AC$5))</f>
        <v>0</v>
      </c>
      <c r="AN83" s="57">
        <f>IF(AM83=0,0,IF(D83&lt;(SUM(AJ83:AM83)+ ('LED Curve'!$D$14*(V83/$W$6)^3+'LED Curve'!$D$15*(V83/$W$6)^2+'LED Curve'!$D$16*(V83/$W$6)^1+'LED Curve'!$D$17)*$AC$6+((R$5-1)*Design!C$18)),0,         ('LED Curve'!$D$14*(V83/$W$6)^3+'LED Curve'!$D$15*(V83/$W$6)^2+'LED Curve'!$D$16*(V83/$W$6)^1+'LED Curve'!$D$17)*$AC$6))</f>
        <v>0</v>
      </c>
      <c r="AO83" s="57">
        <f>IF(AN83=0,0,IF(D83&lt;(SUM(AJ83:AN83)+('LED Curve'!$D$14*(V83/$Z$2)^3+'LED Curve'!$D$15*(V83/$Z$2)^2+'LED Curve'!$D$16*(V83/$Z$2)^1+'LED Curve'!$D$17)*$AE$2+((R$5-1)*Design!C$18)),0,         ('LED Curve'!$D$14*(V83/$Z$2)^3+'LED Curve'!$D$15*(V83/$Z$2)^2+'LED Curve'!$D$16*(V83/$Z$2)^1+'LED Curve'!$D$17)*$AE$2))</f>
        <v>0</v>
      </c>
      <c r="AP83" s="57">
        <f>IF(AO83=0,0,IF(D83&lt;(SUM(AJ83:AO83)+('LED Curve'!$D$14*(V83/$Z$3)^3+'LED Curve'!$D$15*(V83/$Z$3)^2+'LED Curve'!$D$16*(V83/$Z$3)^1+'LED Curve'!$D$17)*$AE$3+((R$5-1)*Design!C$18)),0,         ('LED Curve'!$D$14*(V83/$Z$3)^3+'LED Curve'!$D$15*(V83/$Z$3)^2+'LED Curve'!$D$16*(V83/$Z$3)^1+'LED Curve'!$D$17)*$AE$3))</f>
        <v>0</v>
      </c>
      <c r="AQ83" s="57">
        <f>IF(AP83=0,0,IF(D83&lt;(SUM(AJ83:AP83)+('LED Curve'!$D$14*(V83/$Z$4)^3+'LED Curve'!$D$15*(V83/$Z$4)^2+'LED Curve'!$D$16*(V83/$Z$4)^1+'LED Curve'!$D$17)*$AE$4+((R$5-1)*Design!C$18)),0,         ('LED Curve'!$D$14*(V83/$Z$4)^3+'LED Curve'!$D$15*(V83/$Z$4)^2+'LED Curve'!$D$16*(V83/$Z$4)^1+'LED Curve'!$D$17)*$AE$4))</f>
        <v>0</v>
      </c>
      <c r="AR83" s="57">
        <f>IF(AQ83=0,0,IF(D83&lt;(SUM(AJ83:AQ83)+('LED Curve'!$D$14*(V83/$Z$5)^3+'LED Curve'!$D$15*(V83/$Z$5)^2+'LED Curve'!$D$16*(V83/$Z$5)^1+'LED Curve'!$D$17)*$AE$5+((R$5-1)*Design!C$18)),0,         ('LED Curve'!$D$14*(V83/$Z$5)^3+'LED Curve'!$D$15*(V83/$Z$5)^2+'LED Curve'!$D$16*(V83/$Z$5)^1+'LED Curve'!$D$17)*$AE$5))</f>
        <v>0</v>
      </c>
      <c r="AS83" s="57">
        <f>IF(AR83=0,0,IF(D83&lt;(SUM(AJ83:AR83)+('LED Curve'!$D$14*(V83/$Z$6)^3+'LED Curve'!$D$15*(V83/$Z$6)^2+'LED Curve'!$D$16*(V83/$Z$6)^1+'LED Curve'!$D$17)*$AE$6+((R$5-1)*Design!C$18)),0,         ('LED Curve'!$D$14*(V83/$Z$6)^3+'LED Curve'!$D$15*(V83/$Z$6)^2+'LED Curve'!$D$16*(V83/$Z$6)^1+'LED Curve'!$D$17)*$AE$6))</f>
        <v>0</v>
      </c>
      <c r="AU83" s="59">
        <f>IF(E83&lt;('LED Curve'!$D$14*(W83/$W$2)^3+'LED Curve'!$D$15*(W83/$W$2)^2+'LED Curve'!$D$16*(W83/$W$2)^1+'LED Curve'!$D$17)*$AC$2+((R$5-1)*Design!C$18),0,         ('LED Curve'!$D$14*(W83/$W$2)^3+'LED Curve'!$D$15*(W83/$W$2)^2+'LED Curve'!$D$16*(W83/$W$2)^1+'LED Curve'!$D$17)*$AC$2)</f>
        <v>26.611999602161472</v>
      </c>
      <c r="AV83" s="59">
        <f>IF(AU83=0,0,IF(E83&lt;AU83+('LED Curve'!$D$14*(W83/$W$3)^3+'LED Curve'!$D$15*(W83/$W$3)^2+'LED Curve'!$D$16*(W83/$W$3)^1+'LED Curve'!$D$17)*$AC$3+((R$5-2)*Design!C$18),0,         ('LED Curve'!$D$14*(W83/$W$3)^3+'LED Curve'!$D$15*(W83/$W$3)^2+'LED Curve'!$D$16*(W83/$W$3)^1+'LED Curve'!$D$17)*$AC$3))</f>
        <v>66.529999005403681</v>
      </c>
      <c r="AW83" s="59">
        <f>IF(AV83=0,0,IF(E83&lt;(SUM(AU83:AV83)+('LED Curve'!$D$14*(W83/$W$4)^3+'LED Curve'!$D$15*(W83/$W$4)^2+'LED Curve'!$D$16*(W83/$W$4)^1+'LED Curve'!$D$17)*$AC$4+((R$5-3)*Design!C$18)),0,         ('LED Curve'!$D$14*(W83/$W$4)^3+'LED Curve'!$D$15*(W83/$W$4)^2+'LED Curve'!$D$16*(W83/$W$4)^1+'LED Curve'!$D$17)*$AC$4))</f>
        <v>0</v>
      </c>
      <c r="AX83" s="59">
        <f>IF(AW83=0,0,IF(E83&lt;(SUM(AU83:AW83)+('LED Curve'!$D$14*(W83/$W$5)^3+'LED Curve'!$D$15*(W83/$W$5)^2+'LED Curve'!$D$16*(W83/$W$5)^1+'LED Curve'!$D$17)*$AC$5+((R$5-4)*Design!C$18)),0,         ('LED Curve'!$D$14*(W83/$W$5)^3+'LED Curve'!$D$15*(W83/$W$5)^2+'LED Curve'!$D$16*(W83/$W$5)^1+'LED Curve'!$D$17)*$AC$5))</f>
        <v>0</v>
      </c>
      <c r="AY83" s="59">
        <f>IF(AX83=0,0,IF(E83&lt;(SUM(AU83:AX83)+ ('LED Curve'!$D$14*(W83/$W$6)^3+'LED Curve'!$D$15*(W83/$W$6)^2+'LED Curve'!$D$16*(W83/$W$6)^1+'LED Curve'!$D$17)*$AC$6+((R$5-5)*Design!C$18)),0,         ('LED Curve'!$D$14*(W83/$W$6)^3+'LED Curve'!$D$15*(W83/$W$6)^2+'LED Curve'!$D$16*(W83/$W$6)^1+'LED Curve'!$D$17)*$AC$6))</f>
        <v>0</v>
      </c>
      <c r="AZ83" s="59">
        <f>IF(AY83=0,0,IF(E83&lt;(SUM(AU83:AY83)+('LED Curve'!$D$14*(W83/$Z$2)^3+'LED Curve'!$D$15*(W83/$Z$2)^2+'LED Curve'!$D$16*(W83/$Z$2)^1+'LED Curve'!$D$17)*$AE$2+((R$5-6)*Design!C$18)),0,         ('LED Curve'!$D$14*(W83/$Z$2)^3+'LED Curve'!$D$15*(W83/$Z$2)^2+'LED Curve'!$D$16*(W83/$Z$2)^1+'LED Curve'!$D$17)*$AE$2))</f>
        <v>0</v>
      </c>
      <c r="BA83" s="59">
        <f>IF(AZ83=0,0,IF(E83&lt;(SUM(AU83:AZ83)+('LED Curve'!$D$14*(W83/$Z$3)^3+'LED Curve'!$D$15*(W83/$Z$3)^2+'LED Curve'!$D$16*(W83/$Z$3)^1+'LED Curve'!$D$17)*$AE$3+((R$5-7)*Design!C$18)),0,         ('LED Curve'!$D$14*(W83/$Z$3)^3+'LED Curve'!$D$15*(W83/$Z$3)^2+'LED Curve'!$D$16*(W83/$Z$3)^1+'LED Curve'!$D$17)*$AE$3))</f>
        <v>0</v>
      </c>
      <c r="BB83" s="59">
        <f>IF(BA83=0,0,IF(E83&lt;(SUM(AU83:BA83)+('LED Curve'!$D$14*(W83/$Z$4)^3+'LED Curve'!$D$15*(W83/$Z$4)^2+'LED Curve'!$D$16*(W83/$Z$4)^1+'LED Curve'!$D$17)*$AE$4+((R$5-8)*Design!C$18)),0,         ('LED Curve'!$D$14*(W83/$Z$4)^3+'LED Curve'!$D$15*(W83/$Z$4)^2+'LED Curve'!$D$16*(W83/$Z$4)^1+'LED Curve'!$D$17)*$AE$4))</f>
        <v>0</v>
      </c>
      <c r="BC83" s="59">
        <f>IF(BB83=0,0,IF(E83&lt;(SUM(AU83:BB83)+('LED Curve'!$D$14*(W83/$Z$5)^3+'LED Curve'!$D$15*(W83/$Z$5)^2+'LED Curve'!$D$16*(W83/$Z$5)^1+'LED Curve'!$D$17)*$AE$5+((R$5-9)*Design!C$18)),0,         ('LED Curve'!$D$14*(W83/$Z$5)^3+'LED Curve'!$D$15*(W83/$Z$5)^2+'LED Curve'!$D$16*(W83/$Z$5)^1+'LED Curve'!$D$17)*$AE$5))</f>
        <v>0</v>
      </c>
      <c r="BD83" s="59">
        <f>IF(BC83=0,0,IF(E83&lt;(SUM(AU83:BC83)+('LED Curve'!$D$14*(W83/$Z$6)^3+'LED Curve'!$D$15*(W83/$Z$6)^2+'LED Curve'!$D$16*(W83/$Z$6)^1+'LED Curve'!$D$17)*$AE$6+((R$5-10)*Design!C$18)),0,         ('LED Curve'!$D$14*(W83/$Z$6)^3+'LED Curve'!$D$15*(W83/$Z$6)^2+'LED Curve'!$D$16*(W83/$Z$6)^1+'LED Curve'!$D$17)*$AE$6))</f>
        <v>0</v>
      </c>
      <c r="BE83">
        <f t="shared" si="158"/>
        <v>93.141998607565156</v>
      </c>
      <c r="BF83" s="64">
        <f t="shared" si="124"/>
        <v>207.58251285563716</v>
      </c>
      <c r="BG83" s="64">
        <f t="shared" si="125"/>
        <v>207.58251285563716</v>
      </c>
      <c r="BH83" s="64">
        <f t="shared" si="126"/>
        <v>0</v>
      </c>
      <c r="BI83" s="64">
        <f t="shared" si="127"/>
        <v>0</v>
      </c>
      <c r="BJ83" s="64">
        <f t="shared" si="128"/>
        <v>0</v>
      </c>
      <c r="BK83" s="64">
        <f t="shared" si="129"/>
        <v>0</v>
      </c>
      <c r="BL83" s="64">
        <f t="shared" si="130"/>
        <v>0</v>
      </c>
      <c r="BM83" s="64">
        <f t="shared" si="131"/>
        <v>0</v>
      </c>
      <c r="BN83" s="64">
        <f t="shared" si="132"/>
        <v>0</v>
      </c>
      <c r="BO83" s="64">
        <f t="shared" si="133"/>
        <v>0</v>
      </c>
      <c r="BQ83" s="67">
        <f t="shared" si="134"/>
        <v>209.14929289128645</v>
      </c>
      <c r="BR83" s="67">
        <f t="shared" si="135"/>
        <v>209.14929289128645</v>
      </c>
      <c r="BS83" s="67">
        <f t="shared" si="136"/>
        <v>0</v>
      </c>
      <c r="BT83" s="67">
        <f t="shared" si="137"/>
        <v>0</v>
      </c>
      <c r="BU83" s="67">
        <f t="shared" si="138"/>
        <v>0</v>
      </c>
      <c r="BV83" s="67">
        <f t="shared" si="139"/>
        <v>0</v>
      </c>
      <c r="BW83" s="67">
        <f t="shared" si="140"/>
        <v>0</v>
      </c>
      <c r="BX83" s="67">
        <f t="shared" si="141"/>
        <v>0</v>
      </c>
      <c r="BY83" s="67">
        <f t="shared" si="142"/>
        <v>0</v>
      </c>
      <c r="BZ83" s="67">
        <f t="shared" si="143"/>
        <v>0</v>
      </c>
      <c r="CB83" s="70">
        <f t="shared" si="144"/>
        <v>211.44356466559094</v>
      </c>
      <c r="CC83" s="70">
        <f t="shared" si="145"/>
        <v>211.44356466559094</v>
      </c>
      <c r="CD83" s="70">
        <f t="shared" si="146"/>
        <v>0</v>
      </c>
      <c r="CE83" s="70">
        <f t="shared" si="147"/>
        <v>0</v>
      </c>
      <c r="CF83" s="70">
        <f t="shared" si="148"/>
        <v>0</v>
      </c>
      <c r="CG83" s="70">
        <f t="shared" si="149"/>
        <v>0</v>
      </c>
      <c r="CH83" s="70">
        <f t="shared" si="150"/>
        <v>0</v>
      </c>
      <c r="CI83" s="70">
        <f t="shared" si="151"/>
        <v>0</v>
      </c>
      <c r="CJ83" s="70">
        <f t="shared" si="152"/>
        <v>0</v>
      </c>
      <c r="CK83" s="70">
        <f t="shared" si="153"/>
        <v>0</v>
      </c>
      <c r="CL83">
        <f t="shared" si="159"/>
        <v>422.88712933118188</v>
      </c>
      <c r="CM83" s="64">
        <f t="shared" si="160"/>
        <v>207.58251285563716</v>
      </c>
      <c r="CN83" s="64">
        <f t="shared" si="161"/>
        <v>207.58251285563716</v>
      </c>
      <c r="CO83" s="64">
        <f t="shared" si="162"/>
        <v>0</v>
      </c>
      <c r="CP83" s="64">
        <f t="shared" si="163"/>
        <v>0</v>
      </c>
      <c r="CQ83" s="64">
        <f t="shared" si="164"/>
        <v>0</v>
      </c>
      <c r="CR83" s="64">
        <f t="shared" si="165"/>
        <v>0</v>
      </c>
      <c r="CS83" s="64">
        <f t="shared" si="166"/>
        <v>0</v>
      </c>
      <c r="CT83" s="64">
        <f t="shared" si="167"/>
        <v>0</v>
      </c>
      <c r="CU83" s="64">
        <f t="shared" si="168"/>
        <v>0</v>
      </c>
      <c r="CV83" s="64">
        <f t="shared" si="169"/>
        <v>0</v>
      </c>
      <c r="CX83" s="103">
        <f t="shared" si="170"/>
        <v>209.14929289128645</v>
      </c>
      <c r="CY83" s="103">
        <f t="shared" si="171"/>
        <v>209.14929289128645</v>
      </c>
      <c r="CZ83" s="103">
        <f t="shared" si="172"/>
        <v>0</v>
      </c>
      <c r="DA83" s="103">
        <f t="shared" si="173"/>
        <v>0</v>
      </c>
      <c r="DB83" s="103">
        <f t="shared" si="174"/>
        <v>0</v>
      </c>
      <c r="DC83" s="103">
        <f t="shared" si="175"/>
        <v>0</v>
      </c>
      <c r="DD83" s="103">
        <f t="shared" si="176"/>
        <v>0</v>
      </c>
      <c r="DE83" s="103">
        <f t="shared" si="177"/>
        <v>0</v>
      </c>
      <c r="DF83" s="103">
        <f t="shared" si="178"/>
        <v>0</v>
      </c>
      <c r="DG83" s="103">
        <f t="shared" si="179"/>
        <v>0</v>
      </c>
      <c r="DI83" s="70">
        <f t="shared" si="180"/>
        <v>211.44356466559094</v>
      </c>
      <c r="DJ83" s="70">
        <f t="shared" si="181"/>
        <v>211.44356466559094</v>
      </c>
      <c r="DK83" s="70">
        <f t="shared" si="182"/>
        <v>0</v>
      </c>
      <c r="DL83" s="70">
        <f t="shared" si="183"/>
        <v>0</v>
      </c>
      <c r="DM83" s="70">
        <f t="shared" si="184"/>
        <v>0</v>
      </c>
      <c r="DN83" s="70">
        <f t="shared" si="185"/>
        <v>0</v>
      </c>
      <c r="DO83" s="70">
        <f t="shared" si="186"/>
        <v>0</v>
      </c>
      <c r="DP83" s="70">
        <f t="shared" si="187"/>
        <v>0</v>
      </c>
      <c r="DQ83" s="70">
        <f t="shared" si="188"/>
        <v>0</v>
      </c>
      <c r="DR83" s="70">
        <f t="shared" si="189"/>
        <v>0</v>
      </c>
      <c r="DT83">
        <f t="shared" si="190"/>
        <v>24.217780267957583</v>
      </c>
      <c r="DU83">
        <f t="shared" si="191"/>
        <v>27.144278686454406</v>
      </c>
      <c r="DV83">
        <f t="shared" si="192"/>
        <v>30.215844964315043</v>
      </c>
      <c r="DX83">
        <f t="shared" si="193"/>
        <v>0.34826000672237284</v>
      </c>
      <c r="DY83">
        <f t="shared" si="194"/>
        <v>0.33309532469977154</v>
      </c>
      <c r="DZ83">
        <f t="shared" si="195"/>
        <v>0.31615256875304482</v>
      </c>
      <c r="EB83">
        <f t="shared" si="196"/>
        <v>5.5135102107113072</v>
      </c>
      <c r="EC83">
        <f t="shared" si="197"/>
        <v>13.783775526778268</v>
      </c>
      <c r="ED83">
        <f t="shared" si="198"/>
        <v>0</v>
      </c>
      <c r="EE83">
        <f t="shared" si="199"/>
        <v>0</v>
      </c>
      <c r="EF83">
        <f t="shared" si="200"/>
        <v>0</v>
      </c>
      <c r="EG83">
        <f t="shared" si="201"/>
        <v>0</v>
      </c>
      <c r="EH83">
        <f t="shared" si="202"/>
        <v>0</v>
      </c>
      <c r="EI83">
        <f t="shared" si="203"/>
        <v>0</v>
      </c>
      <c r="EJ83">
        <f t="shared" si="204"/>
        <v>0</v>
      </c>
      <c r="EK83">
        <f t="shared" si="205"/>
        <v>0</v>
      </c>
      <c r="EM83">
        <f t="shared" si="206"/>
        <v>5.5595637191274436</v>
      </c>
      <c r="EN83">
        <f t="shared" si="207"/>
        <v>13.898909297818607</v>
      </c>
      <c r="EO83">
        <f t="shared" si="208"/>
        <v>0</v>
      </c>
      <c r="EP83">
        <f t="shared" si="209"/>
        <v>0</v>
      </c>
      <c r="EQ83">
        <f t="shared" si="210"/>
        <v>0</v>
      </c>
      <c r="ER83">
        <f t="shared" si="211"/>
        <v>0</v>
      </c>
      <c r="ES83">
        <f t="shared" si="212"/>
        <v>0</v>
      </c>
      <c r="ET83">
        <f t="shared" si="213"/>
        <v>0</v>
      </c>
      <c r="EU83">
        <f t="shared" si="214"/>
        <v>0</v>
      </c>
      <c r="EV83">
        <f t="shared" si="215"/>
        <v>0</v>
      </c>
      <c r="EX83">
        <f t="shared" si="216"/>
        <v>5.6269360587603101</v>
      </c>
      <c r="EY83">
        <f t="shared" si="217"/>
        <v>14.067340146900776</v>
      </c>
      <c r="EZ83">
        <f t="shared" si="218"/>
        <v>0</v>
      </c>
      <c r="FA83">
        <f t="shared" si="219"/>
        <v>0</v>
      </c>
      <c r="FB83">
        <f t="shared" si="220"/>
        <v>0</v>
      </c>
      <c r="FC83">
        <f t="shared" si="221"/>
        <v>0</v>
      </c>
      <c r="FD83">
        <f t="shared" si="222"/>
        <v>0</v>
      </c>
      <c r="FE83">
        <f t="shared" si="223"/>
        <v>0</v>
      </c>
      <c r="FF83">
        <f t="shared" si="224"/>
        <v>0</v>
      </c>
      <c r="FG83">
        <f t="shared" si="225"/>
        <v>0</v>
      </c>
      <c r="FJ83">
        <f>IF($W$2=0,0,IF(BF83&lt;=0,0,('LED Curve'!$D$19*(BF83/$W$2)^3+'LED Curve'!$D$20*(BF83/$W$2)^2+'LED Curve'!$D$21*(BF83/$W$2)^1+'LED Curve'!$D$22)*$AC$2*$W$2))</f>
        <v>743.65026908667539</v>
      </c>
      <c r="FK83">
        <f>IF($W$3=0,0,IF(BG83&lt;=0,0,('LED Curve'!$D$19*(BG83/$W$3)^3+'LED Curve'!$D$20*(BG83/$W$3)^2+'LED Curve'!$D$21*(BG83/$W$3)^1+'LED Curve'!$D$22)*$AC$3*$W$3))</f>
        <v>1859.1256727166885</v>
      </c>
      <c r="FL83">
        <f>IF($W$4=0,0,IF(BH83&lt;=0,0,('LED Curve'!$D$19*(BH83/$W$4)^3+'LED Curve'!$D$20*(BH83/$W$4)^2+'LED Curve'!$D$21*(BH83/$W$4)^1+'LED Curve'!$D$22)*$AC$4*$W$4))</f>
        <v>0</v>
      </c>
      <c r="FM83">
        <f>IF($W$5=0,0,IF(BI83&lt;=0,0,('LED Curve'!$D$19*(BI83/$W$5)^3+'LED Curve'!$D$20*(BI83/$W$5)^2+'LED Curve'!$D$21*(BI83/$W$5)^1+'LED Curve'!$D$22)*$AC$5*$W$5))</f>
        <v>0</v>
      </c>
      <c r="FN83">
        <f>IF($W$6=0,0,IF(BJ83&lt;=0,0,('LED Curve'!$D$19*(BJ83/$W$6)^3+'LED Curve'!$D$20*(BJ83/$W$6)^2+'LED Curve'!$D$21*(BJ83/$W$6)^1+'LED Curve'!$D$22)*$AC$6*$W$6))</f>
        <v>0</v>
      </c>
      <c r="FO83">
        <f>IF($Z$2=0,0,IF(BK83&lt;=0,0,('LED Curve'!$D$19*(BK83/$Z$2)^3+'LED Curve'!$D$20*(BK83/$Z$2)^2+'LED Curve'!$D$21*(BK83/$Z$2)^1+'LED Curve'!$D$22)*$AE$2*$Z$2))</f>
        <v>0</v>
      </c>
      <c r="FP83">
        <f>IF($Z$3=0,0,IF(BL83&lt;=0,0,('LED Curve'!$D$19*(BL83/$Z$3)^3+'LED Curve'!$D$20*(BL83/$Z$3)^2+'LED Curve'!$D$21*(BL83/$Z$3)^1+'LED Curve'!$D$22)*$AE$3*$Z$3))</f>
        <v>0</v>
      </c>
      <c r="FQ83">
        <f>IF($Z$4=0,0,IF(BM83&lt;=0,0,('LED Curve'!$D$19*(BM83/$Z$4)^3+'LED Curve'!$D$20*(BM83/$Z$4)^2+'LED Curve'!$D$21*(BM83/$Z$4)^1+'LED Curve'!$D$22)*$AE$4*$Z$4))</f>
        <v>0</v>
      </c>
      <c r="FR83">
        <f>IF($Z$5=0,0,IF(BN83&lt;=0,0,('LED Curve'!$D$19*(BN83/$Z$5)^3+'LED Curve'!$D$20*(BN83/$Z$5)^2+'LED Curve'!$D$21*(BN83/$Z$5)^1+'LED Curve'!$D$22)*$AE$5*$Z$5))</f>
        <v>0</v>
      </c>
      <c r="FS83">
        <f>IF($Z$6=0,0,IF(BO83&lt;=0,0,('LED Curve'!$D$19*(BO83/$Z$6)^3+'LED Curve'!$D$20*(BO83/$Z$6)^2+'LED Curve'!$D$21*(BO83/$Z$6)^1+'LED Curve'!$D$22)*$AE$6*$Z$6))</f>
        <v>0</v>
      </c>
      <c r="FU83">
        <f>IF($W$2=0,0,IF(BQ83&lt;=0,0,('LED Curve'!$D$19*(BQ83/$W$2)^3+'LED Curve'!$D$20*(BQ83/$W$2)^2+'LED Curve'!$D$21*(BQ83/$W$2)^1+'LED Curve'!$D$22)*$AC$2*$W$2))</f>
        <v>747.64702438429765</v>
      </c>
      <c r="FV83">
        <f>IF($W$3=0,0,IF(BR83&lt;=0,0,('LED Curve'!$D$19*(BR83/$W$3)^3+'LED Curve'!$D$20*(BR83/$W$3)^2+'LED Curve'!$D$21*(BR83/$W$3)^1+'LED Curve'!$D$22)*$AC$3*$W$3))</f>
        <v>1869.1175609607442</v>
      </c>
      <c r="FW83">
        <f>IF($W$4=0,0,IF(BS83&lt;=0,0,('LED Curve'!$D$19*(BS83/$W$4)^3+'LED Curve'!$D$20*(BS83/$W$4)^2+'LED Curve'!$D$21*(BS83/$W$4)^1+'LED Curve'!$D$22)*$AC$4*$W$4))</f>
        <v>0</v>
      </c>
      <c r="FX83">
        <f>IF($W$5=0,0,IF(BT83&lt;=0,0,('LED Curve'!$D$19*(BT83/$W$5)^3+'LED Curve'!$D$20*(BT83/$W$5)^2+'LED Curve'!$D$21*(BT83/$W$5)^1+'LED Curve'!$D$22)*$AC$5*$W$5))</f>
        <v>0</v>
      </c>
      <c r="FY83">
        <f>IF($W$6=0,0,IF(BU83&lt;=0,0,('LED Curve'!$D$19*(BU83/$W$6)^3+'LED Curve'!$D$20*(BU83/$W$6)^2+'LED Curve'!$D$21*(BU83/$W$6)^1+'LED Curve'!$D$22)*$AC$6*$W$6))</f>
        <v>0</v>
      </c>
      <c r="FZ83">
        <f>IF($Z$2=0,0,IF(BV83&lt;=0,0,('LED Curve'!$D$19*(BV83/$Z$2)^3+'LED Curve'!$D$20*(BV83/$Z$2)^2+'LED Curve'!$D$21*(BV83/$Z$2)^1+'LED Curve'!$D$22)*$AE$2*$Z$2))</f>
        <v>0</v>
      </c>
      <c r="GA83">
        <f>IF($Z$3=0,0,IF(BW83&lt;=0,0,('LED Curve'!$D$19*(BW83/$Z$3)^3+'LED Curve'!$D$20*(BW83/$Z$3)^2+'LED Curve'!$D$21*(BW83/$Z$3)^1+'LED Curve'!$D$22)*$AE$3*$Z$3))</f>
        <v>0</v>
      </c>
      <c r="GB83">
        <f>IF($Z$4=0,0,IF(BX83&lt;=0,0,('LED Curve'!$D$19*(BX83/$Z$4)^3+'LED Curve'!$D$20*(BX83/$Z$4)^2+'LED Curve'!$D$21*(BX83/$Z$4)^1+'LED Curve'!$D$22)*$AE$4*$Z$4))</f>
        <v>0</v>
      </c>
      <c r="GC83">
        <f>IF($Z$5=0,0,IF(BY83&lt;=0,0,('LED Curve'!$D$19*(BY83/$Z$5)^3+'LED Curve'!$D$20*(BY83/$Z$5)^2+'LED Curve'!$D$21*(BY83/$Z$5)^1+'LED Curve'!$D$22)*$AE$5*$Z$5))</f>
        <v>0</v>
      </c>
      <c r="GD83">
        <f>IF($Z$6=0,0,IF(BZ83&lt;=0,0,('LED Curve'!$D$19*(BZ83/$Z$6)^3+'LED Curve'!$D$20*(BZ83/$Z$6)^2+'LED Curve'!$D$21*(BZ83/$Z$6)^1+'LED Curve'!$D$22)*$AE$6*$Z$6))</f>
        <v>0</v>
      </c>
      <c r="GF83">
        <f>IF($W$2=0,0,IF(CB83&lt;=0,0,('LED Curve'!$D$19*(CB83/$W$2)^3+'LED Curve'!$D$20*(CB83/$W$2)^2+'LED Curve'!$D$21*(CB83/$W$2)^1+'LED Curve'!$D$22)*$AC$2*$W$2))</f>
        <v>753.44165029857322</v>
      </c>
      <c r="GG83">
        <f>IF($W$3=0,0,IF(CC83&lt;=0,0,('LED Curve'!$D$19*(CC83/$W$3)^3+'LED Curve'!$D$20*(CC83/$W$3)^2+'LED Curve'!$D$21*(CC83/$W$3)^1+'LED Curve'!$D$22)*$AC$3*$W$3))</f>
        <v>1883.6041257464331</v>
      </c>
      <c r="GH83">
        <f>IF($W$4=0,0,IF(CD83&lt;=0,0,('LED Curve'!$D$19*(CD83/$W$4)^3+'LED Curve'!$D$20*(CD83/$W$4)^2+'LED Curve'!$D$21*(CD83/$W$4)^1+'LED Curve'!$D$22)*$AC$4*$W$4))</f>
        <v>0</v>
      </c>
      <c r="GI83">
        <f>IF($W$5=0,0,IF(CE83&lt;=0,0,('LED Curve'!$D$19*(CE83/$W$5)^3+'LED Curve'!$D$20*(CE83/$W$5)^2+'LED Curve'!$D$21*(CE83/$W$5)^1+'LED Curve'!$D$22)*$AC$5*$W$5))</f>
        <v>0</v>
      </c>
      <c r="GJ83">
        <f>IF($W$6=0,0,IF(CF83&lt;=0,0,('LED Curve'!$D$19*(CF83/$W$6)^3+'LED Curve'!$D$20*(CF83/$W$6)^2+'LED Curve'!$D$21*(CF83/$W$6)^1+'LED Curve'!$D$22)*$AC$6*$W$6))</f>
        <v>0</v>
      </c>
      <c r="GK83">
        <f>IF($Z$2=0,0,IF(CG83&lt;=0,0,('LED Curve'!$D$19*(CG83/$Z$2)^3+'LED Curve'!$D$20*(CG83/$Z$2)^2+'LED Curve'!$D$21*(CG83/$Z$2)^1+'LED Curve'!$D$22)*$AE$2*$Z$2))</f>
        <v>0</v>
      </c>
      <c r="GL83">
        <f>IF($Z$3=0,0,IF(CH83&lt;=0,0,('LED Curve'!$D$19*(CH83/$Z$3)^3+'LED Curve'!$D$20*(CH83/$Z$3)^2+'LED Curve'!$D$21*(CH83/$Z$3)^1+'LED Curve'!$D$22)*$AE$3*$Z$3))</f>
        <v>0</v>
      </c>
      <c r="GM83">
        <f>IF($Z$4=0,0,IF(CI83&lt;=0,0,('LED Curve'!$D$19*(CI83/$Z$4)^3+'LED Curve'!$D$20*(CI83/$Z$4)^2+'LED Curve'!$D$21*(CI83/$Z$4)^1+'LED Curve'!$D$22)*$AE$4*$Z$4))</f>
        <v>0</v>
      </c>
      <c r="GN83">
        <f>IF($Z$5=0,0,IF(CJ83&lt;=0,0,('LED Curve'!$D$19*(CJ83/$Z$5)^3+'LED Curve'!$D$20*(CJ83/$Z$5)^2+'LED Curve'!$D$21*(CJ83/$Z$5)^1+'LED Curve'!$D$22)*$AE$5*$Z$5))</f>
        <v>0</v>
      </c>
      <c r="GO83">
        <f>IF($Z$6=0,0,IF(CK83&lt;=0,0,('LED Curve'!$D$19*(CK83/$Z$6)^3+'LED Curve'!$D$20*(CK83/$Z$6)^2+'LED Curve'!$D$21*(CK83/$Z$6)^1+'LED Curve'!$D$22)*$AE$6*$Z$6))</f>
        <v>0</v>
      </c>
      <c r="GQ83">
        <f t="shared" si="226"/>
        <v>2602.7759418033638</v>
      </c>
      <c r="GR83">
        <f t="shared" si="154"/>
        <v>837.88005638578579</v>
      </c>
      <c r="GS83">
        <f t="shared" si="227"/>
        <v>2616.7645853450417</v>
      </c>
      <c r="GT83">
        <f t="shared" si="155"/>
        <v>308.53866850592613</v>
      </c>
      <c r="GU83">
        <f t="shared" si="228"/>
        <v>2637.0457760450063</v>
      </c>
      <c r="GV83">
        <f t="shared" si="156"/>
        <v>74.933731486668876</v>
      </c>
    </row>
    <row r="84" spans="1:204" ht="16.899999999999999">
      <c r="A84">
        <v>73</v>
      </c>
      <c r="B84">
        <f t="shared" si="117"/>
        <v>2.3763020833333331E-3</v>
      </c>
      <c r="C84" s="50">
        <f t="shared" si="118"/>
        <v>117.84595114799382</v>
      </c>
      <c r="D84" s="50">
        <f t="shared" si="119"/>
        <v>131.09550127554868</v>
      </c>
      <c r="E84" s="50">
        <f t="shared" si="120"/>
        <v>144.34505140310353</v>
      </c>
      <c r="G84" s="52">
        <f t="shared" si="121"/>
        <v>1.8705706531427588</v>
      </c>
      <c r="H84" s="52">
        <f t="shared" si="122"/>
        <v>2.0808809726277566</v>
      </c>
      <c r="I84" s="52">
        <f t="shared" si="123"/>
        <v>2.2911912921127544</v>
      </c>
      <c r="J84" s="52">
        <f>IF(C84&lt;Calculation!D$19,0,G84)</f>
        <v>1.8705706531427588</v>
      </c>
      <c r="K84" s="52">
        <f>IF(D84&lt;Calculation!D$19,0,H84)</f>
        <v>2.0808809726277566</v>
      </c>
      <c r="L84" s="52">
        <f>IF(E84&lt;Calculation!D$19,0,I84)</f>
        <v>2.2911912921127544</v>
      </c>
      <c r="M84" s="52">
        <f>IF(IF(C84&lt;Calculation!D$19,0,C84*(R$3/(R$2+R$3)))&gt;0,$H$2*SIN(2*PI()*$E$2*B84)+$H$5,0)</f>
        <v>1.8869751476341317</v>
      </c>
      <c r="N84" s="52">
        <f>IF(IF(D84&lt;Calculation!D$19,0,D84*(R$3/(R$2+R$3)))&gt;0,$J$2*SIN(2*PI()*$E$2*B84)+$J$5,0)</f>
        <v>1.9031575603920194</v>
      </c>
      <c r="O84" s="52">
        <f>IF(IF(E84&lt;Calculation!D$19,0,E84*(R$3/(R$2+R$3)))&gt;0,$L$2*SIN(2*PI()*$E$2*B84)+$L$5,0)</f>
        <v>1.9258873987978038</v>
      </c>
      <c r="Q84" s="55">
        <f>(M84/Design!C$43)*10^3</f>
        <v>209.66390529268131</v>
      </c>
      <c r="R84" s="55">
        <f>(N84/Design!C$43)*10^3</f>
        <v>211.46195115466881</v>
      </c>
      <c r="S84" s="55">
        <f>(O84/Design!C$43)*10^3</f>
        <v>213.98748875531155</v>
      </c>
      <c r="U84" s="55">
        <f>(($H$2*SIN(2*PI()*$E$2*B84)+$H$5)/Design!C$43)*10^3</f>
        <v>209.66390529268131</v>
      </c>
      <c r="V84" s="55">
        <f>(($J$2*SIN(2*PI()*$E$2*B84)+$J$5)/Design!C$43)*10^3</f>
        <v>211.46195115466881</v>
      </c>
      <c r="W84" s="55">
        <f>(($L$2*SIN(2*PI()*$E$2*B84)+$L$5)/Design!C$43)*10^3</f>
        <v>213.98748875531155</v>
      </c>
      <c r="Y84" s="99">
        <f>IF(C84&lt;('LED Curve'!$D$14*(U84/$W$2)^3+'LED Curve'!$D$15*(U84/$W$2)^2+'LED Curve'!$D$16*(U84/$W$2)^1+'LED Curve'!$D$17)*$AC$2+((R$5-1)*Design!C$18),0,         ('LED Curve'!$D$14*(U84/$W$2)^3+'LED Curve'!$D$15*(U84/$W$2)^2+'LED Curve'!$D$16*(U84/$W$2)^1+'LED Curve'!$D$17)*$AC$2)</f>
        <v>26.588661198510451</v>
      </c>
      <c r="Z84" s="99">
        <f>IF(Y84=0,0,IF(C84&lt;Y84+('LED Curve'!$D$14*(U84/$W$3)^3+'LED Curve'!$D$15*(U84/$W$3)^2+'LED Curve'!$D$16*(U84/$W$3)^1+'LED Curve'!$D$17)*$AC$3+((R$5-2)*Design!C$18),0,         ('LED Curve'!$D$14*(U84/$W$3)^3+'LED Curve'!$D$15*(U84/$W$3)^2+'LED Curve'!$D$16*(U84/$W$3)^1+'LED Curve'!$D$17)*$AC$3))</f>
        <v>66.471652996276134</v>
      </c>
      <c r="AA84" s="99">
        <f>IF(Z84=0,0,IF(C84&lt;(SUM(Y84:Z84)+('LED Curve'!$D$14*(U84/$W$4)^3+'LED Curve'!$D$15*(U84/$W$4)^2+'LED Curve'!$D$16*(U84/$W$4)^1+'LED Curve'!$D$17)*$AC$4+((R$5-3)*Design!C$18)),0,         ('LED Curve'!$D$14*(U84/$W$4)^3+'LED Curve'!$D$15*(U84/$W$4)^2+'LED Curve'!$D$16*(U84/$W$4)^1+'LED Curve'!$D$17)*$AC$4))</f>
        <v>0</v>
      </c>
      <c r="AB84" s="99">
        <f>IF(AA84=0,0,IF(C84&lt;(SUM(Y84:AA84)+('LED Curve'!$D$14*(U84/$W$5)^3+'LED Curve'!$D$15*(U84/$W$5)^2+'LED Curve'!$D$16*(U84/$W$5)^1+'LED Curve'!$D$17)*$AC$5+((R$5-4)*Design!C$18)),0,         ('LED Curve'!$D$14*(U84/$W$5)^3+'LED Curve'!$D$15*(U84/$W$5)^2+'LED Curve'!$D$16*(U84/$W$5)^1+'LED Curve'!$D$17)*$AC$5))</f>
        <v>0</v>
      </c>
      <c r="AC84" s="99">
        <f>IF(AB84=0,0,IF(C84&lt;(SUM(Y84:AB84)+ ('LED Curve'!$D$14*(U84/$W$6)^3+'LED Curve'!$D$15*(U84/$W$6)^2+'LED Curve'!$D$16*(U84/$W$6)^1+'LED Curve'!$D$17)*$AC$6+((R$5-5)*Design!C$18)),0,         ('LED Curve'!$D$14*(U84/$W$6)^3+'LED Curve'!$D$15*(U84/$W$6)^2+'LED Curve'!$D$16*(U84/$W$6)^1+'LED Curve'!$D$17)*$AC$6))</f>
        <v>0</v>
      </c>
      <c r="AD84" s="99">
        <f>IF(AC84=0,0,IF(C84&lt;(SUM(Y84:AC84)+('LED Curve'!$D$14*(U84/$Z$2)^3+'LED Curve'!$D$15*(U84/$Z$2)^2+'LED Curve'!$D$16*(U84/$Z$2)^1+'LED Curve'!$D$17)*$AE$2+((R$5-6)*Design!C$18)),0,         ('LED Curve'!$D$14*(U84/$Z$2)^3+'LED Curve'!$D$15*(U84/$Z$2)^2+'LED Curve'!$D$16*(U84/$Z$2)^1+'LED Curve'!$D$17)*$AE$2))</f>
        <v>0</v>
      </c>
      <c r="AE84" s="99">
        <f>IF(AD84=0,0,IF(C84&lt;(SUM(Y84:AD84)+('LED Curve'!$D$14*(U84/$Z$3)^3+'LED Curve'!$D$15*(U84/$Z$3)^2+'LED Curve'!$D$16*(U84/$Z$3)^1+'LED Curve'!$D$17)*$AE$3+((R$5-7)*Design!C$18)),0,         ('LED Curve'!$D$14*(U84/$Z$3)^3+'LED Curve'!$D$15*(U84/$Z$3)^2+'LED Curve'!$D$16*(U84/$Z$3)^1+'LED Curve'!$D$17)*$AE$3))</f>
        <v>0</v>
      </c>
      <c r="AF84" s="99">
        <f>IF(AE84=0,0,IF(C84&lt;(SUM(Y84:AE84)+('LED Curve'!$D$14*(U84/$Z$4)^3+'LED Curve'!$D$15*(U84/$Z$4)^2+'LED Curve'!$D$16*(U84/$Z$4)^1+'LED Curve'!$D$17)*$AE$4+((R$5-8)*Design!C$18)),0,         ('LED Curve'!$D$14*(U84/$Z$4)^3+'LED Curve'!$D$15*(U84/$Z$4)^2+'LED Curve'!$D$16*(U84/$Z$4)^1+'LED Curve'!$D$17)*$AE$4))</f>
        <v>0</v>
      </c>
      <c r="AG84" s="99">
        <f>IF(AF84=0,0,IF(C84&lt;(SUM(Y84:AF84)+('LED Curve'!$D$14*(U84/$Z$5)^3+'LED Curve'!$D$15*(U84/$Z$5)^2+'LED Curve'!$D$16*(U84/$Z$5)^1+'LED Curve'!$D$17)*$AE$5+((R$5-9)*Design!C$18)),0,         ('LED Curve'!$D$14*(U84/$Z$5)^3+'LED Curve'!$D$15*(U84/$Z$5)^2+'LED Curve'!$D$16*(U84/$Z$5)^1+'LED Curve'!$D$17)*$AE$5))</f>
        <v>0</v>
      </c>
      <c r="AH84" s="99">
        <f>IF(AG84=0,0,IF(C84&lt;(SUM(Y84:AG84)+('LED Curve'!$D$14*(U84/$Z$6)^3+'LED Curve'!$D$15*(U84/$Z$6)^2+'LED Curve'!$D$16*(U84/$Z$6)^1+'LED Curve'!$D$17)*$AE$6+((R$5-10)*Design!C$18)),0,         ('LED Curve'!$D$14*(U84/$Z$6)^3+'LED Curve'!$D$15*(U84/$Z$6)^2+'LED Curve'!$D$16*(U84/$Z$6)^1+'LED Curve'!$D$17)*$AE$6))</f>
        <v>0</v>
      </c>
      <c r="AI84">
        <f t="shared" si="157"/>
        <v>93.060314194786585</v>
      </c>
      <c r="AJ84" s="57">
        <f>IF(D84&lt;('LED Curve'!$D$14*(V84/$W$2)^3+'LED Curve'!$D$15*(V84/$W$2)^2+'LED Curve'!$D$16*(V84/$W$2)^1+'LED Curve'!$D$17)*$AC$2+((R$5-1)*Design!C$18),0,         ('LED Curve'!$D$14*(V84/$W$2)^3+'LED Curve'!$D$15*(V84/$W$2)^2+'LED Curve'!$D$16*(V84/$W$2)^1+'LED Curve'!$D$17)*$AC$2)</f>
        <v>26.612237422313072</v>
      </c>
      <c r="AK84" s="57">
        <f>IF(AJ84=0,0,IF(D84&lt;AJ84+('LED Curve'!$D$14*(V84/$W$3)^3+'LED Curve'!$D$15*(V84/$W$3)^2+'LED Curve'!$D$16*(V84/$W$3)^1+'LED Curve'!$D$17)*$AC$3+((R$5-1)*Design!C$18),0,         ('LED Curve'!$D$14*(V84/$W$3)^3+'LED Curve'!$D$15*(V84/$W$3)^2+'LED Curve'!$D$16*(V84/$W$3)^1+'LED Curve'!$D$17)*$AC$3))</f>
        <v>66.530593555782673</v>
      </c>
      <c r="AL84" s="57">
        <f>IF(AK84=0,0,IF(D84&lt;(SUM(AJ84:AK84)+('LED Curve'!$D$14*(V84/$W$4)^3+'LED Curve'!$D$15*(V84/$W$4)^2+'LED Curve'!$D$16*(V84/$W$4)^1+'LED Curve'!$D$17)*$AC$4+((R$5-1)*Design!C$18)),0,         ('LED Curve'!$D$14*(V84/$W$4)^3+'LED Curve'!$D$15*(V84/$W$4)^2+'LED Curve'!$D$16*(V84/$W$4)^1+'LED Curve'!$D$17)*$AC$4))</f>
        <v>0</v>
      </c>
      <c r="AM84" s="57">
        <f>IF(AL84=0,0,IF(D84&lt;(SUM(AJ84:AL84)+('LED Curve'!$D$14*(V84/$W$5)^3+'LED Curve'!$D$15*(V84/$W$5)^2+'LED Curve'!$D$16*(V84/$W$5)^1+'LED Curve'!$D$17)*$AC$5+((R$5-1)*Design!C$18)),0,         ('LED Curve'!$D$14*(V84/$W$5)^3+'LED Curve'!$D$15*(V84/$W$5)^2+'LED Curve'!$D$16*(V84/$W$5)^1+'LED Curve'!$D$17)*$AC$5))</f>
        <v>0</v>
      </c>
      <c r="AN84" s="57">
        <f>IF(AM84=0,0,IF(D84&lt;(SUM(AJ84:AM84)+ ('LED Curve'!$D$14*(V84/$W$6)^3+'LED Curve'!$D$15*(V84/$W$6)^2+'LED Curve'!$D$16*(V84/$W$6)^1+'LED Curve'!$D$17)*$AC$6+((R$5-1)*Design!C$18)),0,         ('LED Curve'!$D$14*(V84/$W$6)^3+'LED Curve'!$D$15*(V84/$W$6)^2+'LED Curve'!$D$16*(V84/$W$6)^1+'LED Curve'!$D$17)*$AC$6))</f>
        <v>0</v>
      </c>
      <c r="AO84" s="57">
        <f>IF(AN84=0,0,IF(D84&lt;(SUM(AJ84:AN84)+('LED Curve'!$D$14*(V84/$Z$2)^3+'LED Curve'!$D$15*(V84/$Z$2)^2+'LED Curve'!$D$16*(V84/$Z$2)^1+'LED Curve'!$D$17)*$AE$2+((R$5-1)*Design!C$18)),0,         ('LED Curve'!$D$14*(V84/$Z$2)^3+'LED Curve'!$D$15*(V84/$Z$2)^2+'LED Curve'!$D$16*(V84/$Z$2)^1+'LED Curve'!$D$17)*$AE$2))</f>
        <v>0</v>
      </c>
      <c r="AP84" s="57">
        <f>IF(AO84=0,0,IF(D84&lt;(SUM(AJ84:AO84)+('LED Curve'!$D$14*(V84/$Z$3)^3+'LED Curve'!$D$15*(V84/$Z$3)^2+'LED Curve'!$D$16*(V84/$Z$3)^1+'LED Curve'!$D$17)*$AE$3+((R$5-1)*Design!C$18)),0,         ('LED Curve'!$D$14*(V84/$Z$3)^3+'LED Curve'!$D$15*(V84/$Z$3)^2+'LED Curve'!$D$16*(V84/$Z$3)^1+'LED Curve'!$D$17)*$AE$3))</f>
        <v>0</v>
      </c>
      <c r="AQ84" s="57">
        <f>IF(AP84=0,0,IF(D84&lt;(SUM(AJ84:AP84)+('LED Curve'!$D$14*(V84/$Z$4)^3+'LED Curve'!$D$15*(V84/$Z$4)^2+'LED Curve'!$D$16*(V84/$Z$4)^1+'LED Curve'!$D$17)*$AE$4+((R$5-1)*Design!C$18)),0,         ('LED Curve'!$D$14*(V84/$Z$4)^3+'LED Curve'!$D$15*(V84/$Z$4)^2+'LED Curve'!$D$16*(V84/$Z$4)^1+'LED Curve'!$D$17)*$AE$4))</f>
        <v>0</v>
      </c>
      <c r="AR84" s="57">
        <f>IF(AQ84=0,0,IF(D84&lt;(SUM(AJ84:AQ84)+('LED Curve'!$D$14*(V84/$Z$5)^3+'LED Curve'!$D$15*(V84/$Z$5)^2+'LED Curve'!$D$16*(V84/$Z$5)^1+'LED Curve'!$D$17)*$AE$5+((R$5-1)*Design!C$18)),0,         ('LED Curve'!$D$14*(V84/$Z$5)^3+'LED Curve'!$D$15*(V84/$Z$5)^2+'LED Curve'!$D$16*(V84/$Z$5)^1+'LED Curve'!$D$17)*$AE$5))</f>
        <v>0</v>
      </c>
      <c r="AS84" s="57">
        <f>IF(AR84=0,0,IF(D84&lt;(SUM(AJ84:AR84)+('LED Curve'!$D$14*(V84/$Z$6)^3+'LED Curve'!$D$15*(V84/$Z$6)^2+'LED Curve'!$D$16*(V84/$Z$6)^1+'LED Curve'!$D$17)*$AE$6+((R$5-1)*Design!C$18)),0,         ('LED Curve'!$D$14*(V84/$Z$6)^3+'LED Curve'!$D$15*(V84/$Z$6)^2+'LED Curve'!$D$16*(V84/$Z$6)^1+'LED Curve'!$D$17)*$AE$6))</f>
        <v>0</v>
      </c>
      <c r="AU84" s="59">
        <f>IF(E84&lt;('LED Curve'!$D$14*(W84/$W$2)^3+'LED Curve'!$D$15*(W84/$W$2)^2+'LED Curve'!$D$16*(W84/$W$2)^1+'LED Curve'!$D$17)*$AC$2+((R$5-1)*Design!C$18),0,         ('LED Curve'!$D$14*(W84/$W$2)^3+'LED Curve'!$D$15*(W84/$W$2)^2+'LED Curve'!$D$16*(W84/$W$2)^1+'LED Curve'!$D$17)*$AC$2)</f>
        <v>26.644255676234529</v>
      </c>
      <c r="AV84" s="59">
        <f>IF(AU84=0,0,IF(E84&lt;AU84+('LED Curve'!$D$14*(W84/$W$3)^3+'LED Curve'!$D$15*(W84/$W$3)^2+'LED Curve'!$D$16*(W84/$W$3)^1+'LED Curve'!$D$17)*$AC$3+((R$5-2)*Design!C$18),0,         ('LED Curve'!$D$14*(W84/$W$3)^3+'LED Curve'!$D$15*(W84/$W$3)^2+'LED Curve'!$D$16*(W84/$W$3)^1+'LED Curve'!$D$17)*$AC$3))</f>
        <v>66.610639190586326</v>
      </c>
      <c r="AW84" s="59">
        <f>IF(AV84=0,0,IF(E84&lt;(SUM(AU84:AV84)+('LED Curve'!$D$14*(W84/$W$4)^3+'LED Curve'!$D$15*(W84/$W$4)^2+'LED Curve'!$D$16*(W84/$W$4)^1+'LED Curve'!$D$17)*$AC$4+((R$5-3)*Design!C$18)),0,         ('LED Curve'!$D$14*(W84/$W$4)^3+'LED Curve'!$D$15*(W84/$W$4)^2+'LED Curve'!$D$16*(W84/$W$4)^1+'LED Curve'!$D$17)*$AC$4))</f>
        <v>0</v>
      </c>
      <c r="AX84" s="59">
        <f>IF(AW84=0,0,IF(E84&lt;(SUM(AU84:AW84)+('LED Curve'!$D$14*(W84/$W$5)^3+'LED Curve'!$D$15*(W84/$W$5)^2+'LED Curve'!$D$16*(W84/$W$5)^1+'LED Curve'!$D$17)*$AC$5+((R$5-4)*Design!C$18)),0,         ('LED Curve'!$D$14*(W84/$W$5)^3+'LED Curve'!$D$15*(W84/$W$5)^2+'LED Curve'!$D$16*(W84/$W$5)^1+'LED Curve'!$D$17)*$AC$5))</f>
        <v>0</v>
      </c>
      <c r="AY84" s="59">
        <f>IF(AX84=0,0,IF(E84&lt;(SUM(AU84:AX84)+ ('LED Curve'!$D$14*(W84/$W$6)^3+'LED Curve'!$D$15*(W84/$W$6)^2+'LED Curve'!$D$16*(W84/$W$6)^1+'LED Curve'!$D$17)*$AC$6+((R$5-5)*Design!C$18)),0,         ('LED Curve'!$D$14*(W84/$W$6)^3+'LED Curve'!$D$15*(W84/$W$6)^2+'LED Curve'!$D$16*(W84/$W$6)^1+'LED Curve'!$D$17)*$AC$6))</f>
        <v>0</v>
      </c>
      <c r="AZ84" s="59">
        <f>IF(AY84=0,0,IF(E84&lt;(SUM(AU84:AY84)+('LED Curve'!$D$14*(W84/$Z$2)^3+'LED Curve'!$D$15*(W84/$Z$2)^2+'LED Curve'!$D$16*(W84/$Z$2)^1+'LED Curve'!$D$17)*$AE$2+((R$5-6)*Design!C$18)),0,         ('LED Curve'!$D$14*(W84/$Z$2)^3+'LED Curve'!$D$15*(W84/$Z$2)^2+'LED Curve'!$D$16*(W84/$Z$2)^1+'LED Curve'!$D$17)*$AE$2))</f>
        <v>0</v>
      </c>
      <c r="BA84" s="59">
        <f>IF(AZ84=0,0,IF(E84&lt;(SUM(AU84:AZ84)+('LED Curve'!$D$14*(W84/$Z$3)^3+'LED Curve'!$D$15*(W84/$Z$3)^2+'LED Curve'!$D$16*(W84/$Z$3)^1+'LED Curve'!$D$17)*$AE$3+((R$5-7)*Design!C$18)),0,         ('LED Curve'!$D$14*(W84/$Z$3)^3+'LED Curve'!$D$15*(W84/$Z$3)^2+'LED Curve'!$D$16*(W84/$Z$3)^1+'LED Curve'!$D$17)*$AE$3))</f>
        <v>0</v>
      </c>
      <c r="BB84" s="59">
        <f>IF(BA84=0,0,IF(E84&lt;(SUM(AU84:BA84)+('LED Curve'!$D$14*(W84/$Z$4)^3+'LED Curve'!$D$15*(W84/$Z$4)^2+'LED Curve'!$D$16*(W84/$Z$4)^1+'LED Curve'!$D$17)*$AE$4+((R$5-8)*Design!C$18)),0,         ('LED Curve'!$D$14*(W84/$Z$4)^3+'LED Curve'!$D$15*(W84/$Z$4)^2+'LED Curve'!$D$16*(W84/$Z$4)^1+'LED Curve'!$D$17)*$AE$4))</f>
        <v>0</v>
      </c>
      <c r="BC84" s="59">
        <f>IF(BB84=0,0,IF(E84&lt;(SUM(AU84:BB84)+('LED Curve'!$D$14*(W84/$Z$5)^3+'LED Curve'!$D$15*(W84/$Z$5)^2+'LED Curve'!$D$16*(W84/$Z$5)^1+'LED Curve'!$D$17)*$AE$5+((R$5-9)*Design!C$18)),0,         ('LED Curve'!$D$14*(W84/$Z$5)^3+'LED Curve'!$D$15*(W84/$Z$5)^2+'LED Curve'!$D$16*(W84/$Z$5)^1+'LED Curve'!$D$17)*$AE$5))</f>
        <v>0</v>
      </c>
      <c r="BD84" s="59">
        <f>IF(BC84=0,0,IF(E84&lt;(SUM(AU84:BC84)+('LED Curve'!$D$14*(W84/$Z$6)^3+'LED Curve'!$D$15*(W84/$Z$6)^2+'LED Curve'!$D$16*(W84/$Z$6)^1+'LED Curve'!$D$17)*$AE$6+((R$5-10)*Design!C$18)),0,         ('LED Curve'!$D$14*(W84/$Z$6)^3+'LED Curve'!$D$15*(W84/$Z$6)^2+'LED Curve'!$D$16*(W84/$Z$6)^1+'LED Curve'!$D$17)*$AE$6))</f>
        <v>0</v>
      </c>
      <c r="BE84">
        <f t="shared" si="158"/>
        <v>93.254894866820848</v>
      </c>
      <c r="BF84" s="64">
        <f t="shared" si="124"/>
        <v>209.66390529268131</v>
      </c>
      <c r="BG84" s="64">
        <f t="shared" si="125"/>
        <v>209.66390529268131</v>
      </c>
      <c r="BH84" s="64">
        <f t="shared" si="126"/>
        <v>0</v>
      </c>
      <c r="BI84" s="64">
        <f t="shared" si="127"/>
        <v>0</v>
      </c>
      <c r="BJ84" s="64">
        <f t="shared" si="128"/>
        <v>0</v>
      </c>
      <c r="BK84" s="64">
        <f t="shared" si="129"/>
        <v>0</v>
      </c>
      <c r="BL84" s="64">
        <f t="shared" si="130"/>
        <v>0</v>
      </c>
      <c r="BM84" s="64">
        <f t="shared" si="131"/>
        <v>0</v>
      </c>
      <c r="BN84" s="64">
        <f t="shared" si="132"/>
        <v>0</v>
      </c>
      <c r="BO84" s="64">
        <f t="shared" si="133"/>
        <v>0</v>
      </c>
      <c r="BQ84" s="67">
        <f t="shared" si="134"/>
        <v>211.46195115466881</v>
      </c>
      <c r="BR84" s="67">
        <f t="shared" si="135"/>
        <v>211.46195115466881</v>
      </c>
      <c r="BS84" s="67">
        <f t="shared" si="136"/>
        <v>0</v>
      </c>
      <c r="BT84" s="67">
        <f t="shared" si="137"/>
        <v>0</v>
      </c>
      <c r="BU84" s="67">
        <f t="shared" si="138"/>
        <v>0</v>
      </c>
      <c r="BV84" s="67">
        <f t="shared" si="139"/>
        <v>0</v>
      </c>
      <c r="BW84" s="67">
        <f t="shared" si="140"/>
        <v>0</v>
      </c>
      <c r="BX84" s="67">
        <f t="shared" si="141"/>
        <v>0</v>
      </c>
      <c r="BY84" s="67">
        <f t="shared" si="142"/>
        <v>0</v>
      </c>
      <c r="BZ84" s="67">
        <f t="shared" si="143"/>
        <v>0</v>
      </c>
      <c r="CB84" s="70">
        <f t="shared" si="144"/>
        <v>213.98748875531155</v>
      </c>
      <c r="CC84" s="70">
        <f t="shared" si="145"/>
        <v>213.98748875531155</v>
      </c>
      <c r="CD84" s="70">
        <f t="shared" si="146"/>
        <v>0</v>
      </c>
      <c r="CE84" s="70">
        <f t="shared" si="147"/>
        <v>0</v>
      </c>
      <c r="CF84" s="70">
        <f t="shared" si="148"/>
        <v>0</v>
      </c>
      <c r="CG84" s="70">
        <f t="shared" si="149"/>
        <v>0</v>
      </c>
      <c r="CH84" s="70">
        <f t="shared" si="150"/>
        <v>0</v>
      </c>
      <c r="CI84" s="70">
        <f t="shared" si="151"/>
        <v>0</v>
      </c>
      <c r="CJ84" s="70">
        <f t="shared" si="152"/>
        <v>0</v>
      </c>
      <c r="CK84" s="70">
        <f t="shared" si="153"/>
        <v>0</v>
      </c>
      <c r="CL84">
        <f t="shared" si="159"/>
        <v>427.97497751062309</v>
      </c>
      <c r="CM84" s="64">
        <f t="shared" si="160"/>
        <v>209.66390529268131</v>
      </c>
      <c r="CN84" s="64">
        <f t="shared" si="161"/>
        <v>209.66390529268131</v>
      </c>
      <c r="CO84" s="64">
        <f t="shared" si="162"/>
        <v>0</v>
      </c>
      <c r="CP84" s="64">
        <f t="shared" si="163"/>
        <v>0</v>
      </c>
      <c r="CQ84" s="64">
        <f t="shared" si="164"/>
        <v>0</v>
      </c>
      <c r="CR84" s="64">
        <f t="shared" si="165"/>
        <v>0</v>
      </c>
      <c r="CS84" s="64">
        <f t="shared" si="166"/>
        <v>0</v>
      </c>
      <c r="CT84" s="64">
        <f t="shared" si="167"/>
        <v>0</v>
      </c>
      <c r="CU84" s="64">
        <f t="shared" si="168"/>
        <v>0</v>
      </c>
      <c r="CV84" s="64">
        <f t="shared" si="169"/>
        <v>0</v>
      </c>
      <c r="CX84" s="103">
        <f t="shared" si="170"/>
        <v>211.46195115466881</v>
      </c>
      <c r="CY84" s="103">
        <f t="shared" si="171"/>
        <v>211.46195115466881</v>
      </c>
      <c r="CZ84" s="103">
        <f t="shared" si="172"/>
        <v>0</v>
      </c>
      <c r="DA84" s="103">
        <f t="shared" si="173"/>
        <v>0</v>
      </c>
      <c r="DB84" s="103">
        <f t="shared" si="174"/>
        <v>0</v>
      </c>
      <c r="DC84" s="103">
        <f t="shared" si="175"/>
        <v>0</v>
      </c>
      <c r="DD84" s="103">
        <f t="shared" si="176"/>
        <v>0</v>
      </c>
      <c r="DE84" s="103">
        <f t="shared" si="177"/>
        <v>0</v>
      </c>
      <c r="DF84" s="103">
        <f t="shared" si="178"/>
        <v>0</v>
      </c>
      <c r="DG84" s="103">
        <f t="shared" si="179"/>
        <v>0</v>
      </c>
      <c r="DI84" s="70">
        <f t="shared" si="180"/>
        <v>213.98748875531155</v>
      </c>
      <c r="DJ84" s="70">
        <f t="shared" si="181"/>
        <v>213.98748875531155</v>
      </c>
      <c r="DK84" s="70">
        <f t="shared" si="182"/>
        <v>0</v>
      </c>
      <c r="DL84" s="70">
        <f t="shared" si="183"/>
        <v>0</v>
      </c>
      <c r="DM84" s="70">
        <f t="shared" si="184"/>
        <v>0</v>
      </c>
      <c r="DN84" s="70">
        <f t="shared" si="185"/>
        <v>0</v>
      </c>
      <c r="DO84" s="70">
        <f t="shared" si="186"/>
        <v>0</v>
      </c>
      <c r="DP84" s="70">
        <f t="shared" si="187"/>
        <v>0</v>
      </c>
      <c r="DQ84" s="70">
        <f t="shared" si="188"/>
        <v>0</v>
      </c>
      <c r="DR84" s="70">
        <f t="shared" si="189"/>
        <v>0</v>
      </c>
      <c r="DT84">
        <f t="shared" si="190"/>
        <v>24.708042340618924</v>
      </c>
      <c r="DU84">
        <f t="shared" si="191"/>
        <v>27.721710487326899</v>
      </c>
      <c r="DV84">
        <f t="shared" si="192"/>
        <v>30.888035064006484</v>
      </c>
      <c r="DX84">
        <f t="shared" si="193"/>
        <v>0.35776757484424204</v>
      </c>
      <c r="DY84">
        <f t="shared" si="194"/>
        <v>0.34267956528675619</v>
      </c>
      <c r="DZ84">
        <f t="shared" si="195"/>
        <v>0.3258466357255263</v>
      </c>
      <c r="EB84">
        <f t="shared" si="196"/>
        <v>5.5746825433836857</v>
      </c>
      <c r="EC84">
        <f t="shared" si="197"/>
        <v>13.936706358459215</v>
      </c>
      <c r="ED84">
        <f t="shared" si="198"/>
        <v>0</v>
      </c>
      <c r="EE84">
        <f t="shared" si="199"/>
        <v>0</v>
      </c>
      <c r="EF84">
        <f t="shared" si="200"/>
        <v>0</v>
      </c>
      <c r="EG84">
        <f t="shared" si="201"/>
        <v>0</v>
      </c>
      <c r="EH84">
        <f t="shared" si="202"/>
        <v>0</v>
      </c>
      <c r="EI84">
        <f t="shared" si="203"/>
        <v>0</v>
      </c>
      <c r="EJ84">
        <f t="shared" si="204"/>
        <v>0</v>
      </c>
      <c r="EK84">
        <f t="shared" si="205"/>
        <v>0</v>
      </c>
      <c r="EM84">
        <f t="shared" si="206"/>
        <v>5.6274756499136167</v>
      </c>
      <c r="EN84">
        <f t="shared" si="207"/>
        <v>14.06868912478404</v>
      </c>
      <c r="EO84">
        <f t="shared" si="208"/>
        <v>0</v>
      </c>
      <c r="EP84">
        <f t="shared" si="209"/>
        <v>0</v>
      </c>
      <c r="EQ84">
        <f t="shared" si="210"/>
        <v>0</v>
      </c>
      <c r="ER84">
        <f t="shared" si="211"/>
        <v>0</v>
      </c>
      <c r="ES84">
        <f t="shared" si="212"/>
        <v>0</v>
      </c>
      <c r="ET84">
        <f t="shared" si="213"/>
        <v>0</v>
      </c>
      <c r="EU84">
        <f t="shared" si="214"/>
        <v>0</v>
      </c>
      <c r="EV84">
        <f t="shared" si="215"/>
        <v>0</v>
      </c>
      <c r="EX84">
        <f t="shared" si="216"/>
        <v>5.7015373619118819</v>
      </c>
      <c r="EY84">
        <f t="shared" si="217"/>
        <v>14.253843404779706</v>
      </c>
      <c r="EZ84">
        <f t="shared" si="218"/>
        <v>0</v>
      </c>
      <c r="FA84">
        <f t="shared" si="219"/>
        <v>0</v>
      </c>
      <c r="FB84">
        <f t="shared" si="220"/>
        <v>0</v>
      </c>
      <c r="FC84">
        <f t="shared" si="221"/>
        <v>0</v>
      </c>
      <c r="FD84">
        <f t="shared" si="222"/>
        <v>0</v>
      </c>
      <c r="FE84">
        <f t="shared" si="223"/>
        <v>0</v>
      </c>
      <c r="FF84">
        <f t="shared" si="224"/>
        <v>0</v>
      </c>
      <c r="FG84">
        <f t="shared" si="225"/>
        <v>0</v>
      </c>
      <c r="FJ84">
        <f>IF($W$2=0,0,IF(BF84&lt;=0,0,('LED Curve'!$D$19*(BF84/$W$2)^3+'LED Curve'!$D$20*(BF84/$W$2)^2+'LED Curve'!$D$21*(BF84/$W$2)^1+'LED Curve'!$D$22)*$AC$2*$W$2))</f>
        <v>748.95277905582441</v>
      </c>
      <c r="FK84">
        <f>IF($W$3=0,0,IF(BG84&lt;=0,0,('LED Curve'!$D$19*(BG84/$W$3)^3+'LED Curve'!$D$20*(BG84/$W$3)^2+'LED Curve'!$D$21*(BG84/$W$3)^1+'LED Curve'!$D$22)*$AC$3*$W$3))</f>
        <v>1872.3819476395611</v>
      </c>
      <c r="FL84">
        <f>IF($W$4=0,0,IF(BH84&lt;=0,0,('LED Curve'!$D$19*(BH84/$W$4)^3+'LED Curve'!$D$20*(BH84/$W$4)^2+'LED Curve'!$D$21*(BH84/$W$4)^1+'LED Curve'!$D$22)*$AC$4*$W$4))</f>
        <v>0</v>
      </c>
      <c r="FM84">
        <f>IF($W$5=0,0,IF(BI84&lt;=0,0,('LED Curve'!$D$19*(BI84/$W$5)^3+'LED Curve'!$D$20*(BI84/$W$5)^2+'LED Curve'!$D$21*(BI84/$W$5)^1+'LED Curve'!$D$22)*$AC$5*$W$5))</f>
        <v>0</v>
      </c>
      <c r="FN84">
        <f>IF($W$6=0,0,IF(BJ84&lt;=0,0,('LED Curve'!$D$19*(BJ84/$W$6)^3+'LED Curve'!$D$20*(BJ84/$W$6)^2+'LED Curve'!$D$21*(BJ84/$W$6)^1+'LED Curve'!$D$22)*$AC$6*$W$6))</f>
        <v>0</v>
      </c>
      <c r="FO84">
        <f>IF($Z$2=0,0,IF(BK84&lt;=0,0,('LED Curve'!$D$19*(BK84/$Z$2)^3+'LED Curve'!$D$20*(BK84/$Z$2)^2+'LED Curve'!$D$21*(BK84/$Z$2)^1+'LED Curve'!$D$22)*$AE$2*$Z$2))</f>
        <v>0</v>
      </c>
      <c r="FP84">
        <f>IF($Z$3=0,0,IF(BL84&lt;=0,0,('LED Curve'!$D$19*(BL84/$Z$3)^3+'LED Curve'!$D$20*(BL84/$Z$3)^2+'LED Curve'!$D$21*(BL84/$Z$3)^1+'LED Curve'!$D$22)*$AE$3*$Z$3))</f>
        <v>0</v>
      </c>
      <c r="FQ84">
        <f>IF($Z$4=0,0,IF(BM84&lt;=0,0,('LED Curve'!$D$19*(BM84/$Z$4)^3+'LED Curve'!$D$20*(BM84/$Z$4)^2+'LED Curve'!$D$21*(BM84/$Z$4)^1+'LED Curve'!$D$22)*$AE$4*$Z$4))</f>
        <v>0</v>
      </c>
      <c r="FR84">
        <f>IF($Z$5=0,0,IF(BN84&lt;=0,0,('LED Curve'!$D$19*(BN84/$Z$5)^3+'LED Curve'!$D$20*(BN84/$Z$5)^2+'LED Curve'!$D$21*(BN84/$Z$5)^1+'LED Curve'!$D$22)*$AE$5*$Z$5))</f>
        <v>0</v>
      </c>
      <c r="FS84">
        <f>IF($Z$6=0,0,IF(BO84&lt;=0,0,('LED Curve'!$D$19*(BO84/$Z$6)^3+'LED Curve'!$D$20*(BO84/$Z$6)^2+'LED Curve'!$D$21*(BO84/$Z$6)^1+'LED Curve'!$D$22)*$AE$6*$Z$6))</f>
        <v>0</v>
      </c>
      <c r="FU84">
        <f>IF($W$2=0,0,IF(BQ84&lt;=0,0,('LED Curve'!$D$19*(BQ84/$W$2)^3+'LED Curve'!$D$20*(BQ84/$W$2)^2+'LED Curve'!$D$21*(BQ84/$W$2)^1+'LED Curve'!$D$22)*$AC$2*$W$2))</f>
        <v>753.48780969397114</v>
      </c>
      <c r="FV84">
        <f>IF($W$3=0,0,IF(BR84&lt;=0,0,('LED Curve'!$D$19*(BR84/$W$3)^3+'LED Curve'!$D$20*(BR84/$W$3)^2+'LED Curve'!$D$21*(BR84/$W$3)^1+'LED Curve'!$D$22)*$AC$3*$W$3))</f>
        <v>1883.7195242349278</v>
      </c>
      <c r="FW84">
        <f>IF($W$4=0,0,IF(BS84&lt;=0,0,('LED Curve'!$D$19*(BS84/$W$4)^3+'LED Curve'!$D$20*(BS84/$W$4)^2+'LED Curve'!$D$21*(BS84/$W$4)^1+'LED Curve'!$D$22)*$AC$4*$W$4))</f>
        <v>0</v>
      </c>
      <c r="FX84">
        <f>IF($W$5=0,0,IF(BT84&lt;=0,0,('LED Curve'!$D$19*(BT84/$W$5)^3+'LED Curve'!$D$20*(BT84/$W$5)^2+'LED Curve'!$D$21*(BT84/$W$5)^1+'LED Curve'!$D$22)*$AC$5*$W$5))</f>
        <v>0</v>
      </c>
      <c r="FY84">
        <f>IF($W$6=0,0,IF(BU84&lt;=0,0,('LED Curve'!$D$19*(BU84/$W$6)^3+'LED Curve'!$D$20*(BU84/$W$6)^2+'LED Curve'!$D$21*(BU84/$W$6)^1+'LED Curve'!$D$22)*$AC$6*$W$6))</f>
        <v>0</v>
      </c>
      <c r="FZ84">
        <f>IF($Z$2=0,0,IF(BV84&lt;=0,0,('LED Curve'!$D$19*(BV84/$Z$2)^3+'LED Curve'!$D$20*(BV84/$Z$2)^2+'LED Curve'!$D$21*(BV84/$Z$2)^1+'LED Curve'!$D$22)*$AE$2*$Z$2))</f>
        <v>0</v>
      </c>
      <c r="GA84">
        <f>IF($Z$3=0,0,IF(BW84&lt;=0,0,('LED Curve'!$D$19*(BW84/$Z$3)^3+'LED Curve'!$D$20*(BW84/$Z$3)^2+'LED Curve'!$D$21*(BW84/$Z$3)^1+'LED Curve'!$D$22)*$AE$3*$Z$3))</f>
        <v>0</v>
      </c>
      <c r="GB84">
        <f>IF($Z$4=0,0,IF(BX84&lt;=0,0,('LED Curve'!$D$19*(BX84/$Z$4)^3+'LED Curve'!$D$20*(BX84/$Z$4)^2+'LED Curve'!$D$21*(BX84/$Z$4)^1+'LED Curve'!$D$22)*$AE$4*$Z$4))</f>
        <v>0</v>
      </c>
      <c r="GC84">
        <f>IF($Z$5=0,0,IF(BY84&lt;=0,0,('LED Curve'!$D$19*(BY84/$Z$5)^3+'LED Curve'!$D$20*(BY84/$Z$5)^2+'LED Curve'!$D$21*(BY84/$Z$5)^1+'LED Curve'!$D$22)*$AE$5*$Z$5))</f>
        <v>0</v>
      </c>
      <c r="GD84">
        <f>IF($Z$6=0,0,IF(BZ84&lt;=0,0,('LED Curve'!$D$19*(BZ84/$Z$6)^3+'LED Curve'!$D$20*(BZ84/$Z$6)^2+'LED Curve'!$D$21*(BZ84/$Z$6)^1+'LED Curve'!$D$22)*$AE$6*$Z$6))</f>
        <v>0</v>
      </c>
      <c r="GF84">
        <f>IF($W$2=0,0,IF(CB84&lt;=0,0,('LED Curve'!$D$19*(CB84/$W$2)^3+'LED Curve'!$D$20*(CB84/$W$2)^2+'LED Curve'!$D$21*(CB84/$W$2)^1+'LED Curve'!$D$22)*$AC$2*$W$2))</f>
        <v>759.78576590795331</v>
      </c>
      <c r="GG84">
        <f>IF($W$3=0,0,IF(CC84&lt;=0,0,('LED Curve'!$D$19*(CC84/$W$3)^3+'LED Curve'!$D$20*(CC84/$W$3)^2+'LED Curve'!$D$21*(CC84/$W$3)^1+'LED Curve'!$D$22)*$AC$3*$W$3))</f>
        <v>1899.4644147698832</v>
      </c>
      <c r="GH84">
        <f>IF($W$4=0,0,IF(CD84&lt;=0,0,('LED Curve'!$D$19*(CD84/$W$4)^3+'LED Curve'!$D$20*(CD84/$W$4)^2+'LED Curve'!$D$21*(CD84/$W$4)^1+'LED Curve'!$D$22)*$AC$4*$W$4))</f>
        <v>0</v>
      </c>
      <c r="GI84">
        <f>IF($W$5=0,0,IF(CE84&lt;=0,0,('LED Curve'!$D$19*(CE84/$W$5)^3+'LED Curve'!$D$20*(CE84/$W$5)^2+'LED Curve'!$D$21*(CE84/$W$5)^1+'LED Curve'!$D$22)*$AC$5*$W$5))</f>
        <v>0</v>
      </c>
      <c r="GJ84">
        <f>IF($W$6=0,0,IF(CF84&lt;=0,0,('LED Curve'!$D$19*(CF84/$W$6)^3+'LED Curve'!$D$20*(CF84/$W$6)^2+'LED Curve'!$D$21*(CF84/$W$6)^1+'LED Curve'!$D$22)*$AC$6*$W$6))</f>
        <v>0</v>
      </c>
      <c r="GK84">
        <f>IF($Z$2=0,0,IF(CG84&lt;=0,0,('LED Curve'!$D$19*(CG84/$Z$2)^3+'LED Curve'!$D$20*(CG84/$Z$2)^2+'LED Curve'!$D$21*(CG84/$Z$2)^1+'LED Curve'!$D$22)*$AE$2*$Z$2))</f>
        <v>0</v>
      </c>
      <c r="GL84">
        <f>IF($Z$3=0,0,IF(CH84&lt;=0,0,('LED Curve'!$D$19*(CH84/$Z$3)^3+'LED Curve'!$D$20*(CH84/$Z$3)^2+'LED Curve'!$D$21*(CH84/$Z$3)^1+'LED Curve'!$D$22)*$AE$3*$Z$3))</f>
        <v>0</v>
      </c>
      <c r="GM84">
        <f>IF($Z$4=0,0,IF(CI84&lt;=0,0,('LED Curve'!$D$19*(CI84/$Z$4)^3+'LED Curve'!$D$20*(CI84/$Z$4)^2+'LED Curve'!$D$21*(CI84/$Z$4)^1+'LED Curve'!$D$22)*$AE$4*$Z$4))</f>
        <v>0</v>
      </c>
      <c r="GN84">
        <f>IF($Z$5=0,0,IF(CJ84&lt;=0,0,('LED Curve'!$D$19*(CJ84/$Z$5)^3+'LED Curve'!$D$20*(CJ84/$Z$5)^2+'LED Curve'!$D$21*(CJ84/$Z$5)^1+'LED Curve'!$D$22)*$AE$5*$Z$5))</f>
        <v>0</v>
      </c>
      <c r="GO84">
        <f>IF($Z$6=0,0,IF(CK84&lt;=0,0,('LED Curve'!$D$19*(CK84/$Z$6)^3+'LED Curve'!$D$20*(CK84/$Z$6)^2+'LED Curve'!$D$21*(CK84/$Z$6)^1+'LED Curve'!$D$22)*$AE$6*$Z$6))</f>
        <v>0</v>
      </c>
      <c r="GQ84">
        <f t="shared" si="226"/>
        <v>2621.3347266953856</v>
      </c>
      <c r="GR84">
        <f t="shared" si="154"/>
        <v>856.43884127780757</v>
      </c>
      <c r="GS84">
        <f t="shared" si="227"/>
        <v>2637.2073339288991</v>
      </c>
      <c r="GT84">
        <f t="shared" si="155"/>
        <v>328.98141708978346</v>
      </c>
      <c r="GU84">
        <f t="shared" si="228"/>
        <v>2659.2501806778364</v>
      </c>
      <c r="GV84">
        <f t="shared" si="156"/>
        <v>97.138136119498995</v>
      </c>
    </row>
    <row r="85" spans="1:204" ht="16.899999999999999">
      <c r="A85">
        <v>74</v>
      </c>
      <c r="B85">
        <f t="shared" si="117"/>
        <v>2.4088541666666668E-3</v>
      </c>
      <c r="C85" s="50">
        <f t="shared" si="118"/>
        <v>119.00814265817603</v>
      </c>
      <c r="D85" s="50">
        <f t="shared" si="119"/>
        <v>132.38682517575114</v>
      </c>
      <c r="E85" s="50">
        <f t="shared" si="120"/>
        <v>145.76550769332624</v>
      </c>
      <c r="G85" s="52">
        <f t="shared" si="121"/>
        <v>1.8890181374313655</v>
      </c>
      <c r="H85" s="52">
        <f t="shared" si="122"/>
        <v>2.101378177392875</v>
      </c>
      <c r="I85" s="52">
        <f t="shared" si="123"/>
        <v>2.3137382173543846</v>
      </c>
      <c r="J85" s="52">
        <f>IF(C85&lt;Calculation!D$19,0,G85)</f>
        <v>1.8890181374313655</v>
      </c>
      <c r="K85" s="52">
        <f>IF(D85&lt;Calculation!D$19,0,H85)</f>
        <v>2.101378177392875</v>
      </c>
      <c r="L85" s="52">
        <f>IF(E85&lt;Calculation!D$19,0,I85)</f>
        <v>2.3137382173543846</v>
      </c>
      <c r="M85" s="52">
        <f>IF(IF(C85&lt;Calculation!D$19,0,C85*(R$3/(R$2+R$3)))&gt;0,$H$2*SIN(2*PI()*$E$2*B85)+$H$5,0)</f>
        <v>1.9054226319227383</v>
      </c>
      <c r="N85" s="52">
        <f>IF(IF(D85&lt;Calculation!D$19,0,D85*(R$3/(R$2+R$3)))&gt;0,$J$2*SIN(2*PI()*$E$2*B85)+$J$5,0)</f>
        <v>1.9236547651571378</v>
      </c>
      <c r="O85" s="52">
        <f>IF(IF(E85&lt;Calculation!D$19,0,E85*(R$3/(R$2+R$3)))&gt;0,$L$2*SIN(2*PI()*$E$2*B85)+$L$5,0)</f>
        <v>1.948434324039434</v>
      </c>
      <c r="Q85" s="55">
        <f>(M85/Design!C$43)*10^3</f>
        <v>211.71362576919313</v>
      </c>
      <c r="R85" s="55">
        <f>(N85/Design!C$43)*10^3</f>
        <v>213.7394183507931</v>
      </c>
      <c r="S85" s="55">
        <f>(O85/Design!C$43)*10^3</f>
        <v>216.49270267104822</v>
      </c>
      <c r="U85" s="55">
        <f>(($H$2*SIN(2*PI()*$E$2*B85)+$H$5)/Design!C$43)*10^3</f>
        <v>211.71362576919313</v>
      </c>
      <c r="V85" s="55">
        <f>(($J$2*SIN(2*PI()*$E$2*B85)+$J$5)/Design!C$43)*10^3</f>
        <v>213.7394183507931</v>
      </c>
      <c r="W85" s="55">
        <f>(($L$2*SIN(2*PI()*$E$2*B85)+$L$5)/Design!C$43)*10^3</f>
        <v>216.49270267104822</v>
      </c>
      <c r="Y85" s="99">
        <f>IF(C85&lt;('LED Curve'!$D$14*(U85/$W$2)^3+'LED Curve'!$D$15*(U85/$W$2)^2+'LED Curve'!$D$16*(U85/$W$2)^1+'LED Curve'!$D$17)*$AC$2+((R$5-1)*Design!C$18),0,         ('LED Curve'!$D$14*(U85/$W$2)^3+'LED Curve'!$D$15*(U85/$W$2)^2+'LED Curve'!$D$16*(U85/$W$2)^1+'LED Curve'!$D$17)*$AC$2)</f>
        <v>26.615485889736341</v>
      </c>
      <c r="Z85" s="99">
        <f>IF(Y85=0,0,IF(C85&lt;Y85+('LED Curve'!$D$14*(U85/$W$3)^3+'LED Curve'!$D$15*(U85/$W$3)^2+'LED Curve'!$D$16*(U85/$W$3)^1+'LED Curve'!$D$17)*$AC$3+((R$5-2)*Design!C$18),0,         ('LED Curve'!$D$14*(U85/$W$3)^3+'LED Curve'!$D$15*(U85/$W$3)^2+'LED Curve'!$D$16*(U85/$W$3)^1+'LED Curve'!$D$17)*$AC$3))</f>
        <v>66.538714724340849</v>
      </c>
      <c r="AA85" s="99">
        <f>IF(Z85=0,0,IF(C85&lt;(SUM(Y85:Z85)+('LED Curve'!$D$14*(U85/$W$4)^3+'LED Curve'!$D$15*(U85/$W$4)^2+'LED Curve'!$D$16*(U85/$W$4)^1+'LED Curve'!$D$17)*$AC$4+((R$5-3)*Design!C$18)),0,         ('LED Curve'!$D$14*(U85/$W$4)^3+'LED Curve'!$D$15*(U85/$W$4)^2+'LED Curve'!$D$16*(U85/$W$4)^1+'LED Curve'!$D$17)*$AC$4))</f>
        <v>0</v>
      </c>
      <c r="AB85" s="99">
        <f>IF(AA85=0,0,IF(C85&lt;(SUM(Y85:AA85)+('LED Curve'!$D$14*(U85/$W$5)^3+'LED Curve'!$D$15*(U85/$W$5)^2+'LED Curve'!$D$16*(U85/$W$5)^1+'LED Curve'!$D$17)*$AC$5+((R$5-4)*Design!C$18)),0,         ('LED Curve'!$D$14*(U85/$W$5)^3+'LED Curve'!$D$15*(U85/$W$5)^2+'LED Curve'!$D$16*(U85/$W$5)^1+'LED Curve'!$D$17)*$AC$5))</f>
        <v>0</v>
      </c>
      <c r="AC85" s="99">
        <f>IF(AB85=0,0,IF(C85&lt;(SUM(Y85:AB85)+ ('LED Curve'!$D$14*(U85/$W$6)^3+'LED Curve'!$D$15*(U85/$W$6)^2+'LED Curve'!$D$16*(U85/$W$6)^1+'LED Curve'!$D$17)*$AC$6+((R$5-5)*Design!C$18)),0,         ('LED Curve'!$D$14*(U85/$W$6)^3+'LED Curve'!$D$15*(U85/$W$6)^2+'LED Curve'!$D$16*(U85/$W$6)^1+'LED Curve'!$D$17)*$AC$6))</f>
        <v>0</v>
      </c>
      <c r="AD85" s="99">
        <f>IF(AC85=0,0,IF(C85&lt;(SUM(Y85:AC85)+('LED Curve'!$D$14*(U85/$Z$2)^3+'LED Curve'!$D$15*(U85/$Z$2)^2+'LED Curve'!$D$16*(U85/$Z$2)^1+'LED Curve'!$D$17)*$AE$2+((R$5-6)*Design!C$18)),0,         ('LED Curve'!$D$14*(U85/$Z$2)^3+'LED Curve'!$D$15*(U85/$Z$2)^2+'LED Curve'!$D$16*(U85/$Z$2)^1+'LED Curve'!$D$17)*$AE$2))</f>
        <v>0</v>
      </c>
      <c r="AE85" s="99">
        <f>IF(AD85=0,0,IF(C85&lt;(SUM(Y85:AD85)+('LED Curve'!$D$14*(U85/$Z$3)^3+'LED Curve'!$D$15*(U85/$Z$3)^2+'LED Curve'!$D$16*(U85/$Z$3)^1+'LED Curve'!$D$17)*$AE$3+((R$5-7)*Design!C$18)),0,         ('LED Curve'!$D$14*(U85/$Z$3)^3+'LED Curve'!$D$15*(U85/$Z$3)^2+'LED Curve'!$D$16*(U85/$Z$3)^1+'LED Curve'!$D$17)*$AE$3))</f>
        <v>0</v>
      </c>
      <c r="AF85" s="99">
        <f>IF(AE85=0,0,IF(C85&lt;(SUM(Y85:AE85)+('LED Curve'!$D$14*(U85/$Z$4)^3+'LED Curve'!$D$15*(U85/$Z$4)^2+'LED Curve'!$D$16*(U85/$Z$4)^1+'LED Curve'!$D$17)*$AE$4+((R$5-8)*Design!C$18)),0,         ('LED Curve'!$D$14*(U85/$Z$4)^3+'LED Curve'!$D$15*(U85/$Z$4)^2+'LED Curve'!$D$16*(U85/$Z$4)^1+'LED Curve'!$D$17)*$AE$4))</f>
        <v>0</v>
      </c>
      <c r="AG85" s="99">
        <f>IF(AF85=0,0,IF(C85&lt;(SUM(Y85:AF85)+('LED Curve'!$D$14*(U85/$Z$5)^3+'LED Curve'!$D$15*(U85/$Z$5)^2+'LED Curve'!$D$16*(U85/$Z$5)^1+'LED Curve'!$D$17)*$AE$5+((R$5-9)*Design!C$18)),0,         ('LED Curve'!$D$14*(U85/$Z$5)^3+'LED Curve'!$D$15*(U85/$Z$5)^2+'LED Curve'!$D$16*(U85/$Z$5)^1+'LED Curve'!$D$17)*$AE$5))</f>
        <v>0</v>
      </c>
      <c r="AH85" s="99">
        <f>IF(AG85=0,0,IF(C85&lt;(SUM(Y85:AG85)+('LED Curve'!$D$14*(U85/$Z$6)^3+'LED Curve'!$D$15*(U85/$Z$6)^2+'LED Curve'!$D$16*(U85/$Z$6)^1+'LED Curve'!$D$17)*$AE$6+((R$5-10)*Design!C$18)),0,         ('LED Curve'!$D$14*(U85/$Z$6)^3+'LED Curve'!$D$15*(U85/$Z$6)^2+'LED Curve'!$D$16*(U85/$Z$6)^1+'LED Curve'!$D$17)*$AE$6))</f>
        <v>0</v>
      </c>
      <c r="AI85">
        <f t="shared" si="157"/>
        <v>93.154200614077183</v>
      </c>
      <c r="AJ85" s="57">
        <f>IF(D85&lt;('LED Curve'!$D$14*(V85/$W$2)^3+'LED Curve'!$D$15*(V85/$W$2)^2+'LED Curve'!$D$16*(V85/$W$2)^1+'LED Curve'!$D$17)*$AC$2+((R$5-1)*Design!C$18),0,         ('LED Curve'!$D$14*(V85/$W$2)^3+'LED Curve'!$D$15*(V85/$W$2)^2+'LED Curve'!$D$16*(V85/$W$2)^1+'LED Curve'!$D$17)*$AC$2)</f>
        <v>26.641168031096758</v>
      </c>
      <c r="AK85" s="57">
        <f>IF(AJ85=0,0,IF(D85&lt;AJ85+('LED Curve'!$D$14*(V85/$W$3)^3+'LED Curve'!$D$15*(V85/$W$3)^2+'LED Curve'!$D$16*(V85/$W$3)^1+'LED Curve'!$D$17)*$AC$3+((R$5-1)*Design!C$18),0,         ('LED Curve'!$D$14*(V85/$W$3)^3+'LED Curve'!$D$15*(V85/$W$3)^2+'LED Curve'!$D$16*(V85/$W$3)^1+'LED Curve'!$D$17)*$AC$3))</f>
        <v>66.602920077741899</v>
      </c>
      <c r="AL85" s="57">
        <f>IF(AK85=0,0,IF(D85&lt;(SUM(AJ85:AK85)+('LED Curve'!$D$14*(V85/$W$4)^3+'LED Curve'!$D$15*(V85/$W$4)^2+'LED Curve'!$D$16*(V85/$W$4)^1+'LED Curve'!$D$17)*$AC$4+((R$5-1)*Design!C$18)),0,         ('LED Curve'!$D$14*(V85/$W$4)^3+'LED Curve'!$D$15*(V85/$W$4)^2+'LED Curve'!$D$16*(V85/$W$4)^1+'LED Curve'!$D$17)*$AC$4))</f>
        <v>0</v>
      </c>
      <c r="AM85" s="57">
        <f>IF(AL85=0,0,IF(D85&lt;(SUM(AJ85:AL85)+('LED Curve'!$D$14*(V85/$W$5)^3+'LED Curve'!$D$15*(V85/$W$5)^2+'LED Curve'!$D$16*(V85/$W$5)^1+'LED Curve'!$D$17)*$AC$5+((R$5-1)*Design!C$18)),0,         ('LED Curve'!$D$14*(V85/$W$5)^3+'LED Curve'!$D$15*(V85/$W$5)^2+'LED Curve'!$D$16*(V85/$W$5)^1+'LED Curve'!$D$17)*$AC$5))</f>
        <v>0</v>
      </c>
      <c r="AN85" s="57">
        <f>IF(AM85=0,0,IF(D85&lt;(SUM(AJ85:AM85)+ ('LED Curve'!$D$14*(V85/$W$6)^3+'LED Curve'!$D$15*(V85/$W$6)^2+'LED Curve'!$D$16*(V85/$W$6)^1+'LED Curve'!$D$17)*$AC$6+((R$5-1)*Design!C$18)),0,         ('LED Curve'!$D$14*(V85/$W$6)^3+'LED Curve'!$D$15*(V85/$W$6)^2+'LED Curve'!$D$16*(V85/$W$6)^1+'LED Curve'!$D$17)*$AC$6))</f>
        <v>0</v>
      </c>
      <c r="AO85" s="57">
        <f>IF(AN85=0,0,IF(D85&lt;(SUM(AJ85:AN85)+('LED Curve'!$D$14*(V85/$Z$2)^3+'LED Curve'!$D$15*(V85/$Z$2)^2+'LED Curve'!$D$16*(V85/$Z$2)^1+'LED Curve'!$D$17)*$AE$2+((R$5-1)*Design!C$18)),0,         ('LED Curve'!$D$14*(V85/$Z$2)^3+'LED Curve'!$D$15*(V85/$Z$2)^2+'LED Curve'!$D$16*(V85/$Z$2)^1+'LED Curve'!$D$17)*$AE$2))</f>
        <v>0</v>
      </c>
      <c r="AP85" s="57">
        <f>IF(AO85=0,0,IF(D85&lt;(SUM(AJ85:AO85)+('LED Curve'!$D$14*(V85/$Z$3)^3+'LED Curve'!$D$15*(V85/$Z$3)^2+'LED Curve'!$D$16*(V85/$Z$3)^1+'LED Curve'!$D$17)*$AE$3+((R$5-1)*Design!C$18)),0,         ('LED Curve'!$D$14*(V85/$Z$3)^3+'LED Curve'!$D$15*(V85/$Z$3)^2+'LED Curve'!$D$16*(V85/$Z$3)^1+'LED Curve'!$D$17)*$AE$3))</f>
        <v>0</v>
      </c>
      <c r="AQ85" s="57">
        <f>IF(AP85=0,0,IF(D85&lt;(SUM(AJ85:AP85)+('LED Curve'!$D$14*(V85/$Z$4)^3+'LED Curve'!$D$15*(V85/$Z$4)^2+'LED Curve'!$D$16*(V85/$Z$4)^1+'LED Curve'!$D$17)*$AE$4+((R$5-1)*Design!C$18)),0,         ('LED Curve'!$D$14*(V85/$Z$4)^3+'LED Curve'!$D$15*(V85/$Z$4)^2+'LED Curve'!$D$16*(V85/$Z$4)^1+'LED Curve'!$D$17)*$AE$4))</f>
        <v>0</v>
      </c>
      <c r="AR85" s="57">
        <f>IF(AQ85=0,0,IF(D85&lt;(SUM(AJ85:AQ85)+('LED Curve'!$D$14*(V85/$Z$5)^3+'LED Curve'!$D$15*(V85/$Z$5)^2+'LED Curve'!$D$16*(V85/$Z$5)^1+'LED Curve'!$D$17)*$AE$5+((R$5-1)*Design!C$18)),0,         ('LED Curve'!$D$14*(V85/$Z$5)^3+'LED Curve'!$D$15*(V85/$Z$5)^2+'LED Curve'!$D$16*(V85/$Z$5)^1+'LED Curve'!$D$17)*$AE$5))</f>
        <v>0</v>
      </c>
      <c r="AS85" s="57">
        <f>IF(AR85=0,0,IF(D85&lt;(SUM(AJ85:AR85)+('LED Curve'!$D$14*(V85/$Z$6)^3+'LED Curve'!$D$15*(V85/$Z$6)^2+'LED Curve'!$D$16*(V85/$Z$6)^1+'LED Curve'!$D$17)*$AE$6+((R$5-1)*Design!C$18)),0,         ('LED Curve'!$D$14*(V85/$Z$6)^3+'LED Curve'!$D$15*(V85/$Z$6)^2+'LED Curve'!$D$16*(V85/$Z$6)^1+'LED Curve'!$D$17)*$AE$6))</f>
        <v>0</v>
      </c>
      <c r="AU85" s="59">
        <f>IF(E85&lt;('LED Curve'!$D$14*(W85/$W$2)^3+'LED Curve'!$D$15*(W85/$W$2)^2+'LED Curve'!$D$16*(W85/$W$2)^1+'LED Curve'!$D$17)*$AC$2+((R$5-1)*Design!C$18),0,         ('LED Curve'!$D$14*(W85/$W$2)^3+'LED Curve'!$D$15*(W85/$W$2)^2+'LED Curve'!$D$16*(W85/$W$2)^1+'LED Curve'!$D$17)*$AC$2)</f>
        <v>26.674728316252324</v>
      </c>
      <c r="AV85" s="59">
        <f>IF(AU85=0,0,IF(E85&lt;AU85+('LED Curve'!$D$14*(W85/$W$3)^3+'LED Curve'!$D$15*(W85/$W$3)^2+'LED Curve'!$D$16*(W85/$W$3)^1+'LED Curve'!$D$17)*$AC$3+((R$5-2)*Design!C$18),0,         ('LED Curve'!$D$14*(W85/$W$3)^3+'LED Curve'!$D$15*(W85/$W$3)^2+'LED Curve'!$D$16*(W85/$W$3)^1+'LED Curve'!$D$17)*$AC$3))</f>
        <v>66.686820790630804</v>
      </c>
      <c r="AW85" s="59">
        <f>IF(AV85=0,0,IF(E85&lt;(SUM(AU85:AV85)+('LED Curve'!$D$14*(W85/$W$4)^3+'LED Curve'!$D$15*(W85/$W$4)^2+'LED Curve'!$D$16*(W85/$W$4)^1+'LED Curve'!$D$17)*$AC$4+((R$5-3)*Design!C$18)),0,         ('LED Curve'!$D$14*(W85/$W$4)^3+'LED Curve'!$D$15*(W85/$W$4)^2+'LED Curve'!$D$16*(W85/$W$4)^1+'LED Curve'!$D$17)*$AC$4))</f>
        <v>0</v>
      </c>
      <c r="AX85" s="59">
        <f>IF(AW85=0,0,IF(E85&lt;(SUM(AU85:AW85)+('LED Curve'!$D$14*(W85/$W$5)^3+'LED Curve'!$D$15*(W85/$W$5)^2+'LED Curve'!$D$16*(W85/$W$5)^1+'LED Curve'!$D$17)*$AC$5+((R$5-4)*Design!C$18)),0,         ('LED Curve'!$D$14*(W85/$W$5)^3+'LED Curve'!$D$15*(W85/$W$5)^2+'LED Curve'!$D$16*(W85/$W$5)^1+'LED Curve'!$D$17)*$AC$5))</f>
        <v>0</v>
      </c>
      <c r="AY85" s="59">
        <f>IF(AX85=0,0,IF(E85&lt;(SUM(AU85:AX85)+ ('LED Curve'!$D$14*(W85/$W$6)^3+'LED Curve'!$D$15*(W85/$W$6)^2+'LED Curve'!$D$16*(W85/$W$6)^1+'LED Curve'!$D$17)*$AC$6+((R$5-5)*Design!C$18)),0,         ('LED Curve'!$D$14*(W85/$W$6)^3+'LED Curve'!$D$15*(W85/$W$6)^2+'LED Curve'!$D$16*(W85/$W$6)^1+'LED Curve'!$D$17)*$AC$6))</f>
        <v>0</v>
      </c>
      <c r="AZ85" s="59">
        <f>IF(AY85=0,0,IF(E85&lt;(SUM(AU85:AY85)+('LED Curve'!$D$14*(W85/$Z$2)^3+'LED Curve'!$D$15*(W85/$Z$2)^2+'LED Curve'!$D$16*(W85/$Z$2)^1+'LED Curve'!$D$17)*$AE$2+((R$5-6)*Design!C$18)),0,         ('LED Curve'!$D$14*(W85/$Z$2)^3+'LED Curve'!$D$15*(W85/$Z$2)^2+'LED Curve'!$D$16*(W85/$Z$2)^1+'LED Curve'!$D$17)*$AE$2))</f>
        <v>0</v>
      </c>
      <c r="BA85" s="59">
        <f>IF(AZ85=0,0,IF(E85&lt;(SUM(AU85:AZ85)+('LED Curve'!$D$14*(W85/$Z$3)^3+'LED Curve'!$D$15*(W85/$Z$3)^2+'LED Curve'!$D$16*(W85/$Z$3)^1+'LED Curve'!$D$17)*$AE$3+((R$5-7)*Design!C$18)),0,         ('LED Curve'!$D$14*(W85/$Z$3)^3+'LED Curve'!$D$15*(W85/$Z$3)^2+'LED Curve'!$D$16*(W85/$Z$3)^1+'LED Curve'!$D$17)*$AE$3))</f>
        <v>0</v>
      </c>
      <c r="BB85" s="59">
        <f>IF(BA85=0,0,IF(E85&lt;(SUM(AU85:BA85)+('LED Curve'!$D$14*(W85/$Z$4)^3+'LED Curve'!$D$15*(W85/$Z$4)^2+'LED Curve'!$D$16*(W85/$Z$4)^1+'LED Curve'!$D$17)*$AE$4+((R$5-8)*Design!C$18)),0,         ('LED Curve'!$D$14*(W85/$Z$4)^3+'LED Curve'!$D$15*(W85/$Z$4)^2+'LED Curve'!$D$16*(W85/$Z$4)^1+'LED Curve'!$D$17)*$AE$4))</f>
        <v>0</v>
      </c>
      <c r="BC85" s="59">
        <f>IF(BB85=0,0,IF(E85&lt;(SUM(AU85:BB85)+('LED Curve'!$D$14*(W85/$Z$5)^3+'LED Curve'!$D$15*(W85/$Z$5)^2+'LED Curve'!$D$16*(W85/$Z$5)^1+'LED Curve'!$D$17)*$AE$5+((R$5-9)*Design!C$18)),0,         ('LED Curve'!$D$14*(W85/$Z$5)^3+'LED Curve'!$D$15*(W85/$Z$5)^2+'LED Curve'!$D$16*(W85/$Z$5)^1+'LED Curve'!$D$17)*$AE$5))</f>
        <v>0</v>
      </c>
      <c r="BD85" s="59">
        <f>IF(BC85=0,0,IF(E85&lt;(SUM(AU85:BC85)+('LED Curve'!$D$14*(W85/$Z$6)^3+'LED Curve'!$D$15*(W85/$Z$6)^2+'LED Curve'!$D$16*(W85/$Z$6)^1+'LED Curve'!$D$17)*$AE$6+((R$5-10)*Design!C$18)),0,         ('LED Curve'!$D$14*(W85/$Z$6)^3+'LED Curve'!$D$15*(W85/$Z$6)^2+'LED Curve'!$D$16*(W85/$Z$6)^1+'LED Curve'!$D$17)*$AE$6))</f>
        <v>0</v>
      </c>
      <c r="BE85">
        <f t="shared" si="158"/>
        <v>93.361549106883132</v>
      </c>
      <c r="BF85" s="64">
        <f t="shared" si="124"/>
        <v>211.71362576919313</v>
      </c>
      <c r="BG85" s="64">
        <f t="shared" si="125"/>
        <v>211.71362576919313</v>
      </c>
      <c r="BH85" s="64">
        <f t="shared" si="126"/>
        <v>0</v>
      </c>
      <c r="BI85" s="64">
        <f t="shared" si="127"/>
        <v>0</v>
      </c>
      <c r="BJ85" s="64">
        <f t="shared" si="128"/>
        <v>0</v>
      </c>
      <c r="BK85" s="64">
        <f t="shared" si="129"/>
        <v>0</v>
      </c>
      <c r="BL85" s="64">
        <f t="shared" si="130"/>
        <v>0</v>
      </c>
      <c r="BM85" s="64">
        <f t="shared" si="131"/>
        <v>0</v>
      </c>
      <c r="BN85" s="64">
        <f t="shared" si="132"/>
        <v>0</v>
      </c>
      <c r="BO85" s="64">
        <f t="shared" si="133"/>
        <v>0</v>
      </c>
      <c r="BQ85" s="67">
        <f t="shared" si="134"/>
        <v>213.7394183507931</v>
      </c>
      <c r="BR85" s="67">
        <f t="shared" si="135"/>
        <v>213.7394183507931</v>
      </c>
      <c r="BS85" s="67">
        <f t="shared" si="136"/>
        <v>0</v>
      </c>
      <c r="BT85" s="67">
        <f t="shared" si="137"/>
        <v>0</v>
      </c>
      <c r="BU85" s="67">
        <f t="shared" si="138"/>
        <v>0</v>
      </c>
      <c r="BV85" s="67">
        <f t="shared" si="139"/>
        <v>0</v>
      </c>
      <c r="BW85" s="67">
        <f t="shared" si="140"/>
        <v>0</v>
      </c>
      <c r="BX85" s="67">
        <f t="shared" si="141"/>
        <v>0</v>
      </c>
      <c r="BY85" s="67">
        <f t="shared" si="142"/>
        <v>0</v>
      </c>
      <c r="BZ85" s="67">
        <f t="shared" si="143"/>
        <v>0</v>
      </c>
      <c r="CB85" s="70">
        <f t="shared" si="144"/>
        <v>216.49270267104822</v>
      </c>
      <c r="CC85" s="70">
        <f t="shared" si="145"/>
        <v>216.49270267104822</v>
      </c>
      <c r="CD85" s="70">
        <f t="shared" si="146"/>
        <v>0</v>
      </c>
      <c r="CE85" s="70">
        <f t="shared" si="147"/>
        <v>0</v>
      </c>
      <c r="CF85" s="70">
        <f t="shared" si="148"/>
        <v>0</v>
      </c>
      <c r="CG85" s="70">
        <f t="shared" si="149"/>
        <v>0</v>
      </c>
      <c r="CH85" s="70">
        <f t="shared" si="150"/>
        <v>0</v>
      </c>
      <c r="CI85" s="70">
        <f t="shared" si="151"/>
        <v>0</v>
      </c>
      <c r="CJ85" s="70">
        <f t="shared" si="152"/>
        <v>0</v>
      </c>
      <c r="CK85" s="70">
        <f t="shared" si="153"/>
        <v>0</v>
      </c>
      <c r="CL85">
        <f t="shared" si="159"/>
        <v>432.98540534209644</v>
      </c>
      <c r="CM85" s="64">
        <f t="shared" si="160"/>
        <v>211.71362576919313</v>
      </c>
      <c r="CN85" s="64">
        <f t="shared" si="161"/>
        <v>211.71362576919313</v>
      </c>
      <c r="CO85" s="64">
        <f t="shared" si="162"/>
        <v>0</v>
      </c>
      <c r="CP85" s="64">
        <f t="shared" si="163"/>
        <v>0</v>
      </c>
      <c r="CQ85" s="64">
        <f t="shared" si="164"/>
        <v>0</v>
      </c>
      <c r="CR85" s="64">
        <f t="shared" si="165"/>
        <v>0</v>
      </c>
      <c r="CS85" s="64">
        <f t="shared" si="166"/>
        <v>0</v>
      </c>
      <c r="CT85" s="64">
        <f t="shared" si="167"/>
        <v>0</v>
      </c>
      <c r="CU85" s="64">
        <f t="shared" si="168"/>
        <v>0</v>
      </c>
      <c r="CV85" s="64">
        <f t="shared" si="169"/>
        <v>0</v>
      </c>
      <c r="CX85" s="103">
        <f t="shared" si="170"/>
        <v>213.7394183507931</v>
      </c>
      <c r="CY85" s="103">
        <f t="shared" si="171"/>
        <v>213.7394183507931</v>
      </c>
      <c r="CZ85" s="103">
        <f t="shared" si="172"/>
        <v>0</v>
      </c>
      <c r="DA85" s="103">
        <f t="shared" si="173"/>
        <v>0</v>
      </c>
      <c r="DB85" s="103">
        <f t="shared" si="174"/>
        <v>0</v>
      </c>
      <c r="DC85" s="103">
        <f t="shared" si="175"/>
        <v>0</v>
      </c>
      <c r="DD85" s="103">
        <f t="shared" si="176"/>
        <v>0</v>
      </c>
      <c r="DE85" s="103">
        <f t="shared" si="177"/>
        <v>0</v>
      </c>
      <c r="DF85" s="103">
        <f t="shared" si="178"/>
        <v>0</v>
      </c>
      <c r="DG85" s="103">
        <f t="shared" si="179"/>
        <v>0</v>
      </c>
      <c r="DI85" s="70">
        <f t="shared" si="180"/>
        <v>216.49270267104822</v>
      </c>
      <c r="DJ85" s="70">
        <f t="shared" si="181"/>
        <v>216.49270267104822</v>
      </c>
      <c r="DK85" s="70">
        <f t="shared" si="182"/>
        <v>0</v>
      </c>
      <c r="DL85" s="70">
        <f t="shared" si="183"/>
        <v>0</v>
      </c>
      <c r="DM85" s="70">
        <f t="shared" si="184"/>
        <v>0</v>
      </c>
      <c r="DN85" s="70">
        <f t="shared" si="185"/>
        <v>0</v>
      </c>
      <c r="DO85" s="70">
        <f t="shared" si="186"/>
        <v>0</v>
      </c>
      <c r="DP85" s="70">
        <f t="shared" si="187"/>
        <v>0</v>
      </c>
      <c r="DQ85" s="70">
        <f t="shared" si="188"/>
        <v>0</v>
      </c>
      <c r="DR85" s="70">
        <f t="shared" si="189"/>
        <v>0</v>
      </c>
      <c r="DT85">
        <f t="shared" si="190"/>
        <v>25.19564537821983</v>
      </c>
      <c r="DU85">
        <f t="shared" si="191"/>
        <v>28.296283010373184</v>
      </c>
      <c r="DV85">
        <f t="shared" si="192"/>
        <v>31.557168716745672</v>
      </c>
      <c r="DX85">
        <f t="shared" si="193"/>
        <v>0.3673692763983864</v>
      </c>
      <c r="DY85">
        <f t="shared" si="194"/>
        <v>0.35236839857626878</v>
      </c>
      <c r="DZ85">
        <f t="shared" si="195"/>
        <v>0.33565575467078851</v>
      </c>
      <c r="EB85">
        <f t="shared" si="196"/>
        <v>5.6348610193248794</v>
      </c>
      <c r="EC85">
        <f t="shared" si="197"/>
        <v>14.087152548312199</v>
      </c>
      <c r="ED85">
        <f t="shared" si="198"/>
        <v>0</v>
      </c>
      <c r="EE85">
        <f t="shared" si="199"/>
        <v>0</v>
      </c>
      <c r="EF85">
        <f t="shared" si="200"/>
        <v>0</v>
      </c>
      <c r="EG85">
        <f t="shared" si="201"/>
        <v>0</v>
      </c>
      <c r="EH85">
        <f t="shared" si="202"/>
        <v>0</v>
      </c>
      <c r="EI85">
        <f t="shared" si="203"/>
        <v>0</v>
      </c>
      <c r="EJ85">
        <f t="shared" si="204"/>
        <v>0</v>
      </c>
      <c r="EK85">
        <f t="shared" si="205"/>
        <v>0</v>
      </c>
      <c r="EM85">
        <f t="shared" si="206"/>
        <v>5.6942677591523649</v>
      </c>
      <c r="EN85">
        <f t="shared" si="207"/>
        <v>14.235669397880914</v>
      </c>
      <c r="EO85">
        <f t="shared" si="208"/>
        <v>0</v>
      </c>
      <c r="EP85">
        <f t="shared" si="209"/>
        <v>0</v>
      </c>
      <c r="EQ85">
        <f t="shared" si="210"/>
        <v>0</v>
      </c>
      <c r="ER85">
        <f t="shared" si="211"/>
        <v>0</v>
      </c>
      <c r="ES85">
        <f t="shared" si="212"/>
        <v>0</v>
      </c>
      <c r="ET85">
        <f t="shared" si="213"/>
        <v>0</v>
      </c>
      <c r="EU85">
        <f t="shared" si="214"/>
        <v>0</v>
      </c>
      <c r="EV85">
        <f t="shared" si="215"/>
        <v>0</v>
      </c>
      <c r="EX85">
        <f t="shared" si="216"/>
        <v>5.7748840262014056</v>
      </c>
      <c r="EY85">
        <f t="shared" si="217"/>
        <v>14.437210065503512</v>
      </c>
      <c r="EZ85">
        <f t="shared" si="218"/>
        <v>0</v>
      </c>
      <c r="FA85">
        <f t="shared" si="219"/>
        <v>0</v>
      </c>
      <c r="FB85">
        <f t="shared" si="220"/>
        <v>0</v>
      </c>
      <c r="FC85">
        <f t="shared" si="221"/>
        <v>0</v>
      </c>
      <c r="FD85">
        <f t="shared" si="222"/>
        <v>0</v>
      </c>
      <c r="FE85">
        <f t="shared" si="223"/>
        <v>0</v>
      </c>
      <c r="FF85">
        <f t="shared" si="224"/>
        <v>0</v>
      </c>
      <c r="FG85">
        <f t="shared" si="225"/>
        <v>0</v>
      </c>
      <c r="FJ85">
        <f>IF($W$2=0,0,IF(BF85&lt;=0,0,('LED Curve'!$D$19*(BF85/$W$2)^3+'LED Curve'!$D$20*(BF85/$W$2)^2+'LED Curve'!$D$21*(BF85/$W$2)^1+'LED Curve'!$D$22)*$AC$2*$W$2))</f>
        <v>754.11919275646767</v>
      </c>
      <c r="FK85">
        <f>IF($W$3=0,0,IF(BG85&lt;=0,0,('LED Curve'!$D$19*(BG85/$W$3)^3+'LED Curve'!$D$20*(BG85/$W$3)^2+'LED Curve'!$D$21*(BG85/$W$3)^1+'LED Curve'!$D$22)*$AC$3*$W$3))</f>
        <v>1885.2979818911692</v>
      </c>
      <c r="FL85">
        <f>IF($W$4=0,0,IF(BH85&lt;=0,0,('LED Curve'!$D$19*(BH85/$W$4)^3+'LED Curve'!$D$20*(BH85/$W$4)^2+'LED Curve'!$D$21*(BH85/$W$4)^1+'LED Curve'!$D$22)*$AC$4*$W$4))</f>
        <v>0</v>
      </c>
      <c r="FM85">
        <f>IF($W$5=0,0,IF(BI85&lt;=0,0,('LED Curve'!$D$19*(BI85/$W$5)^3+'LED Curve'!$D$20*(BI85/$W$5)^2+'LED Curve'!$D$21*(BI85/$W$5)^1+'LED Curve'!$D$22)*$AC$5*$W$5))</f>
        <v>0</v>
      </c>
      <c r="FN85">
        <f>IF($W$6=0,0,IF(BJ85&lt;=0,0,('LED Curve'!$D$19*(BJ85/$W$6)^3+'LED Curve'!$D$20*(BJ85/$W$6)^2+'LED Curve'!$D$21*(BJ85/$W$6)^1+'LED Curve'!$D$22)*$AC$6*$W$6))</f>
        <v>0</v>
      </c>
      <c r="FO85">
        <f>IF($Z$2=0,0,IF(BK85&lt;=0,0,('LED Curve'!$D$19*(BK85/$Z$2)^3+'LED Curve'!$D$20*(BK85/$Z$2)^2+'LED Curve'!$D$21*(BK85/$Z$2)^1+'LED Curve'!$D$22)*$AE$2*$Z$2))</f>
        <v>0</v>
      </c>
      <c r="FP85">
        <f>IF($Z$3=0,0,IF(BL85&lt;=0,0,('LED Curve'!$D$19*(BL85/$Z$3)^3+'LED Curve'!$D$20*(BL85/$Z$3)^2+'LED Curve'!$D$21*(BL85/$Z$3)^1+'LED Curve'!$D$22)*$AE$3*$Z$3))</f>
        <v>0</v>
      </c>
      <c r="FQ85">
        <f>IF($Z$4=0,0,IF(BM85&lt;=0,0,('LED Curve'!$D$19*(BM85/$Z$4)^3+'LED Curve'!$D$20*(BM85/$Z$4)^2+'LED Curve'!$D$21*(BM85/$Z$4)^1+'LED Curve'!$D$22)*$AE$4*$Z$4))</f>
        <v>0</v>
      </c>
      <c r="FR85">
        <f>IF($Z$5=0,0,IF(BN85&lt;=0,0,('LED Curve'!$D$19*(BN85/$Z$5)^3+'LED Curve'!$D$20*(BN85/$Z$5)^2+'LED Curve'!$D$21*(BN85/$Z$5)^1+'LED Curve'!$D$22)*$AE$5*$Z$5))</f>
        <v>0</v>
      </c>
      <c r="FS85">
        <f>IF($Z$6=0,0,IF(BO85&lt;=0,0,('LED Curve'!$D$19*(BO85/$Z$6)^3+'LED Curve'!$D$20*(BO85/$Z$6)^2+'LED Curve'!$D$21*(BO85/$Z$6)^1+'LED Curve'!$D$22)*$AE$6*$Z$6))</f>
        <v>0</v>
      </c>
      <c r="FU85">
        <f>IF($W$2=0,0,IF(BQ85&lt;=0,0,('LED Curve'!$D$19*(BQ85/$W$2)^3+'LED Curve'!$D$20*(BQ85/$W$2)^2+'LED Curve'!$D$21*(BQ85/$W$2)^1+'LED Curve'!$D$22)*$AC$2*$W$2))</f>
        <v>759.17089055366671</v>
      </c>
      <c r="FV85">
        <f>IF($W$3=0,0,IF(BR85&lt;=0,0,('LED Curve'!$D$19*(BR85/$W$3)^3+'LED Curve'!$D$20*(BR85/$W$3)^2+'LED Curve'!$D$21*(BR85/$W$3)^1+'LED Curve'!$D$22)*$AC$3*$W$3))</f>
        <v>1897.9272263841667</v>
      </c>
      <c r="FW85">
        <f>IF($W$4=0,0,IF(BS85&lt;=0,0,('LED Curve'!$D$19*(BS85/$W$4)^3+'LED Curve'!$D$20*(BS85/$W$4)^2+'LED Curve'!$D$21*(BS85/$W$4)^1+'LED Curve'!$D$22)*$AC$4*$W$4))</f>
        <v>0</v>
      </c>
      <c r="FX85">
        <f>IF($W$5=0,0,IF(BT85&lt;=0,0,('LED Curve'!$D$19*(BT85/$W$5)^3+'LED Curve'!$D$20*(BT85/$W$5)^2+'LED Curve'!$D$21*(BT85/$W$5)^1+'LED Curve'!$D$22)*$AC$5*$W$5))</f>
        <v>0</v>
      </c>
      <c r="FY85">
        <f>IF($W$6=0,0,IF(BU85&lt;=0,0,('LED Curve'!$D$19*(BU85/$W$6)^3+'LED Curve'!$D$20*(BU85/$W$6)^2+'LED Curve'!$D$21*(BU85/$W$6)^1+'LED Curve'!$D$22)*$AC$6*$W$6))</f>
        <v>0</v>
      </c>
      <c r="FZ85">
        <f>IF($Z$2=0,0,IF(BV85&lt;=0,0,('LED Curve'!$D$19*(BV85/$Z$2)^3+'LED Curve'!$D$20*(BV85/$Z$2)^2+'LED Curve'!$D$21*(BV85/$Z$2)^1+'LED Curve'!$D$22)*$AE$2*$Z$2))</f>
        <v>0</v>
      </c>
      <c r="GA85">
        <f>IF($Z$3=0,0,IF(BW85&lt;=0,0,('LED Curve'!$D$19*(BW85/$Z$3)^3+'LED Curve'!$D$20*(BW85/$Z$3)^2+'LED Curve'!$D$21*(BW85/$Z$3)^1+'LED Curve'!$D$22)*$AE$3*$Z$3))</f>
        <v>0</v>
      </c>
      <c r="GB85">
        <f>IF($Z$4=0,0,IF(BX85&lt;=0,0,('LED Curve'!$D$19*(BX85/$Z$4)^3+'LED Curve'!$D$20*(BX85/$Z$4)^2+'LED Curve'!$D$21*(BX85/$Z$4)^1+'LED Curve'!$D$22)*$AE$4*$Z$4))</f>
        <v>0</v>
      </c>
      <c r="GC85">
        <f>IF($Z$5=0,0,IF(BY85&lt;=0,0,('LED Curve'!$D$19*(BY85/$Z$5)^3+'LED Curve'!$D$20*(BY85/$Z$5)^2+'LED Curve'!$D$21*(BY85/$Z$5)^1+'LED Curve'!$D$22)*$AE$5*$Z$5))</f>
        <v>0</v>
      </c>
      <c r="GD85">
        <f>IF($Z$6=0,0,IF(BZ85&lt;=0,0,('LED Curve'!$D$19*(BZ85/$Z$6)^3+'LED Curve'!$D$20*(BZ85/$Z$6)^2+'LED Curve'!$D$21*(BZ85/$Z$6)^1+'LED Curve'!$D$22)*$AE$6*$Z$6))</f>
        <v>0</v>
      </c>
      <c r="GF85">
        <f>IF($W$2=0,0,IF(CB85&lt;=0,0,('LED Curve'!$D$19*(CB85/$W$2)^3+'LED Curve'!$D$20*(CB85/$W$2)^2+'LED Curve'!$D$21*(CB85/$W$2)^1+'LED Curve'!$D$22)*$AC$2*$W$2))</f>
        <v>765.94935024321455</v>
      </c>
      <c r="GG85">
        <f>IF($W$3=0,0,IF(CC85&lt;=0,0,('LED Curve'!$D$19*(CC85/$W$3)^3+'LED Curve'!$D$20*(CC85/$W$3)^2+'LED Curve'!$D$21*(CC85/$W$3)^1+'LED Curve'!$D$22)*$AC$3*$W$3))</f>
        <v>1914.8733756080364</v>
      </c>
      <c r="GH85">
        <f>IF($W$4=0,0,IF(CD85&lt;=0,0,('LED Curve'!$D$19*(CD85/$W$4)^3+'LED Curve'!$D$20*(CD85/$W$4)^2+'LED Curve'!$D$21*(CD85/$W$4)^1+'LED Curve'!$D$22)*$AC$4*$W$4))</f>
        <v>0</v>
      </c>
      <c r="GI85">
        <f>IF($W$5=0,0,IF(CE85&lt;=0,0,('LED Curve'!$D$19*(CE85/$W$5)^3+'LED Curve'!$D$20*(CE85/$W$5)^2+'LED Curve'!$D$21*(CE85/$W$5)^1+'LED Curve'!$D$22)*$AC$5*$W$5))</f>
        <v>0</v>
      </c>
      <c r="GJ85">
        <f>IF($W$6=0,0,IF(CF85&lt;=0,0,('LED Curve'!$D$19*(CF85/$W$6)^3+'LED Curve'!$D$20*(CF85/$W$6)^2+'LED Curve'!$D$21*(CF85/$W$6)^1+'LED Curve'!$D$22)*$AC$6*$W$6))</f>
        <v>0</v>
      </c>
      <c r="GK85">
        <f>IF($Z$2=0,0,IF(CG85&lt;=0,0,('LED Curve'!$D$19*(CG85/$Z$2)^3+'LED Curve'!$D$20*(CG85/$Z$2)^2+'LED Curve'!$D$21*(CG85/$Z$2)^1+'LED Curve'!$D$22)*$AE$2*$Z$2))</f>
        <v>0</v>
      </c>
      <c r="GL85">
        <f>IF($Z$3=0,0,IF(CH85&lt;=0,0,('LED Curve'!$D$19*(CH85/$Z$3)^3+'LED Curve'!$D$20*(CH85/$Z$3)^2+'LED Curve'!$D$21*(CH85/$Z$3)^1+'LED Curve'!$D$22)*$AE$3*$Z$3))</f>
        <v>0</v>
      </c>
      <c r="GM85">
        <f>IF($Z$4=0,0,IF(CI85&lt;=0,0,('LED Curve'!$D$19*(CI85/$Z$4)^3+'LED Curve'!$D$20*(CI85/$Z$4)^2+'LED Curve'!$D$21*(CI85/$Z$4)^1+'LED Curve'!$D$22)*$AE$4*$Z$4))</f>
        <v>0</v>
      </c>
      <c r="GN85">
        <f>IF($Z$5=0,0,IF(CJ85&lt;=0,0,('LED Curve'!$D$19*(CJ85/$Z$5)^3+'LED Curve'!$D$20*(CJ85/$Z$5)^2+'LED Curve'!$D$21*(CJ85/$Z$5)^1+'LED Curve'!$D$22)*$AE$5*$Z$5))</f>
        <v>0</v>
      </c>
      <c r="GO85">
        <f>IF($Z$6=0,0,IF(CK85&lt;=0,0,('LED Curve'!$D$19*(CK85/$Z$6)^3+'LED Curve'!$D$20*(CK85/$Z$6)^2+'LED Curve'!$D$21*(CK85/$Z$6)^1+'LED Curve'!$D$22)*$AE$6*$Z$6))</f>
        <v>0</v>
      </c>
      <c r="GQ85">
        <f t="shared" si="226"/>
        <v>2639.4171746476368</v>
      </c>
      <c r="GR85">
        <f t="shared" si="154"/>
        <v>874.52128923005876</v>
      </c>
      <c r="GS85">
        <f t="shared" si="227"/>
        <v>2657.0981169378333</v>
      </c>
      <c r="GT85">
        <f t="shared" si="155"/>
        <v>348.87220009871771</v>
      </c>
      <c r="GU85">
        <f t="shared" si="228"/>
        <v>2680.8227258512511</v>
      </c>
      <c r="GV85">
        <f t="shared" si="156"/>
        <v>118.7106812929137</v>
      </c>
    </row>
    <row r="86" spans="1:204" ht="16.899999999999999">
      <c r="A86">
        <v>75</v>
      </c>
      <c r="B86">
        <f t="shared" si="117"/>
        <v>2.44140625E-3</v>
      </c>
      <c r="C86" s="50">
        <f t="shared" si="118"/>
        <v>120.15220114496987</v>
      </c>
      <c r="D86" s="50">
        <f t="shared" si="119"/>
        <v>133.65800127218873</v>
      </c>
      <c r="E86" s="50">
        <f t="shared" si="120"/>
        <v>147.16380139940759</v>
      </c>
      <c r="G86" s="52">
        <f t="shared" si="121"/>
        <v>1.9071777959519025</v>
      </c>
      <c r="H86" s="52">
        <f t="shared" si="122"/>
        <v>2.1215555757490274</v>
      </c>
      <c r="I86" s="52">
        <f t="shared" si="123"/>
        <v>2.3359333555461519</v>
      </c>
      <c r="J86" s="52">
        <f>IF(C86&lt;Calculation!D$19,0,G86)</f>
        <v>1.9071777959519025</v>
      </c>
      <c r="K86" s="52">
        <f>IF(D86&lt;Calculation!D$19,0,H86)</f>
        <v>2.1215555757490274</v>
      </c>
      <c r="L86" s="52">
        <f>IF(E86&lt;Calculation!D$19,0,I86)</f>
        <v>2.3359333555461519</v>
      </c>
      <c r="M86" s="52">
        <f>IF(IF(C86&lt;Calculation!D$19,0,C86*(R$3/(R$2+R$3)))&gt;0,$H$2*SIN(2*PI()*$E$2*B86)+$H$5,0)</f>
        <v>1.9235822904432753</v>
      </c>
      <c r="N86" s="52">
        <f>IF(IF(D86&lt;Calculation!D$19,0,D86*(R$3/(R$2+R$3)))&gt;0,$J$2*SIN(2*PI()*$E$2*B86)+$J$5,0)</f>
        <v>1.9438321635132898</v>
      </c>
      <c r="O86" s="52">
        <f>IF(IF(E86&lt;Calculation!D$19,0,E86*(R$3/(R$2+R$3)))&gt;0,$L$2*SIN(2*PI()*$E$2*B86)+$L$5,0)</f>
        <v>1.9706294622312013</v>
      </c>
      <c r="Q86" s="55">
        <f>(M86/Design!C$43)*10^3</f>
        <v>213.73136560480839</v>
      </c>
      <c r="R86" s="55">
        <f>(N86/Design!C$43)*10^3</f>
        <v>215.98135150147667</v>
      </c>
      <c r="S86" s="55">
        <f>(O86/Design!C$43)*10^3</f>
        <v>218.95882913680015</v>
      </c>
      <c r="U86" s="55">
        <f>(($H$2*SIN(2*PI()*$E$2*B86)+$H$5)/Design!C$43)*10^3</f>
        <v>213.73136560480839</v>
      </c>
      <c r="V86" s="55">
        <f>(($J$2*SIN(2*PI()*$E$2*B86)+$J$5)/Design!C$43)*10^3</f>
        <v>215.98135150147667</v>
      </c>
      <c r="W86" s="55">
        <f>(($L$2*SIN(2*PI()*$E$2*B86)+$L$5)/Design!C$43)*10^3</f>
        <v>218.95882913680015</v>
      </c>
      <c r="Y86" s="99">
        <f>IF(C86&lt;('LED Curve'!$D$14*(U86/$W$2)^3+'LED Curve'!$D$15*(U86/$W$2)^2+'LED Curve'!$D$16*(U86/$W$2)^1+'LED Curve'!$D$17)*$AC$2+((R$5-1)*Design!C$18),0,         ('LED Curve'!$D$14*(U86/$W$2)^3+'LED Curve'!$D$15*(U86/$W$2)^2+'LED Curve'!$D$16*(U86/$W$2)^1+'LED Curve'!$D$17)*$AC$2)</f>
        <v>26.641067590877981</v>
      </c>
      <c r="Z86" s="99">
        <f>IF(Y86=0,0,IF(C86&lt;Y86+('LED Curve'!$D$14*(U86/$W$3)^3+'LED Curve'!$D$15*(U86/$W$3)^2+'LED Curve'!$D$16*(U86/$W$3)^1+'LED Curve'!$D$17)*$AC$3+((R$5-2)*Design!C$18),0,         ('LED Curve'!$D$14*(U86/$W$3)^3+'LED Curve'!$D$15*(U86/$W$3)^2+'LED Curve'!$D$16*(U86/$W$3)^1+'LED Curve'!$D$17)*$AC$3))</f>
        <v>66.602668977194952</v>
      </c>
      <c r="AA86" s="99">
        <f>IF(Z86=0,0,IF(C86&lt;(SUM(Y86:Z86)+('LED Curve'!$D$14*(U86/$W$4)^3+'LED Curve'!$D$15*(U86/$W$4)^2+'LED Curve'!$D$16*(U86/$W$4)^1+'LED Curve'!$D$17)*$AC$4+((R$5-3)*Design!C$18)),0,         ('LED Curve'!$D$14*(U86/$W$4)^3+'LED Curve'!$D$15*(U86/$W$4)^2+'LED Curve'!$D$16*(U86/$W$4)^1+'LED Curve'!$D$17)*$AC$4))</f>
        <v>0</v>
      </c>
      <c r="AB86" s="99">
        <f>IF(AA86=0,0,IF(C86&lt;(SUM(Y86:AA86)+('LED Curve'!$D$14*(U86/$W$5)^3+'LED Curve'!$D$15*(U86/$W$5)^2+'LED Curve'!$D$16*(U86/$W$5)^1+'LED Curve'!$D$17)*$AC$5+((R$5-4)*Design!C$18)),0,         ('LED Curve'!$D$14*(U86/$W$5)^3+'LED Curve'!$D$15*(U86/$W$5)^2+'LED Curve'!$D$16*(U86/$W$5)^1+'LED Curve'!$D$17)*$AC$5))</f>
        <v>0</v>
      </c>
      <c r="AC86" s="99">
        <f>IF(AB86=0,0,IF(C86&lt;(SUM(Y86:AB86)+ ('LED Curve'!$D$14*(U86/$W$6)^3+'LED Curve'!$D$15*(U86/$W$6)^2+'LED Curve'!$D$16*(U86/$W$6)^1+'LED Curve'!$D$17)*$AC$6+((R$5-5)*Design!C$18)),0,         ('LED Curve'!$D$14*(U86/$W$6)^3+'LED Curve'!$D$15*(U86/$W$6)^2+'LED Curve'!$D$16*(U86/$W$6)^1+'LED Curve'!$D$17)*$AC$6))</f>
        <v>0</v>
      </c>
      <c r="AD86" s="99">
        <f>IF(AC86=0,0,IF(C86&lt;(SUM(Y86:AC86)+('LED Curve'!$D$14*(U86/$Z$2)^3+'LED Curve'!$D$15*(U86/$Z$2)^2+'LED Curve'!$D$16*(U86/$Z$2)^1+'LED Curve'!$D$17)*$AE$2+((R$5-6)*Design!C$18)),0,         ('LED Curve'!$D$14*(U86/$Z$2)^3+'LED Curve'!$D$15*(U86/$Z$2)^2+'LED Curve'!$D$16*(U86/$Z$2)^1+'LED Curve'!$D$17)*$AE$2))</f>
        <v>0</v>
      </c>
      <c r="AE86" s="99">
        <f>IF(AD86=0,0,IF(C86&lt;(SUM(Y86:AD86)+('LED Curve'!$D$14*(U86/$Z$3)^3+'LED Curve'!$D$15*(U86/$Z$3)^2+'LED Curve'!$D$16*(U86/$Z$3)^1+'LED Curve'!$D$17)*$AE$3+((R$5-7)*Design!C$18)),0,         ('LED Curve'!$D$14*(U86/$Z$3)^3+'LED Curve'!$D$15*(U86/$Z$3)^2+'LED Curve'!$D$16*(U86/$Z$3)^1+'LED Curve'!$D$17)*$AE$3))</f>
        <v>0</v>
      </c>
      <c r="AF86" s="99">
        <f>IF(AE86=0,0,IF(C86&lt;(SUM(Y86:AE86)+('LED Curve'!$D$14*(U86/$Z$4)^3+'LED Curve'!$D$15*(U86/$Z$4)^2+'LED Curve'!$D$16*(U86/$Z$4)^1+'LED Curve'!$D$17)*$AE$4+((R$5-8)*Design!C$18)),0,         ('LED Curve'!$D$14*(U86/$Z$4)^3+'LED Curve'!$D$15*(U86/$Z$4)^2+'LED Curve'!$D$16*(U86/$Z$4)^1+'LED Curve'!$D$17)*$AE$4))</f>
        <v>0</v>
      </c>
      <c r="AG86" s="99">
        <f>IF(AF86=0,0,IF(C86&lt;(SUM(Y86:AF86)+('LED Curve'!$D$14*(U86/$Z$5)^3+'LED Curve'!$D$15*(U86/$Z$5)^2+'LED Curve'!$D$16*(U86/$Z$5)^1+'LED Curve'!$D$17)*$AE$5+((R$5-9)*Design!C$18)),0,         ('LED Curve'!$D$14*(U86/$Z$5)^3+'LED Curve'!$D$15*(U86/$Z$5)^2+'LED Curve'!$D$16*(U86/$Z$5)^1+'LED Curve'!$D$17)*$AE$5))</f>
        <v>0</v>
      </c>
      <c r="AH86" s="99">
        <f>IF(AG86=0,0,IF(C86&lt;(SUM(Y86:AG86)+('LED Curve'!$D$14*(U86/$Z$6)^3+'LED Curve'!$D$15*(U86/$Z$6)^2+'LED Curve'!$D$16*(U86/$Z$6)^1+'LED Curve'!$D$17)*$AE$6+((R$5-10)*Design!C$18)),0,         ('LED Curve'!$D$14*(U86/$Z$6)^3+'LED Curve'!$D$15*(U86/$Z$6)^2+'LED Curve'!$D$16*(U86/$Z$6)^1+'LED Curve'!$D$17)*$AE$6))</f>
        <v>0</v>
      </c>
      <c r="AI86">
        <f t="shared" si="157"/>
        <v>93.243736568072933</v>
      </c>
      <c r="AJ86" s="57">
        <f>IF(D86&lt;('LED Curve'!$D$14*(V86/$W$2)^3+'LED Curve'!$D$15*(V86/$W$2)^2+'LED Curve'!$D$16*(V86/$W$2)^1+'LED Curve'!$D$17)*$AC$2+((R$5-1)*Design!C$18),0,         ('LED Curve'!$D$14*(V86/$W$2)^3+'LED Curve'!$D$15*(V86/$W$2)^2+'LED Curve'!$D$16*(V86/$W$2)^1+'LED Curve'!$D$17)*$AC$2)</f>
        <v>26.668613763747384</v>
      </c>
      <c r="AK86" s="57">
        <f>IF(AJ86=0,0,IF(D86&lt;AJ86+('LED Curve'!$D$14*(V86/$W$3)^3+'LED Curve'!$D$15*(V86/$W$3)^2+'LED Curve'!$D$16*(V86/$W$3)^1+'LED Curve'!$D$17)*$AC$3+((R$5-1)*Design!C$18),0,         ('LED Curve'!$D$14*(V86/$W$3)^3+'LED Curve'!$D$15*(V86/$W$3)^2+'LED Curve'!$D$16*(V86/$W$3)^1+'LED Curve'!$D$17)*$AC$3))</f>
        <v>66.671534409368462</v>
      </c>
      <c r="AL86" s="57">
        <f>IF(AK86=0,0,IF(D86&lt;(SUM(AJ86:AK86)+('LED Curve'!$D$14*(V86/$W$4)^3+'LED Curve'!$D$15*(V86/$W$4)^2+'LED Curve'!$D$16*(V86/$W$4)^1+'LED Curve'!$D$17)*$AC$4+((R$5-1)*Design!C$18)),0,         ('LED Curve'!$D$14*(V86/$W$4)^3+'LED Curve'!$D$15*(V86/$W$4)^2+'LED Curve'!$D$16*(V86/$W$4)^1+'LED Curve'!$D$17)*$AC$4))</f>
        <v>0</v>
      </c>
      <c r="AM86" s="57">
        <f>IF(AL86=0,0,IF(D86&lt;(SUM(AJ86:AL86)+('LED Curve'!$D$14*(V86/$W$5)^3+'LED Curve'!$D$15*(V86/$W$5)^2+'LED Curve'!$D$16*(V86/$W$5)^1+'LED Curve'!$D$17)*$AC$5+((R$5-1)*Design!C$18)),0,         ('LED Curve'!$D$14*(V86/$W$5)^3+'LED Curve'!$D$15*(V86/$W$5)^2+'LED Curve'!$D$16*(V86/$W$5)^1+'LED Curve'!$D$17)*$AC$5))</f>
        <v>0</v>
      </c>
      <c r="AN86" s="57">
        <f>IF(AM86=0,0,IF(D86&lt;(SUM(AJ86:AM86)+ ('LED Curve'!$D$14*(V86/$W$6)^3+'LED Curve'!$D$15*(V86/$W$6)^2+'LED Curve'!$D$16*(V86/$W$6)^1+'LED Curve'!$D$17)*$AC$6+((R$5-1)*Design!C$18)),0,         ('LED Curve'!$D$14*(V86/$W$6)^3+'LED Curve'!$D$15*(V86/$W$6)^2+'LED Curve'!$D$16*(V86/$W$6)^1+'LED Curve'!$D$17)*$AC$6))</f>
        <v>0</v>
      </c>
      <c r="AO86" s="57">
        <f>IF(AN86=0,0,IF(D86&lt;(SUM(AJ86:AN86)+('LED Curve'!$D$14*(V86/$Z$2)^3+'LED Curve'!$D$15*(V86/$Z$2)^2+'LED Curve'!$D$16*(V86/$Z$2)^1+'LED Curve'!$D$17)*$AE$2+((R$5-1)*Design!C$18)),0,         ('LED Curve'!$D$14*(V86/$Z$2)^3+'LED Curve'!$D$15*(V86/$Z$2)^2+'LED Curve'!$D$16*(V86/$Z$2)^1+'LED Curve'!$D$17)*$AE$2))</f>
        <v>0</v>
      </c>
      <c r="AP86" s="57">
        <f>IF(AO86=0,0,IF(D86&lt;(SUM(AJ86:AO86)+('LED Curve'!$D$14*(V86/$Z$3)^3+'LED Curve'!$D$15*(V86/$Z$3)^2+'LED Curve'!$D$16*(V86/$Z$3)^1+'LED Curve'!$D$17)*$AE$3+((R$5-1)*Design!C$18)),0,         ('LED Curve'!$D$14*(V86/$Z$3)^3+'LED Curve'!$D$15*(V86/$Z$3)^2+'LED Curve'!$D$16*(V86/$Z$3)^1+'LED Curve'!$D$17)*$AE$3))</f>
        <v>0</v>
      </c>
      <c r="AQ86" s="57">
        <f>IF(AP86=0,0,IF(D86&lt;(SUM(AJ86:AP86)+('LED Curve'!$D$14*(V86/$Z$4)^3+'LED Curve'!$D$15*(V86/$Z$4)^2+'LED Curve'!$D$16*(V86/$Z$4)^1+'LED Curve'!$D$17)*$AE$4+((R$5-1)*Design!C$18)),0,         ('LED Curve'!$D$14*(V86/$Z$4)^3+'LED Curve'!$D$15*(V86/$Z$4)^2+'LED Curve'!$D$16*(V86/$Z$4)^1+'LED Curve'!$D$17)*$AE$4))</f>
        <v>0</v>
      </c>
      <c r="AR86" s="57">
        <f>IF(AQ86=0,0,IF(D86&lt;(SUM(AJ86:AQ86)+('LED Curve'!$D$14*(V86/$Z$5)^3+'LED Curve'!$D$15*(V86/$Z$5)^2+'LED Curve'!$D$16*(V86/$Z$5)^1+'LED Curve'!$D$17)*$AE$5+((R$5-1)*Design!C$18)),0,         ('LED Curve'!$D$14*(V86/$Z$5)^3+'LED Curve'!$D$15*(V86/$Z$5)^2+'LED Curve'!$D$16*(V86/$Z$5)^1+'LED Curve'!$D$17)*$AE$5))</f>
        <v>0</v>
      </c>
      <c r="AS86" s="57">
        <f>IF(AR86=0,0,IF(D86&lt;(SUM(AJ86:AR86)+('LED Curve'!$D$14*(V86/$Z$6)^3+'LED Curve'!$D$15*(V86/$Z$6)^2+'LED Curve'!$D$16*(V86/$Z$6)^1+'LED Curve'!$D$17)*$AE$6+((R$5-1)*Design!C$18)),0,         ('LED Curve'!$D$14*(V86/$Z$6)^3+'LED Curve'!$D$15*(V86/$Z$6)^2+'LED Curve'!$D$16*(V86/$Z$6)^1+'LED Curve'!$D$17)*$AE$6))</f>
        <v>0</v>
      </c>
      <c r="AU86" s="59">
        <f>IF(E86&lt;('LED Curve'!$D$14*(W86/$W$2)^3+'LED Curve'!$D$15*(W86/$W$2)^2+'LED Curve'!$D$16*(W86/$W$2)^1+'LED Curve'!$D$17)*$AC$2+((R$5-1)*Design!C$18),0,         ('LED Curve'!$D$14*(W86/$W$2)^3+'LED Curve'!$D$15*(W86/$W$2)^2+'LED Curve'!$D$16*(W86/$W$2)^1+'LED Curve'!$D$17)*$AC$2)</f>
        <v>26.703449268934648</v>
      </c>
      <c r="AV86" s="59">
        <f>IF(AU86=0,0,IF(E86&lt;AU86+('LED Curve'!$D$14*(W86/$W$3)^3+'LED Curve'!$D$15*(W86/$W$3)^2+'LED Curve'!$D$16*(W86/$W$3)^1+'LED Curve'!$D$17)*$AC$3+((R$5-2)*Design!C$18),0,         ('LED Curve'!$D$14*(W86/$W$3)^3+'LED Curve'!$D$15*(W86/$W$3)^2+'LED Curve'!$D$16*(W86/$W$3)^1+'LED Curve'!$D$17)*$AC$3))</f>
        <v>66.758623172336627</v>
      </c>
      <c r="AW86" s="59">
        <f>IF(AV86=0,0,IF(E86&lt;(SUM(AU86:AV86)+('LED Curve'!$D$14*(W86/$W$4)^3+'LED Curve'!$D$15*(W86/$W$4)^2+'LED Curve'!$D$16*(W86/$W$4)^1+'LED Curve'!$D$17)*$AC$4+((R$5-3)*Design!C$18)),0,         ('LED Curve'!$D$14*(W86/$W$4)^3+'LED Curve'!$D$15*(W86/$W$4)^2+'LED Curve'!$D$16*(W86/$W$4)^1+'LED Curve'!$D$17)*$AC$4))</f>
        <v>0</v>
      </c>
      <c r="AX86" s="59">
        <f>IF(AW86=0,0,IF(E86&lt;(SUM(AU86:AW86)+('LED Curve'!$D$14*(W86/$W$5)^3+'LED Curve'!$D$15*(W86/$W$5)^2+'LED Curve'!$D$16*(W86/$W$5)^1+'LED Curve'!$D$17)*$AC$5+((R$5-4)*Design!C$18)),0,         ('LED Curve'!$D$14*(W86/$W$5)^3+'LED Curve'!$D$15*(W86/$W$5)^2+'LED Curve'!$D$16*(W86/$W$5)^1+'LED Curve'!$D$17)*$AC$5))</f>
        <v>0</v>
      </c>
      <c r="AY86" s="59">
        <f>IF(AX86=0,0,IF(E86&lt;(SUM(AU86:AX86)+ ('LED Curve'!$D$14*(W86/$W$6)^3+'LED Curve'!$D$15*(W86/$W$6)^2+'LED Curve'!$D$16*(W86/$W$6)^1+'LED Curve'!$D$17)*$AC$6+((R$5-5)*Design!C$18)),0,         ('LED Curve'!$D$14*(W86/$W$6)^3+'LED Curve'!$D$15*(W86/$W$6)^2+'LED Curve'!$D$16*(W86/$W$6)^1+'LED Curve'!$D$17)*$AC$6))</f>
        <v>0</v>
      </c>
      <c r="AZ86" s="59">
        <f>IF(AY86=0,0,IF(E86&lt;(SUM(AU86:AY86)+('LED Curve'!$D$14*(W86/$Z$2)^3+'LED Curve'!$D$15*(W86/$Z$2)^2+'LED Curve'!$D$16*(W86/$Z$2)^1+'LED Curve'!$D$17)*$AE$2+((R$5-6)*Design!C$18)),0,         ('LED Curve'!$D$14*(W86/$Z$2)^3+'LED Curve'!$D$15*(W86/$Z$2)^2+'LED Curve'!$D$16*(W86/$Z$2)^1+'LED Curve'!$D$17)*$AE$2))</f>
        <v>0</v>
      </c>
      <c r="BA86" s="59">
        <f>IF(AZ86=0,0,IF(E86&lt;(SUM(AU86:AZ86)+('LED Curve'!$D$14*(W86/$Z$3)^3+'LED Curve'!$D$15*(W86/$Z$3)^2+'LED Curve'!$D$16*(W86/$Z$3)^1+'LED Curve'!$D$17)*$AE$3+((R$5-7)*Design!C$18)),0,         ('LED Curve'!$D$14*(W86/$Z$3)^3+'LED Curve'!$D$15*(W86/$Z$3)^2+'LED Curve'!$D$16*(W86/$Z$3)^1+'LED Curve'!$D$17)*$AE$3))</f>
        <v>0</v>
      </c>
      <c r="BB86" s="59">
        <f>IF(BA86=0,0,IF(E86&lt;(SUM(AU86:BA86)+('LED Curve'!$D$14*(W86/$Z$4)^3+'LED Curve'!$D$15*(W86/$Z$4)^2+'LED Curve'!$D$16*(W86/$Z$4)^1+'LED Curve'!$D$17)*$AE$4+((R$5-8)*Design!C$18)),0,         ('LED Curve'!$D$14*(W86/$Z$4)^3+'LED Curve'!$D$15*(W86/$Z$4)^2+'LED Curve'!$D$16*(W86/$Z$4)^1+'LED Curve'!$D$17)*$AE$4))</f>
        <v>0</v>
      </c>
      <c r="BC86" s="59">
        <f>IF(BB86=0,0,IF(E86&lt;(SUM(AU86:BB86)+('LED Curve'!$D$14*(W86/$Z$5)^3+'LED Curve'!$D$15*(W86/$Z$5)^2+'LED Curve'!$D$16*(W86/$Z$5)^1+'LED Curve'!$D$17)*$AE$5+((R$5-9)*Design!C$18)),0,         ('LED Curve'!$D$14*(W86/$Z$5)^3+'LED Curve'!$D$15*(W86/$Z$5)^2+'LED Curve'!$D$16*(W86/$Z$5)^1+'LED Curve'!$D$17)*$AE$5))</f>
        <v>0</v>
      </c>
      <c r="BD86" s="59">
        <f>IF(BC86=0,0,IF(E86&lt;(SUM(AU86:BC86)+('LED Curve'!$D$14*(W86/$Z$6)^3+'LED Curve'!$D$15*(W86/$Z$6)^2+'LED Curve'!$D$16*(W86/$Z$6)^1+'LED Curve'!$D$17)*$AE$6+((R$5-10)*Design!C$18)),0,         ('LED Curve'!$D$14*(W86/$Z$6)^3+'LED Curve'!$D$15*(W86/$Z$6)^2+'LED Curve'!$D$16*(W86/$Z$6)^1+'LED Curve'!$D$17)*$AE$6))</f>
        <v>0</v>
      </c>
      <c r="BE86">
        <f t="shared" si="158"/>
        <v>93.462072441271275</v>
      </c>
      <c r="BF86" s="64">
        <f t="shared" si="124"/>
        <v>213.73136560480839</v>
      </c>
      <c r="BG86" s="64">
        <f t="shared" si="125"/>
        <v>213.73136560480839</v>
      </c>
      <c r="BH86" s="64">
        <f t="shared" si="126"/>
        <v>0</v>
      </c>
      <c r="BI86" s="64">
        <f t="shared" si="127"/>
        <v>0</v>
      </c>
      <c r="BJ86" s="64">
        <f t="shared" si="128"/>
        <v>0</v>
      </c>
      <c r="BK86" s="64">
        <f t="shared" si="129"/>
        <v>0</v>
      </c>
      <c r="BL86" s="64">
        <f t="shared" si="130"/>
        <v>0</v>
      </c>
      <c r="BM86" s="64">
        <f t="shared" si="131"/>
        <v>0</v>
      </c>
      <c r="BN86" s="64">
        <f t="shared" si="132"/>
        <v>0</v>
      </c>
      <c r="BO86" s="64">
        <f t="shared" si="133"/>
        <v>0</v>
      </c>
      <c r="BQ86" s="67">
        <f t="shared" si="134"/>
        <v>215.98135150147667</v>
      </c>
      <c r="BR86" s="67">
        <f t="shared" si="135"/>
        <v>215.98135150147667</v>
      </c>
      <c r="BS86" s="67">
        <f t="shared" si="136"/>
        <v>0</v>
      </c>
      <c r="BT86" s="67">
        <f t="shared" si="137"/>
        <v>0</v>
      </c>
      <c r="BU86" s="67">
        <f t="shared" si="138"/>
        <v>0</v>
      </c>
      <c r="BV86" s="67">
        <f t="shared" si="139"/>
        <v>0</v>
      </c>
      <c r="BW86" s="67">
        <f t="shared" si="140"/>
        <v>0</v>
      </c>
      <c r="BX86" s="67">
        <f t="shared" si="141"/>
        <v>0</v>
      </c>
      <c r="BY86" s="67">
        <f t="shared" si="142"/>
        <v>0</v>
      </c>
      <c r="BZ86" s="67">
        <f t="shared" si="143"/>
        <v>0</v>
      </c>
      <c r="CB86" s="70">
        <f t="shared" si="144"/>
        <v>218.95882913680015</v>
      </c>
      <c r="CC86" s="70">
        <f t="shared" si="145"/>
        <v>218.95882913680015</v>
      </c>
      <c r="CD86" s="70">
        <f t="shared" si="146"/>
        <v>0</v>
      </c>
      <c r="CE86" s="70">
        <f t="shared" si="147"/>
        <v>0</v>
      </c>
      <c r="CF86" s="70">
        <f t="shared" si="148"/>
        <v>0</v>
      </c>
      <c r="CG86" s="70">
        <f t="shared" si="149"/>
        <v>0</v>
      </c>
      <c r="CH86" s="70">
        <f t="shared" si="150"/>
        <v>0</v>
      </c>
      <c r="CI86" s="70">
        <f t="shared" si="151"/>
        <v>0</v>
      </c>
      <c r="CJ86" s="70">
        <f t="shared" si="152"/>
        <v>0</v>
      </c>
      <c r="CK86" s="70">
        <f t="shared" si="153"/>
        <v>0</v>
      </c>
      <c r="CL86">
        <f t="shared" si="159"/>
        <v>437.9176582736003</v>
      </c>
      <c r="CM86" s="64">
        <f t="shared" si="160"/>
        <v>213.73136560480839</v>
      </c>
      <c r="CN86" s="64">
        <f t="shared" si="161"/>
        <v>213.73136560480839</v>
      </c>
      <c r="CO86" s="64">
        <f t="shared" si="162"/>
        <v>0</v>
      </c>
      <c r="CP86" s="64">
        <f t="shared" si="163"/>
        <v>0</v>
      </c>
      <c r="CQ86" s="64">
        <f t="shared" si="164"/>
        <v>0</v>
      </c>
      <c r="CR86" s="64">
        <f t="shared" si="165"/>
        <v>0</v>
      </c>
      <c r="CS86" s="64">
        <f t="shared" si="166"/>
        <v>0</v>
      </c>
      <c r="CT86" s="64">
        <f t="shared" si="167"/>
        <v>0</v>
      </c>
      <c r="CU86" s="64">
        <f t="shared" si="168"/>
        <v>0</v>
      </c>
      <c r="CV86" s="64">
        <f t="shared" si="169"/>
        <v>0</v>
      </c>
      <c r="CX86" s="103">
        <f t="shared" si="170"/>
        <v>215.98135150147667</v>
      </c>
      <c r="CY86" s="103">
        <f t="shared" si="171"/>
        <v>215.98135150147667</v>
      </c>
      <c r="CZ86" s="103">
        <f t="shared" si="172"/>
        <v>0</v>
      </c>
      <c r="DA86" s="103">
        <f t="shared" si="173"/>
        <v>0</v>
      </c>
      <c r="DB86" s="103">
        <f t="shared" si="174"/>
        <v>0</v>
      </c>
      <c r="DC86" s="103">
        <f t="shared" si="175"/>
        <v>0</v>
      </c>
      <c r="DD86" s="103">
        <f t="shared" si="176"/>
        <v>0</v>
      </c>
      <c r="DE86" s="103">
        <f t="shared" si="177"/>
        <v>0</v>
      </c>
      <c r="DF86" s="103">
        <f t="shared" si="178"/>
        <v>0</v>
      </c>
      <c r="DG86" s="103">
        <f t="shared" si="179"/>
        <v>0</v>
      </c>
      <c r="DI86" s="70">
        <f t="shared" si="180"/>
        <v>218.95882913680015</v>
      </c>
      <c r="DJ86" s="70">
        <f t="shared" si="181"/>
        <v>218.95882913680015</v>
      </c>
      <c r="DK86" s="70">
        <f t="shared" si="182"/>
        <v>0</v>
      </c>
      <c r="DL86" s="70">
        <f t="shared" si="183"/>
        <v>0</v>
      </c>
      <c r="DM86" s="70">
        <f t="shared" si="184"/>
        <v>0</v>
      </c>
      <c r="DN86" s="70">
        <f t="shared" si="185"/>
        <v>0</v>
      </c>
      <c r="DO86" s="70">
        <f t="shared" si="186"/>
        <v>0</v>
      </c>
      <c r="DP86" s="70">
        <f t="shared" si="187"/>
        <v>0</v>
      </c>
      <c r="DQ86" s="70">
        <f t="shared" si="188"/>
        <v>0</v>
      </c>
      <c r="DR86" s="70">
        <f t="shared" si="189"/>
        <v>0</v>
      </c>
      <c r="DT86">
        <f t="shared" si="190"/>
        <v>25.680294031138029</v>
      </c>
      <c r="DU86">
        <f t="shared" si="191"/>
        <v>28.867635753753412</v>
      </c>
      <c r="DV86">
        <f t="shared" si="192"/>
        <v>32.222813645734881</v>
      </c>
      <c r="DX86">
        <f t="shared" si="193"/>
        <v>0.37706366096745542</v>
      </c>
      <c r="DY86">
        <f t="shared" si="194"/>
        <v>0.36216021299347539</v>
      </c>
      <c r="DZ86">
        <f t="shared" si="195"/>
        <v>0.34557815285651416</v>
      </c>
      <c r="EB86">
        <f t="shared" si="196"/>
        <v>5.6940317573683537</v>
      </c>
      <c r="EC86">
        <f t="shared" si="197"/>
        <v>14.235079393420884</v>
      </c>
      <c r="ED86">
        <f t="shared" si="198"/>
        <v>0</v>
      </c>
      <c r="EE86">
        <f t="shared" si="199"/>
        <v>0</v>
      </c>
      <c r="EF86">
        <f t="shared" si="200"/>
        <v>0</v>
      </c>
      <c r="EG86">
        <f t="shared" si="201"/>
        <v>0</v>
      </c>
      <c r="EH86">
        <f t="shared" si="202"/>
        <v>0</v>
      </c>
      <c r="EI86">
        <f t="shared" si="203"/>
        <v>0</v>
      </c>
      <c r="EJ86">
        <f t="shared" si="204"/>
        <v>0</v>
      </c>
      <c r="EK86">
        <f t="shared" si="205"/>
        <v>0</v>
      </c>
      <c r="EM86">
        <f t="shared" si="206"/>
        <v>5.7599232433650425</v>
      </c>
      <c r="EN86">
        <f t="shared" si="207"/>
        <v>14.399808108412607</v>
      </c>
      <c r="EO86">
        <f t="shared" si="208"/>
        <v>0</v>
      </c>
      <c r="EP86">
        <f t="shared" si="209"/>
        <v>0</v>
      </c>
      <c r="EQ86">
        <f t="shared" si="210"/>
        <v>0</v>
      </c>
      <c r="ER86">
        <f t="shared" si="211"/>
        <v>0</v>
      </c>
      <c r="ES86">
        <f t="shared" si="212"/>
        <v>0</v>
      </c>
      <c r="ET86">
        <f t="shared" si="213"/>
        <v>0</v>
      </c>
      <c r="EU86">
        <f t="shared" si="214"/>
        <v>0</v>
      </c>
      <c r="EV86">
        <f t="shared" si="215"/>
        <v>0</v>
      </c>
      <c r="EX86">
        <f t="shared" si="216"/>
        <v>5.8469559858398723</v>
      </c>
      <c r="EY86">
        <f t="shared" si="217"/>
        <v>14.617389964599683</v>
      </c>
      <c r="EZ86">
        <f t="shared" si="218"/>
        <v>0</v>
      </c>
      <c r="FA86">
        <f t="shared" si="219"/>
        <v>0</v>
      </c>
      <c r="FB86">
        <f t="shared" si="220"/>
        <v>0</v>
      </c>
      <c r="FC86">
        <f t="shared" si="221"/>
        <v>0</v>
      </c>
      <c r="FD86">
        <f t="shared" si="222"/>
        <v>0</v>
      </c>
      <c r="FE86">
        <f t="shared" si="223"/>
        <v>0</v>
      </c>
      <c r="FF86">
        <f t="shared" si="224"/>
        <v>0</v>
      </c>
      <c r="FG86">
        <f t="shared" si="225"/>
        <v>0</v>
      </c>
      <c r="FJ86">
        <f>IF($W$2=0,0,IF(BF86&lt;=0,0,('LED Curve'!$D$19*(BF86/$W$2)^3+'LED Curve'!$D$20*(BF86/$W$2)^2+'LED Curve'!$D$21*(BF86/$W$2)^1+'LED Curve'!$D$22)*$AC$2*$W$2))</f>
        <v>759.15091706767862</v>
      </c>
      <c r="FK86">
        <f>IF($W$3=0,0,IF(BG86&lt;=0,0,('LED Curve'!$D$19*(BG86/$W$3)^3+'LED Curve'!$D$20*(BG86/$W$3)^2+'LED Curve'!$D$21*(BG86/$W$3)^1+'LED Curve'!$D$22)*$AC$3*$W$3))</f>
        <v>1897.8772926691965</v>
      </c>
      <c r="FL86">
        <f>IF($W$4=0,0,IF(BH86&lt;=0,0,('LED Curve'!$D$19*(BH86/$W$4)^3+'LED Curve'!$D$20*(BH86/$W$4)^2+'LED Curve'!$D$21*(BH86/$W$4)^1+'LED Curve'!$D$22)*$AC$4*$W$4))</f>
        <v>0</v>
      </c>
      <c r="FM86">
        <f>IF($W$5=0,0,IF(BI86&lt;=0,0,('LED Curve'!$D$19*(BI86/$W$5)^3+'LED Curve'!$D$20*(BI86/$W$5)^2+'LED Curve'!$D$21*(BI86/$W$5)^1+'LED Curve'!$D$22)*$AC$5*$W$5))</f>
        <v>0</v>
      </c>
      <c r="FN86">
        <f>IF($W$6=0,0,IF(BJ86&lt;=0,0,('LED Curve'!$D$19*(BJ86/$W$6)^3+'LED Curve'!$D$20*(BJ86/$W$6)^2+'LED Curve'!$D$21*(BJ86/$W$6)^1+'LED Curve'!$D$22)*$AC$6*$W$6))</f>
        <v>0</v>
      </c>
      <c r="FO86">
        <f>IF($Z$2=0,0,IF(BK86&lt;=0,0,('LED Curve'!$D$19*(BK86/$Z$2)^3+'LED Curve'!$D$20*(BK86/$Z$2)^2+'LED Curve'!$D$21*(BK86/$Z$2)^1+'LED Curve'!$D$22)*$AE$2*$Z$2))</f>
        <v>0</v>
      </c>
      <c r="FP86">
        <f>IF($Z$3=0,0,IF(BL86&lt;=0,0,('LED Curve'!$D$19*(BL86/$Z$3)^3+'LED Curve'!$D$20*(BL86/$Z$3)^2+'LED Curve'!$D$21*(BL86/$Z$3)^1+'LED Curve'!$D$22)*$AE$3*$Z$3))</f>
        <v>0</v>
      </c>
      <c r="FQ86">
        <f>IF($Z$4=0,0,IF(BM86&lt;=0,0,('LED Curve'!$D$19*(BM86/$Z$4)^3+'LED Curve'!$D$20*(BM86/$Z$4)^2+'LED Curve'!$D$21*(BM86/$Z$4)^1+'LED Curve'!$D$22)*$AE$4*$Z$4))</f>
        <v>0</v>
      </c>
      <c r="FR86">
        <f>IF($Z$5=0,0,IF(BN86&lt;=0,0,('LED Curve'!$D$19*(BN86/$Z$5)^3+'LED Curve'!$D$20*(BN86/$Z$5)^2+'LED Curve'!$D$21*(BN86/$Z$5)^1+'LED Curve'!$D$22)*$AE$5*$Z$5))</f>
        <v>0</v>
      </c>
      <c r="FS86">
        <f>IF($Z$6=0,0,IF(BO86&lt;=0,0,('LED Curve'!$D$19*(BO86/$Z$6)^3+'LED Curve'!$D$20*(BO86/$Z$6)^2+'LED Curve'!$D$21*(BO86/$Z$6)^1+'LED Curve'!$D$22)*$AE$6*$Z$6))</f>
        <v>0</v>
      </c>
      <c r="FU86">
        <f>IF($W$2=0,0,IF(BQ86&lt;=0,0,('LED Curve'!$D$19*(BQ86/$W$2)^3+'LED Curve'!$D$20*(BQ86/$W$2)^2+'LED Curve'!$D$21*(BQ86/$W$2)^1+'LED Curve'!$D$22)*$AC$2*$W$2))</f>
        <v>764.69807635854613</v>
      </c>
      <c r="FV86">
        <f>IF($W$3=0,0,IF(BR86&lt;=0,0,('LED Curve'!$D$19*(BR86/$W$3)^3+'LED Curve'!$D$20*(BR86/$W$3)^2+'LED Curve'!$D$21*(BR86/$W$3)^1+'LED Curve'!$D$22)*$AC$3*$W$3))</f>
        <v>1911.7451908963653</v>
      </c>
      <c r="FW86">
        <f>IF($W$4=0,0,IF(BS86&lt;=0,0,('LED Curve'!$D$19*(BS86/$W$4)^3+'LED Curve'!$D$20*(BS86/$W$4)^2+'LED Curve'!$D$21*(BS86/$W$4)^1+'LED Curve'!$D$22)*$AC$4*$W$4))</f>
        <v>0</v>
      </c>
      <c r="FX86">
        <f>IF($W$5=0,0,IF(BT86&lt;=0,0,('LED Curve'!$D$19*(BT86/$W$5)^3+'LED Curve'!$D$20*(BT86/$W$5)^2+'LED Curve'!$D$21*(BT86/$W$5)^1+'LED Curve'!$D$22)*$AC$5*$W$5))</f>
        <v>0</v>
      </c>
      <c r="FY86">
        <f>IF($W$6=0,0,IF(BU86&lt;=0,0,('LED Curve'!$D$19*(BU86/$W$6)^3+'LED Curve'!$D$20*(BU86/$W$6)^2+'LED Curve'!$D$21*(BU86/$W$6)^1+'LED Curve'!$D$22)*$AC$6*$W$6))</f>
        <v>0</v>
      </c>
      <c r="FZ86">
        <f>IF($Z$2=0,0,IF(BV86&lt;=0,0,('LED Curve'!$D$19*(BV86/$Z$2)^3+'LED Curve'!$D$20*(BV86/$Z$2)^2+'LED Curve'!$D$21*(BV86/$Z$2)^1+'LED Curve'!$D$22)*$AE$2*$Z$2))</f>
        <v>0</v>
      </c>
      <c r="GA86">
        <f>IF($Z$3=0,0,IF(BW86&lt;=0,0,('LED Curve'!$D$19*(BW86/$Z$3)^3+'LED Curve'!$D$20*(BW86/$Z$3)^2+'LED Curve'!$D$21*(BW86/$Z$3)^1+'LED Curve'!$D$22)*$AE$3*$Z$3))</f>
        <v>0</v>
      </c>
      <c r="GB86">
        <f>IF($Z$4=0,0,IF(BX86&lt;=0,0,('LED Curve'!$D$19*(BX86/$Z$4)^3+'LED Curve'!$D$20*(BX86/$Z$4)^2+'LED Curve'!$D$21*(BX86/$Z$4)^1+'LED Curve'!$D$22)*$AE$4*$Z$4))</f>
        <v>0</v>
      </c>
      <c r="GC86">
        <f>IF($Z$5=0,0,IF(BY86&lt;=0,0,('LED Curve'!$D$19*(BY86/$Z$5)^3+'LED Curve'!$D$20*(BY86/$Z$5)^2+'LED Curve'!$D$21*(BY86/$Z$5)^1+'LED Curve'!$D$22)*$AE$5*$Z$5))</f>
        <v>0</v>
      </c>
      <c r="GD86">
        <f>IF($Z$6=0,0,IF(BZ86&lt;=0,0,('LED Curve'!$D$19*(BZ86/$Z$6)^3+'LED Curve'!$D$20*(BZ86/$Z$6)^2+'LED Curve'!$D$21*(BZ86/$Z$6)^1+'LED Curve'!$D$22)*$AE$6*$Z$6))</f>
        <v>0</v>
      </c>
      <c r="GF86">
        <f>IF($W$2=0,0,IF(CB86&lt;=0,0,('LED Curve'!$D$19*(CB86/$W$2)^3+'LED Curve'!$D$20*(CB86/$W$2)^2+'LED Curve'!$D$21*(CB86/$W$2)^1+'LED Curve'!$D$22)*$AC$2*$W$2))</f>
        <v>771.93467060420596</v>
      </c>
      <c r="GG86">
        <f>IF($W$3=0,0,IF(CC86&lt;=0,0,('LED Curve'!$D$19*(CC86/$W$3)^3+'LED Curve'!$D$20*(CC86/$W$3)^2+'LED Curve'!$D$21*(CC86/$W$3)^1+'LED Curve'!$D$22)*$AC$3*$W$3))</f>
        <v>1929.836676510515</v>
      </c>
      <c r="GH86">
        <f>IF($W$4=0,0,IF(CD86&lt;=0,0,('LED Curve'!$D$19*(CD86/$W$4)^3+'LED Curve'!$D$20*(CD86/$W$4)^2+'LED Curve'!$D$21*(CD86/$W$4)^1+'LED Curve'!$D$22)*$AC$4*$W$4))</f>
        <v>0</v>
      </c>
      <c r="GI86">
        <f>IF($W$5=0,0,IF(CE86&lt;=0,0,('LED Curve'!$D$19*(CE86/$W$5)^3+'LED Curve'!$D$20*(CE86/$W$5)^2+'LED Curve'!$D$21*(CE86/$W$5)^1+'LED Curve'!$D$22)*$AC$5*$W$5))</f>
        <v>0</v>
      </c>
      <c r="GJ86">
        <f>IF($W$6=0,0,IF(CF86&lt;=0,0,('LED Curve'!$D$19*(CF86/$W$6)^3+'LED Curve'!$D$20*(CF86/$W$6)^2+'LED Curve'!$D$21*(CF86/$W$6)^1+'LED Curve'!$D$22)*$AC$6*$W$6))</f>
        <v>0</v>
      </c>
      <c r="GK86">
        <f>IF($Z$2=0,0,IF(CG86&lt;=0,0,('LED Curve'!$D$19*(CG86/$Z$2)^3+'LED Curve'!$D$20*(CG86/$Z$2)^2+'LED Curve'!$D$21*(CG86/$Z$2)^1+'LED Curve'!$D$22)*$AE$2*$Z$2))</f>
        <v>0</v>
      </c>
      <c r="GL86">
        <f>IF($Z$3=0,0,IF(CH86&lt;=0,0,('LED Curve'!$D$19*(CH86/$Z$3)^3+'LED Curve'!$D$20*(CH86/$Z$3)^2+'LED Curve'!$D$21*(CH86/$Z$3)^1+'LED Curve'!$D$22)*$AE$3*$Z$3))</f>
        <v>0</v>
      </c>
      <c r="GM86">
        <f>IF($Z$4=0,0,IF(CI86&lt;=0,0,('LED Curve'!$D$19*(CI86/$Z$4)^3+'LED Curve'!$D$20*(CI86/$Z$4)^2+'LED Curve'!$D$21*(CI86/$Z$4)^1+'LED Curve'!$D$22)*$AE$4*$Z$4))</f>
        <v>0</v>
      </c>
      <c r="GN86">
        <f>IF($Z$5=0,0,IF(CJ86&lt;=0,0,('LED Curve'!$D$19*(CJ86/$Z$5)^3+'LED Curve'!$D$20*(CJ86/$Z$5)^2+'LED Curve'!$D$21*(CJ86/$Z$5)^1+'LED Curve'!$D$22)*$AE$5*$Z$5))</f>
        <v>0</v>
      </c>
      <c r="GO86">
        <f>IF($Z$6=0,0,IF(CK86&lt;=0,0,('LED Curve'!$D$19*(CK86/$Z$6)^3+'LED Curve'!$D$20*(CK86/$Z$6)^2+'LED Curve'!$D$21*(CK86/$Z$6)^1+'LED Curve'!$D$22)*$AE$6*$Z$6))</f>
        <v>0</v>
      </c>
      <c r="GQ86">
        <f t="shared" si="226"/>
        <v>2657.0282097368754</v>
      </c>
      <c r="GR86">
        <f t="shared" si="154"/>
        <v>892.13232431929737</v>
      </c>
      <c r="GS86">
        <f t="shared" si="227"/>
        <v>2676.4432672549115</v>
      </c>
      <c r="GT86">
        <f t="shared" si="155"/>
        <v>368.21735041579586</v>
      </c>
      <c r="GU86">
        <f t="shared" si="228"/>
        <v>2701.7713471147208</v>
      </c>
      <c r="GV86">
        <f t="shared" si="156"/>
        <v>139.65930255638341</v>
      </c>
    </row>
    <row r="87" spans="1:204" ht="16.899999999999999">
      <c r="A87">
        <v>76</v>
      </c>
      <c r="B87">
        <f t="shared" si="117"/>
        <v>2.4739583333333332E-3</v>
      </c>
      <c r="C87" s="50">
        <f t="shared" si="118"/>
        <v>121.2779543173754</v>
      </c>
      <c r="D87" s="50">
        <f t="shared" si="119"/>
        <v>134.90883813041711</v>
      </c>
      <c r="E87" s="50">
        <f t="shared" si="120"/>
        <v>148.53972194345883</v>
      </c>
      <c r="G87" s="52">
        <f t="shared" si="121"/>
        <v>1.9250468939265937</v>
      </c>
      <c r="H87" s="52">
        <f t="shared" si="122"/>
        <v>2.1414101290542398</v>
      </c>
      <c r="I87" s="52">
        <f t="shared" si="123"/>
        <v>2.3577733641818859</v>
      </c>
      <c r="J87" s="52">
        <f>IF(C87&lt;Calculation!D$19,0,G87)</f>
        <v>1.9250468939265937</v>
      </c>
      <c r="K87" s="52">
        <f>IF(D87&lt;Calculation!D$19,0,H87)</f>
        <v>2.1414101290542398</v>
      </c>
      <c r="L87" s="52">
        <f>IF(E87&lt;Calculation!D$19,0,I87)</f>
        <v>2.3577733641818859</v>
      </c>
      <c r="M87" s="52">
        <f>IF(IF(C87&lt;Calculation!D$19,0,C87*(R$3/(R$2+R$3)))&gt;0,$H$2*SIN(2*PI()*$E$2*B87)+$H$5,0)</f>
        <v>1.9414513884179665</v>
      </c>
      <c r="N87" s="52">
        <f>IF(IF(D87&lt;Calculation!D$19,0,D87*(R$3/(R$2+R$3)))&gt;0,$J$2*SIN(2*PI()*$E$2*B87)+$J$5,0)</f>
        <v>1.9636867168185026</v>
      </c>
      <c r="O87" s="52">
        <f>IF(IF(E87&lt;Calculation!D$19,0,E87*(R$3/(R$2+R$3)))&gt;0,$L$2*SIN(2*PI()*$E$2*B87)+$L$5,0)</f>
        <v>1.9924694708669353</v>
      </c>
      <c r="Q87" s="55">
        <f>(M87/Design!C$43)*10^3</f>
        <v>215.71682093532962</v>
      </c>
      <c r="R87" s="55">
        <f>(N87/Design!C$43)*10^3</f>
        <v>218.18741297983362</v>
      </c>
      <c r="S87" s="55">
        <f>(O87/Design!C$43)*10^3</f>
        <v>221.3854967629928</v>
      </c>
      <c r="U87" s="55">
        <f>(($H$2*SIN(2*PI()*$E$2*B87)+$H$5)/Design!C$43)*10^3</f>
        <v>215.71682093532962</v>
      </c>
      <c r="V87" s="55">
        <f>(($J$2*SIN(2*PI()*$E$2*B87)+$J$5)/Design!C$43)*10^3</f>
        <v>218.18741297983362</v>
      </c>
      <c r="W87" s="55">
        <f>(($L$2*SIN(2*PI()*$E$2*B87)+$L$5)/Design!C$43)*10^3</f>
        <v>221.3854967629928</v>
      </c>
      <c r="Y87" s="99">
        <f>IF(C87&lt;('LED Curve'!$D$14*(U87/$W$2)^3+'LED Curve'!$D$15*(U87/$W$2)^2+'LED Curve'!$D$16*(U87/$W$2)^1+'LED Curve'!$D$17)*$AC$2+((R$5-1)*Design!C$18),0,         ('LED Curve'!$D$14*(U87/$W$2)^3+'LED Curve'!$D$15*(U87/$W$2)^2+'LED Curve'!$D$16*(U87/$W$2)^1+'LED Curve'!$D$17)*$AC$2)</f>
        <v>26.665429302331599</v>
      </c>
      <c r="Z87" s="99">
        <f>IF(Y87=0,0,IF(C87&lt;Y87+('LED Curve'!$D$14*(U87/$W$3)^3+'LED Curve'!$D$15*(U87/$W$3)^2+'LED Curve'!$D$16*(U87/$W$3)^1+'LED Curve'!$D$17)*$AC$3+((R$5-2)*Design!C$18),0,         ('LED Curve'!$D$14*(U87/$W$3)^3+'LED Curve'!$D$15*(U87/$W$3)^2+'LED Curve'!$D$16*(U87/$W$3)^1+'LED Curve'!$D$17)*$AC$3))</f>
        <v>66.663573255828993</v>
      </c>
      <c r="AA87" s="99">
        <f>IF(Z87=0,0,IF(C87&lt;(SUM(Y87:Z87)+('LED Curve'!$D$14*(U87/$W$4)^3+'LED Curve'!$D$15*(U87/$W$4)^2+'LED Curve'!$D$16*(U87/$W$4)^1+'LED Curve'!$D$17)*$AC$4+((R$5-3)*Design!C$18)),0,         ('LED Curve'!$D$14*(U87/$W$4)^3+'LED Curve'!$D$15*(U87/$W$4)^2+'LED Curve'!$D$16*(U87/$W$4)^1+'LED Curve'!$D$17)*$AC$4))</f>
        <v>0</v>
      </c>
      <c r="AB87" s="99">
        <f>IF(AA87=0,0,IF(C87&lt;(SUM(Y87:AA87)+('LED Curve'!$D$14*(U87/$W$5)^3+'LED Curve'!$D$15*(U87/$W$5)^2+'LED Curve'!$D$16*(U87/$W$5)^1+'LED Curve'!$D$17)*$AC$5+((R$5-4)*Design!C$18)),0,         ('LED Curve'!$D$14*(U87/$W$5)^3+'LED Curve'!$D$15*(U87/$W$5)^2+'LED Curve'!$D$16*(U87/$W$5)^1+'LED Curve'!$D$17)*$AC$5))</f>
        <v>0</v>
      </c>
      <c r="AC87" s="99">
        <f>IF(AB87=0,0,IF(C87&lt;(SUM(Y87:AB87)+ ('LED Curve'!$D$14*(U87/$W$6)^3+'LED Curve'!$D$15*(U87/$W$6)^2+'LED Curve'!$D$16*(U87/$W$6)^1+'LED Curve'!$D$17)*$AC$6+((R$5-5)*Design!C$18)),0,         ('LED Curve'!$D$14*(U87/$W$6)^3+'LED Curve'!$D$15*(U87/$W$6)^2+'LED Curve'!$D$16*(U87/$W$6)^1+'LED Curve'!$D$17)*$AC$6))</f>
        <v>0</v>
      </c>
      <c r="AD87" s="99">
        <f>IF(AC87=0,0,IF(C87&lt;(SUM(Y87:AC87)+('LED Curve'!$D$14*(U87/$Z$2)^3+'LED Curve'!$D$15*(U87/$Z$2)^2+'LED Curve'!$D$16*(U87/$Z$2)^1+'LED Curve'!$D$17)*$AE$2+((R$5-6)*Design!C$18)),0,         ('LED Curve'!$D$14*(U87/$Z$2)^3+'LED Curve'!$D$15*(U87/$Z$2)^2+'LED Curve'!$D$16*(U87/$Z$2)^1+'LED Curve'!$D$17)*$AE$2))</f>
        <v>0</v>
      </c>
      <c r="AE87" s="99">
        <f>IF(AD87=0,0,IF(C87&lt;(SUM(Y87:AD87)+('LED Curve'!$D$14*(U87/$Z$3)^3+'LED Curve'!$D$15*(U87/$Z$3)^2+'LED Curve'!$D$16*(U87/$Z$3)^1+'LED Curve'!$D$17)*$AE$3+((R$5-7)*Design!C$18)),0,         ('LED Curve'!$D$14*(U87/$Z$3)^3+'LED Curve'!$D$15*(U87/$Z$3)^2+'LED Curve'!$D$16*(U87/$Z$3)^1+'LED Curve'!$D$17)*$AE$3))</f>
        <v>0</v>
      </c>
      <c r="AF87" s="99">
        <f>IF(AE87=0,0,IF(C87&lt;(SUM(Y87:AE87)+('LED Curve'!$D$14*(U87/$Z$4)^3+'LED Curve'!$D$15*(U87/$Z$4)^2+'LED Curve'!$D$16*(U87/$Z$4)^1+'LED Curve'!$D$17)*$AE$4+((R$5-8)*Design!C$18)),0,         ('LED Curve'!$D$14*(U87/$Z$4)^3+'LED Curve'!$D$15*(U87/$Z$4)^2+'LED Curve'!$D$16*(U87/$Z$4)^1+'LED Curve'!$D$17)*$AE$4))</f>
        <v>0</v>
      </c>
      <c r="AG87" s="99">
        <f>IF(AF87=0,0,IF(C87&lt;(SUM(Y87:AF87)+('LED Curve'!$D$14*(U87/$Z$5)^3+'LED Curve'!$D$15*(U87/$Z$5)^2+'LED Curve'!$D$16*(U87/$Z$5)^1+'LED Curve'!$D$17)*$AE$5+((R$5-9)*Design!C$18)),0,         ('LED Curve'!$D$14*(U87/$Z$5)^3+'LED Curve'!$D$15*(U87/$Z$5)^2+'LED Curve'!$D$16*(U87/$Z$5)^1+'LED Curve'!$D$17)*$AE$5))</f>
        <v>0</v>
      </c>
      <c r="AH87" s="99">
        <f>IF(AG87=0,0,IF(C87&lt;(SUM(Y87:AG87)+('LED Curve'!$D$14*(U87/$Z$6)^3+'LED Curve'!$D$15*(U87/$Z$6)^2+'LED Curve'!$D$16*(U87/$Z$6)^1+'LED Curve'!$D$17)*$AE$6+((R$5-10)*Design!C$18)),0,         ('LED Curve'!$D$14*(U87/$Z$6)^3+'LED Curve'!$D$15*(U87/$Z$6)^2+'LED Curve'!$D$16*(U87/$Z$6)^1+'LED Curve'!$D$17)*$AE$6))</f>
        <v>0</v>
      </c>
      <c r="AI87">
        <f t="shared" si="157"/>
        <v>93.329002558160596</v>
      </c>
      <c r="AJ87" s="57">
        <f>IF(D87&lt;('LED Curve'!$D$14*(V87/$W$2)^3+'LED Curve'!$D$15*(V87/$W$2)^2+'LED Curve'!$D$16*(V87/$W$2)^1+'LED Curve'!$D$17)*$AC$2+((R$5-1)*Design!C$18),0,         ('LED Curve'!$D$14*(V87/$W$2)^3+'LED Curve'!$D$15*(V87/$W$2)^2+'LED Curve'!$D$16*(V87/$W$2)^1+'LED Curve'!$D$17)*$AC$2)</f>
        <v>26.694602703090176</v>
      </c>
      <c r="AK87" s="57">
        <f>IF(AJ87=0,0,IF(D87&lt;AJ87+('LED Curve'!$D$14*(V87/$W$3)^3+'LED Curve'!$D$15*(V87/$W$3)^2+'LED Curve'!$D$16*(V87/$W$3)^1+'LED Curve'!$D$17)*$AC$3+((R$5-1)*Design!C$18),0,         ('LED Curve'!$D$14*(V87/$W$3)^3+'LED Curve'!$D$15*(V87/$W$3)^2+'LED Curve'!$D$16*(V87/$W$3)^1+'LED Curve'!$D$17)*$AC$3))</f>
        <v>66.736506757725437</v>
      </c>
      <c r="AL87" s="57">
        <f>IF(AK87=0,0,IF(D87&lt;(SUM(AJ87:AK87)+('LED Curve'!$D$14*(V87/$W$4)^3+'LED Curve'!$D$15*(V87/$W$4)^2+'LED Curve'!$D$16*(V87/$W$4)^1+'LED Curve'!$D$17)*$AC$4+((R$5-1)*Design!C$18)),0,         ('LED Curve'!$D$14*(V87/$W$4)^3+'LED Curve'!$D$15*(V87/$W$4)^2+'LED Curve'!$D$16*(V87/$W$4)^1+'LED Curve'!$D$17)*$AC$4))</f>
        <v>0</v>
      </c>
      <c r="AM87" s="57">
        <f>IF(AL87=0,0,IF(D87&lt;(SUM(AJ87:AL87)+('LED Curve'!$D$14*(V87/$W$5)^3+'LED Curve'!$D$15*(V87/$W$5)^2+'LED Curve'!$D$16*(V87/$W$5)^1+'LED Curve'!$D$17)*$AC$5+((R$5-1)*Design!C$18)),0,         ('LED Curve'!$D$14*(V87/$W$5)^3+'LED Curve'!$D$15*(V87/$W$5)^2+'LED Curve'!$D$16*(V87/$W$5)^1+'LED Curve'!$D$17)*$AC$5))</f>
        <v>0</v>
      </c>
      <c r="AN87" s="57">
        <f>IF(AM87=0,0,IF(D87&lt;(SUM(AJ87:AM87)+ ('LED Curve'!$D$14*(V87/$W$6)^3+'LED Curve'!$D$15*(V87/$W$6)^2+'LED Curve'!$D$16*(V87/$W$6)^1+'LED Curve'!$D$17)*$AC$6+((R$5-1)*Design!C$18)),0,         ('LED Curve'!$D$14*(V87/$W$6)^3+'LED Curve'!$D$15*(V87/$W$6)^2+'LED Curve'!$D$16*(V87/$W$6)^1+'LED Curve'!$D$17)*$AC$6))</f>
        <v>0</v>
      </c>
      <c r="AO87" s="57">
        <f>IF(AN87=0,0,IF(D87&lt;(SUM(AJ87:AN87)+('LED Curve'!$D$14*(V87/$Z$2)^3+'LED Curve'!$D$15*(V87/$Z$2)^2+'LED Curve'!$D$16*(V87/$Z$2)^1+'LED Curve'!$D$17)*$AE$2+((R$5-1)*Design!C$18)),0,         ('LED Curve'!$D$14*(V87/$Z$2)^3+'LED Curve'!$D$15*(V87/$Z$2)^2+'LED Curve'!$D$16*(V87/$Z$2)^1+'LED Curve'!$D$17)*$AE$2))</f>
        <v>0</v>
      </c>
      <c r="AP87" s="57">
        <f>IF(AO87=0,0,IF(D87&lt;(SUM(AJ87:AO87)+('LED Curve'!$D$14*(V87/$Z$3)^3+'LED Curve'!$D$15*(V87/$Z$3)^2+'LED Curve'!$D$16*(V87/$Z$3)^1+'LED Curve'!$D$17)*$AE$3+((R$5-1)*Design!C$18)),0,         ('LED Curve'!$D$14*(V87/$Z$3)^3+'LED Curve'!$D$15*(V87/$Z$3)^2+'LED Curve'!$D$16*(V87/$Z$3)^1+'LED Curve'!$D$17)*$AE$3))</f>
        <v>0</v>
      </c>
      <c r="AQ87" s="57">
        <f>IF(AP87=0,0,IF(D87&lt;(SUM(AJ87:AP87)+('LED Curve'!$D$14*(V87/$Z$4)^3+'LED Curve'!$D$15*(V87/$Z$4)^2+'LED Curve'!$D$16*(V87/$Z$4)^1+'LED Curve'!$D$17)*$AE$4+((R$5-1)*Design!C$18)),0,         ('LED Curve'!$D$14*(V87/$Z$4)^3+'LED Curve'!$D$15*(V87/$Z$4)^2+'LED Curve'!$D$16*(V87/$Z$4)^1+'LED Curve'!$D$17)*$AE$4))</f>
        <v>0</v>
      </c>
      <c r="AR87" s="57">
        <f>IF(AQ87=0,0,IF(D87&lt;(SUM(AJ87:AQ87)+('LED Curve'!$D$14*(V87/$Z$5)^3+'LED Curve'!$D$15*(V87/$Z$5)^2+'LED Curve'!$D$16*(V87/$Z$5)^1+'LED Curve'!$D$17)*$AE$5+((R$5-1)*Design!C$18)),0,         ('LED Curve'!$D$14*(V87/$Z$5)^3+'LED Curve'!$D$15*(V87/$Z$5)^2+'LED Curve'!$D$16*(V87/$Z$5)^1+'LED Curve'!$D$17)*$AE$5))</f>
        <v>0</v>
      </c>
      <c r="AS87" s="57">
        <f>IF(AR87=0,0,IF(D87&lt;(SUM(AJ87:AR87)+('LED Curve'!$D$14*(V87/$Z$6)^3+'LED Curve'!$D$15*(V87/$Z$6)^2+'LED Curve'!$D$16*(V87/$Z$6)^1+'LED Curve'!$D$17)*$AE$6+((R$5-1)*Design!C$18)),0,         ('LED Curve'!$D$14*(V87/$Z$6)^3+'LED Curve'!$D$15*(V87/$Z$6)^2+'LED Curve'!$D$16*(V87/$Z$6)^1+'LED Curve'!$D$17)*$AE$6))</f>
        <v>0</v>
      </c>
      <c r="AU87" s="59">
        <f>IF(E87&lt;('LED Curve'!$D$14*(W87/$W$2)^3+'LED Curve'!$D$15*(W87/$W$2)^2+'LED Curve'!$D$16*(W87/$W$2)^1+'LED Curve'!$D$17)*$AC$2+((R$5-1)*Design!C$18),0,         ('LED Curve'!$D$14*(W87/$W$2)^3+'LED Curve'!$D$15*(W87/$W$2)^2+'LED Curve'!$D$16*(W87/$W$2)^1+'LED Curve'!$D$17)*$AC$2)</f>
        <v>26.730452380491741</v>
      </c>
      <c r="AV87" s="59">
        <f>IF(AU87=0,0,IF(E87&lt;AU87+('LED Curve'!$D$14*(W87/$W$3)^3+'LED Curve'!$D$15*(W87/$W$3)^2+'LED Curve'!$D$16*(W87/$W$3)^1+'LED Curve'!$D$17)*$AC$3+((R$5-2)*Design!C$18),0,         ('LED Curve'!$D$14*(W87/$W$3)^3+'LED Curve'!$D$15*(W87/$W$3)^2+'LED Curve'!$D$16*(W87/$W$3)^1+'LED Curve'!$D$17)*$AC$3))</f>
        <v>66.826130951229345</v>
      </c>
      <c r="AW87" s="59">
        <f>IF(AV87=0,0,IF(E87&lt;(SUM(AU87:AV87)+('LED Curve'!$D$14*(W87/$W$4)^3+'LED Curve'!$D$15*(W87/$W$4)^2+'LED Curve'!$D$16*(W87/$W$4)^1+'LED Curve'!$D$17)*$AC$4+((R$5-3)*Design!C$18)),0,         ('LED Curve'!$D$14*(W87/$W$4)^3+'LED Curve'!$D$15*(W87/$W$4)^2+'LED Curve'!$D$16*(W87/$W$4)^1+'LED Curve'!$D$17)*$AC$4))</f>
        <v>0</v>
      </c>
      <c r="AX87" s="59">
        <f>IF(AW87=0,0,IF(E87&lt;(SUM(AU87:AW87)+('LED Curve'!$D$14*(W87/$W$5)^3+'LED Curve'!$D$15*(W87/$W$5)^2+'LED Curve'!$D$16*(W87/$W$5)^1+'LED Curve'!$D$17)*$AC$5+((R$5-4)*Design!C$18)),0,         ('LED Curve'!$D$14*(W87/$W$5)^3+'LED Curve'!$D$15*(W87/$W$5)^2+'LED Curve'!$D$16*(W87/$W$5)^1+'LED Curve'!$D$17)*$AC$5))</f>
        <v>0</v>
      </c>
      <c r="AY87" s="59">
        <f>IF(AX87=0,0,IF(E87&lt;(SUM(AU87:AX87)+ ('LED Curve'!$D$14*(W87/$W$6)^3+'LED Curve'!$D$15*(W87/$W$6)^2+'LED Curve'!$D$16*(W87/$W$6)^1+'LED Curve'!$D$17)*$AC$6+((R$5-5)*Design!C$18)),0,         ('LED Curve'!$D$14*(W87/$W$6)^3+'LED Curve'!$D$15*(W87/$W$6)^2+'LED Curve'!$D$16*(W87/$W$6)^1+'LED Curve'!$D$17)*$AC$6))</f>
        <v>0</v>
      </c>
      <c r="AZ87" s="59">
        <f>IF(AY87=0,0,IF(E87&lt;(SUM(AU87:AY87)+('LED Curve'!$D$14*(W87/$Z$2)^3+'LED Curve'!$D$15*(W87/$Z$2)^2+'LED Curve'!$D$16*(W87/$Z$2)^1+'LED Curve'!$D$17)*$AE$2+((R$5-6)*Design!C$18)),0,         ('LED Curve'!$D$14*(W87/$Z$2)^3+'LED Curve'!$D$15*(W87/$Z$2)^2+'LED Curve'!$D$16*(W87/$Z$2)^1+'LED Curve'!$D$17)*$AE$2))</f>
        <v>0</v>
      </c>
      <c r="BA87" s="59">
        <f>IF(AZ87=0,0,IF(E87&lt;(SUM(AU87:AZ87)+('LED Curve'!$D$14*(W87/$Z$3)^3+'LED Curve'!$D$15*(W87/$Z$3)^2+'LED Curve'!$D$16*(W87/$Z$3)^1+'LED Curve'!$D$17)*$AE$3+((R$5-7)*Design!C$18)),0,         ('LED Curve'!$D$14*(W87/$Z$3)^3+'LED Curve'!$D$15*(W87/$Z$3)^2+'LED Curve'!$D$16*(W87/$Z$3)^1+'LED Curve'!$D$17)*$AE$3))</f>
        <v>0</v>
      </c>
      <c r="BB87" s="59">
        <f>IF(BA87=0,0,IF(E87&lt;(SUM(AU87:BA87)+('LED Curve'!$D$14*(W87/$Z$4)^3+'LED Curve'!$D$15*(W87/$Z$4)^2+'LED Curve'!$D$16*(W87/$Z$4)^1+'LED Curve'!$D$17)*$AE$4+((R$5-8)*Design!C$18)),0,         ('LED Curve'!$D$14*(W87/$Z$4)^3+'LED Curve'!$D$15*(W87/$Z$4)^2+'LED Curve'!$D$16*(W87/$Z$4)^1+'LED Curve'!$D$17)*$AE$4))</f>
        <v>0</v>
      </c>
      <c r="BC87" s="59">
        <f>IF(BB87=0,0,IF(E87&lt;(SUM(AU87:BB87)+('LED Curve'!$D$14*(W87/$Z$5)^3+'LED Curve'!$D$15*(W87/$Z$5)^2+'LED Curve'!$D$16*(W87/$Z$5)^1+'LED Curve'!$D$17)*$AE$5+((R$5-9)*Design!C$18)),0,         ('LED Curve'!$D$14*(W87/$Z$5)^3+'LED Curve'!$D$15*(W87/$Z$5)^2+'LED Curve'!$D$16*(W87/$Z$5)^1+'LED Curve'!$D$17)*$AE$5))</f>
        <v>0</v>
      </c>
      <c r="BD87" s="59">
        <f>IF(BC87=0,0,IF(E87&lt;(SUM(AU87:BC87)+('LED Curve'!$D$14*(W87/$Z$6)^3+'LED Curve'!$D$15*(W87/$Z$6)^2+'LED Curve'!$D$16*(W87/$Z$6)^1+'LED Curve'!$D$17)*$AE$6+((R$5-10)*Design!C$18)),0,         ('LED Curve'!$D$14*(W87/$Z$6)^3+'LED Curve'!$D$15*(W87/$Z$6)^2+'LED Curve'!$D$16*(W87/$Z$6)^1+'LED Curve'!$D$17)*$AE$6))</f>
        <v>0</v>
      </c>
      <c r="BE87">
        <f t="shared" si="158"/>
        <v>93.556583331721086</v>
      </c>
      <c r="BF87" s="64">
        <f t="shared" si="124"/>
        <v>215.71682093532962</v>
      </c>
      <c r="BG87" s="64">
        <f t="shared" si="125"/>
        <v>215.71682093532962</v>
      </c>
      <c r="BH87" s="64">
        <f t="shared" si="126"/>
        <v>0</v>
      </c>
      <c r="BI87" s="64">
        <f t="shared" si="127"/>
        <v>0</v>
      </c>
      <c r="BJ87" s="64">
        <f t="shared" si="128"/>
        <v>0</v>
      </c>
      <c r="BK87" s="64">
        <f t="shared" si="129"/>
        <v>0</v>
      </c>
      <c r="BL87" s="64">
        <f t="shared" si="130"/>
        <v>0</v>
      </c>
      <c r="BM87" s="64">
        <f t="shared" si="131"/>
        <v>0</v>
      </c>
      <c r="BN87" s="64">
        <f t="shared" si="132"/>
        <v>0</v>
      </c>
      <c r="BO87" s="64">
        <f t="shared" si="133"/>
        <v>0</v>
      </c>
      <c r="BQ87" s="67">
        <f t="shared" si="134"/>
        <v>218.18741297983362</v>
      </c>
      <c r="BR87" s="67">
        <f t="shared" si="135"/>
        <v>218.18741297983362</v>
      </c>
      <c r="BS87" s="67">
        <f t="shared" si="136"/>
        <v>0</v>
      </c>
      <c r="BT87" s="67">
        <f t="shared" si="137"/>
        <v>0</v>
      </c>
      <c r="BU87" s="67">
        <f t="shared" si="138"/>
        <v>0</v>
      </c>
      <c r="BV87" s="67">
        <f t="shared" si="139"/>
        <v>0</v>
      </c>
      <c r="BW87" s="67">
        <f t="shared" si="140"/>
        <v>0</v>
      </c>
      <c r="BX87" s="67">
        <f t="shared" si="141"/>
        <v>0</v>
      </c>
      <c r="BY87" s="67">
        <f t="shared" si="142"/>
        <v>0</v>
      </c>
      <c r="BZ87" s="67">
        <f t="shared" si="143"/>
        <v>0</v>
      </c>
      <c r="CB87" s="70">
        <f t="shared" si="144"/>
        <v>221.3854967629928</v>
      </c>
      <c r="CC87" s="70">
        <f t="shared" si="145"/>
        <v>221.3854967629928</v>
      </c>
      <c r="CD87" s="70">
        <f t="shared" si="146"/>
        <v>0</v>
      </c>
      <c r="CE87" s="70">
        <f t="shared" si="147"/>
        <v>0</v>
      </c>
      <c r="CF87" s="70">
        <f t="shared" si="148"/>
        <v>0</v>
      </c>
      <c r="CG87" s="70">
        <f t="shared" si="149"/>
        <v>0</v>
      </c>
      <c r="CH87" s="70">
        <f t="shared" si="150"/>
        <v>0</v>
      </c>
      <c r="CI87" s="70">
        <f t="shared" si="151"/>
        <v>0</v>
      </c>
      <c r="CJ87" s="70">
        <f t="shared" si="152"/>
        <v>0</v>
      </c>
      <c r="CK87" s="70">
        <f t="shared" si="153"/>
        <v>0</v>
      </c>
      <c r="CL87">
        <f t="shared" si="159"/>
        <v>442.7709935259856</v>
      </c>
      <c r="CM87" s="64">
        <f t="shared" si="160"/>
        <v>215.71682093532962</v>
      </c>
      <c r="CN87" s="64">
        <f t="shared" si="161"/>
        <v>215.71682093532962</v>
      </c>
      <c r="CO87" s="64">
        <f t="shared" si="162"/>
        <v>0</v>
      </c>
      <c r="CP87" s="64">
        <f t="shared" si="163"/>
        <v>0</v>
      </c>
      <c r="CQ87" s="64">
        <f t="shared" si="164"/>
        <v>0</v>
      </c>
      <c r="CR87" s="64">
        <f t="shared" si="165"/>
        <v>0</v>
      </c>
      <c r="CS87" s="64">
        <f t="shared" si="166"/>
        <v>0</v>
      </c>
      <c r="CT87" s="64">
        <f t="shared" si="167"/>
        <v>0</v>
      </c>
      <c r="CU87" s="64">
        <f t="shared" si="168"/>
        <v>0</v>
      </c>
      <c r="CV87" s="64">
        <f t="shared" si="169"/>
        <v>0</v>
      </c>
      <c r="CX87" s="103">
        <f t="shared" si="170"/>
        <v>218.18741297983362</v>
      </c>
      <c r="CY87" s="103">
        <f t="shared" si="171"/>
        <v>218.18741297983362</v>
      </c>
      <c r="CZ87" s="103">
        <f t="shared" si="172"/>
        <v>0</v>
      </c>
      <c r="DA87" s="103">
        <f t="shared" si="173"/>
        <v>0</v>
      </c>
      <c r="DB87" s="103">
        <f t="shared" si="174"/>
        <v>0</v>
      </c>
      <c r="DC87" s="103">
        <f t="shared" si="175"/>
        <v>0</v>
      </c>
      <c r="DD87" s="103">
        <f t="shared" si="176"/>
        <v>0</v>
      </c>
      <c r="DE87" s="103">
        <f t="shared" si="177"/>
        <v>0</v>
      </c>
      <c r="DF87" s="103">
        <f t="shared" si="178"/>
        <v>0</v>
      </c>
      <c r="DG87" s="103">
        <f t="shared" si="179"/>
        <v>0</v>
      </c>
      <c r="DI87" s="70">
        <f t="shared" si="180"/>
        <v>221.3854967629928</v>
      </c>
      <c r="DJ87" s="70">
        <f t="shared" si="181"/>
        <v>221.3854967629928</v>
      </c>
      <c r="DK87" s="70">
        <f t="shared" si="182"/>
        <v>0</v>
      </c>
      <c r="DL87" s="70">
        <f t="shared" si="183"/>
        <v>0</v>
      </c>
      <c r="DM87" s="70">
        <f t="shared" si="184"/>
        <v>0</v>
      </c>
      <c r="DN87" s="70">
        <f t="shared" si="185"/>
        <v>0</v>
      </c>
      <c r="DO87" s="70">
        <f t="shared" si="186"/>
        <v>0</v>
      </c>
      <c r="DP87" s="70">
        <f t="shared" si="187"/>
        <v>0</v>
      </c>
      <c r="DQ87" s="70">
        <f t="shared" si="188"/>
        <v>0</v>
      </c>
      <c r="DR87" s="70">
        <f t="shared" si="189"/>
        <v>0</v>
      </c>
      <c r="DT87">
        <f t="shared" si="190"/>
        <v>26.161694754884358</v>
      </c>
      <c r="DU87">
        <f t="shared" si="191"/>
        <v>29.435410379790845</v>
      </c>
      <c r="DV87">
        <f t="shared" si="192"/>
        <v>32.884540131489459</v>
      </c>
      <c r="DX87">
        <f t="shared" si="193"/>
        <v>0.38684926417637777</v>
      </c>
      <c r="DY87">
        <f t="shared" si="194"/>
        <v>0.37205338145496353</v>
      </c>
      <c r="DZ87">
        <f t="shared" si="195"/>
        <v>0.35561204049094952</v>
      </c>
      <c r="EB87">
        <f t="shared" si="196"/>
        <v>5.7521816379747568</v>
      </c>
      <c r="EC87">
        <f t="shared" si="197"/>
        <v>14.380454094936891</v>
      </c>
      <c r="ED87">
        <f t="shared" si="198"/>
        <v>0</v>
      </c>
      <c r="EE87">
        <f t="shared" si="199"/>
        <v>0</v>
      </c>
      <c r="EF87">
        <f t="shared" si="200"/>
        <v>0</v>
      </c>
      <c r="EG87">
        <f t="shared" si="201"/>
        <v>0</v>
      </c>
      <c r="EH87">
        <f t="shared" si="202"/>
        <v>0</v>
      </c>
      <c r="EI87">
        <f t="shared" si="203"/>
        <v>0</v>
      </c>
      <c r="EJ87">
        <f t="shared" si="204"/>
        <v>0</v>
      </c>
      <c r="EK87">
        <f t="shared" si="205"/>
        <v>0</v>
      </c>
      <c r="EM87">
        <f t="shared" si="206"/>
        <v>5.8244263043117188</v>
      </c>
      <c r="EN87">
        <f t="shared" si="207"/>
        <v>14.561065760779297</v>
      </c>
      <c r="EO87">
        <f t="shared" si="208"/>
        <v>0</v>
      </c>
      <c r="EP87">
        <f t="shared" si="209"/>
        <v>0</v>
      </c>
      <c r="EQ87">
        <f t="shared" si="210"/>
        <v>0</v>
      </c>
      <c r="ER87">
        <f t="shared" si="211"/>
        <v>0</v>
      </c>
      <c r="ES87">
        <f t="shared" si="212"/>
        <v>0</v>
      </c>
      <c r="ET87">
        <f t="shared" si="213"/>
        <v>0</v>
      </c>
      <c r="EU87">
        <f t="shared" si="214"/>
        <v>0</v>
      </c>
      <c r="EV87">
        <f t="shared" si="215"/>
        <v>0</v>
      </c>
      <c r="EX87">
        <f t="shared" si="216"/>
        <v>5.9177344789546877</v>
      </c>
      <c r="EY87">
        <f t="shared" si="217"/>
        <v>14.794336197386718</v>
      </c>
      <c r="EZ87">
        <f t="shared" si="218"/>
        <v>0</v>
      </c>
      <c r="FA87">
        <f t="shared" si="219"/>
        <v>0</v>
      </c>
      <c r="FB87">
        <f t="shared" si="220"/>
        <v>0</v>
      </c>
      <c r="FC87">
        <f t="shared" si="221"/>
        <v>0</v>
      </c>
      <c r="FD87">
        <f t="shared" si="222"/>
        <v>0</v>
      </c>
      <c r="FE87">
        <f t="shared" si="223"/>
        <v>0</v>
      </c>
      <c r="FF87">
        <f t="shared" si="224"/>
        <v>0</v>
      </c>
      <c r="FG87">
        <f t="shared" si="225"/>
        <v>0</v>
      </c>
      <c r="FJ87">
        <f>IF($W$2=0,0,IF(BF87&lt;=0,0,('LED Curve'!$D$19*(BF87/$W$2)^3+'LED Curve'!$D$20*(BF87/$W$2)^2+'LED Curve'!$D$21*(BF87/$W$2)^1+'LED Curve'!$D$22)*$AC$2*$W$2))</f>
        <v>764.04939883882071</v>
      </c>
      <c r="FK87">
        <f>IF($W$3=0,0,IF(BG87&lt;=0,0,('LED Curve'!$D$19*(BG87/$W$3)^3+'LED Curve'!$D$20*(BG87/$W$3)^2+'LED Curve'!$D$21*(BG87/$W$3)^1+'LED Curve'!$D$22)*$AC$3*$W$3))</f>
        <v>1910.1234970970518</v>
      </c>
      <c r="FL87">
        <f>IF($W$4=0,0,IF(BH87&lt;=0,0,('LED Curve'!$D$19*(BH87/$W$4)^3+'LED Curve'!$D$20*(BH87/$W$4)^2+'LED Curve'!$D$21*(BH87/$W$4)^1+'LED Curve'!$D$22)*$AC$4*$W$4))</f>
        <v>0</v>
      </c>
      <c r="FM87">
        <f>IF($W$5=0,0,IF(BI87&lt;=0,0,('LED Curve'!$D$19*(BI87/$W$5)^3+'LED Curve'!$D$20*(BI87/$W$5)^2+'LED Curve'!$D$21*(BI87/$W$5)^1+'LED Curve'!$D$22)*$AC$5*$W$5))</f>
        <v>0</v>
      </c>
      <c r="FN87">
        <f>IF($W$6=0,0,IF(BJ87&lt;=0,0,('LED Curve'!$D$19*(BJ87/$W$6)^3+'LED Curve'!$D$20*(BJ87/$W$6)^2+'LED Curve'!$D$21*(BJ87/$W$6)^1+'LED Curve'!$D$22)*$AC$6*$W$6))</f>
        <v>0</v>
      </c>
      <c r="FO87">
        <f>IF($Z$2=0,0,IF(BK87&lt;=0,0,('LED Curve'!$D$19*(BK87/$Z$2)^3+'LED Curve'!$D$20*(BK87/$Z$2)^2+'LED Curve'!$D$21*(BK87/$Z$2)^1+'LED Curve'!$D$22)*$AE$2*$Z$2))</f>
        <v>0</v>
      </c>
      <c r="FP87">
        <f>IF($Z$3=0,0,IF(BL87&lt;=0,0,('LED Curve'!$D$19*(BL87/$Z$3)^3+'LED Curve'!$D$20*(BL87/$Z$3)^2+'LED Curve'!$D$21*(BL87/$Z$3)^1+'LED Curve'!$D$22)*$AE$3*$Z$3))</f>
        <v>0</v>
      </c>
      <c r="FQ87">
        <f>IF($Z$4=0,0,IF(BM87&lt;=0,0,('LED Curve'!$D$19*(BM87/$Z$4)^3+'LED Curve'!$D$20*(BM87/$Z$4)^2+'LED Curve'!$D$21*(BM87/$Z$4)^1+'LED Curve'!$D$22)*$AE$4*$Z$4))</f>
        <v>0</v>
      </c>
      <c r="FR87">
        <f>IF($Z$5=0,0,IF(BN87&lt;=0,0,('LED Curve'!$D$19*(BN87/$Z$5)^3+'LED Curve'!$D$20*(BN87/$Z$5)^2+'LED Curve'!$D$21*(BN87/$Z$5)^1+'LED Curve'!$D$22)*$AE$5*$Z$5))</f>
        <v>0</v>
      </c>
      <c r="FS87">
        <f>IF($Z$6=0,0,IF(BO87&lt;=0,0,('LED Curve'!$D$19*(BO87/$Z$6)^3+'LED Curve'!$D$20*(BO87/$Z$6)^2+'LED Curve'!$D$21*(BO87/$Z$6)^1+'LED Curve'!$D$22)*$AE$6*$Z$6))</f>
        <v>0</v>
      </c>
      <c r="FU87">
        <f>IF($W$2=0,0,IF(BQ87&lt;=0,0,('LED Curve'!$D$19*(BQ87/$W$2)^3+'LED Curve'!$D$20*(BQ87/$W$2)^2+'LED Curve'!$D$21*(BQ87/$W$2)^1+'LED Curve'!$D$22)*$AC$2*$W$2))</f>
        <v>770.07122902023127</v>
      </c>
      <c r="FV87">
        <f>IF($W$3=0,0,IF(BR87&lt;=0,0,('LED Curve'!$D$19*(BR87/$W$3)^3+'LED Curve'!$D$20*(BR87/$W$3)^2+'LED Curve'!$D$21*(BR87/$W$3)^1+'LED Curve'!$D$22)*$AC$3*$W$3))</f>
        <v>1925.1780725505782</v>
      </c>
      <c r="FW87">
        <f>IF($W$4=0,0,IF(BS87&lt;=0,0,('LED Curve'!$D$19*(BS87/$W$4)^3+'LED Curve'!$D$20*(BS87/$W$4)^2+'LED Curve'!$D$21*(BS87/$W$4)^1+'LED Curve'!$D$22)*$AC$4*$W$4))</f>
        <v>0</v>
      </c>
      <c r="FX87">
        <f>IF($W$5=0,0,IF(BT87&lt;=0,0,('LED Curve'!$D$19*(BT87/$W$5)^3+'LED Curve'!$D$20*(BT87/$W$5)^2+'LED Curve'!$D$21*(BT87/$W$5)^1+'LED Curve'!$D$22)*$AC$5*$W$5))</f>
        <v>0</v>
      </c>
      <c r="FY87">
        <f>IF($W$6=0,0,IF(BU87&lt;=0,0,('LED Curve'!$D$19*(BU87/$W$6)^3+'LED Curve'!$D$20*(BU87/$W$6)^2+'LED Curve'!$D$21*(BU87/$W$6)^1+'LED Curve'!$D$22)*$AC$6*$W$6))</f>
        <v>0</v>
      </c>
      <c r="FZ87">
        <f>IF($Z$2=0,0,IF(BV87&lt;=0,0,('LED Curve'!$D$19*(BV87/$Z$2)^3+'LED Curve'!$D$20*(BV87/$Z$2)^2+'LED Curve'!$D$21*(BV87/$Z$2)^1+'LED Curve'!$D$22)*$AE$2*$Z$2))</f>
        <v>0</v>
      </c>
      <c r="GA87">
        <f>IF($Z$3=0,0,IF(BW87&lt;=0,0,('LED Curve'!$D$19*(BW87/$Z$3)^3+'LED Curve'!$D$20*(BW87/$Z$3)^2+'LED Curve'!$D$21*(BW87/$Z$3)^1+'LED Curve'!$D$22)*$AE$3*$Z$3))</f>
        <v>0</v>
      </c>
      <c r="GB87">
        <f>IF($Z$4=0,0,IF(BX87&lt;=0,0,('LED Curve'!$D$19*(BX87/$Z$4)^3+'LED Curve'!$D$20*(BX87/$Z$4)^2+'LED Curve'!$D$21*(BX87/$Z$4)^1+'LED Curve'!$D$22)*$AE$4*$Z$4))</f>
        <v>0</v>
      </c>
      <c r="GC87">
        <f>IF($Z$5=0,0,IF(BY87&lt;=0,0,('LED Curve'!$D$19*(BY87/$Z$5)^3+'LED Curve'!$D$20*(BY87/$Z$5)^2+'LED Curve'!$D$21*(BY87/$Z$5)^1+'LED Curve'!$D$22)*$AE$5*$Z$5))</f>
        <v>0</v>
      </c>
      <c r="GD87">
        <f>IF($Z$6=0,0,IF(BZ87&lt;=0,0,('LED Curve'!$D$19*(BZ87/$Z$6)^3+'LED Curve'!$D$20*(BZ87/$Z$6)^2+'LED Curve'!$D$21*(BZ87/$Z$6)^1+'LED Curve'!$D$22)*$AE$6*$Z$6))</f>
        <v>0</v>
      </c>
      <c r="GF87">
        <f>IF($W$2=0,0,IF(CB87&lt;=0,0,('LED Curve'!$D$19*(CB87/$W$2)^3+'LED Curve'!$D$20*(CB87/$W$2)^2+'LED Curve'!$D$21*(CB87/$W$2)^1+'LED Curve'!$D$22)*$AC$2*$W$2))</f>
        <v>777.74406194499886</v>
      </c>
      <c r="GG87">
        <f>IF($W$3=0,0,IF(CC87&lt;=0,0,('LED Curve'!$D$19*(CC87/$W$3)^3+'LED Curve'!$D$20*(CC87/$W$3)^2+'LED Curve'!$D$21*(CC87/$W$3)^1+'LED Curve'!$D$22)*$AC$3*$W$3))</f>
        <v>1944.3601548624972</v>
      </c>
      <c r="GH87">
        <f>IF($W$4=0,0,IF(CD87&lt;=0,0,('LED Curve'!$D$19*(CD87/$W$4)^3+'LED Curve'!$D$20*(CD87/$W$4)^2+'LED Curve'!$D$21*(CD87/$W$4)^1+'LED Curve'!$D$22)*$AC$4*$W$4))</f>
        <v>0</v>
      </c>
      <c r="GI87">
        <f>IF($W$5=0,0,IF(CE87&lt;=0,0,('LED Curve'!$D$19*(CE87/$W$5)^3+'LED Curve'!$D$20*(CE87/$W$5)^2+'LED Curve'!$D$21*(CE87/$W$5)^1+'LED Curve'!$D$22)*$AC$5*$W$5))</f>
        <v>0</v>
      </c>
      <c r="GJ87">
        <f>IF($W$6=0,0,IF(CF87&lt;=0,0,('LED Curve'!$D$19*(CF87/$W$6)^3+'LED Curve'!$D$20*(CF87/$W$6)^2+'LED Curve'!$D$21*(CF87/$W$6)^1+'LED Curve'!$D$22)*$AC$6*$W$6))</f>
        <v>0</v>
      </c>
      <c r="GK87">
        <f>IF($Z$2=0,0,IF(CG87&lt;=0,0,('LED Curve'!$D$19*(CG87/$Z$2)^3+'LED Curve'!$D$20*(CG87/$Z$2)^2+'LED Curve'!$D$21*(CG87/$Z$2)^1+'LED Curve'!$D$22)*$AE$2*$Z$2))</f>
        <v>0</v>
      </c>
      <c r="GL87">
        <f>IF($Z$3=0,0,IF(CH87&lt;=0,0,('LED Curve'!$D$19*(CH87/$Z$3)^3+'LED Curve'!$D$20*(CH87/$Z$3)^2+'LED Curve'!$D$21*(CH87/$Z$3)^1+'LED Curve'!$D$22)*$AE$3*$Z$3))</f>
        <v>0</v>
      </c>
      <c r="GM87">
        <f>IF($Z$4=0,0,IF(CI87&lt;=0,0,('LED Curve'!$D$19*(CI87/$Z$4)^3+'LED Curve'!$D$20*(CI87/$Z$4)^2+'LED Curve'!$D$21*(CI87/$Z$4)^1+'LED Curve'!$D$22)*$AE$4*$Z$4))</f>
        <v>0</v>
      </c>
      <c r="GN87">
        <f>IF($Z$5=0,0,IF(CJ87&lt;=0,0,('LED Curve'!$D$19*(CJ87/$Z$5)^3+'LED Curve'!$D$20*(CJ87/$Z$5)^2+'LED Curve'!$D$21*(CJ87/$Z$5)^1+'LED Curve'!$D$22)*$AE$5*$Z$5))</f>
        <v>0</v>
      </c>
      <c r="GO87">
        <f>IF($Z$6=0,0,IF(CK87&lt;=0,0,('LED Curve'!$D$19*(CK87/$Z$6)^3+'LED Curve'!$D$20*(CK87/$Z$6)^2+'LED Curve'!$D$21*(CK87/$Z$6)^1+'LED Curve'!$D$22)*$AE$6*$Z$6))</f>
        <v>0</v>
      </c>
      <c r="GQ87">
        <f t="shared" si="226"/>
        <v>2674.1728959358725</v>
      </c>
      <c r="GR87">
        <f t="shared" si="154"/>
        <v>909.27701051829445</v>
      </c>
      <c r="GS87">
        <f t="shared" si="227"/>
        <v>2695.2493015708096</v>
      </c>
      <c r="GT87">
        <f t="shared" si="155"/>
        <v>387.02338473169402</v>
      </c>
      <c r="GU87">
        <f t="shared" si="228"/>
        <v>2722.104216807496</v>
      </c>
      <c r="GV87">
        <f t="shared" si="156"/>
        <v>159.99217224915856</v>
      </c>
    </row>
    <row r="88" spans="1:204" ht="16.899999999999999">
      <c r="A88">
        <v>77</v>
      </c>
      <c r="B88">
        <f t="shared" si="117"/>
        <v>2.5065104166666669E-3</v>
      </c>
      <c r="C88" s="50">
        <f t="shared" si="118"/>
        <v>122.38523264110574</v>
      </c>
      <c r="D88" s="50">
        <f t="shared" si="119"/>
        <v>136.13914737900637</v>
      </c>
      <c r="E88" s="50">
        <f t="shared" si="120"/>
        <v>149.893062116907</v>
      </c>
      <c r="G88" s="52">
        <f t="shared" si="121"/>
        <v>1.9426227403350118</v>
      </c>
      <c r="H88" s="52">
        <f t="shared" si="122"/>
        <v>2.1609388472858155</v>
      </c>
      <c r="I88" s="52">
        <f t="shared" si="123"/>
        <v>2.379254954236619</v>
      </c>
      <c r="J88" s="52">
        <f>IF(C88&lt;Calculation!D$19,0,G88)</f>
        <v>1.9426227403350118</v>
      </c>
      <c r="K88" s="52">
        <f>IF(D88&lt;Calculation!D$19,0,H88)</f>
        <v>2.1609388472858155</v>
      </c>
      <c r="L88" s="52">
        <f>IF(E88&lt;Calculation!D$19,0,I88)</f>
        <v>2.379254954236619</v>
      </c>
      <c r="M88" s="52">
        <f>IF(IF(C88&lt;Calculation!D$19,0,C88*(R$3/(R$2+R$3)))&gt;0,$H$2*SIN(2*PI()*$E$2*B88)+$H$5,0)</f>
        <v>1.9590272348263844</v>
      </c>
      <c r="N88" s="52">
        <f>IF(IF(D88&lt;Calculation!D$19,0,D88*(R$3/(R$2+R$3)))&gt;0,$J$2*SIN(2*PI()*$E$2*B88)+$J$5,0)</f>
        <v>1.9832154350500779</v>
      </c>
      <c r="O88" s="52">
        <f>IF(IF(E88&lt;Calculation!D$19,0,E88*(R$3/(R$2+R$3)))&gt;0,$L$2*SIN(2*PI()*$E$2*B88)+$L$5,0)</f>
        <v>2.0139510609216682</v>
      </c>
      <c r="Q88" s="55">
        <f>(M88/Design!C$43)*10^3</f>
        <v>217.66969275848717</v>
      </c>
      <c r="R88" s="55">
        <f>(N88/Design!C$43)*10^3</f>
        <v>220.35727056111975</v>
      </c>
      <c r="S88" s="55">
        <f>(O88/Design!C$43)*10^3</f>
        <v>223.77234010240758</v>
      </c>
      <c r="U88" s="55">
        <f>(($H$2*SIN(2*PI()*$E$2*B88)+$H$5)/Design!C$43)*10^3</f>
        <v>217.66969275848717</v>
      </c>
      <c r="V88" s="55">
        <f>(($J$2*SIN(2*PI()*$E$2*B88)+$J$5)/Design!C$43)*10^3</f>
        <v>220.35727056111975</v>
      </c>
      <c r="W88" s="55">
        <f>(($L$2*SIN(2*PI()*$E$2*B88)+$L$5)/Design!C$43)*10^3</f>
        <v>223.77234010240758</v>
      </c>
      <c r="Y88" s="99">
        <f>IF(C88&lt;('LED Curve'!$D$14*(U88/$W$2)^3+'LED Curve'!$D$15*(U88/$W$2)^2+'LED Curve'!$D$16*(U88/$W$2)^1+'LED Curve'!$D$17)*$AC$2+((R$5-1)*Design!C$18),0,         ('LED Curve'!$D$14*(U88/$W$2)^3+'LED Curve'!$D$15*(U88/$W$2)^2+'LED Curve'!$D$16*(U88/$W$2)^1+'LED Curve'!$D$17)*$AC$2)</f>
        <v>26.688595122597562</v>
      </c>
      <c r="Z88" s="99">
        <f>IF(Y88=0,0,IF(C88&lt;Y88+('LED Curve'!$D$14*(U88/$W$3)^3+'LED Curve'!$D$15*(U88/$W$3)^2+'LED Curve'!$D$16*(U88/$W$3)^1+'LED Curve'!$D$17)*$AC$3+((R$5-2)*Design!C$18),0,         ('LED Curve'!$D$14*(U88/$W$3)^3+'LED Curve'!$D$15*(U88/$W$3)^2+'LED Curve'!$D$16*(U88/$W$3)^1+'LED Curve'!$D$17)*$AC$3))</f>
        <v>66.721487806493911</v>
      </c>
      <c r="AA88" s="99">
        <f>IF(Z88=0,0,IF(C88&lt;(SUM(Y88:Z88)+('LED Curve'!$D$14*(U88/$W$4)^3+'LED Curve'!$D$15*(U88/$W$4)^2+'LED Curve'!$D$16*(U88/$W$4)^1+'LED Curve'!$D$17)*$AC$4+((R$5-3)*Design!C$18)),0,         ('LED Curve'!$D$14*(U88/$W$4)^3+'LED Curve'!$D$15*(U88/$W$4)^2+'LED Curve'!$D$16*(U88/$W$4)^1+'LED Curve'!$D$17)*$AC$4))</f>
        <v>0</v>
      </c>
      <c r="AB88" s="99">
        <f>IF(AA88=0,0,IF(C88&lt;(SUM(Y88:AA88)+('LED Curve'!$D$14*(U88/$W$5)^3+'LED Curve'!$D$15*(U88/$W$5)^2+'LED Curve'!$D$16*(U88/$W$5)^1+'LED Curve'!$D$17)*$AC$5+((R$5-4)*Design!C$18)),0,         ('LED Curve'!$D$14*(U88/$W$5)^3+'LED Curve'!$D$15*(U88/$W$5)^2+'LED Curve'!$D$16*(U88/$W$5)^1+'LED Curve'!$D$17)*$AC$5))</f>
        <v>0</v>
      </c>
      <c r="AC88" s="99">
        <f>IF(AB88=0,0,IF(C88&lt;(SUM(Y88:AB88)+ ('LED Curve'!$D$14*(U88/$W$6)^3+'LED Curve'!$D$15*(U88/$W$6)^2+'LED Curve'!$D$16*(U88/$W$6)^1+'LED Curve'!$D$17)*$AC$6+((R$5-5)*Design!C$18)),0,         ('LED Curve'!$D$14*(U88/$W$6)^3+'LED Curve'!$D$15*(U88/$W$6)^2+'LED Curve'!$D$16*(U88/$W$6)^1+'LED Curve'!$D$17)*$AC$6))</f>
        <v>0</v>
      </c>
      <c r="AD88" s="99">
        <f>IF(AC88=0,0,IF(C88&lt;(SUM(Y88:AC88)+('LED Curve'!$D$14*(U88/$Z$2)^3+'LED Curve'!$D$15*(U88/$Z$2)^2+'LED Curve'!$D$16*(U88/$Z$2)^1+'LED Curve'!$D$17)*$AE$2+((R$5-6)*Design!C$18)),0,         ('LED Curve'!$D$14*(U88/$Z$2)^3+'LED Curve'!$D$15*(U88/$Z$2)^2+'LED Curve'!$D$16*(U88/$Z$2)^1+'LED Curve'!$D$17)*$AE$2))</f>
        <v>0</v>
      </c>
      <c r="AE88" s="99">
        <f>IF(AD88=0,0,IF(C88&lt;(SUM(Y88:AD88)+('LED Curve'!$D$14*(U88/$Z$3)^3+'LED Curve'!$D$15*(U88/$Z$3)^2+'LED Curve'!$D$16*(U88/$Z$3)^1+'LED Curve'!$D$17)*$AE$3+((R$5-7)*Design!C$18)),0,         ('LED Curve'!$D$14*(U88/$Z$3)^3+'LED Curve'!$D$15*(U88/$Z$3)^2+'LED Curve'!$D$16*(U88/$Z$3)^1+'LED Curve'!$D$17)*$AE$3))</f>
        <v>0</v>
      </c>
      <c r="AF88" s="99">
        <f>IF(AE88=0,0,IF(C88&lt;(SUM(Y88:AE88)+('LED Curve'!$D$14*(U88/$Z$4)^3+'LED Curve'!$D$15*(U88/$Z$4)^2+'LED Curve'!$D$16*(U88/$Z$4)^1+'LED Curve'!$D$17)*$AE$4+((R$5-8)*Design!C$18)),0,         ('LED Curve'!$D$14*(U88/$Z$4)^3+'LED Curve'!$D$15*(U88/$Z$4)^2+'LED Curve'!$D$16*(U88/$Z$4)^1+'LED Curve'!$D$17)*$AE$4))</f>
        <v>0</v>
      </c>
      <c r="AG88" s="99">
        <f>IF(AF88=0,0,IF(C88&lt;(SUM(Y88:AF88)+('LED Curve'!$D$14*(U88/$Z$5)^3+'LED Curve'!$D$15*(U88/$Z$5)^2+'LED Curve'!$D$16*(U88/$Z$5)^1+'LED Curve'!$D$17)*$AE$5+((R$5-9)*Design!C$18)),0,         ('LED Curve'!$D$14*(U88/$Z$5)^3+'LED Curve'!$D$15*(U88/$Z$5)^2+'LED Curve'!$D$16*(U88/$Z$5)^1+'LED Curve'!$D$17)*$AE$5))</f>
        <v>0</v>
      </c>
      <c r="AH88" s="99">
        <f>IF(AG88=0,0,IF(C88&lt;(SUM(Y88:AG88)+('LED Curve'!$D$14*(U88/$Z$6)^3+'LED Curve'!$D$15*(U88/$Z$6)^2+'LED Curve'!$D$16*(U88/$Z$6)^1+'LED Curve'!$D$17)*$AE$6+((R$5-10)*Design!C$18)),0,         ('LED Curve'!$D$14*(U88/$Z$6)^3+'LED Curve'!$D$15*(U88/$Z$6)^2+'LED Curve'!$D$16*(U88/$Z$6)^1+'LED Curve'!$D$17)*$AE$6))</f>
        <v>0</v>
      </c>
      <c r="AI88">
        <f t="shared" si="157"/>
        <v>93.410082929091473</v>
      </c>
      <c r="AJ88" s="57">
        <f>IF(D88&lt;('LED Curve'!$D$14*(V88/$W$2)^3+'LED Curve'!$D$15*(V88/$W$2)^2+'LED Curve'!$D$16*(V88/$W$2)^1+'LED Curve'!$D$17)*$AC$2+((R$5-1)*Design!C$18),0,         ('LED Curve'!$D$14*(V88/$W$2)^3+'LED Curve'!$D$15*(V88/$W$2)^2+'LED Curve'!$D$16*(V88/$W$2)^1+'LED Curve'!$D$17)*$AC$2)</f>
        <v>26.719164436898893</v>
      </c>
      <c r="AK88" s="57">
        <f>IF(AJ88=0,0,IF(D88&lt;AJ88+('LED Curve'!$D$14*(V88/$W$3)^3+'LED Curve'!$D$15*(V88/$W$3)^2+'LED Curve'!$D$16*(V88/$W$3)^1+'LED Curve'!$D$17)*$AC$3+((R$5-1)*Design!C$18),0,         ('LED Curve'!$D$14*(V88/$W$3)^3+'LED Curve'!$D$15*(V88/$W$3)^2+'LED Curve'!$D$16*(V88/$W$3)^1+'LED Curve'!$D$17)*$AC$3))</f>
        <v>66.797911092247233</v>
      </c>
      <c r="AL88" s="57">
        <f>IF(AK88=0,0,IF(D88&lt;(SUM(AJ88:AK88)+('LED Curve'!$D$14*(V88/$W$4)^3+'LED Curve'!$D$15*(V88/$W$4)^2+'LED Curve'!$D$16*(V88/$W$4)^1+'LED Curve'!$D$17)*$AC$4+((R$5-1)*Design!C$18)),0,         ('LED Curve'!$D$14*(V88/$W$4)^3+'LED Curve'!$D$15*(V88/$W$4)^2+'LED Curve'!$D$16*(V88/$W$4)^1+'LED Curve'!$D$17)*$AC$4))</f>
        <v>0</v>
      </c>
      <c r="AM88" s="57">
        <f>IF(AL88=0,0,IF(D88&lt;(SUM(AJ88:AL88)+('LED Curve'!$D$14*(V88/$W$5)^3+'LED Curve'!$D$15*(V88/$W$5)^2+'LED Curve'!$D$16*(V88/$W$5)^1+'LED Curve'!$D$17)*$AC$5+((R$5-1)*Design!C$18)),0,         ('LED Curve'!$D$14*(V88/$W$5)^3+'LED Curve'!$D$15*(V88/$W$5)^2+'LED Curve'!$D$16*(V88/$W$5)^1+'LED Curve'!$D$17)*$AC$5))</f>
        <v>0</v>
      </c>
      <c r="AN88" s="57">
        <f>IF(AM88=0,0,IF(D88&lt;(SUM(AJ88:AM88)+ ('LED Curve'!$D$14*(V88/$W$6)^3+'LED Curve'!$D$15*(V88/$W$6)^2+'LED Curve'!$D$16*(V88/$W$6)^1+'LED Curve'!$D$17)*$AC$6+((R$5-1)*Design!C$18)),0,         ('LED Curve'!$D$14*(V88/$W$6)^3+'LED Curve'!$D$15*(V88/$W$6)^2+'LED Curve'!$D$16*(V88/$W$6)^1+'LED Curve'!$D$17)*$AC$6))</f>
        <v>0</v>
      </c>
      <c r="AO88" s="57">
        <f>IF(AN88=0,0,IF(D88&lt;(SUM(AJ88:AN88)+('LED Curve'!$D$14*(V88/$Z$2)^3+'LED Curve'!$D$15*(V88/$Z$2)^2+'LED Curve'!$D$16*(V88/$Z$2)^1+'LED Curve'!$D$17)*$AE$2+((R$5-1)*Design!C$18)),0,         ('LED Curve'!$D$14*(V88/$Z$2)^3+'LED Curve'!$D$15*(V88/$Z$2)^2+'LED Curve'!$D$16*(V88/$Z$2)^1+'LED Curve'!$D$17)*$AE$2))</f>
        <v>0</v>
      </c>
      <c r="AP88" s="57">
        <f>IF(AO88=0,0,IF(D88&lt;(SUM(AJ88:AO88)+('LED Curve'!$D$14*(V88/$Z$3)^3+'LED Curve'!$D$15*(V88/$Z$3)^2+'LED Curve'!$D$16*(V88/$Z$3)^1+'LED Curve'!$D$17)*$AE$3+((R$5-1)*Design!C$18)),0,         ('LED Curve'!$D$14*(V88/$Z$3)^3+'LED Curve'!$D$15*(V88/$Z$3)^2+'LED Curve'!$D$16*(V88/$Z$3)^1+'LED Curve'!$D$17)*$AE$3))</f>
        <v>0</v>
      </c>
      <c r="AQ88" s="57">
        <f>IF(AP88=0,0,IF(D88&lt;(SUM(AJ88:AP88)+('LED Curve'!$D$14*(V88/$Z$4)^3+'LED Curve'!$D$15*(V88/$Z$4)^2+'LED Curve'!$D$16*(V88/$Z$4)^1+'LED Curve'!$D$17)*$AE$4+((R$5-1)*Design!C$18)),0,         ('LED Curve'!$D$14*(V88/$Z$4)^3+'LED Curve'!$D$15*(V88/$Z$4)^2+'LED Curve'!$D$16*(V88/$Z$4)^1+'LED Curve'!$D$17)*$AE$4))</f>
        <v>0</v>
      </c>
      <c r="AR88" s="57">
        <f>IF(AQ88=0,0,IF(D88&lt;(SUM(AJ88:AQ88)+('LED Curve'!$D$14*(V88/$Z$5)^3+'LED Curve'!$D$15*(V88/$Z$5)^2+'LED Curve'!$D$16*(V88/$Z$5)^1+'LED Curve'!$D$17)*$AE$5+((R$5-1)*Design!C$18)),0,         ('LED Curve'!$D$14*(V88/$Z$5)^3+'LED Curve'!$D$15*(V88/$Z$5)^2+'LED Curve'!$D$16*(V88/$Z$5)^1+'LED Curve'!$D$17)*$AE$5))</f>
        <v>0</v>
      </c>
      <c r="AS88" s="57">
        <f>IF(AR88=0,0,IF(D88&lt;(SUM(AJ88:AR88)+('LED Curve'!$D$14*(V88/$Z$6)^3+'LED Curve'!$D$15*(V88/$Z$6)^2+'LED Curve'!$D$16*(V88/$Z$6)^1+'LED Curve'!$D$17)*$AE$6+((R$5-1)*Design!C$18)),0,         ('LED Curve'!$D$14*(V88/$Z$6)^3+'LED Curve'!$D$15*(V88/$Z$6)^2+'LED Curve'!$D$16*(V88/$Z$6)^1+'LED Curve'!$D$17)*$AE$6))</f>
        <v>0</v>
      </c>
      <c r="AU88" s="59">
        <f>IF(E88&lt;('LED Curve'!$D$14*(W88/$W$2)^3+'LED Curve'!$D$15*(W88/$W$2)^2+'LED Curve'!$D$16*(W88/$W$2)^1+'LED Curve'!$D$17)*$AC$2+((R$5-1)*Design!C$18),0,         ('LED Curve'!$D$14*(W88/$W$2)^3+'LED Curve'!$D$15*(W88/$W$2)^2+'LED Curve'!$D$16*(W88/$W$2)^1+'LED Curve'!$D$17)*$AC$2)</f>
        <v>26.755773498787235</v>
      </c>
      <c r="AV88" s="59">
        <f>IF(AU88=0,0,IF(E88&lt;AU88+('LED Curve'!$D$14*(W88/$W$3)^3+'LED Curve'!$D$15*(W88/$W$3)^2+'LED Curve'!$D$16*(W88/$W$3)^1+'LED Curve'!$D$17)*$AC$3+((R$5-2)*Design!C$18),0,         ('LED Curve'!$D$14*(W88/$W$3)^3+'LED Curve'!$D$15*(W88/$W$3)^2+'LED Curve'!$D$16*(W88/$W$3)^1+'LED Curve'!$D$17)*$AC$3))</f>
        <v>66.889433746968081</v>
      </c>
      <c r="AW88" s="59">
        <f>IF(AV88=0,0,IF(E88&lt;(SUM(AU88:AV88)+('LED Curve'!$D$14*(W88/$W$4)^3+'LED Curve'!$D$15*(W88/$W$4)^2+'LED Curve'!$D$16*(W88/$W$4)^1+'LED Curve'!$D$17)*$AC$4+((R$5-3)*Design!C$18)),0,         ('LED Curve'!$D$14*(W88/$W$4)^3+'LED Curve'!$D$15*(W88/$W$4)^2+'LED Curve'!$D$16*(W88/$W$4)^1+'LED Curve'!$D$17)*$AC$4))</f>
        <v>0</v>
      </c>
      <c r="AX88" s="59">
        <f>IF(AW88=0,0,IF(E88&lt;(SUM(AU88:AW88)+('LED Curve'!$D$14*(W88/$W$5)^3+'LED Curve'!$D$15*(W88/$W$5)^2+'LED Curve'!$D$16*(W88/$W$5)^1+'LED Curve'!$D$17)*$AC$5+((R$5-4)*Design!C$18)),0,         ('LED Curve'!$D$14*(W88/$W$5)^3+'LED Curve'!$D$15*(W88/$W$5)^2+'LED Curve'!$D$16*(W88/$W$5)^1+'LED Curve'!$D$17)*$AC$5))</f>
        <v>0</v>
      </c>
      <c r="AY88" s="59">
        <f>IF(AX88=0,0,IF(E88&lt;(SUM(AU88:AX88)+ ('LED Curve'!$D$14*(W88/$W$6)^3+'LED Curve'!$D$15*(W88/$W$6)^2+'LED Curve'!$D$16*(W88/$W$6)^1+'LED Curve'!$D$17)*$AC$6+((R$5-5)*Design!C$18)),0,         ('LED Curve'!$D$14*(W88/$W$6)^3+'LED Curve'!$D$15*(W88/$W$6)^2+'LED Curve'!$D$16*(W88/$W$6)^1+'LED Curve'!$D$17)*$AC$6))</f>
        <v>0</v>
      </c>
      <c r="AZ88" s="59">
        <f>IF(AY88=0,0,IF(E88&lt;(SUM(AU88:AY88)+('LED Curve'!$D$14*(W88/$Z$2)^3+'LED Curve'!$D$15*(W88/$Z$2)^2+'LED Curve'!$D$16*(W88/$Z$2)^1+'LED Curve'!$D$17)*$AE$2+((R$5-6)*Design!C$18)),0,         ('LED Curve'!$D$14*(W88/$Z$2)^3+'LED Curve'!$D$15*(W88/$Z$2)^2+'LED Curve'!$D$16*(W88/$Z$2)^1+'LED Curve'!$D$17)*$AE$2))</f>
        <v>0</v>
      </c>
      <c r="BA88" s="59">
        <f>IF(AZ88=0,0,IF(E88&lt;(SUM(AU88:AZ88)+('LED Curve'!$D$14*(W88/$Z$3)^3+'LED Curve'!$D$15*(W88/$Z$3)^2+'LED Curve'!$D$16*(W88/$Z$3)^1+'LED Curve'!$D$17)*$AE$3+((R$5-7)*Design!C$18)),0,         ('LED Curve'!$D$14*(W88/$Z$3)^3+'LED Curve'!$D$15*(W88/$Z$3)^2+'LED Curve'!$D$16*(W88/$Z$3)^1+'LED Curve'!$D$17)*$AE$3))</f>
        <v>0</v>
      </c>
      <c r="BB88" s="59">
        <f>IF(BA88=0,0,IF(E88&lt;(SUM(AU88:BA88)+('LED Curve'!$D$14*(W88/$Z$4)^3+'LED Curve'!$D$15*(W88/$Z$4)^2+'LED Curve'!$D$16*(W88/$Z$4)^1+'LED Curve'!$D$17)*$AE$4+((R$5-8)*Design!C$18)),0,         ('LED Curve'!$D$14*(W88/$Z$4)^3+'LED Curve'!$D$15*(W88/$Z$4)^2+'LED Curve'!$D$16*(W88/$Z$4)^1+'LED Curve'!$D$17)*$AE$4))</f>
        <v>0</v>
      </c>
      <c r="BC88" s="59">
        <f>IF(BB88=0,0,IF(E88&lt;(SUM(AU88:BB88)+('LED Curve'!$D$14*(W88/$Z$5)^3+'LED Curve'!$D$15*(W88/$Z$5)^2+'LED Curve'!$D$16*(W88/$Z$5)^1+'LED Curve'!$D$17)*$AE$5+((R$5-9)*Design!C$18)),0,         ('LED Curve'!$D$14*(W88/$Z$5)^3+'LED Curve'!$D$15*(W88/$Z$5)^2+'LED Curve'!$D$16*(W88/$Z$5)^1+'LED Curve'!$D$17)*$AE$5))</f>
        <v>0</v>
      </c>
      <c r="BD88" s="59">
        <f>IF(BC88=0,0,IF(E88&lt;(SUM(AU88:BC88)+('LED Curve'!$D$14*(W88/$Z$6)^3+'LED Curve'!$D$15*(W88/$Z$6)^2+'LED Curve'!$D$16*(W88/$Z$6)^1+'LED Curve'!$D$17)*$AE$6+((R$5-10)*Design!C$18)),0,         ('LED Curve'!$D$14*(W88/$Z$6)^3+'LED Curve'!$D$15*(W88/$Z$6)^2+'LED Curve'!$D$16*(W88/$Z$6)^1+'LED Curve'!$D$17)*$AE$6))</f>
        <v>0</v>
      </c>
      <c r="BE88">
        <f t="shared" si="158"/>
        <v>93.645207245755316</v>
      </c>
      <c r="BF88" s="64">
        <f t="shared" si="124"/>
        <v>217.66969275848717</v>
      </c>
      <c r="BG88" s="64">
        <f t="shared" si="125"/>
        <v>217.66969275848717</v>
      </c>
      <c r="BH88" s="64">
        <f t="shared" si="126"/>
        <v>0</v>
      </c>
      <c r="BI88" s="64">
        <f t="shared" si="127"/>
        <v>0</v>
      </c>
      <c r="BJ88" s="64">
        <f t="shared" si="128"/>
        <v>0</v>
      </c>
      <c r="BK88" s="64">
        <f t="shared" si="129"/>
        <v>0</v>
      </c>
      <c r="BL88" s="64">
        <f t="shared" si="130"/>
        <v>0</v>
      </c>
      <c r="BM88" s="64">
        <f t="shared" si="131"/>
        <v>0</v>
      </c>
      <c r="BN88" s="64">
        <f t="shared" si="132"/>
        <v>0</v>
      </c>
      <c r="BO88" s="64">
        <f t="shared" si="133"/>
        <v>0</v>
      </c>
      <c r="BQ88" s="67">
        <f t="shared" si="134"/>
        <v>220.35727056111975</v>
      </c>
      <c r="BR88" s="67">
        <f t="shared" si="135"/>
        <v>220.35727056111975</v>
      </c>
      <c r="BS88" s="67">
        <f t="shared" si="136"/>
        <v>0</v>
      </c>
      <c r="BT88" s="67">
        <f t="shared" si="137"/>
        <v>0</v>
      </c>
      <c r="BU88" s="67">
        <f t="shared" si="138"/>
        <v>0</v>
      </c>
      <c r="BV88" s="67">
        <f t="shared" si="139"/>
        <v>0</v>
      </c>
      <c r="BW88" s="67">
        <f t="shared" si="140"/>
        <v>0</v>
      </c>
      <c r="BX88" s="67">
        <f t="shared" si="141"/>
        <v>0</v>
      </c>
      <c r="BY88" s="67">
        <f t="shared" si="142"/>
        <v>0</v>
      </c>
      <c r="BZ88" s="67">
        <f t="shared" si="143"/>
        <v>0</v>
      </c>
      <c r="CB88" s="70">
        <f t="shared" si="144"/>
        <v>223.77234010240758</v>
      </c>
      <c r="CC88" s="70">
        <f t="shared" si="145"/>
        <v>223.77234010240758</v>
      </c>
      <c r="CD88" s="70">
        <f t="shared" si="146"/>
        <v>0</v>
      </c>
      <c r="CE88" s="70">
        <f t="shared" si="147"/>
        <v>0</v>
      </c>
      <c r="CF88" s="70">
        <f t="shared" si="148"/>
        <v>0</v>
      </c>
      <c r="CG88" s="70">
        <f t="shared" si="149"/>
        <v>0</v>
      </c>
      <c r="CH88" s="70">
        <f t="shared" si="150"/>
        <v>0</v>
      </c>
      <c r="CI88" s="70">
        <f t="shared" si="151"/>
        <v>0</v>
      </c>
      <c r="CJ88" s="70">
        <f t="shared" si="152"/>
        <v>0</v>
      </c>
      <c r="CK88" s="70">
        <f t="shared" si="153"/>
        <v>0</v>
      </c>
      <c r="CL88">
        <f t="shared" si="159"/>
        <v>447.54468020481517</v>
      </c>
      <c r="CM88" s="64">
        <f t="shared" si="160"/>
        <v>217.66969275848717</v>
      </c>
      <c r="CN88" s="64">
        <f t="shared" si="161"/>
        <v>217.66969275848717</v>
      </c>
      <c r="CO88" s="64">
        <f t="shared" si="162"/>
        <v>0</v>
      </c>
      <c r="CP88" s="64">
        <f t="shared" si="163"/>
        <v>0</v>
      </c>
      <c r="CQ88" s="64">
        <f t="shared" si="164"/>
        <v>0</v>
      </c>
      <c r="CR88" s="64">
        <f t="shared" si="165"/>
        <v>0</v>
      </c>
      <c r="CS88" s="64">
        <f t="shared" si="166"/>
        <v>0</v>
      </c>
      <c r="CT88" s="64">
        <f t="shared" si="167"/>
        <v>0</v>
      </c>
      <c r="CU88" s="64">
        <f t="shared" si="168"/>
        <v>0</v>
      </c>
      <c r="CV88" s="64">
        <f t="shared" si="169"/>
        <v>0</v>
      </c>
      <c r="CX88" s="103">
        <f t="shared" si="170"/>
        <v>220.35727056111975</v>
      </c>
      <c r="CY88" s="103">
        <f t="shared" si="171"/>
        <v>220.35727056111975</v>
      </c>
      <c r="CZ88" s="103">
        <f t="shared" si="172"/>
        <v>0</v>
      </c>
      <c r="DA88" s="103">
        <f t="shared" si="173"/>
        <v>0</v>
      </c>
      <c r="DB88" s="103">
        <f t="shared" si="174"/>
        <v>0</v>
      </c>
      <c r="DC88" s="103">
        <f t="shared" si="175"/>
        <v>0</v>
      </c>
      <c r="DD88" s="103">
        <f t="shared" si="176"/>
        <v>0</v>
      </c>
      <c r="DE88" s="103">
        <f t="shared" si="177"/>
        <v>0</v>
      </c>
      <c r="DF88" s="103">
        <f t="shared" si="178"/>
        <v>0</v>
      </c>
      <c r="DG88" s="103">
        <f t="shared" si="179"/>
        <v>0</v>
      </c>
      <c r="DI88" s="70">
        <f t="shared" si="180"/>
        <v>223.77234010240758</v>
      </c>
      <c r="DJ88" s="70">
        <f t="shared" si="181"/>
        <v>223.77234010240758</v>
      </c>
      <c r="DK88" s="70">
        <f t="shared" si="182"/>
        <v>0</v>
      </c>
      <c r="DL88" s="70">
        <f t="shared" si="183"/>
        <v>0</v>
      </c>
      <c r="DM88" s="70">
        <f t="shared" si="184"/>
        <v>0</v>
      </c>
      <c r="DN88" s="70">
        <f t="shared" si="185"/>
        <v>0</v>
      </c>
      <c r="DO88" s="70">
        <f t="shared" si="186"/>
        <v>0</v>
      </c>
      <c r="DP88" s="70">
        <f t="shared" si="187"/>
        <v>0</v>
      </c>
      <c r="DQ88" s="70">
        <f t="shared" si="188"/>
        <v>0</v>
      </c>
      <c r="DR88" s="70">
        <f t="shared" si="189"/>
        <v>0</v>
      </c>
      <c r="DT88">
        <f t="shared" si="190"/>
        <v>26.639555987165462</v>
      </c>
      <c r="DU88">
        <f t="shared" si="191"/>
        <v>29.999250932955864</v>
      </c>
      <c r="DV88">
        <f t="shared" si="192"/>
        <v>33.541921275015817</v>
      </c>
      <c r="DX88">
        <f t="shared" si="193"/>
        <v>0.3967246079128906</v>
      </c>
      <c r="DY88">
        <f t="shared" si="194"/>
        <v>0.38204626161377442</v>
      </c>
      <c r="DZ88">
        <f t="shared" si="195"/>
        <v>0.36575561099243986</v>
      </c>
      <c r="EB88">
        <f t="shared" si="196"/>
        <v>5.8092983004914709</v>
      </c>
      <c r="EC88">
        <f t="shared" si="197"/>
        <v>14.523245751228679</v>
      </c>
      <c r="ED88">
        <f t="shared" si="198"/>
        <v>0</v>
      </c>
      <c r="EE88">
        <f t="shared" si="199"/>
        <v>0</v>
      </c>
      <c r="EF88">
        <f t="shared" si="200"/>
        <v>0</v>
      </c>
      <c r="EG88">
        <f t="shared" si="201"/>
        <v>0</v>
      </c>
      <c r="EH88">
        <f t="shared" si="202"/>
        <v>0</v>
      </c>
      <c r="EI88">
        <f t="shared" si="203"/>
        <v>0</v>
      </c>
      <c r="EJ88">
        <f t="shared" si="204"/>
        <v>0</v>
      </c>
      <c r="EK88">
        <f t="shared" si="205"/>
        <v>0</v>
      </c>
      <c r="EM88">
        <f t="shared" si="206"/>
        <v>5.887762146988778</v>
      </c>
      <c r="EN88">
        <f t="shared" si="207"/>
        <v>14.719405367471946</v>
      </c>
      <c r="EO88">
        <f t="shared" si="208"/>
        <v>0</v>
      </c>
      <c r="EP88">
        <f t="shared" si="209"/>
        <v>0</v>
      </c>
      <c r="EQ88">
        <f t="shared" si="210"/>
        <v>0</v>
      </c>
      <c r="ER88">
        <f t="shared" si="211"/>
        <v>0</v>
      </c>
      <c r="ES88">
        <f t="shared" si="212"/>
        <v>0</v>
      </c>
      <c r="ET88">
        <f t="shared" si="213"/>
        <v>0</v>
      </c>
      <c r="EU88">
        <f t="shared" si="214"/>
        <v>0</v>
      </c>
      <c r="EV88">
        <f t="shared" si="215"/>
        <v>0</v>
      </c>
      <c r="EX88">
        <f t="shared" si="216"/>
        <v>5.9872020470736009</v>
      </c>
      <c r="EY88">
        <f t="shared" si="217"/>
        <v>14.968005117684001</v>
      </c>
      <c r="EZ88">
        <f t="shared" si="218"/>
        <v>0</v>
      </c>
      <c r="FA88">
        <f t="shared" si="219"/>
        <v>0</v>
      </c>
      <c r="FB88">
        <f t="shared" si="220"/>
        <v>0</v>
      </c>
      <c r="FC88">
        <f t="shared" si="221"/>
        <v>0</v>
      </c>
      <c r="FD88">
        <f t="shared" si="222"/>
        <v>0</v>
      </c>
      <c r="FE88">
        <f t="shared" si="223"/>
        <v>0</v>
      </c>
      <c r="FF88">
        <f t="shared" si="224"/>
        <v>0</v>
      </c>
      <c r="FG88">
        <f t="shared" si="225"/>
        <v>0</v>
      </c>
      <c r="FJ88">
        <f>IF($W$2=0,0,IF(BF88&lt;=0,0,('LED Curve'!$D$19*(BF88/$W$2)^3+'LED Curve'!$D$20*(BF88/$W$2)^2+'LED Curve'!$D$21*(BF88/$W$2)^1+'LED Curve'!$D$22)*$AC$2*$W$2))</f>
        <v>768.81612222285014</v>
      </c>
      <c r="FK88">
        <f>IF($W$3=0,0,IF(BG88&lt;=0,0,('LED Curve'!$D$19*(BG88/$W$3)^3+'LED Curve'!$D$20*(BG88/$W$3)^2+'LED Curve'!$D$21*(BG88/$W$3)^1+'LED Curve'!$D$22)*$AC$3*$W$3))</f>
        <v>1922.0403055571253</v>
      </c>
      <c r="FL88">
        <f>IF($W$4=0,0,IF(BH88&lt;=0,0,('LED Curve'!$D$19*(BH88/$W$4)^3+'LED Curve'!$D$20*(BH88/$W$4)^2+'LED Curve'!$D$21*(BH88/$W$4)^1+'LED Curve'!$D$22)*$AC$4*$W$4))</f>
        <v>0</v>
      </c>
      <c r="FM88">
        <f>IF($W$5=0,0,IF(BI88&lt;=0,0,('LED Curve'!$D$19*(BI88/$W$5)^3+'LED Curve'!$D$20*(BI88/$W$5)^2+'LED Curve'!$D$21*(BI88/$W$5)^1+'LED Curve'!$D$22)*$AC$5*$W$5))</f>
        <v>0</v>
      </c>
      <c r="FN88">
        <f>IF($W$6=0,0,IF(BJ88&lt;=0,0,('LED Curve'!$D$19*(BJ88/$W$6)^3+'LED Curve'!$D$20*(BJ88/$W$6)^2+'LED Curve'!$D$21*(BJ88/$W$6)^1+'LED Curve'!$D$22)*$AC$6*$W$6))</f>
        <v>0</v>
      </c>
      <c r="FO88">
        <f>IF($Z$2=0,0,IF(BK88&lt;=0,0,('LED Curve'!$D$19*(BK88/$Z$2)^3+'LED Curve'!$D$20*(BK88/$Z$2)^2+'LED Curve'!$D$21*(BK88/$Z$2)^1+'LED Curve'!$D$22)*$AE$2*$Z$2))</f>
        <v>0</v>
      </c>
      <c r="FP88">
        <f>IF($Z$3=0,0,IF(BL88&lt;=0,0,('LED Curve'!$D$19*(BL88/$Z$3)^3+'LED Curve'!$D$20*(BL88/$Z$3)^2+'LED Curve'!$D$21*(BL88/$Z$3)^1+'LED Curve'!$D$22)*$AE$3*$Z$3))</f>
        <v>0</v>
      </c>
      <c r="FQ88">
        <f>IF($Z$4=0,0,IF(BM88&lt;=0,0,('LED Curve'!$D$19*(BM88/$Z$4)^3+'LED Curve'!$D$20*(BM88/$Z$4)^2+'LED Curve'!$D$21*(BM88/$Z$4)^1+'LED Curve'!$D$22)*$AE$4*$Z$4))</f>
        <v>0</v>
      </c>
      <c r="FR88">
        <f>IF($Z$5=0,0,IF(BN88&lt;=0,0,('LED Curve'!$D$19*(BN88/$Z$5)^3+'LED Curve'!$D$20*(BN88/$Z$5)^2+'LED Curve'!$D$21*(BN88/$Z$5)^1+'LED Curve'!$D$22)*$AE$5*$Z$5))</f>
        <v>0</v>
      </c>
      <c r="FS88">
        <f>IF($Z$6=0,0,IF(BO88&lt;=0,0,('LED Curve'!$D$19*(BO88/$Z$6)^3+'LED Curve'!$D$20*(BO88/$Z$6)^2+'LED Curve'!$D$21*(BO88/$Z$6)^1+'LED Curve'!$D$22)*$AE$6*$Z$6))</f>
        <v>0</v>
      </c>
      <c r="FU88">
        <f>IF($W$2=0,0,IF(BQ88&lt;=0,0,('LED Curve'!$D$19*(BQ88/$W$2)^3+'LED Curve'!$D$20*(BQ88/$W$2)^2+'LED Curve'!$D$21*(BQ88/$W$2)^1+'LED Curve'!$D$22)*$AC$2*$W$2))</f>
        <v>775.29225952597255</v>
      </c>
      <c r="FV88">
        <f>IF($W$3=0,0,IF(BR88&lt;=0,0,('LED Curve'!$D$19*(BR88/$W$3)^3+'LED Curve'!$D$20*(BR88/$W$3)^2+'LED Curve'!$D$21*(BR88/$W$3)^1+'LED Curve'!$D$22)*$AC$3*$W$3))</f>
        <v>1938.2306488149313</v>
      </c>
      <c r="FW88">
        <f>IF($W$4=0,0,IF(BS88&lt;=0,0,('LED Curve'!$D$19*(BS88/$W$4)^3+'LED Curve'!$D$20*(BS88/$W$4)^2+'LED Curve'!$D$21*(BS88/$W$4)^1+'LED Curve'!$D$22)*$AC$4*$W$4))</f>
        <v>0</v>
      </c>
      <c r="FX88">
        <f>IF($W$5=0,0,IF(BT88&lt;=0,0,('LED Curve'!$D$19*(BT88/$W$5)^3+'LED Curve'!$D$20*(BT88/$W$5)^2+'LED Curve'!$D$21*(BT88/$W$5)^1+'LED Curve'!$D$22)*$AC$5*$W$5))</f>
        <v>0</v>
      </c>
      <c r="FY88">
        <f>IF($W$6=0,0,IF(BU88&lt;=0,0,('LED Curve'!$D$19*(BU88/$W$6)^3+'LED Curve'!$D$20*(BU88/$W$6)^2+'LED Curve'!$D$21*(BU88/$W$6)^1+'LED Curve'!$D$22)*$AC$6*$W$6))</f>
        <v>0</v>
      </c>
      <c r="FZ88">
        <f>IF($Z$2=0,0,IF(BV88&lt;=0,0,('LED Curve'!$D$19*(BV88/$Z$2)^3+'LED Curve'!$D$20*(BV88/$Z$2)^2+'LED Curve'!$D$21*(BV88/$Z$2)^1+'LED Curve'!$D$22)*$AE$2*$Z$2))</f>
        <v>0</v>
      </c>
      <c r="GA88">
        <f>IF($Z$3=0,0,IF(BW88&lt;=0,0,('LED Curve'!$D$19*(BW88/$Z$3)^3+'LED Curve'!$D$20*(BW88/$Z$3)^2+'LED Curve'!$D$21*(BW88/$Z$3)^1+'LED Curve'!$D$22)*$AE$3*$Z$3))</f>
        <v>0</v>
      </c>
      <c r="GB88">
        <f>IF($Z$4=0,0,IF(BX88&lt;=0,0,('LED Curve'!$D$19*(BX88/$Z$4)^3+'LED Curve'!$D$20*(BX88/$Z$4)^2+'LED Curve'!$D$21*(BX88/$Z$4)^1+'LED Curve'!$D$22)*$AE$4*$Z$4))</f>
        <v>0</v>
      </c>
      <c r="GC88">
        <f>IF($Z$5=0,0,IF(BY88&lt;=0,0,('LED Curve'!$D$19*(BY88/$Z$5)^3+'LED Curve'!$D$20*(BY88/$Z$5)^2+'LED Curve'!$D$21*(BY88/$Z$5)^1+'LED Curve'!$D$22)*$AE$5*$Z$5))</f>
        <v>0</v>
      </c>
      <c r="GD88">
        <f>IF($Z$6=0,0,IF(BZ88&lt;=0,0,('LED Curve'!$D$19*(BZ88/$Z$6)^3+'LED Curve'!$D$20*(BZ88/$Z$6)^2+'LED Curve'!$D$21*(BZ88/$Z$6)^1+'LED Curve'!$D$22)*$AE$6*$Z$6))</f>
        <v>0</v>
      </c>
      <c r="GF88">
        <f>IF($W$2=0,0,IF(CB88&lt;=0,0,('LED Curve'!$D$19*(CB88/$W$2)^3+'LED Curve'!$D$20*(CB88/$W$2)^2+'LED Curve'!$D$21*(CB88/$W$2)^1+'LED Curve'!$D$22)*$AC$2*$W$2))</f>
        <v>783.37992252640345</v>
      </c>
      <c r="GG88">
        <f>IF($W$3=0,0,IF(CC88&lt;=0,0,('LED Curve'!$D$19*(CC88/$W$3)^3+'LED Curve'!$D$20*(CC88/$W$3)^2+'LED Curve'!$D$21*(CC88/$W$3)^1+'LED Curve'!$D$22)*$AC$3*$W$3))</f>
        <v>1958.4498063160086</v>
      </c>
      <c r="GH88">
        <f>IF($W$4=0,0,IF(CD88&lt;=0,0,('LED Curve'!$D$19*(CD88/$W$4)^3+'LED Curve'!$D$20*(CD88/$W$4)^2+'LED Curve'!$D$21*(CD88/$W$4)^1+'LED Curve'!$D$22)*$AC$4*$W$4))</f>
        <v>0</v>
      </c>
      <c r="GI88">
        <f>IF($W$5=0,0,IF(CE88&lt;=0,0,('LED Curve'!$D$19*(CE88/$W$5)^3+'LED Curve'!$D$20*(CE88/$W$5)^2+'LED Curve'!$D$21*(CE88/$W$5)^1+'LED Curve'!$D$22)*$AC$5*$W$5))</f>
        <v>0</v>
      </c>
      <c r="GJ88">
        <f>IF($W$6=0,0,IF(CF88&lt;=0,0,('LED Curve'!$D$19*(CF88/$W$6)^3+'LED Curve'!$D$20*(CF88/$W$6)^2+'LED Curve'!$D$21*(CF88/$W$6)^1+'LED Curve'!$D$22)*$AC$6*$W$6))</f>
        <v>0</v>
      </c>
      <c r="GK88">
        <f>IF($Z$2=0,0,IF(CG88&lt;=0,0,('LED Curve'!$D$19*(CG88/$Z$2)^3+'LED Curve'!$D$20*(CG88/$Z$2)^2+'LED Curve'!$D$21*(CG88/$Z$2)^1+'LED Curve'!$D$22)*$AE$2*$Z$2))</f>
        <v>0</v>
      </c>
      <c r="GL88">
        <f>IF($Z$3=0,0,IF(CH88&lt;=0,0,('LED Curve'!$D$19*(CH88/$Z$3)^3+'LED Curve'!$D$20*(CH88/$Z$3)^2+'LED Curve'!$D$21*(CH88/$Z$3)^1+'LED Curve'!$D$22)*$AE$3*$Z$3))</f>
        <v>0</v>
      </c>
      <c r="GM88">
        <f>IF($Z$4=0,0,IF(CI88&lt;=0,0,('LED Curve'!$D$19*(CI88/$Z$4)^3+'LED Curve'!$D$20*(CI88/$Z$4)^2+'LED Curve'!$D$21*(CI88/$Z$4)^1+'LED Curve'!$D$22)*$AE$4*$Z$4))</f>
        <v>0</v>
      </c>
      <c r="GN88">
        <f>IF($Z$5=0,0,IF(CJ88&lt;=0,0,('LED Curve'!$D$19*(CJ88/$Z$5)^3+'LED Curve'!$D$20*(CJ88/$Z$5)^2+'LED Curve'!$D$21*(CJ88/$Z$5)^1+'LED Curve'!$D$22)*$AE$5*$Z$5))</f>
        <v>0</v>
      </c>
      <c r="GO88">
        <f>IF($Z$6=0,0,IF(CK88&lt;=0,0,('LED Curve'!$D$19*(CK88/$Z$6)^3+'LED Curve'!$D$20*(CK88/$Z$6)^2+'LED Curve'!$D$21*(CK88/$Z$6)^1+'LED Curve'!$D$22)*$AE$6*$Z$6))</f>
        <v>0</v>
      </c>
      <c r="GQ88">
        <f t="shared" si="226"/>
        <v>2690.8564277799755</v>
      </c>
      <c r="GR88">
        <f t="shared" si="154"/>
        <v>925.96054236239752</v>
      </c>
      <c r="GS88">
        <f t="shared" si="227"/>
        <v>2713.522908340904</v>
      </c>
      <c r="GT88">
        <f t="shared" si="155"/>
        <v>405.2969915017884</v>
      </c>
      <c r="GU88">
        <f t="shared" si="228"/>
        <v>2741.8297288424119</v>
      </c>
      <c r="GV88">
        <f t="shared" si="156"/>
        <v>179.71768428407449</v>
      </c>
    </row>
    <row r="89" spans="1:204" ht="16.899999999999999">
      <c r="A89">
        <v>78</v>
      </c>
      <c r="B89">
        <f t="shared" si="117"/>
        <v>2.5390625000000001E-3</v>
      </c>
      <c r="C89" s="50">
        <f t="shared" si="118"/>
        <v>123.47386936411819</v>
      </c>
      <c r="D89" s="50">
        <f t="shared" si="119"/>
        <v>137.3487437379091</v>
      </c>
      <c r="E89" s="50">
        <f t="shared" si="120"/>
        <v>151.22361811170001</v>
      </c>
      <c r="G89" s="52">
        <f t="shared" si="121"/>
        <v>1.9599026883193362</v>
      </c>
      <c r="H89" s="52">
        <f t="shared" si="122"/>
        <v>2.1801387894906208</v>
      </c>
      <c r="I89" s="52">
        <f t="shared" si="123"/>
        <v>2.4003748906619049</v>
      </c>
      <c r="J89" s="52">
        <f>IF(C89&lt;Calculation!D$19,0,G89)</f>
        <v>1.9599026883193362</v>
      </c>
      <c r="K89" s="52">
        <f>IF(D89&lt;Calculation!D$19,0,H89)</f>
        <v>2.1801387894906208</v>
      </c>
      <c r="L89" s="52">
        <f>IF(E89&lt;Calculation!D$19,0,I89)</f>
        <v>2.4003748906619049</v>
      </c>
      <c r="M89" s="52">
        <f>IF(IF(C89&lt;Calculation!D$19,0,C89*(R$3/(R$2+R$3)))&gt;0,$H$2*SIN(2*PI()*$E$2*B89)+$H$5,0)</f>
        <v>1.9763071828107091</v>
      </c>
      <c r="N89" s="52">
        <f>IF(IF(D89&lt;Calculation!D$19,0,D89*(R$3/(R$2+R$3)))&gt;0,$J$2*SIN(2*PI()*$E$2*B89)+$J$5,0)</f>
        <v>2.0024153772548834</v>
      </c>
      <c r="O89" s="52">
        <f>IF(IF(E89&lt;Calculation!D$19,0,E89*(R$3/(R$2+R$3)))&gt;0,$L$2*SIN(2*PI()*$E$2*B89)+$L$5,0)</f>
        <v>2.0350709973469536</v>
      </c>
      <c r="Q89" s="55">
        <f>(M89/Design!C$43)*10^3</f>
        <v>219.58968697896768</v>
      </c>
      <c r="R89" s="55">
        <f>(N89/Design!C$43)*10^3</f>
        <v>222.49059747276482</v>
      </c>
      <c r="S89" s="55">
        <f>(O89/Design!C$43)*10^3</f>
        <v>226.11899970521708</v>
      </c>
      <c r="U89" s="55">
        <f>(($H$2*SIN(2*PI()*$E$2*B89)+$H$5)/Design!C$43)*10^3</f>
        <v>219.58968697896768</v>
      </c>
      <c r="V89" s="55">
        <f>(($J$2*SIN(2*PI()*$E$2*B89)+$J$5)/Design!C$43)*10^3</f>
        <v>222.49059747276482</v>
      </c>
      <c r="W89" s="55">
        <f>(($L$2*SIN(2*PI()*$E$2*B89)+$L$5)/Design!C$43)*10^3</f>
        <v>226.11899970521708</v>
      </c>
      <c r="Y89" s="99">
        <f>IF(C89&lt;('LED Curve'!$D$14*(U89/$W$2)^3+'LED Curve'!$D$15*(U89/$W$2)^2+'LED Curve'!$D$16*(U89/$W$2)^1+'LED Curve'!$D$17)*$AC$2+((R$5-1)*Design!C$18),0,         ('LED Curve'!$D$14*(U89/$W$2)^3+'LED Curve'!$D$15*(U89/$W$2)^2+'LED Curve'!$D$16*(U89/$W$2)^1+'LED Curve'!$D$17)*$AC$2)</f>
        <v>26.710590189157632</v>
      </c>
      <c r="Z89" s="99">
        <f>IF(Y89=0,0,IF(C89&lt;Y89+('LED Curve'!$D$14*(U89/$W$3)^3+'LED Curve'!$D$15*(U89/$W$3)^2+'LED Curve'!$D$16*(U89/$W$3)^1+'LED Curve'!$D$17)*$AC$3+((R$5-2)*Design!C$18),0,         ('LED Curve'!$D$14*(U89/$W$3)^3+'LED Curve'!$D$15*(U89/$W$3)^2+'LED Curve'!$D$16*(U89/$W$3)^1+'LED Curve'!$D$17)*$AC$3))</f>
        <v>66.776475472894077</v>
      </c>
      <c r="AA89" s="99">
        <f>IF(Z89=0,0,IF(C89&lt;(SUM(Y89:Z89)+('LED Curve'!$D$14*(U89/$W$4)^3+'LED Curve'!$D$15*(U89/$W$4)^2+'LED Curve'!$D$16*(U89/$W$4)^1+'LED Curve'!$D$17)*$AC$4+((R$5-3)*Design!C$18)),0,         ('LED Curve'!$D$14*(U89/$W$4)^3+'LED Curve'!$D$15*(U89/$W$4)^2+'LED Curve'!$D$16*(U89/$W$4)^1+'LED Curve'!$D$17)*$AC$4))</f>
        <v>0</v>
      </c>
      <c r="AB89" s="99">
        <f>IF(AA89=0,0,IF(C89&lt;(SUM(Y89:AA89)+('LED Curve'!$D$14*(U89/$W$5)^3+'LED Curve'!$D$15*(U89/$W$5)^2+'LED Curve'!$D$16*(U89/$W$5)^1+'LED Curve'!$D$17)*$AC$5+((R$5-4)*Design!C$18)),0,         ('LED Curve'!$D$14*(U89/$W$5)^3+'LED Curve'!$D$15*(U89/$W$5)^2+'LED Curve'!$D$16*(U89/$W$5)^1+'LED Curve'!$D$17)*$AC$5))</f>
        <v>0</v>
      </c>
      <c r="AC89" s="99">
        <f>IF(AB89=0,0,IF(C89&lt;(SUM(Y89:AB89)+ ('LED Curve'!$D$14*(U89/$W$6)^3+'LED Curve'!$D$15*(U89/$W$6)^2+'LED Curve'!$D$16*(U89/$W$6)^1+'LED Curve'!$D$17)*$AC$6+((R$5-5)*Design!C$18)),0,         ('LED Curve'!$D$14*(U89/$W$6)^3+'LED Curve'!$D$15*(U89/$W$6)^2+'LED Curve'!$D$16*(U89/$W$6)^1+'LED Curve'!$D$17)*$AC$6))</f>
        <v>0</v>
      </c>
      <c r="AD89" s="99">
        <f>IF(AC89=0,0,IF(C89&lt;(SUM(Y89:AC89)+('LED Curve'!$D$14*(U89/$Z$2)^3+'LED Curve'!$D$15*(U89/$Z$2)^2+'LED Curve'!$D$16*(U89/$Z$2)^1+'LED Curve'!$D$17)*$AE$2+((R$5-6)*Design!C$18)),0,         ('LED Curve'!$D$14*(U89/$Z$2)^3+'LED Curve'!$D$15*(U89/$Z$2)^2+'LED Curve'!$D$16*(U89/$Z$2)^1+'LED Curve'!$D$17)*$AE$2))</f>
        <v>0</v>
      </c>
      <c r="AE89" s="99">
        <f>IF(AD89=0,0,IF(C89&lt;(SUM(Y89:AD89)+('LED Curve'!$D$14*(U89/$Z$3)^3+'LED Curve'!$D$15*(U89/$Z$3)^2+'LED Curve'!$D$16*(U89/$Z$3)^1+'LED Curve'!$D$17)*$AE$3+((R$5-7)*Design!C$18)),0,         ('LED Curve'!$D$14*(U89/$Z$3)^3+'LED Curve'!$D$15*(U89/$Z$3)^2+'LED Curve'!$D$16*(U89/$Z$3)^1+'LED Curve'!$D$17)*$AE$3))</f>
        <v>0</v>
      </c>
      <c r="AF89" s="99">
        <f>IF(AE89=0,0,IF(C89&lt;(SUM(Y89:AE89)+('LED Curve'!$D$14*(U89/$Z$4)^3+'LED Curve'!$D$15*(U89/$Z$4)^2+'LED Curve'!$D$16*(U89/$Z$4)^1+'LED Curve'!$D$17)*$AE$4+((R$5-8)*Design!C$18)),0,         ('LED Curve'!$D$14*(U89/$Z$4)^3+'LED Curve'!$D$15*(U89/$Z$4)^2+'LED Curve'!$D$16*(U89/$Z$4)^1+'LED Curve'!$D$17)*$AE$4))</f>
        <v>0</v>
      </c>
      <c r="AG89" s="99">
        <f>IF(AF89=0,0,IF(C89&lt;(SUM(Y89:AF89)+('LED Curve'!$D$14*(U89/$Z$5)^3+'LED Curve'!$D$15*(U89/$Z$5)^2+'LED Curve'!$D$16*(U89/$Z$5)^1+'LED Curve'!$D$17)*$AE$5+((R$5-9)*Design!C$18)),0,         ('LED Curve'!$D$14*(U89/$Z$5)^3+'LED Curve'!$D$15*(U89/$Z$5)^2+'LED Curve'!$D$16*(U89/$Z$5)^1+'LED Curve'!$D$17)*$AE$5))</f>
        <v>0</v>
      </c>
      <c r="AH89" s="99">
        <f>IF(AG89=0,0,IF(C89&lt;(SUM(Y89:AG89)+('LED Curve'!$D$14*(U89/$Z$6)^3+'LED Curve'!$D$15*(U89/$Z$6)^2+'LED Curve'!$D$16*(U89/$Z$6)^1+'LED Curve'!$D$17)*$AE$6+((R$5-10)*Design!C$18)),0,         ('LED Curve'!$D$14*(U89/$Z$6)^3+'LED Curve'!$D$15*(U89/$Z$6)^2+'LED Curve'!$D$16*(U89/$Z$6)^1+'LED Curve'!$D$17)*$AE$6))</f>
        <v>0</v>
      </c>
      <c r="AI89">
        <f t="shared" si="157"/>
        <v>93.487065662051705</v>
      </c>
      <c r="AJ89" s="57">
        <f>IF(D89&lt;('LED Curve'!$D$14*(V89/$W$2)^3+'LED Curve'!$D$15*(V89/$W$2)^2+'LED Curve'!$D$16*(V89/$W$2)^1+'LED Curve'!$D$17)*$AC$2+((R$5-1)*Design!C$18),0,         ('LED Curve'!$D$14*(V89/$W$2)^3+'LED Curve'!$D$15*(V89/$W$2)^2+'LED Curve'!$D$16*(V89/$W$2)^1+'LED Curve'!$D$17)*$AC$2)</f>
        <v>26.742329980080704</v>
      </c>
      <c r="AK89" s="57">
        <f>IF(AJ89=0,0,IF(D89&lt;AJ89+('LED Curve'!$D$14*(V89/$W$3)^3+'LED Curve'!$D$15*(V89/$W$3)^2+'LED Curve'!$D$16*(V89/$W$3)^1+'LED Curve'!$D$17)*$AC$3+((R$5-1)*Design!C$18),0,         ('LED Curve'!$D$14*(V89/$W$3)^3+'LED Curve'!$D$15*(V89/$W$3)^2+'LED Curve'!$D$16*(V89/$W$3)^1+'LED Curve'!$D$17)*$AC$3))</f>
        <v>66.855824950201765</v>
      </c>
      <c r="AL89" s="57">
        <f>IF(AK89=0,0,IF(D89&lt;(SUM(AJ89:AK89)+('LED Curve'!$D$14*(V89/$W$4)^3+'LED Curve'!$D$15*(V89/$W$4)^2+'LED Curve'!$D$16*(V89/$W$4)^1+'LED Curve'!$D$17)*$AC$4+((R$5-1)*Design!C$18)),0,         ('LED Curve'!$D$14*(V89/$W$4)^3+'LED Curve'!$D$15*(V89/$W$4)^2+'LED Curve'!$D$16*(V89/$W$4)^1+'LED Curve'!$D$17)*$AC$4))</f>
        <v>0</v>
      </c>
      <c r="AM89" s="57">
        <f>IF(AL89=0,0,IF(D89&lt;(SUM(AJ89:AL89)+('LED Curve'!$D$14*(V89/$W$5)^3+'LED Curve'!$D$15*(V89/$W$5)^2+'LED Curve'!$D$16*(V89/$W$5)^1+'LED Curve'!$D$17)*$AC$5+((R$5-1)*Design!C$18)),0,         ('LED Curve'!$D$14*(V89/$W$5)^3+'LED Curve'!$D$15*(V89/$W$5)^2+'LED Curve'!$D$16*(V89/$W$5)^1+'LED Curve'!$D$17)*$AC$5))</f>
        <v>0</v>
      </c>
      <c r="AN89" s="57">
        <f>IF(AM89=0,0,IF(D89&lt;(SUM(AJ89:AM89)+ ('LED Curve'!$D$14*(V89/$W$6)^3+'LED Curve'!$D$15*(V89/$W$6)^2+'LED Curve'!$D$16*(V89/$W$6)^1+'LED Curve'!$D$17)*$AC$6+((R$5-1)*Design!C$18)),0,         ('LED Curve'!$D$14*(V89/$W$6)^3+'LED Curve'!$D$15*(V89/$W$6)^2+'LED Curve'!$D$16*(V89/$W$6)^1+'LED Curve'!$D$17)*$AC$6))</f>
        <v>0</v>
      </c>
      <c r="AO89" s="57">
        <f>IF(AN89=0,0,IF(D89&lt;(SUM(AJ89:AN89)+('LED Curve'!$D$14*(V89/$Z$2)^3+'LED Curve'!$D$15*(V89/$Z$2)^2+'LED Curve'!$D$16*(V89/$Z$2)^1+'LED Curve'!$D$17)*$AE$2+((R$5-1)*Design!C$18)),0,         ('LED Curve'!$D$14*(V89/$Z$2)^3+'LED Curve'!$D$15*(V89/$Z$2)^2+'LED Curve'!$D$16*(V89/$Z$2)^1+'LED Curve'!$D$17)*$AE$2))</f>
        <v>0</v>
      </c>
      <c r="AP89" s="57">
        <f>IF(AO89=0,0,IF(D89&lt;(SUM(AJ89:AO89)+('LED Curve'!$D$14*(V89/$Z$3)^3+'LED Curve'!$D$15*(V89/$Z$3)^2+'LED Curve'!$D$16*(V89/$Z$3)^1+'LED Curve'!$D$17)*$AE$3+((R$5-1)*Design!C$18)),0,         ('LED Curve'!$D$14*(V89/$Z$3)^3+'LED Curve'!$D$15*(V89/$Z$3)^2+'LED Curve'!$D$16*(V89/$Z$3)^1+'LED Curve'!$D$17)*$AE$3))</f>
        <v>0</v>
      </c>
      <c r="AQ89" s="57">
        <f>IF(AP89=0,0,IF(D89&lt;(SUM(AJ89:AP89)+('LED Curve'!$D$14*(V89/$Z$4)^3+'LED Curve'!$D$15*(V89/$Z$4)^2+'LED Curve'!$D$16*(V89/$Z$4)^1+'LED Curve'!$D$17)*$AE$4+((R$5-1)*Design!C$18)),0,         ('LED Curve'!$D$14*(V89/$Z$4)^3+'LED Curve'!$D$15*(V89/$Z$4)^2+'LED Curve'!$D$16*(V89/$Z$4)^1+'LED Curve'!$D$17)*$AE$4))</f>
        <v>0</v>
      </c>
      <c r="AR89" s="57">
        <f>IF(AQ89=0,0,IF(D89&lt;(SUM(AJ89:AQ89)+('LED Curve'!$D$14*(V89/$Z$5)^3+'LED Curve'!$D$15*(V89/$Z$5)^2+'LED Curve'!$D$16*(V89/$Z$5)^1+'LED Curve'!$D$17)*$AE$5+((R$5-1)*Design!C$18)),0,         ('LED Curve'!$D$14*(V89/$Z$5)^3+'LED Curve'!$D$15*(V89/$Z$5)^2+'LED Curve'!$D$16*(V89/$Z$5)^1+'LED Curve'!$D$17)*$AE$5))</f>
        <v>0</v>
      </c>
      <c r="AS89" s="57">
        <f>IF(AR89=0,0,IF(D89&lt;(SUM(AJ89:AR89)+('LED Curve'!$D$14*(V89/$Z$6)^3+'LED Curve'!$D$15*(V89/$Z$6)^2+'LED Curve'!$D$16*(V89/$Z$6)^1+'LED Curve'!$D$17)*$AE$6+((R$5-1)*Design!C$18)),0,         ('LED Curve'!$D$14*(V89/$Z$6)^3+'LED Curve'!$D$15*(V89/$Z$6)^2+'LED Curve'!$D$16*(V89/$Z$6)^1+'LED Curve'!$D$17)*$AE$6))</f>
        <v>0</v>
      </c>
      <c r="AU89" s="59">
        <f>IF(E89&lt;('LED Curve'!$D$14*(W89/$W$2)^3+'LED Curve'!$D$15*(W89/$W$2)^2+'LED Curve'!$D$16*(W89/$W$2)^1+'LED Curve'!$D$17)*$AC$2+((R$5-1)*Design!C$18),0,         ('LED Curve'!$D$14*(W89/$W$2)^3+'LED Curve'!$D$15*(W89/$W$2)^2+'LED Curve'!$D$16*(W89/$W$2)^1+'LED Curve'!$D$17)*$AC$2)</f>
        <v>26.779450373115161</v>
      </c>
      <c r="AV89" s="59">
        <f>IF(AU89=0,0,IF(E89&lt;AU89+('LED Curve'!$D$14*(W89/$W$3)^3+'LED Curve'!$D$15*(W89/$W$3)^2+'LED Curve'!$D$16*(W89/$W$3)^1+'LED Curve'!$D$17)*$AC$3+((R$5-2)*Design!C$18),0,         ('LED Curve'!$D$14*(W89/$W$3)^3+'LED Curve'!$D$15*(W89/$W$3)^2+'LED Curve'!$D$16*(W89/$W$3)^1+'LED Curve'!$D$17)*$AC$3))</f>
        <v>66.948625932787905</v>
      </c>
      <c r="AW89" s="59">
        <f>IF(AV89=0,0,IF(E89&lt;(SUM(AU89:AV89)+('LED Curve'!$D$14*(W89/$W$4)^3+'LED Curve'!$D$15*(W89/$W$4)^2+'LED Curve'!$D$16*(W89/$W$4)^1+'LED Curve'!$D$17)*$AC$4+((R$5-3)*Design!C$18)),0,         ('LED Curve'!$D$14*(W89/$W$4)^3+'LED Curve'!$D$15*(W89/$W$4)^2+'LED Curve'!$D$16*(W89/$W$4)^1+'LED Curve'!$D$17)*$AC$4))</f>
        <v>0</v>
      </c>
      <c r="AX89" s="59">
        <f>IF(AW89=0,0,IF(E89&lt;(SUM(AU89:AW89)+('LED Curve'!$D$14*(W89/$W$5)^3+'LED Curve'!$D$15*(W89/$W$5)^2+'LED Curve'!$D$16*(W89/$W$5)^1+'LED Curve'!$D$17)*$AC$5+((R$5-4)*Design!C$18)),0,         ('LED Curve'!$D$14*(W89/$W$5)^3+'LED Curve'!$D$15*(W89/$W$5)^2+'LED Curve'!$D$16*(W89/$W$5)^1+'LED Curve'!$D$17)*$AC$5))</f>
        <v>0</v>
      </c>
      <c r="AY89" s="59">
        <f>IF(AX89=0,0,IF(E89&lt;(SUM(AU89:AX89)+ ('LED Curve'!$D$14*(W89/$W$6)^3+'LED Curve'!$D$15*(W89/$W$6)^2+'LED Curve'!$D$16*(W89/$W$6)^1+'LED Curve'!$D$17)*$AC$6+((R$5-5)*Design!C$18)),0,         ('LED Curve'!$D$14*(W89/$W$6)^3+'LED Curve'!$D$15*(W89/$W$6)^2+'LED Curve'!$D$16*(W89/$W$6)^1+'LED Curve'!$D$17)*$AC$6))</f>
        <v>0</v>
      </c>
      <c r="AZ89" s="59">
        <f>IF(AY89=0,0,IF(E89&lt;(SUM(AU89:AY89)+('LED Curve'!$D$14*(W89/$Z$2)^3+'LED Curve'!$D$15*(W89/$Z$2)^2+'LED Curve'!$D$16*(W89/$Z$2)^1+'LED Curve'!$D$17)*$AE$2+((R$5-6)*Design!C$18)),0,         ('LED Curve'!$D$14*(W89/$Z$2)^3+'LED Curve'!$D$15*(W89/$Z$2)^2+'LED Curve'!$D$16*(W89/$Z$2)^1+'LED Curve'!$D$17)*$AE$2))</f>
        <v>0</v>
      </c>
      <c r="BA89" s="59">
        <f>IF(AZ89=0,0,IF(E89&lt;(SUM(AU89:AZ89)+('LED Curve'!$D$14*(W89/$Z$3)^3+'LED Curve'!$D$15*(W89/$Z$3)^2+'LED Curve'!$D$16*(W89/$Z$3)^1+'LED Curve'!$D$17)*$AE$3+((R$5-7)*Design!C$18)),0,         ('LED Curve'!$D$14*(W89/$Z$3)^3+'LED Curve'!$D$15*(W89/$Z$3)^2+'LED Curve'!$D$16*(W89/$Z$3)^1+'LED Curve'!$D$17)*$AE$3))</f>
        <v>0</v>
      </c>
      <c r="BB89" s="59">
        <f>IF(BA89=0,0,IF(E89&lt;(SUM(AU89:BA89)+('LED Curve'!$D$14*(W89/$Z$4)^3+'LED Curve'!$D$15*(W89/$Z$4)^2+'LED Curve'!$D$16*(W89/$Z$4)^1+'LED Curve'!$D$17)*$AE$4+((R$5-8)*Design!C$18)),0,         ('LED Curve'!$D$14*(W89/$Z$4)^3+'LED Curve'!$D$15*(W89/$Z$4)^2+'LED Curve'!$D$16*(W89/$Z$4)^1+'LED Curve'!$D$17)*$AE$4))</f>
        <v>0</v>
      </c>
      <c r="BC89" s="59">
        <f>IF(BB89=0,0,IF(E89&lt;(SUM(AU89:BB89)+('LED Curve'!$D$14*(W89/$Z$5)^3+'LED Curve'!$D$15*(W89/$Z$5)^2+'LED Curve'!$D$16*(W89/$Z$5)^1+'LED Curve'!$D$17)*$AE$5+((R$5-9)*Design!C$18)),0,         ('LED Curve'!$D$14*(W89/$Z$5)^3+'LED Curve'!$D$15*(W89/$Z$5)^2+'LED Curve'!$D$16*(W89/$Z$5)^1+'LED Curve'!$D$17)*$AE$5))</f>
        <v>0</v>
      </c>
      <c r="BD89" s="59">
        <f>IF(BC89=0,0,IF(E89&lt;(SUM(AU89:BC89)+('LED Curve'!$D$14*(W89/$Z$6)^3+'LED Curve'!$D$15*(W89/$Z$6)^2+'LED Curve'!$D$16*(W89/$Z$6)^1+'LED Curve'!$D$17)*$AE$6+((R$5-10)*Design!C$18)),0,         ('LED Curve'!$D$14*(W89/$Z$6)^3+'LED Curve'!$D$15*(W89/$Z$6)^2+'LED Curve'!$D$16*(W89/$Z$6)^1+'LED Curve'!$D$17)*$AE$6))</f>
        <v>0</v>
      </c>
      <c r="BE89">
        <f t="shared" si="158"/>
        <v>93.728076305903073</v>
      </c>
      <c r="BF89" s="64">
        <f t="shared" si="124"/>
        <v>219.58968697896768</v>
      </c>
      <c r="BG89" s="64">
        <f t="shared" si="125"/>
        <v>219.58968697896768</v>
      </c>
      <c r="BH89" s="64">
        <f t="shared" si="126"/>
        <v>0</v>
      </c>
      <c r="BI89" s="64">
        <f t="shared" si="127"/>
        <v>0</v>
      </c>
      <c r="BJ89" s="64">
        <f t="shared" si="128"/>
        <v>0</v>
      </c>
      <c r="BK89" s="64">
        <f t="shared" si="129"/>
        <v>0</v>
      </c>
      <c r="BL89" s="64">
        <f t="shared" si="130"/>
        <v>0</v>
      </c>
      <c r="BM89" s="64">
        <f t="shared" si="131"/>
        <v>0</v>
      </c>
      <c r="BN89" s="64">
        <f t="shared" si="132"/>
        <v>0</v>
      </c>
      <c r="BO89" s="64">
        <f t="shared" si="133"/>
        <v>0</v>
      </c>
      <c r="BQ89" s="67">
        <f t="shared" si="134"/>
        <v>222.49059747276482</v>
      </c>
      <c r="BR89" s="67">
        <f t="shared" si="135"/>
        <v>222.49059747276482</v>
      </c>
      <c r="BS89" s="67">
        <f t="shared" si="136"/>
        <v>0</v>
      </c>
      <c r="BT89" s="67">
        <f t="shared" si="137"/>
        <v>0</v>
      </c>
      <c r="BU89" s="67">
        <f t="shared" si="138"/>
        <v>0</v>
      </c>
      <c r="BV89" s="67">
        <f t="shared" si="139"/>
        <v>0</v>
      </c>
      <c r="BW89" s="67">
        <f t="shared" si="140"/>
        <v>0</v>
      </c>
      <c r="BX89" s="67">
        <f t="shared" si="141"/>
        <v>0</v>
      </c>
      <c r="BY89" s="67">
        <f t="shared" si="142"/>
        <v>0</v>
      </c>
      <c r="BZ89" s="67">
        <f t="shared" si="143"/>
        <v>0</v>
      </c>
      <c r="CB89" s="70">
        <f t="shared" si="144"/>
        <v>226.11899970521708</v>
      </c>
      <c r="CC89" s="70">
        <f t="shared" si="145"/>
        <v>226.11899970521708</v>
      </c>
      <c r="CD89" s="70">
        <f t="shared" si="146"/>
        <v>0</v>
      </c>
      <c r="CE89" s="70">
        <f t="shared" si="147"/>
        <v>0</v>
      </c>
      <c r="CF89" s="70">
        <f t="shared" si="148"/>
        <v>0</v>
      </c>
      <c r="CG89" s="70">
        <f t="shared" si="149"/>
        <v>0</v>
      </c>
      <c r="CH89" s="70">
        <f t="shared" si="150"/>
        <v>0</v>
      </c>
      <c r="CI89" s="70">
        <f t="shared" si="151"/>
        <v>0</v>
      </c>
      <c r="CJ89" s="70">
        <f t="shared" si="152"/>
        <v>0</v>
      </c>
      <c r="CK89" s="70">
        <f t="shared" si="153"/>
        <v>0</v>
      </c>
      <c r="CL89">
        <f t="shared" si="159"/>
        <v>452.23799941043416</v>
      </c>
      <c r="CM89" s="64">
        <f t="shared" si="160"/>
        <v>219.58968697896768</v>
      </c>
      <c r="CN89" s="64">
        <f t="shared" si="161"/>
        <v>219.58968697896768</v>
      </c>
      <c r="CO89" s="64">
        <f t="shared" si="162"/>
        <v>0</v>
      </c>
      <c r="CP89" s="64">
        <f t="shared" si="163"/>
        <v>0</v>
      </c>
      <c r="CQ89" s="64">
        <f t="shared" si="164"/>
        <v>0</v>
      </c>
      <c r="CR89" s="64">
        <f t="shared" si="165"/>
        <v>0</v>
      </c>
      <c r="CS89" s="64">
        <f t="shared" si="166"/>
        <v>0</v>
      </c>
      <c r="CT89" s="64">
        <f t="shared" si="167"/>
        <v>0</v>
      </c>
      <c r="CU89" s="64">
        <f t="shared" si="168"/>
        <v>0</v>
      </c>
      <c r="CV89" s="64">
        <f t="shared" si="169"/>
        <v>0</v>
      </c>
      <c r="CX89" s="103">
        <f t="shared" si="170"/>
        <v>222.49059747276482</v>
      </c>
      <c r="CY89" s="103">
        <f t="shared" si="171"/>
        <v>222.49059747276482</v>
      </c>
      <c r="CZ89" s="103">
        <f t="shared" si="172"/>
        <v>0</v>
      </c>
      <c r="DA89" s="103">
        <f t="shared" si="173"/>
        <v>0</v>
      </c>
      <c r="DB89" s="103">
        <f t="shared" si="174"/>
        <v>0</v>
      </c>
      <c r="DC89" s="103">
        <f t="shared" si="175"/>
        <v>0</v>
      </c>
      <c r="DD89" s="103">
        <f t="shared" si="176"/>
        <v>0</v>
      </c>
      <c r="DE89" s="103">
        <f t="shared" si="177"/>
        <v>0</v>
      </c>
      <c r="DF89" s="103">
        <f t="shared" si="178"/>
        <v>0</v>
      </c>
      <c r="DG89" s="103">
        <f t="shared" si="179"/>
        <v>0</v>
      </c>
      <c r="DI89" s="70">
        <f t="shared" si="180"/>
        <v>226.11899970521708</v>
      </c>
      <c r="DJ89" s="70">
        <f t="shared" si="181"/>
        <v>226.11899970521708</v>
      </c>
      <c r="DK89" s="70">
        <f t="shared" si="182"/>
        <v>0</v>
      </c>
      <c r="DL89" s="70">
        <f t="shared" si="183"/>
        <v>0</v>
      </c>
      <c r="DM89" s="70">
        <f t="shared" si="184"/>
        <v>0</v>
      </c>
      <c r="DN89" s="70">
        <f t="shared" si="185"/>
        <v>0</v>
      </c>
      <c r="DO89" s="70">
        <f t="shared" si="186"/>
        <v>0</v>
      </c>
      <c r="DP89" s="70">
        <f t="shared" si="187"/>
        <v>0</v>
      </c>
      <c r="DQ89" s="70">
        <f t="shared" si="188"/>
        <v>0</v>
      </c>
      <c r="DR89" s="70">
        <f t="shared" si="189"/>
        <v>0</v>
      </c>
      <c r="DT89">
        <f t="shared" si="190"/>
        <v>27.113588323748662</v>
      </c>
      <c r="DU89">
        <f t="shared" si="191"/>
        <v>30.55880405638106</v>
      </c>
      <c r="DV89">
        <f t="shared" si="192"/>
        <v>34.194533259221352</v>
      </c>
      <c r="DX89">
        <f t="shared" si="193"/>
        <v>0.40668820055013727</v>
      </c>
      <c r="DY89">
        <f t="shared" si="194"/>
        <v>0.39213719610673398</v>
      </c>
      <c r="DZ89">
        <f t="shared" si="195"/>
        <v>0.37600704126149376</v>
      </c>
      <c r="EB89">
        <f t="shared" si="196"/>
        <v>5.8653701386606087</v>
      </c>
      <c r="EC89">
        <f t="shared" si="197"/>
        <v>14.663425346651524</v>
      </c>
      <c r="ED89">
        <f t="shared" si="198"/>
        <v>0</v>
      </c>
      <c r="EE89">
        <f t="shared" si="199"/>
        <v>0</v>
      </c>
      <c r="EF89">
        <f t="shared" si="200"/>
        <v>0</v>
      </c>
      <c r="EG89">
        <f t="shared" si="201"/>
        <v>0</v>
      </c>
      <c r="EH89">
        <f t="shared" si="202"/>
        <v>0</v>
      </c>
      <c r="EI89">
        <f t="shared" si="203"/>
        <v>0</v>
      </c>
      <c r="EJ89">
        <f t="shared" si="204"/>
        <v>0</v>
      </c>
      <c r="EK89">
        <f t="shared" si="205"/>
        <v>0</v>
      </c>
      <c r="EM89">
        <f t="shared" si="206"/>
        <v>5.9499169750819867</v>
      </c>
      <c r="EN89">
        <f t="shared" si="207"/>
        <v>14.874792437704969</v>
      </c>
      <c r="EO89">
        <f t="shared" si="208"/>
        <v>0</v>
      </c>
      <c r="EP89">
        <f t="shared" si="209"/>
        <v>0</v>
      </c>
      <c r="EQ89">
        <f t="shared" si="210"/>
        <v>0</v>
      </c>
      <c r="ER89">
        <f t="shared" si="211"/>
        <v>0</v>
      </c>
      <c r="ES89">
        <f t="shared" si="212"/>
        <v>0</v>
      </c>
      <c r="ET89">
        <f t="shared" si="213"/>
        <v>0</v>
      </c>
      <c r="EU89">
        <f t="shared" si="214"/>
        <v>0</v>
      </c>
      <c r="EV89">
        <f t="shared" si="215"/>
        <v>0</v>
      </c>
      <c r="EX89">
        <f t="shared" si="216"/>
        <v>6.0553425310243032</v>
      </c>
      <c r="EY89">
        <f t="shared" si="217"/>
        <v>15.138356327560757</v>
      </c>
      <c r="EZ89">
        <f t="shared" si="218"/>
        <v>0</v>
      </c>
      <c r="FA89">
        <f t="shared" si="219"/>
        <v>0</v>
      </c>
      <c r="FB89">
        <f t="shared" si="220"/>
        <v>0</v>
      </c>
      <c r="FC89">
        <f t="shared" si="221"/>
        <v>0</v>
      </c>
      <c r="FD89">
        <f t="shared" si="222"/>
        <v>0</v>
      </c>
      <c r="FE89">
        <f t="shared" si="223"/>
        <v>0</v>
      </c>
      <c r="FF89">
        <f t="shared" si="224"/>
        <v>0</v>
      </c>
      <c r="FG89">
        <f t="shared" si="225"/>
        <v>0</v>
      </c>
      <c r="FJ89">
        <f>IF($W$2=0,0,IF(BF89&lt;=0,0,('LED Curve'!$D$19*(BF89/$W$2)^3+'LED Curve'!$D$20*(BF89/$W$2)^2+'LED Curve'!$D$21*(BF89/$W$2)^1+'LED Curve'!$D$22)*$AC$2*$W$2))</f>
        <v>773.45260597698802</v>
      </c>
      <c r="FK89">
        <f>IF($W$3=0,0,IF(BG89&lt;=0,0,('LED Curve'!$D$19*(BG89/$W$3)^3+'LED Curve'!$D$20*(BG89/$W$3)^2+'LED Curve'!$D$21*(BG89/$W$3)^1+'LED Curve'!$D$22)*$AC$3*$W$3))</f>
        <v>1933.6315149424699</v>
      </c>
      <c r="FL89">
        <f>IF($W$4=0,0,IF(BH89&lt;=0,0,('LED Curve'!$D$19*(BH89/$W$4)^3+'LED Curve'!$D$20*(BH89/$W$4)^2+'LED Curve'!$D$21*(BH89/$W$4)^1+'LED Curve'!$D$22)*$AC$4*$W$4))</f>
        <v>0</v>
      </c>
      <c r="FM89">
        <f>IF($W$5=0,0,IF(BI89&lt;=0,0,('LED Curve'!$D$19*(BI89/$W$5)^3+'LED Curve'!$D$20*(BI89/$W$5)^2+'LED Curve'!$D$21*(BI89/$W$5)^1+'LED Curve'!$D$22)*$AC$5*$W$5))</f>
        <v>0</v>
      </c>
      <c r="FN89">
        <f>IF($W$6=0,0,IF(BJ89&lt;=0,0,('LED Curve'!$D$19*(BJ89/$W$6)^3+'LED Curve'!$D$20*(BJ89/$W$6)^2+'LED Curve'!$D$21*(BJ89/$W$6)^1+'LED Curve'!$D$22)*$AC$6*$W$6))</f>
        <v>0</v>
      </c>
      <c r="FO89">
        <f>IF($Z$2=0,0,IF(BK89&lt;=0,0,('LED Curve'!$D$19*(BK89/$Z$2)^3+'LED Curve'!$D$20*(BK89/$Z$2)^2+'LED Curve'!$D$21*(BK89/$Z$2)^1+'LED Curve'!$D$22)*$AE$2*$Z$2))</f>
        <v>0</v>
      </c>
      <c r="FP89">
        <f>IF($Z$3=0,0,IF(BL89&lt;=0,0,('LED Curve'!$D$19*(BL89/$Z$3)^3+'LED Curve'!$D$20*(BL89/$Z$3)^2+'LED Curve'!$D$21*(BL89/$Z$3)^1+'LED Curve'!$D$22)*$AE$3*$Z$3))</f>
        <v>0</v>
      </c>
      <c r="FQ89">
        <f>IF($Z$4=0,0,IF(BM89&lt;=0,0,('LED Curve'!$D$19*(BM89/$Z$4)^3+'LED Curve'!$D$20*(BM89/$Z$4)^2+'LED Curve'!$D$21*(BM89/$Z$4)^1+'LED Curve'!$D$22)*$AE$4*$Z$4))</f>
        <v>0</v>
      </c>
      <c r="FR89">
        <f>IF($Z$5=0,0,IF(BN89&lt;=0,0,('LED Curve'!$D$19*(BN89/$Z$5)^3+'LED Curve'!$D$20*(BN89/$Z$5)^2+'LED Curve'!$D$21*(BN89/$Z$5)^1+'LED Curve'!$D$22)*$AE$5*$Z$5))</f>
        <v>0</v>
      </c>
      <c r="FS89">
        <f>IF($Z$6=0,0,IF(BO89&lt;=0,0,('LED Curve'!$D$19*(BO89/$Z$6)^3+'LED Curve'!$D$20*(BO89/$Z$6)^2+'LED Curve'!$D$21*(BO89/$Z$6)^1+'LED Curve'!$D$22)*$AE$6*$Z$6))</f>
        <v>0</v>
      </c>
      <c r="FU89">
        <f>IF($W$2=0,0,IF(BQ89&lt;=0,0,('LED Curve'!$D$19*(BQ89/$W$2)^3+'LED Curve'!$D$20*(BQ89/$W$2)^2+'LED Curve'!$D$21*(BQ89/$W$2)^1+'LED Curve'!$D$22)*$AC$2*$W$2))</f>
        <v>780.36312445203328</v>
      </c>
      <c r="FV89">
        <f>IF($W$3=0,0,IF(BR89&lt;=0,0,('LED Curve'!$D$19*(BR89/$W$3)^3+'LED Curve'!$D$20*(BR89/$W$3)^2+'LED Curve'!$D$21*(BR89/$W$3)^1+'LED Curve'!$D$22)*$AC$3*$W$3))</f>
        <v>1950.9078111300832</v>
      </c>
      <c r="FW89">
        <f>IF($W$4=0,0,IF(BS89&lt;=0,0,('LED Curve'!$D$19*(BS89/$W$4)^3+'LED Curve'!$D$20*(BS89/$W$4)^2+'LED Curve'!$D$21*(BS89/$W$4)^1+'LED Curve'!$D$22)*$AC$4*$W$4))</f>
        <v>0</v>
      </c>
      <c r="FX89">
        <f>IF($W$5=0,0,IF(BT89&lt;=0,0,('LED Curve'!$D$19*(BT89/$W$5)^3+'LED Curve'!$D$20*(BT89/$W$5)^2+'LED Curve'!$D$21*(BT89/$W$5)^1+'LED Curve'!$D$22)*$AC$5*$W$5))</f>
        <v>0</v>
      </c>
      <c r="FY89">
        <f>IF($W$6=0,0,IF(BU89&lt;=0,0,('LED Curve'!$D$19*(BU89/$W$6)^3+'LED Curve'!$D$20*(BU89/$W$6)^2+'LED Curve'!$D$21*(BU89/$W$6)^1+'LED Curve'!$D$22)*$AC$6*$W$6))</f>
        <v>0</v>
      </c>
      <c r="FZ89">
        <f>IF($Z$2=0,0,IF(BV89&lt;=0,0,('LED Curve'!$D$19*(BV89/$Z$2)^3+'LED Curve'!$D$20*(BV89/$Z$2)^2+'LED Curve'!$D$21*(BV89/$Z$2)^1+'LED Curve'!$D$22)*$AE$2*$Z$2))</f>
        <v>0</v>
      </c>
      <c r="GA89">
        <f>IF($Z$3=0,0,IF(BW89&lt;=0,0,('LED Curve'!$D$19*(BW89/$Z$3)^3+'LED Curve'!$D$20*(BW89/$Z$3)^2+'LED Curve'!$D$21*(BW89/$Z$3)^1+'LED Curve'!$D$22)*$AE$3*$Z$3))</f>
        <v>0</v>
      </c>
      <c r="GB89">
        <f>IF($Z$4=0,0,IF(BX89&lt;=0,0,('LED Curve'!$D$19*(BX89/$Z$4)^3+'LED Curve'!$D$20*(BX89/$Z$4)^2+'LED Curve'!$D$21*(BX89/$Z$4)^1+'LED Curve'!$D$22)*$AE$4*$Z$4))</f>
        <v>0</v>
      </c>
      <c r="GC89">
        <f>IF($Z$5=0,0,IF(BY89&lt;=0,0,('LED Curve'!$D$19*(BY89/$Z$5)^3+'LED Curve'!$D$20*(BY89/$Z$5)^2+'LED Curve'!$D$21*(BY89/$Z$5)^1+'LED Curve'!$D$22)*$AE$5*$Z$5))</f>
        <v>0</v>
      </c>
      <c r="GD89">
        <f>IF($Z$6=0,0,IF(BZ89&lt;=0,0,('LED Curve'!$D$19*(BZ89/$Z$6)^3+'LED Curve'!$D$20*(BZ89/$Z$6)^2+'LED Curve'!$D$21*(BZ89/$Z$6)^1+'LED Curve'!$D$22)*$AE$6*$Z$6))</f>
        <v>0</v>
      </c>
      <c r="GF89">
        <f>IF($W$2=0,0,IF(CB89&lt;=0,0,('LED Curve'!$D$19*(CB89/$W$2)^3+'LED Curve'!$D$20*(CB89/$W$2)^2+'LED Curve'!$D$21*(CB89/$W$2)^1+'LED Curve'!$D$22)*$AC$2*$W$2))</f>
        <v>788.8447095064223</v>
      </c>
      <c r="GG89">
        <f>IF($W$3=0,0,IF(CC89&lt;=0,0,('LED Curve'!$D$19*(CC89/$W$3)^3+'LED Curve'!$D$20*(CC89/$W$3)^2+'LED Curve'!$D$21*(CC89/$W$3)^1+'LED Curve'!$D$22)*$AC$3*$W$3))</f>
        <v>1972.1117737660556</v>
      </c>
      <c r="GH89">
        <f>IF($W$4=0,0,IF(CD89&lt;=0,0,('LED Curve'!$D$19*(CD89/$W$4)^3+'LED Curve'!$D$20*(CD89/$W$4)^2+'LED Curve'!$D$21*(CD89/$W$4)^1+'LED Curve'!$D$22)*$AC$4*$W$4))</f>
        <v>0</v>
      </c>
      <c r="GI89">
        <f>IF($W$5=0,0,IF(CE89&lt;=0,0,('LED Curve'!$D$19*(CE89/$W$5)^3+'LED Curve'!$D$20*(CE89/$W$5)^2+'LED Curve'!$D$21*(CE89/$W$5)^1+'LED Curve'!$D$22)*$AC$5*$W$5))</f>
        <v>0</v>
      </c>
      <c r="GJ89">
        <f>IF($W$6=0,0,IF(CF89&lt;=0,0,('LED Curve'!$D$19*(CF89/$W$6)^3+'LED Curve'!$D$20*(CF89/$W$6)^2+'LED Curve'!$D$21*(CF89/$W$6)^1+'LED Curve'!$D$22)*$AC$6*$W$6))</f>
        <v>0</v>
      </c>
      <c r="GK89">
        <f>IF($Z$2=0,0,IF(CG89&lt;=0,0,('LED Curve'!$D$19*(CG89/$Z$2)^3+'LED Curve'!$D$20*(CG89/$Z$2)^2+'LED Curve'!$D$21*(CG89/$Z$2)^1+'LED Curve'!$D$22)*$AE$2*$Z$2))</f>
        <v>0</v>
      </c>
      <c r="GL89">
        <f>IF($Z$3=0,0,IF(CH89&lt;=0,0,('LED Curve'!$D$19*(CH89/$Z$3)^3+'LED Curve'!$D$20*(CH89/$Z$3)^2+'LED Curve'!$D$21*(CH89/$Z$3)^1+'LED Curve'!$D$22)*$AE$3*$Z$3))</f>
        <v>0</v>
      </c>
      <c r="GM89">
        <f>IF($Z$4=0,0,IF(CI89&lt;=0,0,('LED Curve'!$D$19*(CI89/$Z$4)^3+'LED Curve'!$D$20*(CI89/$Z$4)^2+'LED Curve'!$D$21*(CI89/$Z$4)^1+'LED Curve'!$D$22)*$AE$4*$Z$4))</f>
        <v>0</v>
      </c>
      <c r="GN89">
        <f>IF($Z$5=0,0,IF(CJ89&lt;=0,0,('LED Curve'!$D$19*(CJ89/$Z$5)^3+'LED Curve'!$D$20*(CJ89/$Z$5)^2+'LED Curve'!$D$21*(CJ89/$Z$5)^1+'LED Curve'!$D$22)*$AE$5*$Z$5))</f>
        <v>0</v>
      </c>
      <c r="GO89">
        <f>IF($Z$6=0,0,IF(CK89&lt;=0,0,('LED Curve'!$D$19*(CK89/$Z$6)^3+'LED Curve'!$D$20*(CK89/$Z$6)^2+'LED Curve'!$D$21*(CK89/$Z$6)^1+'LED Curve'!$D$22)*$AE$6*$Z$6))</f>
        <v>0</v>
      </c>
      <c r="GQ89">
        <f t="shared" si="226"/>
        <v>2707.0841209194577</v>
      </c>
      <c r="GR89">
        <f t="shared" si="154"/>
        <v>942.18823550187972</v>
      </c>
      <c r="GS89">
        <f t="shared" si="227"/>
        <v>2731.2709355821166</v>
      </c>
      <c r="GT89">
        <f t="shared" si="155"/>
        <v>423.04501874300104</v>
      </c>
      <c r="GU89">
        <f t="shared" si="228"/>
        <v>2760.9564832724782</v>
      </c>
      <c r="GV89">
        <f t="shared" si="156"/>
        <v>198.84443871414078</v>
      </c>
    </row>
    <row r="90" spans="1:204" ht="16.899999999999999">
      <c r="A90">
        <v>79</v>
      </c>
      <c r="B90">
        <f t="shared" si="117"/>
        <v>2.5716145833333333E-3</v>
      </c>
      <c r="C90" s="50">
        <f t="shared" si="118"/>
        <v>124.54370054172658</v>
      </c>
      <c r="D90" s="50">
        <f t="shared" si="119"/>
        <v>138.53744504636285</v>
      </c>
      <c r="E90" s="50">
        <f t="shared" si="120"/>
        <v>152.53118955099913</v>
      </c>
      <c r="G90" s="52">
        <f t="shared" si="121"/>
        <v>1.9768841355829614</v>
      </c>
      <c r="H90" s="52">
        <f t="shared" si="122"/>
        <v>2.1990070642279815</v>
      </c>
      <c r="I90" s="52">
        <f t="shared" si="123"/>
        <v>2.4211299928730021</v>
      </c>
      <c r="J90" s="52">
        <f>IF(C90&lt;Calculation!D$19,0,G90)</f>
        <v>1.9768841355829614</v>
      </c>
      <c r="K90" s="52">
        <f>IF(D90&lt;Calculation!D$19,0,H90)</f>
        <v>2.1990070642279815</v>
      </c>
      <c r="L90" s="52">
        <f>IF(E90&lt;Calculation!D$19,0,I90)</f>
        <v>2.4211299928730021</v>
      </c>
      <c r="M90" s="52">
        <f>IF(IF(C90&lt;Calculation!D$19,0,C90*(R$3/(R$2+R$3)))&gt;0,$H$2*SIN(2*PI()*$E$2*B90)+$H$5,0)</f>
        <v>1.9932886300743342</v>
      </c>
      <c r="N90" s="52">
        <f>IF(IF(D90&lt;Calculation!D$19,0,D90*(R$3/(R$2+R$3)))&gt;0,$J$2*SIN(2*PI()*$E$2*B90)+$J$5,0)</f>
        <v>2.0212836519922446</v>
      </c>
      <c r="O90" s="52">
        <f>IF(IF(E90&lt;Calculation!D$19,0,E90*(R$3/(R$2+R$3)))&gt;0,$L$2*SIN(2*PI()*$E$2*B90)+$L$5,0)</f>
        <v>2.0558260995580513</v>
      </c>
      <c r="Q90" s="55">
        <f>(M90/Design!C$43)*10^3</f>
        <v>221.47651445270381</v>
      </c>
      <c r="R90" s="55">
        <f>(N90/Design!C$43)*10^3</f>
        <v>224.58707244358271</v>
      </c>
      <c r="S90" s="55">
        <f>(O90/Design!C$43)*10^3</f>
        <v>228.42512217311682</v>
      </c>
      <c r="U90" s="55">
        <f>(($H$2*SIN(2*PI()*$E$2*B90)+$H$5)/Design!C$43)*10^3</f>
        <v>221.47651445270381</v>
      </c>
      <c r="V90" s="55">
        <f>(($J$2*SIN(2*PI()*$E$2*B90)+$J$5)/Design!C$43)*10^3</f>
        <v>224.58707244358271</v>
      </c>
      <c r="W90" s="55">
        <f>(($L$2*SIN(2*PI()*$E$2*B90)+$L$5)/Design!C$43)*10^3</f>
        <v>228.42512217311682</v>
      </c>
      <c r="Y90" s="99">
        <f>IF(C90&lt;('LED Curve'!$D$14*(U90/$W$2)^3+'LED Curve'!$D$15*(U90/$W$2)^2+'LED Curve'!$D$16*(U90/$W$2)^1+'LED Curve'!$D$17)*$AC$2+((R$5-1)*Design!C$18),0,         ('LED Curve'!$D$14*(U90/$W$2)^3+'LED Curve'!$D$15*(U90/$W$2)^2+'LED Curve'!$D$16*(U90/$W$2)^1+'LED Curve'!$D$17)*$AC$2)</f>
        <v>26.731440618164271</v>
      </c>
      <c r="Z90" s="99">
        <f>IF(Y90=0,0,IF(C90&lt;Y90+('LED Curve'!$D$14*(U90/$W$3)^3+'LED Curve'!$D$15*(U90/$W$3)^2+'LED Curve'!$D$16*(U90/$W$3)^1+'LED Curve'!$D$17)*$AC$3+((R$5-2)*Design!C$18),0,         ('LED Curve'!$D$14*(U90/$W$3)^3+'LED Curve'!$D$15*(U90/$W$3)^2+'LED Curve'!$D$16*(U90/$W$3)^1+'LED Curve'!$D$17)*$AC$3))</f>
        <v>66.828601545410677</v>
      </c>
      <c r="AA90" s="99">
        <f>IF(Z90=0,0,IF(C90&lt;(SUM(Y90:Z90)+('LED Curve'!$D$14*(U90/$W$4)^3+'LED Curve'!$D$15*(U90/$W$4)^2+'LED Curve'!$D$16*(U90/$W$4)^1+'LED Curve'!$D$17)*$AC$4+((R$5-3)*Design!C$18)),0,         ('LED Curve'!$D$14*(U90/$W$4)^3+'LED Curve'!$D$15*(U90/$W$4)^2+'LED Curve'!$D$16*(U90/$W$4)^1+'LED Curve'!$D$17)*$AC$4))</f>
        <v>0</v>
      </c>
      <c r="AB90" s="99">
        <f>IF(AA90=0,0,IF(C90&lt;(SUM(Y90:AA90)+('LED Curve'!$D$14*(U90/$W$5)^3+'LED Curve'!$D$15*(U90/$W$5)^2+'LED Curve'!$D$16*(U90/$W$5)^1+'LED Curve'!$D$17)*$AC$5+((R$5-4)*Design!C$18)),0,         ('LED Curve'!$D$14*(U90/$W$5)^3+'LED Curve'!$D$15*(U90/$W$5)^2+'LED Curve'!$D$16*(U90/$W$5)^1+'LED Curve'!$D$17)*$AC$5))</f>
        <v>0</v>
      </c>
      <c r="AC90" s="99">
        <f>IF(AB90=0,0,IF(C90&lt;(SUM(Y90:AB90)+ ('LED Curve'!$D$14*(U90/$W$6)^3+'LED Curve'!$D$15*(U90/$W$6)^2+'LED Curve'!$D$16*(U90/$W$6)^1+'LED Curve'!$D$17)*$AC$6+((R$5-5)*Design!C$18)),0,         ('LED Curve'!$D$14*(U90/$W$6)^3+'LED Curve'!$D$15*(U90/$W$6)^2+'LED Curve'!$D$16*(U90/$W$6)^1+'LED Curve'!$D$17)*$AC$6))</f>
        <v>0</v>
      </c>
      <c r="AD90" s="99">
        <f>IF(AC90=0,0,IF(C90&lt;(SUM(Y90:AC90)+('LED Curve'!$D$14*(U90/$Z$2)^3+'LED Curve'!$D$15*(U90/$Z$2)^2+'LED Curve'!$D$16*(U90/$Z$2)^1+'LED Curve'!$D$17)*$AE$2+((R$5-6)*Design!C$18)),0,         ('LED Curve'!$D$14*(U90/$Z$2)^3+'LED Curve'!$D$15*(U90/$Z$2)^2+'LED Curve'!$D$16*(U90/$Z$2)^1+'LED Curve'!$D$17)*$AE$2))</f>
        <v>0</v>
      </c>
      <c r="AE90" s="99">
        <f>IF(AD90=0,0,IF(C90&lt;(SUM(Y90:AD90)+('LED Curve'!$D$14*(U90/$Z$3)^3+'LED Curve'!$D$15*(U90/$Z$3)^2+'LED Curve'!$D$16*(U90/$Z$3)^1+'LED Curve'!$D$17)*$AE$3+((R$5-7)*Design!C$18)),0,         ('LED Curve'!$D$14*(U90/$Z$3)^3+'LED Curve'!$D$15*(U90/$Z$3)^2+'LED Curve'!$D$16*(U90/$Z$3)^1+'LED Curve'!$D$17)*$AE$3))</f>
        <v>0</v>
      </c>
      <c r="AF90" s="99">
        <f>IF(AE90=0,0,IF(C90&lt;(SUM(Y90:AE90)+('LED Curve'!$D$14*(U90/$Z$4)^3+'LED Curve'!$D$15*(U90/$Z$4)^2+'LED Curve'!$D$16*(U90/$Z$4)^1+'LED Curve'!$D$17)*$AE$4+((R$5-8)*Design!C$18)),0,         ('LED Curve'!$D$14*(U90/$Z$4)^3+'LED Curve'!$D$15*(U90/$Z$4)^2+'LED Curve'!$D$16*(U90/$Z$4)^1+'LED Curve'!$D$17)*$AE$4))</f>
        <v>0</v>
      </c>
      <c r="AG90" s="99">
        <f>IF(AF90=0,0,IF(C90&lt;(SUM(Y90:AF90)+('LED Curve'!$D$14*(U90/$Z$5)^3+'LED Curve'!$D$15*(U90/$Z$5)^2+'LED Curve'!$D$16*(U90/$Z$5)^1+'LED Curve'!$D$17)*$AE$5+((R$5-9)*Design!C$18)),0,         ('LED Curve'!$D$14*(U90/$Z$5)^3+'LED Curve'!$D$15*(U90/$Z$5)^2+'LED Curve'!$D$16*(U90/$Z$5)^1+'LED Curve'!$D$17)*$AE$5))</f>
        <v>0</v>
      </c>
      <c r="AH90" s="99">
        <f>IF(AG90=0,0,IF(C90&lt;(SUM(Y90:AG90)+('LED Curve'!$D$14*(U90/$Z$6)^3+'LED Curve'!$D$15*(U90/$Z$6)^2+'LED Curve'!$D$16*(U90/$Z$6)^1+'LED Curve'!$D$17)*$AE$6+((R$5-10)*Design!C$18)),0,         ('LED Curve'!$D$14*(U90/$Z$6)^3+'LED Curve'!$D$15*(U90/$Z$6)^2+'LED Curve'!$D$16*(U90/$Z$6)^1+'LED Curve'!$D$17)*$AE$6))</f>
        <v>0</v>
      </c>
      <c r="AI90">
        <f t="shared" si="157"/>
        <v>93.560042163574948</v>
      </c>
      <c r="AJ90" s="57">
        <f>IF(D90&lt;('LED Curve'!$D$14*(V90/$W$2)^3+'LED Curve'!$D$15*(V90/$W$2)^2+'LED Curve'!$D$16*(V90/$W$2)^1+'LED Curve'!$D$17)*$AC$2+((R$5-1)*Design!C$18),0,         ('LED Curve'!$D$14*(V90/$W$2)^3+'LED Curve'!$D$15*(V90/$W$2)^2+'LED Curve'!$D$16*(V90/$W$2)^1+'LED Curve'!$D$17)*$AC$2)</f>
        <v>26.764131695210764</v>
      </c>
      <c r="AK90" s="57">
        <f>IF(AJ90=0,0,IF(D90&lt;AJ90+('LED Curve'!$D$14*(V90/$W$3)^3+'LED Curve'!$D$15*(V90/$W$3)^2+'LED Curve'!$D$16*(V90/$W$3)^1+'LED Curve'!$D$17)*$AC$3+((R$5-1)*Design!C$18),0,         ('LED Curve'!$D$14*(V90/$W$3)^3+'LED Curve'!$D$15*(V90/$W$3)^2+'LED Curve'!$D$16*(V90/$W$3)^1+'LED Curve'!$D$17)*$AC$3))</f>
        <v>66.910329238026918</v>
      </c>
      <c r="AL90" s="57">
        <f>IF(AK90=0,0,IF(D90&lt;(SUM(AJ90:AK90)+('LED Curve'!$D$14*(V90/$W$4)^3+'LED Curve'!$D$15*(V90/$W$4)^2+'LED Curve'!$D$16*(V90/$W$4)^1+'LED Curve'!$D$17)*$AC$4+((R$5-1)*Design!C$18)),0,         ('LED Curve'!$D$14*(V90/$W$4)^3+'LED Curve'!$D$15*(V90/$W$4)^2+'LED Curve'!$D$16*(V90/$W$4)^1+'LED Curve'!$D$17)*$AC$4))</f>
        <v>0</v>
      </c>
      <c r="AM90" s="57">
        <f>IF(AL90=0,0,IF(D90&lt;(SUM(AJ90:AL90)+('LED Curve'!$D$14*(V90/$W$5)^3+'LED Curve'!$D$15*(V90/$W$5)^2+'LED Curve'!$D$16*(V90/$W$5)^1+'LED Curve'!$D$17)*$AC$5+((R$5-1)*Design!C$18)),0,         ('LED Curve'!$D$14*(V90/$W$5)^3+'LED Curve'!$D$15*(V90/$W$5)^2+'LED Curve'!$D$16*(V90/$W$5)^1+'LED Curve'!$D$17)*$AC$5))</f>
        <v>0</v>
      </c>
      <c r="AN90" s="57">
        <f>IF(AM90=0,0,IF(D90&lt;(SUM(AJ90:AM90)+ ('LED Curve'!$D$14*(V90/$W$6)^3+'LED Curve'!$D$15*(V90/$W$6)^2+'LED Curve'!$D$16*(V90/$W$6)^1+'LED Curve'!$D$17)*$AC$6+((R$5-1)*Design!C$18)),0,         ('LED Curve'!$D$14*(V90/$W$6)^3+'LED Curve'!$D$15*(V90/$W$6)^2+'LED Curve'!$D$16*(V90/$W$6)^1+'LED Curve'!$D$17)*$AC$6))</f>
        <v>0</v>
      </c>
      <c r="AO90" s="57">
        <f>IF(AN90=0,0,IF(D90&lt;(SUM(AJ90:AN90)+('LED Curve'!$D$14*(V90/$Z$2)^3+'LED Curve'!$D$15*(V90/$Z$2)^2+'LED Curve'!$D$16*(V90/$Z$2)^1+'LED Curve'!$D$17)*$AE$2+((R$5-1)*Design!C$18)),0,         ('LED Curve'!$D$14*(V90/$Z$2)^3+'LED Curve'!$D$15*(V90/$Z$2)^2+'LED Curve'!$D$16*(V90/$Z$2)^1+'LED Curve'!$D$17)*$AE$2))</f>
        <v>0</v>
      </c>
      <c r="AP90" s="57">
        <f>IF(AO90=0,0,IF(D90&lt;(SUM(AJ90:AO90)+('LED Curve'!$D$14*(V90/$Z$3)^3+'LED Curve'!$D$15*(V90/$Z$3)^2+'LED Curve'!$D$16*(V90/$Z$3)^1+'LED Curve'!$D$17)*$AE$3+((R$5-1)*Design!C$18)),0,         ('LED Curve'!$D$14*(V90/$Z$3)^3+'LED Curve'!$D$15*(V90/$Z$3)^2+'LED Curve'!$D$16*(V90/$Z$3)^1+'LED Curve'!$D$17)*$AE$3))</f>
        <v>0</v>
      </c>
      <c r="AQ90" s="57">
        <f>IF(AP90=0,0,IF(D90&lt;(SUM(AJ90:AP90)+('LED Curve'!$D$14*(V90/$Z$4)^3+'LED Curve'!$D$15*(V90/$Z$4)^2+'LED Curve'!$D$16*(V90/$Z$4)^1+'LED Curve'!$D$17)*$AE$4+((R$5-1)*Design!C$18)),0,         ('LED Curve'!$D$14*(V90/$Z$4)^3+'LED Curve'!$D$15*(V90/$Z$4)^2+'LED Curve'!$D$16*(V90/$Z$4)^1+'LED Curve'!$D$17)*$AE$4))</f>
        <v>0</v>
      </c>
      <c r="AR90" s="57">
        <f>IF(AQ90=0,0,IF(D90&lt;(SUM(AJ90:AQ90)+('LED Curve'!$D$14*(V90/$Z$5)^3+'LED Curve'!$D$15*(V90/$Z$5)^2+'LED Curve'!$D$16*(V90/$Z$5)^1+'LED Curve'!$D$17)*$AE$5+((R$5-1)*Design!C$18)),0,         ('LED Curve'!$D$14*(V90/$Z$5)^3+'LED Curve'!$D$15*(V90/$Z$5)^2+'LED Curve'!$D$16*(V90/$Z$5)^1+'LED Curve'!$D$17)*$AE$5))</f>
        <v>0</v>
      </c>
      <c r="AS90" s="57">
        <f>IF(AR90=0,0,IF(D90&lt;(SUM(AJ90:AR90)+('LED Curve'!$D$14*(V90/$Z$6)^3+'LED Curve'!$D$15*(V90/$Z$6)^2+'LED Curve'!$D$16*(V90/$Z$6)^1+'LED Curve'!$D$17)*$AE$6+((R$5-1)*Design!C$18)),0,         ('LED Curve'!$D$14*(V90/$Z$6)^3+'LED Curve'!$D$15*(V90/$Z$6)^2+'LED Curve'!$D$16*(V90/$Z$6)^1+'LED Curve'!$D$17)*$AE$6))</f>
        <v>0</v>
      </c>
      <c r="AU90" s="59">
        <f>IF(E90&lt;('LED Curve'!$D$14*(W90/$W$2)^3+'LED Curve'!$D$15*(W90/$W$2)^2+'LED Curve'!$D$16*(W90/$W$2)^1+'LED Curve'!$D$17)*$AC$2+((R$5-1)*Design!C$18),0,         ('LED Curve'!$D$14*(W90/$W$2)^3+'LED Curve'!$D$15*(W90/$W$2)^2+'LED Curve'!$D$16*(W90/$W$2)^1+'LED Curve'!$D$17)*$AC$2)</f>
        <v>26.801522551759156</v>
      </c>
      <c r="AV90" s="59">
        <f>IF(AU90=0,0,IF(E90&lt;AU90+('LED Curve'!$D$14*(W90/$W$3)^3+'LED Curve'!$D$15*(W90/$W$3)^2+'LED Curve'!$D$16*(W90/$W$3)^1+'LED Curve'!$D$17)*$AC$3+((R$5-2)*Design!C$18),0,         ('LED Curve'!$D$14*(W90/$W$3)^3+'LED Curve'!$D$15*(W90/$W$3)^2+'LED Curve'!$D$16*(W90/$W$3)^1+'LED Curve'!$D$17)*$AC$3))</f>
        <v>67.003806379397886</v>
      </c>
      <c r="AW90" s="59">
        <f>IF(AV90=0,0,IF(E90&lt;(SUM(AU90:AV90)+('LED Curve'!$D$14*(W90/$W$4)^3+'LED Curve'!$D$15*(W90/$W$4)^2+'LED Curve'!$D$16*(W90/$W$4)^1+'LED Curve'!$D$17)*$AC$4+((R$5-3)*Design!C$18)),0,         ('LED Curve'!$D$14*(W90/$W$4)^3+'LED Curve'!$D$15*(W90/$W$4)^2+'LED Curve'!$D$16*(W90/$W$4)^1+'LED Curve'!$D$17)*$AC$4))</f>
        <v>0</v>
      </c>
      <c r="AX90" s="59">
        <f>IF(AW90=0,0,IF(E90&lt;(SUM(AU90:AW90)+('LED Curve'!$D$14*(W90/$W$5)^3+'LED Curve'!$D$15*(W90/$W$5)^2+'LED Curve'!$D$16*(W90/$W$5)^1+'LED Curve'!$D$17)*$AC$5+((R$5-4)*Design!C$18)),0,         ('LED Curve'!$D$14*(W90/$W$5)^3+'LED Curve'!$D$15*(W90/$W$5)^2+'LED Curve'!$D$16*(W90/$W$5)^1+'LED Curve'!$D$17)*$AC$5))</f>
        <v>0</v>
      </c>
      <c r="AY90" s="59">
        <f>IF(AX90=0,0,IF(E90&lt;(SUM(AU90:AX90)+ ('LED Curve'!$D$14*(W90/$W$6)^3+'LED Curve'!$D$15*(W90/$W$6)^2+'LED Curve'!$D$16*(W90/$W$6)^1+'LED Curve'!$D$17)*$AC$6+((R$5-5)*Design!C$18)),0,         ('LED Curve'!$D$14*(W90/$W$6)^3+'LED Curve'!$D$15*(W90/$W$6)^2+'LED Curve'!$D$16*(W90/$W$6)^1+'LED Curve'!$D$17)*$AC$6))</f>
        <v>0</v>
      </c>
      <c r="AZ90" s="59">
        <f>IF(AY90=0,0,IF(E90&lt;(SUM(AU90:AY90)+('LED Curve'!$D$14*(W90/$Z$2)^3+'LED Curve'!$D$15*(W90/$Z$2)^2+'LED Curve'!$D$16*(W90/$Z$2)^1+'LED Curve'!$D$17)*$AE$2+((R$5-6)*Design!C$18)),0,         ('LED Curve'!$D$14*(W90/$Z$2)^3+'LED Curve'!$D$15*(W90/$Z$2)^2+'LED Curve'!$D$16*(W90/$Z$2)^1+'LED Curve'!$D$17)*$AE$2))</f>
        <v>0</v>
      </c>
      <c r="BA90" s="59">
        <f>IF(AZ90=0,0,IF(E90&lt;(SUM(AU90:AZ90)+('LED Curve'!$D$14*(W90/$Z$3)^3+'LED Curve'!$D$15*(W90/$Z$3)^2+'LED Curve'!$D$16*(W90/$Z$3)^1+'LED Curve'!$D$17)*$AE$3+((R$5-7)*Design!C$18)),0,         ('LED Curve'!$D$14*(W90/$Z$3)^3+'LED Curve'!$D$15*(W90/$Z$3)^2+'LED Curve'!$D$16*(W90/$Z$3)^1+'LED Curve'!$D$17)*$AE$3))</f>
        <v>0</v>
      </c>
      <c r="BB90" s="59">
        <f>IF(BA90=0,0,IF(E90&lt;(SUM(AU90:BA90)+('LED Curve'!$D$14*(W90/$Z$4)^3+'LED Curve'!$D$15*(W90/$Z$4)^2+'LED Curve'!$D$16*(W90/$Z$4)^1+'LED Curve'!$D$17)*$AE$4+((R$5-8)*Design!C$18)),0,         ('LED Curve'!$D$14*(W90/$Z$4)^3+'LED Curve'!$D$15*(W90/$Z$4)^2+'LED Curve'!$D$16*(W90/$Z$4)^1+'LED Curve'!$D$17)*$AE$4))</f>
        <v>0</v>
      </c>
      <c r="BC90" s="59">
        <f>IF(BB90=0,0,IF(E90&lt;(SUM(AU90:BB90)+('LED Curve'!$D$14*(W90/$Z$5)^3+'LED Curve'!$D$15*(W90/$Z$5)^2+'LED Curve'!$D$16*(W90/$Z$5)^1+'LED Curve'!$D$17)*$AE$5+((R$5-9)*Design!C$18)),0,         ('LED Curve'!$D$14*(W90/$Z$5)^3+'LED Curve'!$D$15*(W90/$Z$5)^2+'LED Curve'!$D$16*(W90/$Z$5)^1+'LED Curve'!$D$17)*$AE$5))</f>
        <v>0</v>
      </c>
      <c r="BD90" s="59">
        <f>IF(BC90=0,0,IF(E90&lt;(SUM(AU90:BC90)+('LED Curve'!$D$14*(W90/$Z$6)^3+'LED Curve'!$D$15*(W90/$Z$6)^2+'LED Curve'!$D$16*(W90/$Z$6)^1+'LED Curve'!$D$17)*$AE$6+((R$5-10)*Design!C$18)),0,         ('LED Curve'!$D$14*(W90/$Z$6)^3+'LED Curve'!$D$15*(W90/$Z$6)^2+'LED Curve'!$D$16*(W90/$Z$6)^1+'LED Curve'!$D$17)*$AE$6))</f>
        <v>0</v>
      </c>
      <c r="BE90">
        <f t="shared" si="158"/>
        <v>93.80532893115705</v>
      </c>
      <c r="BF90" s="64">
        <f t="shared" si="124"/>
        <v>221.47651445270381</v>
      </c>
      <c r="BG90" s="64">
        <f t="shared" si="125"/>
        <v>221.47651445270381</v>
      </c>
      <c r="BH90" s="64">
        <f t="shared" si="126"/>
        <v>0</v>
      </c>
      <c r="BI90" s="64">
        <f t="shared" si="127"/>
        <v>0</v>
      </c>
      <c r="BJ90" s="64">
        <f t="shared" si="128"/>
        <v>0</v>
      </c>
      <c r="BK90" s="64">
        <f t="shared" si="129"/>
        <v>0</v>
      </c>
      <c r="BL90" s="64">
        <f t="shared" si="130"/>
        <v>0</v>
      </c>
      <c r="BM90" s="64">
        <f t="shared" si="131"/>
        <v>0</v>
      </c>
      <c r="BN90" s="64">
        <f t="shared" si="132"/>
        <v>0</v>
      </c>
      <c r="BO90" s="64">
        <f t="shared" si="133"/>
        <v>0</v>
      </c>
      <c r="BQ90" s="67">
        <f t="shared" si="134"/>
        <v>224.58707244358271</v>
      </c>
      <c r="BR90" s="67">
        <f t="shared" si="135"/>
        <v>224.58707244358271</v>
      </c>
      <c r="BS90" s="67">
        <f t="shared" si="136"/>
        <v>0</v>
      </c>
      <c r="BT90" s="67">
        <f t="shared" si="137"/>
        <v>0</v>
      </c>
      <c r="BU90" s="67">
        <f t="shared" si="138"/>
        <v>0</v>
      </c>
      <c r="BV90" s="67">
        <f t="shared" si="139"/>
        <v>0</v>
      </c>
      <c r="BW90" s="67">
        <f t="shared" si="140"/>
        <v>0</v>
      </c>
      <c r="BX90" s="67">
        <f t="shared" si="141"/>
        <v>0</v>
      </c>
      <c r="BY90" s="67">
        <f t="shared" si="142"/>
        <v>0</v>
      </c>
      <c r="BZ90" s="67">
        <f t="shared" si="143"/>
        <v>0</v>
      </c>
      <c r="CB90" s="70">
        <f t="shared" si="144"/>
        <v>228.42512217311682</v>
      </c>
      <c r="CC90" s="70">
        <f t="shared" si="145"/>
        <v>228.42512217311682</v>
      </c>
      <c r="CD90" s="70">
        <f t="shared" si="146"/>
        <v>0</v>
      </c>
      <c r="CE90" s="70">
        <f t="shared" si="147"/>
        <v>0</v>
      </c>
      <c r="CF90" s="70">
        <f t="shared" si="148"/>
        <v>0</v>
      </c>
      <c r="CG90" s="70">
        <f t="shared" si="149"/>
        <v>0</v>
      </c>
      <c r="CH90" s="70">
        <f t="shared" si="150"/>
        <v>0</v>
      </c>
      <c r="CI90" s="70">
        <f t="shared" si="151"/>
        <v>0</v>
      </c>
      <c r="CJ90" s="70">
        <f t="shared" si="152"/>
        <v>0</v>
      </c>
      <c r="CK90" s="70">
        <f t="shared" si="153"/>
        <v>0</v>
      </c>
      <c r="CL90">
        <f t="shared" si="159"/>
        <v>456.85024434623364</v>
      </c>
      <c r="CM90" s="64">
        <f t="shared" si="160"/>
        <v>221.47651445270381</v>
      </c>
      <c r="CN90" s="64">
        <f t="shared" si="161"/>
        <v>221.47651445270381</v>
      </c>
      <c r="CO90" s="64">
        <f t="shared" si="162"/>
        <v>0</v>
      </c>
      <c r="CP90" s="64">
        <f t="shared" si="163"/>
        <v>0</v>
      </c>
      <c r="CQ90" s="64">
        <f t="shared" si="164"/>
        <v>0</v>
      </c>
      <c r="CR90" s="64">
        <f t="shared" si="165"/>
        <v>0</v>
      </c>
      <c r="CS90" s="64">
        <f t="shared" si="166"/>
        <v>0</v>
      </c>
      <c r="CT90" s="64">
        <f t="shared" si="167"/>
        <v>0</v>
      </c>
      <c r="CU90" s="64">
        <f t="shared" si="168"/>
        <v>0</v>
      </c>
      <c r="CV90" s="64">
        <f t="shared" si="169"/>
        <v>0</v>
      </c>
      <c r="CX90" s="103">
        <f t="shared" si="170"/>
        <v>224.58707244358271</v>
      </c>
      <c r="CY90" s="103">
        <f t="shared" si="171"/>
        <v>224.58707244358271</v>
      </c>
      <c r="CZ90" s="103">
        <f t="shared" si="172"/>
        <v>0</v>
      </c>
      <c r="DA90" s="103">
        <f t="shared" si="173"/>
        <v>0</v>
      </c>
      <c r="DB90" s="103">
        <f t="shared" si="174"/>
        <v>0</v>
      </c>
      <c r="DC90" s="103">
        <f t="shared" si="175"/>
        <v>0</v>
      </c>
      <c r="DD90" s="103">
        <f t="shared" si="176"/>
        <v>0</v>
      </c>
      <c r="DE90" s="103">
        <f t="shared" si="177"/>
        <v>0</v>
      </c>
      <c r="DF90" s="103">
        <f t="shared" si="178"/>
        <v>0</v>
      </c>
      <c r="DG90" s="103">
        <f t="shared" si="179"/>
        <v>0</v>
      </c>
      <c r="DI90" s="70">
        <f t="shared" si="180"/>
        <v>228.42512217311682</v>
      </c>
      <c r="DJ90" s="70">
        <f t="shared" si="181"/>
        <v>228.42512217311682</v>
      </c>
      <c r="DK90" s="70">
        <f t="shared" si="182"/>
        <v>0</v>
      </c>
      <c r="DL90" s="70">
        <f t="shared" si="183"/>
        <v>0</v>
      </c>
      <c r="DM90" s="70">
        <f t="shared" si="184"/>
        <v>0</v>
      </c>
      <c r="DN90" s="70">
        <f t="shared" si="185"/>
        <v>0</v>
      </c>
      <c r="DO90" s="70">
        <f t="shared" si="186"/>
        <v>0</v>
      </c>
      <c r="DP90" s="70">
        <f t="shared" si="187"/>
        <v>0</v>
      </c>
      <c r="DQ90" s="70">
        <f t="shared" si="188"/>
        <v>0</v>
      </c>
      <c r="DR90" s="70">
        <f t="shared" si="189"/>
        <v>0</v>
      </c>
      <c r="DT90">
        <f t="shared" si="190"/>
        <v>27.583504693022924</v>
      </c>
      <c r="DU90">
        <f t="shared" si="191"/>
        <v>31.113719206776356</v>
      </c>
      <c r="DV90">
        <f t="shared" si="192"/>
        <v>34.841955608397818</v>
      </c>
      <c r="DX90">
        <f t="shared" si="193"/>
        <v>0.4167385371713016</v>
      </c>
      <c r="DY90">
        <f t="shared" si="194"/>
        <v>0.40232451280404652</v>
      </c>
      <c r="DZ90">
        <f t="shared" si="195"/>
        <v>0.38636449195533595</v>
      </c>
      <c r="EB90">
        <f t="shared" si="196"/>
        <v>5.9203862944104531</v>
      </c>
      <c r="EC90">
        <f t="shared" si="197"/>
        <v>14.800965736026132</v>
      </c>
      <c r="ED90">
        <f t="shared" si="198"/>
        <v>0</v>
      </c>
      <c r="EE90">
        <f t="shared" si="199"/>
        <v>0</v>
      </c>
      <c r="EF90">
        <f t="shared" si="200"/>
        <v>0</v>
      </c>
      <c r="EG90">
        <f t="shared" si="201"/>
        <v>0</v>
      </c>
      <c r="EH90">
        <f t="shared" si="202"/>
        <v>0</v>
      </c>
      <c r="EI90">
        <f t="shared" si="203"/>
        <v>0</v>
      </c>
      <c r="EJ90">
        <f t="shared" si="204"/>
        <v>0</v>
      </c>
      <c r="EK90">
        <f t="shared" si="205"/>
        <v>0</v>
      </c>
      <c r="EM90">
        <f t="shared" si="206"/>
        <v>6.0108779839218878</v>
      </c>
      <c r="EN90">
        <f t="shared" si="207"/>
        <v>15.027194959804721</v>
      </c>
      <c r="EO90">
        <f t="shared" si="208"/>
        <v>0</v>
      </c>
      <c r="EP90">
        <f t="shared" si="209"/>
        <v>0</v>
      </c>
      <c r="EQ90">
        <f t="shared" si="210"/>
        <v>0</v>
      </c>
      <c r="ER90">
        <f t="shared" si="211"/>
        <v>0</v>
      </c>
      <c r="ES90">
        <f t="shared" si="212"/>
        <v>0</v>
      </c>
      <c r="ET90">
        <f t="shared" si="213"/>
        <v>0</v>
      </c>
      <c r="EU90">
        <f t="shared" si="214"/>
        <v>0</v>
      </c>
      <c r="EV90">
        <f t="shared" si="215"/>
        <v>0</v>
      </c>
      <c r="EX90">
        <f t="shared" si="216"/>
        <v>6.1221410633111306</v>
      </c>
      <c r="EY90">
        <f t="shared" si="217"/>
        <v>15.305352658277828</v>
      </c>
      <c r="EZ90">
        <f t="shared" si="218"/>
        <v>0</v>
      </c>
      <c r="FA90">
        <f t="shared" si="219"/>
        <v>0</v>
      </c>
      <c r="FB90">
        <f t="shared" si="220"/>
        <v>0</v>
      </c>
      <c r="FC90">
        <f t="shared" si="221"/>
        <v>0</v>
      </c>
      <c r="FD90">
        <f t="shared" si="222"/>
        <v>0</v>
      </c>
      <c r="FE90">
        <f t="shared" si="223"/>
        <v>0</v>
      </c>
      <c r="FF90">
        <f t="shared" si="224"/>
        <v>0</v>
      </c>
      <c r="FG90">
        <f t="shared" si="225"/>
        <v>0</v>
      </c>
      <c r="FJ90">
        <f>IF($W$2=0,0,IF(BF90&lt;=0,0,('LED Curve'!$D$19*(BF90/$W$2)^3+'LED Curve'!$D$20*(BF90/$W$2)^2+'LED Curve'!$D$21*(BF90/$W$2)^1+'LED Curve'!$D$22)*$AC$2*$W$2))</f>
        <v>777.96040073420647</v>
      </c>
      <c r="FK90">
        <f>IF($W$3=0,0,IF(BG90&lt;=0,0,('LED Curve'!$D$19*(BG90/$W$3)^3+'LED Curve'!$D$20*(BG90/$W$3)^2+'LED Curve'!$D$21*(BG90/$W$3)^1+'LED Curve'!$D$22)*$AC$3*$W$3))</f>
        <v>1944.9010018355161</v>
      </c>
      <c r="FL90">
        <f>IF($W$4=0,0,IF(BH90&lt;=0,0,('LED Curve'!$D$19*(BH90/$W$4)^3+'LED Curve'!$D$20*(BH90/$W$4)^2+'LED Curve'!$D$21*(BH90/$W$4)^1+'LED Curve'!$D$22)*$AC$4*$W$4))</f>
        <v>0</v>
      </c>
      <c r="FM90">
        <f>IF($W$5=0,0,IF(BI90&lt;=0,0,('LED Curve'!$D$19*(BI90/$W$5)^3+'LED Curve'!$D$20*(BI90/$W$5)^2+'LED Curve'!$D$21*(BI90/$W$5)^1+'LED Curve'!$D$22)*$AC$5*$W$5))</f>
        <v>0</v>
      </c>
      <c r="FN90">
        <f>IF($W$6=0,0,IF(BJ90&lt;=0,0,('LED Curve'!$D$19*(BJ90/$W$6)^3+'LED Curve'!$D$20*(BJ90/$W$6)^2+'LED Curve'!$D$21*(BJ90/$W$6)^1+'LED Curve'!$D$22)*$AC$6*$W$6))</f>
        <v>0</v>
      </c>
      <c r="FO90">
        <f>IF($Z$2=0,0,IF(BK90&lt;=0,0,('LED Curve'!$D$19*(BK90/$Z$2)^3+'LED Curve'!$D$20*(BK90/$Z$2)^2+'LED Curve'!$D$21*(BK90/$Z$2)^1+'LED Curve'!$D$22)*$AE$2*$Z$2))</f>
        <v>0</v>
      </c>
      <c r="FP90">
        <f>IF($Z$3=0,0,IF(BL90&lt;=0,0,('LED Curve'!$D$19*(BL90/$Z$3)^3+'LED Curve'!$D$20*(BL90/$Z$3)^2+'LED Curve'!$D$21*(BL90/$Z$3)^1+'LED Curve'!$D$22)*$AE$3*$Z$3))</f>
        <v>0</v>
      </c>
      <c r="FQ90">
        <f>IF($Z$4=0,0,IF(BM90&lt;=0,0,('LED Curve'!$D$19*(BM90/$Z$4)^3+'LED Curve'!$D$20*(BM90/$Z$4)^2+'LED Curve'!$D$21*(BM90/$Z$4)^1+'LED Curve'!$D$22)*$AE$4*$Z$4))</f>
        <v>0</v>
      </c>
      <c r="FR90">
        <f>IF($Z$5=0,0,IF(BN90&lt;=0,0,('LED Curve'!$D$19*(BN90/$Z$5)^3+'LED Curve'!$D$20*(BN90/$Z$5)^2+'LED Curve'!$D$21*(BN90/$Z$5)^1+'LED Curve'!$D$22)*$AE$5*$Z$5))</f>
        <v>0</v>
      </c>
      <c r="FS90">
        <f>IF($Z$6=0,0,IF(BO90&lt;=0,0,('LED Curve'!$D$19*(BO90/$Z$6)^3+'LED Curve'!$D$20*(BO90/$Z$6)^2+'LED Curve'!$D$21*(BO90/$Z$6)^1+'LED Curve'!$D$22)*$AE$6*$Z$6))</f>
        <v>0</v>
      </c>
      <c r="FU90">
        <f>IF($W$2=0,0,IF(BQ90&lt;=0,0,('LED Curve'!$D$19*(BQ90/$W$2)^3+'LED Curve'!$D$20*(BQ90/$W$2)^2+'LED Curve'!$D$21*(BQ90/$W$2)^1+'LED Curve'!$D$22)*$AC$2*$W$2))</f>
        <v>785.28582243585163</v>
      </c>
      <c r="FV90">
        <f>IF($W$3=0,0,IF(BR90&lt;=0,0,('LED Curve'!$D$19*(BR90/$W$3)^3+'LED Curve'!$D$20*(BR90/$W$3)^2+'LED Curve'!$D$21*(BR90/$W$3)^1+'LED Curve'!$D$22)*$AC$3*$W$3))</f>
        <v>1963.214556089629</v>
      </c>
      <c r="FW90">
        <f>IF($W$4=0,0,IF(BS90&lt;=0,0,('LED Curve'!$D$19*(BS90/$W$4)^3+'LED Curve'!$D$20*(BS90/$W$4)^2+'LED Curve'!$D$21*(BS90/$W$4)^1+'LED Curve'!$D$22)*$AC$4*$W$4))</f>
        <v>0</v>
      </c>
      <c r="FX90">
        <f>IF($W$5=0,0,IF(BT90&lt;=0,0,('LED Curve'!$D$19*(BT90/$W$5)^3+'LED Curve'!$D$20*(BT90/$W$5)^2+'LED Curve'!$D$21*(BT90/$W$5)^1+'LED Curve'!$D$22)*$AC$5*$W$5))</f>
        <v>0</v>
      </c>
      <c r="FY90">
        <f>IF($W$6=0,0,IF(BU90&lt;=0,0,('LED Curve'!$D$19*(BU90/$W$6)^3+'LED Curve'!$D$20*(BU90/$W$6)^2+'LED Curve'!$D$21*(BU90/$W$6)^1+'LED Curve'!$D$22)*$AC$6*$W$6))</f>
        <v>0</v>
      </c>
      <c r="FZ90">
        <f>IF($Z$2=0,0,IF(BV90&lt;=0,0,('LED Curve'!$D$19*(BV90/$Z$2)^3+'LED Curve'!$D$20*(BV90/$Z$2)^2+'LED Curve'!$D$21*(BV90/$Z$2)^1+'LED Curve'!$D$22)*$AE$2*$Z$2))</f>
        <v>0</v>
      </c>
      <c r="GA90">
        <f>IF($Z$3=0,0,IF(BW90&lt;=0,0,('LED Curve'!$D$19*(BW90/$Z$3)^3+'LED Curve'!$D$20*(BW90/$Z$3)^2+'LED Curve'!$D$21*(BW90/$Z$3)^1+'LED Curve'!$D$22)*$AE$3*$Z$3))</f>
        <v>0</v>
      </c>
      <c r="GB90">
        <f>IF($Z$4=0,0,IF(BX90&lt;=0,0,('LED Curve'!$D$19*(BX90/$Z$4)^3+'LED Curve'!$D$20*(BX90/$Z$4)^2+'LED Curve'!$D$21*(BX90/$Z$4)^1+'LED Curve'!$D$22)*$AE$4*$Z$4))</f>
        <v>0</v>
      </c>
      <c r="GC90">
        <f>IF($Z$5=0,0,IF(BY90&lt;=0,0,('LED Curve'!$D$19*(BY90/$Z$5)^3+'LED Curve'!$D$20*(BY90/$Z$5)^2+'LED Curve'!$D$21*(BY90/$Z$5)^1+'LED Curve'!$D$22)*$AE$5*$Z$5))</f>
        <v>0</v>
      </c>
      <c r="GD90">
        <f>IF($Z$6=0,0,IF(BZ90&lt;=0,0,('LED Curve'!$D$19*(BZ90/$Z$6)^3+'LED Curve'!$D$20*(BZ90/$Z$6)^2+'LED Curve'!$D$21*(BZ90/$Z$6)^1+'LED Curve'!$D$22)*$AE$6*$Z$6))</f>
        <v>0</v>
      </c>
      <c r="GF90">
        <f>IF($W$2=0,0,IF(CB90&lt;=0,0,('LED Curve'!$D$19*(CB90/$W$2)^3+'LED Curve'!$D$20*(CB90/$W$2)^2+'LED Curve'!$D$21*(CB90/$W$2)^1+'LED Curve'!$D$22)*$AC$2*$W$2))</f>
        <v>794.14093447455673</v>
      </c>
      <c r="GG90">
        <f>IF($W$3=0,0,IF(CC90&lt;=0,0,('LED Curve'!$D$19*(CC90/$W$3)^3+'LED Curve'!$D$20*(CC90/$W$3)^2+'LED Curve'!$D$21*(CC90/$W$3)^1+'LED Curve'!$D$22)*$AC$3*$W$3))</f>
        <v>1985.3523361863918</v>
      </c>
      <c r="GH90">
        <f>IF($W$4=0,0,IF(CD90&lt;=0,0,('LED Curve'!$D$19*(CD90/$W$4)^3+'LED Curve'!$D$20*(CD90/$W$4)^2+'LED Curve'!$D$21*(CD90/$W$4)^1+'LED Curve'!$D$22)*$AC$4*$W$4))</f>
        <v>0</v>
      </c>
      <c r="GI90">
        <f>IF($W$5=0,0,IF(CE90&lt;=0,0,('LED Curve'!$D$19*(CE90/$W$5)^3+'LED Curve'!$D$20*(CE90/$W$5)^2+'LED Curve'!$D$21*(CE90/$W$5)^1+'LED Curve'!$D$22)*$AC$5*$W$5))</f>
        <v>0</v>
      </c>
      <c r="GJ90">
        <f>IF($W$6=0,0,IF(CF90&lt;=0,0,('LED Curve'!$D$19*(CF90/$W$6)^3+'LED Curve'!$D$20*(CF90/$W$6)^2+'LED Curve'!$D$21*(CF90/$W$6)^1+'LED Curve'!$D$22)*$AC$6*$W$6))</f>
        <v>0</v>
      </c>
      <c r="GK90">
        <f>IF($Z$2=0,0,IF(CG90&lt;=0,0,('LED Curve'!$D$19*(CG90/$Z$2)^3+'LED Curve'!$D$20*(CG90/$Z$2)^2+'LED Curve'!$D$21*(CG90/$Z$2)^1+'LED Curve'!$D$22)*$AE$2*$Z$2))</f>
        <v>0</v>
      </c>
      <c r="GL90">
        <f>IF($Z$3=0,0,IF(CH90&lt;=0,0,('LED Curve'!$D$19*(CH90/$Z$3)^3+'LED Curve'!$D$20*(CH90/$Z$3)^2+'LED Curve'!$D$21*(CH90/$Z$3)^1+'LED Curve'!$D$22)*$AE$3*$Z$3))</f>
        <v>0</v>
      </c>
      <c r="GM90">
        <f>IF($Z$4=0,0,IF(CI90&lt;=0,0,('LED Curve'!$D$19*(CI90/$Z$4)^3+'LED Curve'!$D$20*(CI90/$Z$4)^2+'LED Curve'!$D$21*(CI90/$Z$4)^1+'LED Curve'!$D$22)*$AE$4*$Z$4))</f>
        <v>0</v>
      </c>
      <c r="GN90">
        <f>IF($Z$5=0,0,IF(CJ90&lt;=0,0,('LED Curve'!$D$19*(CJ90/$Z$5)^3+'LED Curve'!$D$20*(CJ90/$Z$5)^2+'LED Curve'!$D$21*(CJ90/$Z$5)^1+'LED Curve'!$D$22)*$AE$5*$Z$5))</f>
        <v>0</v>
      </c>
      <c r="GO90">
        <f>IF($Z$6=0,0,IF(CK90&lt;=0,0,('LED Curve'!$D$19*(CK90/$Z$6)^3+'LED Curve'!$D$20*(CK90/$Z$6)^2+'LED Curve'!$D$21*(CK90/$Z$6)^1+'LED Curve'!$D$22)*$AE$6*$Z$6))</f>
        <v>0</v>
      </c>
      <c r="GQ90">
        <f t="shared" si="226"/>
        <v>2722.8614025697225</v>
      </c>
      <c r="GR90">
        <f t="shared" si="154"/>
        <v>957.96551715214446</v>
      </c>
      <c r="GS90">
        <f t="shared" si="227"/>
        <v>2748.5003785254808</v>
      </c>
      <c r="GT90">
        <f t="shared" si="155"/>
        <v>440.27446168636516</v>
      </c>
      <c r="GU90">
        <f t="shared" si="228"/>
        <v>2779.4932706609484</v>
      </c>
      <c r="GV90">
        <f t="shared" si="156"/>
        <v>217.38122610261098</v>
      </c>
    </row>
    <row r="91" spans="1:204" ht="16.899999999999999">
      <c r="A91">
        <v>80</v>
      </c>
      <c r="B91">
        <f t="shared" si="117"/>
        <v>2.6041666666666665E-3</v>
      </c>
      <c r="C91" s="50">
        <f t="shared" si="118"/>
        <v>125.59456506129072</v>
      </c>
      <c r="D91" s="50">
        <f t="shared" si="119"/>
        <v>139.70507229032302</v>
      </c>
      <c r="E91" s="50">
        <f t="shared" si="120"/>
        <v>153.81557951935534</v>
      </c>
      <c r="G91" s="52">
        <f t="shared" si="121"/>
        <v>1.9935645247823923</v>
      </c>
      <c r="H91" s="52">
        <f t="shared" si="122"/>
        <v>2.2175408300051269</v>
      </c>
      <c r="I91" s="52">
        <f t="shared" si="123"/>
        <v>2.4415171352278624</v>
      </c>
      <c r="J91" s="52">
        <f>IF(C91&lt;Calculation!D$19,0,G91)</f>
        <v>1.9935645247823923</v>
      </c>
      <c r="K91" s="52">
        <f>IF(D91&lt;Calculation!D$19,0,H91)</f>
        <v>2.2175408300051269</v>
      </c>
      <c r="L91" s="52">
        <f>IF(E91&lt;Calculation!D$19,0,I91)</f>
        <v>2.4415171352278624</v>
      </c>
      <c r="M91" s="52">
        <f>IF(IF(C91&lt;Calculation!D$19,0,C91*(R$3/(R$2+R$3)))&gt;0,$H$2*SIN(2*PI()*$E$2*B91)+$H$5,0)</f>
        <v>2.0099690192737656</v>
      </c>
      <c r="N91" s="52">
        <f>IF(IF(D91&lt;Calculation!D$19,0,D91*(R$3/(R$2+R$3)))&gt;0,$J$2*SIN(2*PI()*$E$2*B91)+$J$5,0)</f>
        <v>2.03981741776939</v>
      </c>
      <c r="O91" s="52">
        <f>IF(IF(E91&lt;Calculation!D$19,0,E91*(R$3/(R$2+R$3)))&gt;0,$L$2*SIN(2*PI()*$E$2*B91)+$L$5,0)</f>
        <v>2.0762132419129111</v>
      </c>
      <c r="Q91" s="55">
        <f>(M91/Design!C$43)*10^3</f>
        <v>223.32989103041839</v>
      </c>
      <c r="R91" s="55">
        <f>(N91/Design!C$43)*10^3</f>
        <v>226.64637975215444</v>
      </c>
      <c r="S91" s="55">
        <f>(O91/Design!C$43)*10^3</f>
        <v>230.6903602125457</v>
      </c>
      <c r="U91" s="55">
        <f>(($H$2*SIN(2*PI()*$E$2*B91)+$H$5)/Design!C$43)*10^3</f>
        <v>223.32989103041839</v>
      </c>
      <c r="V91" s="55">
        <f>(($J$2*SIN(2*PI()*$E$2*B91)+$J$5)/Design!C$43)*10^3</f>
        <v>226.64637975215444</v>
      </c>
      <c r="W91" s="55">
        <f>(($L$2*SIN(2*PI()*$E$2*B91)+$L$5)/Design!C$43)*10^3</f>
        <v>230.6903602125457</v>
      </c>
      <c r="Y91" s="99">
        <f>IF(C91&lt;('LED Curve'!$D$14*(U91/$W$2)^3+'LED Curve'!$D$15*(U91/$W$2)^2+'LED Curve'!$D$16*(U91/$W$2)^1+'LED Curve'!$D$17)*$AC$2+((R$5-1)*Design!C$18),0,         ('LED Curve'!$D$14*(U91/$W$2)^3+'LED Curve'!$D$15*(U91/$W$2)^2+'LED Curve'!$D$16*(U91/$W$2)^1+'LED Curve'!$D$17)*$AC$2)</f>
        <v>26.751173443038397</v>
      </c>
      <c r="Z91" s="99">
        <f>IF(Y91=0,0,IF(C91&lt;Y91+('LED Curve'!$D$14*(U91/$W$3)^3+'LED Curve'!$D$15*(U91/$W$3)^2+'LED Curve'!$D$16*(U91/$W$3)^1+'LED Curve'!$D$17)*$AC$3+((R$5-2)*Design!C$18),0,         ('LED Curve'!$D$14*(U91/$W$3)^3+'LED Curve'!$D$15*(U91/$W$3)^2+'LED Curve'!$D$16*(U91/$W$3)^1+'LED Curve'!$D$17)*$AC$3))</f>
        <v>66.877933607595992</v>
      </c>
      <c r="AA91" s="99">
        <f>IF(Z91=0,0,IF(C91&lt;(SUM(Y91:Z91)+('LED Curve'!$D$14*(U91/$W$4)^3+'LED Curve'!$D$15*(U91/$W$4)^2+'LED Curve'!$D$16*(U91/$W$4)^1+'LED Curve'!$D$17)*$AC$4+((R$5-3)*Design!C$18)),0,         ('LED Curve'!$D$14*(U91/$W$4)^3+'LED Curve'!$D$15*(U91/$W$4)^2+'LED Curve'!$D$16*(U91/$W$4)^1+'LED Curve'!$D$17)*$AC$4))</f>
        <v>0</v>
      </c>
      <c r="AB91" s="99">
        <f>IF(AA91=0,0,IF(C91&lt;(SUM(Y91:AA91)+('LED Curve'!$D$14*(U91/$W$5)^3+'LED Curve'!$D$15*(U91/$W$5)^2+'LED Curve'!$D$16*(U91/$W$5)^1+'LED Curve'!$D$17)*$AC$5+((R$5-4)*Design!C$18)),0,         ('LED Curve'!$D$14*(U91/$W$5)^3+'LED Curve'!$D$15*(U91/$W$5)^2+'LED Curve'!$D$16*(U91/$W$5)^1+'LED Curve'!$D$17)*$AC$5))</f>
        <v>0</v>
      </c>
      <c r="AC91" s="99">
        <f>IF(AB91=0,0,IF(C91&lt;(SUM(Y91:AB91)+ ('LED Curve'!$D$14*(U91/$W$6)^3+'LED Curve'!$D$15*(U91/$W$6)^2+'LED Curve'!$D$16*(U91/$W$6)^1+'LED Curve'!$D$17)*$AC$6+((R$5-5)*Design!C$18)),0,         ('LED Curve'!$D$14*(U91/$W$6)^3+'LED Curve'!$D$15*(U91/$W$6)^2+'LED Curve'!$D$16*(U91/$W$6)^1+'LED Curve'!$D$17)*$AC$6))</f>
        <v>0</v>
      </c>
      <c r="AD91" s="99">
        <f>IF(AC91=0,0,IF(C91&lt;(SUM(Y91:AC91)+('LED Curve'!$D$14*(U91/$Z$2)^3+'LED Curve'!$D$15*(U91/$Z$2)^2+'LED Curve'!$D$16*(U91/$Z$2)^1+'LED Curve'!$D$17)*$AE$2+((R$5-6)*Design!C$18)),0,         ('LED Curve'!$D$14*(U91/$Z$2)^3+'LED Curve'!$D$15*(U91/$Z$2)^2+'LED Curve'!$D$16*(U91/$Z$2)^1+'LED Curve'!$D$17)*$AE$2))</f>
        <v>0</v>
      </c>
      <c r="AE91" s="99">
        <f>IF(AD91=0,0,IF(C91&lt;(SUM(Y91:AD91)+('LED Curve'!$D$14*(U91/$Z$3)^3+'LED Curve'!$D$15*(U91/$Z$3)^2+'LED Curve'!$D$16*(U91/$Z$3)^1+'LED Curve'!$D$17)*$AE$3+((R$5-7)*Design!C$18)),0,         ('LED Curve'!$D$14*(U91/$Z$3)^3+'LED Curve'!$D$15*(U91/$Z$3)^2+'LED Curve'!$D$16*(U91/$Z$3)^1+'LED Curve'!$D$17)*$AE$3))</f>
        <v>0</v>
      </c>
      <c r="AF91" s="99">
        <f>IF(AE91=0,0,IF(C91&lt;(SUM(Y91:AE91)+('LED Curve'!$D$14*(U91/$Z$4)^3+'LED Curve'!$D$15*(U91/$Z$4)^2+'LED Curve'!$D$16*(U91/$Z$4)^1+'LED Curve'!$D$17)*$AE$4+((R$5-8)*Design!C$18)),0,         ('LED Curve'!$D$14*(U91/$Z$4)^3+'LED Curve'!$D$15*(U91/$Z$4)^2+'LED Curve'!$D$16*(U91/$Z$4)^1+'LED Curve'!$D$17)*$AE$4))</f>
        <v>0</v>
      </c>
      <c r="AG91" s="99">
        <f>IF(AF91=0,0,IF(C91&lt;(SUM(Y91:AF91)+('LED Curve'!$D$14*(U91/$Z$5)^3+'LED Curve'!$D$15*(U91/$Z$5)^2+'LED Curve'!$D$16*(U91/$Z$5)^1+'LED Curve'!$D$17)*$AE$5+((R$5-9)*Design!C$18)),0,         ('LED Curve'!$D$14*(U91/$Z$5)^3+'LED Curve'!$D$15*(U91/$Z$5)^2+'LED Curve'!$D$16*(U91/$Z$5)^1+'LED Curve'!$D$17)*$AE$5))</f>
        <v>0</v>
      </c>
      <c r="AH91" s="99">
        <f>IF(AG91=0,0,IF(C91&lt;(SUM(Y91:AG91)+('LED Curve'!$D$14*(U91/$Z$6)^3+'LED Curve'!$D$15*(U91/$Z$6)^2+'LED Curve'!$D$16*(U91/$Z$6)^1+'LED Curve'!$D$17)*$AE$6+((R$5-10)*Design!C$18)),0,         ('LED Curve'!$D$14*(U91/$Z$6)^3+'LED Curve'!$D$15*(U91/$Z$6)^2+'LED Curve'!$D$16*(U91/$Z$6)^1+'LED Curve'!$D$17)*$AE$6))</f>
        <v>0</v>
      </c>
      <c r="AI91">
        <f t="shared" si="157"/>
        <v>93.629107050634389</v>
      </c>
      <c r="AJ91" s="57">
        <f>IF(D91&lt;('LED Curve'!$D$14*(V91/$W$2)^3+'LED Curve'!$D$15*(V91/$W$2)^2+'LED Curve'!$D$16*(V91/$W$2)^1+'LED Curve'!$D$17)*$AC$2+((R$5-1)*Design!C$18),0,         ('LED Curve'!$D$14*(V91/$W$2)^3+'LED Curve'!$D$15*(V91/$W$2)^2+'LED Curve'!$D$16*(V91/$W$2)^1+'LED Curve'!$D$17)*$AC$2)</f>
        <v>26.784603211546461</v>
      </c>
      <c r="AK91" s="57">
        <f>IF(AJ91=0,0,IF(D91&lt;AJ91+('LED Curve'!$D$14*(V91/$W$3)^3+'LED Curve'!$D$15*(V91/$W$3)^2+'LED Curve'!$D$16*(V91/$W$3)^1+'LED Curve'!$D$17)*$AC$3+((R$5-1)*Design!C$18),0,         ('LED Curve'!$D$14*(V91/$W$3)^3+'LED Curve'!$D$15*(V91/$W$3)^2+'LED Curve'!$D$16*(V91/$W$3)^1+'LED Curve'!$D$17)*$AC$3))</f>
        <v>66.961508028866149</v>
      </c>
      <c r="AL91" s="57">
        <f>IF(AK91=0,0,IF(D91&lt;(SUM(AJ91:AK91)+('LED Curve'!$D$14*(V91/$W$4)^3+'LED Curve'!$D$15*(V91/$W$4)^2+'LED Curve'!$D$16*(V91/$W$4)^1+'LED Curve'!$D$17)*$AC$4+((R$5-1)*Design!C$18)),0,         ('LED Curve'!$D$14*(V91/$W$4)^3+'LED Curve'!$D$15*(V91/$W$4)^2+'LED Curve'!$D$16*(V91/$W$4)^1+'LED Curve'!$D$17)*$AC$4))</f>
        <v>0</v>
      </c>
      <c r="AM91" s="57">
        <f>IF(AL91=0,0,IF(D91&lt;(SUM(AJ91:AL91)+('LED Curve'!$D$14*(V91/$W$5)^3+'LED Curve'!$D$15*(V91/$W$5)^2+'LED Curve'!$D$16*(V91/$W$5)^1+'LED Curve'!$D$17)*$AC$5+((R$5-1)*Design!C$18)),0,         ('LED Curve'!$D$14*(V91/$W$5)^3+'LED Curve'!$D$15*(V91/$W$5)^2+'LED Curve'!$D$16*(V91/$W$5)^1+'LED Curve'!$D$17)*$AC$5))</f>
        <v>0</v>
      </c>
      <c r="AN91" s="57">
        <f>IF(AM91=0,0,IF(D91&lt;(SUM(AJ91:AM91)+ ('LED Curve'!$D$14*(V91/$W$6)^3+'LED Curve'!$D$15*(V91/$W$6)^2+'LED Curve'!$D$16*(V91/$W$6)^1+'LED Curve'!$D$17)*$AC$6+((R$5-1)*Design!C$18)),0,         ('LED Curve'!$D$14*(V91/$W$6)^3+'LED Curve'!$D$15*(V91/$W$6)^2+'LED Curve'!$D$16*(V91/$W$6)^1+'LED Curve'!$D$17)*$AC$6))</f>
        <v>0</v>
      </c>
      <c r="AO91" s="57">
        <f>IF(AN91=0,0,IF(D91&lt;(SUM(AJ91:AN91)+('LED Curve'!$D$14*(V91/$Z$2)^3+'LED Curve'!$D$15*(V91/$Z$2)^2+'LED Curve'!$D$16*(V91/$Z$2)^1+'LED Curve'!$D$17)*$AE$2+((R$5-1)*Design!C$18)),0,         ('LED Curve'!$D$14*(V91/$Z$2)^3+'LED Curve'!$D$15*(V91/$Z$2)^2+'LED Curve'!$D$16*(V91/$Z$2)^1+'LED Curve'!$D$17)*$AE$2))</f>
        <v>0</v>
      </c>
      <c r="AP91" s="57">
        <f>IF(AO91=0,0,IF(D91&lt;(SUM(AJ91:AO91)+('LED Curve'!$D$14*(V91/$Z$3)^3+'LED Curve'!$D$15*(V91/$Z$3)^2+'LED Curve'!$D$16*(V91/$Z$3)^1+'LED Curve'!$D$17)*$AE$3+((R$5-1)*Design!C$18)),0,         ('LED Curve'!$D$14*(V91/$Z$3)^3+'LED Curve'!$D$15*(V91/$Z$3)^2+'LED Curve'!$D$16*(V91/$Z$3)^1+'LED Curve'!$D$17)*$AE$3))</f>
        <v>0</v>
      </c>
      <c r="AQ91" s="57">
        <f>IF(AP91=0,0,IF(D91&lt;(SUM(AJ91:AP91)+('LED Curve'!$D$14*(V91/$Z$4)^3+'LED Curve'!$D$15*(V91/$Z$4)^2+'LED Curve'!$D$16*(V91/$Z$4)^1+'LED Curve'!$D$17)*$AE$4+((R$5-1)*Design!C$18)),0,         ('LED Curve'!$D$14*(V91/$Z$4)^3+'LED Curve'!$D$15*(V91/$Z$4)^2+'LED Curve'!$D$16*(V91/$Z$4)^1+'LED Curve'!$D$17)*$AE$4))</f>
        <v>0</v>
      </c>
      <c r="AR91" s="57">
        <f>IF(AQ91=0,0,IF(D91&lt;(SUM(AJ91:AQ91)+('LED Curve'!$D$14*(V91/$Z$5)^3+'LED Curve'!$D$15*(V91/$Z$5)^2+'LED Curve'!$D$16*(V91/$Z$5)^1+'LED Curve'!$D$17)*$AE$5+((R$5-1)*Design!C$18)),0,         ('LED Curve'!$D$14*(V91/$Z$5)^3+'LED Curve'!$D$15*(V91/$Z$5)^2+'LED Curve'!$D$16*(V91/$Z$5)^1+'LED Curve'!$D$17)*$AE$5))</f>
        <v>0</v>
      </c>
      <c r="AS91" s="57">
        <f>IF(AR91=0,0,IF(D91&lt;(SUM(AJ91:AR91)+('LED Curve'!$D$14*(V91/$Z$6)^3+'LED Curve'!$D$15*(V91/$Z$6)^2+'LED Curve'!$D$16*(V91/$Z$6)^1+'LED Curve'!$D$17)*$AE$6+((R$5-1)*Design!C$18)),0,         ('LED Curve'!$D$14*(V91/$Z$6)^3+'LED Curve'!$D$15*(V91/$Z$6)^2+'LED Curve'!$D$16*(V91/$Z$6)^1+'LED Curve'!$D$17)*$AE$6))</f>
        <v>0</v>
      </c>
      <c r="AU91" s="59">
        <f>IF(E91&lt;('LED Curve'!$D$14*(W91/$W$2)^3+'LED Curve'!$D$15*(W91/$W$2)^2+'LED Curve'!$D$16*(W91/$W$2)^1+'LED Curve'!$D$17)*$AC$2+((R$5-1)*Design!C$18),0,         ('LED Curve'!$D$14*(W91/$W$2)^3+'LED Curve'!$D$15*(W91/$W$2)^2+'LED Curve'!$D$16*(W91/$W$2)^1+'LED Curve'!$D$17)*$AC$2)</f>
        <v>26.822031277504781</v>
      </c>
      <c r="AV91" s="59">
        <f>IF(AU91=0,0,IF(E91&lt;AU91+('LED Curve'!$D$14*(W91/$W$3)^3+'LED Curve'!$D$15*(W91/$W$3)^2+'LED Curve'!$D$16*(W91/$W$3)^1+'LED Curve'!$D$17)*$AC$3+((R$5-2)*Design!C$18),0,         ('LED Curve'!$D$14*(W91/$W$3)^3+'LED Curve'!$D$15*(W91/$W$3)^2+'LED Curve'!$D$16*(W91/$W$3)^1+'LED Curve'!$D$17)*$AC$3))</f>
        <v>67.055078193761958</v>
      </c>
      <c r="AW91" s="59">
        <f>IF(AV91=0,0,IF(E91&lt;(SUM(AU91:AV91)+('LED Curve'!$D$14*(W91/$W$4)^3+'LED Curve'!$D$15*(W91/$W$4)^2+'LED Curve'!$D$16*(W91/$W$4)^1+'LED Curve'!$D$17)*$AC$4+((R$5-3)*Design!C$18)),0,         ('LED Curve'!$D$14*(W91/$W$4)^3+'LED Curve'!$D$15*(W91/$W$4)^2+'LED Curve'!$D$16*(W91/$W$4)^1+'LED Curve'!$D$17)*$AC$4))</f>
        <v>0</v>
      </c>
      <c r="AX91" s="59">
        <f>IF(AW91=0,0,IF(E91&lt;(SUM(AU91:AW91)+('LED Curve'!$D$14*(W91/$W$5)^3+'LED Curve'!$D$15*(W91/$W$5)^2+'LED Curve'!$D$16*(W91/$W$5)^1+'LED Curve'!$D$17)*$AC$5+((R$5-4)*Design!C$18)),0,         ('LED Curve'!$D$14*(W91/$W$5)^3+'LED Curve'!$D$15*(W91/$W$5)^2+'LED Curve'!$D$16*(W91/$W$5)^1+'LED Curve'!$D$17)*$AC$5))</f>
        <v>0</v>
      </c>
      <c r="AY91" s="59">
        <f>IF(AX91=0,0,IF(E91&lt;(SUM(AU91:AX91)+ ('LED Curve'!$D$14*(W91/$W$6)^3+'LED Curve'!$D$15*(W91/$W$6)^2+'LED Curve'!$D$16*(W91/$W$6)^1+'LED Curve'!$D$17)*$AC$6+((R$5-5)*Design!C$18)),0,         ('LED Curve'!$D$14*(W91/$W$6)^3+'LED Curve'!$D$15*(W91/$W$6)^2+'LED Curve'!$D$16*(W91/$W$6)^1+'LED Curve'!$D$17)*$AC$6))</f>
        <v>0</v>
      </c>
      <c r="AZ91" s="59">
        <f>IF(AY91=0,0,IF(E91&lt;(SUM(AU91:AY91)+('LED Curve'!$D$14*(W91/$Z$2)^3+'LED Curve'!$D$15*(W91/$Z$2)^2+'LED Curve'!$D$16*(W91/$Z$2)^1+'LED Curve'!$D$17)*$AE$2+((R$5-6)*Design!C$18)),0,         ('LED Curve'!$D$14*(W91/$Z$2)^3+'LED Curve'!$D$15*(W91/$Z$2)^2+'LED Curve'!$D$16*(W91/$Z$2)^1+'LED Curve'!$D$17)*$AE$2))</f>
        <v>0</v>
      </c>
      <c r="BA91" s="59">
        <f>IF(AZ91=0,0,IF(E91&lt;(SUM(AU91:AZ91)+('LED Curve'!$D$14*(W91/$Z$3)^3+'LED Curve'!$D$15*(W91/$Z$3)^2+'LED Curve'!$D$16*(W91/$Z$3)^1+'LED Curve'!$D$17)*$AE$3+((R$5-7)*Design!C$18)),0,         ('LED Curve'!$D$14*(W91/$Z$3)^3+'LED Curve'!$D$15*(W91/$Z$3)^2+'LED Curve'!$D$16*(W91/$Z$3)^1+'LED Curve'!$D$17)*$AE$3))</f>
        <v>0</v>
      </c>
      <c r="BB91" s="59">
        <f>IF(BA91=0,0,IF(E91&lt;(SUM(AU91:BA91)+('LED Curve'!$D$14*(W91/$Z$4)^3+'LED Curve'!$D$15*(W91/$Z$4)^2+'LED Curve'!$D$16*(W91/$Z$4)^1+'LED Curve'!$D$17)*$AE$4+((R$5-8)*Design!C$18)),0,         ('LED Curve'!$D$14*(W91/$Z$4)^3+'LED Curve'!$D$15*(W91/$Z$4)^2+'LED Curve'!$D$16*(W91/$Z$4)^1+'LED Curve'!$D$17)*$AE$4))</f>
        <v>0</v>
      </c>
      <c r="BC91" s="59">
        <f>IF(BB91=0,0,IF(E91&lt;(SUM(AU91:BB91)+('LED Curve'!$D$14*(W91/$Z$5)^3+'LED Curve'!$D$15*(W91/$Z$5)^2+'LED Curve'!$D$16*(W91/$Z$5)^1+'LED Curve'!$D$17)*$AE$5+((R$5-9)*Design!C$18)),0,         ('LED Curve'!$D$14*(W91/$Z$5)^3+'LED Curve'!$D$15*(W91/$Z$5)^2+'LED Curve'!$D$16*(W91/$Z$5)^1+'LED Curve'!$D$17)*$AE$5))</f>
        <v>0</v>
      </c>
      <c r="BD91" s="59">
        <f>IF(BC91=0,0,IF(E91&lt;(SUM(AU91:BC91)+('LED Curve'!$D$14*(W91/$Z$6)^3+'LED Curve'!$D$15*(W91/$Z$6)^2+'LED Curve'!$D$16*(W91/$Z$6)^1+'LED Curve'!$D$17)*$AE$6+((R$5-10)*Design!C$18)),0,         ('LED Curve'!$D$14*(W91/$Z$6)^3+'LED Curve'!$D$15*(W91/$Z$6)^2+'LED Curve'!$D$16*(W91/$Z$6)^1+'LED Curve'!$D$17)*$AE$6))</f>
        <v>0</v>
      </c>
      <c r="BE91">
        <f t="shared" si="158"/>
        <v>93.877109471266735</v>
      </c>
      <c r="BF91" s="64">
        <f t="shared" si="124"/>
        <v>223.32989103041839</v>
      </c>
      <c r="BG91" s="64">
        <f t="shared" si="125"/>
        <v>223.32989103041839</v>
      </c>
      <c r="BH91" s="64">
        <f t="shared" si="126"/>
        <v>0</v>
      </c>
      <c r="BI91" s="64">
        <f t="shared" si="127"/>
        <v>0</v>
      </c>
      <c r="BJ91" s="64">
        <f t="shared" si="128"/>
        <v>0</v>
      </c>
      <c r="BK91" s="64">
        <f t="shared" si="129"/>
        <v>0</v>
      </c>
      <c r="BL91" s="64">
        <f t="shared" si="130"/>
        <v>0</v>
      </c>
      <c r="BM91" s="64">
        <f t="shared" si="131"/>
        <v>0</v>
      </c>
      <c r="BN91" s="64">
        <f t="shared" si="132"/>
        <v>0</v>
      </c>
      <c r="BO91" s="64">
        <f t="shared" si="133"/>
        <v>0</v>
      </c>
      <c r="BQ91" s="67">
        <f t="shared" si="134"/>
        <v>226.64637975215444</v>
      </c>
      <c r="BR91" s="67">
        <f t="shared" si="135"/>
        <v>226.64637975215444</v>
      </c>
      <c r="BS91" s="67">
        <f t="shared" si="136"/>
        <v>0</v>
      </c>
      <c r="BT91" s="67">
        <f t="shared" si="137"/>
        <v>0</v>
      </c>
      <c r="BU91" s="67">
        <f t="shared" si="138"/>
        <v>0</v>
      </c>
      <c r="BV91" s="67">
        <f t="shared" si="139"/>
        <v>0</v>
      </c>
      <c r="BW91" s="67">
        <f t="shared" si="140"/>
        <v>0</v>
      </c>
      <c r="BX91" s="67">
        <f t="shared" si="141"/>
        <v>0</v>
      </c>
      <c r="BY91" s="67">
        <f t="shared" si="142"/>
        <v>0</v>
      </c>
      <c r="BZ91" s="67">
        <f t="shared" si="143"/>
        <v>0</v>
      </c>
      <c r="CB91" s="70">
        <f t="shared" si="144"/>
        <v>230.6903602125457</v>
      </c>
      <c r="CC91" s="70">
        <f t="shared" si="145"/>
        <v>230.6903602125457</v>
      </c>
      <c r="CD91" s="70">
        <f t="shared" si="146"/>
        <v>0</v>
      </c>
      <c r="CE91" s="70">
        <f t="shared" si="147"/>
        <v>0</v>
      </c>
      <c r="CF91" s="70">
        <f t="shared" si="148"/>
        <v>0</v>
      </c>
      <c r="CG91" s="70">
        <f t="shared" si="149"/>
        <v>0</v>
      </c>
      <c r="CH91" s="70">
        <f t="shared" si="150"/>
        <v>0</v>
      </c>
      <c r="CI91" s="70">
        <f t="shared" si="151"/>
        <v>0</v>
      </c>
      <c r="CJ91" s="70">
        <f t="shared" si="152"/>
        <v>0</v>
      </c>
      <c r="CK91" s="70">
        <f t="shared" si="153"/>
        <v>0</v>
      </c>
      <c r="CL91">
        <f t="shared" si="159"/>
        <v>461.3807204250914</v>
      </c>
      <c r="CM91" s="64">
        <f t="shared" si="160"/>
        <v>223.32989103041839</v>
      </c>
      <c r="CN91" s="64">
        <f t="shared" si="161"/>
        <v>223.32989103041839</v>
      </c>
      <c r="CO91" s="64">
        <f t="shared" si="162"/>
        <v>0</v>
      </c>
      <c r="CP91" s="64">
        <f t="shared" si="163"/>
        <v>0</v>
      </c>
      <c r="CQ91" s="64">
        <f t="shared" si="164"/>
        <v>0</v>
      </c>
      <c r="CR91" s="64">
        <f t="shared" si="165"/>
        <v>0</v>
      </c>
      <c r="CS91" s="64">
        <f t="shared" si="166"/>
        <v>0</v>
      </c>
      <c r="CT91" s="64">
        <f t="shared" si="167"/>
        <v>0</v>
      </c>
      <c r="CU91" s="64">
        <f t="shared" si="168"/>
        <v>0</v>
      </c>
      <c r="CV91" s="64">
        <f t="shared" si="169"/>
        <v>0</v>
      </c>
      <c r="CX91" s="103">
        <f t="shared" si="170"/>
        <v>226.64637975215444</v>
      </c>
      <c r="CY91" s="103">
        <f t="shared" si="171"/>
        <v>226.64637975215444</v>
      </c>
      <c r="CZ91" s="103">
        <f t="shared" si="172"/>
        <v>0</v>
      </c>
      <c r="DA91" s="103">
        <f t="shared" si="173"/>
        <v>0</v>
      </c>
      <c r="DB91" s="103">
        <f t="shared" si="174"/>
        <v>0</v>
      </c>
      <c r="DC91" s="103">
        <f t="shared" si="175"/>
        <v>0</v>
      </c>
      <c r="DD91" s="103">
        <f t="shared" si="176"/>
        <v>0</v>
      </c>
      <c r="DE91" s="103">
        <f t="shared" si="177"/>
        <v>0</v>
      </c>
      <c r="DF91" s="103">
        <f t="shared" si="178"/>
        <v>0</v>
      </c>
      <c r="DG91" s="103">
        <f t="shared" si="179"/>
        <v>0</v>
      </c>
      <c r="DI91" s="70">
        <f t="shared" si="180"/>
        <v>230.6903602125457</v>
      </c>
      <c r="DJ91" s="70">
        <f t="shared" si="181"/>
        <v>230.6903602125457</v>
      </c>
      <c r="DK91" s="70">
        <f t="shared" si="182"/>
        <v>0</v>
      </c>
      <c r="DL91" s="70">
        <f t="shared" si="183"/>
        <v>0</v>
      </c>
      <c r="DM91" s="70">
        <f t="shared" si="184"/>
        <v>0</v>
      </c>
      <c r="DN91" s="70">
        <f t="shared" si="185"/>
        <v>0</v>
      </c>
      <c r="DO91" s="70">
        <f t="shared" si="186"/>
        <v>0</v>
      </c>
      <c r="DP91" s="70">
        <f t="shared" si="187"/>
        <v>0</v>
      </c>
      <c r="DQ91" s="70">
        <f t="shared" si="188"/>
        <v>0</v>
      </c>
      <c r="DR91" s="70">
        <f t="shared" si="189"/>
        <v>0</v>
      </c>
      <c r="DT91">
        <f t="shared" si="190"/>
        <v>28.049020529150852</v>
      </c>
      <c r="DU91">
        <f t="shared" si="191"/>
        <v>31.663648867614739</v>
      </c>
      <c r="DV91">
        <f t="shared" si="192"/>
        <v>35.483771445621549</v>
      </c>
      <c r="DX91">
        <f t="shared" si="193"/>
        <v>0.42687409979624252</v>
      </c>
      <c r="DY91">
        <f t="shared" si="194"/>
        <v>0.41260652506111078</v>
      </c>
      <c r="DZ91">
        <f t="shared" si="195"/>
        <v>0.39682610776490507</v>
      </c>
      <c r="EB91">
        <f t="shared" si="196"/>
        <v>5.9743366499695876</v>
      </c>
      <c r="EC91">
        <f t="shared" si="197"/>
        <v>14.935841624923968</v>
      </c>
      <c r="ED91">
        <f t="shared" si="198"/>
        <v>0</v>
      </c>
      <c r="EE91">
        <f t="shared" si="199"/>
        <v>0</v>
      </c>
      <c r="EF91">
        <f t="shared" si="200"/>
        <v>0</v>
      </c>
      <c r="EG91">
        <f t="shared" si="201"/>
        <v>0</v>
      </c>
      <c r="EH91">
        <f t="shared" si="202"/>
        <v>0</v>
      </c>
      <c r="EI91">
        <f t="shared" si="203"/>
        <v>0</v>
      </c>
      <c r="EJ91">
        <f t="shared" si="204"/>
        <v>0</v>
      </c>
      <c r="EK91">
        <f t="shared" si="205"/>
        <v>0</v>
      </c>
      <c r="EM91">
        <f t="shared" si="206"/>
        <v>6.0706333509949344</v>
      </c>
      <c r="EN91">
        <f t="shared" si="207"/>
        <v>15.176583377487336</v>
      </c>
      <c r="EO91">
        <f t="shared" si="208"/>
        <v>0</v>
      </c>
      <c r="EP91">
        <f t="shared" si="209"/>
        <v>0</v>
      </c>
      <c r="EQ91">
        <f t="shared" si="210"/>
        <v>0</v>
      </c>
      <c r="ER91">
        <f t="shared" si="211"/>
        <v>0</v>
      </c>
      <c r="ES91">
        <f t="shared" si="212"/>
        <v>0</v>
      </c>
      <c r="ET91">
        <f t="shared" si="213"/>
        <v>0</v>
      </c>
      <c r="EU91">
        <f t="shared" si="214"/>
        <v>0</v>
      </c>
      <c r="EV91">
        <f t="shared" si="215"/>
        <v>0</v>
      </c>
      <c r="EX91">
        <f t="shared" si="216"/>
        <v>6.1875840570397447</v>
      </c>
      <c r="EY91">
        <f t="shared" si="217"/>
        <v>15.468960142599364</v>
      </c>
      <c r="EZ91">
        <f t="shared" si="218"/>
        <v>0</v>
      </c>
      <c r="FA91">
        <f t="shared" si="219"/>
        <v>0</v>
      </c>
      <c r="FB91">
        <f t="shared" si="220"/>
        <v>0</v>
      </c>
      <c r="FC91">
        <f t="shared" si="221"/>
        <v>0</v>
      </c>
      <c r="FD91">
        <f t="shared" si="222"/>
        <v>0</v>
      </c>
      <c r="FE91">
        <f t="shared" si="223"/>
        <v>0</v>
      </c>
      <c r="FF91">
        <f t="shared" si="224"/>
        <v>0</v>
      </c>
      <c r="FG91">
        <f t="shared" si="225"/>
        <v>0</v>
      </c>
      <c r="FJ91">
        <f>IF($W$2=0,0,IF(BF91&lt;=0,0,('LED Curve'!$D$19*(BF91/$W$2)^3+'LED Curve'!$D$20*(BF91/$W$2)^2+'LED Curve'!$D$21*(BF91/$W$2)^1+'LED Curve'!$D$22)*$AC$2*$W$2))</f>
        <v>782.34108624900466</v>
      </c>
      <c r="FK91">
        <f>IF($W$3=0,0,IF(BG91&lt;=0,0,('LED Curve'!$D$19*(BG91/$W$3)^3+'LED Curve'!$D$20*(BG91/$W$3)^2+'LED Curve'!$D$21*(BG91/$W$3)^1+'LED Curve'!$D$22)*$AC$3*$W$3))</f>
        <v>1955.8527156225116</v>
      </c>
      <c r="FL91">
        <f>IF($W$4=0,0,IF(BH91&lt;=0,0,('LED Curve'!$D$19*(BH91/$W$4)^3+'LED Curve'!$D$20*(BH91/$W$4)^2+'LED Curve'!$D$21*(BH91/$W$4)^1+'LED Curve'!$D$22)*$AC$4*$W$4))</f>
        <v>0</v>
      </c>
      <c r="FM91">
        <f>IF($W$5=0,0,IF(BI91&lt;=0,0,('LED Curve'!$D$19*(BI91/$W$5)^3+'LED Curve'!$D$20*(BI91/$W$5)^2+'LED Curve'!$D$21*(BI91/$W$5)^1+'LED Curve'!$D$22)*$AC$5*$W$5))</f>
        <v>0</v>
      </c>
      <c r="FN91">
        <f>IF($W$6=0,0,IF(BJ91&lt;=0,0,('LED Curve'!$D$19*(BJ91/$W$6)^3+'LED Curve'!$D$20*(BJ91/$W$6)^2+'LED Curve'!$D$21*(BJ91/$W$6)^1+'LED Curve'!$D$22)*$AC$6*$W$6))</f>
        <v>0</v>
      </c>
      <c r="FO91">
        <f>IF($Z$2=0,0,IF(BK91&lt;=0,0,('LED Curve'!$D$19*(BK91/$Z$2)^3+'LED Curve'!$D$20*(BK91/$Z$2)^2+'LED Curve'!$D$21*(BK91/$Z$2)^1+'LED Curve'!$D$22)*$AE$2*$Z$2))</f>
        <v>0</v>
      </c>
      <c r="FP91">
        <f>IF($Z$3=0,0,IF(BL91&lt;=0,0,('LED Curve'!$D$19*(BL91/$Z$3)^3+'LED Curve'!$D$20*(BL91/$Z$3)^2+'LED Curve'!$D$21*(BL91/$Z$3)^1+'LED Curve'!$D$22)*$AE$3*$Z$3))</f>
        <v>0</v>
      </c>
      <c r="FQ91">
        <f>IF($Z$4=0,0,IF(BM91&lt;=0,0,('LED Curve'!$D$19*(BM91/$Z$4)^3+'LED Curve'!$D$20*(BM91/$Z$4)^2+'LED Curve'!$D$21*(BM91/$Z$4)^1+'LED Curve'!$D$22)*$AE$4*$Z$4))</f>
        <v>0</v>
      </c>
      <c r="FR91">
        <f>IF($Z$5=0,0,IF(BN91&lt;=0,0,('LED Curve'!$D$19*(BN91/$Z$5)^3+'LED Curve'!$D$20*(BN91/$Z$5)^2+'LED Curve'!$D$21*(BN91/$Z$5)^1+'LED Curve'!$D$22)*$AE$5*$Z$5))</f>
        <v>0</v>
      </c>
      <c r="FS91">
        <f>IF($Z$6=0,0,IF(BO91&lt;=0,0,('LED Curve'!$D$19*(BO91/$Z$6)^3+'LED Curve'!$D$20*(BO91/$Z$6)^2+'LED Curve'!$D$21*(BO91/$Z$6)^1+'LED Curve'!$D$22)*$AE$6*$Z$6))</f>
        <v>0</v>
      </c>
      <c r="FU91">
        <f>IF($W$2=0,0,IF(BQ91&lt;=0,0,('LED Curve'!$D$19*(BQ91/$W$2)^3+'LED Curve'!$D$20*(BQ91/$W$2)^2+'LED Curve'!$D$21*(BQ91/$W$2)^1+'LED Curve'!$D$22)*$AC$2*$W$2))</f>
        <v>790.06239061160943</v>
      </c>
      <c r="FV91">
        <f>IF($W$3=0,0,IF(BR91&lt;=0,0,('LED Curve'!$D$19*(BR91/$W$3)^3+'LED Curve'!$D$20*(BR91/$W$3)^2+'LED Curve'!$D$21*(BR91/$W$3)^1+'LED Curve'!$D$22)*$AC$3*$W$3))</f>
        <v>1975.1559765290235</v>
      </c>
      <c r="FW91">
        <f>IF($W$4=0,0,IF(BS91&lt;=0,0,('LED Curve'!$D$19*(BS91/$W$4)^3+'LED Curve'!$D$20*(BS91/$W$4)^2+'LED Curve'!$D$21*(BS91/$W$4)^1+'LED Curve'!$D$22)*$AC$4*$W$4))</f>
        <v>0</v>
      </c>
      <c r="FX91">
        <f>IF($W$5=0,0,IF(BT91&lt;=0,0,('LED Curve'!$D$19*(BT91/$W$5)^3+'LED Curve'!$D$20*(BT91/$W$5)^2+'LED Curve'!$D$21*(BT91/$W$5)^1+'LED Curve'!$D$22)*$AC$5*$W$5))</f>
        <v>0</v>
      </c>
      <c r="FY91">
        <f>IF($W$6=0,0,IF(BU91&lt;=0,0,('LED Curve'!$D$19*(BU91/$W$6)^3+'LED Curve'!$D$20*(BU91/$W$6)^2+'LED Curve'!$D$21*(BU91/$W$6)^1+'LED Curve'!$D$22)*$AC$6*$W$6))</f>
        <v>0</v>
      </c>
      <c r="FZ91">
        <f>IF($Z$2=0,0,IF(BV91&lt;=0,0,('LED Curve'!$D$19*(BV91/$Z$2)^3+'LED Curve'!$D$20*(BV91/$Z$2)^2+'LED Curve'!$D$21*(BV91/$Z$2)^1+'LED Curve'!$D$22)*$AE$2*$Z$2))</f>
        <v>0</v>
      </c>
      <c r="GA91">
        <f>IF($Z$3=0,0,IF(BW91&lt;=0,0,('LED Curve'!$D$19*(BW91/$Z$3)^3+'LED Curve'!$D$20*(BW91/$Z$3)^2+'LED Curve'!$D$21*(BW91/$Z$3)^1+'LED Curve'!$D$22)*$AE$3*$Z$3))</f>
        <v>0</v>
      </c>
      <c r="GB91">
        <f>IF($Z$4=0,0,IF(BX91&lt;=0,0,('LED Curve'!$D$19*(BX91/$Z$4)^3+'LED Curve'!$D$20*(BX91/$Z$4)^2+'LED Curve'!$D$21*(BX91/$Z$4)^1+'LED Curve'!$D$22)*$AE$4*$Z$4))</f>
        <v>0</v>
      </c>
      <c r="GC91">
        <f>IF($Z$5=0,0,IF(BY91&lt;=0,0,('LED Curve'!$D$19*(BY91/$Z$5)^3+'LED Curve'!$D$20*(BY91/$Z$5)^2+'LED Curve'!$D$21*(BY91/$Z$5)^1+'LED Curve'!$D$22)*$AE$5*$Z$5))</f>
        <v>0</v>
      </c>
      <c r="GD91">
        <f>IF($Z$6=0,0,IF(BZ91&lt;=0,0,('LED Curve'!$D$19*(BZ91/$Z$6)^3+'LED Curve'!$D$20*(BZ91/$Z$6)^2+'LED Curve'!$D$21*(BZ91/$Z$6)^1+'LED Curve'!$D$22)*$AE$6*$Z$6))</f>
        <v>0</v>
      </c>
      <c r="GF91">
        <f>IF($W$2=0,0,IF(CB91&lt;=0,0,('LED Curve'!$D$19*(CB91/$W$2)^3+'LED Curve'!$D$20*(CB91/$W$2)^2+'LED Curve'!$D$21*(CB91/$W$2)^1+'LED Curve'!$D$22)*$AC$2*$W$2))</f>
        <v>799.27115893595635</v>
      </c>
      <c r="GG91">
        <f>IF($W$3=0,0,IF(CC91&lt;=0,0,('LED Curve'!$D$19*(CC91/$W$3)^3+'LED Curve'!$D$20*(CC91/$W$3)^2+'LED Curve'!$D$21*(CC91/$W$3)^1+'LED Curve'!$D$22)*$AC$3*$W$3))</f>
        <v>1998.1778973398909</v>
      </c>
      <c r="GH91">
        <f>IF($W$4=0,0,IF(CD91&lt;=0,0,('LED Curve'!$D$19*(CD91/$W$4)^3+'LED Curve'!$D$20*(CD91/$W$4)^2+'LED Curve'!$D$21*(CD91/$W$4)^1+'LED Curve'!$D$22)*$AC$4*$W$4))</f>
        <v>0</v>
      </c>
      <c r="GI91">
        <f>IF($W$5=0,0,IF(CE91&lt;=0,0,('LED Curve'!$D$19*(CE91/$W$5)^3+'LED Curve'!$D$20*(CE91/$W$5)^2+'LED Curve'!$D$21*(CE91/$W$5)^1+'LED Curve'!$D$22)*$AC$5*$W$5))</f>
        <v>0</v>
      </c>
      <c r="GJ91">
        <f>IF($W$6=0,0,IF(CF91&lt;=0,0,('LED Curve'!$D$19*(CF91/$W$6)^3+'LED Curve'!$D$20*(CF91/$W$6)^2+'LED Curve'!$D$21*(CF91/$W$6)^1+'LED Curve'!$D$22)*$AC$6*$W$6))</f>
        <v>0</v>
      </c>
      <c r="GK91">
        <f>IF($Z$2=0,0,IF(CG91&lt;=0,0,('LED Curve'!$D$19*(CG91/$Z$2)^3+'LED Curve'!$D$20*(CG91/$Z$2)^2+'LED Curve'!$D$21*(CG91/$Z$2)^1+'LED Curve'!$D$22)*$AE$2*$Z$2))</f>
        <v>0</v>
      </c>
      <c r="GL91">
        <f>IF($Z$3=0,0,IF(CH91&lt;=0,0,('LED Curve'!$D$19*(CH91/$Z$3)^3+'LED Curve'!$D$20*(CH91/$Z$3)^2+'LED Curve'!$D$21*(CH91/$Z$3)^1+'LED Curve'!$D$22)*$AE$3*$Z$3))</f>
        <v>0</v>
      </c>
      <c r="GM91">
        <f>IF($Z$4=0,0,IF(CI91&lt;=0,0,('LED Curve'!$D$19*(CI91/$Z$4)^3+'LED Curve'!$D$20*(CI91/$Z$4)^2+'LED Curve'!$D$21*(CI91/$Z$4)^1+'LED Curve'!$D$22)*$AE$4*$Z$4))</f>
        <v>0</v>
      </c>
      <c r="GN91">
        <f>IF($Z$5=0,0,IF(CJ91&lt;=0,0,('LED Curve'!$D$19*(CJ91/$Z$5)^3+'LED Curve'!$D$20*(CJ91/$Z$5)^2+'LED Curve'!$D$21*(CJ91/$Z$5)^1+'LED Curve'!$D$22)*$AE$5*$Z$5))</f>
        <v>0</v>
      </c>
      <c r="GO91">
        <f>IF($Z$6=0,0,IF(CK91&lt;=0,0,('LED Curve'!$D$19*(CK91/$Z$6)^3+'LED Curve'!$D$20*(CK91/$Z$6)^2+'LED Curve'!$D$21*(CK91/$Z$6)^1+'LED Curve'!$D$22)*$AE$6*$Z$6))</f>
        <v>0</v>
      </c>
      <c r="GQ91">
        <f t="shared" si="226"/>
        <v>2738.1938018715164</v>
      </c>
      <c r="GR91">
        <f t="shared" si="154"/>
        <v>973.29791645393834</v>
      </c>
      <c r="GS91">
        <f t="shared" si="227"/>
        <v>2765.2183671406328</v>
      </c>
      <c r="GT91">
        <f t="shared" si="155"/>
        <v>456.99245030151724</v>
      </c>
      <c r="GU91">
        <f t="shared" si="228"/>
        <v>2797.4490562758474</v>
      </c>
      <c r="GV91">
        <f t="shared" si="156"/>
        <v>235.33701171750999</v>
      </c>
    </row>
    <row r="92" spans="1:204" ht="16.899999999999999">
      <c r="A92">
        <v>81</v>
      </c>
      <c r="B92">
        <f t="shared" si="117"/>
        <v>2.6367187500000002E-3</v>
      </c>
      <c r="C92" s="50">
        <f t="shared" si="118"/>
        <v>126.62630466647937</v>
      </c>
      <c r="D92" s="50">
        <f t="shared" si="119"/>
        <v>140.85144962942152</v>
      </c>
      <c r="E92" s="50">
        <f t="shared" si="120"/>
        <v>155.07659459236368</v>
      </c>
      <c r="G92" s="52">
        <f t="shared" si="121"/>
        <v>2.009941343912371</v>
      </c>
      <c r="H92" s="52">
        <f t="shared" si="122"/>
        <v>2.2357372957051034</v>
      </c>
      <c r="I92" s="52">
        <f t="shared" si="123"/>
        <v>2.4615332474978362</v>
      </c>
      <c r="J92" s="52">
        <f>IF(C92&lt;Calculation!D$19,0,G92)</f>
        <v>2.009941343912371</v>
      </c>
      <c r="K92" s="52">
        <f>IF(D92&lt;Calculation!D$19,0,H92)</f>
        <v>2.2357372957051034</v>
      </c>
      <c r="L92" s="52">
        <f>IF(E92&lt;Calculation!D$19,0,I92)</f>
        <v>2.4615332474978362</v>
      </c>
      <c r="M92" s="52">
        <f>IF(IF(C92&lt;Calculation!D$19,0,C92*(R$3/(R$2+R$3)))&gt;0,$H$2*SIN(2*PI()*$E$2*B92)+$H$5,0)</f>
        <v>2.0263458384037443</v>
      </c>
      <c r="N92" s="52">
        <f>IF(IF(D92&lt;Calculation!D$19,0,D92*(R$3/(R$2+R$3)))&gt;0,$J$2*SIN(2*PI()*$E$2*B92)+$J$5,0)</f>
        <v>2.0580138834693664</v>
      </c>
      <c r="O92" s="52">
        <f>IF(IF(E92&lt;Calculation!D$19,0,E92*(R$3/(R$2+R$3)))&gt;0,$L$2*SIN(2*PI()*$E$2*B92)+$L$5,0)</f>
        <v>2.0962293541828849</v>
      </c>
      <c r="Q92" s="55">
        <f>(M92/Design!C$43)*10^3</f>
        <v>225.14953760041604</v>
      </c>
      <c r="R92" s="55">
        <f>(N92/Design!C$43)*10^3</f>
        <v>228.66820927437402</v>
      </c>
      <c r="S92" s="55">
        <f>(O92/Design!C$43)*10^3</f>
        <v>232.91437268698724</v>
      </c>
      <c r="U92" s="55">
        <f>(($H$2*SIN(2*PI()*$E$2*B92)+$H$5)/Design!C$43)*10^3</f>
        <v>225.14953760041604</v>
      </c>
      <c r="V92" s="55">
        <f>(($J$2*SIN(2*PI()*$E$2*B92)+$J$5)/Design!C$43)*10^3</f>
        <v>228.66820927437402</v>
      </c>
      <c r="W92" s="55">
        <f>(($L$2*SIN(2*PI()*$E$2*B92)+$L$5)/Design!C$43)*10^3</f>
        <v>232.91437268698724</v>
      </c>
      <c r="Y92" s="99">
        <f>IF(C92&lt;('LED Curve'!$D$14*(U92/$W$2)^3+'LED Curve'!$D$15*(U92/$W$2)^2+'LED Curve'!$D$16*(U92/$W$2)^1+'LED Curve'!$D$17)*$AC$2+((R$5-1)*Design!C$18),0,         ('LED Curve'!$D$14*(U92/$W$2)^3+'LED Curve'!$D$15*(U92/$W$2)^2+'LED Curve'!$D$16*(U92/$W$2)^1+'LED Curve'!$D$17)*$AC$2)</f>
        <v>26.769816552073259</v>
      </c>
      <c r="Z92" s="99">
        <f>IF(Y92=0,0,IF(C92&lt;Y92+('LED Curve'!$D$14*(U92/$W$3)^3+'LED Curve'!$D$15*(U92/$W$3)^2+'LED Curve'!$D$16*(U92/$W$3)^1+'LED Curve'!$D$17)*$AC$3+((R$5-2)*Design!C$18),0,         ('LED Curve'!$D$14*(U92/$W$3)^3+'LED Curve'!$D$15*(U92/$W$3)^2+'LED Curve'!$D$16*(U92/$W$3)^1+'LED Curve'!$D$17)*$AC$3))</f>
        <v>66.924541380183143</v>
      </c>
      <c r="AA92" s="99">
        <f>IF(Z92=0,0,IF(C92&lt;(SUM(Y92:Z92)+('LED Curve'!$D$14*(U92/$W$4)^3+'LED Curve'!$D$15*(U92/$W$4)^2+'LED Curve'!$D$16*(U92/$W$4)^1+'LED Curve'!$D$17)*$AC$4+((R$5-3)*Design!C$18)),0,         ('LED Curve'!$D$14*(U92/$W$4)^3+'LED Curve'!$D$15*(U92/$W$4)^2+'LED Curve'!$D$16*(U92/$W$4)^1+'LED Curve'!$D$17)*$AC$4))</f>
        <v>0</v>
      </c>
      <c r="AB92" s="99">
        <f>IF(AA92=0,0,IF(C92&lt;(SUM(Y92:AA92)+('LED Curve'!$D$14*(U92/$W$5)^3+'LED Curve'!$D$15*(U92/$W$5)^2+'LED Curve'!$D$16*(U92/$W$5)^1+'LED Curve'!$D$17)*$AC$5+((R$5-4)*Design!C$18)),0,         ('LED Curve'!$D$14*(U92/$W$5)^3+'LED Curve'!$D$15*(U92/$W$5)^2+'LED Curve'!$D$16*(U92/$W$5)^1+'LED Curve'!$D$17)*$AC$5))</f>
        <v>0</v>
      </c>
      <c r="AC92" s="99">
        <f>IF(AB92=0,0,IF(C92&lt;(SUM(Y92:AB92)+ ('LED Curve'!$D$14*(U92/$W$6)^3+'LED Curve'!$D$15*(U92/$W$6)^2+'LED Curve'!$D$16*(U92/$W$6)^1+'LED Curve'!$D$17)*$AC$6+((R$5-5)*Design!C$18)),0,         ('LED Curve'!$D$14*(U92/$W$6)^3+'LED Curve'!$D$15*(U92/$W$6)^2+'LED Curve'!$D$16*(U92/$W$6)^1+'LED Curve'!$D$17)*$AC$6))</f>
        <v>0</v>
      </c>
      <c r="AD92" s="99">
        <f>IF(AC92=0,0,IF(C92&lt;(SUM(Y92:AC92)+('LED Curve'!$D$14*(U92/$Z$2)^3+'LED Curve'!$D$15*(U92/$Z$2)^2+'LED Curve'!$D$16*(U92/$Z$2)^1+'LED Curve'!$D$17)*$AE$2+((R$5-6)*Design!C$18)),0,         ('LED Curve'!$D$14*(U92/$Z$2)^3+'LED Curve'!$D$15*(U92/$Z$2)^2+'LED Curve'!$D$16*(U92/$Z$2)^1+'LED Curve'!$D$17)*$AE$2))</f>
        <v>0</v>
      </c>
      <c r="AE92" s="99">
        <f>IF(AD92=0,0,IF(C92&lt;(SUM(Y92:AD92)+('LED Curve'!$D$14*(U92/$Z$3)^3+'LED Curve'!$D$15*(U92/$Z$3)^2+'LED Curve'!$D$16*(U92/$Z$3)^1+'LED Curve'!$D$17)*$AE$3+((R$5-7)*Design!C$18)),0,         ('LED Curve'!$D$14*(U92/$Z$3)^3+'LED Curve'!$D$15*(U92/$Z$3)^2+'LED Curve'!$D$16*(U92/$Z$3)^1+'LED Curve'!$D$17)*$AE$3))</f>
        <v>0</v>
      </c>
      <c r="AF92" s="99">
        <f>IF(AE92=0,0,IF(C92&lt;(SUM(Y92:AE92)+('LED Curve'!$D$14*(U92/$Z$4)^3+'LED Curve'!$D$15*(U92/$Z$4)^2+'LED Curve'!$D$16*(U92/$Z$4)^1+'LED Curve'!$D$17)*$AE$4+((R$5-8)*Design!C$18)),0,         ('LED Curve'!$D$14*(U92/$Z$4)^3+'LED Curve'!$D$15*(U92/$Z$4)^2+'LED Curve'!$D$16*(U92/$Z$4)^1+'LED Curve'!$D$17)*$AE$4))</f>
        <v>0</v>
      </c>
      <c r="AG92" s="99">
        <f>IF(AF92=0,0,IF(C92&lt;(SUM(Y92:AF92)+('LED Curve'!$D$14*(U92/$Z$5)^3+'LED Curve'!$D$15*(U92/$Z$5)^2+'LED Curve'!$D$16*(U92/$Z$5)^1+'LED Curve'!$D$17)*$AE$5+((R$5-9)*Design!C$18)),0,         ('LED Curve'!$D$14*(U92/$Z$5)^3+'LED Curve'!$D$15*(U92/$Z$5)^2+'LED Curve'!$D$16*(U92/$Z$5)^1+'LED Curve'!$D$17)*$AE$5))</f>
        <v>0</v>
      </c>
      <c r="AH92" s="99">
        <f>IF(AG92=0,0,IF(C92&lt;(SUM(Y92:AG92)+('LED Curve'!$D$14*(U92/$Z$6)^3+'LED Curve'!$D$15*(U92/$Z$6)^2+'LED Curve'!$D$16*(U92/$Z$6)^1+'LED Curve'!$D$17)*$AE$6+((R$5-10)*Design!C$18)),0,         ('LED Curve'!$D$14*(U92/$Z$6)^3+'LED Curve'!$D$15*(U92/$Z$6)^2+'LED Curve'!$D$16*(U92/$Z$6)^1+'LED Curve'!$D$17)*$AE$6))</f>
        <v>0</v>
      </c>
      <c r="AI92">
        <f t="shared" si="157"/>
        <v>93.694357932256395</v>
      </c>
      <c r="AJ92" s="57">
        <f>IF(D92&lt;('LED Curve'!$D$14*(V92/$W$2)^3+'LED Curve'!$D$15*(V92/$W$2)^2+'LED Curve'!$D$16*(V92/$W$2)^1+'LED Curve'!$D$17)*$AC$2+((R$5-1)*Design!C$18),0,         ('LED Curve'!$D$14*(V92/$W$2)^3+'LED Curve'!$D$15*(V92/$W$2)^2+'LED Curve'!$D$16*(V92/$W$2)^1+'LED Curve'!$D$17)*$AC$2)</f>
        <v>26.803779342653279</v>
      </c>
      <c r="AK92" s="57">
        <f>IF(AJ92=0,0,IF(D92&lt;AJ92+('LED Curve'!$D$14*(V92/$W$3)^3+'LED Curve'!$D$15*(V92/$W$3)^2+'LED Curve'!$D$16*(V92/$W$3)^1+'LED Curve'!$D$17)*$AC$3+((R$5-1)*Design!C$18),0,         ('LED Curve'!$D$14*(V92/$W$3)^3+'LED Curve'!$D$15*(V92/$W$3)^2+'LED Curve'!$D$16*(V92/$W$3)^1+'LED Curve'!$D$17)*$AC$3))</f>
        <v>67.0094483566332</v>
      </c>
      <c r="AL92" s="57">
        <f>IF(AK92=0,0,IF(D92&lt;(SUM(AJ92:AK92)+('LED Curve'!$D$14*(V92/$W$4)^3+'LED Curve'!$D$15*(V92/$W$4)^2+'LED Curve'!$D$16*(V92/$W$4)^1+'LED Curve'!$D$17)*$AC$4+((R$5-1)*Design!C$18)),0,         ('LED Curve'!$D$14*(V92/$W$4)^3+'LED Curve'!$D$15*(V92/$W$4)^2+'LED Curve'!$D$16*(V92/$W$4)^1+'LED Curve'!$D$17)*$AC$4))</f>
        <v>0</v>
      </c>
      <c r="AM92" s="57">
        <f>IF(AL92=0,0,IF(D92&lt;(SUM(AJ92:AL92)+('LED Curve'!$D$14*(V92/$W$5)^3+'LED Curve'!$D$15*(V92/$W$5)^2+'LED Curve'!$D$16*(V92/$W$5)^1+'LED Curve'!$D$17)*$AC$5+((R$5-1)*Design!C$18)),0,         ('LED Curve'!$D$14*(V92/$W$5)^3+'LED Curve'!$D$15*(V92/$W$5)^2+'LED Curve'!$D$16*(V92/$W$5)^1+'LED Curve'!$D$17)*$AC$5))</f>
        <v>0</v>
      </c>
      <c r="AN92" s="57">
        <f>IF(AM92=0,0,IF(D92&lt;(SUM(AJ92:AM92)+ ('LED Curve'!$D$14*(V92/$W$6)^3+'LED Curve'!$D$15*(V92/$W$6)^2+'LED Curve'!$D$16*(V92/$W$6)^1+'LED Curve'!$D$17)*$AC$6+((R$5-1)*Design!C$18)),0,         ('LED Curve'!$D$14*(V92/$W$6)^3+'LED Curve'!$D$15*(V92/$W$6)^2+'LED Curve'!$D$16*(V92/$W$6)^1+'LED Curve'!$D$17)*$AC$6))</f>
        <v>0</v>
      </c>
      <c r="AO92" s="57">
        <f>IF(AN92=0,0,IF(D92&lt;(SUM(AJ92:AN92)+('LED Curve'!$D$14*(V92/$Z$2)^3+'LED Curve'!$D$15*(V92/$Z$2)^2+'LED Curve'!$D$16*(V92/$Z$2)^1+'LED Curve'!$D$17)*$AE$2+((R$5-1)*Design!C$18)),0,         ('LED Curve'!$D$14*(V92/$Z$2)^3+'LED Curve'!$D$15*(V92/$Z$2)^2+'LED Curve'!$D$16*(V92/$Z$2)^1+'LED Curve'!$D$17)*$AE$2))</f>
        <v>0</v>
      </c>
      <c r="AP92" s="57">
        <f>IF(AO92=0,0,IF(D92&lt;(SUM(AJ92:AO92)+('LED Curve'!$D$14*(V92/$Z$3)^3+'LED Curve'!$D$15*(V92/$Z$3)^2+'LED Curve'!$D$16*(V92/$Z$3)^1+'LED Curve'!$D$17)*$AE$3+((R$5-1)*Design!C$18)),0,         ('LED Curve'!$D$14*(V92/$Z$3)^3+'LED Curve'!$D$15*(V92/$Z$3)^2+'LED Curve'!$D$16*(V92/$Z$3)^1+'LED Curve'!$D$17)*$AE$3))</f>
        <v>0</v>
      </c>
      <c r="AQ92" s="57">
        <f>IF(AP92=0,0,IF(D92&lt;(SUM(AJ92:AP92)+('LED Curve'!$D$14*(V92/$Z$4)^3+'LED Curve'!$D$15*(V92/$Z$4)^2+'LED Curve'!$D$16*(V92/$Z$4)^1+'LED Curve'!$D$17)*$AE$4+((R$5-1)*Design!C$18)),0,         ('LED Curve'!$D$14*(V92/$Z$4)^3+'LED Curve'!$D$15*(V92/$Z$4)^2+'LED Curve'!$D$16*(V92/$Z$4)^1+'LED Curve'!$D$17)*$AE$4))</f>
        <v>0</v>
      </c>
      <c r="AR92" s="57">
        <f>IF(AQ92=0,0,IF(D92&lt;(SUM(AJ92:AQ92)+('LED Curve'!$D$14*(V92/$Z$5)^3+'LED Curve'!$D$15*(V92/$Z$5)^2+'LED Curve'!$D$16*(V92/$Z$5)^1+'LED Curve'!$D$17)*$AE$5+((R$5-1)*Design!C$18)),0,         ('LED Curve'!$D$14*(V92/$Z$5)^3+'LED Curve'!$D$15*(V92/$Z$5)^2+'LED Curve'!$D$16*(V92/$Z$5)^1+'LED Curve'!$D$17)*$AE$5))</f>
        <v>0</v>
      </c>
      <c r="AS92" s="57">
        <f>IF(AR92=0,0,IF(D92&lt;(SUM(AJ92:AR92)+('LED Curve'!$D$14*(V92/$Z$6)^3+'LED Curve'!$D$15*(V92/$Z$6)^2+'LED Curve'!$D$16*(V92/$Z$6)^1+'LED Curve'!$D$17)*$AE$6+((R$5-1)*Design!C$18)),0,         ('LED Curve'!$D$14*(V92/$Z$6)^3+'LED Curve'!$D$15*(V92/$Z$6)^2+'LED Curve'!$D$16*(V92/$Z$6)^1+'LED Curve'!$D$17)*$AE$6))</f>
        <v>0</v>
      </c>
      <c r="AU92" s="59">
        <f>IF(E92&lt;('LED Curve'!$D$14*(W92/$W$2)^3+'LED Curve'!$D$15*(W92/$W$2)^2+'LED Curve'!$D$16*(W92/$W$2)^1+'LED Curve'!$D$17)*$AC$2+((R$5-1)*Design!C$18),0,         ('LED Curve'!$D$14*(W92/$W$2)^3+'LED Curve'!$D$15*(W92/$W$2)^2+'LED Curve'!$D$16*(W92/$W$2)^1+'LED Curve'!$D$17)*$AC$2)</f>
        <v>26.841019381278393</v>
      </c>
      <c r="AV92" s="59">
        <f>IF(AU92=0,0,IF(E92&lt;AU92+('LED Curve'!$D$14*(W92/$W$3)^3+'LED Curve'!$D$15*(W92/$W$3)^2+'LED Curve'!$D$16*(W92/$W$3)^1+'LED Curve'!$D$17)*$AC$3+((R$5-2)*Design!C$18),0,         ('LED Curve'!$D$14*(W92/$W$3)^3+'LED Curve'!$D$15*(W92/$W$3)^2+'LED Curve'!$D$16*(W92/$W$3)^1+'LED Curve'!$D$17)*$AC$3))</f>
        <v>67.102548453195979</v>
      </c>
      <c r="AW92" s="59">
        <f>IF(AV92=0,0,IF(E92&lt;(SUM(AU92:AV92)+('LED Curve'!$D$14*(W92/$W$4)^3+'LED Curve'!$D$15*(W92/$W$4)^2+'LED Curve'!$D$16*(W92/$W$4)^1+'LED Curve'!$D$17)*$AC$4+((R$5-3)*Design!C$18)),0,         ('LED Curve'!$D$14*(W92/$W$4)^3+'LED Curve'!$D$15*(W92/$W$4)^2+'LED Curve'!$D$16*(W92/$W$4)^1+'LED Curve'!$D$17)*$AC$4))</f>
        <v>60.392293607876383</v>
      </c>
      <c r="AX92" s="59">
        <f>IF(AW92=0,0,IF(E92&lt;(SUM(AU92:AW92)+('LED Curve'!$D$14*(W92/$W$5)^3+'LED Curve'!$D$15*(W92/$W$5)^2+'LED Curve'!$D$16*(W92/$W$5)^1+'LED Curve'!$D$17)*$AC$5+((R$5-4)*Design!C$18)),0,         ('LED Curve'!$D$14*(W92/$W$5)^3+'LED Curve'!$D$15*(W92/$W$5)^2+'LED Curve'!$D$16*(W92/$W$5)^1+'LED Curve'!$D$17)*$AC$5))</f>
        <v>0</v>
      </c>
      <c r="AY92" s="59">
        <f>IF(AX92=0,0,IF(E92&lt;(SUM(AU92:AX92)+ ('LED Curve'!$D$14*(W92/$W$6)^3+'LED Curve'!$D$15*(W92/$W$6)^2+'LED Curve'!$D$16*(W92/$W$6)^1+'LED Curve'!$D$17)*$AC$6+((R$5-5)*Design!C$18)),0,         ('LED Curve'!$D$14*(W92/$W$6)^3+'LED Curve'!$D$15*(W92/$W$6)^2+'LED Curve'!$D$16*(W92/$W$6)^1+'LED Curve'!$D$17)*$AC$6))</f>
        <v>0</v>
      </c>
      <c r="AZ92" s="59">
        <f>IF(AY92=0,0,IF(E92&lt;(SUM(AU92:AY92)+('LED Curve'!$D$14*(W92/$Z$2)^3+'LED Curve'!$D$15*(W92/$Z$2)^2+'LED Curve'!$D$16*(W92/$Z$2)^1+'LED Curve'!$D$17)*$AE$2+((R$5-6)*Design!C$18)),0,         ('LED Curve'!$D$14*(W92/$Z$2)^3+'LED Curve'!$D$15*(W92/$Z$2)^2+'LED Curve'!$D$16*(W92/$Z$2)^1+'LED Curve'!$D$17)*$AE$2))</f>
        <v>0</v>
      </c>
      <c r="BA92" s="59">
        <f>IF(AZ92=0,0,IF(E92&lt;(SUM(AU92:AZ92)+('LED Curve'!$D$14*(W92/$Z$3)^3+'LED Curve'!$D$15*(W92/$Z$3)^2+'LED Curve'!$D$16*(W92/$Z$3)^1+'LED Curve'!$D$17)*$AE$3+((R$5-7)*Design!C$18)),0,         ('LED Curve'!$D$14*(W92/$Z$3)^3+'LED Curve'!$D$15*(W92/$Z$3)^2+'LED Curve'!$D$16*(W92/$Z$3)^1+'LED Curve'!$D$17)*$AE$3))</f>
        <v>0</v>
      </c>
      <c r="BB92" s="59">
        <f>IF(BA92=0,0,IF(E92&lt;(SUM(AU92:BA92)+('LED Curve'!$D$14*(W92/$Z$4)^3+'LED Curve'!$D$15*(W92/$Z$4)^2+'LED Curve'!$D$16*(W92/$Z$4)^1+'LED Curve'!$D$17)*$AE$4+((R$5-8)*Design!C$18)),0,         ('LED Curve'!$D$14*(W92/$Z$4)^3+'LED Curve'!$D$15*(W92/$Z$4)^2+'LED Curve'!$D$16*(W92/$Z$4)^1+'LED Curve'!$D$17)*$AE$4))</f>
        <v>0</v>
      </c>
      <c r="BC92" s="59">
        <f>IF(BB92=0,0,IF(E92&lt;(SUM(AU92:BB92)+('LED Curve'!$D$14*(W92/$Z$5)^3+'LED Curve'!$D$15*(W92/$Z$5)^2+'LED Curve'!$D$16*(W92/$Z$5)^1+'LED Curve'!$D$17)*$AE$5+((R$5-9)*Design!C$18)),0,         ('LED Curve'!$D$14*(W92/$Z$5)^3+'LED Curve'!$D$15*(W92/$Z$5)^2+'LED Curve'!$D$16*(W92/$Z$5)^1+'LED Curve'!$D$17)*$AE$5))</f>
        <v>0</v>
      </c>
      <c r="BD92" s="59">
        <f>IF(BC92=0,0,IF(E92&lt;(SUM(AU92:BC92)+('LED Curve'!$D$14*(W92/$Z$6)^3+'LED Curve'!$D$15*(W92/$Z$6)^2+'LED Curve'!$D$16*(W92/$Z$6)^1+'LED Curve'!$D$17)*$AE$6+((R$5-10)*Design!C$18)),0,         ('LED Curve'!$D$14*(W92/$Z$6)^3+'LED Curve'!$D$15*(W92/$Z$6)^2+'LED Curve'!$D$16*(W92/$Z$6)^1+'LED Curve'!$D$17)*$AE$6))</f>
        <v>0</v>
      </c>
      <c r="BE92">
        <f t="shared" si="158"/>
        <v>154.33586144235076</v>
      </c>
      <c r="BF92" s="64">
        <f t="shared" si="124"/>
        <v>225.14953760041604</v>
      </c>
      <c r="BG92" s="64">
        <f t="shared" si="125"/>
        <v>225.14953760041604</v>
      </c>
      <c r="BH92" s="64">
        <f t="shared" si="126"/>
        <v>0</v>
      </c>
      <c r="BI92" s="64">
        <f t="shared" si="127"/>
        <v>0</v>
      </c>
      <c r="BJ92" s="64">
        <f t="shared" si="128"/>
        <v>0</v>
      </c>
      <c r="BK92" s="64">
        <f t="shared" si="129"/>
        <v>0</v>
      </c>
      <c r="BL92" s="64">
        <f t="shared" si="130"/>
        <v>0</v>
      </c>
      <c r="BM92" s="64">
        <f t="shared" si="131"/>
        <v>0</v>
      </c>
      <c r="BN92" s="64">
        <f t="shared" si="132"/>
        <v>0</v>
      </c>
      <c r="BO92" s="64">
        <f t="shared" si="133"/>
        <v>0</v>
      </c>
      <c r="BQ92" s="67">
        <f t="shared" si="134"/>
        <v>228.66820927437402</v>
      </c>
      <c r="BR92" s="67">
        <f t="shared" si="135"/>
        <v>228.66820927437402</v>
      </c>
      <c r="BS92" s="67">
        <f t="shared" si="136"/>
        <v>0</v>
      </c>
      <c r="BT92" s="67">
        <f t="shared" si="137"/>
        <v>0</v>
      </c>
      <c r="BU92" s="67">
        <f t="shared" si="138"/>
        <v>0</v>
      </c>
      <c r="BV92" s="67">
        <f t="shared" si="139"/>
        <v>0</v>
      </c>
      <c r="BW92" s="67">
        <f t="shared" si="140"/>
        <v>0</v>
      </c>
      <c r="BX92" s="67">
        <f t="shared" si="141"/>
        <v>0</v>
      </c>
      <c r="BY92" s="67">
        <f t="shared" si="142"/>
        <v>0</v>
      </c>
      <c r="BZ92" s="67">
        <f t="shared" si="143"/>
        <v>0</v>
      </c>
      <c r="CB92" s="70">
        <f t="shared" si="144"/>
        <v>232.91437268698724</v>
      </c>
      <c r="CC92" s="70">
        <f t="shared" si="145"/>
        <v>232.91437268698724</v>
      </c>
      <c r="CD92" s="70">
        <f t="shared" si="146"/>
        <v>0</v>
      </c>
      <c r="CE92" s="70">
        <f t="shared" si="147"/>
        <v>0</v>
      </c>
      <c r="CF92" s="70">
        <f t="shared" si="148"/>
        <v>0</v>
      </c>
      <c r="CG92" s="70">
        <f t="shared" si="149"/>
        <v>0</v>
      </c>
      <c r="CH92" s="70">
        <f t="shared" si="150"/>
        <v>0</v>
      </c>
      <c r="CI92" s="70">
        <f t="shared" si="151"/>
        <v>0</v>
      </c>
      <c r="CJ92" s="70">
        <f t="shared" si="152"/>
        <v>0</v>
      </c>
      <c r="CK92" s="70">
        <f t="shared" si="153"/>
        <v>0</v>
      </c>
      <c r="CL92">
        <f t="shared" si="159"/>
        <v>465.82874537397447</v>
      </c>
      <c r="CM92" s="64">
        <f t="shared" si="160"/>
        <v>225.14953760041604</v>
      </c>
      <c r="CN92" s="64">
        <f t="shared" si="161"/>
        <v>225.14953760041604</v>
      </c>
      <c r="CO92" s="64">
        <f t="shared" si="162"/>
        <v>0</v>
      </c>
      <c r="CP92" s="64">
        <f t="shared" si="163"/>
        <v>0</v>
      </c>
      <c r="CQ92" s="64">
        <f t="shared" si="164"/>
        <v>0</v>
      </c>
      <c r="CR92" s="64">
        <f t="shared" si="165"/>
        <v>0</v>
      </c>
      <c r="CS92" s="64">
        <f t="shared" si="166"/>
        <v>0</v>
      </c>
      <c r="CT92" s="64">
        <f t="shared" si="167"/>
        <v>0</v>
      </c>
      <c r="CU92" s="64">
        <f t="shared" si="168"/>
        <v>0</v>
      </c>
      <c r="CV92" s="64">
        <f t="shared" si="169"/>
        <v>0</v>
      </c>
      <c r="CX92" s="103">
        <f t="shared" si="170"/>
        <v>228.66820927437402</v>
      </c>
      <c r="CY92" s="103">
        <f t="shared" si="171"/>
        <v>228.66820927437402</v>
      </c>
      <c r="CZ92" s="103">
        <f t="shared" si="172"/>
        <v>0</v>
      </c>
      <c r="DA92" s="103">
        <f t="shared" si="173"/>
        <v>0</v>
      </c>
      <c r="DB92" s="103">
        <f t="shared" si="174"/>
        <v>0</v>
      </c>
      <c r="DC92" s="103">
        <f t="shared" si="175"/>
        <v>0</v>
      </c>
      <c r="DD92" s="103">
        <f t="shared" si="176"/>
        <v>0</v>
      </c>
      <c r="DE92" s="103">
        <f t="shared" si="177"/>
        <v>0</v>
      </c>
      <c r="DF92" s="103">
        <f t="shared" si="178"/>
        <v>0</v>
      </c>
      <c r="DG92" s="103">
        <f t="shared" si="179"/>
        <v>0</v>
      </c>
      <c r="DI92" s="70">
        <f t="shared" si="180"/>
        <v>232.91437268698724</v>
      </c>
      <c r="DJ92" s="70">
        <f t="shared" si="181"/>
        <v>232.91437268698724</v>
      </c>
      <c r="DK92" s="70">
        <f t="shared" si="182"/>
        <v>0</v>
      </c>
      <c r="DL92" s="70">
        <f t="shared" si="183"/>
        <v>0</v>
      </c>
      <c r="DM92" s="70">
        <f t="shared" si="184"/>
        <v>0</v>
      </c>
      <c r="DN92" s="70">
        <f t="shared" si="185"/>
        <v>0</v>
      </c>
      <c r="DO92" s="70">
        <f t="shared" si="186"/>
        <v>0</v>
      </c>
      <c r="DP92" s="70">
        <f t="shared" si="187"/>
        <v>0</v>
      </c>
      <c r="DQ92" s="70">
        <f t="shared" si="188"/>
        <v>0</v>
      </c>
      <c r="DR92" s="70">
        <f t="shared" si="189"/>
        <v>0</v>
      </c>
      <c r="DT92">
        <f t="shared" si="190"/>
        <v>28.509853943707231</v>
      </c>
      <c r="DU92">
        <f t="shared" si="191"/>
        <v>32.208248760459512</v>
      </c>
      <c r="DV92">
        <f t="shared" si="192"/>
        <v>36.119567747914623</v>
      </c>
      <c r="DX92">
        <f t="shared" si="193"/>
        <v>0.43709335761009627</v>
      </c>
      <c r="DY92">
        <f t="shared" si="194"/>
        <v>0.42298153197252264</v>
      </c>
      <c r="DZ92">
        <f t="shared" si="195"/>
        <v>0.40739001769425653</v>
      </c>
      <c r="EB92">
        <f t="shared" si="196"/>
        <v>6.0272118183472578</v>
      </c>
      <c r="EC92">
        <f t="shared" si="197"/>
        <v>15.068029545868143</v>
      </c>
      <c r="ED92">
        <f t="shared" si="198"/>
        <v>0</v>
      </c>
      <c r="EE92">
        <f t="shared" si="199"/>
        <v>0</v>
      </c>
      <c r="EF92">
        <f t="shared" si="200"/>
        <v>0</v>
      </c>
      <c r="EG92">
        <f t="shared" si="201"/>
        <v>0</v>
      </c>
      <c r="EH92">
        <f t="shared" si="202"/>
        <v>0</v>
      </c>
      <c r="EI92">
        <f t="shared" si="203"/>
        <v>0</v>
      </c>
      <c r="EJ92">
        <f t="shared" si="204"/>
        <v>0</v>
      </c>
      <c r="EK92">
        <f t="shared" si="205"/>
        <v>0</v>
      </c>
      <c r="EM92">
        <f t="shared" si="206"/>
        <v>6.1291722240699835</v>
      </c>
      <c r="EN92">
        <f t="shared" si="207"/>
        <v>15.322930560174958</v>
      </c>
      <c r="EO92">
        <f t="shared" si="208"/>
        <v>0</v>
      </c>
      <c r="EP92">
        <f t="shared" si="209"/>
        <v>0</v>
      </c>
      <c r="EQ92">
        <f t="shared" si="210"/>
        <v>0</v>
      </c>
      <c r="ER92">
        <f t="shared" si="211"/>
        <v>0</v>
      </c>
      <c r="ES92">
        <f t="shared" si="212"/>
        <v>0</v>
      </c>
      <c r="ET92">
        <f t="shared" si="213"/>
        <v>0</v>
      </c>
      <c r="EU92">
        <f t="shared" si="214"/>
        <v>0</v>
      </c>
      <c r="EV92">
        <f t="shared" si="215"/>
        <v>0</v>
      </c>
      <c r="EX92">
        <f t="shared" si="216"/>
        <v>6.2516591914697228</v>
      </c>
      <c r="EY92">
        <f t="shared" si="217"/>
        <v>15.629147978674307</v>
      </c>
      <c r="EZ92">
        <f t="shared" si="218"/>
        <v>0</v>
      </c>
      <c r="FA92">
        <f t="shared" si="219"/>
        <v>0</v>
      </c>
      <c r="FB92">
        <f t="shared" si="220"/>
        <v>0</v>
      </c>
      <c r="FC92">
        <f t="shared" si="221"/>
        <v>0</v>
      </c>
      <c r="FD92">
        <f t="shared" si="222"/>
        <v>0</v>
      </c>
      <c r="FE92">
        <f t="shared" si="223"/>
        <v>0</v>
      </c>
      <c r="FF92">
        <f t="shared" si="224"/>
        <v>0</v>
      </c>
      <c r="FG92">
        <f t="shared" si="225"/>
        <v>0</v>
      </c>
      <c r="FJ92">
        <f>IF($W$2=0,0,IF(BF92&lt;=0,0,('LED Curve'!$D$19*(BF92/$W$2)^3+'LED Curve'!$D$20*(BF92/$W$2)^2+'LED Curve'!$D$21*(BF92/$W$2)^1+'LED Curve'!$D$22)*$AC$2*$W$2))</f>
        <v>786.59626862098901</v>
      </c>
      <c r="FK92">
        <f>IF($W$3=0,0,IF(BG92&lt;=0,0,('LED Curve'!$D$19*(BG92/$W$3)^3+'LED Curve'!$D$20*(BG92/$W$3)^2+'LED Curve'!$D$21*(BG92/$W$3)^1+'LED Curve'!$D$22)*$AC$3*$W$3))</f>
        <v>1966.4906715524726</v>
      </c>
      <c r="FL92">
        <f>IF($W$4=0,0,IF(BH92&lt;=0,0,('LED Curve'!$D$19*(BH92/$W$4)^3+'LED Curve'!$D$20*(BH92/$W$4)^2+'LED Curve'!$D$21*(BH92/$W$4)^1+'LED Curve'!$D$22)*$AC$4*$W$4))</f>
        <v>0</v>
      </c>
      <c r="FM92">
        <f>IF($W$5=0,0,IF(BI92&lt;=0,0,('LED Curve'!$D$19*(BI92/$W$5)^3+'LED Curve'!$D$20*(BI92/$W$5)^2+'LED Curve'!$D$21*(BI92/$W$5)^1+'LED Curve'!$D$22)*$AC$5*$W$5))</f>
        <v>0</v>
      </c>
      <c r="FN92">
        <f>IF($W$6=0,0,IF(BJ92&lt;=0,0,('LED Curve'!$D$19*(BJ92/$W$6)^3+'LED Curve'!$D$20*(BJ92/$W$6)^2+'LED Curve'!$D$21*(BJ92/$W$6)^1+'LED Curve'!$D$22)*$AC$6*$W$6))</f>
        <v>0</v>
      </c>
      <c r="FO92">
        <f>IF($Z$2=0,0,IF(BK92&lt;=0,0,('LED Curve'!$D$19*(BK92/$Z$2)^3+'LED Curve'!$D$20*(BK92/$Z$2)^2+'LED Curve'!$D$21*(BK92/$Z$2)^1+'LED Curve'!$D$22)*$AE$2*$Z$2))</f>
        <v>0</v>
      </c>
      <c r="FP92">
        <f>IF($Z$3=0,0,IF(BL92&lt;=0,0,('LED Curve'!$D$19*(BL92/$Z$3)^3+'LED Curve'!$D$20*(BL92/$Z$3)^2+'LED Curve'!$D$21*(BL92/$Z$3)^1+'LED Curve'!$D$22)*$AE$3*$Z$3))</f>
        <v>0</v>
      </c>
      <c r="FQ92">
        <f>IF($Z$4=0,0,IF(BM92&lt;=0,0,('LED Curve'!$D$19*(BM92/$Z$4)^3+'LED Curve'!$D$20*(BM92/$Z$4)^2+'LED Curve'!$D$21*(BM92/$Z$4)^1+'LED Curve'!$D$22)*$AE$4*$Z$4))</f>
        <v>0</v>
      </c>
      <c r="FR92">
        <f>IF($Z$5=0,0,IF(BN92&lt;=0,0,('LED Curve'!$D$19*(BN92/$Z$5)^3+'LED Curve'!$D$20*(BN92/$Z$5)^2+'LED Curve'!$D$21*(BN92/$Z$5)^1+'LED Curve'!$D$22)*$AE$5*$Z$5))</f>
        <v>0</v>
      </c>
      <c r="FS92">
        <f>IF($Z$6=0,0,IF(BO92&lt;=0,0,('LED Curve'!$D$19*(BO92/$Z$6)^3+'LED Curve'!$D$20*(BO92/$Z$6)^2+'LED Curve'!$D$21*(BO92/$Z$6)^1+'LED Curve'!$D$22)*$AE$6*$Z$6))</f>
        <v>0</v>
      </c>
      <c r="FU92">
        <f>IF($W$2=0,0,IF(BQ92&lt;=0,0,('LED Curve'!$D$19*(BQ92/$W$2)^3+'LED Curve'!$D$20*(BQ92/$W$2)^2+'LED Curve'!$D$21*(BQ92/$W$2)^1+'LED Curve'!$D$22)*$AC$2*$W$2))</f>
        <v>794.69490101386907</v>
      </c>
      <c r="FV92">
        <f>IF($W$3=0,0,IF(BR92&lt;=0,0,('LED Curve'!$D$19*(BR92/$W$3)^3+'LED Curve'!$D$20*(BR92/$W$3)^2+'LED Curve'!$D$21*(BR92/$W$3)^1+'LED Curve'!$D$22)*$AC$3*$W$3))</f>
        <v>1986.7372525346727</v>
      </c>
      <c r="FW92">
        <f>IF($W$4=0,0,IF(BS92&lt;=0,0,('LED Curve'!$D$19*(BS92/$W$4)^3+'LED Curve'!$D$20*(BS92/$W$4)^2+'LED Curve'!$D$21*(BS92/$W$4)^1+'LED Curve'!$D$22)*$AC$4*$W$4))</f>
        <v>0</v>
      </c>
      <c r="FX92">
        <f>IF($W$5=0,0,IF(BT92&lt;=0,0,('LED Curve'!$D$19*(BT92/$W$5)^3+'LED Curve'!$D$20*(BT92/$W$5)^2+'LED Curve'!$D$21*(BT92/$W$5)^1+'LED Curve'!$D$22)*$AC$5*$W$5))</f>
        <v>0</v>
      </c>
      <c r="FY92">
        <f>IF($W$6=0,0,IF(BU92&lt;=0,0,('LED Curve'!$D$19*(BU92/$W$6)^3+'LED Curve'!$D$20*(BU92/$W$6)^2+'LED Curve'!$D$21*(BU92/$W$6)^1+'LED Curve'!$D$22)*$AC$6*$W$6))</f>
        <v>0</v>
      </c>
      <c r="FZ92">
        <f>IF($Z$2=0,0,IF(BV92&lt;=0,0,('LED Curve'!$D$19*(BV92/$Z$2)^3+'LED Curve'!$D$20*(BV92/$Z$2)^2+'LED Curve'!$D$21*(BV92/$Z$2)^1+'LED Curve'!$D$22)*$AE$2*$Z$2))</f>
        <v>0</v>
      </c>
      <c r="GA92">
        <f>IF($Z$3=0,0,IF(BW92&lt;=0,0,('LED Curve'!$D$19*(BW92/$Z$3)^3+'LED Curve'!$D$20*(BW92/$Z$3)^2+'LED Curve'!$D$21*(BW92/$Z$3)^1+'LED Curve'!$D$22)*$AE$3*$Z$3))</f>
        <v>0</v>
      </c>
      <c r="GB92">
        <f>IF($Z$4=0,0,IF(BX92&lt;=0,0,('LED Curve'!$D$19*(BX92/$Z$4)^3+'LED Curve'!$D$20*(BX92/$Z$4)^2+'LED Curve'!$D$21*(BX92/$Z$4)^1+'LED Curve'!$D$22)*$AE$4*$Z$4))</f>
        <v>0</v>
      </c>
      <c r="GC92">
        <f>IF($Z$5=0,0,IF(BY92&lt;=0,0,('LED Curve'!$D$19*(BY92/$Z$5)^3+'LED Curve'!$D$20*(BY92/$Z$5)^2+'LED Curve'!$D$21*(BY92/$Z$5)^1+'LED Curve'!$D$22)*$AE$5*$Z$5))</f>
        <v>0</v>
      </c>
      <c r="GD92">
        <f>IF($Z$6=0,0,IF(BZ92&lt;=0,0,('LED Curve'!$D$19*(BZ92/$Z$6)^3+'LED Curve'!$D$20*(BZ92/$Z$6)^2+'LED Curve'!$D$21*(BZ92/$Z$6)^1+'LED Curve'!$D$22)*$AE$6*$Z$6))</f>
        <v>0</v>
      </c>
      <c r="GF92">
        <f>IF($W$2=0,0,IF(CB92&lt;=0,0,('LED Curve'!$D$19*(CB92/$W$2)^3+'LED Curve'!$D$20*(CB92/$W$2)^2+'LED Curve'!$D$21*(CB92/$W$2)^1+'LED Curve'!$D$22)*$AC$2*$W$2))</f>
        <v>804.2379897514727</v>
      </c>
      <c r="GG92">
        <f>IF($W$3=0,0,IF(CC92&lt;=0,0,('LED Curve'!$D$19*(CC92/$W$3)^3+'LED Curve'!$D$20*(CC92/$W$3)^2+'LED Curve'!$D$21*(CC92/$W$3)^1+'LED Curve'!$D$22)*$AC$3*$W$3))</f>
        <v>2010.5949743786819</v>
      </c>
      <c r="GH92">
        <f>IF($W$4=0,0,IF(CD92&lt;=0,0,('LED Curve'!$D$19*(CD92/$W$4)^3+'LED Curve'!$D$20*(CD92/$W$4)^2+'LED Curve'!$D$21*(CD92/$W$4)^1+'LED Curve'!$D$22)*$AC$4*$W$4))</f>
        <v>0</v>
      </c>
      <c r="GI92">
        <f>IF($W$5=0,0,IF(CE92&lt;=0,0,('LED Curve'!$D$19*(CE92/$W$5)^3+'LED Curve'!$D$20*(CE92/$W$5)^2+'LED Curve'!$D$21*(CE92/$W$5)^1+'LED Curve'!$D$22)*$AC$5*$W$5))</f>
        <v>0</v>
      </c>
      <c r="GJ92">
        <f>IF($W$6=0,0,IF(CF92&lt;=0,0,('LED Curve'!$D$19*(CF92/$W$6)^3+'LED Curve'!$D$20*(CF92/$W$6)^2+'LED Curve'!$D$21*(CF92/$W$6)^1+'LED Curve'!$D$22)*$AC$6*$W$6))</f>
        <v>0</v>
      </c>
      <c r="GK92">
        <f>IF($Z$2=0,0,IF(CG92&lt;=0,0,('LED Curve'!$D$19*(CG92/$Z$2)^3+'LED Curve'!$D$20*(CG92/$Z$2)^2+'LED Curve'!$D$21*(CG92/$Z$2)^1+'LED Curve'!$D$22)*$AE$2*$Z$2))</f>
        <v>0</v>
      </c>
      <c r="GL92">
        <f>IF($Z$3=0,0,IF(CH92&lt;=0,0,('LED Curve'!$D$19*(CH92/$Z$3)^3+'LED Curve'!$D$20*(CH92/$Z$3)^2+'LED Curve'!$D$21*(CH92/$Z$3)^1+'LED Curve'!$D$22)*$AE$3*$Z$3))</f>
        <v>0</v>
      </c>
      <c r="GM92">
        <f>IF($Z$4=0,0,IF(CI92&lt;=0,0,('LED Curve'!$D$19*(CI92/$Z$4)^3+'LED Curve'!$D$20*(CI92/$Z$4)^2+'LED Curve'!$D$21*(CI92/$Z$4)^1+'LED Curve'!$D$22)*$AE$4*$Z$4))</f>
        <v>0</v>
      </c>
      <c r="GN92">
        <f>IF($Z$5=0,0,IF(CJ92&lt;=0,0,('LED Curve'!$D$19*(CJ92/$Z$5)^3+'LED Curve'!$D$20*(CJ92/$Z$5)^2+'LED Curve'!$D$21*(CJ92/$Z$5)^1+'LED Curve'!$D$22)*$AE$5*$Z$5))</f>
        <v>0</v>
      </c>
      <c r="GO92">
        <f>IF($Z$6=0,0,IF(CK92&lt;=0,0,('LED Curve'!$D$19*(CK92/$Z$6)^3+'LED Curve'!$D$20*(CK92/$Z$6)^2+'LED Curve'!$D$21*(CK92/$Z$6)^1+'LED Curve'!$D$22)*$AE$6*$Z$6))</f>
        <v>0</v>
      </c>
      <c r="GQ92">
        <f t="shared" si="226"/>
        <v>2753.0869401734617</v>
      </c>
      <c r="GR92">
        <f t="shared" si="154"/>
        <v>988.19105475588367</v>
      </c>
      <c r="GS92">
        <f t="shared" si="227"/>
        <v>2781.4321535485419</v>
      </c>
      <c r="GT92">
        <f t="shared" si="155"/>
        <v>473.20623670942632</v>
      </c>
      <c r="GU92">
        <f t="shared" si="228"/>
        <v>2814.8329641301543</v>
      </c>
      <c r="GV92">
        <f t="shared" si="156"/>
        <v>252.72091957181692</v>
      </c>
    </row>
    <row r="93" spans="1:204" ht="16.899999999999999">
      <c r="A93">
        <v>82</v>
      </c>
      <c r="B93">
        <f t="shared" si="117"/>
        <v>2.6692708333333334E-3</v>
      </c>
      <c r="C93" s="50">
        <f t="shared" si="118"/>
        <v>127.63876398110301</v>
      </c>
      <c r="D93" s="50">
        <f t="shared" si="119"/>
        <v>141.97640442344778</v>
      </c>
      <c r="E93" s="50">
        <f t="shared" si="120"/>
        <v>156.31404486579257</v>
      </c>
      <c r="G93" s="52">
        <f t="shared" si="121"/>
        <v>2.0260121266841749</v>
      </c>
      <c r="H93" s="52">
        <f t="shared" si="122"/>
        <v>2.2535937210071073</v>
      </c>
      <c r="I93" s="52">
        <f t="shared" si="123"/>
        <v>2.4811753153300407</v>
      </c>
      <c r="J93" s="52">
        <f>IF(C93&lt;Calculation!D$19,0,G93)</f>
        <v>2.0260121266841749</v>
      </c>
      <c r="K93" s="52">
        <f>IF(D93&lt;Calculation!D$19,0,H93)</f>
        <v>2.2535937210071073</v>
      </c>
      <c r="L93" s="52">
        <f>IF(E93&lt;Calculation!D$19,0,I93)</f>
        <v>2.4811753153300407</v>
      </c>
      <c r="M93" s="52">
        <f>IF(IF(C93&lt;Calculation!D$19,0,C93*(R$3/(R$2+R$3)))&gt;0,$H$2*SIN(2*PI()*$E$2*B93)+$H$5,0)</f>
        <v>2.0424166211755477</v>
      </c>
      <c r="N93" s="52">
        <f>IF(IF(D93&lt;Calculation!D$19,0,D93*(R$3/(R$2+R$3)))&gt;0,$J$2*SIN(2*PI()*$E$2*B93)+$J$5,0)</f>
        <v>2.0758703087713704</v>
      </c>
      <c r="O93" s="52">
        <f>IF(IF(E93&lt;Calculation!D$19,0,E93*(R$3/(R$2+R$3)))&gt;0,$L$2*SIN(2*PI()*$E$2*B93)+$L$5,0)</f>
        <v>2.1158714220150898</v>
      </c>
      <c r="Q93" s="55">
        <f>(M93/Design!C$43)*10^3</f>
        <v>226.93518013061643</v>
      </c>
      <c r="R93" s="55">
        <f>(N93/Design!C$43)*10^3</f>
        <v>230.65225653015224</v>
      </c>
      <c r="S93" s="55">
        <f>(O93/Design!C$43)*10^3</f>
        <v>235.09682466834332</v>
      </c>
      <c r="U93" s="55">
        <f>(($H$2*SIN(2*PI()*$E$2*B93)+$H$5)/Design!C$43)*10^3</f>
        <v>226.93518013061643</v>
      </c>
      <c r="V93" s="55">
        <f>(($J$2*SIN(2*PI()*$E$2*B93)+$J$5)/Design!C$43)*10^3</f>
        <v>230.65225653015224</v>
      </c>
      <c r="W93" s="55">
        <f>(($L$2*SIN(2*PI()*$E$2*B93)+$L$5)/Design!C$43)*10^3</f>
        <v>235.09682466834332</v>
      </c>
      <c r="Y93" s="99">
        <f>IF(C93&lt;('LED Curve'!$D$14*(U93/$W$2)^3+'LED Curve'!$D$15*(U93/$W$2)^2+'LED Curve'!$D$16*(U93/$W$2)^1+'LED Curve'!$D$17)*$AC$2+((R$5-1)*Design!C$18),0,         ('LED Curve'!$D$14*(U93/$W$2)^3+'LED Curve'!$D$15*(U93/$W$2)^2+'LED Curve'!$D$16*(U93/$W$2)^1+'LED Curve'!$D$17)*$AC$2)</f>
        <v>26.787398625143368</v>
      </c>
      <c r="Z93" s="99">
        <f>IF(Y93=0,0,IF(C93&lt;Y93+('LED Curve'!$D$14*(U93/$W$3)^3+'LED Curve'!$D$15*(U93/$W$3)^2+'LED Curve'!$D$16*(U93/$W$3)^1+'LED Curve'!$D$17)*$AC$3+((R$5-2)*Design!C$18),0,         ('LED Curve'!$D$14*(U93/$W$3)^3+'LED Curve'!$D$15*(U93/$W$3)^2+'LED Curve'!$D$16*(U93/$W$3)^1+'LED Curve'!$D$17)*$AC$3))</f>
        <v>66.968496562858419</v>
      </c>
      <c r="AA93" s="99">
        <f>IF(Z93=0,0,IF(C93&lt;(SUM(Y93:Z93)+('LED Curve'!$D$14*(U93/$W$4)^3+'LED Curve'!$D$15*(U93/$W$4)^2+'LED Curve'!$D$16*(U93/$W$4)^1+'LED Curve'!$D$17)*$AC$4+((R$5-3)*Design!C$18)),0,         ('LED Curve'!$D$14*(U93/$W$4)^3+'LED Curve'!$D$15*(U93/$W$4)^2+'LED Curve'!$D$16*(U93/$W$4)^1+'LED Curve'!$D$17)*$AC$4))</f>
        <v>0</v>
      </c>
      <c r="AB93" s="99">
        <f>IF(AA93=0,0,IF(C93&lt;(SUM(Y93:AA93)+('LED Curve'!$D$14*(U93/$W$5)^3+'LED Curve'!$D$15*(U93/$W$5)^2+'LED Curve'!$D$16*(U93/$W$5)^1+'LED Curve'!$D$17)*$AC$5+((R$5-4)*Design!C$18)),0,         ('LED Curve'!$D$14*(U93/$W$5)^3+'LED Curve'!$D$15*(U93/$W$5)^2+'LED Curve'!$D$16*(U93/$W$5)^1+'LED Curve'!$D$17)*$AC$5))</f>
        <v>0</v>
      </c>
      <c r="AC93" s="99">
        <f>IF(AB93=0,0,IF(C93&lt;(SUM(Y93:AB93)+ ('LED Curve'!$D$14*(U93/$W$6)^3+'LED Curve'!$D$15*(U93/$W$6)^2+'LED Curve'!$D$16*(U93/$W$6)^1+'LED Curve'!$D$17)*$AC$6+((R$5-5)*Design!C$18)),0,         ('LED Curve'!$D$14*(U93/$W$6)^3+'LED Curve'!$D$15*(U93/$W$6)^2+'LED Curve'!$D$16*(U93/$W$6)^1+'LED Curve'!$D$17)*$AC$6))</f>
        <v>0</v>
      </c>
      <c r="AD93" s="99">
        <f>IF(AC93=0,0,IF(C93&lt;(SUM(Y93:AC93)+('LED Curve'!$D$14*(U93/$Z$2)^3+'LED Curve'!$D$15*(U93/$Z$2)^2+'LED Curve'!$D$16*(U93/$Z$2)^1+'LED Curve'!$D$17)*$AE$2+((R$5-6)*Design!C$18)),0,         ('LED Curve'!$D$14*(U93/$Z$2)^3+'LED Curve'!$D$15*(U93/$Z$2)^2+'LED Curve'!$D$16*(U93/$Z$2)^1+'LED Curve'!$D$17)*$AE$2))</f>
        <v>0</v>
      </c>
      <c r="AE93" s="99">
        <f>IF(AD93=0,0,IF(C93&lt;(SUM(Y93:AD93)+('LED Curve'!$D$14*(U93/$Z$3)^3+'LED Curve'!$D$15*(U93/$Z$3)^2+'LED Curve'!$D$16*(U93/$Z$3)^1+'LED Curve'!$D$17)*$AE$3+((R$5-7)*Design!C$18)),0,         ('LED Curve'!$D$14*(U93/$Z$3)^3+'LED Curve'!$D$15*(U93/$Z$3)^2+'LED Curve'!$D$16*(U93/$Z$3)^1+'LED Curve'!$D$17)*$AE$3))</f>
        <v>0</v>
      </c>
      <c r="AF93" s="99">
        <f>IF(AE93=0,0,IF(C93&lt;(SUM(Y93:AE93)+('LED Curve'!$D$14*(U93/$Z$4)^3+'LED Curve'!$D$15*(U93/$Z$4)^2+'LED Curve'!$D$16*(U93/$Z$4)^1+'LED Curve'!$D$17)*$AE$4+((R$5-8)*Design!C$18)),0,         ('LED Curve'!$D$14*(U93/$Z$4)^3+'LED Curve'!$D$15*(U93/$Z$4)^2+'LED Curve'!$D$16*(U93/$Z$4)^1+'LED Curve'!$D$17)*$AE$4))</f>
        <v>0</v>
      </c>
      <c r="AG93" s="99">
        <f>IF(AF93=0,0,IF(C93&lt;(SUM(Y93:AF93)+('LED Curve'!$D$14*(U93/$Z$5)^3+'LED Curve'!$D$15*(U93/$Z$5)^2+'LED Curve'!$D$16*(U93/$Z$5)^1+'LED Curve'!$D$17)*$AE$5+((R$5-9)*Design!C$18)),0,         ('LED Curve'!$D$14*(U93/$Z$5)^3+'LED Curve'!$D$15*(U93/$Z$5)^2+'LED Curve'!$D$16*(U93/$Z$5)^1+'LED Curve'!$D$17)*$AE$5))</f>
        <v>0</v>
      </c>
      <c r="AH93" s="99">
        <f>IF(AG93=0,0,IF(C93&lt;(SUM(Y93:AG93)+('LED Curve'!$D$14*(U93/$Z$6)^3+'LED Curve'!$D$15*(U93/$Z$6)^2+'LED Curve'!$D$16*(U93/$Z$6)^1+'LED Curve'!$D$17)*$AE$6+((R$5-10)*Design!C$18)),0,         ('LED Curve'!$D$14*(U93/$Z$6)^3+'LED Curve'!$D$15*(U93/$Z$6)^2+'LED Curve'!$D$16*(U93/$Z$6)^1+'LED Curve'!$D$17)*$AE$6))</f>
        <v>0</v>
      </c>
      <c r="AI93">
        <f t="shared" si="157"/>
        <v>93.755895188001787</v>
      </c>
      <c r="AJ93" s="57">
        <f>IF(D93&lt;('LED Curve'!$D$14*(V93/$W$2)^3+'LED Curve'!$D$15*(V93/$W$2)^2+'LED Curve'!$D$16*(V93/$W$2)^1+'LED Curve'!$D$17)*$AC$2+((R$5-1)*Design!C$18),0,         ('LED Curve'!$D$14*(V93/$W$2)^3+'LED Curve'!$D$15*(V93/$W$2)^2+'LED Curve'!$D$16*(V93/$W$2)^1+'LED Curve'!$D$17)*$AC$2)</f>
        <v>26.821696002775919</v>
      </c>
      <c r="AK93" s="57">
        <f>IF(AJ93=0,0,IF(D93&lt;AJ93+('LED Curve'!$D$14*(V93/$W$3)^3+'LED Curve'!$D$15*(V93/$W$3)^2+'LED Curve'!$D$16*(V93/$W$3)^1+'LED Curve'!$D$17)*$AC$3+((R$5-1)*Design!C$18),0,         ('LED Curve'!$D$14*(V93/$W$3)^3+'LED Curve'!$D$15*(V93/$W$3)^2+'LED Curve'!$D$16*(V93/$W$3)^1+'LED Curve'!$D$17)*$AC$3))</f>
        <v>67.054240006939793</v>
      </c>
      <c r="AL93" s="57">
        <f>IF(AK93=0,0,IF(D93&lt;(SUM(AJ93:AK93)+('LED Curve'!$D$14*(V93/$W$4)^3+'LED Curve'!$D$15*(V93/$W$4)^2+'LED Curve'!$D$16*(V93/$W$4)^1+'LED Curve'!$D$17)*$AC$4+((R$5-1)*Design!C$18)),0,         ('LED Curve'!$D$14*(V93/$W$4)^3+'LED Curve'!$D$15*(V93/$W$4)^2+'LED Curve'!$D$16*(V93/$W$4)^1+'LED Curve'!$D$17)*$AC$4))</f>
        <v>0</v>
      </c>
      <c r="AM93" s="57">
        <f>IF(AL93=0,0,IF(D93&lt;(SUM(AJ93:AL93)+('LED Curve'!$D$14*(V93/$W$5)^3+'LED Curve'!$D$15*(V93/$W$5)^2+'LED Curve'!$D$16*(V93/$W$5)^1+'LED Curve'!$D$17)*$AC$5+((R$5-1)*Design!C$18)),0,         ('LED Curve'!$D$14*(V93/$W$5)^3+'LED Curve'!$D$15*(V93/$W$5)^2+'LED Curve'!$D$16*(V93/$W$5)^1+'LED Curve'!$D$17)*$AC$5))</f>
        <v>0</v>
      </c>
      <c r="AN93" s="57">
        <f>IF(AM93=0,0,IF(D93&lt;(SUM(AJ93:AM93)+ ('LED Curve'!$D$14*(V93/$W$6)^3+'LED Curve'!$D$15*(V93/$W$6)^2+'LED Curve'!$D$16*(V93/$W$6)^1+'LED Curve'!$D$17)*$AC$6+((R$5-1)*Design!C$18)),0,         ('LED Curve'!$D$14*(V93/$W$6)^3+'LED Curve'!$D$15*(V93/$W$6)^2+'LED Curve'!$D$16*(V93/$W$6)^1+'LED Curve'!$D$17)*$AC$6))</f>
        <v>0</v>
      </c>
      <c r="AO93" s="57">
        <f>IF(AN93=0,0,IF(D93&lt;(SUM(AJ93:AN93)+('LED Curve'!$D$14*(V93/$Z$2)^3+'LED Curve'!$D$15*(V93/$Z$2)^2+'LED Curve'!$D$16*(V93/$Z$2)^1+'LED Curve'!$D$17)*$AE$2+((R$5-1)*Design!C$18)),0,         ('LED Curve'!$D$14*(V93/$Z$2)^3+'LED Curve'!$D$15*(V93/$Z$2)^2+'LED Curve'!$D$16*(V93/$Z$2)^1+'LED Curve'!$D$17)*$AE$2))</f>
        <v>0</v>
      </c>
      <c r="AP93" s="57">
        <f>IF(AO93=0,0,IF(D93&lt;(SUM(AJ93:AO93)+('LED Curve'!$D$14*(V93/$Z$3)^3+'LED Curve'!$D$15*(V93/$Z$3)^2+'LED Curve'!$D$16*(V93/$Z$3)^1+'LED Curve'!$D$17)*$AE$3+((R$5-1)*Design!C$18)),0,         ('LED Curve'!$D$14*(V93/$Z$3)^3+'LED Curve'!$D$15*(V93/$Z$3)^2+'LED Curve'!$D$16*(V93/$Z$3)^1+'LED Curve'!$D$17)*$AE$3))</f>
        <v>0</v>
      </c>
      <c r="AQ93" s="57">
        <f>IF(AP93=0,0,IF(D93&lt;(SUM(AJ93:AP93)+('LED Curve'!$D$14*(V93/$Z$4)^3+'LED Curve'!$D$15*(V93/$Z$4)^2+'LED Curve'!$D$16*(V93/$Z$4)^1+'LED Curve'!$D$17)*$AE$4+((R$5-1)*Design!C$18)),0,         ('LED Curve'!$D$14*(V93/$Z$4)^3+'LED Curve'!$D$15*(V93/$Z$4)^2+'LED Curve'!$D$16*(V93/$Z$4)^1+'LED Curve'!$D$17)*$AE$4))</f>
        <v>0</v>
      </c>
      <c r="AR93" s="57">
        <f>IF(AQ93=0,0,IF(D93&lt;(SUM(AJ93:AQ93)+('LED Curve'!$D$14*(V93/$Z$5)^3+'LED Curve'!$D$15*(V93/$Z$5)^2+'LED Curve'!$D$16*(V93/$Z$5)^1+'LED Curve'!$D$17)*$AE$5+((R$5-1)*Design!C$18)),0,         ('LED Curve'!$D$14*(V93/$Z$5)^3+'LED Curve'!$D$15*(V93/$Z$5)^2+'LED Curve'!$D$16*(V93/$Z$5)^1+'LED Curve'!$D$17)*$AE$5))</f>
        <v>0</v>
      </c>
      <c r="AS93" s="57">
        <f>IF(AR93=0,0,IF(D93&lt;(SUM(AJ93:AR93)+('LED Curve'!$D$14*(V93/$Z$6)^3+'LED Curve'!$D$15*(V93/$Z$6)^2+'LED Curve'!$D$16*(V93/$Z$6)^1+'LED Curve'!$D$17)*$AE$6+((R$5-1)*Design!C$18)),0,         ('LED Curve'!$D$14*(V93/$Z$6)^3+'LED Curve'!$D$15*(V93/$Z$6)^2+'LED Curve'!$D$16*(V93/$Z$6)^1+'LED Curve'!$D$17)*$AE$6))</f>
        <v>0</v>
      </c>
      <c r="AU93" s="59">
        <f>IF(E93&lt;('LED Curve'!$D$14*(W93/$W$2)^3+'LED Curve'!$D$15*(W93/$W$2)^2+'LED Curve'!$D$16*(W93/$W$2)^1+'LED Curve'!$D$17)*$AC$2+((R$5-1)*Design!C$18),0,         ('LED Curve'!$D$14*(W93/$W$2)^3+'LED Curve'!$D$15*(W93/$W$2)^2+'LED Curve'!$D$16*(W93/$W$2)^1+'LED Curve'!$D$17)*$AC$2)</f>
        <v>26.858531174088178</v>
      </c>
      <c r="AV93" s="59">
        <f>IF(AU93=0,0,IF(E93&lt;AU93+('LED Curve'!$D$14*(W93/$W$3)^3+'LED Curve'!$D$15*(W93/$W$3)^2+'LED Curve'!$D$16*(W93/$W$3)^1+'LED Curve'!$D$17)*$AC$3+((R$5-2)*Design!C$18),0,         ('LED Curve'!$D$14*(W93/$W$3)^3+'LED Curve'!$D$15*(W93/$W$3)^2+'LED Curve'!$D$16*(W93/$W$3)^1+'LED Curve'!$D$17)*$AC$3))</f>
        <v>67.146327935220441</v>
      </c>
      <c r="AW93" s="59">
        <f>IF(AV93=0,0,IF(E93&lt;(SUM(AU93:AV93)+('LED Curve'!$D$14*(W93/$W$4)^3+'LED Curve'!$D$15*(W93/$W$4)^2+'LED Curve'!$D$16*(W93/$W$4)^1+'LED Curve'!$D$17)*$AC$4+((R$5-3)*Design!C$18)),0,         ('LED Curve'!$D$14*(W93/$W$4)^3+'LED Curve'!$D$15*(W93/$W$4)^2+'LED Curve'!$D$16*(W93/$W$4)^1+'LED Curve'!$D$17)*$AC$4))</f>
        <v>60.431695141698398</v>
      </c>
      <c r="AX93" s="59">
        <f>IF(AW93=0,0,IF(E93&lt;(SUM(AU93:AW93)+('LED Curve'!$D$14*(W93/$W$5)^3+'LED Curve'!$D$15*(W93/$W$5)^2+'LED Curve'!$D$16*(W93/$W$5)^1+'LED Curve'!$D$17)*$AC$5+((R$5-4)*Design!C$18)),0,         ('LED Curve'!$D$14*(W93/$W$5)^3+'LED Curve'!$D$15*(W93/$W$5)^2+'LED Curve'!$D$16*(W93/$W$5)^1+'LED Curve'!$D$17)*$AC$5))</f>
        <v>0</v>
      </c>
      <c r="AY93" s="59">
        <f>IF(AX93=0,0,IF(E93&lt;(SUM(AU93:AX93)+ ('LED Curve'!$D$14*(W93/$W$6)^3+'LED Curve'!$D$15*(W93/$W$6)^2+'LED Curve'!$D$16*(W93/$W$6)^1+'LED Curve'!$D$17)*$AC$6+((R$5-5)*Design!C$18)),0,         ('LED Curve'!$D$14*(W93/$W$6)^3+'LED Curve'!$D$15*(W93/$W$6)^2+'LED Curve'!$D$16*(W93/$W$6)^1+'LED Curve'!$D$17)*$AC$6))</f>
        <v>0</v>
      </c>
      <c r="AZ93" s="59">
        <f>IF(AY93=0,0,IF(E93&lt;(SUM(AU93:AY93)+('LED Curve'!$D$14*(W93/$Z$2)^3+'LED Curve'!$D$15*(W93/$Z$2)^2+'LED Curve'!$D$16*(W93/$Z$2)^1+'LED Curve'!$D$17)*$AE$2+((R$5-6)*Design!C$18)),0,         ('LED Curve'!$D$14*(W93/$Z$2)^3+'LED Curve'!$D$15*(W93/$Z$2)^2+'LED Curve'!$D$16*(W93/$Z$2)^1+'LED Curve'!$D$17)*$AE$2))</f>
        <v>0</v>
      </c>
      <c r="BA93" s="59">
        <f>IF(AZ93=0,0,IF(E93&lt;(SUM(AU93:AZ93)+('LED Curve'!$D$14*(W93/$Z$3)^3+'LED Curve'!$D$15*(W93/$Z$3)^2+'LED Curve'!$D$16*(W93/$Z$3)^1+'LED Curve'!$D$17)*$AE$3+((R$5-7)*Design!C$18)),0,         ('LED Curve'!$D$14*(W93/$Z$3)^3+'LED Curve'!$D$15*(W93/$Z$3)^2+'LED Curve'!$D$16*(W93/$Z$3)^1+'LED Curve'!$D$17)*$AE$3))</f>
        <v>0</v>
      </c>
      <c r="BB93" s="59">
        <f>IF(BA93=0,0,IF(E93&lt;(SUM(AU93:BA93)+('LED Curve'!$D$14*(W93/$Z$4)^3+'LED Curve'!$D$15*(W93/$Z$4)^2+'LED Curve'!$D$16*(W93/$Z$4)^1+'LED Curve'!$D$17)*$AE$4+((R$5-8)*Design!C$18)),0,         ('LED Curve'!$D$14*(W93/$Z$4)^3+'LED Curve'!$D$15*(W93/$Z$4)^2+'LED Curve'!$D$16*(W93/$Z$4)^1+'LED Curve'!$D$17)*$AE$4))</f>
        <v>0</v>
      </c>
      <c r="BC93" s="59">
        <f>IF(BB93=0,0,IF(E93&lt;(SUM(AU93:BB93)+('LED Curve'!$D$14*(W93/$Z$5)^3+'LED Curve'!$D$15*(W93/$Z$5)^2+'LED Curve'!$D$16*(W93/$Z$5)^1+'LED Curve'!$D$17)*$AE$5+((R$5-9)*Design!C$18)),0,         ('LED Curve'!$D$14*(W93/$Z$5)^3+'LED Curve'!$D$15*(W93/$Z$5)^2+'LED Curve'!$D$16*(W93/$Z$5)^1+'LED Curve'!$D$17)*$AE$5))</f>
        <v>0</v>
      </c>
      <c r="BD93" s="59">
        <f>IF(BC93=0,0,IF(E93&lt;(SUM(AU93:BC93)+('LED Curve'!$D$14*(W93/$Z$6)^3+'LED Curve'!$D$15*(W93/$Z$6)^2+'LED Curve'!$D$16*(W93/$Z$6)^1+'LED Curve'!$D$17)*$AE$6+((R$5-10)*Design!C$18)),0,         ('LED Curve'!$D$14*(W93/$Z$6)^3+'LED Curve'!$D$15*(W93/$Z$6)^2+'LED Curve'!$D$16*(W93/$Z$6)^1+'LED Curve'!$D$17)*$AE$6))</f>
        <v>0</v>
      </c>
      <c r="BE93">
        <f t="shared" si="158"/>
        <v>154.43655425100701</v>
      </c>
      <c r="BF93" s="64">
        <f t="shared" si="124"/>
        <v>226.93518013061643</v>
      </c>
      <c r="BG93" s="64">
        <f t="shared" si="125"/>
        <v>226.93518013061643</v>
      </c>
      <c r="BH93" s="64">
        <f t="shared" si="126"/>
        <v>0</v>
      </c>
      <c r="BI93" s="64">
        <f t="shared" si="127"/>
        <v>0</v>
      </c>
      <c r="BJ93" s="64">
        <f t="shared" si="128"/>
        <v>0</v>
      </c>
      <c r="BK93" s="64">
        <f t="shared" si="129"/>
        <v>0</v>
      </c>
      <c r="BL93" s="64">
        <f t="shared" si="130"/>
        <v>0</v>
      </c>
      <c r="BM93" s="64">
        <f t="shared" si="131"/>
        <v>0</v>
      </c>
      <c r="BN93" s="64">
        <f t="shared" si="132"/>
        <v>0</v>
      </c>
      <c r="BO93" s="64">
        <f t="shared" si="133"/>
        <v>0</v>
      </c>
      <c r="BQ93" s="67">
        <f t="shared" si="134"/>
        <v>230.65225653015224</v>
      </c>
      <c r="BR93" s="67">
        <f t="shared" si="135"/>
        <v>230.65225653015224</v>
      </c>
      <c r="BS93" s="67">
        <f t="shared" si="136"/>
        <v>0</v>
      </c>
      <c r="BT93" s="67">
        <f t="shared" si="137"/>
        <v>0</v>
      </c>
      <c r="BU93" s="67">
        <f t="shared" si="138"/>
        <v>0</v>
      </c>
      <c r="BV93" s="67">
        <f t="shared" si="139"/>
        <v>0</v>
      </c>
      <c r="BW93" s="67">
        <f t="shared" si="140"/>
        <v>0</v>
      </c>
      <c r="BX93" s="67">
        <f t="shared" si="141"/>
        <v>0</v>
      </c>
      <c r="BY93" s="67">
        <f t="shared" si="142"/>
        <v>0</v>
      </c>
      <c r="BZ93" s="67">
        <f t="shared" si="143"/>
        <v>0</v>
      </c>
      <c r="CB93" s="70">
        <f t="shared" si="144"/>
        <v>235.09682466834332</v>
      </c>
      <c r="CC93" s="70">
        <f t="shared" si="145"/>
        <v>235.09682466834332</v>
      </c>
      <c r="CD93" s="70">
        <f t="shared" si="146"/>
        <v>0</v>
      </c>
      <c r="CE93" s="70">
        <f t="shared" si="147"/>
        <v>0</v>
      </c>
      <c r="CF93" s="70">
        <f t="shared" si="148"/>
        <v>0</v>
      </c>
      <c r="CG93" s="70">
        <f t="shared" si="149"/>
        <v>0</v>
      </c>
      <c r="CH93" s="70">
        <f t="shared" si="150"/>
        <v>0</v>
      </c>
      <c r="CI93" s="70">
        <f t="shared" si="151"/>
        <v>0</v>
      </c>
      <c r="CJ93" s="70">
        <f t="shared" si="152"/>
        <v>0</v>
      </c>
      <c r="CK93" s="70">
        <f t="shared" si="153"/>
        <v>0</v>
      </c>
      <c r="CL93">
        <f t="shared" si="159"/>
        <v>470.19364933668663</v>
      </c>
      <c r="CM93" s="64">
        <f t="shared" si="160"/>
        <v>226.93518013061643</v>
      </c>
      <c r="CN93" s="64">
        <f t="shared" si="161"/>
        <v>226.93518013061643</v>
      </c>
      <c r="CO93" s="64">
        <f t="shared" si="162"/>
        <v>0</v>
      </c>
      <c r="CP93" s="64">
        <f t="shared" si="163"/>
        <v>0</v>
      </c>
      <c r="CQ93" s="64">
        <f t="shared" si="164"/>
        <v>0</v>
      </c>
      <c r="CR93" s="64">
        <f t="shared" si="165"/>
        <v>0</v>
      </c>
      <c r="CS93" s="64">
        <f t="shared" si="166"/>
        <v>0</v>
      </c>
      <c r="CT93" s="64">
        <f t="shared" si="167"/>
        <v>0</v>
      </c>
      <c r="CU93" s="64">
        <f t="shared" si="168"/>
        <v>0</v>
      </c>
      <c r="CV93" s="64">
        <f t="shared" si="169"/>
        <v>0</v>
      </c>
      <c r="CX93" s="103">
        <f t="shared" si="170"/>
        <v>230.65225653015224</v>
      </c>
      <c r="CY93" s="103">
        <f t="shared" si="171"/>
        <v>230.65225653015224</v>
      </c>
      <c r="CZ93" s="103">
        <f t="shared" si="172"/>
        <v>0</v>
      </c>
      <c r="DA93" s="103">
        <f t="shared" si="173"/>
        <v>0</v>
      </c>
      <c r="DB93" s="103">
        <f t="shared" si="174"/>
        <v>0</v>
      </c>
      <c r="DC93" s="103">
        <f t="shared" si="175"/>
        <v>0</v>
      </c>
      <c r="DD93" s="103">
        <f t="shared" si="176"/>
        <v>0</v>
      </c>
      <c r="DE93" s="103">
        <f t="shared" si="177"/>
        <v>0</v>
      </c>
      <c r="DF93" s="103">
        <f t="shared" si="178"/>
        <v>0</v>
      </c>
      <c r="DG93" s="103">
        <f t="shared" si="179"/>
        <v>0</v>
      </c>
      <c r="DI93" s="70">
        <f t="shared" si="180"/>
        <v>235.09682466834332</v>
      </c>
      <c r="DJ93" s="70">
        <f t="shared" si="181"/>
        <v>235.09682466834332</v>
      </c>
      <c r="DK93" s="70">
        <f t="shared" si="182"/>
        <v>0</v>
      </c>
      <c r="DL93" s="70">
        <f t="shared" si="183"/>
        <v>0</v>
      </c>
      <c r="DM93" s="70">
        <f t="shared" si="184"/>
        <v>0</v>
      </c>
      <c r="DN93" s="70">
        <f t="shared" si="185"/>
        <v>0</v>
      </c>
      <c r="DO93" s="70">
        <f t="shared" si="186"/>
        <v>0</v>
      </c>
      <c r="DP93" s="70">
        <f t="shared" si="187"/>
        <v>0</v>
      </c>
      <c r="DQ93" s="70">
        <f t="shared" si="188"/>
        <v>0</v>
      </c>
      <c r="DR93" s="70">
        <f t="shared" si="189"/>
        <v>0</v>
      </c>
      <c r="DT93">
        <f t="shared" si="190"/>
        <v>28.965725895700849</v>
      </c>
      <c r="DU93">
        <f t="shared" si="191"/>
        <v>32.747178054305721</v>
      </c>
      <c r="DV93">
        <f t="shared" si="192"/>
        <v>36.748935599012789</v>
      </c>
      <c r="DX93">
        <f t="shared" si="193"/>
        <v>0.44739476719381116</v>
      </c>
      <c r="DY93">
        <f t="shared" si="194"/>
        <v>0.43344781862822468</v>
      </c>
      <c r="DZ93">
        <f t="shared" si="195"/>
        <v>0.41805433534232717</v>
      </c>
      <c r="EB93">
        <f t="shared" si="196"/>
        <v>6.0790031322275375</v>
      </c>
      <c r="EC93">
        <f t="shared" si="197"/>
        <v>15.197507830568842</v>
      </c>
      <c r="ED93">
        <f t="shared" si="198"/>
        <v>0</v>
      </c>
      <c r="EE93">
        <f t="shared" si="199"/>
        <v>0</v>
      </c>
      <c r="EF93">
        <f t="shared" si="200"/>
        <v>0</v>
      </c>
      <c r="EG93">
        <f t="shared" si="201"/>
        <v>0</v>
      </c>
      <c r="EH93">
        <f t="shared" si="202"/>
        <v>0</v>
      </c>
      <c r="EI93">
        <f t="shared" si="203"/>
        <v>0</v>
      </c>
      <c r="EJ93">
        <f t="shared" si="204"/>
        <v>0</v>
      </c>
      <c r="EK93">
        <f t="shared" si="205"/>
        <v>0</v>
      </c>
      <c r="EM93">
        <f t="shared" si="206"/>
        <v>6.1864847070060307</v>
      </c>
      <c r="EN93">
        <f t="shared" si="207"/>
        <v>15.466211767515075</v>
      </c>
      <c r="EO93">
        <f t="shared" si="208"/>
        <v>0</v>
      </c>
      <c r="EP93">
        <f t="shared" si="209"/>
        <v>0</v>
      </c>
      <c r="EQ93">
        <f t="shared" si="210"/>
        <v>0</v>
      </c>
      <c r="ER93">
        <f t="shared" si="211"/>
        <v>0</v>
      </c>
      <c r="ES93">
        <f t="shared" si="212"/>
        <v>0</v>
      </c>
      <c r="ET93">
        <f t="shared" si="213"/>
        <v>0</v>
      </c>
      <c r="EU93">
        <f t="shared" si="214"/>
        <v>0</v>
      </c>
      <c r="EV93">
        <f t="shared" si="215"/>
        <v>0</v>
      </c>
      <c r="EX93">
        <f t="shared" si="216"/>
        <v>6.314355394283842</v>
      </c>
      <c r="EY93">
        <f t="shared" si="217"/>
        <v>15.785888485709604</v>
      </c>
      <c r="EZ93">
        <f t="shared" si="218"/>
        <v>0</v>
      </c>
      <c r="FA93">
        <f t="shared" si="219"/>
        <v>0</v>
      </c>
      <c r="FB93">
        <f t="shared" si="220"/>
        <v>0</v>
      </c>
      <c r="FC93">
        <f t="shared" si="221"/>
        <v>0</v>
      </c>
      <c r="FD93">
        <f t="shared" si="222"/>
        <v>0</v>
      </c>
      <c r="FE93">
        <f t="shared" si="223"/>
        <v>0</v>
      </c>
      <c r="FF93">
        <f t="shared" si="224"/>
        <v>0</v>
      </c>
      <c r="FG93">
        <f t="shared" si="225"/>
        <v>0</v>
      </c>
      <c r="FJ93">
        <f>IF($W$2=0,0,IF(BF93&lt;=0,0,('LED Curve'!$D$19*(BF93/$W$2)^3+'LED Curve'!$D$20*(BF93/$W$2)^2+'LED Curve'!$D$21*(BF93/$W$2)^1+'LED Curve'!$D$22)*$AC$2*$W$2))</f>
        <v>790.72757749980144</v>
      </c>
      <c r="FK93">
        <f>IF($W$3=0,0,IF(BG93&lt;=0,0,('LED Curve'!$D$19*(BG93/$W$3)^3+'LED Curve'!$D$20*(BG93/$W$3)^2+'LED Curve'!$D$21*(BG93/$W$3)^1+'LED Curve'!$D$22)*$AC$3*$W$3))</f>
        <v>1976.8189437495037</v>
      </c>
      <c r="FL93">
        <f>IF($W$4=0,0,IF(BH93&lt;=0,0,('LED Curve'!$D$19*(BH93/$W$4)^3+'LED Curve'!$D$20*(BH93/$W$4)^2+'LED Curve'!$D$21*(BH93/$W$4)^1+'LED Curve'!$D$22)*$AC$4*$W$4))</f>
        <v>0</v>
      </c>
      <c r="FM93">
        <f>IF($W$5=0,0,IF(BI93&lt;=0,0,('LED Curve'!$D$19*(BI93/$W$5)^3+'LED Curve'!$D$20*(BI93/$W$5)^2+'LED Curve'!$D$21*(BI93/$W$5)^1+'LED Curve'!$D$22)*$AC$5*$W$5))</f>
        <v>0</v>
      </c>
      <c r="FN93">
        <f>IF($W$6=0,0,IF(BJ93&lt;=0,0,('LED Curve'!$D$19*(BJ93/$W$6)^3+'LED Curve'!$D$20*(BJ93/$W$6)^2+'LED Curve'!$D$21*(BJ93/$W$6)^1+'LED Curve'!$D$22)*$AC$6*$W$6))</f>
        <v>0</v>
      </c>
      <c r="FO93">
        <f>IF($Z$2=0,0,IF(BK93&lt;=0,0,('LED Curve'!$D$19*(BK93/$Z$2)^3+'LED Curve'!$D$20*(BK93/$Z$2)^2+'LED Curve'!$D$21*(BK93/$Z$2)^1+'LED Curve'!$D$22)*$AE$2*$Z$2))</f>
        <v>0</v>
      </c>
      <c r="FP93">
        <f>IF($Z$3=0,0,IF(BL93&lt;=0,0,('LED Curve'!$D$19*(BL93/$Z$3)^3+'LED Curve'!$D$20*(BL93/$Z$3)^2+'LED Curve'!$D$21*(BL93/$Z$3)^1+'LED Curve'!$D$22)*$AE$3*$Z$3))</f>
        <v>0</v>
      </c>
      <c r="FQ93">
        <f>IF($Z$4=0,0,IF(BM93&lt;=0,0,('LED Curve'!$D$19*(BM93/$Z$4)^3+'LED Curve'!$D$20*(BM93/$Z$4)^2+'LED Curve'!$D$21*(BM93/$Z$4)^1+'LED Curve'!$D$22)*$AE$4*$Z$4))</f>
        <v>0</v>
      </c>
      <c r="FR93">
        <f>IF($Z$5=0,0,IF(BN93&lt;=0,0,('LED Curve'!$D$19*(BN93/$Z$5)^3+'LED Curve'!$D$20*(BN93/$Z$5)^2+'LED Curve'!$D$21*(BN93/$Z$5)^1+'LED Curve'!$D$22)*$AE$5*$Z$5))</f>
        <v>0</v>
      </c>
      <c r="FS93">
        <f>IF($Z$6=0,0,IF(BO93&lt;=0,0,('LED Curve'!$D$19*(BO93/$Z$6)^3+'LED Curve'!$D$20*(BO93/$Z$6)^2+'LED Curve'!$D$21*(BO93/$Z$6)^1+'LED Curve'!$D$22)*$AE$6*$Z$6))</f>
        <v>0</v>
      </c>
      <c r="FU93">
        <f>IF($W$2=0,0,IF(BQ93&lt;=0,0,('LED Curve'!$D$19*(BQ93/$W$2)^3+'LED Curve'!$D$20*(BQ93/$W$2)^2+'LED Curve'!$D$21*(BQ93/$W$2)^1+'LED Curve'!$D$22)*$AC$2*$W$2))</f>
        <v>799.185456953997</v>
      </c>
      <c r="FV93">
        <f>IF($W$3=0,0,IF(BR93&lt;=0,0,('LED Curve'!$D$19*(BR93/$W$3)^3+'LED Curve'!$D$20*(BR93/$W$3)^2+'LED Curve'!$D$21*(BR93/$W$3)^1+'LED Curve'!$D$22)*$AC$3*$W$3))</f>
        <v>1997.9636423849925</v>
      </c>
      <c r="FW93">
        <f>IF($W$4=0,0,IF(BS93&lt;=0,0,('LED Curve'!$D$19*(BS93/$W$4)^3+'LED Curve'!$D$20*(BS93/$W$4)^2+'LED Curve'!$D$21*(BS93/$W$4)^1+'LED Curve'!$D$22)*$AC$4*$W$4))</f>
        <v>0</v>
      </c>
      <c r="FX93">
        <f>IF($W$5=0,0,IF(BT93&lt;=0,0,('LED Curve'!$D$19*(BT93/$W$5)^3+'LED Curve'!$D$20*(BT93/$W$5)^2+'LED Curve'!$D$21*(BT93/$W$5)^1+'LED Curve'!$D$22)*$AC$5*$W$5))</f>
        <v>0</v>
      </c>
      <c r="FY93">
        <f>IF($W$6=0,0,IF(BU93&lt;=0,0,('LED Curve'!$D$19*(BU93/$W$6)^3+'LED Curve'!$D$20*(BU93/$W$6)^2+'LED Curve'!$D$21*(BU93/$W$6)^1+'LED Curve'!$D$22)*$AC$6*$W$6))</f>
        <v>0</v>
      </c>
      <c r="FZ93">
        <f>IF($Z$2=0,0,IF(BV93&lt;=0,0,('LED Curve'!$D$19*(BV93/$Z$2)^3+'LED Curve'!$D$20*(BV93/$Z$2)^2+'LED Curve'!$D$21*(BV93/$Z$2)^1+'LED Curve'!$D$22)*$AE$2*$Z$2))</f>
        <v>0</v>
      </c>
      <c r="GA93">
        <f>IF($Z$3=0,0,IF(BW93&lt;=0,0,('LED Curve'!$D$19*(BW93/$Z$3)^3+'LED Curve'!$D$20*(BW93/$Z$3)^2+'LED Curve'!$D$21*(BW93/$Z$3)^1+'LED Curve'!$D$22)*$AE$3*$Z$3))</f>
        <v>0</v>
      </c>
      <c r="GB93">
        <f>IF($Z$4=0,0,IF(BX93&lt;=0,0,('LED Curve'!$D$19*(BX93/$Z$4)^3+'LED Curve'!$D$20*(BX93/$Z$4)^2+'LED Curve'!$D$21*(BX93/$Z$4)^1+'LED Curve'!$D$22)*$AE$4*$Z$4))</f>
        <v>0</v>
      </c>
      <c r="GC93">
        <f>IF($Z$5=0,0,IF(BY93&lt;=0,0,('LED Curve'!$D$19*(BY93/$Z$5)^3+'LED Curve'!$D$20*(BY93/$Z$5)^2+'LED Curve'!$D$21*(BY93/$Z$5)^1+'LED Curve'!$D$22)*$AE$5*$Z$5))</f>
        <v>0</v>
      </c>
      <c r="GD93">
        <f>IF($Z$6=0,0,IF(BZ93&lt;=0,0,('LED Curve'!$D$19*(BZ93/$Z$6)^3+'LED Curve'!$D$20*(BZ93/$Z$6)^2+'LED Curve'!$D$21*(BZ93/$Z$6)^1+'LED Curve'!$D$22)*$AE$6*$Z$6))</f>
        <v>0</v>
      </c>
      <c r="GF93">
        <f>IF($W$2=0,0,IF(CB93&lt;=0,0,('LED Curve'!$D$19*(CB93/$W$2)^3+'LED Curve'!$D$20*(CB93/$W$2)^2+'LED Curve'!$D$21*(CB93/$W$2)^1+'LED Curve'!$D$22)*$AC$2*$W$2))</f>
        <v>809.04407453973033</v>
      </c>
      <c r="GG93">
        <f>IF($W$3=0,0,IF(CC93&lt;=0,0,('LED Curve'!$D$19*(CC93/$W$3)^3+'LED Curve'!$D$20*(CC93/$W$3)^2+'LED Curve'!$D$21*(CC93/$W$3)^1+'LED Curve'!$D$22)*$AC$3*$W$3))</f>
        <v>2022.6101863493259</v>
      </c>
      <c r="GH93">
        <f>IF($W$4=0,0,IF(CD93&lt;=0,0,('LED Curve'!$D$19*(CD93/$W$4)^3+'LED Curve'!$D$20*(CD93/$W$4)^2+'LED Curve'!$D$21*(CD93/$W$4)^1+'LED Curve'!$D$22)*$AC$4*$W$4))</f>
        <v>0</v>
      </c>
      <c r="GI93">
        <f>IF($W$5=0,0,IF(CE93&lt;=0,0,('LED Curve'!$D$19*(CE93/$W$5)^3+'LED Curve'!$D$20*(CE93/$W$5)^2+'LED Curve'!$D$21*(CE93/$W$5)^1+'LED Curve'!$D$22)*$AC$5*$W$5))</f>
        <v>0</v>
      </c>
      <c r="GJ93">
        <f>IF($W$6=0,0,IF(CF93&lt;=0,0,('LED Curve'!$D$19*(CF93/$W$6)^3+'LED Curve'!$D$20*(CF93/$W$6)^2+'LED Curve'!$D$21*(CF93/$W$6)^1+'LED Curve'!$D$22)*$AC$6*$W$6))</f>
        <v>0</v>
      </c>
      <c r="GK93">
        <f>IF($Z$2=0,0,IF(CG93&lt;=0,0,('LED Curve'!$D$19*(CG93/$Z$2)^3+'LED Curve'!$D$20*(CG93/$Z$2)^2+'LED Curve'!$D$21*(CG93/$Z$2)^1+'LED Curve'!$D$22)*$AE$2*$Z$2))</f>
        <v>0</v>
      </c>
      <c r="GL93">
        <f>IF($Z$3=0,0,IF(CH93&lt;=0,0,('LED Curve'!$D$19*(CH93/$Z$3)^3+'LED Curve'!$D$20*(CH93/$Z$3)^2+'LED Curve'!$D$21*(CH93/$Z$3)^1+'LED Curve'!$D$22)*$AE$3*$Z$3))</f>
        <v>0</v>
      </c>
      <c r="GM93">
        <f>IF($Z$4=0,0,IF(CI93&lt;=0,0,('LED Curve'!$D$19*(CI93/$Z$4)^3+'LED Curve'!$D$20*(CI93/$Z$4)^2+'LED Curve'!$D$21*(CI93/$Z$4)^1+'LED Curve'!$D$22)*$AE$4*$Z$4))</f>
        <v>0</v>
      </c>
      <c r="GN93">
        <f>IF($Z$5=0,0,IF(CJ93&lt;=0,0,('LED Curve'!$D$19*(CJ93/$Z$5)^3+'LED Curve'!$D$20*(CJ93/$Z$5)^2+'LED Curve'!$D$21*(CJ93/$Z$5)^1+'LED Curve'!$D$22)*$AE$5*$Z$5))</f>
        <v>0</v>
      </c>
      <c r="GO93">
        <f>IF($Z$6=0,0,IF(CK93&lt;=0,0,('LED Curve'!$D$19*(CK93/$Z$6)^3+'LED Curve'!$D$20*(CK93/$Z$6)^2+'LED Curve'!$D$21*(CK93/$Z$6)^1+'LED Curve'!$D$22)*$AE$6*$Z$6))</f>
        <v>0</v>
      </c>
      <c r="GQ93">
        <f t="shared" si="226"/>
        <v>2767.546521249305</v>
      </c>
      <c r="GR93">
        <f t="shared" si="154"/>
        <v>1002.650635831727</v>
      </c>
      <c r="GS93">
        <f t="shared" si="227"/>
        <v>2797.1490993389893</v>
      </c>
      <c r="GT93">
        <f t="shared" si="155"/>
        <v>488.92318249987375</v>
      </c>
      <c r="GU93">
        <f t="shared" si="228"/>
        <v>2831.6542608890563</v>
      </c>
      <c r="GV93">
        <f t="shared" si="156"/>
        <v>269.54221633071893</v>
      </c>
    </row>
    <row r="94" spans="1:204" ht="16.899999999999999">
      <c r="A94">
        <v>83</v>
      </c>
      <c r="B94">
        <f t="shared" si="117"/>
        <v>2.7018229166666666E-3</v>
      </c>
      <c r="C94" s="50">
        <f t="shared" si="118"/>
        <v>128.63179053251298</v>
      </c>
      <c r="D94" s="50">
        <f t="shared" si="119"/>
        <v>143.07976725834774</v>
      </c>
      <c r="E94" s="50">
        <f t="shared" si="120"/>
        <v>157.52774398418251</v>
      </c>
      <c r="G94" s="52">
        <f t="shared" si="121"/>
        <v>2.0417744528970312</v>
      </c>
      <c r="H94" s="52">
        <f t="shared" si="122"/>
        <v>2.2711074167991705</v>
      </c>
      <c r="I94" s="52">
        <f t="shared" si="123"/>
        <v>2.5004403807013094</v>
      </c>
      <c r="J94" s="52">
        <f>IF(C94&lt;Calculation!D$19,0,G94)</f>
        <v>2.0417744528970312</v>
      </c>
      <c r="K94" s="52">
        <f>IF(D94&lt;Calculation!D$19,0,H94)</f>
        <v>2.2711074167991705</v>
      </c>
      <c r="L94" s="52">
        <f>IF(E94&lt;Calculation!D$19,0,I94)</f>
        <v>2.5004403807013094</v>
      </c>
      <c r="M94" s="52">
        <f>IF(IF(C94&lt;Calculation!D$19,0,C94*(R$3/(R$2+R$3)))&gt;0,$H$2*SIN(2*PI()*$E$2*B94)+$H$5,0)</f>
        <v>2.0581789473884045</v>
      </c>
      <c r="N94" s="52">
        <f>IF(IF(D94&lt;Calculation!D$19,0,D94*(R$3/(R$2+R$3)))&gt;0,$J$2*SIN(2*PI()*$E$2*B94)+$J$5,0)</f>
        <v>2.0933840045634331</v>
      </c>
      <c r="O94" s="52">
        <f>IF(IF(E94&lt;Calculation!D$19,0,E94*(R$3/(R$2+R$3)))&gt;0,$L$2*SIN(2*PI()*$E$2*B94)+$L$5,0)</f>
        <v>2.135136487386359</v>
      </c>
      <c r="Q94" s="55">
        <f>(M94/Design!C$43)*10^3</f>
        <v>228.68654970982271</v>
      </c>
      <c r="R94" s="55">
        <f>(N94/Design!C$43)*10^3</f>
        <v>232.59822272927033</v>
      </c>
      <c r="S94" s="55">
        <f>(O94/Design!C$43)*10^3</f>
        <v>237.23738748737321</v>
      </c>
      <c r="U94" s="55">
        <f>(($H$2*SIN(2*PI()*$E$2*B94)+$H$5)/Design!C$43)*10^3</f>
        <v>228.68654970982271</v>
      </c>
      <c r="V94" s="55">
        <f>(($J$2*SIN(2*PI()*$E$2*B94)+$J$5)/Design!C$43)*10^3</f>
        <v>232.59822272927033</v>
      </c>
      <c r="W94" s="55">
        <f>(($L$2*SIN(2*PI()*$E$2*B94)+$L$5)/Design!C$43)*10^3</f>
        <v>237.23738748737321</v>
      </c>
      <c r="Y94" s="99">
        <f>IF(C94&lt;('LED Curve'!$D$14*(U94/$W$2)^3+'LED Curve'!$D$15*(U94/$W$2)^2+'LED Curve'!$D$16*(U94/$W$2)^1+'LED Curve'!$D$17)*$AC$2+((R$5-1)*Design!C$18),0,         ('LED Curve'!$D$14*(U94/$W$2)^3+'LED Curve'!$D$15*(U94/$W$2)^2+'LED Curve'!$D$16*(U94/$W$2)^1+'LED Curve'!$D$17)*$AC$2)</f>
        <v>26.803949069618604</v>
      </c>
      <c r="Z94" s="99">
        <f>IF(Y94=0,0,IF(C94&lt;Y94+('LED Curve'!$D$14*(U94/$W$3)^3+'LED Curve'!$D$15*(U94/$W$3)^2+'LED Curve'!$D$16*(U94/$W$3)^1+'LED Curve'!$D$17)*$AC$3+((R$5-2)*Design!C$18),0,         ('LED Curve'!$D$14*(U94/$W$3)^3+'LED Curve'!$D$15*(U94/$W$3)^2+'LED Curve'!$D$16*(U94/$W$3)^1+'LED Curve'!$D$17)*$AC$3))</f>
        <v>67.009872674046505</v>
      </c>
      <c r="AA94" s="99">
        <f>IF(Z94=0,0,IF(C94&lt;(SUM(Y94:Z94)+('LED Curve'!$D$14*(U94/$W$4)^3+'LED Curve'!$D$15*(U94/$W$4)^2+'LED Curve'!$D$16*(U94/$W$4)^1+'LED Curve'!$D$17)*$AC$4+((R$5-3)*Design!C$18)),0,         ('LED Curve'!$D$14*(U94/$W$4)^3+'LED Curve'!$D$15*(U94/$W$4)^2+'LED Curve'!$D$16*(U94/$W$4)^1+'LED Curve'!$D$17)*$AC$4))</f>
        <v>0</v>
      </c>
      <c r="AB94" s="99">
        <f>IF(AA94=0,0,IF(C94&lt;(SUM(Y94:AA94)+('LED Curve'!$D$14*(U94/$W$5)^3+'LED Curve'!$D$15*(U94/$W$5)^2+'LED Curve'!$D$16*(U94/$W$5)^1+'LED Curve'!$D$17)*$AC$5+((R$5-4)*Design!C$18)),0,         ('LED Curve'!$D$14*(U94/$W$5)^3+'LED Curve'!$D$15*(U94/$W$5)^2+'LED Curve'!$D$16*(U94/$W$5)^1+'LED Curve'!$D$17)*$AC$5))</f>
        <v>0</v>
      </c>
      <c r="AC94" s="99">
        <f>IF(AB94=0,0,IF(C94&lt;(SUM(Y94:AB94)+ ('LED Curve'!$D$14*(U94/$W$6)^3+'LED Curve'!$D$15*(U94/$W$6)^2+'LED Curve'!$D$16*(U94/$W$6)^1+'LED Curve'!$D$17)*$AC$6+((R$5-5)*Design!C$18)),0,         ('LED Curve'!$D$14*(U94/$W$6)^3+'LED Curve'!$D$15*(U94/$W$6)^2+'LED Curve'!$D$16*(U94/$W$6)^1+'LED Curve'!$D$17)*$AC$6))</f>
        <v>0</v>
      </c>
      <c r="AD94" s="99">
        <f>IF(AC94=0,0,IF(C94&lt;(SUM(Y94:AC94)+('LED Curve'!$D$14*(U94/$Z$2)^3+'LED Curve'!$D$15*(U94/$Z$2)^2+'LED Curve'!$D$16*(U94/$Z$2)^1+'LED Curve'!$D$17)*$AE$2+((R$5-6)*Design!C$18)),0,         ('LED Curve'!$D$14*(U94/$Z$2)^3+'LED Curve'!$D$15*(U94/$Z$2)^2+'LED Curve'!$D$16*(U94/$Z$2)^1+'LED Curve'!$D$17)*$AE$2))</f>
        <v>0</v>
      </c>
      <c r="AE94" s="99">
        <f>IF(AD94=0,0,IF(C94&lt;(SUM(Y94:AD94)+('LED Curve'!$D$14*(U94/$Z$3)^3+'LED Curve'!$D$15*(U94/$Z$3)^2+'LED Curve'!$D$16*(U94/$Z$3)^1+'LED Curve'!$D$17)*$AE$3+((R$5-7)*Design!C$18)),0,         ('LED Curve'!$D$14*(U94/$Z$3)^3+'LED Curve'!$D$15*(U94/$Z$3)^2+'LED Curve'!$D$16*(U94/$Z$3)^1+'LED Curve'!$D$17)*$AE$3))</f>
        <v>0</v>
      </c>
      <c r="AF94" s="99">
        <f>IF(AE94=0,0,IF(C94&lt;(SUM(Y94:AE94)+('LED Curve'!$D$14*(U94/$Z$4)^3+'LED Curve'!$D$15*(U94/$Z$4)^2+'LED Curve'!$D$16*(U94/$Z$4)^1+'LED Curve'!$D$17)*$AE$4+((R$5-8)*Design!C$18)),0,         ('LED Curve'!$D$14*(U94/$Z$4)^3+'LED Curve'!$D$15*(U94/$Z$4)^2+'LED Curve'!$D$16*(U94/$Z$4)^1+'LED Curve'!$D$17)*$AE$4))</f>
        <v>0</v>
      </c>
      <c r="AG94" s="99">
        <f>IF(AF94=0,0,IF(C94&lt;(SUM(Y94:AF94)+('LED Curve'!$D$14*(U94/$Z$5)^3+'LED Curve'!$D$15*(U94/$Z$5)^2+'LED Curve'!$D$16*(U94/$Z$5)^1+'LED Curve'!$D$17)*$AE$5+((R$5-9)*Design!C$18)),0,         ('LED Curve'!$D$14*(U94/$Z$5)^3+'LED Curve'!$D$15*(U94/$Z$5)^2+'LED Curve'!$D$16*(U94/$Z$5)^1+'LED Curve'!$D$17)*$AE$5))</f>
        <v>0</v>
      </c>
      <c r="AH94" s="99">
        <f>IF(AG94=0,0,IF(C94&lt;(SUM(Y94:AG94)+('LED Curve'!$D$14*(U94/$Z$6)^3+'LED Curve'!$D$15*(U94/$Z$6)^2+'LED Curve'!$D$16*(U94/$Z$6)^1+'LED Curve'!$D$17)*$AE$6+((R$5-10)*Design!C$18)),0,         ('LED Curve'!$D$14*(U94/$Z$6)^3+'LED Curve'!$D$15*(U94/$Z$6)^2+'LED Curve'!$D$16*(U94/$Z$6)^1+'LED Curve'!$D$17)*$AE$6))</f>
        <v>0</v>
      </c>
      <c r="AI94">
        <f t="shared" si="157"/>
        <v>93.813821743665102</v>
      </c>
      <c r="AJ94" s="57">
        <f>IF(D94&lt;('LED Curve'!$D$14*(V94/$W$2)^3+'LED Curve'!$D$15*(V94/$W$2)^2+'LED Curve'!$D$16*(V94/$W$2)^1+'LED Curve'!$D$17)*$AC$2+((R$5-1)*Design!C$18),0,         ('LED Curve'!$D$14*(V94/$W$2)^3+'LED Curve'!$D$15*(V94/$W$2)^2+'LED Curve'!$D$16*(V94/$W$2)^1+'LED Curve'!$D$17)*$AC$2)</f>
        <v>26.838390122089741</v>
      </c>
      <c r="AK94" s="57">
        <f>IF(AJ94=0,0,IF(D94&lt;AJ94+('LED Curve'!$D$14*(V94/$W$3)^3+'LED Curve'!$D$15*(V94/$W$3)^2+'LED Curve'!$D$16*(V94/$W$3)^1+'LED Curve'!$D$17)*$AC$3+((R$5-1)*Design!C$18),0,         ('LED Curve'!$D$14*(V94/$W$3)^3+'LED Curve'!$D$15*(V94/$W$3)^2+'LED Curve'!$D$16*(V94/$W$3)^1+'LED Curve'!$D$17)*$AC$3))</f>
        <v>67.095975305224357</v>
      </c>
      <c r="AL94" s="57">
        <f>IF(AK94=0,0,IF(D94&lt;(SUM(AJ94:AK94)+('LED Curve'!$D$14*(V94/$W$4)^3+'LED Curve'!$D$15*(V94/$W$4)^2+'LED Curve'!$D$16*(V94/$W$4)^1+'LED Curve'!$D$17)*$AC$4+((R$5-1)*Design!C$18)),0,         ('LED Curve'!$D$14*(V94/$W$4)^3+'LED Curve'!$D$15*(V94/$W$4)^2+'LED Curve'!$D$16*(V94/$W$4)^1+'LED Curve'!$D$17)*$AC$4))</f>
        <v>0</v>
      </c>
      <c r="AM94" s="57">
        <f>IF(AL94=0,0,IF(D94&lt;(SUM(AJ94:AL94)+('LED Curve'!$D$14*(V94/$W$5)^3+'LED Curve'!$D$15*(V94/$W$5)^2+'LED Curve'!$D$16*(V94/$W$5)^1+'LED Curve'!$D$17)*$AC$5+((R$5-1)*Design!C$18)),0,         ('LED Curve'!$D$14*(V94/$W$5)^3+'LED Curve'!$D$15*(V94/$W$5)^2+'LED Curve'!$D$16*(V94/$W$5)^1+'LED Curve'!$D$17)*$AC$5))</f>
        <v>0</v>
      </c>
      <c r="AN94" s="57">
        <f>IF(AM94=0,0,IF(D94&lt;(SUM(AJ94:AM94)+ ('LED Curve'!$D$14*(V94/$W$6)^3+'LED Curve'!$D$15*(V94/$W$6)^2+'LED Curve'!$D$16*(V94/$W$6)^1+'LED Curve'!$D$17)*$AC$6+((R$5-1)*Design!C$18)),0,         ('LED Curve'!$D$14*(V94/$W$6)^3+'LED Curve'!$D$15*(V94/$W$6)^2+'LED Curve'!$D$16*(V94/$W$6)^1+'LED Curve'!$D$17)*$AC$6))</f>
        <v>0</v>
      </c>
      <c r="AO94" s="57">
        <f>IF(AN94=0,0,IF(D94&lt;(SUM(AJ94:AN94)+('LED Curve'!$D$14*(V94/$Z$2)^3+'LED Curve'!$D$15*(V94/$Z$2)^2+'LED Curve'!$D$16*(V94/$Z$2)^1+'LED Curve'!$D$17)*$AE$2+((R$5-1)*Design!C$18)),0,         ('LED Curve'!$D$14*(V94/$Z$2)^3+'LED Curve'!$D$15*(V94/$Z$2)^2+'LED Curve'!$D$16*(V94/$Z$2)^1+'LED Curve'!$D$17)*$AE$2))</f>
        <v>0</v>
      </c>
      <c r="AP94" s="57">
        <f>IF(AO94=0,0,IF(D94&lt;(SUM(AJ94:AO94)+('LED Curve'!$D$14*(V94/$Z$3)^3+'LED Curve'!$D$15*(V94/$Z$3)^2+'LED Curve'!$D$16*(V94/$Z$3)^1+'LED Curve'!$D$17)*$AE$3+((R$5-1)*Design!C$18)),0,         ('LED Curve'!$D$14*(V94/$Z$3)^3+'LED Curve'!$D$15*(V94/$Z$3)^2+'LED Curve'!$D$16*(V94/$Z$3)^1+'LED Curve'!$D$17)*$AE$3))</f>
        <v>0</v>
      </c>
      <c r="AQ94" s="57">
        <f>IF(AP94=0,0,IF(D94&lt;(SUM(AJ94:AP94)+('LED Curve'!$D$14*(V94/$Z$4)^3+'LED Curve'!$D$15*(V94/$Z$4)^2+'LED Curve'!$D$16*(V94/$Z$4)^1+'LED Curve'!$D$17)*$AE$4+((R$5-1)*Design!C$18)),0,         ('LED Curve'!$D$14*(V94/$Z$4)^3+'LED Curve'!$D$15*(V94/$Z$4)^2+'LED Curve'!$D$16*(V94/$Z$4)^1+'LED Curve'!$D$17)*$AE$4))</f>
        <v>0</v>
      </c>
      <c r="AR94" s="57">
        <f>IF(AQ94=0,0,IF(D94&lt;(SUM(AJ94:AQ94)+('LED Curve'!$D$14*(V94/$Z$5)^3+'LED Curve'!$D$15*(V94/$Z$5)^2+'LED Curve'!$D$16*(V94/$Z$5)^1+'LED Curve'!$D$17)*$AE$5+((R$5-1)*Design!C$18)),0,         ('LED Curve'!$D$14*(V94/$Z$5)^3+'LED Curve'!$D$15*(V94/$Z$5)^2+'LED Curve'!$D$16*(V94/$Z$5)^1+'LED Curve'!$D$17)*$AE$5))</f>
        <v>0</v>
      </c>
      <c r="AS94" s="57">
        <f>IF(AR94=0,0,IF(D94&lt;(SUM(AJ94:AR94)+('LED Curve'!$D$14*(V94/$Z$6)^3+'LED Curve'!$D$15*(V94/$Z$6)^2+'LED Curve'!$D$16*(V94/$Z$6)^1+'LED Curve'!$D$17)*$AE$6+((R$5-1)*Design!C$18)),0,         ('LED Curve'!$D$14*(V94/$Z$6)^3+'LED Curve'!$D$15*(V94/$Z$6)^2+'LED Curve'!$D$16*(V94/$Z$6)^1+'LED Curve'!$D$17)*$AE$6))</f>
        <v>0</v>
      </c>
      <c r="AU94" s="59">
        <f>IF(E94&lt;('LED Curve'!$D$14*(W94/$W$2)^3+'LED Curve'!$D$15*(W94/$W$2)^2+'LED Curve'!$D$16*(W94/$W$2)^1+'LED Curve'!$D$17)*$AC$2+((R$5-1)*Design!C$18),0,         ('LED Curve'!$D$14*(W94/$W$2)^3+'LED Curve'!$D$15*(W94/$W$2)^2+'LED Curve'!$D$16*(W94/$W$2)^1+'LED Curve'!$D$17)*$AC$2)</f>
        <v>26.874612337445186</v>
      </c>
      <c r="AV94" s="59">
        <f>IF(AU94=0,0,IF(E94&lt;AU94+('LED Curve'!$D$14*(W94/$W$3)^3+'LED Curve'!$D$15*(W94/$W$3)^2+'LED Curve'!$D$16*(W94/$W$3)^1+'LED Curve'!$D$17)*$AC$3+((R$5-2)*Design!C$18),0,         ('LED Curve'!$D$14*(W94/$W$3)^3+'LED Curve'!$D$15*(W94/$W$3)^2+'LED Curve'!$D$16*(W94/$W$3)^1+'LED Curve'!$D$17)*$AC$3))</f>
        <v>67.186530843612957</v>
      </c>
      <c r="AW94" s="59">
        <f>IF(AV94=0,0,IF(E94&lt;(SUM(AU94:AV94)+('LED Curve'!$D$14*(W94/$W$4)^3+'LED Curve'!$D$15*(W94/$W$4)^2+'LED Curve'!$D$16*(W94/$W$4)^1+'LED Curve'!$D$17)*$AC$4+((R$5-3)*Design!C$18)),0,         ('LED Curve'!$D$14*(W94/$W$4)^3+'LED Curve'!$D$15*(W94/$W$4)^2+'LED Curve'!$D$16*(W94/$W$4)^1+'LED Curve'!$D$17)*$AC$4))</f>
        <v>60.467877759251664</v>
      </c>
      <c r="AX94" s="59">
        <f>IF(AW94=0,0,IF(E94&lt;(SUM(AU94:AW94)+('LED Curve'!$D$14*(W94/$W$5)^3+'LED Curve'!$D$15*(W94/$W$5)^2+'LED Curve'!$D$16*(W94/$W$5)^1+'LED Curve'!$D$17)*$AC$5+((R$5-4)*Design!C$18)),0,         ('LED Curve'!$D$14*(W94/$W$5)^3+'LED Curve'!$D$15*(W94/$W$5)^2+'LED Curve'!$D$16*(W94/$W$5)^1+'LED Curve'!$D$17)*$AC$5))</f>
        <v>0</v>
      </c>
      <c r="AY94" s="59">
        <f>IF(AX94=0,0,IF(E94&lt;(SUM(AU94:AX94)+ ('LED Curve'!$D$14*(W94/$W$6)^3+'LED Curve'!$D$15*(W94/$W$6)^2+'LED Curve'!$D$16*(W94/$W$6)^1+'LED Curve'!$D$17)*$AC$6+((R$5-5)*Design!C$18)),0,         ('LED Curve'!$D$14*(W94/$W$6)^3+'LED Curve'!$D$15*(W94/$W$6)^2+'LED Curve'!$D$16*(W94/$W$6)^1+'LED Curve'!$D$17)*$AC$6))</f>
        <v>0</v>
      </c>
      <c r="AZ94" s="59">
        <f>IF(AY94=0,0,IF(E94&lt;(SUM(AU94:AY94)+('LED Curve'!$D$14*(W94/$Z$2)^3+'LED Curve'!$D$15*(W94/$Z$2)^2+'LED Curve'!$D$16*(W94/$Z$2)^1+'LED Curve'!$D$17)*$AE$2+((R$5-6)*Design!C$18)),0,         ('LED Curve'!$D$14*(W94/$Z$2)^3+'LED Curve'!$D$15*(W94/$Z$2)^2+'LED Curve'!$D$16*(W94/$Z$2)^1+'LED Curve'!$D$17)*$AE$2))</f>
        <v>0</v>
      </c>
      <c r="BA94" s="59">
        <f>IF(AZ94=0,0,IF(E94&lt;(SUM(AU94:AZ94)+('LED Curve'!$D$14*(W94/$Z$3)^3+'LED Curve'!$D$15*(W94/$Z$3)^2+'LED Curve'!$D$16*(W94/$Z$3)^1+'LED Curve'!$D$17)*$AE$3+((R$5-7)*Design!C$18)),0,         ('LED Curve'!$D$14*(W94/$Z$3)^3+'LED Curve'!$D$15*(W94/$Z$3)^2+'LED Curve'!$D$16*(W94/$Z$3)^1+'LED Curve'!$D$17)*$AE$3))</f>
        <v>0</v>
      </c>
      <c r="BB94" s="59">
        <f>IF(BA94=0,0,IF(E94&lt;(SUM(AU94:BA94)+('LED Curve'!$D$14*(W94/$Z$4)^3+'LED Curve'!$D$15*(W94/$Z$4)^2+'LED Curve'!$D$16*(W94/$Z$4)^1+'LED Curve'!$D$17)*$AE$4+((R$5-8)*Design!C$18)),0,         ('LED Curve'!$D$14*(W94/$Z$4)^3+'LED Curve'!$D$15*(W94/$Z$4)^2+'LED Curve'!$D$16*(W94/$Z$4)^1+'LED Curve'!$D$17)*$AE$4))</f>
        <v>0</v>
      </c>
      <c r="BC94" s="59">
        <f>IF(BB94=0,0,IF(E94&lt;(SUM(AU94:BB94)+('LED Curve'!$D$14*(W94/$Z$5)^3+'LED Curve'!$D$15*(W94/$Z$5)^2+'LED Curve'!$D$16*(W94/$Z$5)^1+'LED Curve'!$D$17)*$AE$5+((R$5-9)*Design!C$18)),0,         ('LED Curve'!$D$14*(W94/$Z$5)^3+'LED Curve'!$D$15*(W94/$Z$5)^2+'LED Curve'!$D$16*(W94/$Z$5)^1+'LED Curve'!$D$17)*$AE$5))</f>
        <v>0</v>
      </c>
      <c r="BD94" s="59">
        <f>IF(BC94=0,0,IF(E94&lt;(SUM(AU94:BC94)+('LED Curve'!$D$14*(W94/$Z$6)^3+'LED Curve'!$D$15*(W94/$Z$6)^2+'LED Curve'!$D$16*(W94/$Z$6)^1+'LED Curve'!$D$17)*$AE$6+((R$5-10)*Design!C$18)),0,         ('LED Curve'!$D$14*(W94/$Z$6)^3+'LED Curve'!$D$15*(W94/$Z$6)^2+'LED Curve'!$D$16*(W94/$Z$6)^1+'LED Curve'!$D$17)*$AE$6))</f>
        <v>0</v>
      </c>
      <c r="BE94">
        <f t="shared" si="158"/>
        <v>154.52902094030981</v>
      </c>
      <c r="BF94" s="64">
        <f t="shared" si="124"/>
        <v>228.68654970982271</v>
      </c>
      <c r="BG94" s="64">
        <f t="shared" si="125"/>
        <v>228.68654970982271</v>
      </c>
      <c r="BH94" s="64">
        <f t="shared" si="126"/>
        <v>0</v>
      </c>
      <c r="BI94" s="64">
        <f t="shared" si="127"/>
        <v>0</v>
      </c>
      <c r="BJ94" s="64">
        <f t="shared" si="128"/>
        <v>0</v>
      </c>
      <c r="BK94" s="64">
        <f t="shared" si="129"/>
        <v>0</v>
      </c>
      <c r="BL94" s="64">
        <f t="shared" si="130"/>
        <v>0</v>
      </c>
      <c r="BM94" s="64">
        <f t="shared" si="131"/>
        <v>0</v>
      </c>
      <c r="BN94" s="64">
        <f t="shared" si="132"/>
        <v>0</v>
      </c>
      <c r="BO94" s="64">
        <f t="shared" si="133"/>
        <v>0</v>
      </c>
      <c r="BQ94" s="67">
        <f t="shared" si="134"/>
        <v>232.59822272927033</v>
      </c>
      <c r="BR94" s="67">
        <f t="shared" si="135"/>
        <v>232.59822272927033</v>
      </c>
      <c r="BS94" s="67">
        <f t="shared" si="136"/>
        <v>0</v>
      </c>
      <c r="BT94" s="67">
        <f t="shared" si="137"/>
        <v>0</v>
      </c>
      <c r="BU94" s="67">
        <f t="shared" si="138"/>
        <v>0</v>
      </c>
      <c r="BV94" s="67">
        <f t="shared" si="139"/>
        <v>0</v>
      </c>
      <c r="BW94" s="67">
        <f t="shared" si="140"/>
        <v>0</v>
      </c>
      <c r="BX94" s="67">
        <f t="shared" si="141"/>
        <v>0</v>
      </c>
      <c r="BY94" s="67">
        <f t="shared" si="142"/>
        <v>0</v>
      </c>
      <c r="BZ94" s="67">
        <f t="shared" si="143"/>
        <v>0</v>
      </c>
      <c r="CB94" s="70">
        <f t="shared" si="144"/>
        <v>237.23738748737321</v>
      </c>
      <c r="CC94" s="70">
        <f t="shared" si="145"/>
        <v>237.23738748737321</v>
      </c>
      <c r="CD94" s="70">
        <f t="shared" si="146"/>
        <v>237.23738748737321</v>
      </c>
      <c r="CE94" s="70">
        <f t="shared" si="147"/>
        <v>0</v>
      </c>
      <c r="CF94" s="70">
        <f t="shared" si="148"/>
        <v>0</v>
      </c>
      <c r="CG94" s="70">
        <f t="shared" si="149"/>
        <v>0</v>
      </c>
      <c r="CH94" s="70">
        <f t="shared" si="150"/>
        <v>0</v>
      </c>
      <c r="CI94" s="70">
        <f t="shared" si="151"/>
        <v>0</v>
      </c>
      <c r="CJ94" s="70">
        <f t="shared" si="152"/>
        <v>0</v>
      </c>
      <c r="CK94" s="70">
        <f t="shared" si="153"/>
        <v>0</v>
      </c>
      <c r="CL94">
        <f t="shared" si="159"/>
        <v>711.71216246211964</v>
      </c>
      <c r="CM94" s="64">
        <f t="shared" si="160"/>
        <v>228.68654970982271</v>
      </c>
      <c r="CN94" s="64">
        <f t="shared" si="161"/>
        <v>228.68654970982271</v>
      </c>
      <c r="CO94" s="64">
        <f t="shared" si="162"/>
        <v>0</v>
      </c>
      <c r="CP94" s="64">
        <f t="shared" si="163"/>
        <v>0</v>
      </c>
      <c r="CQ94" s="64">
        <f t="shared" si="164"/>
        <v>0</v>
      </c>
      <c r="CR94" s="64">
        <f t="shared" si="165"/>
        <v>0</v>
      </c>
      <c r="CS94" s="64">
        <f t="shared" si="166"/>
        <v>0</v>
      </c>
      <c r="CT94" s="64">
        <f t="shared" si="167"/>
        <v>0</v>
      </c>
      <c r="CU94" s="64">
        <f t="shared" si="168"/>
        <v>0</v>
      </c>
      <c r="CV94" s="64">
        <f t="shared" si="169"/>
        <v>0</v>
      </c>
      <c r="CX94" s="103">
        <f t="shared" si="170"/>
        <v>232.59822272927033</v>
      </c>
      <c r="CY94" s="103">
        <f t="shared" si="171"/>
        <v>232.59822272927033</v>
      </c>
      <c r="CZ94" s="103">
        <f t="shared" si="172"/>
        <v>0</v>
      </c>
      <c r="DA94" s="103">
        <f t="shared" si="173"/>
        <v>0</v>
      </c>
      <c r="DB94" s="103">
        <f t="shared" si="174"/>
        <v>0</v>
      </c>
      <c r="DC94" s="103">
        <f t="shared" si="175"/>
        <v>0</v>
      </c>
      <c r="DD94" s="103">
        <f t="shared" si="176"/>
        <v>0</v>
      </c>
      <c r="DE94" s="103">
        <f t="shared" si="177"/>
        <v>0</v>
      </c>
      <c r="DF94" s="103">
        <f t="shared" si="178"/>
        <v>0</v>
      </c>
      <c r="DG94" s="103">
        <f t="shared" si="179"/>
        <v>0</v>
      </c>
      <c r="DI94" s="70">
        <f t="shared" si="180"/>
        <v>237.23738748737321</v>
      </c>
      <c r="DJ94" s="70">
        <f t="shared" si="181"/>
        <v>237.23738748737321</v>
      </c>
      <c r="DK94" s="70">
        <f t="shared" si="182"/>
        <v>237.23738748737321</v>
      </c>
      <c r="DL94" s="70">
        <f t="shared" si="183"/>
        <v>0</v>
      </c>
      <c r="DM94" s="70">
        <f t="shared" si="184"/>
        <v>0</v>
      </c>
      <c r="DN94" s="70">
        <f t="shared" si="185"/>
        <v>0</v>
      </c>
      <c r="DO94" s="70">
        <f t="shared" si="186"/>
        <v>0</v>
      </c>
      <c r="DP94" s="70">
        <f t="shared" si="187"/>
        <v>0</v>
      </c>
      <c r="DQ94" s="70">
        <f t="shared" si="188"/>
        <v>0</v>
      </c>
      <c r="DR94" s="70">
        <f t="shared" si="189"/>
        <v>0</v>
      </c>
      <c r="DT94">
        <f t="shared" si="190"/>
        <v>29.416360359877032</v>
      </c>
      <c r="DU94">
        <f t="shared" si="191"/>
        <v>33.280099572809327</v>
      </c>
      <c r="DV94">
        <f t="shared" si="192"/>
        <v>37.371470439587235</v>
      </c>
      <c r="DX94">
        <f t="shared" si="193"/>
        <v>0.45777677275658157</v>
      </c>
      <c r="DY94">
        <f t="shared" si="194"/>
        <v>0.4440036563717662</v>
      </c>
      <c r="DZ94">
        <f t="shared" si="195"/>
        <v>0.42881715918702118</v>
      </c>
      <c r="EB94">
        <f t="shared" si="196"/>
        <v>6.1297026313288905</v>
      </c>
      <c r="EC94">
        <f t="shared" si="197"/>
        <v>15.324256578322228</v>
      </c>
      <c r="ED94">
        <f t="shared" si="198"/>
        <v>0</v>
      </c>
      <c r="EE94">
        <f t="shared" si="199"/>
        <v>0</v>
      </c>
      <c r="EF94">
        <f t="shared" si="200"/>
        <v>0</v>
      </c>
      <c r="EG94">
        <f t="shared" si="201"/>
        <v>0</v>
      </c>
      <c r="EH94">
        <f t="shared" si="202"/>
        <v>0</v>
      </c>
      <c r="EI94">
        <f t="shared" si="203"/>
        <v>0</v>
      </c>
      <c r="EJ94">
        <f t="shared" si="204"/>
        <v>0</v>
      </c>
      <c r="EK94">
        <f t="shared" si="205"/>
        <v>0</v>
      </c>
      <c r="EM94">
        <f t="shared" si="206"/>
        <v>6.2425618433128784</v>
      </c>
      <c r="EN94">
        <f t="shared" si="207"/>
        <v>15.606404608282197</v>
      </c>
      <c r="EO94">
        <f t="shared" si="208"/>
        <v>0</v>
      </c>
      <c r="EP94">
        <f t="shared" si="209"/>
        <v>0</v>
      </c>
      <c r="EQ94">
        <f t="shared" si="210"/>
        <v>0</v>
      </c>
      <c r="ER94">
        <f t="shared" si="211"/>
        <v>0</v>
      </c>
      <c r="ES94">
        <f t="shared" si="212"/>
        <v>0</v>
      </c>
      <c r="ET94">
        <f t="shared" si="213"/>
        <v>0</v>
      </c>
      <c r="EU94">
        <f t="shared" si="214"/>
        <v>0</v>
      </c>
      <c r="EV94">
        <f t="shared" si="215"/>
        <v>0</v>
      </c>
      <c r="EX94">
        <f t="shared" si="216"/>
        <v>6.3756628206714243</v>
      </c>
      <c r="EY94">
        <f t="shared" si="217"/>
        <v>15.93915705167856</v>
      </c>
      <c r="EZ94">
        <f t="shared" si="218"/>
        <v>14.345241346510704</v>
      </c>
      <c r="FA94">
        <f t="shared" si="219"/>
        <v>0</v>
      </c>
      <c r="FB94">
        <f t="shared" si="220"/>
        <v>0</v>
      </c>
      <c r="FC94">
        <f t="shared" si="221"/>
        <v>0</v>
      </c>
      <c r="FD94">
        <f t="shared" si="222"/>
        <v>0</v>
      </c>
      <c r="FE94">
        <f t="shared" si="223"/>
        <v>0</v>
      </c>
      <c r="FF94">
        <f t="shared" si="224"/>
        <v>0</v>
      </c>
      <c r="FG94">
        <f t="shared" si="225"/>
        <v>0</v>
      </c>
      <c r="FJ94">
        <f>IF($W$2=0,0,IF(BF94&lt;=0,0,('LED Curve'!$D$19*(BF94/$W$2)^3+'LED Curve'!$D$20*(BF94/$W$2)^2+'LED Curve'!$D$21*(BF94/$W$2)^1+'LED Curve'!$D$22)*$AC$2*$W$2))</f>
        <v>794.73666327496539</v>
      </c>
      <c r="FK94">
        <f>IF($W$3=0,0,IF(BG94&lt;=0,0,('LED Curve'!$D$19*(BG94/$W$3)^3+'LED Curve'!$D$20*(BG94/$W$3)^2+'LED Curve'!$D$21*(BG94/$W$3)^1+'LED Curve'!$D$22)*$AC$3*$W$3))</f>
        <v>1986.8416581874135</v>
      </c>
      <c r="FL94">
        <f>IF($W$4=0,0,IF(BH94&lt;=0,0,('LED Curve'!$D$19*(BH94/$W$4)^3+'LED Curve'!$D$20*(BH94/$W$4)^2+'LED Curve'!$D$21*(BH94/$W$4)^1+'LED Curve'!$D$22)*$AC$4*$W$4))</f>
        <v>0</v>
      </c>
      <c r="FM94">
        <f>IF($W$5=0,0,IF(BI94&lt;=0,0,('LED Curve'!$D$19*(BI94/$W$5)^3+'LED Curve'!$D$20*(BI94/$W$5)^2+'LED Curve'!$D$21*(BI94/$W$5)^1+'LED Curve'!$D$22)*$AC$5*$W$5))</f>
        <v>0</v>
      </c>
      <c r="FN94">
        <f>IF($W$6=0,0,IF(BJ94&lt;=0,0,('LED Curve'!$D$19*(BJ94/$W$6)^3+'LED Curve'!$D$20*(BJ94/$W$6)^2+'LED Curve'!$D$21*(BJ94/$W$6)^1+'LED Curve'!$D$22)*$AC$6*$W$6))</f>
        <v>0</v>
      </c>
      <c r="FO94">
        <f>IF($Z$2=0,0,IF(BK94&lt;=0,0,('LED Curve'!$D$19*(BK94/$Z$2)^3+'LED Curve'!$D$20*(BK94/$Z$2)^2+'LED Curve'!$D$21*(BK94/$Z$2)^1+'LED Curve'!$D$22)*$AE$2*$Z$2))</f>
        <v>0</v>
      </c>
      <c r="FP94">
        <f>IF($Z$3=0,0,IF(BL94&lt;=0,0,('LED Curve'!$D$19*(BL94/$Z$3)^3+'LED Curve'!$D$20*(BL94/$Z$3)^2+'LED Curve'!$D$21*(BL94/$Z$3)^1+'LED Curve'!$D$22)*$AE$3*$Z$3))</f>
        <v>0</v>
      </c>
      <c r="FQ94">
        <f>IF($Z$4=0,0,IF(BM94&lt;=0,0,('LED Curve'!$D$19*(BM94/$Z$4)^3+'LED Curve'!$D$20*(BM94/$Z$4)^2+'LED Curve'!$D$21*(BM94/$Z$4)^1+'LED Curve'!$D$22)*$AE$4*$Z$4))</f>
        <v>0</v>
      </c>
      <c r="FR94">
        <f>IF($Z$5=0,0,IF(BN94&lt;=0,0,('LED Curve'!$D$19*(BN94/$Z$5)^3+'LED Curve'!$D$20*(BN94/$Z$5)^2+'LED Curve'!$D$21*(BN94/$Z$5)^1+'LED Curve'!$D$22)*$AE$5*$Z$5))</f>
        <v>0</v>
      </c>
      <c r="FS94">
        <f>IF($Z$6=0,0,IF(BO94&lt;=0,0,('LED Curve'!$D$19*(BO94/$Z$6)^3+'LED Curve'!$D$20*(BO94/$Z$6)^2+'LED Curve'!$D$21*(BO94/$Z$6)^1+'LED Curve'!$D$22)*$AE$6*$Z$6))</f>
        <v>0</v>
      </c>
      <c r="FU94">
        <f>IF($W$2=0,0,IF(BQ94&lt;=0,0,('LED Curve'!$D$19*(BQ94/$W$2)^3+'LED Curve'!$D$20*(BQ94/$W$2)^2+'LED Curve'!$D$21*(BQ94/$W$2)^1+'LED Curve'!$D$22)*$AC$2*$W$2))</f>
        <v>803.536189374125</v>
      </c>
      <c r="FV94">
        <f>IF($W$3=0,0,IF(BR94&lt;=0,0,('LED Curve'!$D$19*(BR94/$W$3)^3+'LED Curve'!$D$20*(BR94/$W$3)^2+'LED Curve'!$D$21*(BR94/$W$3)^1+'LED Curve'!$D$22)*$AC$3*$W$3))</f>
        <v>2008.8404734353126</v>
      </c>
      <c r="FW94">
        <f>IF($W$4=0,0,IF(BS94&lt;=0,0,('LED Curve'!$D$19*(BS94/$W$4)^3+'LED Curve'!$D$20*(BS94/$W$4)^2+'LED Curve'!$D$21*(BS94/$W$4)^1+'LED Curve'!$D$22)*$AC$4*$W$4))</f>
        <v>0</v>
      </c>
      <c r="FX94">
        <f>IF($W$5=0,0,IF(BT94&lt;=0,0,('LED Curve'!$D$19*(BT94/$W$5)^3+'LED Curve'!$D$20*(BT94/$W$5)^2+'LED Curve'!$D$21*(BT94/$W$5)^1+'LED Curve'!$D$22)*$AC$5*$W$5))</f>
        <v>0</v>
      </c>
      <c r="FY94">
        <f>IF($W$6=0,0,IF(BU94&lt;=0,0,('LED Curve'!$D$19*(BU94/$W$6)^3+'LED Curve'!$D$20*(BU94/$W$6)^2+'LED Curve'!$D$21*(BU94/$W$6)^1+'LED Curve'!$D$22)*$AC$6*$W$6))</f>
        <v>0</v>
      </c>
      <c r="FZ94">
        <f>IF($Z$2=0,0,IF(BV94&lt;=0,0,('LED Curve'!$D$19*(BV94/$Z$2)^3+'LED Curve'!$D$20*(BV94/$Z$2)^2+'LED Curve'!$D$21*(BV94/$Z$2)^1+'LED Curve'!$D$22)*$AE$2*$Z$2))</f>
        <v>0</v>
      </c>
      <c r="GA94">
        <f>IF($Z$3=0,0,IF(BW94&lt;=0,0,('LED Curve'!$D$19*(BW94/$Z$3)^3+'LED Curve'!$D$20*(BW94/$Z$3)^2+'LED Curve'!$D$21*(BW94/$Z$3)^1+'LED Curve'!$D$22)*$AE$3*$Z$3))</f>
        <v>0</v>
      </c>
      <c r="GB94">
        <f>IF($Z$4=0,0,IF(BX94&lt;=0,0,('LED Curve'!$D$19*(BX94/$Z$4)^3+'LED Curve'!$D$20*(BX94/$Z$4)^2+'LED Curve'!$D$21*(BX94/$Z$4)^1+'LED Curve'!$D$22)*$AE$4*$Z$4))</f>
        <v>0</v>
      </c>
      <c r="GC94">
        <f>IF($Z$5=0,0,IF(BY94&lt;=0,0,('LED Curve'!$D$19*(BY94/$Z$5)^3+'LED Curve'!$D$20*(BY94/$Z$5)^2+'LED Curve'!$D$21*(BY94/$Z$5)^1+'LED Curve'!$D$22)*$AE$5*$Z$5))</f>
        <v>0</v>
      </c>
      <c r="GD94">
        <f>IF($Z$6=0,0,IF(BZ94&lt;=0,0,('LED Curve'!$D$19*(BZ94/$Z$6)^3+'LED Curve'!$D$20*(BZ94/$Z$6)^2+'LED Curve'!$D$21*(BZ94/$Z$6)^1+'LED Curve'!$D$22)*$AE$6*$Z$6))</f>
        <v>0</v>
      </c>
      <c r="GF94">
        <f>IF($W$2=0,0,IF(CB94&lt;=0,0,('LED Curve'!$D$19*(CB94/$W$2)^3+'LED Curve'!$D$20*(CB94/$W$2)^2+'LED Curve'!$D$21*(CB94/$W$2)^1+'LED Curve'!$D$22)*$AC$2*$W$2))</f>
        <v>813.69209704738057</v>
      </c>
      <c r="GG94">
        <f>IF($W$3=0,0,IF(CC94&lt;=0,0,('LED Curve'!$D$19*(CC94/$W$3)^3+'LED Curve'!$D$20*(CC94/$W$3)^2+'LED Curve'!$D$21*(CC94/$W$3)^1+'LED Curve'!$D$22)*$AC$3*$W$3))</f>
        <v>2034.2302426184515</v>
      </c>
      <c r="GH94">
        <f>IF($W$4=0,0,IF(CD94&lt;=0,0,('LED Curve'!$D$19*(CD94/$W$4)^3+'LED Curve'!$D$20*(CD94/$W$4)^2+'LED Curve'!$D$21*(CD94/$W$4)^1+'LED Curve'!$D$22)*$AC$4*$W$4))</f>
        <v>1830.8072183566062</v>
      </c>
      <c r="GI94">
        <f>IF($W$5=0,0,IF(CE94&lt;=0,0,('LED Curve'!$D$19*(CE94/$W$5)^3+'LED Curve'!$D$20*(CE94/$W$5)^2+'LED Curve'!$D$21*(CE94/$W$5)^1+'LED Curve'!$D$22)*$AC$5*$W$5))</f>
        <v>0</v>
      </c>
      <c r="GJ94">
        <f>IF($W$6=0,0,IF(CF94&lt;=0,0,('LED Curve'!$D$19*(CF94/$W$6)^3+'LED Curve'!$D$20*(CF94/$W$6)^2+'LED Curve'!$D$21*(CF94/$W$6)^1+'LED Curve'!$D$22)*$AC$6*$W$6))</f>
        <v>0</v>
      </c>
      <c r="GK94">
        <f>IF($Z$2=0,0,IF(CG94&lt;=0,0,('LED Curve'!$D$19*(CG94/$Z$2)^3+'LED Curve'!$D$20*(CG94/$Z$2)^2+'LED Curve'!$D$21*(CG94/$Z$2)^1+'LED Curve'!$D$22)*$AE$2*$Z$2))</f>
        <v>0</v>
      </c>
      <c r="GL94">
        <f>IF($Z$3=0,0,IF(CH94&lt;=0,0,('LED Curve'!$D$19*(CH94/$Z$3)^3+'LED Curve'!$D$20*(CH94/$Z$3)^2+'LED Curve'!$D$21*(CH94/$Z$3)^1+'LED Curve'!$D$22)*$AE$3*$Z$3))</f>
        <v>0</v>
      </c>
      <c r="GM94">
        <f>IF($Z$4=0,0,IF(CI94&lt;=0,0,('LED Curve'!$D$19*(CI94/$Z$4)^3+'LED Curve'!$D$20*(CI94/$Z$4)^2+'LED Curve'!$D$21*(CI94/$Z$4)^1+'LED Curve'!$D$22)*$AE$4*$Z$4))</f>
        <v>0</v>
      </c>
      <c r="GN94">
        <f>IF($Z$5=0,0,IF(CJ94&lt;=0,0,('LED Curve'!$D$19*(CJ94/$Z$5)^3+'LED Curve'!$D$20*(CJ94/$Z$5)^2+'LED Curve'!$D$21*(CJ94/$Z$5)^1+'LED Curve'!$D$22)*$AE$5*$Z$5))</f>
        <v>0</v>
      </c>
      <c r="GO94">
        <f>IF($Z$6=0,0,IF(CK94&lt;=0,0,('LED Curve'!$D$19*(CK94/$Z$6)^3+'LED Curve'!$D$20*(CK94/$Z$6)^2+'LED Curve'!$D$21*(CK94/$Z$6)^1+'LED Curve'!$D$22)*$AE$6*$Z$6))</f>
        <v>0</v>
      </c>
      <c r="GQ94">
        <f t="shared" si="226"/>
        <v>2781.5783214623789</v>
      </c>
      <c r="GR94">
        <f t="shared" si="154"/>
        <v>1016.6824360448009</v>
      </c>
      <c r="GS94">
        <f t="shared" si="227"/>
        <v>2812.3766628094377</v>
      </c>
      <c r="GT94">
        <f t="shared" si="155"/>
        <v>504.15074597032208</v>
      </c>
      <c r="GU94">
        <f t="shared" si="228"/>
        <v>4678.7295580224381</v>
      </c>
      <c r="GV94">
        <f t="shared" si="156"/>
        <v>2116.6175134641007</v>
      </c>
    </row>
    <row r="95" spans="1:204" ht="16.899999999999999">
      <c r="A95">
        <v>84</v>
      </c>
      <c r="B95">
        <f t="shared" si="117"/>
        <v>2.7343749999999998E-3</v>
      </c>
      <c r="C95" s="50">
        <f t="shared" si="118"/>
        <v>129.60523477456326</v>
      </c>
      <c r="D95" s="50">
        <f t="shared" si="119"/>
        <v>144.16137197173694</v>
      </c>
      <c r="E95" s="50">
        <f t="shared" si="120"/>
        <v>158.71750916891062</v>
      </c>
      <c r="G95" s="52">
        <f t="shared" si="121"/>
        <v>2.0572259488025915</v>
      </c>
      <c r="H95" s="52">
        <f t="shared" si="122"/>
        <v>2.288275745583126</v>
      </c>
      <c r="I95" s="52">
        <f t="shared" si="123"/>
        <v>2.5193255423636605</v>
      </c>
      <c r="J95" s="52">
        <f>IF(C95&lt;Calculation!D$19,0,G95)</f>
        <v>2.0572259488025915</v>
      </c>
      <c r="K95" s="52">
        <f>IF(D95&lt;Calculation!D$19,0,H95)</f>
        <v>2.288275745583126</v>
      </c>
      <c r="L95" s="52">
        <f>IF(E95&lt;Calculation!D$19,0,I95)</f>
        <v>2.5193255423636605</v>
      </c>
      <c r="M95" s="52">
        <f>IF(IF(C95&lt;Calculation!D$19,0,C95*(R$3/(R$2+R$3)))&gt;0,$H$2*SIN(2*PI()*$E$2*B95)+$H$5,0)</f>
        <v>2.0736304432939643</v>
      </c>
      <c r="N95" s="52">
        <f>IF(IF(D95&lt;Calculation!D$19,0,D95*(R$3/(R$2+R$3)))&gt;0,$J$2*SIN(2*PI()*$E$2*B95)+$J$5,0)</f>
        <v>2.1105523333473886</v>
      </c>
      <c r="O95" s="52">
        <f>IF(IF(E95&lt;Calculation!D$19,0,E95*(R$3/(R$2+R$3)))&gt;0,$L$2*SIN(2*PI()*$E$2*B95)+$L$5,0)</f>
        <v>2.1540216490487101</v>
      </c>
      <c r="Q95" s="55">
        <f>(M95/Design!C$43)*10^3</f>
        <v>230.40338258821825</v>
      </c>
      <c r="R95" s="55">
        <f>(N95/Design!C$43)*10^3</f>
        <v>234.5058148163765</v>
      </c>
      <c r="S95" s="55">
        <f>(O95/Design!C$43)*10^3</f>
        <v>239.33573878319001</v>
      </c>
      <c r="U95" s="55">
        <f>(($H$2*SIN(2*PI()*$E$2*B95)+$H$5)/Design!C$43)*10^3</f>
        <v>230.40338258821825</v>
      </c>
      <c r="V95" s="55">
        <f>(($J$2*SIN(2*PI()*$E$2*B95)+$J$5)/Design!C$43)*10^3</f>
        <v>234.5058148163765</v>
      </c>
      <c r="W95" s="55">
        <f>(($L$2*SIN(2*PI()*$E$2*B95)+$L$5)/Design!C$43)*10^3</f>
        <v>239.33573878319001</v>
      </c>
      <c r="Y95" s="99">
        <f>IF(C95&lt;('LED Curve'!$D$14*(U95/$W$2)^3+'LED Curve'!$D$15*(U95/$W$2)^2+'LED Curve'!$D$16*(U95/$W$2)^1+'LED Curve'!$D$17)*$AC$2+((R$5-1)*Design!C$18),0,         ('LED Curve'!$D$14*(U95/$W$2)^3+'LED Curve'!$D$15*(U95/$W$2)^2+'LED Curve'!$D$16*(U95/$W$2)^1+'LED Curve'!$D$17)*$AC$2)</f>
        <v>26.819497955584289</v>
      </c>
      <c r="Z95" s="99">
        <f>IF(Y95=0,0,IF(C95&lt;Y95+('LED Curve'!$D$14*(U95/$W$3)^3+'LED Curve'!$D$15*(U95/$W$3)^2+'LED Curve'!$D$16*(U95/$W$3)^1+'LED Curve'!$D$17)*$AC$3+((R$5-2)*Design!C$18),0,         ('LED Curve'!$D$14*(U95/$W$3)^3+'LED Curve'!$D$15*(U95/$W$3)^2+'LED Curve'!$D$16*(U95/$W$3)^1+'LED Curve'!$D$17)*$AC$3))</f>
        <v>67.048744888960726</v>
      </c>
      <c r="AA95" s="99">
        <f>IF(Z95=0,0,IF(C95&lt;(SUM(Y95:Z95)+('LED Curve'!$D$14*(U95/$W$4)^3+'LED Curve'!$D$15*(U95/$W$4)^2+'LED Curve'!$D$16*(U95/$W$4)^1+'LED Curve'!$D$17)*$AC$4+((R$5-3)*Design!C$18)),0,         ('LED Curve'!$D$14*(U95/$W$4)^3+'LED Curve'!$D$15*(U95/$W$4)^2+'LED Curve'!$D$16*(U95/$W$4)^1+'LED Curve'!$D$17)*$AC$4))</f>
        <v>0</v>
      </c>
      <c r="AB95" s="99">
        <f>IF(AA95=0,0,IF(C95&lt;(SUM(Y95:AA95)+('LED Curve'!$D$14*(U95/$W$5)^3+'LED Curve'!$D$15*(U95/$W$5)^2+'LED Curve'!$D$16*(U95/$W$5)^1+'LED Curve'!$D$17)*$AC$5+((R$5-4)*Design!C$18)),0,         ('LED Curve'!$D$14*(U95/$W$5)^3+'LED Curve'!$D$15*(U95/$W$5)^2+'LED Curve'!$D$16*(U95/$W$5)^1+'LED Curve'!$D$17)*$AC$5))</f>
        <v>0</v>
      </c>
      <c r="AC95" s="99">
        <f>IF(AB95=0,0,IF(C95&lt;(SUM(Y95:AB95)+ ('LED Curve'!$D$14*(U95/$W$6)^3+'LED Curve'!$D$15*(U95/$W$6)^2+'LED Curve'!$D$16*(U95/$W$6)^1+'LED Curve'!$D$17)*$AC$6+((R$5-5)*Design!C$18)),0,         ('LED Curve'!$D$14*(U95/$W$6)^3+'LED Curve'!$D$15*(U95/$W$6)^2+'LED Curve'!$D$16*(U95/$W$6)^1+'LED Curve'!$D$17)*$AC$6))</f>
        <v>0</v>
      </c>
      <c r="AD95" s="99">
        <f>IF(AC95=0,0,IF(C95&lt;(SUM(Y95:AC95)+('LED Curve'!$D$14*(U95/$Z$2)^3+'LED Curve'!$D$15*(U95/$Z$2)^2+'LED Curve'!$D$16*(U95/$Z$2)^1+'LED Curve'!$D$17)*$AE$2+((R$5-6)*Design!C$18)),0,         ('LED Curve'!$D$14*(U95/$Z$2)^3+'LED Curve'!$D$15*(U95/$Z$2)^2+'LED Curve'!$D$16*(U95/$Z$2)^1+'LED Curve'!$D$17)*$AE$2))</f>
        <v>0</v>
      </c>
      <c r="AE95" s="99">
        <f>IF(AD95=0,0,IF(C95&lt;(SUM(Y95:AD95)+('LED Curve'!$D$14*(U95/$Z$3)^3+'LED Curve'!$D$15*(U95/$Z$3)^2+'LED Curve'!$D$16*(U95/$Z$3)^1+'LED Curve'!$D$17)*$AE$3+((R$5-7)*Design!C$18)),0,         ('LED Curve'!$D$14*(U95/$Z$3)^3+'LED Curve'!$D$15*(U95/$Z$3)^2+'LED Curve'!$D$16*(U95/$Z$3)^1+'LED Curve'!$D$17)*$AE$3))</f>
        <v>0</v>
      </c>
      <c r="AF95" s="99">
        <f>IF(AE95=0,0,IF(C95&lt;(SUM(Y95:AE95)+('LED Curve'!$D$14*(U95/$Z$4)^3+'LED Curve'!$D$15*(U95/$Z$4)^2+'LED Curve'!$D$16*(U95/$Z$4)^1+'LED Curve'!$D$17)*$AE$4+((R$5-8)*Design!C$18)),0,         ('LED Curve'!$D$14*(U95/$Z$4)^3+'LED Curve'!$D$15*(U95/$Z$4)^2+'LED Curve'!$D$16*(U95/$Z$4)^1+'LED Curve'!$D$17)*$AE$4))</f>
        <v>0</v>
      </c>
      <c r="AG95" s="99">
        <f>IF(AF95=0,0,IF(C95&lt;(SUM(Y95:AF95)+('LED Curve'!$D$14*(U95/$Z$5)^3+'LED Curve'!$D$15*(U95/$Z$5)^2+'LED Curve'!$D$16*(U95/$Z$5)^1+'LED Curve'!$D$17)*$AE$5+((R$5-9)*Design!C$18)),0,         ('LED Curve'!$D$14*(U95/$Z$5)^3+'LED Curve'!$D$15*(U95/$Z$5)^2+'LED Curve'!$D$16*(U95/$Z$5)^1+'LED Curve'!$D$17)*$AE$5))</f>
        <v>0</v>
      </c>
      <c r="AH95" s="99">
        <f>IF(AG95=0,0,IF(C95&lt;(SUM(Y95:AG95)+('LED Curve'!$D$14*(U95/$Z$6)^3+'LED Curve'!$D$15*(U95/$Z$6)^2+'LED Curve'!$D$16*(U95/$Z$6)^1+'LED Curve'!$D$17)*$AE$6+((R$5-10)*Design!C$18)),0,         ('LED Curve'!$D$14*(U95/$Z$6)^3+'LED Curve'!$D$15*(U95/$Z$6)^2+'LED Curve'!$D$16*(U95/$Z$6)^1+'LED Curve'!$D$17)*$AE$6))</f>
        <v>0</v>
      </c>
      <c r="AI95">
        <f t="shared" si="157"/>
        <v>93.868242844545023</v>
      </c>
      <c r="AJ95" s="57">
        <f>IF(D95&lt;('LED Curve'!$D$14*(V95/$W$2)^3+'LED Curve'!$D$15*(V95/$W$2)^2+'LED Curve'!$D$16*(V95/$W$2)^1+'LED Curve'!$D$17)*$AC$2+((R$5-1)*Design!C$18),0,         ('LED Curve'!$D$14*(V95/$W$2)^3+'LED Curve'!$D$15*(V95/$W$2)^2+'LED Curve'!$D$16*(V95/$W$2)^1+'LED Curve'!$D$17)*$AC$2)</f>
        <v>26.853899560968955</v>
      </c>
      <c r="AK95" s="57">
        <f>IF(AJ95=0,0,IF(D95&lt;AJ95+('LED Curve'!$D$14*(V95/$W$3)^3+'LED Curve'!$D$15*(V95/$W$3)^2+'LED Curve'!$D$16*(V95/$W$3)^1+'LED Curve'!$D$17)*$AC$3+((R$5-1)*Design!C$18),0,         ('LED Curve'!$D$14*(V95/$W$3)^3+'LED Curve'!$D$15*(V95/$W$3)^2+'LED Curve'!$D$16*(V95/$W$3)^1+'LED Curve'!$D$17)*$AC$3))</f>
        <v>67.134748902422388</v>
      </c>
      <c r="AL95" s="57">
        <f>IF(AK95=0,0,IF(D95&lt;(SUM(AJ95:AK95)+('LED Curve'!$D$14*(V95/$W$4)^3+'LED Curve'!$D$15*(V95/$W$4)^2+'LED Curve'!$D$16*(V95/$W$4)^1+'LED Curve'!$D$17)*$AC$4+((R$5-1)*Design!C$18)),0,         ('LED Curve'!$D$14*(V95/$W$4)^3+'LED Curve'!$D$15*(V95/$W$4)^2+'LED Curve'!$D$16*(V95/$W$4)^1+'LED Curve'!$D$17)*$AC$4))</f>
        <v>0</v>
      </c>
      <c r="AM95" s="57">
        <f>IF(AL95=0,0,IF(D95&lt;(SUM(AJ95:AL95)+('LED Curve'!$D$14*(V95/$W$5)^3+'LED Curve'!$D$15*(V95/$W$5)^2+'LED Curve'!$D$16*(V95/$W$5)^1+'LED Curve'!$D$17)*$AC$5+((R$5-1)*Design!C$18)),0,         ('LED Curve'!$D$14*(V95/$W$5)^3+'LED Curve'!$D$15*(V95/$W$5)^2+'LED Curve'!$D$16*(V95/$W$5)^1+'LED Curve'!$D$17)*$AC$5))</f>
        <v>0</v>
      </c>
      <c r="AN95" s="57">
        <f>IF(AM95=0,0,IF(D95&lt;(SUM(AJ95:AM95)+ ('LED Curve'!$D$14*(V95/$W$6)^3+'LED Curve'!$D$15*(V95/$W$6)^2+'LED Curve'!$D$16*(V95/$W$6)^1+'LED Curve'!$D$17)*$AC$6+((R$5-1)*Design!C$18)),0,         ('LED Curve'!$D$14*(V95/$W$6)^3+'LED Curve'!$D$15*(V95/$W$6)^2+'LED Curve'!$D$16*(V95/$W$6)^1+'LED Curve'!$D$17)*$AC$6))</f>
        <v>0</v>
      </c>
      <c r="AO95" s="57">
        <f>IF(AN95=0,0,IF(D95&lt;(SUM(AJ95:AN95)+('LED Curve'!$D$14*(V95/$Z$2)^3+'LED Curve'!$D$15*(V95/$Z$2)^2+'LED Curve'!$D$16*(V95/$Z$2)^1+'LED Curve'!$D$17)*$AE$2+((R$5-1)*Design!C$18)),0,         ('LED Curve'!$D$14*(V95/$Z$2)^3+'LED Curve'!$D$15*(V95/$Z$2)^2+'LED Curve'!$D$16*(V95/$Z$2)^1+'LED Curve'!$D$17)*$AE$2))</f>
        <v>0</v>
      </c>
      <c r="AP95" s="57">
        <f>IF(AO95=0,0,IF(D95&lt;(SUM(AJ95:AO95)+('LED Curve'!$D$14*(V95/$Z$3)^3+'LED Curve'!$D$15*(V95/$Z$3)^2+'LED Curve'!$D$16*(V95/$Z$3)^1+'LED Curve'!$D$17)*$AE$3+((R$5-1)*Design!C$18)),0,         ('LED Curve'!$D$14*(V95/$Z$3)^3+'LED Curve'!$D$15*(V95/$Z$3)^2+'LED Curve'!$D$16*(V95/$Z$3)^1+'LED Curve'!$D$17)*$AE$3))</f>
        <v>0</v>
      </c>
      <c r="AQ95" s="57">
        <f>IF(AP95=0,0,IF(D95&lt;(SUM(AJ95:AP95)+('LED Curve'!$D$14*(V95/$Z$4)^3+'LED Curve'!$D$15*(V95/$Z$4)^2+'LED Curve'!$D$16*(V95/$Z$4)^1+'LED Curve'!$D$17)*$AE$4+((R$5-1)*Design!C$18)),0,         ('LED Curve'!$D$14*(V95/$Z$4)^3+'LED Curve'!$D$15*(V95/$Z$4)^2+'LED Curve'!$D$16*(V95/$Z$4)^1+'LED Curve'!$D$17)*$AE$4))</f>
        <v>0</v>
      </c>
      <c r="AR95" s="57">
        <f>IF(AQ95=0,0,IF(D95&lt;(SUM(AJ95:AQ95)+('LED Curve'!$D$14*(V95/$Z$5)^3+'LED Curve'!$D$15*(V95/$Z$5)^2+'LED Curve'!$D$16*(V95/$Z$5)^1+'LED Curve'!$D$17)*$AE$5+((R$5-1)*Design!C$18)),0,         ('LED Curve'!$D$14*(V95/$Z$5)^3+'LED Curve'!$D$15*(V95/$Z$5)^2+'LED Curve'!$D$16*(V95/$Z$5)^1+'LED Curve'!$D$17)*$AE$5))</f>
        <v>0</v>
      </c>
      <c r="AS95" s="57">
        <f>IF(AR95=0,0,IF(D95&lt;(SUM(AJ95:AR95)+('LED Curve'!$D$14*(V95/$Z$6)^3+'LED Curve'!$D$15*(V95/$Z$6)^2+'LED Curve'!$D$16*(V95/$Z$6)^1+'LED Curve'!$D$17)*$AE$6+((R$5-1)*Design!C$18)),0,         ('LED Curve'!$D$14*(V95/$Z$6)^3+'LED Curve'!$D$15*(V95/$Z$6)^2+'LED Curve'!$D$16*(V95/$Z$6)^1+'LED Curve'!$D$17)*$AE$6))</f>
        <v>0</v>
      </c>
      <c r="AU95" s="59">
        <f>IF(E95&lt;('LED Curve'!$D$14*(W95/$W$2)^3+'LED Curve'!$D$15*(W95/$W$2)^2+'LED Curve'!$D$16*(W95/$W$2)^1+'LED Curve'!$D$17)*$AC$2+((R$5-1)*Design!C$18),0,         ('LED Curve'!$D$14*(W95/$W$2)^3+'LED Curve'!$D$15*(W95/$W$2)^2+'LED Curve'!$D$16*(W95/$W$2)^1+'LED Curve'!$D$17)*$AC$2)</f>
        <v>26.889309812443642</v>
      </c>
      <c r="AV95" s="59">
        <f>IF(AU95=0,0,IF(E95&lt;AU95+('LED Curve'!$D$14*(W95/$W$3)^3+'LED Curve'!$D$15*(W95/$W$3)^2+'LED Curve'!$D$16*(W95/$W$3)^1+'LED Curve'!$D$17)*$AC$3+((R$5-2)*Design!C$18),0,         ('LED Curve'!$D$14*(W95/$W$3)^3+'LED Curve'!$D$15*(W95/$W$3)^2+'LED Curve'!$D$16*(W95/$W$3)^1+'LED Curve'!$D$17)*$AC$3))</f>
        <v>67.223274531109098</v>
      </c>
      <c r="AW95" s="59">
        <f>IF(AV95=0,0,IF(E95&lt;(SUM(AU95:AV95)+('LED Curve'!$D$14*(W95/$W$4)^3+'LED Curve'!$D$15*(W95/$W$4)^2+'LED Curve'!$D$16*(W95/$W$4)^1+'LED Curve'!$D$17)*$AC$4+((R$5-3)*Design!C$18)),0,         ('LED Curve'!$D$14*(W95/$W$4)^3+'LED Curve'!$D$15*(W95/$W$4)^2+'LED Curve'!$D$16*(W95/$W$4)^1+'LED Curve'!$D$17)*$AC$4))</f>
        <v>60.500947077998191</v>
      </c>
      <c r="AX95" s="59">
        <f>IF(AW95=0,0,IF(E95&lt;(SUM(AU95:AW95)+('LED Curve'!$D$14*(W95/$W$5)^3+'LED Curve'!$D$15*(W95/$W$5)^2+'LED Curve'!$D$16*(W95/$W$5)^1+'LED Curve'!$D$17)*$AC$5+((R$5-4)*Design!C$18)),0,         ('LED Curve'!$D$14*(W95/$W$5)^3+'LED Curve'!$D$15*(W95/$W$5)^2+'LED Curve'!$D$16*(W95/$W$5)^1+'LED Curve'!$D$17)*$AC$5))</f>
        <v>0</v>
      </c>
      <c r="AY95" s="59">
        <f>IF(AX95=0,0,IF(E95&lt;(SUM(AU95:AX95)+ ('LED Curve'!$D$14*(W95/$W$6)^3+'LED Curve'!$D$15*(W95/$W$6)^2+'LED Curve'!$D$16*(W95/$W$6)^1+'LED Curve'!$D$17)*$AC$6+((R$5-5)*Design!C$18)),0,         ('LED Curve'!$D$14*(W95/$W$6)^3+'LED Curve'!$D$15*(W95/$W$6)^2+'LED Curve'!$D$16*(W95/$W$6)^1+'LED Curve'!$D$17)*$AC$6))</f>
        <v>0</v>
      </c>
      <c r="AZ95" s="59">
        <f>IF(AY95=0,0,IF(E95&lt;(SUM(AU95:AY95)+('LED Curve'!$D$14*(W95/$Z$2)^3+'LED Curve'!$D$15*(W95/$Z$2)^2+'LED Curve'!$D$16*(W95/$Z$2)^1+'LED Curve'!$D$17)*$AE$2+((R$5-6)*Design!C$18)),0,         ('LED Curve'!$D$14*(W95/$Z$2)^3+'LED Curve'!$D$15*(W95/$Z$2)^2+'LED Curve'!$D$16*(W95/$Z$2)^1+'LED Curve'!$D$17)*$AE$2))</f>
        <v>0</v>
      </c>
      <c r="BA95" s="59">
        <f>IF(AZ95=0,0,IF(E95&lt;(SUM(AU95:AZ95)+('LED Curve'!$D$14*(W95/$Z$3)^3+'LED Curve'!$D$15*(W95/$Z$3)^2+'LED Curve'!$D$16*(W95/$Z$3)^1+'LED Curve'!$D$17)*$AE$3+((R$5-7)*Design!C$18)),0,         ('LED Curve'!$D$14*(W95/$Z$3)^3+'LED Curve'!$D$15*(W95/$Z$3)^2+'LED Curve'!$D$16*(W95/$Z$3)^1+'LED Curve'!$D$17)*$AE$3))</f>
        <v>0</v>
      </c>
      <c r="BB95" s="59">
        <f>IF(BA95=0,0,IF(E95&lt;(SUM(AU95:BA95)+('LED Curve'!$D$14*(W95/$Z$4)^3+'LED Curve'!$D$15*(W95/$Z$4)^2+'LED Curve'!$D$16*(W95/$Z$4)^1+'LED Curve'!$D$17)*$AE$4+((R$5-8)*Design!C$18)),0,         ('LED Curve'!$D$14*(W95/$Z$4)^3+'LED Curve'!$D$15*(W95/$Z$4)^2+'LED Curve'!$D$16*(W95/$Z$4)^1+'LED Curve'!$D$17)*$AE$4))</f>
        <v>0</v>
      </c>
      <c r="BC95" s="59">
        <f>IF(BB95=0,0,IF(E95&lt;(SUM(AU95:BB95)+('LED Curve'!$D$14*(W95/$Z$5)^3+'LED Curve'!$D$15*(W95/$Z$5)^2+'LED Curve'!$D$16*(W95/$Z$5)^1+'LED Curve'!$D$17)*$AE$5+((R$5-9)*Design!C$18)),0,         ('LED Curve'!$D$14*(W95/$Z$5)^3+'LED Curve'!$D$15*(W95/$Z$5)^2+'LED Curve'!$D$16*(W95/$Z$5)^1+'LED Curve'!$D$17)*$AE$5))</f>
        <v>0</v>
      </c>
      <c r="BD95" s="59">
        <f>IF(BC95=0,0,IF(E95&lt;(SUM(AU95:BC95)+('LED Curve'!$D$14*(W95/$Z$6)^3+'LED Curve'!$D$15*(W95/$Z$6)^2+'LED Curve'!$D$16*(W95/$Z$6)^1+'LED Curve'!$D$17)*$AE$6+((R$5-10)*Design!C$18)),0,         ('LED Curve'!$D$14*(W95/$Z$6)^3+'LED Curve'!$D$15*(W95/$Z$6)^2+'LED Curve'!$D$16*(W95/$Z$6)^1+'LED Curve'!$D$17)*$AE$6))</f>
        <v>0</v>
      </c>
      <c r="BE95">
        <f t="shared" si="158"/>
        <v>154.61353142155093</v>
      </c>
      <c r="BF95" s="64">
        <f t="shared" si="124"/>
        <v>230.40338258821825</v>
      </c>
      <c r="BG95" s="64">
        <f t="shared" si="125"/>
        <v>230.40338258821825</v>
      </c>
      <c r="BH95" s="64">
        <f t="shared" si="126"/>
        <v>0</v>
      </c>
      <c r="BI95" s="64">
        <f t="shared" si="127"/>
        <v>0</v>
      </c>
      <c r="BJ95" s="64">
        <f t="shared" si="128"/>
        <v>0</v>
      </c>
      <c r="BK95" s="64">
        <f t="shared" si="129"/>
        <v>0</v>
      </c>
      <c r="BL95" s="64">
        <f t="shared" si="130"/>
        <v>0</v>
      </c>
      <c r="BM95" s="64">
        <f t="shared" si="131"/>
        <v>0</v>
      </c>
      <c r="BN95" s="64">
        <f t="shared" si="132"/>
        <v>0</v>
      </c>
      <c r="BO95" s="64">
        <f t="shared" si="133"/>
        <v>0</v>
      </c>
      <c r="BQ95" s="67">
        <f t="shared" si="134"/>
        <v>234.5058148163765</v>
      </c>
      <c r="BR95" s="67">
        <f t="shared" si="135"/>
        <v>234.5058148163765</v>
      </c>
      <c r="BS95" s="67">
        <f t="shared" si="136"/>
        <v>0</v>
      </c>
      <c r="BT95" s="67">
        <f t="shared" si="137"/>
        <v>0</v>
      </c>
      <c r="BU95" s="67">
        <f t="shared" si="138"/>
        <v>0</v>
      </c>
      <c r="BV95" s="67">
        <f t="shared" si="139"/>
        <v>0</v>
      </c>
      <c r="BW95" s="67">
        <f t="shared" si="140"/>
        <v>0</v>
      </c>
      <c r="BX95" s="67">
        <f t="shared" si="141"/>
        <v>0</v>
      </c>
      <c r="BY95" s="67">
        <f t="shared" si="142"/>
        <v>0</v>
      </c>
      <c r="BZ95" s="67">
        <f t="shared" si="143"/>
        <v>0</v>
      </c>
      <c r="CB95" s="70">
        <f t="shared" si="144"/>
        <v>239.33573878319001</v>
      </c>
      <c r="CC95" s="70">
        <f t="shared" si="145"/>
        <v>239.33573878319001</v>
      </c>
      <c r="CD95" s="70">
        <f t="shared" si="146"/>
        <v>239.33573878319001</v>
      </c>
      <c r="CE95" s="70">
        <f t="shared" si="147"/>
        <v>0</v>
      </c>
      <c r="CF95" s="70">
        <f t="shared" si="148"/>
        <v>0</v>
      </c>
      <c r="CG95" s="70">
        <f t="shared" si="149"/>
        <v>0</v>
      </c>
      <c r="CH95" s="70">
        <f t="shared" si="150"/>
        <v>0</v>
      </c>
      <c r="CI95" s="70">
        <f t="shared" si="151"/>
        <v>0</v>
      </c>
      <c r="CJ95" s="70">
        <f t="shared" si="152"/>
        <v>0</v>
      </c>
      <c r="CK95" s="70">
        <f t="shared" si="153"/>
        <v>0</v>
      </c>
      <c r="CL95">
        <f t="shared" si="159"/>
        <v>718.00721634957006</v>
      </c>
      <c r="CM95" s="64">
        <f t="shared" si="160"/>
        <v>230.40338258821825</v>
      </c>
      <c r="CN95" s="64">
        <f t="shared" si="161"/>
        <v>230.40338258821825</v>
      </c>
      <c r="CO95" s="64">
        <f t="shared" si="162"/>
        <v>0</v>
      </c>
      <c r="CP95" s="64">
        <f t="shared" si="163"/>
        <v>0</v>
      </c>
      <c r="CQ95" s="64">
        <f t="shared" si="164"/>
        <v>0</v>
      </c>
      <c r="CR95" s="64">
        <f t="shared" si="165"/>
        <v>0</v>
      </c>
      <c r="CS95" s="64">
        <f t="shared" si="166"/>
        <v>0</v>
      </c>
      <c r="CT95" s="64">
        <f t="shared" si="167"/>
        <v>0</v>
      </c>
      <c r="CU95" s="64">
        <f t="shared" si="168"/>
        <v>0</v>
      </c>
      <c r="CV95" s="64">
        <f t="shared" si="169"/>
        <v>0</v>
      </c>
      <c r="CX95" s="103">
        <f t="shared" si="170"/>
        <v>234.5058148163765</v>
      </c>
      <c r="CY95" s="103">
        <f t="shared" si="171"/>
        <v>234.5058148163765</v>
      </c>
      <c r="CZ95" s="103">
        <f t="shared" si="172"/>
        <v>0</v>
      </c>
      <c r="DA95" s="103">
        <f t="shared" si="173"/>
        <v>0</v>
      </c>
      <c r="DB95" s="103">
        <f t="shared" si="174"/>
        <v>0</v>
      </c>
      <c r="DC95" s="103">
        <f t="shared" si="175"/>
        <v>0</v>
      </c>
      <c r="DD95" s="103">
        <f t="shared" si="176"/>
        <v>0</v>
      </c>
      <c r="DE95" s="103">
        <f t="shared" si="177"/>
        <v>0</v>
      </c>
      <c r="DF95" s="103">
        <f t="shared" si="178"/>
        <v>0</v>
      </c>
      <c r="DG95" s="103">
        <f t="shared" si="179"/>
        <v>0</v>
      </c>
      <c r="DI95" s="70">
        <f t="shared" si="180"/>
        <v>239.33573878319001</v>
      </c>
      <c r="DJ95" s="70">
        <f t="shared" si="181"/>
        <v>239.33573878319001</v>
      </c>
      <c r="DK95" s="70">
        <f t="shared" si="182"/>
        <v>239.33573878319001</v>
      </c>
      <c r="DL95" s="70">
        <f t="shared" si="183"/>
        <v>0</v>
      </c>
      <c r="DM95" s="70">
        <f t="shared" si="184"/>
        <v>0</v>
      </c>
      <c r="DN95" s="70">
        <f t="shared" si="185"/>
        <v>0</v>
      </c>
      <c r="DO95" s="70">
        <f t="shared" si="186"/>
        <v>0</v>
      </c>
      <c r="DP95" s="70">
        <f t="shared" si="187"/>
        <v>0</v>
      </c>
      <c r="DQ95" s="70">
        <f t="shared" si="188"/>
        <v>0</v>
      </c>
      <c r="DR95" s="70">
        <f t="shared" si="189"/>
        <v>0</v>
      </c>
      <c r="DT95">
        <f t="shared" si="190"/>
        <v>29.861484493199548</v>
      </c>
      <c r="DU95">
        <f t="shared" si="191"/>
        <v>33.806679999278913</v>
      </c>
      <c r="DV95">
        <f t="shared" si="192"/>
        <v>37.986772314768963</v>
      </c>
      <c r="DX95">
        <f t="shared" si="193"/>
        <v>0.46823780637014367</v>
      </c>
      <c r="DY95">
        <f t="shared" si="194"/>
        <v>0.45464730306063184</v>
      </c>
      <c r="DZ95">
        <f t="shared" si="195"/>
        <v>0.43967657287157175</v>
      </c>
      <c r="EB95">
        <f t="shared" si="196"/>
        <v>6.1793030482844244</v>
      </c>
      <c r="EC95">
        <f t="shared" si="197"/>
        <v>15.448257620711061</v>
      </c>
      <c r="ED95">
        <f t="shared" si="198"/>
        <v>0</v>
      </c>
      <c r="EE95">
        <f t="shared" si="199"/>
        <v>0</v>
      </c>
      <c r="EF95">
        <f t="shared" si="200"/>
        <v>0</v>
      </c>
      <c r="EG95">
        <f t="shared" si="201"/>
        <v>0</v>
      </c>
      <c r="EH95">
        <f t="shared" si="202"/>
        <v>0</v>
      </c>
      <c r="EI95">
        <f t="shared" si="203"/>
        <v>0</v>
      </c>
      <c r="EJ95">
        <f t="shared" si="204"/>
        <v>0</v>
      </c>
      <c r="EK95">
        <f t="shared" si="205"/>
        <v>0</v>
      </c>
      <c r="EM95">
        <f t="shared" si="206"/>
        <v>6.2973955975421596</v>
      </c>
      <c r="EN95">
        <f t="shared" si="207"/>
        <v>15.743488993855401</v>
      </c>
      <c r="EO95">
        <f t="shared" si="208"/>
        <v>0</v>
      </c>
      <c r="EP95">
        <f t="shared" si="209"/>
        <v>0</v>
      </c>
      <c r="EQ95">
        <f t="shared" si="210"/>
        <v>0</v>
      </c>
      <c r="ER95">
        <f t="shared" si="211"/>
        <v>0</v>
      </c>
      <c r="ES95">
        <f t="shared" si="212"/>
        <v>0</v>
      </c>
      <c r="ET95">
        <f t="shared" si="213"/>
        <v>0</v>
      </c>
      <c r="EU95">
        <f t="shared" si="214"/>
        <v>0</v>
      </c>
      <c r="EV95">
        <f t="shared" si="215"/>
        <v>0</v>
      </c>
      <c r="EX95">
        <f t="shared" si="216"/>
        <v>6.4355728293312797</v>
      </c>
      <c r="EY95">
        <f t="shared" si="217"/>
        <v>16.088932073328198</v>
      </c>
      <c r="EZ95">
        <f t="shared" si="218"/>
        <v>14.480038865995379</v>
      </c>
      <c r="FA95">
        <f t="shared" si="219"/>
        <v>0</v>
      </c>
      <c r="FB95">
        <f t="shared" si="220"/>
        <v>0</v>
      </c>
      <c r="FC95">
        <f t="shared" si="221"/>
        <v>0</v>
      </c>
      <c r="FD95">
        <f t="shared" si="222"/>
        <v>0</v>
      </c>
      <c r="FE95">
        <f t="shared" si="223"/>
        <v>0</v>
      </c>
      <c r="FF95">
        <f t="shared" si="224"/>
        <v>0</v>
      </c>
      <c r="FG95">
        <f t="shared" si="225"/>
        <v>0</v>
      </c>
      <c r="FJ95">
        <f>IF($W$2=0,0,IF(BF95&lt;=0,0,('LED Curve'!$D$19*(BF95/$W$2)^3+'LED Curve'!$D$20*(BF95/$W$2)^2+'LED Curve'!$D$21*(BF95/$W$2)^1+'LED Curve'!$D$22)*$AC$2*$W$2))</f>
        <v>798.62519425423829</v>
      </c>
      <c r="FK95">
        <f>IF($W$3=0,0,IF(BG95&lt;=0,0,('LED Curve'!$D$19*(BG95/$W$3)^3+'LED Curve'!$D$20*(BG95/$W$3)^2+'LED Curve'!$D$21*(BG95/$W$3)^1+'LED Curve'!$D$22)*$AC$3*$W$3))</f>
        <v>1996.5629856355959</v>
      </c>
      <c r="FL95">
        <f>IF($W$4=0,0,IF(BH95&lt;=0,0,('LED Curve'!$D$19*(BH95/$W$4)^3+'LED Curve'!$D$20*(BH95/$W$4)^2+'LED Curve'!$D$21*(BH95/$W$4)^1+'LED Curve'!$D$22)*$AC$4*$W$4))</f>
        <v>0</v>
      </c>
      <c r="FM95">
        <f>IF($W$5=0,0,IF(BI95&lt;=0,0,('LED Curve'!$D$19*(BI95/$W$5)^3+'LED Curve'!$D$20*(BI95/$W$5)^2+'LED Curve'!$D$21*(BI95/$W$5)^1+'LED Curve'!$D$22)*$AC$5*$W$5))</f>
        <v>0</v>
      </c>
      <c r="FN95">
        <f>IF($W$6=0,0,IF(BJ95&lt;=0,0,('LED Curve'!$D$19*(BJ95/$W$6)^3+'LED Curve'!$D$20*(BJ95/$W$6)^2+'LED Curve'!$D$21*(BJ95/$W$6)^1+'LED Curve'!$D$22)*$AC$6*$W$6))</f>
        <v>0</v>
      </c>
      <c r="FO95">
        <f>IF($Z$2=0,0,IF(BK95&lt;=0,0,('LED Curve'!$D$19*(BK95/$Z$2)^3+'LED Curve'!$D$20*(BK95/$Z$2)^2+'LED Curve'!$D$21*(BK95/$Z$2)^1+'LED Curve'!$D$22)*$AE$2*$Z$2))</f>
        <v>0</v>
      </c>
      <c r="FP95">
        <f>IF($Z$3=0,0,IF(BL95&lt;=0,0,('LED Curve'!$D$19*(BL95/$Z$3)^3+'LED Curve'!$D$20*(BL95/$Z$3)^2+'LED Curve'!$D$21*(BL95/$Z$3)^1+'LED Curve'!$D$22)*$AE$3*$Z$3))</f>
        <v>0</v>
      </c>
      <c r="FQ95">
        <f>IF($Z$4=0,0,IF(BM95&lt;=0,0,('LED Curve'!$D$19*(BM95/$Z$4)^3+'LED Curve'!$D$20*(BM95/$Z$4)^2+'LED Curve'!$D$21*(BM95/$Z$4)^1+'LED Curve'!$D$22)*$AE$4*$Z$4))</f>
        <v>0</v>
      </c>
      <c r="FR95">
        <f>IF($Z$5=0,0,IF(BN95&lt;=0,0,('LED Curve'!$D$19*(BN95/$Z$5)^3+'LED Curve'!$D$20*(BN95/$Z$5)^2+'LED Curve'!$D$21*(BN95/$Z$5)^1+'LED Curve'!$D$22)*$AE$5*$Z$5))</f>
        <v>0</v>
      </c>
      <c r="FS95">
        <f>IF($Z$6=0,0,IF(BO95&lt;=0,0,('LED Curve'!$D$19*(BO95/$Z$6)^3+'LED Curve'!$D$20*(BO95/$Z$6)^2+'LED Curve'!$D$21*(BO95/$Z$6)^1+'LED Curve'!$D$22)*$AE$6*$Z$6))</f>
        <v>0</v>
      </c>
      <c r="FU95">
        <f>IF($W$2=0,0,IF(BQ95&lt;=0,0,('LED Curve'!$D$19*(BQ95/$W$2)^3+'LED Curve'!$D$20*(BQ95/$W$2)^2+'LED Curve'!$D$21*(BQ95/$W$2)^1+'LED Curve'!$D$22)*$AC$2*$W$2))</f>
        <v>807.74925318342241</v>
      </c>
      <c r="FV95">
        <f>IF($W$3=0,0,IF(BR95&lt;=0,0,('LED Curve'!$D$19*(BR95/$W$3)^3+'LED Curve'!$D$20*(BR95/$W$3)^2+'LED Curve'!$D$21*(BR95/$W$3)^1+'LED Curve'!$D$22)*$AC$3*$W$3))</f>
        <v>2019.373132958556</v>
      </c>
      <c r="FW95">
        <f>IF($W$4=0,0,IF(BS95&lt;=0,0,('LED Curve'!$D$19*(BS95/$W$4)^3+'LED Curve'!$D$20*(BS95/$W$4)^2+'LED Curve'!$D$21*(BS95/$W$4)^1+'LED Curve'!$D$22)*$AC$4*$W$4))</f>
        <v>0</v>
      </c>
      <c r="FX95">
        <f>IF($W$5=0,0,IF(BT95&lt;=0,0,('LED Curve'!$D$19*(BT95/$W$5)^3+'LED Curve'!$D$20*(BT95/$W$5)^2+'LED Curve'!$D$21*(BT95/$W$5)^1+'LED Curve'!$D$22)*$AC$5*$W$5))</f>
        <v>0</v>
      </c>
      <c r="FY95">
        <f>IF($W$6=0,0,IF(BU95&lt;=0,0,('LED Curve'!$D$19*(BU95/$W$6)^3+'LED Curve'!$D$20*(BU95/$W$6)^2+'LED Curve'!$D$21*(BU95/$W$6)^1+'LED Curve'!$D$22)*$AC$6*$W$6))</f>
        <v>0</v>
      </c>
      <c r="FZ95">
        <f>IF($Z$2=0,0,IF(BV95&lt;=0,0,('LED Curve'!$D$19*(BV95/$Z$2)^3+'LED Curve'!$D$20*(BV95/$Z$2)^2+'LED Curve'!$D$21*(BV95/$Z$2)^1+'LED Curve'!$D$22)*$AE$2*$Z$2))</f>
        <v>0</v>
      </c>
      <c r="GA95">
        <f>IF($Z$3=0,0,IF(BW95&lt;=0,0,('LED Curve'!$D$19*(BW95/$Z$3)^3+'LED Curve'!$D$20*(BW95/$Z$3)^2+'LED Curve'!$D$21*(BW95/$Z$3)^1+'LED Curve'!$D$22)*$AE$3*$Z$3))</f>
        <v>0</v>
      </c>
      <c r="GB95">
        <f>IF($Z$4=0,0,IF(BX95&lt;=0,0,('LED Curve'!$D$19*(BX95/$Z$4)^3+'LED Curve'!$D$20*(BX95/$Z$4)^2+'LED Curve'!$D$21*(BX95/$Z$4)^1+'LED Curve'!$D$22)*$AE$4*$Z$4))</f>
        <v>0</v>
      </c>
      <c r="GC95">
        <f>IF($Z$5=0,0,IF(BY95&lt;=0,0,('LED Curve'!$D$19*(BY95/$Z$5)^3+'LED Curve'!$D$20*(BY95/$Z$5)^2+'LED Curve'!$D$21*(BY95/$Z$5)^1+'LED Curve'!$D$22)*$AE$5*$Z$5))</f>
        <v>0</v>
      </c>
      <c r="GD95">
        <f>IF($Z$6=0,0,IF(BZ95&lt;=0,0,('LED Curve'!$D$19*(BZ95/$Z$6)^3+'LED Curve'!$D$20*(BZ95/$Z$6)^2+'LED Curve'!$D$21*(BZ95/$Z$6)^1+'LED Curve'!$D$22)*$AE$6*$Z$6))</f>
        <v>0</v>
      </c>
      <c r="GF95">
        <f>IF($W$2=0,0,IF(CB95&lt;=0,0,('LED Curve'!$D$19*(CB95/$W$2)^3+'LED Curve'!$D$20*(CB95/$W$2)^2+'LED Curve'!$D$21*(CB95/$W$2)^1+'LED Curve'!$D$22)*$AC$2*$W$2))</f>
        <v>818.18477249375007</v>
      </c>
      <c r="GG95">
        <f>IF($W$3=0,0,IF(CC95&lt;=0,0,('LED Curve'!$D$19*(CC95/$W$3)^3+'LED Curve'!$D$20*(CC95/$W$3)^2+'LED Curve'!$D$21*(CC95/$W$3)^1+'LED Curve'!$D$22)*$AC$3*$W$3))</f>
        <v>2045.4619312343752</v>
      </c>
      <c r="GH95">
        <f>IF($W$4=0,0,IF(CD95&lt;=0,0,('LED Curve'!$D$19*(CD95/$W$4)^3+'LED Curve'!$D$20*(CD95/$W$4)^2+'LED Curve'!$D$21*(CD95/$W$4)^1+'LED Curve'!$D$22)*$AC$4*$W$4))</f>
        <v>1840.9157381109376</v>
      </c>
      <c r="GI95">
        <f>IF($W$5=0,0,IF(CE95&lt;=0,0,('LED Curve'!$D$19*(CE95/$W$5)^3+'LED Curve'!$D$20*(CE95/$W$5)^2+'LED Curve'!$D$21*(CE95/$W$5)^1+'LED Curve'!$D$22)*$AC$5*$W$5))</f>
        <v>0</v>
      </c>
      <c r="GJ95">
        <f>IF($W$6=0,0,IF(CF95&lt;=0,0,('LED Curve'!$D$19*(CF95/$W$6)^3+'LED Curve'!$D$20*(CF95/$W$6)^2+'LED Curve'!$D$21*(CF95/$W$6)^1+'LED Curve'!$D$22)*$AC$6*$W$6))</f>
        <v>0</v>
      </c>
      <c r="GK95">
        <f>IF($Z$2=0,0,IF(CG95&lt;=0,0,('LED Curve'!$D$19*(CG95/$Z$2)^3+'LED Curve'!$D$20*(CG95/$Z$2)^2+'LED Curve'!$D$21*(CG95/$Z$2)^1+'LED Curve'!$D$22)*$AE$2*$Z$2))</f>
        <v>0</v>
      </c>
      <c r="GL95">
        <f>IF($Z$3=0,0,IF(CH95&lt;=0,0,('LED Curve'!$D$19*(CH95/$Z$3)^3+'LED Curve'!$D$20*(CH95/$Z$3)^2+'LED Curve'!$D$21*(CH95/$Z$3)^1+'LED Curve'!$D$22)*$AE$3*$Z$3))</f>
        <v>0</v>
      </c>
      <c r="GM95">
        <f>IF($Z$4=0,0,IF(CI95&lt;=0,0,('LED Curve'!$D$19*(CI95/$Z$4)^3+'LED Curve'!$D$20*(CI95/$Z$4)^2+'LED Curve'!$D$21*(CI95/$Z$4)^1+'LED Curve'!$D$22)*$AE$4*$Z$4))</f>
        <v>0</v>
      </c>
      <c r="GN95">
        <f>IF($Z$5=0,0,IF(CJ95&lt;=0,0,('LED Curve'!$D$19*(CJ95/$Z$5)^3+'LED Curve'!$D$20*(CJ95/$Z$5)^2+'LED Curve'!$D$21*(CJ95/$Z$5)^1+'LED Curve'!$D$22)*$AE$5*$Z$5))</f>
        <v>0</v>
      </c>
      <c r="GO95">
        <f>IF($Z$6=0,0,IF(CK95&lt;=0,0,('LED Curve'!$D$19*(CK95/$Z$6)^3+'LED Curve'!$D$20*(CK95/$Z$6)^2+'LED Curve'!$D$21*(CK95/$Z$6)^1+'LED Curve'!$D$22)*$AE$6*$Z$6))</f>
        <v>0</v>
      </c>
      <c r="GQ95">
        <f t="shared" si="226"/>
        <v>2795.1881798898339</v>
      </c>
      <c r="GR95">
        <f t="shared" si="154"/>
        <v>1030.2922944722559</v>
      </c>
      <c r="GS95">
        <f t="shared" si="227"/>
        <v>2827.1223861419785</v>
      </c>
      <c r="GT95">
        <f t="shared" si="155"/>
        <v>518.8964693028629</v>
      </c>
      <c r="GU95">
        <f t="shared" si="228"/>
        <v>4704.5624418390635</v>
      </c>
      <c r="GV95">
        <f t="shared" si="156"/>
        <v>2142.4503972807261</v>
      </c>
    </row>
    <row r="96" spans="1:204" ht="16.899999999999999">
      <c r="A96">
        <v>85</v>
      </c>
      <c r="B96">
        <f t="shared" si="117"/>
        <v>2.7669270833333335E-3</v>
      </c>
      <c r="C96" s="50">
        <f t="shared" si="118"/>
        <v>130.5589501101316</v>
      </c>
      <c r="D96" s="50">
        <f t="shared" si="119"/>
        <v>145.221055677924</v>
      </c>
      <c r="E96" s="50">
        <f t="shared" si="120"/>
        <v>159.88316124571639</v>
      </c>
      <c r="G96" s="52">
        <f t="shared" si="121"/>
        <v>2.0723642874624062</v>
      </c>
      <c r="H96" s="52">
        <f t="shared" si="122"/>
        <v>2.3050961218718093</v>
      </c>
      <c r="I96" s="52">
        <f t="shared" si="123"/>
        <v>2.5378279562812125</v>
      </c>
      <c r="J96" s="52">
        <f>IF(C96&lt;Calculation!D$19,0,G96)</f>
        <v>2.0723642874624062</v>
      </c>
      <c r="K96" s="52">
        <f>IF(D96&lt;Calculation!D$19,0,H96)</f>
        <v>2.3050961218718093</v>
      </c>
      <c r="L96" s="52">
        <f>IF(E96&lt;Calculation!D$19,0,I96)</f>
        <v>2.5378279562812125</v>
      </c>
      <c r="M96" s="52">
        <f>IF(IF(C96&lt;Calculation!D$19,0,C96*(R$3/(R$2+R$3)))&gt;0,$H$2*SIN(2*PI()*$E$2*B96)+$H$5,0)</f>
        <v>2.0887687819537795</v>
      </c>
      <c r="N96" s="52">
        <f>IF(IF(D96&lt;Calculation!D$19,0,D96*(R$3/(R$2+R$3)))&gt;0,$J$2*SIN(2*PI()*$E$2*B96)+$J$5,0)</f>
        <v>2.1273727096360719</v>
      </c>
      <c r="O96" s="52">
        <f>IF(IF(E96&lt;Calculation!D$19,0,E96*(R$3/(R$2+R$3)))&gt;0,$L$2*SIN(2*PI()*$E$2*B96)+$L$5,0)</f>
        <v>2.1725240629662617</v>
      </c>
      <c r="Q96" s="55">
        <f>(M96/Design!C$43)*10^3</f>
        <v>232.08542021708661</v>
      </c>
      <c r="R96" s="55">
        <f>(N96/Design!C$43)*10^3</f>
        <v>236.37474551511912</v>
      </c>
      <c r="S96" s="55">
        <f>(O96/Design!C$43)*10^3</f>
        <v>241.39156255180686</v>
      </c>
      <c r="U96" s="55">
        <f>(($H$2*SIN(2*PI()*$E$2*B96)+$H$5)/Design!C$43)*10^3</f>
        <v>232.08542021708661</v>
      </c>
      <c r="V96" s="55">
        <f>(($J$2*SIN(2*PI()*$E$2*B96)+$J$5)/Design!C$43)*10^3</f>
        <v>236.37474551511912</v>
      </c>
      <c r="W96" s="55">
        <f>(($L$2*SIN(2*PI()*$E$2*B96)+$L$5)/Design!C$43)*10^3</f>
        <v>241.39156255180686</v>
      </c>
      <c r="Y96" s="99">
        <f>IF(C96&lt;('LED Curve'!$D$14*(U96/$W$2)^3+'LED Curve'!$D$15*(U96/$W$2)^2+'LED Curve'!$D$16*(U96/$W$2)^1+'LED Curve'!$D$17)*$AC$2+((R$5-1)*Design!C$18),0,         ('LED Curve'!$D$14*(U96/$W$2)^3+'LED Curve'!$D$15*(U96/$W$2)^2+'LED Curve'!$D$16*(U96/$W$2)^1+'LED Curve'!$D$17)*$AC$2)</f>
        <v>26.834075950469071</v>
      </c>
      <c r="Z96" s="99">
        <f>IF(Y96=0,0,IF(C96&lt;Y96+('LED Curve'!$D$14*(U96/$W$3)^3+'LED Curve'!$D$15*(U96/$W$3)^2+'LED Curve'!$D$16*(U96/$W$3)^1+'LED Curve'!$D$17)*$AC$3+((R$5-2)*Design!C$18),0,         ('LED Curve'!$D$14*(U96/$W$3)^3+'LED Curve'!$D$15*(U96/$W$3)^2+'LED Curve'!$D$16*(U96/$W$3)^1+'LED Curve'!$D$17)*$AC$3))</f>
        <v>67.085189876172677</v>
      </c>
      <c r="AA96" s="99">
        <f>IF(Z96=0,0,IF(C96&lt;(SUM(Y96:Z96)+('LED Curve'!$D$14*(U96/$W$4)^3+'LED Curve'!$D$15*(U96/$W$4)^2+'LED Curve'!$D$16*(U96/$W$4)^1+'LED Curve'!$D$17)*$AC$4+((R$5-3)*Design!C$18)),0,         ('LED Curve'!$D$14*(U96/$W$4)^3+'LED Curve'!$D$15*(U96/$W$4)^2+'LED Curve'!$D$16*(U96/$W$4)^1+'LED Curve'!$D$17)*$AC$4))</f>
        <v>0</v>
      </c>
      <c r="AB96" s="99">
        <f>IF(AA96=0,0,IF(C96&lt;(SUM(Y96:AA96)+('LED Curve'!$D$14*(U96/$W$5)^3+'LED Curve'!$D$15*(U96/$W$5)^2+'LED Curve'!$D$16*(U96/$W$5)^1+'LED Curve'!$D$17)*$AC$5+((R$5-4)*Design!C$18)),0,         ('LED Curve'!$D$14*(U96/$W$5)^3+'LED Curve'!$D$15*(U96/$W$5)^2+'LED Curve'!$D$16*(U96/$W$5)^1+'LED Curve'!$D$17)*$AC$5))</f>
        <v>0</v>
      </c>
      <c r="AC96" s="99">
        <f>IF(AB96=0,0,IF(C96&lt;(SUM(Y96:AB96)+ ('LED Curve'!$D$14*(U96/$W$6)^3+'LED Curve'!$D$15*(U96/$W$6)^2+'LED Curve'!$D$16*(U96/$W$6)^1+'LED Curve'!$D$17)*$AC$6+((R$5-5)*Design!C$18)),0,         ('LED Curve'!$D$14*(U96/$W$6)^3+'LED Curve'!$D$15*(U96/$W$6)^2+'LED Curve'!$D$16*(U96/$W$6)^1+'LED Curve'!$D$17)*$AC$6))</f>
        <v>0</v>
      </c>
      <c r="AD96" s="99">
        <f>IF(AC96=0,0,IF(C96&lt;(SUM(Y96:AC96)+('LED Curve'!$D$14*(U96/$Z$2)^3+'LED Curve'!$D$15*(U96/$Z$2)^2+'LED Curve'!$D$16*(U96/$Z$2)^1+'LED Curve'!$D$17)*$AE$2+((R$5-6)*Design!C$18)),0,         ('LED Curve'!$D$14*(U96/$Z$2)^3+'LED Curve'!$D$15*(U96/$Z$2)^2+'LED Curve'!$D$16*(U96/$Z$2)^1+'LED Curve'!$D$17)*$AE$2))</f>
        <v>0</v>
      </c>
      <c r="AE96" s="99">
        <f>IF(AD96=0,0,IF(C96&lt;(SUM(Y96:AD96)+('LED Curve'!$D$14*(U96/$Z$3)^3+'LED Curve'!$D$15*(U96/$Z$3)^2+'LED Curve'!$D$16*(U96/$Z$3)^1+'LED Curve'!$D$17)*$AE$3+((R$5-7)*Design!C$18)),0,         ('LED Curve'!$D$14*(U96/$Z$3)^3+'LED Curve'!$D$15*(U96/$Z$3)^2+'LED Curve'!$D$16*(U96/$Z$3)^1+'LED Curve'!$D$17)*$AE$3))</f>
        <v>0</v>
      </c>
      <c r="AF96" s="99">
        <f>IF(AE96=0,0,IF(C96&lt;(SUM(Y96:AE96)+('LED Curve'!$D$14*(U96/$Z$4)^3+'LED Curve'!$D$15*(U96/$Z$4)^2+'LED Curve'!$D$16*(U96/$Z$4)^1+'LED Curve'!$D$17)*$AE$4+((R$5-8)*Design!C$18)),0,         ('LED Curve'!$D$14*(U96/$Z$4)^3+'LED Curve'!$D$15*(U96/$Z$4)^2+'LED Curve'!$D$16*(U96/$Z$4)^1+'LED Curve'!$D$17)*$AE$4))</f>
        <v>0</v>
      </c>
      <c r="AG96" s="99">
        <f>IF(AF96=0,0,IF(C96&lt;(SUM(Y96:AF96)+('LED Curve'!$D$14*(U96/$Z$5)^3+'LED Curve'!$D$15*(U96/$Z$5)^2+'LED Curve'!$D$16*(U96/$Z$5)^1+'LED Curve'!$D$17)*$AE$5+((R$5-9)*Design!C$18)),0,         ('LED Curve'!$D$14*(U96/$Z$5)^3+'LED Curve'!$D$15*(U96/$Z$5)^2+'LED Curve'!$D$16*(U96/$Z$5)^1+'LED Curve'!$D$17)*$AE$5))</f>
        <v>0</v>
      </c>
      <c r="AH96" s="99">
        <f>IF(AG96=0,0,IF(C96&lt;(SUM(Y96:AG96)+('LED Curve'!$D$14*(U96/$Z$6)^3+'LED Curve'!$D$15*(U96/$Z$6)^2+'LED Curve'!$D$16*(U96/$Z$6)^1+'LED Curve'!$D$17)*$AE$6+((R$5-10)*Design!C$18)),0,         ('LED Curve'!$D$14*(U96/$Z$6)^3+'LED Curve'!$D$15*(U96/$Z$6)^2+'LED Curve'!$D$16*(U96/$Z$6)^1+'LED Curve'!$D$17)*$AE$6))</f>
        <v>0</v>
      </c>
      <c r="AI96">
        <f t="shared" si="157"/>
        <v>93.919265826641748</v>
      </c>
      <c r="AJ96" s="57">
        <f>IF(D96&lt;('LED Curve'!$D$14*(V96/$W$2)^3+'LED Curve'!$D$15*(V96/$W$2)^2+'LED Curve'!$D$16*(V96/$W$2)^1+'LED Curve'!$D$17)*$AC$2+((R$5-1)*Design!C$18),0,         ('LED Curve'!$D$14*(V96/$W$2)^3+'LED Curve'!$D$15*(V96/$W$2)^2+'LED Curve'!$D$16*(V96/$W$2)^1+'LED Curve'!$D$17)*$AC$2)</f>
        <v>26.868263023409071</v>
      </c>
      <c r="AK96" s="57">
        <f>IF(AJ96=0,0,IF(D96&lt;AJ96+('LED Curve'!$D$14*(V96/$W$3)^3+'LED Curve'!$D$15*(V96/$W$3)^2+'LED Curve'!$D$16*(V96/$W$3)^1+'LED Curve'!$D$17)*$AC$3+((R$5-1)*Design!C$18),0,         ('LED Curve'!$D$14*(V96/$W$3)^3+'LED Curve'!$D$15*(V96/$W$3)^2+'LED Curve'!$D$16*(V96/$W$3)^1+'LED Curve'!$D$17)*$AC$3))</f>
        <v>67.170657558522677</v>
      </c>
      <c r="AL96" s="57">
        <f>IF(AK96=0,0,IF(D96&lt;(SUM(AJ96:AK96)+('LED Curve'!$D$14*(V96/$W$4)^3+'LED Curve'!$D$15*(V96/$W$4)^2+'LED Curve'!$D$16*(V96/$W$4)^1+'LED Curve'!$D$17)*$AC$4+((R$5-1)*Design!C$18)),0,         ('LED Curve'!$D$14*(V96/$W$4)^3+'LED Curve'!$D$15*(V96/$W$4)^2+'LED Curve'!$D$16*(V96/$W$4)^1+'LED Curve'!$D$17)*$AC$4))</f>
        <v>0</v>
      </c>
      <c r="AM96" s="57">
        <f>IF(AL96=0,0,IF(D96&lt;(SUM(AJ96:AL96)+('LED Curve'!$D$14*(V96/$W$5)^3+'LED Curve'!$D$15*(V96/$W$5)^2+'LED Curve'!$D$16*(V96/$W$5)^1+'LED Curve'!$D$17)*$AC$5+((R$5-1)*Design!C$18)),0,         ('LED Curve'!$D$14*(V96/$W$5)^3+'LED Curve'!$D$15*(V96/$W$5)^2+'LED Curve'!$D$16*(V96/$W$5)^1+'LED Curve'!$D$17)*$AC$5))</f>
        <v>0</v>
      </c>
      <c r="AN96" s="57">
        <f>IF(AM96=0,0,IF(D96&lt;(SUM(AJ96:AM96)+ ('LED Curve'!$D$14*(V96/$W$6)^3+'LED Curve'!$D$15*(V96/$W$6)^2+'LED Curve'!$D$16*(V96/$W$6)^1+'LED Curve'!$D$17)*$AC$6+((R$5-1)*Design!C$18)),0,         ('LED Curve'!$D$14*(V96/$W$6)^3+'LED Curve'!$D$15*(V96/$W$6)^2+'LED Curve'!$D$16*(V96/$W$6)^1+'LED Curve'!$D$17)*$AC$6))</f>
        <v>0</v>
      </c>
      <c r="AO96" s="57">
        <f>IF(AN96=0,0,IF(D96&lt;(SUM(AJ96:AN96)+('LED Curve'!$D$14*(V96/$Z$2)^3+'LED Curve'!$D$15*(V96/$Z$2)^2+'LED Curve'!$D$16*(V96/$Z$2)^1+'LED Curve'!$D$17)*$AE$2+((R$5-1)*Design!C$18)),0,         ('LED Curve'!$D$14*(V96/$Z$2)^3+'LED Curve'!$D$15*(V96/$Z$2)^2+'LED Curve'!$D$16*(V96/$Z$2)^1+'LED Curve'!$D$17)*$AE$2))</f>
        <v>0</v>
      </c>
      <c r="AP96" s="57">
        <f>IF(AO96=0,0,IF(D96&lt;(SUM(AJ96:AO96)+('LED Curve'!$D$14*(V96/$Z$3)^3+'LED Curve'!$D$15*(V96/$Z$3)^2+'LED Curve'!$D$16*(V96/$Z$3)^1+'LED Curve'!$D$17)*$AE$3+((R$5-1)*Design!C$18)),0,         ('LED Curve'!$D$14*(V96/$Z$3)^3+'LED Curve'!$D$15*(V96/$Z$3)^2+'LED Curve'!$D$16*(V96/$Z$3)^1+'LED Curve'!$D$17)*$AE$3))</f>
        <v>0</v>
      </c>
      <c r="AQ96" s="57">
        <f>IF(AP96=0,0,IF(D96&lt;(SUM(AJ96:AP96)+('LED Curve'!$D$14*(V96/$Z$4)^3+'LED Curve'!$D$15*(V96/$Z$4)^2+'LED Curve'!$D$16*(V96/$Z$4)^1+'LED Curve'!$D$17)*$AE$4+((R$5-1)*Design!C$18)),0,         ('LED Curve'!$D$14*(V96/$Z$4)^3+'LED Curve'!$D$15*(V96/$Z$4)^2+'LED Curve'!$D$16*(V96/$Z$4)^1+'LED Curve'!$D$17)*$AE$4))</f>
        <v>0</v>
      </c>
      <c r="AR96" s="57">
        <f>IF(AQ96=0,0,IF(D96&lt;(SUM(AJ96:AQ96)+('LED Curve'!$D$14*(V96/$Z$5)^3+'LED Curve'!$D$15*(V96/$Z$5)^2+'LED Curve'!$D$16*(V96/$Z$5)^1+'LED Curve'!$D$17)*$AE$5+((R$5-1)*Design!C$18)),0,         ('LED Curve'!$D$14*(V96/$Z$5)^3+'LED Curve'!$D$15*(V96/$Z$5)^2+'LED Curve'!$D$16*(V96/$Z$5)^1+'LED Curve'!$D$17)*$AE$5))</f>
        <v>0</v>
      </c>
      <c r="AS96" s="57">
        <f>IF(AR96=0,0,IF(D96&lt;(SUM(AJ96:AR96)+('LED Curve'!$D$14*(V96/$Z$6)^3+'LED Curve'!$D$15*(V96/$Z$6)^2+'LED Curve'!$D$16*(V96/$Z$6)^1+'LED Curve'!$D$17)*$AE$6+((R$5-1)*Design!C$18)),0,         ('LED Curve'!$D$14*(V96/$Z$6)^3+'LED Curve'!$D$15*(V96/$Z$6)^2+'LED Curve'!$D$16*(V96/$Z$6)^1+'LED Curve'!$D$17)*$AE$6))</f>
        <v>0</v>
      </c>
      <c r="AU96" s="59">
        <f>IF(E96&lt;('LED Curve'!$D$14*(W96/$W$2)^3+'LED Curve'!$D$15*(W96/$W$2)^2+'LED Curve'!$D$16*(W96/$W$2)^1+'LED Curve'!$D$17)*$AC$2+((R$5-1)*Design!C$18),0,         ('LED Curve'!$D$14*(W96/$W$2)^3+'LED Curve'!$D$15*(W96/$W$2)^2+'LED Curve'!$D$16*(W96/$W$2)^1+'LED Curve'!$D$17)*$AC$2)</f>
        <v>26.902671687681618</v>
      </c>
      <c r="AV96" s="59">
        <f>IF(AU96=0,0,IF(E96&lt;AU96+('LED Curve'!$D$14*(W96/$W$3)^3+'LED Curve'!$D$15*(W96/$W$3)^2+'LED Curve'!$D$16*(W96/$W$3)^1+'LED Curve'!$D$17)*$AC$3+((R$5-2)*Design!C$18),0,         ('LED Curve'!$D$14*(W96/$W$3)^3+'LED Curve'!$D$15*(W96/$W$3)^2+'LED Curve'!$D$16*(W96/$W$3)^1+'LED Curve'!$D$17)*$AC$3))</f>
        <v>67.256679219204045</v>
      </c>
      <c r="AW96" s="59">
        <f>IF(AV96=0,0,IF(E96&lt;(SUM(AU96:AV96)+('LED Curve'!$D$14*(W96/$W$4)^3+'LED Curve'!$D$15*(W96/$W$4)^2+'LED Curve'!$D$16*(W96/$W$4)^1+'LED Curve'!$D$17)*$AC$4+((R$5-3)*Design!C$18)),0,         ('LED Curve'!$D$14*(W96/$W$4)^3+'LED Curve'!$D$15*(W96/$W$4)^2+'LED Curve'!$D$16*(W96/$W$4)^1+'LED Curve'!$D$17)*$AC$4))</f>
        <v>60.531011297283641</v>
      </c>
      <c r="AX96" s="59">
        <f>IF(AW96=0,0,IF(E96&lt;(SUM(AU96:AW96)+('LED Curve'!$D$14*(W96/$W$5)^3+'LED Curve'!$D$15*(W96/$W$5)^2+'LED Curve'!$D$16*(W96/$W$5)^1+'LED Curve'!$D$17)*$AC$5+((R$5-4)*Design!C$18)),0,         ('LED Curve'!$D$14*(W96/$W$5)^3+'LED Curve'!$D$15*(W96/$W$5)^2+'LED Curve'!$D$16*(W96/$W$5)^1+'LED Curve'!$D$17)*$AC$5))</f>
        <v>0</v>
      </c>
      <c r="AY96" s="59">
        <f>IF(AX96=0,0,IF(E96&lt;(SUM(AU96:AX96)+ ('LED Curve'!$D$14*(W96/$W$6)^3+'LED Curve'!$D$15*(W96/$W$6)^2+'LED Curve'!$D$16*(W96/$W$6)^1+'LED Curve'!$D$17)*$AC$6+((R$5-5)*Design!C$18)),0,         ('LED Curve'!$D$14*(W96/$W$6)^3+'LED Curve'!$D$15*(W96/$W$6)^2+'LED Curve'!$D$16*(W96/$W$6)^1+'LED Curve'!$D$17)*$AC$6))</f>
        <v>0</v>
      </c>
      <c r="AZ96" s="59">
        <f>IF(AY96=0,0,IF(E96&lt;(SUM(AU96:AY96)+('LED Curve'!$D$14*(W96/$Z$2)^3+'LED Curve'!$D$15*(W96/$Z$2)^2+'LED Curve'!$D$16*(W96/$Z$2)^1+'LED Curve'!$D$17)*$AE$2+((R$5-6)*Design!C$18)),0,         ('LED Curve'!$D$14*(W96/$Z$2)^3+'LED Curve'!$D$15*(W96/$Z$2)^2+'LED Curve'!$D$16*(W96/$Z$2)^1+'LED Curve'!$D$17)*$AE$2))</f>
        <v>0</v>
      </c>
      <c r="BA96" s="59">
        <f>IF(AZ96=0,0,IF(E96&lt;(SUM(AU96:AZ96)+('LED Curve'!$D$14*(W96/$Z$3)^3+'LED Curve'!$D$15*(W96/$Z$3)^2+'LED Curve'!$D$16*(W96/$Z$3)^1+'LED Curve'!$D$17)*$AE$3+((R$5-7)*Design!C$18)),0,         ('LED Curve'!$D$14*(W96/$Z$3)^3+'LED Curve'!$D$15*(W96/$Z$3)^2+'LED Curve'!$D$16*(W96/$Z$3)^1+'LED Curve'!$D$17)*$AE$3))</f>
        <v>0</v>
      </c>
      <c r="BB96" s="59">
        <f>IF(BA96=0,0,IF(E96&lt;(SUM(AU96:BA96)+('LED Curve'!$D$14*(W96/$Z$4)^3+'LED Curve'!$D$15*(W96/$Z$4)^2+'LED Curve'!$D$16*(W96/$Z$4)^1+'LED Curve'!$D$17)*$AE$4+((R$5-8)*Design!C$18)),0,         ('LED Curve'!$D$14*(W96/$Z$4)^3+'LED Curve'!$D$15*(W96/$Z$4)^2+'LED Curve'!$D$16*(W96/$Z$4)^1+'LED Curve'!$D$17)*$AE$4))</f>
        <v>0</v>
      </c>
      <c r="BC96" s="59">
        <f>IF(BB96=0,0,IF(E96&lt;(SUM(AU96:BB96)+('LED Curve'!$D$14*(W96/$Z$5)^3+'LED Curve'!$D$15*(W96/$Z$5)^2+'LED Curve'!$D$16*(W96/$Z$5)^1+'LED Curve'!$D$17)*$AE$5+((R$5-9)*Design!C$18)),0,         ('LED Curve'!$D$14*(W96/$Z$5)^3+'LED Curve'!$D$15*(W96/$Z$5)^2+'LED Curve'!$D$16*(W96/$Z$5)^1+'LED Curve'!$D$17)*$AE$5))</f>
        <v>0</v>
      </c>
      <c r="BD96" s="59">
        <f>IF(BC96=0,0,IF(E96&lt;(SUM(AU96:BC96)+('LED Curve'!$D$14*(W96/$Z$6)^3+'LED Curve'!$D$15*(W96/$Z$6)^2+'LED Curve'!$D$16*(W96/$Z$6)^1+'LED Curve'!$D$17)*$AE$6+((R$5-10)*Design!C$18)),0,         ('LED Curve'!$D$14*(W96/$Z$6)^3+'LED Curve'!$D$15*(W96/$Z$6)^2+'LED Curve'!$D$16*(W96/$Z$6)^1+'LED Curve'!$D$17)*$AE$6))</f>
        <v>0</v>
      </c>
      <c r="BE96">
        <f t="shared" si="158"/>
        <v>154.6903622041693</v>
      </c>
      <c r="BF96" s="64">
        <f t="shared" si="124"/>
        <v>232.08542021708661</v>
      </c>
      <c r="BG96" s="64">
        <f t="shared" si="125"/>
        <v>232.08542021708661</v>
      </c>
      <c r="BH96" s="64">
        <f t="shared" si="126"/>
        <v>0</v>
      </c>
      <c r="BI96" s="64">
        <f t="shared" si="127"/>
        <v>0</v>
      </c>
      <c r="BJ96" s="64">
        <f t="shared" si="128"/>
        <v>0</v>
      </c>
      <c r="BK96" s="64">
        <f t="shared" si="129"/>
        <v>0</v>
      </c>
      <c r="BL96" s="64">
        <f t="shared" si="130"/>
        <v>0</v>
      </c>
      <c r="BM96" s="64">
        <f t="shared" si="131"/>
        <v>0</v>
      </c>
      <c r="BN96" s="64">
        <f t="shared" si="132"/>
        <v>0</v>
      </c>
      <c r="BO96" s="64">
        <f t="shared" si="133"/>
        <v>0</v>
      </c>
      <c r="BQ96" s="67">
        <f t="shared" si="134"/>
        <v>236.37474551511912</v>
      </c>
      <c r="BR96" s="67">
        <f t="shared" si="135"/>
        <v>236.37474551511912</v>
      </c>
      <c r="BS96" s="67">
        <f t="shared" si="136"/>
        <v>0</v>
      </c>
      <c r="BT96" s="67">
        <f t="shared" si="137"/>
        <v>0</v>
      </c>
      <c r="BU96" s="67">
        <f t="shared" si="138"/>
        <v>0</v>
      </c>
      <c r="BV96" s="67">
        <f t="shared" si="139"/>
        <v>0</v>
      </c>
      <c r="BW96" s="67">
        <f t="shared" si="140"/>
        <v>0</v>
      </c>
      <c r="BX96" s="67">
        <f t="shared" si="141"/>
        <v>0</v>
      </c>
      <c r="BY96" s="67">
        <f t="shared" si="142"/>
        <v>0</v>
      </c>
      <c r="BZ96" s="67">
        <f t="shared" si="143"/>
        <v>0</v>
      </c>
      <c r="CB96" s="70">
        <f t="shared" si="144"/>
        <v>241.39156255180686</v>
      </c>
      <c r="CC96" s="70">
        <f t="shared" si="145"/>
        <v>241.39156255180686</v>
      </c>
      <c r="CD96" s="70">
        <f t="shared" si="146"/>
        <v>241.39156255180686</v>
      </c>
      <c r="CE96" s="70">
        <f t="shared" si="147"/>
        <v>0</v>
      </c>
      <c r="CF96" s="70">
        <f t="shared" si="148"/>
        <v>0</v>
      </c>
      <c r="CG96" s="70">
        <f t="shared" si="149"/>
        <v>0</v>
      </c>
      <c r="CH96" s="70">
        <f t="shared" si="150"/>
        <v>0</v>
      </c>
      <c r="CI96" s="70">
        <f t="shared" si="151"/>
        <v>0</v>
      </c>
      <c r="CJ96" s="70">
        <f t="shared" si="152"/>
        <v>0</v>
      </c>
      <c r="CK96" s="70">
        <f t="shared" si="153"/>
        <v>0</v>
      </c>
      <c r="CL96">
        <f t="shared" si="159"/>
        <v>724.1746876554206</v>
      </c>
      <c r="CM96" s="64">
        <f t="shared" si="160"/>
        <v>232.08542021708661</v>
      </c>
      <c r="CN96" s="64">
        <f t="shared" si="161"/>
        <v>232.08542021708661</v>
      </c>
      <c r="CO96" s="64">
        <f t="shared" si="162"/>
        <v>0</v>
      </c>
      <c r="CP96" s="64">
        <f t="shared" si="163"/>
        <v>0</v>
      </c>
      <c r="CQ96" s="64">
        <f t="shared" si="164"/>
        <v>0</v>
      </c>
      <c r="CR96" s="64">
        <f t="shared" si="165"/>
        <v>0</v>
      </c>
      <c r="CS96" s="64">
        <f t="shared" si="166"/>
        <v>0</v>
      </c>
      <c r="CT96" s="64">
        <f t="shared" si="167"/>
        <v>0</v>
      </c>
      <c r="CU96" s="64">
        <f t="shared" si="168"/>
        <v>0</v>
      </c>
      <c r="CV96" s="64">
        <f t="shared" si="169"/>
        <v>0</v>
      </c>
      <c r="CX96" s="103">
        <f t="shared" si="170"/>
        <v>236.37474551511912</v>
      </c>
      <c r="CY96" s="103">
        <f t="shared" si="171"/>
        <v>236.37474551511912</v>
      </c>
      <c r="CZ96" s="103">
        <f t="shared" si="172"/>
        <v>0</v>
      </c>
      <c r="DA96" s="103">
        <f t="shared" si="173"/>
        <v>0</v>
      </c>
      <c r="DB96" s="103">
        <f t="shared" si="174"/>
        <v>0</v>
      </c>
      <c r="DC96" s="103">
        <f t="shared" si="175"/>
        <v>0</v>
      </c>
      <c r="DD96" s="103">
        <f t="shared" si="176"/>
        <v>0</v>
      </c>
      <c r="DE96" s="103">
        <f t="shared" si="177"/>
        <v>0</v>
      </c>
      <c r="DF96" s="103">
        <f t="shared" si="178"/>
        <v>0</v>
      </c>
      <c r="DG96" s="103">
        <f t="shared" si="179"/>
        <v>0</v>
      </c>
      <c r="DI96" s="70">
        <f t="shared" si="180"/>
        <v>241.39156255180686</v>
      </c>
      <c r="DJ96" s="70">
        <f t="shared" si="181"/>
        <v>241.39156255180686</v>
      </c>
      <c r="DK96" s="70">
        <f t="shared" si="182"/>
        <v>241.39156255180686</v>
      </c>
      <c r="DL96" s="70">
        <f t="shared" si="183"/>
        <v>0</v>
      </c>
      <c r="DM96" s="70">
        <f t="shared" si="184"/>
        <v>0</v>
      </c>
      <c r="DN96" s="70">
        <f t="shared" si="185"/>
        <v>0</v>
      </c>
      <c r="DO96" s="70">
        <f t="shared" si="186"/>
        <v>0</v>
      </c>
      <c r="DP96" s="70">
        <f t="shared" si="187"/>
        <v>0</v>
      </c>
      <c r="DQ96" s="70">
        <f t="shared" si="188"/>
        <v>0</v>
      </c>
      <c r="DR96" s="70">
        <f t="shared" si="189"/>
        <v>0</v>
      </c>
      <c r="DT96">
        <f t="shared" si="190"/>
        <v>30.300828799411537</v>
      </c>
      <c r="DU96">
        <f t="shared" si="191"/>
        <v>34.326590079306236</v>
      </c>
      <c r="DV96">
        <f t="shared" si="192"/>
        <v>38.594446118825978</v>
      </c>
      <c r="DX96">
        <f t="shared" si="193"/>
        <v>0.47877628820490009</v>
      </c>
      <c r="DY96">
        <f t="shared" si="194"/>
        <v>0.46537700332860221</v>
      </c>
      <c r="DZ96">
        <f t="shared" si="195"/>
        <v>0.45063064549313753</v>
      </c>
      <c r="EB96">
        <f t="shared" si="196"/>
        <v>6.227797793101832</v>
      </c>
      <c r="EC96">
        <f t="shared" si="197"/>
        <v>15.56949448275458</v>
      </c>
      <c r="ED96">
        <f t="shared" si="198"/>
        <v>0</v>
      </c>
      <c r="EE96">
        <f t="shared" si="199"/>
        <v>0</v>
      </c>
      <c r="EF96">
        <f t="shared" si="200"/>
        <v>0</v>
      </c>
      <c r="EG96">
        <f t="shared" si="201"/>
        <v>0</v>
      </c>
      <c r="EH96">
        <f t="shared" si="202"/>
        <v>0</v>
      </c>
      <c r="EI96">
        <f t="shared" si="203"/>
        <v>0</v>
      </c>
      <c r="EJ96">
        <f t="shared" si="204"/>
        <v>0</v>
      </c>
      <c r="EK96">
        <f t="shared" si="205"/>
        <v>0</v>
      </c>
      <c r="EM96">
        <f t="shared" si="206"/>
        <v>6.3509788345916043</v>
      </c>
      <c r="EN96">
        <f t="shared" si="207"/>
        <v>15.877447086479011</v>
      </c>
      <c r="EO96">
        <f t="shared" si="208"/>
        <v>0</v>
      </c>
      <c r="EP96">
        <f t="shared" si="209"/>
        <v>0</v>
      </c>
      <c r="EQ96">
        <f t="shared" si="210"/>
        <v>0</v>
      </c>
      <c r="ER96">
        <f t="shared" si="211"/>
        <v>0</v>
      </c>
      <c r="ES96">
        <f t="shared" si="212"/>
        <v>0</v>
      </c>
      <c r="ET96">
        <f t="shared" si="213"/>
        <v>0</v>
      </c>
      <c r="EU96">
        <f t="shared" si="214"/>
        <v>0</v>
      </c>
      <c r="EV96">
        <f t="shared" si="215"/>
        <v>0</v>
      </c>
      <c r="EX96">
        <f t="shared" si="216"/>
        <v>6.4940779555077208</v>
      </c>
      <c r="EY96">
        <f t="shared" si="217"/>
        <v>16.235194888769303</v>
      </c>
      <c r="EZ96">
        <f t="shared" si="218"/>
        <v>14.611675399892373</v>
      </c>
      <c r="FA96">
        <f t="shared" si="219"/>
        <v>0</v>
      </c>
      <c r="FB96">
        <f t="shared" si="220"/>
        <v>0</v>
      </c>
      <c r="FC96">
        <f t="shared" si="221"/>
        <v>0</v>
      </c>
      <c r="FD96">
        <f t="shared" si="222"/>
        <v>0</v>
      </c>
      <c r="FE96">
        <f t="shared" si="223"/>
        <v>0</v>
      </c>
      <c r="FF96">
        <f t="shared" si="224"/>
        <v>0</v>
      </c>
      <c r="FG96">
        <f t="shared" si="225"/>
        <v>0</v>
      </c>
      <c r="FJ96">
        <f>IF($W$2=0,0,IF(BF96&lt;=0,0,('LED Curve'!$D$19*(BF96/$W$2)^3+'LED Curve'!$D$20*(BF96/$W$2)^2+'LED Curve'!$D$21*(BF96/$W$2)^1+'LED Curve'!$D$22)*$AC$2*$W$2))</f>
        <v>802.39485383407953</v>
      </c>
      <c r="FK96">
        <f>IF($W$3=0,0,IF(BG96&lt;=0,0,('LED Curve'!$D$19*(BG96/$W$3)^3+'LED Curve'!$D$20*(BG96/$W$3)^2+'LED Curve'!$D$21*(BG96/$W$3)^1+'LED Curve'!$D$22)*$AC$3*$W$3))</f>
        <v>2005.9871345851989</v>
      </c>
      <c r="FL96">
        <f>IF($W$4=0,0,IF(BH96&lt;=0,0,('LED Curve'!$D$19*(BH96/$W$4)^3+'LED Curve'!$D$20*(BH96/$W$4)^2+'LED Curve'!$D$21*(BH96/$W$4)^1+'LED Curve'!$D$22)*$AC$4*$W$4))</f>
        <v>0</v>
      </c>
      <c r="FM96">
        <f>IF($W$5=0,0,IF(BI96&lt;=0,0,('LED Curve'!$D$19*(BI96/$W$5)^3+'LED Curve'!$D$20*(BI96/$W$5)^2+'LED Curve'!$D$21*(BI96/$W$5)^1+'LED Curve'!$D$22)*$AC$5*$W$5))</f>
        <v>0</v>
      </c>
      <c r="FN96">
        <f>IF($W$6=0,0,IF(BJ96&lt;=0,0,('LED Curve'!$D$19*(BJ96/$W$6)^3+'LED Curve'!$D$20*(BJ96/$W$6)^2+'LED Curve'!$D$21*(BJ96/$W$6)^1+'LED Curve'!$D$22)*$AC$6*$W$6))</f>
        <v>0</v>
      </c>
      <c r="FO96">
        <f>IF($Z$2=0,0,IF(BK96&lt;=0,0,('LED Curve'!$D$19*(BK96/$Z$2)^3+'LED Curve'!$D$20*(BK96/$Z$2)^2+'LED Curve'!$D$21*(BK96/$Z$2)^1+'LED Curve'!$D$22)*$AE$2*$Z$2))</f>
        <v>0</v>
      </c>
      <c r="FP96">
        <f>IF($Z$3=0,0,IF(BL96&lt;=0,0,('LED Curve'!$D$19*(BL96/$Z$3)^3+'LED Curve'!$D$20*(BL96/$Z$3)^2+'LED Curve'!$D$21*(BL96/$Z$3)^1+'LED Curve'!$D$22)*$AE$3*$Z$3))</f>
        <v>0</v>
      </c>
      <c r="FQ96">
        <f>IF($Z$4=0,0,IF(BM96&lt;=0,0,('LED Curve'!$D$19*(BM96/$Z$4)^3+'LED Curve'!$D$20*(BM96/$Z$4)^2+'LED Curve'!$D$21*(BM96/$Z$4)^1+'LED Curve'!$D$22)*$AE$4*$Z$4))</f>
        <v>0</v>
      </c>
      <c r="FR96">
        <f>IF($Z$5=0,0,IF(BN96&lt;=0,0,('LED Curve'!$D$19*(BN96/$Z$5)^3+'LED Curve'!$D$20*(BN96/$Z$5)^2+'LED Curve'!$D$21*(BN96/$Z$5)^1+'LED Curve'!$D$22)*$AE$5*$Z$5))</f>
        <v>0</v>
      </c>
      <c r="FS96">
        <f>IF($Z$6=0,0,IF(BO96&lt;=0,0,('LED Curve'!$D$19*(BO96/$Z$6)^3+'LED Curve'!$D$20*(BO96/$Z$6)^2+'LED Curve'!$D$21*(BO96/$Z$6)^1+'LED Curve'!$D$22)*$AE$6*$Z$6))</f>
        <v>0</v>
      </c>
      <c r="FU96">
        <f>IF($W$2=0,0,IF(BQ96&lt;=0,0,('LED Curve'!$D$19*(BQ96/$W$2)^3+'LED Curve'!$D$20*(BQ96/$W$2)^2+'LED Curve'!$D$21*(BQ96/$W$2)^1+'LED Curve'!$D$22)*$AC$2*$W$2))</f>
        <v>811.82682358149066</v>
      </c>
      <c r="FV96">
        <f>IF($W$3=0,0,IF(BR96&lt;=0,0,('LED Curve'!$D$19*(BR96/$W$3)^3+'LED Curve'!$D$20*(BR96/$W$3)^2+'LED Curve'!$D$21*(BR96/$W$3)^1+'LED Curve'!$D$22)*$AC$3*$W$3))</f>
        <v>2029.5670589537267</v>
      </c>
      <c r="FW96">
        <f>IF($W$4=0,0,IF(BS96&lt;=0,0,('LED Curve'!$D$19*(BS96/$W$4)^3+'LED Curve'!$D$20*(BS96/$W$4)^2+'LED Curve'!$D$21*(BS96/$W$4)^1+'LED Curve'!$D$22)*$AC$4*$W$4))</f>
        <v>0</v>
      </c>
      <c r="FX96">
        <f>IF($W$5=0,0,IF(BT96&lt;=0,0,('LED Curve'!$D$19*(BT96/$W$5)^3+'LED Curve'!$D$20*(BT96/$W$5)^2+'LED Curve'!$D$21*(BT96/$W$5)^1+'LED Curve'!$D$22)*$AC$5*$W$5))</f>
        <v>0</v>
      </c>
      <c r="FY96">
        <f>IF($W$6=0,0,IF(BU96&lt;=0,0,('LED Curve'!$D$19*(BU96/$W$6)^3+'LED Curve'!$D$20*(BU96/$W$6)^2+'LED Curve'!$D$21*(BU96/$W$6)^1+'LED Curve'!$D$22)*$AC$6*$W$6))</f>
        <v>0</v>
      </c>
      <c r="FZ96">
        <f>IF($Z$2=0,0,IF(BV96&lt;=0,0,('LED Curve'!$D$19*(BV96/$Z$2)^3+'LED Curve'!$D$20*(BV96/$Z$2)^2+'LED Curve'!$D$21*(BV96/$Z$2)^1+'LED Curve'!$D$22)*$AE$2*$Z$2))</f>
        <v>0</v>
      </c>
      <c r="GA96">
        <f>IF($Z$3=0,0,IF(BW96&lt;=0,0,('LED Curve'!$D$19*(BW96/$Z$3)^3+'LED Curve'!$D$20*(BW96/$Z$3)^2+'LED Curve'!$D$21*(BW96/$Z$3)^1+'LED Curve'!$D$22)*$AE$3*$Z$3))</f>
        <v>0</v>
      </c>
      <c r="GB96">
        <f>IF($Z$4=0,0,IF(BX96&lt;=0,0,('LED Curve'!$D$19*(BX96/$Z$4)^3+'LED Curve'!$D$20*(BX96/$Z$4)^2+'LED Curve'!$D$21*(BX96/$Z$4)^1+'LED Curve'!$D$22)*$AE$4*$Z$4))</f>
        <v>0</v>
      </c>
      <c r="GC96">
        <f>IF($Z$5=0,0,IF(BY96&lt;=0,0,('LED Curve'!$D$19*(BY96/$Z$5)^3+'LED Curve'!$D$20*(BY96/$Z$5)^2+'LED Curve'!$D$21*(BY96/$Z$5)^1+'LED Curve'!$D$22)*$AE$5*$Z$5))</f>
        <v>0</v>
      </c>
      <c r="GD96">
        <f>IF($Z$6=0,0,IF(BZ96&lt;=0,0,('LED Curve'!$D$19*(BZ96/$Z$6)^3+'LED Curve'!$D$20*(BZ96/$Z$6)^2+'LED Curve'!$D$21*(BZ96/$Z$6)^1+'LED Curve'!$D$22)*$AE$6*$Z$6))</f>
        <v>0</v>
      </c>
      <c r="GF96">
        <f>IF($W$2=0,0,IF(CB96&lt;=0,0,('LED Curve'!$D$19*(CB96/$W$2)^3+'LED Curve'!$D$20*(CB96/$W$2)^2+'LED Curve'!$D$21*(CB96/$W$2)^1+'LED Curve'!$D$22)*$AC$2*$W$2))</f>
        <v>822.52484289612005</v>
      </c>
      <c r="GG96">
        <f>IF($W$3=0,0,IF(CC96&lt;=0,0,('LED Curve'!$D$19*(CC96/$W$3)^3+'LED Curve'!$D$20*(CC96/$W$3)^2+'LED Curve'!$D$21*(CC96/$W$3)^1+'LED Curve'!$D$22)*$AC$3*$W$3))</f>
        <v>2056.3121072403001</v>
      </c>
      <c r="GH96">
        <f>IF($W$4=0,0,IF(CD96&lt;=0,0,('LED Curve'!$D$19*(CD96/$W$4)^3+'LED Curve'!$D$20*(CD96/$W$4)^2+'LED Curve'!$D$21*(CD96/$W$4)^1+'LED Curve'!$D$22)*$AC$4*$W$4))</f>
        <v>1850.6808965162702</v>
      </c>
      <c r="GI96">
        <f>IF($W$5=0,0,IF(CE96&lt;=0,0,('LED Curve'!$D$19*(CE96/$W$5)^3+'LED Curve'!$D$20*(CE96/$W$5)^2+'LED Curve'!$D$21*(CE96/$W$5)^1+'LED Curve'!$D$22)*$AC$5*$W$5))</f>
        <v>0</v>
      </c>
      <c r="GJ96">
        <f>IF($W$6=0,0,IF(CF96&lt;=0,0,('LED Curve'!$D$19*(CF96/$W$6)^3+'LED Curve'!$D$20*(CF96/$W$6)^2+'LED Curve'!$D$21*(CF96/$W$6)^1+'LED Curve'!$D$22)*$AC$6*$W$6))</f>
        <v>0</v>
      </c>
      <c r="GK96">
        <f>IF($Z$2=0,0,IF(CG96&lt;=0,0,('LED Curve'!$D$19*(CG96/$Z$2)^3+'LED Curve'!$D$20*(CG96/$Z$2)^2+'LED Curve'!$D$21*(CG96/$Z$2)^1+'LED Curve'!$D$22)*$AE$2*$Z$2))</f>
        <v>0</v>
      </c>
      <c r="GL96">
        <f>IF($Z$3=0,0,IF(CH96&lt;=0,0,('LED Curve'!$D$19*(CH96/$Z$3)^3+'LED Curve'!$D$20*(CH96/$Z$3)^2+'LED Curve'!$D$21*(CH96/$Z$3)^1+'LED Curve'!$D$22)*$AE$3*$Z$3))</f>
        <v>0</v>
      </c>
      <c r="GM96">
        <f>IF($Z$4=0,0,IF(CI96&lt;=0,0,('LED Curve'!$D$19*(CI96/$Z$4)^3+'LED Curve'!$D$20*(CI96/$Z$4)^2+'LED Curve'!$D$21*(CI96/$Z$4)^1+'LED Curve'!$D$22)*$AE$4*$Z$4))</f>
        <v>0</v>
      </c>
      <c r="GN96">
        <f>IF($Z$5=0,0,IF(CJ96&lt;=0,0,('LED Curve'!$D$19*(CJ96/$Z$5)^3+'LED Curve'!$D$20*(CJ96/$Z$5)^2+'LED Curve'!$D$21*(CJ96/$Z$5)^1+'LED Curve'!$D$22)*$AE$5*$Z$5))</f>
        <v>0</v>
      </c>
      <c r="GO96">
        <f>IF($Z$6=0,0,IF(CK96&lt;=0,0,('LED Curve'!$D$19*(CK96/$Z$6)^3+'LED Curve'!$D$20*(CK96/$Z$6)^2+'LED Curve'!$D$21*(CK96/$Z$6)^1+'LED Curve'!$D$22)*$AE$6*$Z$6))</f>
        <v>0</v>
      </c>
      <c r="GQ96">
        <f t="shared" si="226"/>
        <v>2808.3819884192785</v>
      </c>
      <c r="GR96">
        <f t="shared" si="154"/>
        <v>1043.4861030017005</v>
      </c>
      <c r="GS96">
        <f t="shared" si="227"/>
        <v>2841.3938825352175</v>
      </c>
      <c r="GT96">
        <f t="shared" si="155"/>
        <v>533.16796569610187</v>
      </c>
      <c r="GU96">
        <f t="shared" si="228"/>
        <v>4729.5178466526904</v>
      </c>
      <c r="GV96">
        <f t="shared" si="156"/>
        <v>2167.405802094353</v>
      </c>
    </row>
    <row r="97" spans="1:204" ht="16.899999999999999">
      <c r="A97">
        <v>86</v>
      </c>
      <c r="B97">
        <f t="shared" si="117"/>
        <v>2.7994791666666667E-3</v>
      </c>
      <c r="C97" s="50">
        <f t="shared" si="118"/>
        <v>131.49279291319652</v>
      </c>
      <c r="D97" s="50">
        <f t="shared" si="119"/>
        <v>146.25865879244057</v>
      </c>
      <c r="E97" s="50">
        <f t="shared" si="120"/>
        <v>161.02452467168465</v>
      </c>
      <c r="G97" s="52">
        <f t="shared" si="121"/>
        <v>2.0871871890983575</v>
      </c>
      <c r="H97" s="52">
        <f t="shared" si="122"/>
        <v>2.3215660125784217</v>
      </c>
      <c r="I97" s="52">
        <f t="shared" si="123"/>
        <v>2.5559448360584862</v>
      </c>
      <c r="J97" s="52">
        <f>IF(C97&lt;Calculation!D$19,0,G97)</f>
        <v>2.0871871890983575</v>
      </c>
      <c r="K97" s="52">
        <f>IF(D97&lt;Calculation!D$19,0,H97)</f>
        <v>2.3215660125784217</v>
      </c>
      <c r="L97" s="52">
        <f>IF(E97&lt;Calculation!D$19,0,I97)</f>
        <v>2.5559448360584862</v>
      </c>
      <c r="M97" s="52">
        <f>IF(IF(C97&lt;Calculation!D$19,0,C97*(R$3/(R$2+R$3)))&gt;0,$H$2*SIN(2*PI()*$E$2*B97)+$H$5,0)</f>
        <v>2.1035916835897304</v>
      </c>
      <c r="N97" s="52">
        <f>IF(IF(D97&lt;Calculation!D$19,0,D97*(R$3/(R$2+R$3)))&gt;0,$J$2*SIN(2*PI()*$E$2*B97)+$J$5,0)</f>
        <v>2.1438426003426847</v>
      </c>
      <c r="O97" s="52">
        <f>IF(IF(E97&lt;Calculation!D$19,0,E97*(R$3/(R$2+R$3)))&gt;0,$L$2*SIN(2*PI()*$E$2*B97)+$L$5,0)</f>
        <v>2.1906409427435349</v>
      </c>
      <c r="Q97" s="55">
        <f>(M97/Design!C$43)*10^3</f>
        <v>233.73240928774783</v>
      </c>
      <c r="R97" s="55">
        <f>(N97/Design!C$43)*10^3</f>
        <v>238.20473337140942</v>
      </c>
      <c r="S97" s="55">
        <f>(O97/Design!C$43)*10^3</f>
        <v>243.40454919372613</v>
      </c>
      <c r="U97" s="55">
        <f>(($H$2*SIN(2*PI()*$E$2*B97)+$H$5)/Design!C$43)*10^3</f>
        <v>233.73240928774783</v>
      </c>
      <c r="V97" s="55">
        <f>(($J$2*SIN(2*PI()*$E$2*B97)+$J$5)/Design!C$43)*10^3</f>
        <v>238.20473337140942</v>
      </c>
      <c r="W97" s="55">
        <f>(($L$2*SIN(2*PI()*$E$2*B97)+$L$5)/Design!C$43)*10^3</f>
        <v>243.40454919372613</v>
      </c>
      <c r="Y97" s="99">
        <f>IF(C97&lt;('LED Curve'!$D$14*(U97/$W$2)^3+'LED Curve'!$D$15*(U97/$W$2)^2+'LED Curve'!$D$16*(U97/$W$2)^1+'LED Curve'!$D$17)*$AC$2+((R$5-1)*Design!C$18),0,         ('LED Curve'!$D$14*(U97/$W$2)^3+'LED Curve'!$D$15*(U97/$W$2)^2+'LED Curve'!$D$16*(U97/$W$2)^1+'LED Curve'!$D$17)*$AC$2)</f>
        <v>26.847714253182964</v>
      </c>
      <c r="Z97" s="99">
        <f>IF(Y97=0,0,IF(C97&lt;Y97+('LED Curve'!$D$14*(U97/$W$3)^3+'LED Curve'!$D$15*(U97/$W$3)^2+'LED Curve'!$D$16*(U97/$W$3)^1+'LED Curve'!$D$17)*$AC$3+((R$5-2)*Design!C$18),0,         ('LED Curve'!$D$14*(U97/$W$3)^3+'LED Curve'!$D$15*(U97/$W$3)^2+'LED Curve'!$D$16*(U97/$W$3)^1+'LED Curve'!$D$17)*$AC$3))</f>
        <v>67.119285632957414</v>
      </c>
      <c r="AA97" s="99">
        <f>IF(Z97=0,0,IF(C97&lt;(SUM(Y97:Z97)+('LED Curve'!$D$14*(U97/$W$4)^3+'LED Curve'!$D$15*(U97/$W$4)^2+'LED Curve'!$D$16*(U97/$W$4)^1+'LED Curve'!$D$17)*$AC$4+((R$5-3)*Design!C$18)),0,         ('LED Curve'!$D$14*(U97/$W$4)^3+'LED Curve'!$D$15*(U97/$W$4)^2+'LED Curve'!$D$16*(U97/$W$4)^1+'LED Curve'!$D$17)*$AC$4))</f>
        <v>0</v>
      </c>
      <c r="AB97" s="99">
        <f>IF(AA97=0,0,IF(C97&lt;(SUM(Y97:AA97)+('LED Curve'!$D$14*(U97/$W$5)^3+'LED Curve'!$D$15*(U97/$W$5)^2+'LED Curve'!$D$16*(U97/$W$5)^1+'LED Curve'!$D$17)*$AC$5+((R$5-4)*Design!C$18)),0,         ('LED Curve'!$D$14*(U97/$W$5)^3+'LED Curve'!$D$15*(U97/$W$5)^2+'LED Curve'!$D$16*(U97/$W$5)^1+'LED Curve'!$D$17)*$AC$5))</f>
        <v>0</v>
      </c>
      <c r="AC97" s="99">
        <f>IF(AB97=0,0,IF(C97&lt;(SUM(Y97:AB97)+ ('LED Curve'!$D$14*(U97/$W$6)^3+'LED Curve'!$D$15*(U97/$W$6)^2+'LED Curve'!$D$16*(U97/$W$6)^1+'LED Curve'!$D$17)*$AC$6+((R$5-5)*Design!C$18)),0,         ('LED Curve'!$D$14*(U97/$W$6)^3+'LED Curve'!$D$15*(U97/$W$6)^2+'LED Curve'!$D$16*(U97/$W$6)^1+'LED Curve'!$D$17)*$AC$6))</f>
        <v>0</v>
      </c>
      <c r="AD97" s="99">
        <f>IF(AC97=0,0,IF(C97&lt;(SUM(Y97:AC97)+('LED Curve'!$D$14*(U97/$Z$2)^3+'LED Curve'!$D$15*(U97/$Z$2)^2+'LED Curve'!$D$16*(U97/$Z$2)^1+'LED Curve'!$D$17)*$AE$2+((R$5-6)*Design!C$18)),0,         ('LED Curve'!$D$14*(U97/$Z$2)^3+'LED Curve'!$D$15*(U97/$Z$2)^2+'LED Curve'!$D$16*(U97/$Z$2)^1+'LED Curve'!$D$17)*$AE$2))</f>
        <v>0</v>
      </c>
      <c r="AE97" s="99">
        <f>IF(AD97=0,0,IF(C97&lt;(SUM(Y97:AD97)+('LED Curve'!$D$14*(U97/$Z$3)^3+'LED Curve'!$D$15*(U97/$Z$3)^2+'LED Curve'!$D$16*(U97/$Z$3)^1+'LED Curve'!$D$17)*$AE$3+((R$5-7)*Design!C$18)),0,         ('LED Curve'!$D$14*(U97/$Z$3)^3+'LED Curve'!$D$15*(U97/$Z$3)^2+'LED Curve'!$D$16*(U97/$Z$3)^1+'LED Curve'!$D$17)*$AE$3))</f>
        <v>0</v>
      </c>
      <c r="AF97" s="99">
        <f>IF(AE97=0,0,IF(C97&lt;(SUM(Y97:AE97)+('LED Curve'!$D$14*(U97/$Z$4)^3+'LED Curve'!$D$15*(U97/$Z$4)^2+'LED Curve'!$D$16*(U97/$Z$4)^1+'LED Curve'!$D$17)*$AE$4+((R$5-8)*Design!C$18)),0,         ('LED Curve'!$D$14*(U97/$Z$4)^3+'LED Curve'!$D$15*(U97/$Z$4)^2+'LED Curve'!$D$16*(U97/$Z$4)^1+'LED Curve'!$D$17)*$AE$4))</f>
        <v>0</v>
      </c>
      <c r="AG97" s="99">
        <f>IF(AF97=0,0,IF(C97&lt;(SUM(Y97:AF97)+('LED Curve'!$D$14*(U97/$Z$5)^3+'LED Curve'!$D$15*(U97/$Z$5)^2+'LED Curve'!$D$16*(U97/$Z$5)^1+'LED Curve'!$D$17)*$AE$5+((R$5-9)*Design!C$18)),0,         ('LED Curve'!$D$14*(U97/$Z$5)^3+'LED Curve'!$D$15*(U97/$Z$5)^2+'LED Curve'!$D$16*(U97/$Z$5)^1+'LED Curve'!$D$17)*$AE$5))</f>
        <v>0</v>
      </c>
      <c r="AH97" s="99">
        <f>IF(AG97=0,0,IF(C97&lt;(SUM(Y97:AG97)+('LED Curve'!$D$14*(U97/$Z$6)^3+'LED Curve'!$D$15*(U97/$Z$6)^2+'LED Curve'!$D$16*(U97/$Z$6)^1+'LED Curve'!$D$17)*$AE$6+((R$5-10)*Design!C$18)),0,         ('LED Curve'!$D$14*(U97/$Z$6)^3+'LED Curve'!$D$15*(U97/$Z$6)^2+'LED Curve'!$D$16*(U97/$Z$6)^1+'LED Curve'!$D$17)*$AE$6))</f>
        <v>0</v>
      </c>
      <c r="AI97">
        <f t="shared" si="157"/>
        <v>93.966999886140371</v>
      </c>
      <c r="AJ97" s="57">
        <f>IF(D97&lt;('LED Curve'!$D$14*(V97/$W$2)^3+'LED Curve'!$D$15*(V97/$W$2)^2+'LED Curve'!$D$16*(V97/$W$2)^1+'LED Curve'!$D$17)*$AC$2+((R$5-1)*Design!C$18),0,         ('LED Curve'!$D$14*(V97/$W$2)^3+'LED Curve'!$D$15*(V97/$W$2)^2+'LED Curve'!$D$16*(V97/$W$2)^1+'LED Curve'!$D$17)*$AC$2)</f>
        <v>26.881519969741991</v>
      </c>
      <c r="AK97" s="57">
        <f>IF(AJ97=0,0,IF(D97&lt;AJ97+('LED Curve'!$D$14*(V97/$W$3)^3+'LED Curve'!$D$15*(V97/$W$3)^2+'LED Curve'!$D$16*(V97/$W$3)^1+'LED Curve'!$D$17)*$AC$3+((R$5-1)*Design!C$18),0,         ('LED Curve'!$D$14*(V97/$W$3)^3+'LED Curve'!$D$15*(V97/$W$3)^2+'LED Curve'!$D$16*(V97/$W$3)^1+'LED Curve'!$D$17)*$AC$3))</f>
        <v>67.203799924354982</v>
      </c>
      <c r="AL97" s="57">
        <f>IF(AK97=0,0,IF(D97&lt;(SUM(AJ97:AK97)+('LED Curve'!$D$14*(V97/$W$4)^3+'LED Curve'!$D$15*(V97/$W$4)^2+'LED Curve'!$D$16*(V97/$W$4)^1+'LED Curve'!$D$17)*$AC$4+((R$5-1)*Design!C$18)),0,         ('LED Curve'!$D$14*(V97/$W$4)^3+'LED Curve'!$D$15*(V97/$W$4)^2+'LED Curve'!$D$16*(V97/$W$4)^1+'LED Curve'!$D$17)*$AC$4))</f>
        <v>0</v>
      </c>
      <c r="AM97" s="57">
        <f>IF(AL97=0,0,IF(D97&lt;(SUM(AJ97:AL97)+('LED Curve'!$D$14*(V97/$W$5)^3+'LED Curve'!$D$15*(V97/$W$5)^2+'LED Curve'!$D$16*(V97/$W$5)^1+'LED Curve'!$D$17)*$AC$5+((R$5-1)*Design!C$18)),0,         ('LED Curve'!$D$14*(V97/$W$5)^3+'LED Curve'!$D$15*(V97/$W$5)^2+'LED Curve'!$D$16*(V97/$W$5)^1+'LED Curve'!$D$17)*$AC$5))</f>
        <v>0</v>
      </c>
      <c r="AN97" s="57">
        <f>IF(AM97=0,0,IF(D97&lt;(SUM(AJ97:AM97)+ ('LED Curve'!$D$14*(V97/$W$6)^3+'LED Curve'!$D$15*(V97/$W$6)^2+'LED Curve'!$D$16*(V97/$W$6)^1+'LED Curve'!$D$17)*$AC$6+((R$5-1)*Design!C$18)),0,         ('LED Curve'!$D$14*(V97/$W$6)^3+'LED Curve'!$D$15*(V97/$W$6)^2+'LED Curve'!$D$16*(V97/$W$6)^1+'LED Curve'!$D$17)*$AC$6))</f>
        <v>0</v>
      </c>
      <c r="AO97" s="57">
        <f>IF(AN97=0,0,IF(D97&lt;(SUM(AJ97:AN97)+('LED Curve'!$D$14*(V97/$Z$2)^3+'LED Curve'!$D$15*(V97/$Z$2)^2+'LED Curve'!$D$16*(V97/$Z$2)^1+'LED Curve'!$D$17)*$AE$2+((R$5-1)*Design!C$18)),0,         ('LED Curve'!$D$14*(V97/$Z$2)^3+'LED Curve'!$D$15*(V97/$Z$2)^2+'LED Curve'!$D$16*(V97/$Z$2)^1+'LED Curve'!$D$17)*$AE$2))</f>
        <v>0</v>
      </c>
      <c r="AP97" s="57">
        <f>IF(AO97=0,0,IF(D97&lt;(SUM(AJ97:AO97)+('LED Curve'!$D$14*(V97/$Z$3)^3+'LED Curve'!$D$15*(V97/$Z$3)^2+'LED Curve'!$D$16*(V97/$Z$3)^1+'LED Curve'!$D$17)*$AE$3+((R$5-1)*Design!C$18)),0,         ('LED Curve'!$D$14*(V97/$Z$3)^3+'LED Curve'!$D$15*(V97/$Z$3)^2+'LED Curve'!$D$16*(V97/$Z$3)^1+'LED Curve'!$D$17)*$AE$3))</f>
        <v>0</v>
      </c>
      <c r="AQ97" s="57">
        <f>IF(AP97=0,0,IF(D97&lt;(SUM(AJ97:AP97)+('LED Curve'!$D$14*(V97/$Z$4)^3+'LED Curve'!$D$15*(V97/$Z$4)^2+'LED Curve'!$D$16*(V97/$Z$4)^1+'LED Curve'!$D$17)*$AE$4+((R$5-1)*Design!C$18)),0,         ('LED Curve'!$D$14*(V97/$Z$4)^3+'LED Curve'!$D$15*(V97/$Z$4)^2+'LED Curve'!$D$16*(V97/$Z$4)^1+'LED Curve'!$D$17)*$AE$4))</f>
        <v>0</v>
      </c>
      <c r="AR97" s="57">
        <f>IF(AQ97=0,0,IF(D97&lt;(SUM(AJ97:AQ97)+('LED Curve'!$D$14*(V97/$Z$5)^3+'LED Curve'!$D$15*(V97/$Z$5)^2+'LED Curve'!$D$16*(V97/$Z$5)^1+'LED Curve'!$D$17)*$AE$5+((R$5-1)*Design!C$18)),0,         ('LED Curve'!$D$14*(V97/$Z$5)^3+'LED Curve'!$D$15*(V97/$Z$5)^2+'LED Curve'!$D$16*(V97/$Z$5)^1+'LED Curve'!$D$17)*$AE$5))</f>
        <v>0</v>
      </c>
      <c r="AS97" s="57">
        <f>IF(AR97=0,0,IF(D97&lt;(SUM(AJ97:AR97)+('LED Curve'!$D$14*(V97/$Z$6)^3+'LED Curve'!$D$15*(V97/$Z$6)^2+'LED Curve'!$D$16*(V97/$Z$6)^1+'LED Curve'!$D$17)*$AE$6+((R$5-1)*Design!C$18)),0,         ('LED Curve'!$D$14*(V97/$Z$6)^3+'LED Curve'!$D$15*(V97/$Z$6)^2+'LED Curve'!$D$16*(V97/$Z$6)^1+'LED Curve'!$D$17)*$AE$6))</f>
        <v>0</v>
      </c>
      <c r="AU97" s="59">
        <f>IF(E97&lt;('LED Curve'!$D$14*(W97/$W$2)^3+'LED Curve'!$D$15*(W97/$W$2)^2+'LED Curve'!$D$16*(W97/$W$2)^1+'LED Curve'!$D$17)*$AC$2+((R$5-1)*Design!C$18),0,         ('LED Curve'!$D$14*(W97/$W$2)^3+'LED Curve'!$D$15*(W97/$W$2)^2+'LED Curve'!$D$16*(W97/$W$2)^1+'LED Curve'!$D$17)*$AC$2)</f>
        <v>26.914747086204109</v>
      </c>
      <c r="AV97" s="59">
        <f>IF(AU97=0,0,IF(E97&lt;AU97+('LED Curve'!$D$14*(W97/$W$3)^3+'LED Curve'!$D$15*(W97/$W$3)^2+'LED Curve'!$D$16*(W97/$W$3)^1+'LED Curve'!$D$17)*$AC$3+((R$5-2)*Design!C$18),0,         ('LED Curve'!$D$14*(W97/$W$3)^3+'LED Curve'!$D$15*(W97/$W$3)^2+'LED Curve'!$D$16*(W97/$W$3)^1+'LED Curve'!$D$17)*$AC$3))</f>
        <v>67.286867715510269</v>
      </c>
      <c r="AW97" s="59">
        <f>IF(AV97=0,0,IF(E97&lt;(SUM(AU97:AV97)+('LED Curve'!$D$14*(W97/$W$4)^3+'LED Curve'!$D$15*(W97/$W$4)^2+'LED Curve'!$D$16*(W97/$W$4)^1+'LED Curve'!$D$17)*$AC$4+((R$5-3)*Design!C$18)),0,         ('LED Curve'!$D$14*(W97/$W$4)^3+'LED Curve'!$D$15*(W97/$W$4)^2+'LED Curve'!$D$16*(W97/$W$4)^1+'LED Curve'!$D$17)*$AC$4))</f>
        <v>60.558180943959243</v>
      </c>
      <c r="AX97" s="59">
        <f>IF(AW97=0,0,IF(E97&lt;(SUM(AU97:AW97)+('LED Curve'!$D$14*(W97/$W$5)^3+'LED Curve'!$D$15*(W97/$W$5)^2+'LED Curve'!$D$16*(W97/$W$5)^1+'LED Curve'!$D$17)*$AC$5+((R$5-4)*Design!C$18)),0,         ('LED Curve'!$D$14*(W97/$W$5)^3+'LED Curve'!$D$15*(W97/$W$5)^2+'LED Curve'!$D$16*(W97/$W$5)^1+'LED Curve'!$D$17)*$AC$5))</f>
        <v>0</v>
      </c>
      <c r="AY97" s="59">
        <f>IF(AX97=0,0,IF(E97&lt;(SUM(AU97:AX97)+ ('LED Curve'!$D$14*(W97/$W$6)^3+'LED Curve'!$D$15*(W97/$W$6)^2+'LED Curve'!$D$16*(W97/$W$6)^1+'LED Curve'!$D$17)*$AC$6+((R$5-5)*Design!C$18)),0,         ('LED Curve'!$D$14*(W97/$W$6)^3+'LED Curve'!$D$15*(W97/$W$6)^2+'LED Curve'!$D$16*(W97/$W$6)^1+'LED Curve'!$D$17)*$AC$6))</f>
        <v>0</v>
      </c>
      <c r="AZ97" s="59">
        <f>IF(AY97=0,0,IF(E97&lt;(SUM(AU97:AY97)+('LED Curve'!$D$14*(W97/$Z$2)^3+'LED Curve'!$D$15*(W97/$Z$2)^2+'LED Curve'!$D$16*(W97/$Z$2)^1+'LED Curve'!$D$17)*$AE$2+((R$5-6)*Design!C$18)),0,         ('LED Curve'!$D$14*(W97/$Z$2)^3+'LED Curve'!$D$15*(W97/$Z$2)^2+'LED Curve'!$D$16*(W97/$Z$2)^1+'LED Curve'!$D$17)*$AE$2))</f>
        <v>0</v>
      </c>
      <c r="BA97" s="59">
        <f>IF(AZ97=0,0,IF(E97&lt;(SUM(AU97:AZ97)+('LED Curve'!$D$14*(W97/$Z$3)^3+'LED Curve'!$D$15*(W97/$Z$3)^2+'LED Curve'!$D$16*(W97/$Z$3)^1+'LED Curve'!$D$17)*$AE$3+((R$5-7)*Design!C$18)),0,         ('LED Curve'!$D$14*(W97/$Z$3)^3+'LED Curve'!$D$15*(W97/$Z$3)^2+'LED Curve'!$D$16*(W97/$Z$3)^1+'LED Curve'!$D$17)*$AE$3))</f>
        <v>0</v>
      </c>
      <c r="BB97" s="59">
        <f>IF(BA97=0,0,IF(E97&lt;(SUM(AU97:BA97)+('LED Curve'!$D$14*(W97/$Z$4)^3+'LED Curve'!$D$15*(W97/$Z$4)^2+'LED Curve'!$D$16*(W97/$Z$4)^1+'LED Curve'!$D$17)*$AE$4+((R$5-8)*Design!C$18)),0,         ('LED Curve'!$D$14*(W97/$Z$4)^3+'LED Curve'!$D$15*(W97/$Z$4)^2+'LED Curve'!$D$16*(W97/$Z$4)^1+'LED Curve'!$D$17)*$AE$4))</f>
        <v>0</v>
      </c>
      <c r="BC97" s="59">
        <f>IF(BB97=0,0,IF(E97&lt;(SUM(AU97:BB97)+('LED Curve'!$D$14*(W97/$Z$5)^3+'LED Curve'!$D$15*(W97/$Z$5)^2+'LED Curve'!$D$16*(W97/$Z$5)^1+'LED Curve'!$D$17)*$AE$5+((R$5-9)*Design!C$18)),0,         ('LED Curve'!$D$14*(W97/$Z$5)^3+'LED Curve'!$D$15*(W97/$Z$5)^2+'LED Curve'!$D$16*(W97/$Z$5)^1+'LED Curve'!$D$17)*$AE$5))</f>
        <v>0</v>
      </c>
      <c r="BD97" s="59">
        <f>IF(BC97=0,0,IF(E97&lt;(SUM(AU97:BC97)+('LED Curve'!$D$14*(W97/$Z$6)^3+'LED Curve'!$D$15*(W97/$Z$6)^2+'LED Curve'!$D$16*(W97/$Z$6)^1+'LED Curve'!$D$17)*$AE$6+((R$5-10)*Design!C$18)),0,         ('LED Curve'!$D$14*(W97/$Z$6)^3+'LED Curve'!$D$15*(W97/$Z$6)^2+'LED Curve'!$D$16*(W97/$Z$6)^1+'LED Curve'!$D$17)*$AE$6))</f>
        <v>0</v>
      </c>
      <c r="BE97">
        <f t="shared" si="158"/>
        <v>154.75979574567361</v>
      </c>
      <c r="BF97" s="64">
        <f t="shared" si="124"/>
        <v>233.73240928774783</v>
      </c>
      <c r="BG97" s="64">
        <f t="shared" si="125"/>
        <v>233.73240928774783</v>
      </c>
      <c r="BH97" s="64">
        <f t="shared" si="126"/>
        <v>0</v>
      </c>
      <c r="BI97" s="64">
        <f t="shared" si="127"/>
        <v>0</v>
      </c>
      <c r="BJ97" s="64">
        <f t="shared" si="128"/>
        <v>0</v>
      </c>
      <c r="BK97" s="64">
        <f t="shared" si="129"/>
        <v>0</v>
      </c>
      <c r="BL97" s="64">
        <f t="shared" si="130"/>
        <v>0</v>
      </c>
      <c r="BM97" s="64">
        <f t="shared" si="131"/>
        <v>0</v>
      </c>
      <c r="BN97" s="64">
        <f t="shared" si="132"/>
        <v>0</v>
      </c>
      <c r="BO97" s="64">
        <f t="shared" si="133"/>
        <v>0</v>
      </c>
      <c r="BQ97" s="67">
        <f t="shared" si="134"/>
        <v>238.20473337140942</v>
      </c>
      <c r="BR97" s="67">
        <f t="shared" si="135"/>
        <v>238.20473337140942</v>
      </c>
      <c r="BS97" s="67">
        <f t="shared" si="136"/>
        <v>0</v>
      </c>
      <c r="BT97" s="67">
        <f t="shared" si="137"/>
        <v>0</v>
      </c>
      <c r="BU97" s="67">
        <f t="shared" si="138"/>
        <v>0</v>
      </c>
      <c r="BV97" s="67">
        <f t="shared" si="139"/>
        <v>0</v>
      </c>
      <c r="BW97" s="67">
        <f t="shared" si="140"/>
        <v>0</v>
      </c>
      <c r="BX97" s="67">
        <f t="shared" si="141"/>
        <v>0</v>
      </c>
      <c r="BY97" s="67">
        <f t="shared" si="142"/>
        <v>0</v>
      </c>
      <c r="BZ97" s="67">
        <f t="shared" si="143"/>
        <v>0</v>
      </c>
      <c r="CB97" s="70">
        <f t="shared" si="144"/>
        <v>243.40454919372613</v>
      </c>
      <c r="CC97" s="70">
        <f t="shared" si="145"/>
        <v>243.40454919372613</v>
      </c>
      <c r="CD97" s="70">
        <f t="shared" si="146"/>
        <v>243.40454919372613</v>
      </c>
      <c r="CE97" s="70">
        <f t="shared" si="147"/>
        <v>0</v>
      </c>
      <c r="CF97" s="70">
        <f t="shared" si="148"/>
        <v>0</v>
      </c>
      <c r="CG97" s="70">
        <f t="shared" si="149"/>
        <v>0</v>
      </c>
      <c r="CH97" s="70">
        <f t="shared" si="150"/>
        <v>0</v>
      </c>
      <c r="CI97" s="70">
        <f t="shared" si="151"/>
        <v>0</v>
      </c>
      <c r="CJ97" s="70">
        <f t="shared" si="152"/>
        <v>0</v>
      </c>
      <c r="CK97" s="70">
        <f t="shared" si="153"/>
        <v>0</v>
      </c>
      <c r="CL97">
        <f t="shared" si="159"/>
        <v>730.21364758117841</v>
      </c>
      <c r="CM97" s="64">
        <f t="shared" si="160"/>
        <v>233.73240928774783</v>
      </c>
      <c r="CN97" s="64">
        <f t="shared" si="161"/>
        <v>233.73240928774783</v>
      </c>
      <c r="CO97" s="64">
        <f t="shared" si="162"/>
        <v>0</v>
      </c>
      <c r="CP97" s="64">
        <f t="shared" si="163"/>
        <v>0</v>
      </c>
      <c r="CQ97" s="64">
        <f t="shared" si="164"/>
        <v>0</v>
      </c>
      <c r="CR97" s="64">
        <f t="shared" si="165"/>
        <v>0</v>
      </c>
      <c r="CS97" s="64">
        <f t="shared" si="166"/>
        <v>0</v>
      </c>
      <c r="CT97" s="64">
        <f t="shared" si="167"/>
        <v>0</v>
      </c>
      <c r="CU97" s="64">
        <f t="shared" si="168"/>
        <v>0</v>
      </c>
      <c r="CV97" s="64">
        <f t="shared" si="169"/>
        <v>0</v>
      </c>
      <c r="CX97" s="103">
        <f t="shared" si="170"/>
        <v>238.20473337140942</v>
      </c>
      <c r="CY97" s="103">
        <f t="shared" si="171"/>
        <v>238.20473337140942</v>
      </c>
      <c r="CZ97" s="103">
        <f t="shared" si="172"/>
        <v>0</v>
      </c>
      <c r="DA97" s="103">
        <f t="shared" si="173"/>
        <v>0</v>
      </c>
      <c r="DB97" s="103">
        <f t="shared" si="174"/>
        <v>0</v>
      </c>
      <c r="DC97" s="103">
        <f t="shared" si="175"/>
        <v>0</v>
      </c>
      <c r="DD97" s="103">
        <f t="shared" si="176"/>
        <v>0</v>
      </c>
      <c r="DE97" s="103">
        <f t="shared" si="177"/>
        <v>0</v>
      </c>
      <c r="DF97" s="103">
        <f t="shared" si="178"/>
        <v>0</v>
      </c>
      <c r="DG97" s="103">
        <f t="shared" si="179"/>
        <v>0</v>
      </c>
      <c r="DI97" s="70">
        <f t="shared" si="180"/>
        <v>243.40454919372613</v>
      </c>
      <c r="DJ97" s="70">
        <f t="shared" si="181"/>
        <v>243.40454919372613</v>
      </c>
      <c r="DK97" s="70">
        <f t="shared" si="182"/>
        <v>243.40454919372613</v>
      </c>
      <c r="DL97" s="70">
        <f t="shared" si="183"/>
        <v>0</v>
      </c>
      <c r="DM97" s="70">
        <f t="shared" si="184"/>
        <v>0</v>
      </c>
      <c r="DN97" s="70">
        <f t="shared" si="185"/>
        <v>0</v>
      </c>
      <c r="DO97" s="70">
        <f t="shared" si="186"/>
        <v>0</v>
      </c>
      <c r="DP97" s="70">
        <f t="shared" si="187"/>
        <v>0</v>
      </c>
      <c r="DQ97" s="70">
        <f t="shared" si="188"/>
        <v>0</v>
      </c>
      <c r="DR97" s="70">
        <f t="shared" si="189"/>
        <v>0</v>
      </c>
      <c r="DT97">
        <f t="shared" si="190"/>
        <v>30.734127291576318</v>
      </c>
      <c r="DU97">
        <f t="shared" si="191"/>
        <v>34.839504820913248</v>
      </c>
      <c r="DV97">
        <f t="shared" si="192"/>
        <v>39.194101836845434</v>
      </c>
      <c r="DX97">
        <f t="shared" si="193"/>
        <v>0.48939062676783573</v>
      </c>
      <c r="DY97">
        <f t="shared" si="194"/>
        <v>0.47619098885010508</v>
      </c>
      <c r="DZ97">
        <f t="shared" si="195"/>
        <v>0.46167743189358906</v>
      </c>
      <c r="EB97">
        <f t="shared" si="196"/>
        <v>6.2751809362654614</v>
      </c>
      <c r="EC97">
        <f t="shared" si="197"/>
        <v>15.687952340663655</v>
      </c>
      <c r="ED97">
        <f t="shared" si="198"/>
        <v>0</v>
      </c>
      <c r="EE97">
        <f t="shared" si="199"/>
        <v>0</v>
      </c>
      <c r="EF97">
        <f t="shared" si="200"/>
        <v>0</v>
      </c>
      <c r="EG97">
        <f t="shared" si="201"/>
        <v>0</v>
      </c>
      <c r="EH97">
        <f t="shared" si="202"/>
        <v>0</v>
      </c>
      <c r="EI97">
        <f t="shared" si="203"/>
        <v>0</v>
      </c>
      <c r="EJ97">
        <f t="shared" si="204"/>
        <v>0</v>
      </c>
      <c r="EK97">
        <f t="shared" si="205"/>
        <v>0</v>
      </c>
      <c r="EM97">
        <f t="shared" si="206"/>
        <v>6.4033052970106086</v>
      </c>
      <c r="EN97">
        <f t="shared" si="207"/>
        <v>16.008263242526525</v>
      </c>
      <c r="EO97">
        <f t="shared" si="208"/>
        <v>0</v>
      </c>
      <c r="EP97">
        <f t="shared" si="209"/>
        <v>0</v>
      </c>
      <c r="EQ97">
        <f t="shared" si="210"/>
        <v>0</v>
      </c>
      <c r="ER97">
        <f t="shared" si="211"/>
        <v>0</v>
      </c>
      <c r="ES97">
        <f t="shared" si="212"/>
        <v>0</v>
      </c>
      <c r="ET97">
        <f t="shared" si="213"/>
        <v>0</v>
      </c>
      <c r="EU97">
        <f t="shared" si="214"/>
        <v>0</v>
      </c>
      <c r="EV97">
        <f t="shared" si="215"/>
        <v>0</v>
      </c>
      <c r="EX97">
        <f t="shared" si="216"/>
        <v>6.5511718811806654</v>
      </c>
      <c r="EY97">
        <f t="shared" si="217"/>
        <v>16.377929702951661</v>
      </c>
      <c r="EZ97">
        <f t="shared" si="218"/>
        <v>14.740136732656497</v>
      </c>
      <c r="FA97">
        <f t="shared" si="219"/>
        <v>0</v>
      </c>
      <c r="FB97">
        <f t="shared" si="220"/>
        <v>0</v>
      </c>
      <c r="FC97">
        <f t="shared" si="221"/>
        <v>0</v>
      </c>
      <c r="FD97">
        <f t="shared" si="222"/>
        <v>0</v>
      </c>
      <c r="FE97">
        <f t="shared" si="223"/>
        <v>0</v>
      </c>
      <c r="FF97">
        <f t="shared" si="224"/>
        <v>0</v>
      </c>
      <c r="FG97">
        <f t="shared" si="225"/>
        <v>0</v>
      </c>
      <c r="FJ97">
        <f>IF($W$2=0,0,IF(BF97&lt;=0,0,('LED Curve'!$D$19*(BF97/$W$2)^3+'LED Curve'!$D$20*(BF97/$W$2)^2+'LED Curve'!$D$21*(BF97/$W$2)^1+'LED Curve'!$D$22)*$AC$2*$W$2))</f>
        <v>806.04733766585116</v>
      </c>
      <c r="FK97">
        <f>IF($W$3=0,0,IF(BG97&lt;=0,0,('LED Curve'!$D$19*(BG97/$W$3)^3+'LED Curve'!$D$20*(BG97/$W$3)^2+'LED Curve'!$D$21*(BG97/$W$3)^1+'LED Curve'!$D$22)*$AC$3*$W$3))</f>
        <v>2015.1183441646278</v>
      </c>
      <c r="FL97">
        <f>IF($W$4=0,0,IF(BH97&lt;=0,0,('LED Curve'!$D$19*(BH97/$W$4)^3+'LED Curve'!$D$20*(BH97/$W$4)^2+'LED Curve'!$D$21*(BH97/$W$4)^1+'LED Curve'!$D$22)*$AC$4*$W$4))</f>
        <v>0</v>
      </c>
      <c r="FM97">
        <f>IF($W$5=0,0,IF(BI97&lt;=0,0,('LED Curve'!$D$19*(BI97/$W$5)^3+'LED Curve'!$D$20*(BI97/$W$5)^2+'LED Curve'!$D$21*(BI97/$W$5)^1+'LED Curve'!$D$22)*$AC$5*$W$5))</f>
        <v>0</v>
      </c>
      <c r="FN97">
        <f>IF($W$6=0,0,IF(BJ97&lt;=0,0,('LED Curve'!$D$19*(BJ97/$W$6)^3+'LED Curve'!$D$20*(BJ97/$W$6)^2+'LED Curve'!$D$21*(BJ97/$W$6)^1+'LED Curve'!$D$22)*$AC$6*$W$6))</f>
        <v>0</v>
      </c>
      <c r="FO97">
        <f>IF($Z$2=0,0,IF(BK97&lt;=0,0,('LED Curve'!$D$19*(BK97/$Z$2)^3+'LED Curve'!$D$20*(BK97/$Z$2)^2+'LED Curve'!$D$21*(BK97/$Z$2)^1+'LED Curve'!$D$22)*$AE$2*$Z$2))</f>
        <v>0</v>
      </c>
      <c r="FP97">
        <f>IF($Z$3=0,0,IF(BL97&lt;=0,0,('LED Curve'!$D$19*(BL97/$Z$3)^3+'LED Curve'!$D$20*(BL97/$Z$3)^2+'LED Curve'!$D$21*(BL97/$Z$3)^1+'LED Curve'!$D$22)*$AE$3*$Z$3))</f>
        <v>0</v>
      </c>
      <c r="FQ97">
        <f>IF($Z$4=0,0,IF(BM97&lt;=0,0,('LED Curve'!$D$19*(BM97/$Z$4)^3+'LED Curve'!$D$20*(BM97/$Z$4)^2+'LED Curve'!$D$21*(BM97/$Z$4)^1+'LED Curve'!$D$22)*$AE$4*$Z$4))</f>
        <v>0</v>
      </c>
      <c r="FR97">
        <f>IF($Z$5=0,0,IF(BN97&lt;=0,0,('LED Curve'!$D$19*(BN97/$Z$5)^3+'LED Curve'!$D$20*(BN97/$Z$5)^2+'LED Curve'!$D$21*(BN97/$Z$5)^1+'LED Curve'!$D$22)*$AE$5*$Z$5))</f>
        <v>0</v>
      </c>
      <c r="FS97">
        <f>IF($Z$6=0,0,IF(BO97&lt;=0,0,('LED Curve'!$D$19*(BO97/$Z$6)^3+'LED Curve'!$D$20*(BO97/$Z$6)^2+'LED Curve'!$D$21*(BO97/$Z$6)^1+'LED Curve'!$D$22)*$AE$6*$Z$6))</f>
        <v>0</v>
      </c>
      <c r="FU97">
        <f>IF($W$2=0,0,IF(BQ97&lt;=0,0,('LED Curve'!$D$19*(BQ97/$W$2)^3+'LED Curve'!$D$20*(BQ97/$W$2)^2+'LED Curve'!$D$21*(BQ97/$W$2)^1+'LED Curve'!$D$22)*$AC$2*$W$2))</f>
        <v>815.77109237369723</v>
      </c>
      <c r="FV97">
        <f>IF($W$3=0,0,IF(BR97&lt;=0,0,('LED Curve'!$D$19*(BR97/$W$3)^3+'LED Curve'!$D$20*(BR97/$W$3)^2+'LED Curve'!$D$21*(BR97/$W$3)^1+'LED Curve'!$D$22)*$AC$3*$W$3))</f>
        <v>2039.4277309342431</v>
      </c>
      <c r="FW97">
        <f>IF($W$4=0,0,IF(BS97&lt;=0,0,('LED Curve'!$D$19*(BS97/$W$4)^3+'LED Curve'!$D$20*(BS97/$W$4)^2+'LED Curve'!$D$21*(BS97/$W$4)^1+'LED Curve'!$D$22)*$AC$4*$W$4))</f>
        <v>0</v>
      </c>
      <c r="FX97">
        <f>IF($W$5=0,0,IF(BT97&lt;=0,0,('LED Curve'!$D$19*(BT97/$W$5)^3+'LED Curve'!$D$20*(BT97/$W$5)^2+'LED Curve'!$D$21*(BT97/$W$5)^1+'LED Curve'!$D$22)*$AC$5*$W$5))</f>
        <v>0</v>
      </c>
      <c r="FY97">
        <f>IF($W$6=0,0,IF(BU97&lt;=0,0,('LED Curve'!$D$19*(BU97/$W$6)^3+'LED Curve'!$D$20*(BU97/$W$6)^2+'LED Curve'!$D$21*(BU97/$W$6)^1+'LED Curve'!$D$22)*$AC$6*$W$6))</f>
        <v>0</v>
      </c>
      <c r="FZ97">
        <f>IF($Z$2=0,0,IF(BV97&lt;=0,0,('LED Curve'!$D$19*(BV97/$Z$2)^3+'LED Curve'!$D$20*(BV97/$Z$2)^2+'LED Curve'!$D$21*(BV97/$Z$2)^1+'LED Curve'!$D$22)*$AE$2*$Z$2))</f>
        <v>0</v>
      </c>
      <c r="GA97">
        <f>IF($Z$3=0,0,IF(BW97&lt;=0,0,('LED Curve'!$D$19*(BW97/$Z$3)^3+'LED Curve'!$D$20*(BW97/$Z$3)^2+'LED Curve'!$D$21*(BW97/$Z$3)^1+'LED Curve'!$D$22)*$AE$3*$Z$3))</f>
        <v>0</v>
      </c>
      <c r="GB97">
        <f>IF($Z$4=0,0,IF(BX97&lt;=0,0,('LED Curve'!$D$19*(BX97/$Z$4)^3+'LED Curve'!$D$20*(BX97/$Z$4)^2+'LED Curve'!$D$21*(BX97/$Z$4)^1+'LED Curve'!$D$22)*$AE$4*$Z$4))</f>
        <v>0</v>
      </c>
      <c r="GC97">
        <f>IF($Z$5=0,0,IF(BY97&lt;=0,0,('LED Curve'!$D$19*(BY97/$Z$5)^3+'LED Curve'!$D$20*(BY97/$Z$5)^2+'LED Curve'!$D$21*(BY97/$Z$5)^1+'LED Curve'!$D$22)*$AE$5*$Z$5))</f>
        <v>0</v>
      </c>
      <c r="GD97">
        <f>IF($Z$6=0,0,IF(BZ97&lt;=0,0,('LED Curve'!$D$19*(BZ97/$Z$6)^3+'LED Curve'!$D$20*(BZ97/$Z$6)^2+'LED Curve'!$D$21*(BZ97/$Z$6)^1+'LED Curve'!$D$22)*$AE$6*$Z$6))</f>
        <v>0</v>
      </c>
      <c r="GF97">
        <f>IF($W$2=0,0,IF(CB97&lt;=0,0,('LED Curve'!$D$19*(CB97/$W$2)^3+'LED Curve'!$D$20*(CB97/$W$2)^2+'LED Curve'!$D$21*(CB97/$W$2)^1+'LED Curve'!$D$22)*$AC$2*$W$2))</f>
        <v>826.71507238190839</v>
      </c>
      <c r="GG97">
        <f>IF($W$3=0,0,IF(CC97&lt;=0,0,('LED Curve'!$D$19*(CC97/$W$3)^3+'LED Curve'!$D$20*(CC97/$W$3)^2+'LED Curve'!$D$21*(CC97/$W$3)^1+'LED Curve'!$D$22)*$AC$3*$W$3))</f>
        <v>2066.7876809547711</v>
      </c>
      <c r="GH97">
        <f>IF($W$4=0,0,IF(CD97&lt;=0,0,('LED Curve'!$D$19*(CD97/$W$4)^3+'LED Curve'!$D$20*(CD97/$W$4)^2+'LED Curve'!$D$21*(CD97/$W$4)^1+'LED Curve'!$D$22)*$AC$4*$W$4))</f>
        <v>1860.1089128592939</v>
      </c>
      <c r="GI97">
        <f>IF($W$5=0,0,IF(CE97&lt;=0,0,('LED Curve'!$D$19*(CE97/$W$5)^3+'LED Curve'!$D$20*(CE97/$W$5)^2+'LED Curve'!$D$21*(CE97/$W$5)^1+'LED Curve'!$D$22)*$AC$5*$W$5))</f>
        <v>0</v>
      </c>
      <c r="GJ97">
        <f>IF($W$6=0,0,IF(CF97&lt;=0,0,('LED Curve'!$D$19*(CF97/$W$6)^3+'LED Curve'!$D$20*(CF97/$W$6)^2+'LED Curve'!$D$21*(CF97/$W$6)^1+'LED Curve'!$D$22)*$AC$6*$W$6))</f>
        <v>0</v>
      </c>
      <c r="GK97">
        <f>IF($Z$2=0,0,IF(CG97&lt;=0,0,('LED Curve'!$D$19*(CG97/$Z$2)^3+'LED Curve'!$D$20*(CG97/$Z$2)^2+'LED Curve'!$D$21*(CG97/$Z$2)^1+'LED Curve'!$D$22)*$AE$2*$Z$2))</f>
        <v>0</v>
      </c>
      <c r="GL97">
        <f>IF($Z$3=0,0,IF(CH97&lt;=0,0,('LED Curve'!$D$19*(CH97/$Z$3)^3+'LED Curve'!$D$20*(CH97/$Z$3)^2+'LED Curve'!$D$21*(CH97/$Z$3)^1+'LED Curve'!$D$22)*$AE$3*$Z$3))</f>
        <v>0</v>
      </c>
      <c r="GM97">
        <f>IF($Z$4=0,0,IF(CI97&lt;=0,0,('LED Curve'!$D$19*(CI97/$Z$4)^3+'LED Curve'!$D$20*(CI97/$Z$4)^2+'LED Curve'!$D$21*(CI97/$Z$4)^1+'LED Curve'!$D$22)*$AE$4*$Z$4))</f>
        <v>0</v>
      </c>
      <c r="GN97">
        <f>IF($Z$5=0,0,IF(CJ97&lt;=0,0,('LED Curve'!$D$19*(CJ97/$Z$5)^3+'LED Curve'!$D$20*(CJ97/$Z$5)^2+'LED Curve'!$D$21*(CJ97/$Z$5)^1+'LED Curve'!$D$22)*$AE$5*$Z$5))</f>
        <v>0</v>
      </c>
      <c r="GO97">
        <f>IF($Z$6=0,0,IF(CK97&lt;=0,0,('LED Curve'!$D$19*(CK97/$Z$6)^3+'LED Curve'!$D$20*(CK97/$Z$6)^2+'LED Curve'!$D$21*(CK97/$Z$6)^1+'LED Curve'!$D$22)*$AE$6*$Z$6))</f>
        <v>0</v>
      </c>
      <c r="GQ97">
        <f t="shared" si="226"/>
        <v>2821.1656818304791</v>
      </c>
      <c r="GR97">
        <f t="shared" si="154"/>
        <v>1056.2697964129011</v>
      </c>
      <c r="GS97">
        <f t="shared" si="227"/>
        <v>2855.1988233079401</v>
      </c>
      <c r="GT97">
        <f t="shared" si="155"/>
        <v>546.97290646882448</v>
      </c>
      <c r="GU97">
        <f t="shared" si="228"/>
        <v>4753.6116661959732</v>
      </c>
      <c r="GV97">
        <f t="shared" si="156"/>
        <v>2191.4996216376358</v>
      </c>
    </row>
    <row r="98" spans="1:204" ht="16.899999999999999">
      <c r="A98">
        <v>87</v>
      </c>
      <c r="B98">
        <f t="shared" si="117"/>
        <v>2.8320312499999999E-3</v>
      </c>
      <c r="C98" s="50">
        <f t="shared" si="118"/>
        <v>132.40662255046684</v>
      </c>
      <c r="D98" s="50">
        <f t="shared" si="119"/>
        <v>147.27402505607427</v>
      </c>
      <c r="E98" s="50">
        <f t="shared" si="120"/>
        <v>162.1414275616817</v>
      </c>
      <c r="G98" s="52">
        <f t="shared" si="121"/>
        <v>2.1016924214359816</v>
      </c>
      <c r="H98" s="52">
        <f t="shared" si="122"/>
        <v>2.3376829373980041</v>
      </c>
      <c r="I98" s="52">
        <f t="shared" si="123"/>
        <v>2.5736734533600267</v>
      </c>
      <c r="J98" s="52">
        <f>IF(C98&lt;Calculation!D$19,0,G98)</f>
        <v>2.1016924214359816</v>
      </c>
      <c r="K98" s="52">
        <f>IF(D98&lt;Calculation!D$19,0,H98)</f>
        <v>2.3376829373980041</v>
      </c>
      <c r="L98" s="52">
        <f>IF(E98&lt;Calculation!D$19,0,I98)</f>
        <v>2.5736734533600267</v>
      </c>
      <c r="M98" s="52">
        <f>IF(IF(C98&lt;Calculation!D$19,0,C98*(R$3/(R$2+R$3)))&gt;0,$H$2*SIN(2*PI()*$E$2*B98)+$H$5,0)</f>
        <v>2.1180969159273548</v>
      </c>
      <c r="N98" s="52">
        <f>IF(IF(D98&lt;Calculation!D$19,0,D98*(R$3/(R$2+R$3)))&gt;0,$J$2*SIN(2*PI()*$E$2*B98)+$J$5,0)</f>
        <v>2.1599595251622672</v>
      </c>
      <c r="O98" s="52">
        <f>IF(IF(E98&lt;Calculation!D$19,0,E98*(R$3/(R$2+R$3)))&gt;0,$L$2*SIN(2*PI()*$E$2*B98)+$L$5,0)</f>
        <v>2.2083695600450755</v>
      </c>
      <c r="Q98" s="55">
        <f>(M98/Design!C$43)*10^3</f>
        <v>235.3441017697061</v>
      </c>
      <c r="R98" s="55">
        <f>(N98/Design!C$43)*10^3</f>
        <v>239.99550279580748</v>
      </c>
      <c r="S98" s="55">
        <f>(O98/Design!C$43)*10^3</f>
        <v>245.37439556056395</v>
      </c>
      <c r="U98" s="55">
        <f>(($H$2*SIN(2*PI()*$E$2*B98)+$H$5)/Design!C$43)*10^3</f>
        <v>235.3441017697061</v>
      </c>
      <c r="V98" s="55">
        <f>(($J$2*SIN(2*PI()*$E$2*B98)+$J$5)/Design!C$43)*10^3</f>
        <v>239.99550279580748</v>
      </c>
      <c r="W98" s="55">
        <f>(($L$2*SIN(2*PI()*$E$2*B98)+$L$5)/Design!C$43)*10^3</f>
        <v>245.37439556056395</v>
      </c>
      <c r="Y98" s="99">
        <f>IF(C98&lt;('LED Curve'!$D$14*(U98/$W$2)^3+'LED Curve'!$D$15*(U98/$W$2)^2+'LED Curve'!$D$16*(U98/$W$2)^1+'LED Curve'!$D$17)*$AC$2+((R$5-1)*Design!C$18),0,         ('LED Curve'!$D$14*(U98/$W$2)^3+'LED Curve'!$D$15*(U98/$W$2)^2+'LED Curve'!$D$16*(U98/$W$2)^1+'LED Curve'!$D$17)*$AC$2)</f>
        <v>26.860444527868385</v>
      </c>
      <c r="Z98" s="99">
        <f>IF(Y98=0,0,IF(C98&lt;Y98+('LED Curve'!$D$14*(U98/$W$3)^3+'LED Curve'!$D$15*(U98/$W$3)^2+'LED Curve'!$D$16*(U98/$W$3)^1+'LED Curve'!$D$17)*$AC$3+((R$5-2)*Design!C$18),0,         ('LED Curve'!$D$14*(U98/$W$3)^3+'LED Curve'!$D$15*(U98/$W$3)^2+'LED Curve'!$D$16*(U98/$W$3)^1+'LED Curve'!$D$17)*$AC$3))</f>
        <v>67.15111131967096</v>
      </c>
      <c r="AA98" s="99">
        <f>IF(Z98=0,0,IF(C98&lt;(SUM(Y98:Z98)+('LED Curve'!$D$14*(U98/$W$4)^3+'LED Curve'!$D$15*(U98/$W$4)^2+'LED Curve'!$D$16*(U98/$W$4)^1+'LED Curve'!$D$17)*$AC$4+((R$5-3)*Design!C$18)),0,         ('LED Curve'!$D$14*(U98/$W$4)^3+'LED Curve'!$D$15*(U98/$W$4)^2+'LED Curve'!$D$16*(U98/$W$4)^1+'LED Curve'!$D$17)*$AC$4))</f>
        <v>0</v>
      </c>
      <c r="AB98" s="99">
        <f>IF(AA98=0,0,IF(C98&lt;(SUM(Y98:AA98)+('LED Curve'!$D$14*(U98/$W$5)^3+'LED Curve'!$D$15*(U98/$W$5)^2+'LED Curve'!$D$16*(U98/$W$5)^1+'LED Curve'!$D$17)*$AC$5+((R$5-4)*Design!C$18)),0,         ('LED Curve'!$D$14*(U98/$W$5)^3+'LED Curve'!$D$15*(U98/$W$5)^2+'LED Curve'!$D$16*(U98/$W$5)^1+'LED Curve'!$D$17)*$AC$5))</f>
        <v>0</v>
      </c>
      <c r="AC98" s="99">
        <f>IF(AB98=0,0,IF(C98&lt;(SUM(Y98:AB98)+ ('LED Curve'!$D$14*(U98/$W$6)^3+'LED Curve'!$D$15*(U98/$W$6)^2+'LED Curve'!$D$16*(U98/$W$6)^1+'LED Curve'!$D$17)*$AC$6+((R$5-5)*Design!C$18)),0,         ('LED Curve'!$D$14*(U98/$W$6)^3+'LED Curve'!$D$15*(U98/$W$6)^2+'LED Curve'!$D$16*(U98/$W$6)^1+'LED Curve'!$D$17)*$AC$6))</f>
        <v>0</v>
      </c>
      <c r="AD98" s="99">
        <f>IF(AC98=0,0,IF(C98&lt;(SUM(Y98:AC98)+('LED Curve'!$D$14*(U98/$Z$2)^3+'LED Curve'!$D$15*(U98/$Z$2)^2+'LED Curve'!$D$16*(U98/$Z$2)^1+'LED Curve'!$D$17)*$AE$2+((R$5-6)*Design!C$18)),0,         ('LED Curve'!$D$14*(U98/$Z$2)^3+'LED Curve'!$D$15*(U98/$Z$2)^2+'LED Curve'!$D$16*(U98/$Z$2)^1+'LED Curve'!$D$17)*$AE$2))</f>
        <v>0</v>
      </c>
      <c r="AE98" s="99">
        <f>IF(AD98=0,0,IF(C98&lt;(SUM(Y98:AD98)+('LED Curve'!$D$14*(U98/$Z$3)^3+'LED Curve'!$D$15*(U98/$Z$3)^2+'LED Curve'!$D$16*(U98/$Z$3)^1+'LED Curve'!$D$17)*$AE$3+((R$5-7)*Design!C$18)),0,         ('LED Curve'!$D$14*(U98/$Z$3)^3+'LED Curve'!$D$15*(U98/$Z$3)^2+'LED Curve'!$D$16*(U98/$Z$3)^1+'LED Curve'!$D$17)*$AE$3))</f>
        <v>0</v>
      </c>
      <c r="AF98" s="99">
        <f>IF(AE98=0,0,IF(C98&lt;(SUM(Y98:AE98)+('LED Curve'!$D$14*(U98/$Z$4)^3+'LED Curve'!$D$15*(U98/$Z$4)^2+'LED Curve'!$D$16*(U98/$Z$4)^1+'LED Curve'!$D$17)*$AE$4+((R$5-8)*Design!C$18)),0,         ('LED Curve'!$D$14*(U98/$Z$4)^3+'LED Curve'!$D$15*(U98/$Z$4)^2+'LED Curve'!$D$16*(U98/$Z$4)^1+'LED Curve'!$D$17)*$AE$4))</f>
        <v>0</v>
      </c>
      <c r="AG98" s="99">
        <f>IF(AF98=0,0,IF(C98&lt;(SUM(Y98:AF98)+('LED Curve'!$D$14*(U98/$Z$5)^3+'LED Curve'!$D$15*(U98/$Z$5)^2+'LED Curve'!$D$16*(U98/$Z$5)^1+'LED Curve'!$D$17)*$AE$5+((R$5-9)*Design!C$18)),0,         ('LED Curve'!$D$14*(U98/$Z$5)^3+'LED Curve'!$D$15*(U98/$Z$5)^2+'LED Curve'!$D$16*(U98/$Z$5)^1+'LED Curve'!$D$17)*$AE$5))</f>
        <v>0</v>
      </c>
      <c r="AH98" s="99">
        <f>IF(AG98=0,0,IF(C98&lt;(SUM(Y98:AG98)+('LED Curve'!$D$14*(U98/$Z$6)^3+'LED Curve'!$D$15*(U98/$Z$6)^2+'LED Curve'!$D$16*(U98/$Z$6)^1+'LED Curve'!$D$17)*$AE$6+((R$5-10)*Design!C$18)),0,         ('LED Curve'!$D$14*(U98/$Z$6)^3+'LED Curve'!$D$15*(U98/$Z$6)^2+'LED Curve'!$D$16*(U98/$Z$6)^1+'LED Curve'!$D$17)*$AE$6))</f>
        <v>0</v>
      </c>
      <c r="AI98">
        <f t="shared" si="157"/>
        <v>94.011555847539341</v>
      </c>
      <c r="AJ98" s="57">
        <f>IF(D98&lt;('LED Curve'!$D$14*(V98/$W$2)^3+'LED Curve'!$D$15*(V98/$W$2)^2+'LED Curve'!$D$16*(V98/$W$2)^1+'LED Curve'!$D$17)*$AC$2+((R$5-1)*Design!C$18),0,         ('LED Curve'!$D$14*(V98/$W$2)^3+'LED Curve'!$D$15*(V98/$W$2)^2+'LED Curve'!$D$16*(V98/$W$2)^1+'LED Curve'!$D$17)*$AC$2)</f>
        <v>26.893710528782819</v>
      </c>
      <c r="AK98" s="57">
        <f>IF(AJ98=0,0,IF(D98&lt;AJ98+('LED Curve'!$D$14*(V98/$W$3)^3+'LED Curve'!$D$15*(V98/$W$3)^2+'LED Curve'!$D$16*(V98/$W$3)^1+'LED Curve'!$D$17)*$AC$3+((R$5-1)*Design!C$18),0,         ('LED Curve'!$D$14*(V98/$W$3)^3+'LED Curve'!$D$15*(V98/$W$3)^2+'LED Curve'!$D$16*(V98/$W$3)^1+'LED Curve'!$D$17)*$AC$3))</f>
        <v>67.234276321957054</v>
      </c>
      <c r="AL98" s="57">
        <f>IF(AK98=0,0,IF(D98&lt;(SUM(AJ98:AK98)+('LED Curve'!$D$14*(V98/$W$4)^3+'LED Curve'!$D$15*(V98/$W$4)^2+'LED Curve'!$D$16*(V98/$W$4)^1+'LED Curve'!$D$17)*$AC$4+((R$5-1)*Design!C$18)),0,         ('LED Curve'!$D$14*(V98/$W$4)^3+'LED Curve'!$D$15*(V98/$W$4)^2+'LED Curve'!$D$16*(V98/$W$4)^1+'LED Curve'!$D$17)*$AC$4))</f>
        <v>0</v>
      </c>
      <c r="AM98" s="57">
        <f>IF(AL98=0,0,IF(D98&lt;(SUM(AJ98:AL98)+('LED Curve'!$D$14*(V98/$W$5)^3+'LED Curve'!$D$15*(V98/$W$5)^2+'LED Curve'!$D$16*(V98/$W$5)^1+'LED Curve'!$D$17)*$AC$5+((R$5-1)*Design!C$18)),0,         ('LED Curve'!$D$14*(V98/$W$5)^3+'LED Curve'!$D$15*(V98/$W$5)^2+'LED Curve'!$D$16*(V98/$W$5)^1+'LED Curve'!$D$17)*$AC$5))</f>
        <v>0</v>
      </c>
      <c r="AN98" s="57">
        <f>IF(AM98=0,0,IF(D98&lt;(SUM(AJ98:AM98)+ ('LED Curve'!$D$14*(V98/$W$6)^3+'LED Curve'!$D$15*(V98/$W$6)^2+'LED Curve'!$D$16*(V98/$W$6)^1+'LED Curve'!$D$17)*$AC$6+((R$5-1)*Design!C$18)),0,         ('LED Curve'!$D$14*(V98/$W$6)^3+'LED Curve'!$D$15*(V98/$W$6)^2+'LED Curve'!$D$16*(V98/$W$6)^1+'LED Curve'!$D$17)*$AC$6))</f>
        <v>0</v>
      </c>
      <c r="AO98" s="57">
        <f>IF(AN98=0,0,IF(D98&lt;(SUM(AJ98:AN98)+('LED Curve'!$D$14*(V98/$Z$2)^3+'LED Curve'!$D$15*(V98/$Z$2)^2+'LED Curve'!$D$16*(V98/$Z$2)^1+'LED Curve'!$D$17)*$AE$2+((R$5-1)*Design!C$18)),0,         ('LED Curve'!$D$14*(V98/$Z$2)^3+'LED Curve'!$D$15*(V98/$Z$2)^2+'LED Curve'!$D$16*(V98/$Z$2)^1+'LED Curve'!$D$17)*$AE$2))</f>
        <v>0</v>
      </c>
      <c r="AP98" s="57">
        <f>IF(AO98=0,0,IF(D98&lt;(SUM(AJ98:AO98)+('LED Curve'!$D$14*(V98/$Z$3)^3+'LED Curve'!$D$15*(V98/$Z$3)^2+'LED Curve'!$D$16*(V98/$Z$3)^1+'LED Curve'!$D$17)*$AE$3+((R$5-1)*Design!C$18)),0,         ('LED Curve'!$D$14*(V98/$Z$3)^3+'LED Curve'!$D$15*(V98/$Z$3)^2+'LED Curve'!$D$16*(V98/$Z$3)^1+'LED Curve'!$D$17)*$AE$3))</f>
        <v>0</v>
      </c>
      <c r="AQ98" s="57">
        <f>IF(AP98=0,0,IF(D98&lt;(SUM(AJ98:AP98)+('LED Curve'!$D$14*(V98/$Z$4)^3+'LED Curve'!$D$15*(V98/$Z$4)^2+'LED Curve'!$D$16*(V98/$Z$4)^1+'LED Curve'!$D$17)*$AE$4+((R$5-1)*Design!C$18)),0,         ('LED Curve'!$D$14*(V98/$Z$4)^3+'LED Curve'!$D$15*(V98/$Z$4)^2+'LED Curve'!$D$16*(V98/$Z$4)^1+'LED Curve'!$D$17)*$AE$4))</f>
        <v>0</v>
      </c>
      <c r="AR98" s="57">
        <f>IF(AQ98=0,0,IF(D98&lt;(SUM(AJ98:AQ98)+('LED Curve'!$D$14*(V98/$Z$5)^3+'LED Curve'!$D$15*(V98/$Z$5)^2+'LED Curve'!$D$16*(V98/$Z$5)^1+'LED Curve'!$D$17)*$AE$5+((R$5-1)*Design!C$18)),0,         ('LED Curve'!$D$14*(V98/$Z$5)^3+'LED Curve'!$D$15*(V98/$Z$5)^2+'LED Curve'!$D$16*(V98/$Z$5)^1+'LED Curve'!$D$17)*$AE$5))</f>
        <v>0</v>
      </c>
      <c r="AS98" s="57">
        <f>IF(AR98=0,0,IF(D98&lt;(SUM(AJ98:AR98)+('LED Curve'!$D$14*(V98/$Z$6)^3+'LED Curve'!$D$15*(V98/$Z$6)^2+'LED Curve'!$D$16*(V98/$Z$6)^1+'LED Curve'!$D$17)*$AE$6+((R$5-1)*Design!C$18)),0,         ('LED Curve'!$D$14*(V98/$Z$6)^3+'LED Curve'!$D$15*(V98/$Z$6)^2+'LED Curve'!$D$16*(V98/$Z$6)^1+'LED Curve'!$D$17)*$AE$6))</f>
        <v>0</v>
      </c>
      <c r="AU98" s="59">
        <f>IF(E98&lt;('LED Curve'!$D$14*(W98/$W$2)^3+'LED Curve'!$D$15*(W98/$W$2)^2+'LED Curve'!$D$16*(W98/$W$2)^1+'LED Curve'!$D$17)*$AC$2+((R$5-1)*Design!C$18),0,         ('LED Curve'!$D$14*(W98/$W$2)^3+'LED Curve'!$D$15*(W98/$W$2)^2+'LED Curve'!$D$16*(W98/$W$2)^1+'LED Curve'!$D$17)*$AC$2)</f>
        <v>26.925586051651635</v>
      </c>
      <c r="AV98" s="59">
        <f>IF(AU98=0,0,IF(E98&lt;AU98+('LED Curve'!$D$14*(W98/$W$3)^3+'LED Curve'!$D$15*(W98/$W$3)^2+'LED Curve'!$D$16*(W98/$W$3)^1+'LED Curve'!$D$17)*$AC$3+((R$5-2)*Design!C$18),0,         ('LED Curve'!$D$14*(W98/$W$3)^3+'LED Curve'!$D$15*(W98/$W$3)^2+'LED Curve'!$D$16*(W98/$W$3)^1+'LED Curve'!$D$17)*$AC$3))</f>
        <v>67.313965129129087</v>
      </c>
      <c r="AW98" s="59">
        <f>IF(AV98=0,0,IF(E98&lt;(SUM(AU98:AV98)+('LED Curve'!$D$14*(W98/$W$4)^3+'LED Curve'!$D$15*(W98/$W$4)^2+'LED Curve'!$D$16*(W98/$W$4)^1+'LED Curve'!$D$17)*$AC$4+((R$5-3)*Design!C$18)),0,         ('LED Curve'!$D$14*(W98/$W$4)^3+'LED Curve'!$D$15*(W98/$W$4)^2+'LED Curve'!$D$16*(W98/$W$4)^1+'LED Curve'!$D$17)*$AC$4))</f>
        <v>60.582568616216179</v>
      </c>
      <c r="AX98" s="59">
        <f>IF(AW98=0,0,IF(E98&lt;(SUM(AU98:AW98)+('LED Curve'!$D$14*(W98/$W$5)^3+'LED Curve'!$D$15*(W98/$W$5)^2+'LED Curve'!$D$16*(W98/$W$5)^1+'LED Curve'!$D$17)*$AC$5+((R$5-4)*Design!C$18)),0,         ('LED Curve'!$D$14*(W98/$W$5)^3+'LED Curve'!$D$15*(W98/$W$5)^2+'LED Curve'!$D$16*(W98/$W$5)^1+'LED Curve'!$D$17)*$AC$5))</f>
        <v>0</v>
      </c>
      <c r="AY98" s="59">
        <f>IF(AX98=0,0,IF(E98&lt;(SUM(AU98:AX98)+ ('LED Curve'!$D$14*(W98/$W$6)^3+'LED Curve'!$D$15*(W98/$W$6)^2+'LED Curve'!$D$16*(W98/$W$6)^1+'LED Curve'!$D$17)*$AC$6+((R$5-5)*Design!C$18)),0,         ('LED Curve'!$D$14*(W98/$W$6)^3+'LED Curve'!$D$15*(W98/$W$6)^2+'LED Curve'!$D$16*(W98/$W$6)^1+'LED Curve'!$D$17)*$AC$6))</f>
        <v>0</v>
      </c>
      <c r="AZ98" s="59">
        <f>IF(AY98=0,0,IF(E98&lt;(SUM(AU98:AY98)+('LED Curve'!$D$14*(W98/$Z$2)^3+'LED Curve'!$D$15*(W98/$Z$2)^2+'LED Curve'!$D$16*(W98/$Z$2)^1+'LED Curve'!$D$17)*$AE$2+((R$5-6)*Design!C$18)),0,         ('LED Curve'!$D$14*(W98/$Z$2)^3+'LED Curve'!$D$15*(W98/$Z$2)^2+'LED Curve'!$D$16*(W98/$Z$2)^1+'LED Curve'!$D$17)*$AE$2))</f>
        <v>0</v>
      </c>
      <c r="BA98" s="59">
        <f>IF(AZ98=0,0,IF(E98&lt;(SUM(AU98:AZ98)+('LED Curve'!$D$14*(W98/$Z$3)^3+'LED Curve'!$D$15*(W98/$Z$3)^2+'LED Curve'!$D$16*(W98/$Z$3)^1+'LED Curve'!$D$17)*$AE$3+((R$5-7)*Design!C$18)),0,         ('LED Curve'!$D$14*(W98/$Z$3)^3+'LED Curve'!$D$15*(W98/$Z$3)^2+'LED Curve'!$D$16*(W98/$Z$3)^1+'LED Curve'!$D$17)*$AE$3))</f>
        <v>0</v>
      </c>
      <c r="BB98" s="59">
        <f>IF(BA98=0,0,IF(E98&lt;(SUM(AU98:BA98)+('LED Curve'!$D$14*(W98/$Z$4)^3+'LED Curve'!$D$15*(W98/$Z$4)^2+'LED Curve'!$D$16*(W98/$Z$4)^1+'LED Curve'!$D$17)*$AE$4+((R$5-8)*Design!C$18)),0,         ('LED Curve'!$D$14*(W98/$Z$4)^3+'LED Curve'!$D$15*(W98/$Z$4)^2+'LED Curve'!$D$16*(W98/$Z$4)^1+'LED Curve'!$D$17)*$AE$4))</f>
        <v>0</v>
      </c>
      <c r="BC98" s="59">
        <f>IF(BB98=0,0,IF(E98&lt;(SUM(AU98:BB98)+('LED Curve'!$D$14*(W98/$Z$5)^3+'LED Curve'!$D$15*(W98/$Z$5)^2+'LED Curve'!$D$16*(W98/$Z$5)^1+'LED Curve'!$D$17)*$AE$5+((R$5-9)*Design!C$18)),0,         ('LED Curve'!$D$14*(W98/$Z$5)^3+'LED Curve'!$D$15*(W98/$Z$5)^2+'LED Curve'!$D$16*(W98/$Z$5)^1+'LED Curve'!$D$17)*$AE$5))</f>
        <v>0</v>
      </c>
      <c r="BD98" s="59">
        <f>IF(BC98=0,0,IF(E98&lt;(SUM(AU98:BC98)+('LED Curve'!$D$14*(W98/$Z$6)^3+'LED Curve'!$D$15*(W98/$Z$6)^2+'LED Curve'!$D$16*(W98/$Z$6)^1+'LED Curve'!$D$17)*$AE$6+((R$5-10)*Design!C$18)),0,         ('LED Curve'!$D$14*(W98/$Z$6)^3+'LED Curve'!$D$15*(W98/$Z$6)^2+'LED Curve'!$D$16*(W98/$Z$6)^1+'LED Curve'!$D$17)*$AE$6))</f>
        <v>0</v>
      </c>
      <c r="BE98">
        <f t="shared" si="158"/>
        <v>154.8221197969969</v>
      </c>
      <c r="BF98" s="64">
        <f t="shared" si="124"/>
        <v>235.3441017697061</v>
      </c>
      <c r="BG98" s="64">
        <f t="shared" si="125"/>
        <v>235.3441017697061</v>
      </c>
      <c r="BH98" s="64">
        <f t="shared" si="126"/>
        <v>0</v>
      </c>
      <c r="BI98" s="64">
        <f t="shared" si="127"/>
        <v>0</v>
      </c>
      <c r="BJ98" s="64">
        <f t="shared" si="128"/>
        <v>0</v>
      </c>
      <c r="BK98" s="64">
        <f t="shared" si="129"/>
        <v>0</v>
      </c>
      <c r="BL98" s="64">
        <f t="shared" si="130"/>
        <v>0</v>
      </c>
      <c r="BM98" s="64">
        <f t="shared" si="131"/>
        <v>0</v>
      </c>
      <c r="BN98" s="64">
        <f t="shared" si="132"/>
        <v>0</v>
      </c>
      <c r="BO98" s="64">
        <f t="shared" si="133"/>
        <v>0</v>
      </c>
      <c r="BQ98" s="67">
        <f t="shared" si="134"/>
        <v>239.99550279580748</v>
      </c>
      <c r="BR98" s="67">
        <f t="shared" si="135"/>
        <v>239.99550279580748</v>
      </c>
      <c r="BS98" s="67">
        <f t="shared" si="136"/>
        <v>0</v>
      </c>
      <c r="BT98" s="67">
        <f t="shared" si="137"/>
        <v>0</v>
      </c>
      <c r="BU98" s="67">
        <f t="shared" si="138"/>
        <v>0</v>
      </c>
      <c r="BV98" s="67">
        <f t="shared" si="139"/>
        <v>0</v>
      </c>
      <c r="BW98" s="67">
        <f t="shared" si="140"/>
        <v>0</v>
      </c>
      <c r="BX98" s="67">
        <f t="shared" si="141"/>
        <v>0</v>
      </c>
      <c r="BY98" s="67">
        <f t="shared" si="142"/>
        <v>0</v>
      </c>
      <c r="BZ98" s="67">
        <f t="shared" si="143"/>
        <v>0</v>
      </c>
      <c r="CB98" s="70">
        <f t="shared" si="144"/>
        <v>245.37439556056395</v>
      </c>
      <c r="CC98" s="70">
        <f t="shared" si="145"/>
        <v>245.37439556056395</v>
      </c>
      <c r="CD98" s="70">
        <f t="shared" si="146"/>
        <v>245.37439556056395</v>
      </c>
      <c r="CE98" s="70">
        <f t="shared" si="147"/>
        <v>0</v>
      </c>
      <c r="CF98" s="70">
        <f t="shared" si="148"/>
        <v>0</v>
      </c>
      <c r="CG98" s="70">
        <f t="shared" si="149"/>
        <v>0</v>
      </c>
      <c r="CH98" s="70">
        <f t="shared" si="150"/>
        <v>0</v>
      </c>
      <c r="CI98" s="70">
        <f t="shared" si="151"/>
        <v>0</v>
      </c>
      <c r="CJ98" s="70">
        <f t="shared" si="152"/>
        <v>0</v>
      </c>
      <c r="CK98" s="70">
        <f t="shared" si="153"/>
        <v>0</v>
      </c>
      <c r="CL98">
        <f t="shared" si="159"/>
        <v>736.12318668169189</v>
      </c>
      <c r="CM98" s="64">
        <f t="shared" si="160"/>
        <v>235.3441017697061</v>
      </c>
      <c r="CN98" s="64">
        <f t="shared" si="161"/>
        <v>235.3441017697061</v>
      </c>
      <c r="CO98" s="64">
        <f t="shared" si="162"/>
        <v>0</v>
      </c>
      <c r="CP98" s="64">
        <f t="shared" si="163"/>
        <v>0</v>
      </c>
      <c r="CQ98" s="64">
        <f t="shared" si="164"/>
        <v>0</v>
      </c>
      <c r="CR98" s="64">
        <f t="shared" si="165"/>
        <v>0</v>
      </c>
      <c r="CS98" s="64">
        <f t="shared" si="166"/>
        <v>0</v>
      </c>
      <c r="CT98" s="64">
        <f t="shared" si="167"/>
        <v>0</v>
      </c>
      <c r="CU98" s="64">
        <f t="shared" si="168"/>
        <v>0</v>
      </c>
      <c r="CV98" s="64">
        <f t="shared" si="169"/>
        <v>0</v>
      </c>
      <c r="CX98" s="103">
        <f t="shared" si="170"/>
        <v>239.99550279580748</v>
      </c>
      <c r="CY98" s="103">
        <f t="shared" si="171"/>
        <v>239.99550279580748</v>
      </c>
      <c r="CZ98" s="103">
        <f t="shared" si="172"/>
        <v>0</v>
      </c>
      <c r="DA98" s="103">
        <f t="shared" si="173"/>
        <v>0</v>
      </c>
      <c r="DB98" s="103">
        <f t="shared" si="174"/>
        <v>0</v>
      </c>
      <c r="DC98" s="103">
        <f t="shared" si="175"/>
        <v>0</v>
      </c>
      <c r="DD98" s="103">
        <f t="shared" si="176"/>
        <v>0</v>
      </c>
      <c r="DE98" s="103">
        <f t="shared" si="177"/>
        <v>0</v>
      </c>
      <c r="DF98" s="103">
        <f t="shared" si="178"/>
        <v>0</v>
      </c>
      <c r="DG98" s="103">
        <f t="shared" si="179"/>
        <v>0</v>
      </c>
      <c r="DI98" s="70">
        <f t="shared" si="180"/>
        <v>245.37439556056395</v>
      </c>
      <c r="DJ98" s="70">
        <f t="shared" si="181"/>
        <v>245.37439556056395</v>
      </c>
      <c r="DK98" s="70">
        <f t="shared" si="182"/>
        <v>245.37439556056395</v>
      </c>
      <c r="DL98" s="70">
        <f t="shared" si="183"/>
        <v>0</v>
      </c>
      <c r="DM98" s="70">
        <f t="shared" si="184"/>
        <v>0</v>
      </c>
      <c r="DN98" s="70">
        <f t="shared" si="185"/>
        <v>0</v>
      </c>
      <c r="DO98" s="70">
        <f t="shared" si="186"/>
        <v>0</v>
      </c>
      <c r="DP98" s="70">
        <f t="shared" si="187"/>
        <v>0</v>
      </c>
      <c r="DQ98" s="70">
        <f t="shared" si="188"/>
        <v>0</v>
      </c>
      <c r="DR98" s="70">
        <f t="shared" si="189"/>
        <v>0</v>
      </c>
      <c r="DT98">
        <f t="shared" si="190"/>
        <v>31.161117652500128</v>
      </c>
      <c r="DU98">
        <f t="shared" si="191"/>
        <v>35.345103692094888</v>
      </c>
      <c r="DV98">
        <f t="shared" si="192"/>
        <v>39.785354783274613</v>
      </c>
      <c r="DX98">
        <f t="shared" si="193"/>
        <v>0.50007921914219178</v>
      </c>
      <c r="DY98">
        <f t="shared" si="194"/>
        <v>0.48708747860651946</v>
      </c>
      <c r="DZ98">
        <f t="shared" si="195"/>
        <v>0.47281497295244329</v>
      </c>
      <c r="EB98">
        <f t="shared" si="196"/>
        <v>6.3214471905462029</v>
      </c>
      <c r="EC98">
        <f t="shared" si="197"/>
        <v>15.803617976365505</v>
      </c>
      <c r="ED98">
        <f t="shared" si="198"/>
        <v>0</v>
      </c>
      <c r="EE98">
        <f t="shared" si="199"/>
        <v>0</v>
      </c>
      <c r="EF98">
        <f t="shared" si="200"/>
        <v>0</v>
      </c>
      <c r="EG98">
        <f t="shared" si="201"/>
        <v>0</v>
      </c>
      <c r="EH98">
        <f t="shared" si="202"/>
        <v>0</v>
      </c>
      <c r="EI98">
        <f t="shared" si="203"/>
        <v>0</v>
      </c>
      <c r="EJ98">
        <f t="shared" si="204"/>
        <v>0</v>
      </c>
      <c r="EK98">
        <f t="shared" si="205"/>
        <v>0</v>
      </c>
      <c r="EM98">
        <f t="shared" si="206"/>
        <v>6.4543695804001349</v>
      </c>
      <c r="EN98">
        <f t="shared" si="207"/>
        <v>16.135923951000336</v>
      </c>
      <c r="EO98">
        <f t="shared" si="208"/>
        <v>0</v>
      </c>
      <c r="EP98">
        <f t="shared" si="209"/>
        <v>0</v>
      </c>
      <c r="EQ98">
        <f t="shared" si="210"/>
        <v>0</v>
      </c>
      <c r="ER98">
        <f t="shared" si="211"/>
        <v>0</v>
      </c>
      <c r="ES98">
        <f t="shared" si="212"/>
        <v>0</v>
      </c>
      <c r="ET98">
        <f t="shared" si="213"/>
        <v>0</v>
      </c>
      <c r="EU98">
        <f t="shared" si="214"/>
        <v>0</v>
      </c>
      <c r="EV98">
        <f t="shared" si="215"/>
        <v>0</v>
      </c>
      <c r="EX98">
        <f t="shared" si="216"/>
        <v>6.6068494025379714</v>
      </c>
      <c r="EY98">
        <f t="shared" si="217"/>
        <v>16.517123506344927</v>
      </c>
      <c r="EZ98">
        <f t="shared" si="218"/>
        <v>14.865411155710436</v>
      </c>
      <c r="FA98">
        <f t="shared" si="219"/>
        <v>0</v>
      </c>
      <c r="FB98">
        <f t="shared" si="220"/>
        <v>0</v>
      </c>
      <c r="FC98">
        <f t="shared" si="221"/>
        <v>0</v>
      </c>
      <c r="FD98">
        <f t="shared" si="222"/>
        <v>0</v>
      </c>
      <c r="FE98">
        <f t="shared" si="223"/>
        <v>0</v>
      </c>
      <c r="FF98">
        <f t="shared" si="224"/>
        <v>0</v>
      </c>
      <c r="FG98">
        <f t="shared" si="225"/>
        <v>0</v>
      </c>
      <c r="FJ98">
        <f>IF($W$2=0,0,IF(BF98&lt;=0,0,('LED Curve'!$D$19*(BF98/$W$2)^3+'LED Curve'!$D$20*(BF98/$W$2)^2+'LED Curve'!$D$21*(BF98/$W$2)^1+'LED Curve'!$D$22)*$AC$2*$W$2))</f>
        <v>809.58435082137783</v>
      </c>
      <c r="FK98">
        <f>IF($W$3=0,0,IF(BG98&lt;=0,0,('LED Curve'!$D$19*(BG98/$W$3)^3+'LED Curve'!$D$20*(BG98/$W$3)^2+'LED Curve'!$D$21*(BG98/$W$3)^1+'LED Curve'!$D$22)*$AC$3*$W$3))</f>
        <v>2023.9608770534446</v>
      </c>
      <c r="FL98">
        <f>IF($W$4=0,0,IF(BH98&lt;=0,0,('LED Curve'!$D$19*(BH98/$W$4)^3+'LED Curve'!$D$20*(BH98/$W$4)^2+'LED Curve'!$D$21*(BH98/$W$4)^1+'LED Curve'!$D$22)*$AC$4*$W$4))</f>
        <v>0</v>
      </c>
      <c r="FM98">
        <f>IF($W$5=0,0,IF(BI98&lt;=0,0,('LED Curve'!$D$19*(BI98/$W$5)^3+'LED Curve'!$D$20*(BI98/$W$5)^2+'LED Curve'!$D$21*(BI98/$W$5)^1+'LED Curve'!$D$22)*$AC$5*$W$5))</f>
        <v>0</v>
      </c>
      <c r="FN98">
        <f>IF($W$6=0,0,IF(BJ98&lt;=0,0,('LED Curve'!$D$19*(BJ98/$W$6)^3+'LED Curve'!$D$20*(BJ98/$W$6)^2+'LED Curve'!$D$21*(BJ98/$W$6)^1+'LED Curve'!$D$22)*$AC$6*$W$6))</f>
        <v>0</v>
      </c>
      <c r="FO98">
        <f>IF($Z$2=0,0,IF(BK98&lt;=0,0,('LED Curve'!$D$19*(BK98/$Z$2)^3+'LED Curve'!$D$20*(BK98/$Z$2)^2+'LED Curve'!$D$21*(BK98/$Z$2)^1+'LED Curve'!$D$22)*$AE$2*$Z$2))</f>
        <v>0</v>
      </c>
      <c r="FP98">
        <f>IF($Z$3=0,0,IF(BL98&lt;=0,0,('LED Curve'!$D$19*(BL98/$Z$3)^3+'LED Curve'!$D$20*(BL98/$Z$3)^2+'LED Curve'!$D$21*(BL98/$Z$3)^1+'LED Curve'!$D$22)*$AE$3*$Z$3))</f>
        <v>0</v>
      </c>
      <c r="FQ98">
        <f>IF($Z$4=0,0,IF(BM98&lt;=0,0,('LED Curve'!$D$19*(BM98/$Z$4)^3+'LED Curve'!$D$20*(BM98/$Z$4)^2+'LED Curve'!$D$21*(BM98/$Z$4)^1+'LED Curve'!$D$22)*$AE$4*$Z$4))</f>
        <v>0</v>
      </c>
      <c r="FR98">
        <f>IF($Z$5=0,0,IF(BN98&lt;=0,0,('LED Curve'!$D$19*(BN98/$Z$5)^3+'LED Curve'!$D$20*(BN98/$Z$5)^2+'LED Curve'!$D$21*(BN98/$Z$5)^1+'LED Curve'!$D$22)*$AE$5*$Z$5))</f>
        <v>0</v>
      </c>
      <c r="FS98">
        <f>IF($Z$6=0,0,IF(BO98&lt;=0,0,('LED Curve'!$D$19*(BO98/$Z$6)^3+'LED Curve'!$D$20*(BO98/$Z$6)^2+'LED Curve'!$D$21*(BO98/$Z$6)^1+'LED Curve'!$D$22)*$AE$6*$Z$6))</f>
        <v>0</v>
      </c>
      <c r="FU98">
        <f>IF($W$2=0,0,IF(BQ98&lt;=0,0,('LED Curve'!$D$19*(BQ98/$W$2)^3+'LED Curve'!$D$20*(BQ98/$W$2)^2+'LED Curve'!$D$21*(BQ98/$W$2)^1+'LED Curve'!$D$22)*$AC$2*$W$2))</f>
        <v>819.58426428328357</v>
      </c>
      <c r="FV98">
        <f>IF($W$3=0,0,IF(BR98&lt;=0,0,('LED Curve'!$D$19*(BR98/$W$3)^3+'LED Curve'!$D$20*(BR98/$W$3)^2+'LED Curve'!$D$21*(BR98/$W$3)^1+'LED Curve'!$D$22)*$AC$3*$W$3))</f>
        <v>2048.9606607082087</v>
      </c>
      <c r="FW98">
        <f>IF($W$4=0,0,IF(BS98&lt;=0,0,('LED Curve'!$D$19*(BS98/$W$4)^3+'LED Curve'!$D$20*(BS98/$W$4)^2+'LED Curve'!$D$21*(BS98/$W$4)^1+'LED Curve'!$D$22)*$AC$4*$W$4))</f>
        <v>0</v>
      </c>
      <c r="FX98">
        <f>IF($W$5=0,0,IF(BT98&lt;=0,0,('LED Curve'!$D$19*(BT98/$W$5)^3+'LED Curve'!$D$20*(BT98/$W$5)^2+'LED Curve'!$D$21*(BT98/$W$5)^1+'LED Curve'!$D$22)*$AC$5*$W$5))</f>
        <v>0</v>
      </c>
      <c r="FY98">
        <f>IF($W$6=0,0,IF(BU98&lt;=0,0,('LED Curve'!$D$19*(BU98/$W$6)^3+'LED Curve'!$D$20*(BU98/$W$6)^2+'LED Curve'!$D$21*(BU98/$W$6)^1+'LED Curve'!$D$22)*$AC$6*$W$6))</f>
        <v>0</v>
      </c>
      <c r="FZ98">
        <f>IF($Z$2=0,0,IF(BV98&lt;=0,0,('LED Curve'!$D$19*(BV98/$Z$2)^3+'LED Curve'!$D$20*(BV98/$Z$2)^2+'LED Curve'!$D$21*(BV98/$Z$2)^1+'LED Curve'!$D$22)*$AE$2*$Z$2))</f>
        <v>0</v>
      </c>
      <c r="GA98">
        <f>IF($Z$3=0,0,IF(BW98&lt;=0,0,('LED Curve'!$D$19*(BW98/$Z$3)^3+'LED Curve'!$D$20*(BW98/$Z$3)^2+'LED Curve'!$D$21*(BW98/$Z$3)^1+'LED Curve'!$D$22)*$AE$3*$Z$3))</f>
        <v>0</v>
      </c>
      <c r="GB98">
        <f>IF($Z$4=0,0,IF(BX98&lt;=0,0,('LED Curve'!$D$19*(BX98/$Z$4)^3+'LED Curve'!$D$20*(BX98/$Z$4)^2+'LED Curve'!$D$21*(BX98/$Z$4)^1+'LED Curve'!$D$22)*$AE$4*$Z$4))</f>
        <v>0</v>
      </c>
      <c r="GC98">
        <f>IF($Z$5=0,0,IF(BY98&lt;=0,0,('LED Curve'!$D$19*(BY98/$Z$5)^3+'LED Curve'!$D$20*(BY98/$Z$5)^2+'LED Curve'!$D$21*(BY98/$Z$5)^1+'LED Curve'!$D$22)*$AE$5*$Z$5))</f>
        <v>0</v>
      </c>
      <c r="GD98">
        <f>IF($Z$6=0,0,IF(BZ98&lt;=0,0,('LED Curve'!$D$19*(BZ98/$Z$6)^3+'LED Curve'!$D$20*(BZ98/$Z$6)^2+'LED Curve'!$D$21*(BZ98/$Z$6)^1+'LED Curve'!$D$22)*$AE$6*$Z$6))</f>
        <v>0</v>
      </c>
      <c r="GF98">
        <f>IF($W$2=0,0,IF(CB98&lt;=0,0,('LED Curve'!$D$19*(CB98/$W$2)^3+'LED Curve'!$D$20*(CB98/$W$2)^2+'LED Curve'!$D$21*(CB98/$W$2)^1+'LED Curve'!$D$22)*$AC$2*$W$2))</f>
        <v>830.75824249403252</v>
      </c>
      <c r="GG98">
        <f>IF($W$3=0,0,IF(CC98&lt;=0,0,('LED Curve'!$D$19*(CC98/$W$3)^3+'LED Curve'!$D$20*(CC98/$W$3)^2+'LED Curve'!$D$21*(CC98/$W$3)^1+'LED Curve'!$D$22)*$AC$3*$W$3))</f>
        <v>2076.8956062350812</v>
      </c>
      <c r="GH98">
        <f>IF($W$4=0,0,IF(CD98&lt;=0,0,('LED Curve'!$D$19*(CD98/$W$4)^3+'LED Curve'!$D$20*(CD98/$W$4)^2+'LED Curve'!$D$21*(CD98/$W$4)^1+'LED Curve'!$D$22)*$AC$4*$W$4))</f>
        <v>1869.2060456115732</v>
      </c>
      <c r="GI98">
        <f>IF($W$5=0,0,IF(CE98&lt;=0,0,('LED Curve'!$D$19*(CE98/$W$5)^3+'LED Curve'!$D$20*(CE98/$W$5)^2+'LED Curve'!$D$21*(CE98/$W$5)^1+'LED Curve'!$D$22)*$AC$5*$W$5))</f>
        <v>0</v>
      </c>
      <c r="GJ98">
        <f>IF($W$6=0,0,IF(CF98&lt;=0,0,('LED Curve'!$D$19*(CF98/$W$6)^3+'LED Curve'!$D$20*(CF98/$W$6)^2+'LED Curve'!$D$21*(CF98/$W$6)^1+'LED Curve'!$D$22)*$AC$6*$W$6))</f>
        <v>0</v>
      </c>
      <c r="GK98">
        <f>IF($Z$2=0,0,IF(CG98&lt;=0,0,('LED Curve'!$D$19*(CG98/$Z$2)^3+'LED Curve'!$D$20*(CG98/$Z$2)^2+'LED Curve'!$D$21*(CG98/$Z$2)^1+'LED Curve'!$D$22)*$AE$2*$Z$2))</f>
        <v>0</v>
      </c>
      <c r="GL98">
        <f>IF($Z$3=0,0,IF(CH98&lt;=0,0,('LED Curve'!$D$19*(CH98/$Z$3)^3+'LED Curve'!$D$20*(CH98/$Z$3)^2+'LED Curve'!$D$21*(CH98/$Z$3)^1+'LED Curve'!$D$22)*$AE$3*$Z$3))</f>
        <v>0</v>
      </c>
      <c r="GM98">
        <f>IF($Z$4=0,0,IF(CI98&lt;=0,0,('LED Curve'!$D$19*(CI98/$Z$4)^3+'LED Curve'!$D$20*(CI98/$Z$4)^2+'LED Curve'!$D$21*(CI98/$Z$4)^1+'LED Curve'!$D$22)*$AE$4*$Z$4))</f>
        <v>0</v>
      </c>
      <c r="GN98">
        <f>IF($Z$5=0,0,IF(CJ98&lt;=0,0,('LED Curve'!$D$19*(CJ98/$Z$5)^3+'LED Curve'!$D$20*(CJ98/$Z$5)^2+'LED Curve'!$D$21*(CJ98/$Z$5)^1+'LED Curve'!$D$22)*$AE$5*$Z$5))</f>
        <v>0</v>
      </c>
      <c r="GO98">
        <f>IF($Z$6=0,0,IF(CK98&lt;=0,0,('LED Curve'!$D$19*(CK98/$Z$6)^3+'LED Curve'!$D$20*(CK98/$Z$6)^2+'LED Curve'!$D$21*(CK98/$Z$6)^1+'LED Curve'!$D$22)*$AE$6*$Z$6))</f>
        <v>0</v>
      </c>
      <c r="GQ98">
        <f t="shared" si="226"/>
        <v>2833.5452278748226</v>
      </c>
      <c r="GR98">
        <f t="shared" si="154"/>
        <v>1068.6493424572445</v>
      </c>
      <c r="GS98">
        <f t="shared" si="227"/>
        <v>2868.5449249914923</v>
      </c>
      <c r="GT98">
        <f t="shared" si="155"/>
        <v>560.31900815237668</v>
      </c>
      <c r="GU98">
        <f t="shared" si="228"/>
        <v>4776.8598943406869</v>
      </c>
      <c r="GV98">
        <f t="shared" si="156"/>
        <v>2214.7478497823495</v>
      </c>
    </row>
    <row r="99" spans="1:204" ht="16.899999999999999">
      <c r="A99">
        <v>88</v>
      </c>
      <c r="B99">
        <f t="shared" si="117"/>
        <v>2.8645833333333331E-3</v>
      </c>
      <c r="C99" s="50">
        <f t="shared" si="118"/>
        <v>133.30030140256048</v>
      </c>
      <c r="D99" s="50">
        <f t="shared" si="119"/>
        <v>148.26700155840052</v>
      </c>
      <c r="E99" s="50">
        <f t="shared" si="120"/>
        <v>163.23370171424057</v>
      </c>
      <c r="G99" s="52">
        <f t="shared" si="121"/>
        <v>2.1158778000406424</v>
      </c>
      <c r="H99" s="52">
        <f t="shared" si="122"/>
        <v>2.3534444691809604</v>
      </c>
      <c r="I99" s="52">
        <f t="shared" si="123"/>
        <v>2.5910111383212788</v>
      </c>
      <c r="J99" s="52">
        <f>IF(C99&lt;Calculation!D$19,0,G99)</f>
        <v>2.1158778000406424</v>
      </c>
      <c r="K99" s="52">
        <f>IF(D99&lt;Calculation!D$19,0,H99)</f>
        <v>2.3534444691809604</v>
      </c>
      <c r="L99" s="52">
        <f>IF(E99&lt;Calculation!D$19,0,I99)</f>
        <v>2.5910111383212788</v>
      </c>
      <c r="M99" s="52">
        <f>IF(IF(C99&lt;Calculation!D$19,0,C99*(R$3/(R$2+R$3)))&gt;0,$H$2*SIN(2*PI()*$E$2*B99)+$H$5,0)</f>
        <v>2.1322822945320157</v>
      </c>
      <c r="N99" s="52">
        <f>IF(IF(D99&lt;Calculation!D$19,0,D99*(R$3/(R$2+R$3)))&gt;0,$J$2*SIN(2*PI()*$E$2*B99)+$J$5,0)</f>
        <v>2.1757210569452234</v>
      </c>
      <c r="O99" s="52">
        <f>IF(IF(E99&lt;Calculation!D$19,0,E99*(R$3/(R$2+R$3)))&gt;0,$L$2*SIN(2*PI()*$E$2*B99)+$L$5,0)</f>
        <v>2.225707245006328</v>
      </c>
      <c r="Q99" s="55">
        <f>(M99/Design!C$43)*10^3</f>
        <v>236.92025494800174</v>
      </c>
      <c r="R99" s="55">
        <f>(N99/Design!C$43)*10^3</f>
        <v>241.7467841050248</v>
      </c>
      <c r="S99" s="55">
        <f>(O99/Design!C$43)*10^3</f>
        <v>247.30080500070312</v>
      </c>
      <c r="U99" s="55">
        <f>(($H$2*SIN(2*PI()*$E$2*B99)+$H$5)/Design!C$43)*10^3</f>
        <v>236.92025494800174</v>
      </c>
      <c r="V99" s="55">
        <f>(($J$2*SIN(2*PI()*$E$2*B99)+$J$5)/Design!C$43)*10^3</f>
        <v>241.7467841050248</v>
      </c>
      <c r="W99" s="55">
        <f>(($L$2*SIN(2*PI()*$E$2*B99)+$L$5)/Design!C$43)*10^3</f>
        <v>247.30080500070312</v>
      </c>
      <c r="Y99" s="99">
        <f>IF(C99&lt;('LED Curve'!$D$14*(U99/$W$2)^3+'LED Curve'!$D$15*(U99/$W$2)^2+'LED Curve'!$D$16*(U99/$W$2)^1+'LED Curve'!$D$17)*$AC$2+((R$5-1)*Design!C$18),0,         ('LED Curve'!$D$14*(U99/$W$2)^3+'LED Curve'!$D$15*(U99/$W$2)^2+'LED Curve'!$D$16*(U99/$W$2)^1+'LED Curve'!$D$17)*$AC$2)</f>
        <v>26.872298837367381</v>
      </c>
      <c r="Z99" s="99">
        <f>IF(Y99=0,0,IF(C99&lt;Y99+('LED Curve'!$D$14*(U99/$W$3)^3+'LED Curve'!$D$15*(U99/$W$3)^2+'LED Curve'!$D$16*(U99/$W$3)^1+'LED Curve'!$D$17)*$AC$3+((R$5-2)*Design!C$18),0,         ('LED Curve'!$D$14*(U99/$W$3)^3+'LED Curve'!$D$15*(U99/$W$3)^2+'LED Curve'!$D$16*(U99/$W$3)^1+'LED Curve'!$D$17)*$AC$3))</f>
        <v>67.180747093418461</v>
      </c>
      <c r="AA99" s="99">
        <f>IF(Z99=0,0,IF(C99&lt;(SUM(Y99:Z99)+('LED Curve'!$D$14*(U99/$W$4)^3+'LED Curve'!$D$15*(U99/$W$4)^2+'LED Curve'!$D$16*(U99/$W$4)^1+'LED Curve'!$D$17)*$AC$4+((R$5-3)*Design!C$18)),0,         ('LED Curve'!$D$14*(U99/$W$4)^3+'LED Curve'!$D$15*(U99/$W$4)^2+'LED Curve'!$D$16*(U99/$W$4)^1+'LED Curve'!$D$17)*$AC$4))</f>
        <v>0</v>
      </c>
      <c r="AB99" s="99">
        <f>IF(AA99=0,0,IF(C99&lt;(SUM(Y99:AA99)+('LED Curve'!$D$14*(U99/$W$5)^3+'LED Curve'!$D$15*(U99/$W$5)^2+'LED Curve'!$D$16*(U99/$W$5)^1+'LED Curve'!$D$17)*$AC$5+((R$5-4)*Design!C$18)),0,         ('LED Curve'!$D$14*(U99/$W$5)^3+'LED Curve'!$D$15*(U99/$W$5)^2+'LED Curve'!$D$16*(U99/$W$5)^1+'LED Curve'!$D$17)*$AC$5))</f>
        <v>0</v>
      </c>
      <c r="AC99" s="99">
        <f>IF(AB99=0,0,IF(C99&lt;(SUM(Y99:AB99)+ ('LED Curve'!$D$14*(U99/$W$6)^3+'LED Curve'!$D$15*(U99/$W$6)^2+'LED Curve'!$D$16*(U99/$W$6)^1+'LED Curve'!$D$17)*$AC$6+((R$5-5)*Design!C$18)),0,         ('LED Curve'!$D$14*(U99/$W$6)^3+'LED Curve'!$D$15*(U99/$W$6)^2+'LED Curve'!$D$16*(U99/$W$6)^1+'LED Curve'!$D$17)*$AC$6))</f>
        <v>0</v>
      </c>
      <c r="AD99" s="99">
        <f>IF(AC99=0,0,IF(C99&lt;(SUM(Y99:AC99)+('LED Curve'!$D$14*(U99/$Z$2)^3+'LED Curve'!$D$15*(U99/$Z$2)^2+'LED Curve'!$D$16*(U99/$Z$2)^1+'LED Curve'!$D$17)*$AE$2+((R$5-6)*Design!C$18)),0,         ('LED Curve'!$D$14*(U99/$Z$2)^3+'LED Curve'!$D$15*(U99/$Z$2)^2+'LED Curve'!$D$16*(U99/$Z$2)^1+'LED Curve'!$D$17)*$AE$2))</f>
        <v>0</v>
      </c>
      <c r="AE99" s="99">
        <f>IF(AD99=0,0,IF(C99&lt;(SUM(Y99:AD99)+('LED Curve'!$D$14*(U99/$Z$3)^3+'LED Curve'!$D$15*(U99/$Z$3)^2+'LED Curve'!$D$16*(U99/$Z$3)^1+'LED Curve'!$D$17)*$AE$3+((R$5-7)*Design!C$18)),0,         ('LED Curve'!$D$14*(U99/$Z$3)^3+'LED Curve'!$D$15*(U99/$Z$3)^2+'LED Curve'!$D$16*(U99/$Z$3)^1+'LED Curve'!$D$17)*$AE$3))</f>
        <v>0</v>
      </c>
      <c r="AF99" s="99">
        <f>IF(AE99=0,0,IF(C99&lt;(SUM(Y99:AE99)+('LED Curve'!$D$14*(U99/$Z$4)^3+'LED Curve'!$D$15*(U99/$Z$4)^2+'LED Curve'!$D$16*(U99/$Z$4)^1+'LED Curve'!$D$17)*$AE$4+((R$5-8)*Design!C$18)),0,         ('LED Curve'!$D$14*(U99/$Z$4)^3+'LED Curve'!$D$15*(U99/$Z$4)^2+'LED Curve'!$D$16*(U99/$Z$4)^1+'LED Curve'!$D$17)*$AE$4))</f>
        <v>0</v>
      </c>
      <c r="AG99" s="99">
        <f>IF(AF99=0,0,IF(C99&lt;(SUM(Y99:AF99)+('LED Curve'!$D$14*(U99/$Z$5)^3+'LED Curve'!$D$15*(U99/$Z$5)^2+'LED Curve'!$D$16*(U99/$Z$5)^1+'LED Curve'!$D$17)*$AE$5+((R$5-9)*Design!C$18)),0,         ('LED Curve'!$D$14*(U99/$Z$5)^3+'LED Curve'!$D$15*(U99/$Z$5)^2+'LED Curve'!$D$16*(U99/$Z$5)^1+'LED Curve'!$D$17)*$AE$5))</f>
        <v>0</v>
      </c>
      <c r="AH99" s="99">
        <f>IF(AG99=0,0,IF(C99&lt;(SUM(Y99:AG99)+('LED Curve'!$D$14*(U99/$Z$6)^3+'LED Curve'!$D$15*(U99/$Z$6)^2+'LED Curve'!$D$16*(U99/$Z$6)^1+'LED Curve'!$D$17)*$AE$6+((R$5-10)*Design!C$18)),0,         ('LED Curve'!$D$14*(U99/$Z$6)^3+'LED Curve'!$D$15*(U99/$Z$6)^2+'LED Curve'!$D$16*(U99/$Z$6)^1+'LED Curve'!$D$17)*$AE$6))</f>
        <v>0</v>
      </c>
      <c r="AI99">
        <f t="shared" si="157"/>
        <v>94.053045930785842</v>
      </c>
      <c r="AJ99" s="57">
        <f>IF(D99&lt;('LED Curve'!$D$14*(V99/$W$2)^3+'LED Curve'!$D$15*(V99/$W$2)^2+'LED Curve'!$D$16*(V99/$W$2)^1+'LED Curve'!$D$17)*$AC$2+((R$5-1)*Design!C$18),0,         ('LED Curve'!$D$14*(V99/$W$2)^3+'LED Curve'!$D$15*(V99/$W$2)^2+'LED Curve'!$D$16*(V99/$W$2)^1+'LED Curve'!$D$17)*$AC$2)</f>
        <v>26.904875409548069</v>
      </c>
      <c r="AK99" s="57">
        <f>IF(AJ99=0,0,IF(D99&lt;AJ99+('LED Curve'!$D$14*(V99/$W$3)^3+'LED Curve'!$D$15*(V99/$W$3)^2+'LED Curve'!$D$16*(V99/$W$3)^1+'LED Curve'!$D$17)*$AC$3+((R$5-1)*Design!C$18),0,         ('LED Curve'!$D$14*(V99/$W$3)^3+'LED Curve'!$D$15*(V99/$W$3)^2+'LED Curve'!$D$16*(V99/$W$3)^1+'LED Curve'!$D$17)*$AC$3))</f>
        <v>67.262188523870179</v>
      </c>
      <c r="AL99" s="57">
        <f>IF(AK99=0,0,IF(D99&lt;(SUM(AJ99:AK99)+('LED Curve'!$D$14*(V99/$W$4)^3+'LED Curve'!$D$15*(V99/$W$4)^2+'LED Curve'!$D$16*(V99/$W$4)^1+'LED Curve'!$D$17)*$AC$4+((R$5-1)*Design!C$18)),0,         ('LED Curve'!$D$14*(V99/$W$4)^3+'LED Curve'!$D$15*(V99/$W$4)^2+'LED Curve'!$D$16*(V99/$W$4)^1+'LED Curve'!$D$17)*$AC$4))</f>
        <v>0</v>
      </c>
      <c r="AM99" s="57">
        <f>IF(AL99=0,0,IF(D99&lt;(SUM(AJ99:AL99)+('LED Curve'!$D$14*(V99/$W$5)^3+'LED Curve'!$D$15*(V99/$W$5)^2+'LED Curve'!$D$16*(V99/$W$5)^1+'LED Curve'!$D$17)*$AC$5+((R$5-1)*Design!C$18)),0,         ('LED Curve'!$D$14*(V99/$W$5)^3+'LED Curve'!$D$15*(V99/$W$5)^2+'LED Curve'!$D$16*(V99/$W$5)^1+'LED Curve'!$D$17)*$AC$5))</f>
        <v>0</v>
      </c>
      <c r="AN99" s="57">
        <f>IF(AM99=0,0,IF(D99&lt;(SUM(AJ99:AM99)+ ('LED Curve'!$D$14*(V99/$W$6)^3+'LED Curve'!$D$15*(V99/$W$6)^2+'LED Curve'!$D$16*(V99/$W$6)^1+'LED Curve'!$D$17)*$AC$6+((R$5-1)*Design!C$18)),0,         ('LED Curve'!$D$14*(V99/$W$6)^3+'LED Curve'!$D$15*(V99/$W$6)^2+'LED Curve'!$D$16*(V99/$W$6)^1+'LED Curve'!$D$17)*$AC$6))</f>
        <v>0</v>
      </c>
      <c r="AO99" s="57">
        <f>IF(AN99=0,0,IF(D99&lt;(SUM(AJ99:AN99)+('LED Curve'!$D$14*(V99/$Z$2)^3+'LED Curve'!$D$15*(V99/$Z$2)^2+'LED Curve'!$D$16*(V99/$Z$2)^1+'LED Curve'!$D$17)*$AE$2+((R$5-1)*Design!C$18)),0,         ('LED Curve'!$D$14*(V99/$Z$2)^3+'LED Curve'!$D$15*(V99/$Z$2)^2+'LED Curve'!$D$16*(V99/$Z$2)^1+'LED Curve'!$D$17)*$AE$2))</f>
        <v>0</v>
      </c>
      <c r="AP99" s="57">
        <f>IF(AO99=0,0,IF(D99&lt;(SUM(AJ99:AO99)+('LED Curve'!$D$14*(V99/$Z$3)^3+'LED Curve'!$D$15*(V99/$Z$3)^2+'LED Curve'!$D$16*(V99/$Z$3)^1+'LED Curve'!$D$17)*$AE$3+((R$5-1)*Design!C$18)),0,         ('LED Curve'!$D$14*(V99/$Z$3)^3+'LED Curve'!$D$15*(V99/$Z$3)^2+'LED Curve'!$D$16*(V99/$Z$3)^1+'LED Curve'!$D$17)*$AE$3))</f>
        <v>0</v>
      </c>
      <c r="AQ99" s="57">
        <f>IF(AP99=0,0,IF(D99&lt;(SUM(AJ99:AP99)+('LED Curve'!$D$14*(V99/$Z$4)^3+'LED Curve'!$D$15*(V99/$Z$4)^2+'LED Curve'!$D$16*(V99/$Z$4)^1+'LED Curve'!$D$17)*$AE$4+((R$5-1)*Design!C$18)),0,         ('LED Curve'!$D$14*(V99/$Z$4)^3+'LED Curve'!$D$15*(V99/$Z$4)^2+'LED Curve'!$D$16*(V99/$Z$4)^1+'LED Curve'!$D$17)*$AE$4))</f>
        <v>0</v>
      </c>
      <c r="AR99" s="57">
        <f>IF(AQ99=0,0,IF(D99&lt;(SUM(AJ99:AQ99)+('LED Curve'!$D$14*(V99/$Z$5)^3+'LED Curve'!$D$15*(V99/$Z$5)^2+'LED Curve'!$D$16*(V99/$Z$5)^1+'LED Curve'!$D$17)*$AE$5+((R$5-1)*Design!C$18)),0,         ('LED Curve'!$D$14*(V99/$Z$5)^3+'LED Curve'!$D$15*(V99/$Z$5)^2+'LED Curve'!$D$16*(V99/$Z$5)^1+'LED Curve'!$D$17)*$AE$5))</f>
        <v>0</v>
      </c>
      <c r="AS99" s="57">
        <f>IF(AR99=0,0,IF(D99&lt;(SUM(AJ99:AR99)+('LED Curve'!$D$14*(V99/$Z$6)^3+'LED Curve'!$D$15*(V99/$Z$6)^2+'LED Curve'!$D$16*(V99/$Z$6)^1+'LED Curve'!$D$17)*$AE$6+((R$5-1)*Design!C$18)),0,         ('LED Curve'!$D$14*(V99/$Z$6)^3+'LED Curve'!$D$15*(V99/$Z$6)^2+'LED Curve'!$D$16*(V99/$Z$6)^1+'LED Curve'!$D$17)*$AE$6))</f>
        <v>0</v>
      </c>
      <c r="AU99" s="59">
        <f>IF(E99&lt;('LED Curve'!$D$14*(W99/$W$2)^3+'LED Curve'!$D$15*(W99/$W$2)^2+'LED Curve'!$D$16*(W99/$W$2)^1+'LED Curve'!$D$17)*$AC$2+((R$5-1)*Design!C$18),0,         ('LED Curve'!$D$14*(W99/$W$2)^3+'LED Curve'!$D$15*(W99/$W$2)^2+'LED Curve'!$D$16*(W99/$W$2)^1+'LED Curve'!$D$17)*$AC$2)</f>
        <v>26.93523943379822</v>
      </c>
      <c r="AV99" s="59">
        <f>IF(AU99=0,0,IF(E99&lt;AU99+('LED Curve'!$D$14*(W99/$W$3)^3+'LED Curve'!$D$15*(W99/$W$3)^2+'LED Curve'!$D$16*(W99/$W$3)^1+'LED Curve'!$D$17)*$AC$3+((R$5-2)*Design!C$18),0,         ('LED Curve'!$D$14*(W99/$W$3)^3+'LED Curve'!$D$15*(W99/$W$3)^2+'LED Curve'!$D$16*(W99/$W$3)^1+'LED Curve'!$D$17)*$AC$3))</f>
        <v>67.338098584495555</v>
      </c>
      <c r="AW99" s="59">
        <f>IF(AV99=0,0,IF(E99&lt;(SUM(AU99:AV99)+('LED Curve'!$D$14*(W99/$W$4)^3+'LED Curve'!$D$15*(W99/$W$4)^2+'LED Curve'!$D$16*(W99/$W$4)^1+'LED Curve'!$D$17)*$AC$4+((R$5-3)*Design!C$18)),0,         ('LED Curve'!$D$14*(W99/$W$4)^3+'LED Curve'!$D$15*(W99/$W$4)^2+'LED Curve'!$D$16*(W99/$W$4)^1+'LED Curve'!$D$17)*$AC$4))</f>
        <v>60.604288726045993</v>
      </c>
      <c r="AX99" s="59">
        <f>IF(AW99=0,0,IF(E99&lt;(SUM(AU99:AW99)+('LED Curve'!$D$14*(W99/$W$5)^3+'LED Curve'!$D$15*(W99/$W$5)^2+'LED Curve'!$D$16*(W99/$W$5)^1+'LED Curve'!$D$17)*$AC$5+((R$5-4)*Design!C$18)),0,         ('LED Curve'!$D$14*(W99/$W$5)^3+'LED Curve'!$D$15*(W99/$W$5)^2+'LED Curve'!$D$16*(W99/$W$5)^1+'LED Curve'!$D$17)*$AC$5))</f>
        <v>0</v>
      </c>
      <c r="AY99" s="59">
        <f>IF(AX99=0,0,IF(E99&lt;(SUM(AU99:AX99)+ ('LED Curve'!$D$14*(W99/$W$6)^3+'LED Curve'!$D$15*(W99/$W$6)^2+'LED Curve'!$D$16*(W99/$W$6)^1+'LED Curve'!$D$17)*$AC$6+((R$5-5)*Design!C$18)),0,         ('LED Curve'!$D$14*(W99/$W$6)^3+'LED Curve'!$D$15*(W99/$W$6)^2+'LED Curve'!$D$16*(W99/$W$6)^1+'LED Curve'!$D$17)*$AC$6))</f>
        <v>0</v>
      </c>
      <c r="AZ99" s="59">
        <f>IF(AY99=0,0,IF(E99&lt;(SUM(AU99:AY99)+('LED Curve'!$D$14*(W99/$Z$2)^3+'LED Curve'!$D$15*(W99/$Z$2)^2+'LED Curve'!$D$16*(W99/$Z$2)^1+'LED Curve'!$D$17)*$AE$2+((R$5-6)*Design!C$18)),0,         ('LED Curve'!$D$14*(W99/$Z$2)^3+'LED Curve'!$D$15*(W99/$Z$2)^2+'LED Curve'!$D$16*(W99/$Z$2)^1+'LED Curve'!$D$17)*$AE$2))</f>
        <v>0</v>
      </c>
      <c r="BA99" s="59">
        <f>IF(AZ99=0,0,IF(E99&lt;(SUM(AU99:AZ99)+('LED Curve'!$D$14*(W99/$Z$3)^3+'LED Curve'!$D$15*(W99/$Z$3)^2+'LED Curve'!$D$16*(W99/$Z$3)^1+'LED Curve'!$D$17)*$AE$3+((R$5-7)*Design!C$18)),0,         ('LED Curve'!$D$14*(W99/$Z$3)^3+'LED Curve'!$D$15*(W99/$Z$3)^2+'LED Curve'!$D$16*(W99/$Z$3)^1+'LED Curve'!$D$17)*$AE$3))</f>
        <v>0</v>
      </c>
      <c r="BB99" s="59">
        <f>IF(BA99=0,0,IF(E99&lt;(SUM(AU99:BA99)+('LED Curve'!$D$14*(W99/$Z$4)^3+'LED Curve'!$D$15*(W99/$Z$4)^2+'LED Curve'!$D$16*(W99/$Z$4)^1+'LED Curve'!$D$17)*$AE$4+((R$5-8)*Design!C$18)),0,         ('LED Curve'!$D$14*(W99/$Z$4)^3+'LED Curve'!$D$15*(W99/$Z$4)^2+'LED Curve'!$D$16*(W99/$Z$4)^1+'LED Curve'!$D$17)*$AE$4))</f>
        <v>0</v>
      </c>
      <c r="BC99" s="59">
        <f>IF(BB99=0,0,IF(E99&lt;(SUM(AU99:BB99)+('LED Curve'!$D$14*(W99/$Z$5)^3+'LED Curve'!$D$15*(W99/$Z$5)^2+'LED Curve'!$D$16*(W99/$Z$5)^1+'LED Curve'!$D$17)*$AE$5+((R$5-9)*Design!C$18)),0,         ('LED Curve'!$D$14*(W99/$Z$5)^3+'LED Curve'!$D$15*(W99/$Z$5)^2+'LED Curve'!$D$16*(W99/$Z$5)^1+'LED Curve'!$D$17)*$AE$5))</f>
        <v>0</v>
      </c>
      <c r="BD99" s="59">
        <f>IF(BC99=0,0,IF(E99&lt;(SUM(AU99:BC99)+('LED Curve'!$D$14*(W99/$Z$6)^3+'LED Curve'!$D$15*(W99/$Z$6)^2+'LED Curve'!$D$16*(W99/$Z$6)^1+'LED Curve'!$D$17)*$AE$6+((R$5-10)*Design!C$18)),0,         ('LED Curve'!$D$14*(W99/$Z$6)^3+'LED Curve'!$D$15*(W99/$Z$6)^2+'LED Curve'!$D$16*(W99/$Z$6)^1+'LED Curve'!$D$17)*$AE$6))</f>
        <v>0</v>
      </c>
      <c r="BE99">
        <f t="shared" si="158"/>
        <v>154.87762674433975</v>
      </c>
      <c r="BF99" s="64">
        <f t="shared" si="124"/>
        <v>236.92025494800174</v>
      </c>
      <c r="BG99" s="64">
        <f t="shared" si="125"/>
        <v>236.92025494800174</v>
      </c>
      <c r="BH99" s="64">
        <f t="shared" si="126"/>
        <v>0</v>
      </c>
      <c r="BI99" s="64">
        <f t="shared" si="127"/>
        <v>0</v>
      </c>
      <c r="BJ99" s="64">
        <f t="shared" si="128"/>
        <v>0</v>
      </c>
      <c r="BK99" s="64">
        <f t="shared" si="129"/>
        <v>0</v>
      </c>
      <c r="BL99" s="64">
        <f t="shared" si="130"/>
        <v>0</v>
      </c>
      <c r="BM99" s="64">
        <f t="shared" si="131"/>
        <v>0</v>
      </c>
      <c r="BN99" s="64">
        <f t="shared" si="132"/>
        <v>0</v>
      </c>
      <c r="BO99" s="64">
        <f t="shared" si="133"/>
        <v>0</v>
      </c>
      <c r="BQ99" s="67">
        <f t="shared" si="134"/>
        <v>241.7467841050248</v>
      </c>
      <c r="BR99" s="67">
        <f t="shared" si="135"/>
        <v>241.7467841050248</v>
      </c>
      <c r="BS99" s="67">
        <f t="shared" si="136"/>
        <v>0</v>
      </c>
      <c r="BT99" s="67">
        <f t="shared" si="137"/>
        <v>0</v>
      </c>
      <c r="BU99" s="67">
        <f t="shared" si="138"/>
        <v>0</v>
      </c>
      <c r="BV99" s="67">
        <f t="shared" si="139"/>
        <v>0</v>
      </c>
      <c r="BW99" s="67">
        <f t="shared" si="140"/>
        <v>0</v>
      </c>
      <c r="BX99" s="67">
        <f t="shared" si="141"/>
        <v>0</v>
      </c>
      <c r="BY99" s="67">
        <f t="shared" si="142"/>
        <v>0</v>
      </c>
      <c r="BZ99" s="67">
        <f t="shared" si="143"/>
        <v>0</v>
      </c>
      <c r="CB99" s="70">
        <f t="shared" si="144"/>
        <v>247.30080500070312</v>
      </c>
      <c r="CC99" s="70">
        <f t="shared" si="145"/>
        <v>247.30080500070312</v>
      </c>
      <c r="CD99" s="70">
        <f t="shared" si="146"/>
        <v>247.30080500070312</v>
      </c>
      <c r="CE99" s="70">
        <f t="shared" si="147"/>
        <v>0</v>
      </c>
      <c r="CF99" s="70">
        <f t="shared" si="148"/>
        <v>0</v>
      </c>
      <c r="CG99" s="70">
        <f t="shared" si="149"/>
        <v>0</v>
      </c>
      <c r="CH99" s="70">
        <f t="shared" si="150"/>
        <v>0</v>
      </c>
      <c r="CI99" s="70">
        <f t="shared" si="151"/>
        <v>0</v>
      </c>
      <c r="CJ99" s="70">
        <f t="shared" si="152"/>
        <v>0</v>
      </c>
      <c r="CK99" s="70">
        <f t="shared" si="153"/>
        <v>0</v>
      </c>
      <c r="CL99">
        <f t="shared" si="159"/>
        <v>741.90241500210936</v>
      </c>
      <c r="CM99" s="64">
        <f t="shared" si="160"/>
        <v>236.92025494800174</v>
      </c>
      <c r="CN99" s="64">
        <f t="shared" si="161"/>
        <v>236.92025494800174</v>
      </c>
      <c r="CO99" s="64">
        <f t="shared" si="162"/>
        <v>0</v>
      </c>
      <c r="CP99" s="64">
        <f t="shared" si="163"/>
        <v>0</v>
      </c>
      <c r="CQ99" s="64">
        <f t="shared" si="164"/>
        <v>0</v>
      </c>
      <c r="CR99" s="64">
        <f t="shared" si="165"/>
        <v>0</v>
      </c>
      <c r="CS99" s="64">
        <f t="shared" si="166"/>
        <v>0</v>
      </c>
      <c r="CT99" s="64">
        <f t="shared" si="167"/>
        <v>0</v>
      </c>
      <c r="CU99" s="64">
        <f t="shared" si="168"/>
        <v>0</v>
      </c>
      <c r="CV99" s="64">
        <f t="shared" si="169"/>
        <v>0</v>
      </c>
      <c r="CX99" s="103">
        <f t="shared" si="170"/>
        <v>241.7467841050248</v>
      </c>
      <c r="CY99" s="103">
        <f t="shared" si="171"/>
        <v>241.7467841050248</v>
      </c>
      <c r="CZ99" s="103">
        <f t="shared" si="172"/>
        <v>0</v>
      </c>
      <c r="DA99" s="103">
        <f t="shared" si="173"/>
        <v>0</v>
      </c>
      <c r="DB99" s="103">
        <f t="shared" si="174"/>
        <v>0</v>
      </c>
      <c r="DC99" s="103">
        <f t="shared" si="175"/>
        <v>0</v>
      </c>
      <c r="DD99" s="103">
        <f t="shared" si="176"/>
        <v>0</v>
      </c>
      <c r="DE99" s="103">
        <f t="shared" si="177"/>
        <v>0</v>
      </c>
      <c r="DF99" s="103">
        <f t="shared" si="178"/>
        <v>0</v>
      </c>
      <c r="DG99" s="103">
        <f t="shared" si="179"/>
        <v>0</v>
      </c>
      <c r="DI99" s="70">
        <f t="shared" si="180"/>
        <v>247.30080500070312</v>
      </c>
      <c r="DJ99" s="70">
        <f t="shared" si="181"/>
        <v>247.30080500070312</v>
      </c>
      <c r="DK99" s="70">
        <f t="shared" si="182"/>
        <v>247.30080500070312</v>
      </c>
      <c r="DL99" s="70">
        <f t="shared" si="183"/>
        <v>0</v>
      </c>
      <c r="DM99" s="70">
        <f t="shared" si="184"/>
        <v>0</v>
      </c>
      <c r="DN99" s="70">
        <f t="shared" si="185"/>
        <v>0</v>
      </c>
      <c r="DO99" s="70">
        <f t="shared" si="186"/>
        <v>0</v>
      </c>
      <c r="DP99" s="70">
        <f t="shared" si="187"/>
        <v>0</v>
      </c>
      <c r="DQ99" s="70">
        <f t="shared" si="188"/>
        <v>0</v>
      </c>
      <c r="DR99" s="70">
        <f t="shared" si="189"/>
        <v>0</v>
      </c>
      <c r="DT99">
        <f t="shared" si="190"/>
        <v>31.581541392940103</v>
      </c>
      <c r="DU99">
        <f t="shared" si="191"/>
        <v>35.843070815638029</v>
      </c>
      <c r="DV99">
        <f t="shared" si="192"/>
        <v>40.367825837176348</v>
      </c>
      <c r="DX99">
        <f t="shared" si="193"/>
        <v>0.51084045122885824</v>
      </c>
      <c r="DY99">
        <f t="shared" si="194"/>
        <v>0.49806467915438996</v>
      </c>
      <c r="DZ99">
        <f t="shared" si="195"/>
        <v>0.4840412958818992</v>
      </c>
      <c r="EB99">
        <f t="shared" si="196"/>
        <v>6.3665918915879711</v>
      </c>
      <c r="EC99">
        <f t="shared" si="197"/>
        <v>15.916479728969929</v>
      </c>
      <c r="ED99">
        <f t="shared" si="198"/>
        <v>0</v>
      </c>
      <c r="EE99">
        <f t="shared" si="199"/>
        <v>0</v>
      </c>
      <c r="EF99">
        <f t="shared" si="200"/>
        <v>0</v>
      </c>
      <c r="EG99">
        <f t="shared" si="201"/>
        <v>0</v>
      </c>
      <c r="EH99">
        <f t="shared" si="202"/>
        <v>0</v>
      </c>
      <c r="EI99">
        <f t="shared" si="203"/>
        <v>0</v>
      </c>
      <c r="EJ99">
        <f t="shared" si="204"/>
        <v>0</v>
      </c>
      <c r="EK99">
        <f t="shared" si="205"/>
        <v>0</v>
      </c>
      <c r="EM99">
        <f t="shared" si="206"/>
        <v>6.5041671070046077</v>
      </c>
      <c r="EN99">
        <f t="shared" si="207"/>
        <v>16.26041776751152</v>
      </c>
      <c r="EO99">
        <f t="shared" si="208"/>
        <v>0</v>
      </c>
      <c r="EP99">
        <f t="shared" si="209"/>
        <v>0</v>
      </c>
      <c r="EQ99">
        <f t="shared" si="210"/>
        <v>0</v>
      </c>
      <c r="ER99">
        <f t="shared" si="211"/>
        <v>0</v>
      </c>
      <c r="ES99">
        <f t="shared" si="212"/>
        <v>0</v>
      </c>
      <c r="ET99">
        <f t="shared" si="213"/>
        <v>0</v>
      </c>
      <c r="EU99">
        <f t="shared" si="214"/>
        <v>0</v>
      </c>
      <c r="EV99">
        <f t="shared" si="215"/>
        <v>0</v>
      </c>
      <c r="EX99">
        <f t="shared" si="216"/>
        <v>6.6611063948649827</v>
      </c>
      <c r="EY99">
        <f t="shared" si="217"/>
        <v>16.652765987162457</v>
      </c>
      <c r="EZ99">
        <f t="shared" si="218"/>
        <v>14.98748938844621</v>
      </c>
      <c r="FA99">
        <f t="shared" si="219"/>
        <v>0</v>
      </c>
      <c r="FB99">
        <f t="shared" si="220"/>
        <v>0</v>
      </c>
      <c r="FC99">
        <f t="shared" si="221"/>
        <v>0</v>
      </c>
      <c r="FD99">
        <f t="shared" si="222"/>
        <v>0</v>
      </c>
      <c r="FE99">
        <f t="shared" si="223"/>
        <v>0</v>
      </c>
      <c r="FF99">
        <f t="shared" si="224"/>
        <v>0</v>
      </c>
      <c r="FG99">
        <f t="shared" si="225"/>
        <v>0</v>
      </c>
      <c r="FJ99">
        <f>IF($W$2=0,0,IF(BF99&lt;=0,0,('LED Curve'!$D$19*(BF99/$W$2)^3+'LED Curve'!$D$20*(BF99/$W$2)^2+'LED Curve'!$D$21*(BF99/$W$2)^1+'LED Curve'!$D$22)*$AC$2*$W$2))</f>
        <v>813.00760496149246</v>
      </c>
      <c r="FK99">
        <f>IF($W$3=0,0,IF(BG99&lt;=0,0,('LED Curve'!$D$19*(BG99/$W$3)^3+'LED Curve'!$D$20*(BG99/$W$3)^2+'LED Curve'!$D$21*(BG99/$W$3)^1+'LED Curve'!$D$22)*$AC$3*$W$3))</f>
        <v>2032.5190124037313</v>
      </c>
      <c r="FL99">
        <f>IF($W$4=0,0,IF(BH99&lt;=0,0,('LED Curve'!$D$19*(BH99/$W$4)^3+'LED Curve'!$D$20*(BH99/$W$4)^2+'LED Curve'!$D$21*(BH99/$W$4)^1+'LED Curve'!$D$22)*$AC$4*$W$4))</f>
        <v>0</v>
      </c>
      <c r="FM99">
        <f>IF($W$5=0,0,IF(BI99&lt;=0,0,('LED Curve'!$D$19*(BI99/$W$5)^3+'LED Curve'!$D$20*(BI99/$W$5)^2+'LED Curve'!$D$21*(BI99/$W$5)^1+'LED Curve'!$D$22)*$AC$5*$W$5))</f>
        <v>0</v>
      </c>
      <c r="FN99">
        <f>IF($W$6=0,0,IF(BJ99&lt;=0,0,('LED Curve'!$D$19*(BJ99/$W$6)^3+'LED Curve'!$D$20*(BJ99/$W$6)^2+'LED Curve'!$D$21*(BJ99/$W$6)^1+'LED Curve'!$D$22)*$AC$6*$W$6))</f>
        <v>0</v>
      </c>
      <c r="FO99">
        <f>IF($Z$2=0,0,IF(BK99&lt;=0,0,('LED Curve'!$D$19*(BK99/$Z$2)^3+'LED Curve'!$D$20*(BK99/$Z$2)^2+'LED Curve'!$D$21*(BK99/$Z$2)^1+'LED Curve'!$D$22)*$AE$2*$Z$2))</f>
        <v>0</v>
      </c>
      <c r="FP99">
        <f>IF($Z$3=0,0,IF(BL99&lt;=0,0,('LED Curve'!$D$19*(BL99/$Z$3)^3+'LED Curve'!$D$20*(BL99/$Z$3)^2+'LED Curve'!$D$21*(BL99/$Z$3)^1+'LED Curve'!$D$22)*$AE$3*$Z$3))</f>
        <v>0</v>
      </c>
      <c r="FQ99">
        <f>IF($Z$4=0,0,IF(BM99&lt;=0,0,('LED Curve'!$D$19*(BM99/$Z$4)^3+'LED Curve'!$D$20*(BM99/$Z$4)^2+'LED Curve'!$D$21*(BM99/$Z$4)^1+'LED Curve'!$D$22)*$AE$4*$Z$4))</f>
        <v>0</v>
      </c>
      <c r="FR99">
        <f>IF($Z$5=0,0,IF(BN99&lt;=0,0,('LED Curve'!$D$19*(BN99/$Z$5)^3+'LED Curve'!$D$20*(BN99/$Z$5)^2+'LED Curve'!$D$21*(BN99/$Z$5)^1+'LED Curve'!$D$22)*$AE$5*$Z$5))</f>
        <v>0</v>
      </c>
      <c r="FS99">
        <f>IF($Z$6=0,0,IF(BO99&lt;=0,0,('LED Curve'!$D$19*(BO99/$Z$6)^3+'LED Curve'!$D$20*(BO99/$Z$6)^2+'LED Curve'!$D$21*(BO99/$Z$6)^1+'LED Curve'!$D$22)*$AE$6*$Z$6))</f>
        <v>0</v>
      </c>
      <c r="FU99">
        <f>IF($W$2=0,0,IF(BQ99&lt;=0,0,('LED Curve'!$D$19*(BQ99/$W$2)^3+'LED Curve'!$D$20*(BQ99/$W$2)^2+'LED Curve'!$D$21*(BQ99/$W$2)^1+'LED Curve'!$D$22)*$AC$2*$W$2))</f>
        <v>823.26855326508451</v>
      </c>
      <c r="FV99">
        <f>IF($W$3=0,0,IF(BR99&lt;=0,0,('LED Curve'!$D$19*(BR99/$W$3)^3+'LED Curve'!$D$20*(BR99/$W$3)^2+'LED Curve'!$D$21*(BR99/$W$3)^1+'LED Curve'!$D$22)*$AC$3*$W$3))</f>
        <v>2058.1713831627112</v>
      </c>
      <c r="FW99">
        <f>IF($W$4=0,0,IF(BS99&lt;=0,0,('LED Curve'!$D$19*(BS99/$W$4)^3+'LED Curve'!$D$20*(BS99/$W$4)^2+'LED Curve'!$D$21*(BS99/$W$4)^1+'LED Curve'!$D$22)*$AC$4*$W$4))</f>
        <v>0</v>
      </c>
      <c r="FX99">
        <f>IF($W$5=0,0,IF(BT99&lt;=0,0,('LED Curve'!$D$19*(BT99/$W$5)^3+'LED Curve'!$D$20*(BT99/$W$5)^2+'LED Curve'!$D$21*(BT99/$W$5)^1+'LED Curve'!$D$22)*$AC$5*$W$5))</f>
        <v>0</v>
      </c>
      <c r="FY99">
        <f>IF($W$6=0,0,IF(BU99&lt;=0,0,('LED Curve'!$D$19*(BU99/$W$6)^3+'LED Curve'!$D$20*(BU99/$W$6)^2+'LED Curve'!$D$21*(BU99/$W$6)^1+'LED Curve'!$D$22)*$AC$6*$W$6))</f>
        <v>0</v>
      </c>
      <c r="FZ99">
        <f>IF($Z$2=0,0,IF(BV99&lt;=0,0,('LED Curve'!$D$19*(BV99/$Z$2)^3+'LED Curve'!$D$20*(BV99/$Z$2)^2+'LED Curve'!$D$21*(BV99/$Z$2)^1+'LED Curve'!$D$22)*$AE$2*$Z$2))</f>
        <v>0</v>
      </c>
      <c r="GA99">
        <f>IF($Z$3=0,0,IF(BW99&lt;=0,0,('LED Curve'!$D$19*(BW99/$Z$3)^3+'LED Curve'!$D$20*(BW99/$Z$3)^2+'LED Curve'!$D$21*(BW99/$Z$3)^1+'LED Curve'!$D$22)*$AE$3*$Z$3))</f>
        <v>0</v>
      </c>
      <c r="GB99">
        <f>IF($Z$4=0,0,IF(BX99&lt;=0,0,('LED Curve'!$D$19*(BX99/$Z$4)^3+'LED Curve'!$D$20*(BX99/$Z$4)^2+'LED Curve'!$D$21*(BX99/$Z$4)^1+'LED Curve'!$D$22)*$AE$4*$Z$4))</f>
        <v>0</v>
      </c>
      <c r="GC99">
        <f>IF($Z$5=0,0,IF(BY99&lt;=0,0,('LED Curve'!$D$19*(BY99/$Z$5)^3+'LED Curve'!$D$20*(BY99/$Z$5)^2+'LED Curve'!$D$21*(BY99/$Z$5)^1+'LED Curve'!$D$22)*$AE$5*$Z$5))</f>
        <v>0</v>
      </c>
      <c r="GD99">
        <f>IF($Z$6=0,0,IF(BZ99&lt;=0,0,('LED Curve'!$D$19*(BZ99/$Z$6)^3+'LED Curve'!$D$20*(BZ99/$Z$6)^2+'LED Curve'!$D$21*(BZ99/$Z$6)^1+'LED Curve'!$D$22)*$AE$6*$Z$6))</f>
        <v>0</v>
      </c>
      <c r="GF99">
        <f>IF($W$2=0,0,IF(CB99&lt;=0,0,('LED Curve'!$D$19*(CB99/$W$2)^3+'LED Curve'!$D$20*(CB99/$W$2)^2+'LED Curve'!$D$21*(CB99/$W$2)^1+'LED Curve'!$D$22)*$AC$2*$W$2))</f>
        <v>834.65714749575261</v>
      </c>
      <c r="GG99">
        <f>IF($W$3=0,0,IF(CC99&lt;=0,0,('LED Curve'!$D$19*(CC99/$W$3)^3+'LED Curve'!$D$20*(CC99/$W$3)^2+'LED Curve'!$D$21*(CC99/$W$3)^1+'LED Curve'!$D$22)*$AC$3*$W$3))</f>
        <v>2086.6428687393814</v>
      </c>
      <c r="GH99">
        <f>IF($W$4=0,0,IF(CD99&lt;=0,0,('LED Curve'!$D$19*(CD99/$W$4)^3+'LED Curve'!$D$20*(CD99/$W$4)^2+'LED Curve'!$D$21*(CD99/$W$4)^1+'LED Curve'!$D$22)*$AC$4*$W$4))</f>
        <v>1877.9785818654434</v>
      </c>
      <c r="GI99">
        <f>IF($W$5=0,0,IF(CE99&lt;=0,0,('LED Curve'!$D$19*(CE99/$W$5)^3+'LED Curve'!$D$20*(CE99/$W$5)^2+'LED Curve'!$D$21*(CE99/$W$5)^1+'LED Curve'!$D$22)*$AC$5*$W$5))</f>
        <v>0</v>
      </c>
      <c r="GJ99">
        <f>IF($W$6=0,0,IF(CF99&lt;=0,0,('LED Curve'!$D$19*(CF99/$W$6)^3+'LED Curve'!$D$20*(CF99/$W$6)^2+'LED Curve'!$D$21*(CF99/$W$6)^1+'LED Curve'!$D$22)*$AC$6*$W$6))</f>
        <v>0</v>
      </c>
      <c r="GK99">
        <f>IF($Z$2=0,0,IF(CG99&lt;=0,0,('LED Curve'!$D$19*(CG99/$Z$2)^3+'LED Curve'!$D$20*(CG99/$Z$2)^2+'LED Curve'!$D$21*(CG99/$Z$2)^1+'LED Curve'!$D$22)*$AE$2*$Z$2))</f>
        <v>0</v>
      </c>
      <c r="GL99">
        <f>IF($Z$3=0,0,IF(CH99&lt;=0,0,('LED Curve'!$D$19*(CH99/$Z$3)^3+'LED Curve'!$D$20*(CH99/$Z$3)^2+'LED Curve'!$D$21*(CH99/$Z$3)^1+'LED Curve'!$D$22)*$AE$3*$Z$3))</f>
        <v>0</v>
      </c>
      <c r="GM99">
        <f>IF($Z$4=0,0,IF(CI99&lt;=0,0,('LED Curve'!$D$19*(CI99/$Z$4)^3+'LED Curve'!$D$20*(CI99/$Z$4)^2+'LED Curve'!$D$21*(CI99/$Z$4)^1+'LED Curve'!$D$22)*$AE$4*$Z$4))</f>
        <v>0</v>
      </c>
      <c r="GN99">
        <f>IF($Z$5=0,0,IF(CJ99&lt;=0,0,('LED Curve'!$D$19*(CJ99/$Z$5)^3+'LED Curve'!$D$20*(CJ99/$Z$5)^2+'LED Curve'!$D$21*(CJ99/$Z$5)^1+'LED Curve'!$D$22)*$AE$5*$Z$5))</f>
        <v>0</v>
      </c>
      <c r="GO99">
        <f>IF($Z$6=0,0,IF(CK99&lt;=0,0,('LED Curve'!$D$19*(CK99/$Z$6)^3+'LED Curve'!$D$20*(CK99/$Z$6)^2+'LED Curve'!$D$21*(CK99/$Z$6)^1+'LED Curve'!$D$22)*$AE$6*$Z$6))</f>
        <v>0</v>
      </c>
      <c r="GQ99">
        <f t="shared" si="226"/>
        <v>2845.5266173652235</v>
      </c>
      <c r="GR99">
        <f t="shared" si="154"/>
        <v>1080.6307319476455</v>
      </c>
      <c r="GS99">
        <f t="shared" si="227"/>
        <v>2881.4399364277956</v>
      </c>
      <c r="GT99">
        <f t="shared" si="155"/>
        <v>573.21401958868</v>
      </c>
      <c r="GU99">
        <f t="shared" si="228"/>
        <v>4799.2785981005773</v>
      </c>
      <c r="GV99">
        <f t="shared" si="156"/>
        <v>2237.1665535422399</v>
      </c>
    </row>
    <row r="100" spans="1:204" ht="16.899999999999999">
      <c r="A100">
        <v>89</v>
      </c>
      <c r="B100">
        <f t="shared" si="117"/>
        <v>2.8971354166666668E-3</v>
      </c>
      <c r="C100" s="50">
        <f t="shared" si="118"/>
        <v>134.17369488472957</v>
      </c>
      <c r="D100" s="50">
        <f t="shared" si="119"/>
        <v>149.23743876081062</v>
      </c>
      <c r="E100" s="50">
        <f t="shared" si="120"/>
        <v>164.3011826368917</v>
      </c>
      <c r="G100" s="52">
        <f t="shared" si="121"/>
        <v>2.1297411886465012</v>
      </c>
      <c r="H100" s="52">
        <f t="shared" si="122"/>
        <v>2.3688482342985813</v>
      </c>
      <c r="I100" s="52">
        <f t="shared" si="123"/>
        <v>2.6079552799506618</v>
      </c>
      <c r="J100" s="52">
        <f>IF(C100&lt;Calculation!D$19,0,G100)</f>
        <v>2.1297411886465012</v>
      </c>
      <c r="K100" s="52">
        <f>IF(D100&lt;Calculation!D$19,0,H100)</f>
        <v>2.3688482342985813</v>
      </c>
      <c r="L100" s="52">
        <f>IF(E100&lt;Calculation!D$19,0,I100)</f>
        <v>2.6079552799506618</v>
      </c>
      <c r="M100" s="52">
        <f>IF(IF(C100&lt;Calculation!D$19,0,C100*(R$3/(R$2+R$3)))&gt;0,$H$2*SIN(2*PI()*$E$2*B100)+$H$5,0)</f>
        <v>2.146145683137874</v>
      </c>
      <c r="N100" s="52">
        <f>IF(IF(D100&lt;Calculation!D$19,0,D100*(R$3/(R$2+R$3)))&gt;0,$J$2*SIN(2*PI()*$E$2*B100)+$J$5,0)</f>
        <v>2.1911248220628439</v>
      </c>
      <c r="O100" s="52">
        <f>IF(IF(E100&lt;Calculation!D$19,0,E100*(R$3/(R$2+R$3)))&gt;0,$L$2*SIN(2*PI()*$E$2*B100)+$L$5,0)</f>
        <v>2.2426513866357105</v>
      </c>
      <c r="Q100" s="55">
        <f>(M100/Design!C$43)*10^3</f>
        <v>238.46063145976379</v>
      </c>
      <c r="R100" s="55">
        <f>(N100/Design!C$43)*10^3</f>
        <v>243.45831356253822</v>
      </c>
      <c r="S100" s="55">
        <f>(O100/Design!C$43)*10^3</f>
        <v>249.18348740396783</v>
      </c>
      <c r="U100" s="55">
        <f>(($H$2*SIN(2*PI()*$E$2*B100)+$H$5)/Design!C$43)*10^3</f>
        <v>238.46063145976379</v>
      </c>
      <c r="V100" s="55">
        <f>(($J$2*SIN(2*PI()*$E$2*B100)+$J$5)/Design!C$43)*10^3</f>
        <v>243.45831356253822</v>
      </c>
      <c r="W100" s="55">
        <f>(($L$2*SIN(2*PI()*$E$2*B100)+$L$5)/Design!C$43)*10^3</f>
        <v>249.18348740396783</v>
      </c>
      <c r="Y100" s="99">
        <f>IF(C100&lt;('LED Curve'!$D$14*(U100/$W$2)^3+'LED Curve'!$D$15*(U100/$W$2)^2+'LED Curve'!$D$16*(U100/$W$2)^1+'LED Curve'!$D$17)*$AC$2+((R$5-1)*Design!C$18),0,         ('LED Curve'!$D$14*(U100/$W$2)^3+'LED Curve'!$D$15*(U100/$W$2)^2+'LED Curve'!$D$16*(U100/$W$2)^1+'LED Curve'!$D$17)*$AC$2)</f>
        <v>26.883309576508516</v>
      </c>
      <c r="Z100" s="99">
        <f>IF(Y100=0,0,IF(C100&lt;Y100+('LED Curve'!$D$14*(U100/$W$3)^3+'LED Curve'!$D$15*(U100/$W$3)^2+'LED Curve'!$D$16*(U100/$W$3)^1+'LED Curve'!$D$17)*$AC$3+((R$5-2)*Design!C$18),0,         ('LED Curve'!$D$14*(U100/$W$3)^3+'LED Curve'!$D$15*(U100/$W$3)^2+'LED Curve'!$D$16*(U100/$W$3)^1+'LED Curve'!$D$17)*$AC$3))</f>
        <v>67.208273941271287</v>
      </c>
      <c r="AA100" s="99">
        <f>IF(Z100=0,0,IF(C100&lt;(SUM(Y100:Z100)+('LED Curve'!$D$14*(U100/$W$4)^3+'LED Curve'!$D$15*(U100/$W$4)^2+'LED Curve'!$D$16*(U100/$W$4)^1+'LED Curve'!$D$17)*$AC$4+((R$5-3)*Design!C$18)),0,         ('LED Curve'!$D$14*(U100/$W$4)^3+'LED Curve'!$D$15*(U100/$W$4)^2+'LED Curve'!$D$16*(U100/$W$4)^1+'LED Curve'!$D$17)*$AC$4))</f>
        <v>0</v>
      </c>
      <c r="AB100" s="99">
        <f>IF(AA100=0,0,IF(C100&lt;(SUM(Y100:AA100)+('LED Curve'!$D$14*(U100/$W$5)^3+'LED Curve'!$D$15*(U100/$W$5)^2+'LED Curve'!$D$16*(U100/$W$5)^1+'LED Curve'!$D$17)*$AC$5+((R$5-4)*Design!C$18)),0,         ('LED Curve'!$D$14*(U100/$W$5)^3+'LED Curve'!$D$15*(U100/$W$5)^2+'LED Curve'!$D$16*(U100/$W$5)^1+'LED Curve'!$D$17)*$AC$5))</f>
        <v>0</v>
      </c>
      <c r="AC100" s="99">
        <f>IF(AB100=0,0,IF(C100&lt;(SUM(Y100:AB100)+ ('LED Curve'!$D$14*(U100/$W$6)^3+'LED Curve'!$D$15*(U100/$W$6)^2+'LED Curve'!$D$16*(U100/$W$6)^1+'LED Curve'!$D$17)*$AC$6+((R$5-5)*Design!C$18)),0,         ('LED Curve'!$D$14*(U100/$W$6)^3+'LED Curve'!$D$15*(U100/$W$6)^2+'LED Curve'!$D$16*(U100/$W$6)^1+'LED Curve'!$D$17)*$AC$6))</f>
        <v>0</v>
      </c>
      <c r="AD100" s="99">
        <f>IF(AC100=0,0,IF(C100&lt;(SUM(Y100:AC100)+('LED Curve'!$D$14*(U100/$Z$2)^3+'LED Curve'!$D$15*(U100/$Z$2)^2+'LED Curve'!$D$16*(U100/$Z$2)^1+'LED Curve'!$D$17)*$AE$2+((R$5-6)*Design!C$18)),0,         ('LED Curve'!$D$14*(U100/$Z$2)^3+'LED Curve'!$D$15*(U100/$Z$2)^2+'LED Curve'!$D$16*(U100/$Z$2)^1+'LED Curve'!$D$17)*$AE$2))</f>
        <v>0</v>
      </c>
      <c r="AE100" s="99">
        <f>IF(AD100=0,0,IF(C100&lt;(SUM(Y100:AD100)+('LED Curve'!$D$14*(U100/$Z$3)^3+'LED Curve'!$D$15*(U100/$Z$3)^2+'LED Curve'!$D$16*(U100/$Z$3)^1+'LED Curve'!$D$17)*$AE$3+((R$5-7)*Design!C$18)),0,         ('LED Curve'!$D$14*(U100/$Z$3)^3+'LED Curve'!$D$15*(U100/$Z$3)^2+'LED Curve'!$D$16*(U100/$Z$3)^1+'LED Curve'!$D$17)*$AE$3))</f>
        <v>0</v>
      </c>
      <c r="AF100" s="99">
        <f>IF(AE100=0,0,IF(C100&lt;(SUM(Y100:AE100)+('LED Curve'!$D$14*(U100/$Z$4)^3+'LED Curve'!$D$15*(U100/$Z$4)^2+'LED Curve'!$D$16*(U100/$Z$4)^1+'LED Curve'!$D$17)*$AE$4+((R$5-8)*Design!C$18)),0,         ('LED Curve'!$D$14*(U100/$Z$4)^3+'LED Curve'!$D$15*(U100/$Z$4)^2+'LED Curve'!$D$16*(U100/$Z$4)^1+'LED Curve'!$D$17)*$AE$4))</f>
        <v>0</v>
      </c>
      <c r="AG100" s="99">
        <f>IF(AF100=0,0,IF(C100&lt;(SUM(Y100:AF100)+('LED Curve'!$D$14*(U100/$Z$5)^3+'LED Curve'!$D$15*(U100/$Z$5)^2+'LED Curve'!$D$16*(U100/$Z$5)^1+'LED Curve'!$D$17)*$AE$5+((R$5-9)*Design!C$18)),0,         ('LED Curve'!$D$14*(U100/$Z$5)^3+'LED Curve'!$D$15*(U100/$Z$5)^2+'LED Curve'!$D$16*(U100/$Z$5)^1+'LED Curve'!$D$17)*$AE$5))</f>
        <v>0</v>
      </c>
      <c r="AH100" s="99">
        <f>IF(AG100=0,0,IF(C100&lt;(SUM(Y100:AG100)+('LED Curve'!$D$14*(U100/$Z$6)^3+'LED Curve'!$D$15*(U100/$Z$6)^2+'LED Curve'!$D$16*(U100/$Z$6)^1+'LED Curve'!$D$17)*$AE$6+((R$5-10)*Design!C$18)),0,         ('LED Curve'!$D$14*(U100/$Z$6)^3+'LED Curve'!$D$15*(U100/$Z$6)^2+'LED Curve'!$D$16*(U100/$Z$6)^1+'LED Curve'!$D$17)*$AE$6))</f>
        <v>0</v>
      </c>
      <c r="AI100">
        <f t="shared" si="157"/>
        <v>94.09158351777981</v>
      </c>
      <c r="AJ100" s="57">
        <f>IF(D100&lt;('LED Curve'!$D$14*(V100/$W$2)^3+'LED Curve'!$D$15*(V100/$W$2)^2+'LED Curve'!$D$16*(V100/$W$2)^1+'LED Curve'!$D$17)*$AC$2+((R$5-1)*Design!C$18),0,         ('LED Curve'!$D$14*(V100/$W$2)^3+'LED Curve'!$D$15*(V100/$W$2)^2+'LED Curve'!$D$16*(V100/$W$2)^1+'LED Curve'!$D$17)*$AC$2)</f>
        <v>26.915055812685065</v>
      </c>
      <c r="AK100" s="57">
        <f>IF(AJ100=0,0,IF(D100&lt;AJ100+('LED Curve'!$D$14*(V100/$W$3)^3+'LED Curve'!$D$15*(V100/$W$3)^2+'LED Curve'!$D$16*(V100/$W$3)^1+'LED Curve'!$D$17)*$AC$3+((R$5-1)*Design!C$18),0,         ('LED Curve'!$D$14*(V100/$W$3)^3+'LED Curve'!$D$15*(V100/$W$3)^2+'LED Curve'!$D$16*(V100/$W$3)^1+'LED Curve'!$D$17)*$AC$3))</f>
        <v>67.287639531712657</v>
      </c>
      <c r="AL100" s="57">
        <f>IF(AK100=0,0,IF(D100&lt;(SUM(AJ100:AK100)+('LED Curve'!$D$14*(V100/$W$4)^3+'LED Curve'!$D$15*(V100/$W$4)^2+'LED Curve'!$D$16*(V100/$W$4)^1+'LED Curve'!$D$17)*$AC$4+((R$5-1)*Design!C$18)),0,         ('LED Curve'!$D$14*(V100/$W$4)^3+'LED Curve'!$D$15*(V100/$W$4)^2+'LED Curve'!$D$16*(V100/$W$4)^1+'LED Curve'!$D$17)*$AC$4))</f>
        <v>0</v>
      </c>
      <c r="AM100" s="57">
        <f>IF(AL100=0,0,IF(D100&lt;(SUM(AJ100:AL100)+('LED Curve'!$D$14*(V100/$W$5)^3+'LED Curve'!$D$15*(V100/$W$5)^2+'LED Curve'!$D$16*(V100/$W$5)^1+'LED Curve'!$D$17)*$AC$5+((R$5-1)*Design!C$18)),0,         ('LED Curve'!$D$14*(V100/$W$5)^3+'LED Curve'!$D$15*(V100/$W$5)^2+'LED Curve'!$D$16*(V100/$W$5)^1+'LED Curve'!$D$17)*$AC$5))</f>
        <v>0</v>
      </c>
      <c r="AN100" s="57">
        <f>IF(AM100=0,0,IF(D100&lt;(SUM(AJ100:AM100)+ ('LED Curve'!$D$14*(V100/$W$6)^3+'LED Curve'!$D$15*(V100/$W$6)^2+'LED Curve'!$D$16*(V100/$W$6)^1+'LED Curve'!$D$17)*$AC$6+((R$5-1)*Design!C$18)),0,         ('LED Curve'!$D$14*(V100/$W$6)^3+'LED Curve'!$D$15*(V100/$W$6)^2+'LED Curve'!$D$16*(V100/$W$6)^1+'LED Curve'!$D$17)*$AC$6))</f>
        <v>0</v>
      </c>
      <c r="AO100" s="57">
        <f>IF(AN100=0,0,IF(D100&lt;(SUM(AJ100:AN100)+('LED Curve'!$D$14*(V100/$Z$2)^3+'LED Curve'!$D$15*(V100/$Z$2)^2+'LED Curve'!$D$16*(V100/$Z$2)^1+'LED Curve'!$D$17)*$AE$2+((R$5-1)*Design!C$18)),0,         ('LED Curve'!$D$14*(V100/$Z$2)^3+'LED Curve'!$D$15*(V100/$Z$2)^2+'LED Curve'!$D$16*(V100/$Z$2)^1+'LED Curve'!$D$17)*$AE$2))</f>
        <v>0</v>
      </c>
      <c r="AP100" s="57">
        <f>IF(AO100=0,0,IF(D100&lt;(SUM(AJ100:AO100)+('LED Curve'!$D$14*(V100/$Z$3)^3+'LED Curve'!$D$15*(V100/$Z$3)^2+'LED Curve'!$D$16*(V100/$Z$3)^1+'LED Curve'!$D$17)*$AE$3+((R$5-1)*Design!C$18)),0,         ('LED Curve'!$D$14*(V100/$Z$3)^3+'LED Curve'!$D$15*(V100/$Z$3)^2+'LED Curve'!$D$16*(V100/$Z$3)^1+'LED Curve'!$D$17)*$AE$3))</f>
        <v>0</v>
      </c>
      <c r="AQ100" s="57">
        <f>IF(AP100=0,0,IF(D100&lt;(SUM(AJ100:AP100)+('LED Curve'!$D$14*(V100/$Z$4)^3+'LED Curve'!$D$15*(V100/$Z$4)^2+'LED Curve'!$D$16*(V100/$Z$4)^1+'LED Curve'!$D$17)*$AE$4+((R$5-1)*Design!C$18)),0,         ('LED Curve'!$D$14*(V100/$Z$4)^3+'LED Curve'!$D$15*(V100/$Z$4)^2+'LED Curve'!$D$16*(V100/$Z$4)^1+'LED Curve'!$D$17)*$AE$4))</f>
        <v>0</v>
      </c>
      <c r="AR100" s="57">
        <f>IF(AQ100=0,0,IF(D100&lt;(SUM(AJ100:AQ100)+('LED Curve'!$D$14*(V100/$Z$5)^3+'LED Curve'!$D$15*(V100/$Z$5)^2+'LED Curve'!$D$16*(V100/$Z$5)^1+'LED Curve'!$D$17)*$AE$5+((R$5-1)*Design!C$18)),0,         ('LED Curve'!$D$14*(V100/$Z$5)^3+'LED Curve'!$D$15*(V100/$Z$5)^2+'LED Curve'!$D$16*(V100/$Z$5)^1+'LED Curve'!$D$17)*$AE$5))</f>
        <v>0</v>
      </c>
      <c r="AS100" s="57">
        <f>IF(AR100=0,0,IF(D100&lt;(SUM(AJ100:AR100)+('LED Curve'!$D$14*(V100/$Z$6)^3+'LED Curve'!$D$15*(V100/$Z$6)^2+'LED Curve'!$D$16*(V100/$Z$6)^1+'LED Curve'!$D$17)*$AE$6+((R$5-1)*Design!C$18)),0,         ('LED Curve'!$D$14*(V100/$Z$6)^3+'LED Curve'!$D$15*(V100/$Z$6)^2+'LED Curve'!$D$16*(V100/$Z$6)^1+'LED Curve'!$D$17)*$AE$6))</f>
        <v>0</v>
      </c>
      <c r="AU100" s="59">
        <f>IF(E100&lt;('LED Curve'!$D$14*(W100/$W$2)^3+'LED Curve'!$D$15*(W100/$W$2)^2+'LED Curve'!$D$16*(W100/$W$2)^1+'LED Curve'!$D$17)*$AC$2+((R$5-1)*Design!C$18),0,         ('LED Curve'!$D$14*(W100/$W$2)^3+'LED Curve'!$D$15*(W100/$W$2)^2+'LED Curve'!$D$16*(W100/$W$2)^1+'LED Curve'!$D$17)*$AC$2)</f>
        <v>26.94375877366291</v>
      </c>
      <c r="AV100" s="59">
        <f>IF(AU100=0,0,IF(E100&lt;AU100+('LED Curve'!$D$14*(W100/$W$3)^3+'LED Curve'!$D$15*(W100/$W$3)^2+'LED Curve'!$D$16*(W100/$W$3)^1+'LED Curve'!$D$17)*$AC$3+((R$5-2)*Design!C$18),0,         ('LED Curve'!$D$14*(W100/$W$3)^3+'LED Curve'!$D$15*(W100/$W$3)^2+'LED Curve'!$D$16*(W100/$W$3)^1+'LED Curve'!$D$17)*$AC$3))</f>
        <v>67.359396934157274</v>
      </c>
      <c r="AW100" s="59">
        <f>IF(AV100=0,0,IF(E100&lt;(SUM(AU100:AV100)+('LED Curve'!$D$14*(W100/$W$4)^3+'LED Curve'!$D$15*(W100/$W$4)^2+'LED Curve'!$D$16*(W100/$W$4)^1+'LED Curve'!$D$17)*$AC$4+((R$5-3)*Design!C$18)),0,         ('LED Curve'!$D$14*(W100/$W$4)^3+'LED Curve'!$D$15*(W100/$W$4)^2+'LED Curve'!$D$16*(W100/$W$4)^1+'LED Curve'!$D$17)*$AC$4))</f>
        <v>60.623457240741551</v>
      </c>
      <c r="AX100" s="59">
        <f>IF(AW100=0,0,IF(E100&lt;(SUM(AU100:AW100)+('LED Curve'!$D$14*(W100/$W$5)^3+'LED Curve'!$D$15*(W100/$W$5)^2+'LED Curve'!$D$16*(W100/$W$5)^1+'LED Curve'!$D$17)*$AC$5+((R$5-4)*Design!C$18)),0,         ('LED Curve'!$D$14*(W100/$W$5)^3+'LED Curve'!$D$15*(W100/$W$5)^2+'LED Curve'!$D$16*(W100/$W$5)^1+'LED Curve'!$D$17)*$AC$5))</f>
        <v>0</v>
      </c>
      <c r="AY100" s="59">
        <f>IF(AX100=0,0,IF(E100&lt;(SUM(AU100:AX100)+ ('LED Curve'!$D$14*(W100/$W$6)^3+'LED Curve'!$D$15*(W100/$W$6)^2+'LED Curve'!$D$16*(W100/$W$6)^1+'LED Curve'!$D$17)*$AC$6+((R$5-5)*Design!C$18)),0,         ('LED Curve'!$D$14*(W100/$W$6)^3+'LED Curve'!$D$15*(W100/$W$6)^2+'LED Curve'!$D$16*(W100/$W$6)^1+'LED Curve'!$D$17)*$AC$6))</f>
        <v>0</v>
      </c>
      <c r="AZ100" s="59">
        <f>IF(AY100=0,0,IF(E100&lt;(SUM(AU100:AY100)+('LED Curve'!$D$14*(W100/$Z$2)^3+'LED Curve'!$D$15*(W100/$Z$2)^2+'LED Curve'!$D$16*(W100/$Z$2)^1+'LED Curve'!$D$17)*$AE$2+((R$5-6)*Design!C$18)),0,         ('LED Curve'!$D$14*(W100/$Z$2)^3+'LED Curve'!$D$15*(W100/$Z$2)^2+'LED Curve'!$D$16*(W100/$Z$2)^1+'LED Curve'!$D$17)*$AE$2))</f>
        <v>0</v>
      </c>
      <c r="BA100" s="59">
        <f>IF(AZ100=0,0,IF(E100&lt;(SUM(AU100:AZ100)+('LED Curve'!$D$14*(W100/$Z$3)^3+'LED Curve'!$D$15*(W100/$Z$3)^2+'LED Curve'!$D$16*(W100/$Z$3)^1+'LED Curve'!$D$17)*$AE$3+((R$5-7)*Design!C$18)),0,         ('LED Curve'!$D$14*(W100/$Z$3)^3+'LED Curve'!$D$15*(W100/$Z$3)^2+'LED Curve'!$D$16*(W100/$Z$3)^1+'LED Curve'!$D$17)*$AE$3))</f>
        <v>0</v>
      </c>
      <c r="BB100" s="59">
        <f>IF(BA100=0,0,IF(E100&lt;(SUM(AU100:BA100)+('LED Curve'!$D$14*(W100/$Z$4)^3+'LED Curve'!$D$15*(W100/$Z$4)^2+'LED Curve'!$D$16*(W100/$Z$4)^1+'LED Curve'!$D$17)*$AE$4+((R$5-8)*Design!C$18)),0,         ('LED Curve'!$D$14*(W100/$Z$4)^3+'LED Curve'!$D$15*(W100/$Z$4)^2+'LED Curve'!$D$16*(W100/$Z$4)^1+'LED Curve'!$D$17)*$AE$4))</f>
        <v>0</v>
      </c>
      <c r="BC100" s="59">
        <f>IF(BB100=0,0,IF(E100&lt;(SUM(AU100:BB100)+('LED Curve'!$D$14*(W100/$Z$5)^3+'LED Curve'!$D$15*(W100/$Z$5)^2+'LED Curve'!$D$16*(W100/$Z$5)^1+'LED Curve'!$D$17)*$AE$5+((R$5-9)*Design!C$18)),0,         ('LED Curve'!$D$14*(W100/$Z$5)^3+'LED Curve'!$D$15*(W100/$Z$5)^2+'LED Curve'!$D$16*(W100/$Z$5)^1+'LED Curve'!$D$17)*$AE$5))</f>
        <v>0</v>
      </c>
      <c r="BD100" s="59">
        <f>IF(BC100=0,0,IF(E100&lt;(SUM(AU100:BC100)+('LED Curve'!$D$14*(W100/$Z$6)^3+'LED Curve'!$D$15*(W100/$Z$6)^2+'LED Curve'!$D$16*(W100/$Z$6)^1+'LED Curve'!$D$17)*$AE$6+((R$5-10)*Design!C$18)),0,         ('LED Curve'!$D$14*(W100/$Z$6)^3+'LED Curve'!$D$15*(W100/$Z$6)^2+'LED Curve'!$D$16*(W100/$Z$6)^1+'LED Curve'!$D$17)*$AE$6))</f>
        <v>0</v>
      </c>
      <c r="BE100">
        <f t="shared" si="158"/>
        <v>154.92661294856174</v>
      </c>
      <c r="BF100" s="64">
        <f t="shared" si="124"/>
        <v>238.46063145976379</v>
      </c>
      <c r="BG100" s="64">
        <f t="shared" si="125"/>
        <v>238.46063145976379</v>
      </c>
      <c r="BH100" s="64">
        <f t="shared" si="126"/>
        <v>0</v>
      </c>
      <c r="BI100" s="64">
        <f t="shared" si="127"/>
        <v>0</v>
      </c>
      <c r="BJ100" s="64">
        <f t="shared" si="128"/>
        <v>0</v>
      </c>
      <c r="BK100" s="64">
        <f t="shared" si="129"/>
        <v>0</v>
      </c>
      <c r="BL100" s="64">
        <f t="shared" si="130"/>
        <v>0</v>
      </c>
      <c r="BM100" s="64">
        <f t="shared" si="131"/>
        <v>0</v>
      </c>
      <c r="BN100" s="64">
        <f t="shared" si="132"/>
        <v>0</v>
      </c>
      <c r="BO100" s="64">
        <f t="shared" si="133"/>
        <v>0</v>
      </c>
      <c r="BQ100" s="67">
        <f t="shared" si="134"/>
        <v>243.45831356253822</v>
      </c>
      <c r="BR100" s="67">
        <f t="shared" si="135"/>
        <v>243.45831356253822</v>
      </c>
      <c r="BS100" s="67">
        <f t="shared" si="136"/>
        <v>0</v>
      </c>
      <c r="BT100" s="67">
        <f t="shared" si="137"/>
        <v>0</v>
      </c>
      <c r="BU100" s="67">
        <f t="shared" si="138"/>
        <v>0</v>
      </c>
      <c r="BV100" s="67">
        <f t="shared" si="139"/>
        <v>0</v>
      </c>
      <c r="BW100" s="67">
        <f t="shared" si="140"/>
        <v>0</v>
      </c>
      <c r="BX100" s="67">
        <f t="shared" si="141"/>
        <v>0</v>
      </c>
      <c r="BY100" s="67">
        <f t="shared" si="142"/>
        <v>0</v>
      </c>
      <c r="BZ100" s="67">
        <f t="shared" si="143"/>
        <v>0</v>
      </c>
      <c r="CB100" s="70">
        <f t="shared" si="144"/>
        <v>249.18348740396783</v>
      </c>
      <c r="CC100" s="70">
        <f t="shared" si="145"/>
        <v>249.18348740396783</v>
      </c>
      <c r="CD100" s="70">
        <f t="shared" si="146"/>
        <v>249.18348740396783</v>
      </c>
      <c r="CE100" s="70">
        <f t="shared" si="147"/>
        <v>0</v>
      </c>
      <c r="CF100" s="70">
        <f t="shared" si="148"/>
        <v>0</v>
      </c>
      <c r="CG100" s="70">
        <f t="shared" si="149"/>
        <v>0</v>
      </c>
      <c r="CH100" s="70">
        <f t="shared" si="150"/>
        <v>0</v>
      </c>
      <c r="CI100" s="70">
        <f t="shared" si="151"/>
        <v>0</v>
      </c>
      <c r="CJ100" s="70">
        <f t="shared" si="152"/>
        <v>0</v>
      </c>
      <c r="CK100" s="70">
        <f t="shared" si="153"/>
        <v>0</v>
      </c>
      <c r="CL100">
        <f t="shared" si="159"/>
        <v>747.55046221190355</v>
      </c>
      <c r="CM100" s="64">
        <f t="shared" si="160"/>
        <v>238.46063145976379</v>
      </c>
      <c r="CN100" s="64">
        <f t="shared" si="161"/>
        <v>238.46063145976379</v>
      </c>
      <c r="CO100" s="64">
        <f t="shared" si="162"/>
        <v>0</v>
      </c>
      <c r="CP100" s="64">
        <f t="shared" si="163"/>
        <v>0</v>
      </c>
      <c r="CQ100" s="64">
        <f t="shared" si="164"/>
        <v>0</v>
      </c>
      <c r="CR100" s="64">
        <f t="shared" si="165"/>
        <v>0</v>
      </c>
      <c r="CS100" s="64">
        <f t="shared" si="166"/>
        <v>0</v>
      </c>
      <c r="CT100" s="64">
        <f t="shared" si="167"/>
        <v>0</v>
      </c>
      <c r="CU100" s="64">
        <f t="shared" si="168"/>
        <v>0</v>
      </c>
      <c r="CV100" s="64">
        <f t="shared" si="169"/>
        <v>0</v>
      </c>
      <c r="CX100" s="103">
        <f t="shared" si="170"/>
        <v>243.45831356253822</v>
      </c>
      <c r="CY100" s="103">
        <f t="shared" si="171"/>
        <v>243.45831356253822</v>
      </c>
      <c r="CZ100" s="103">
        <f t="shared" si="172"/>
        <v>0</v>
      </c>
      <c r="DA100" s="103">
        <f t="shared" si="173"/>
        <v>0</v>
      </c>
      <c r="DB100" s="103">
        <f t="shared" si="174"/>
        <v>0</v>
      </c>
      <c r="DC100" s="103">
        <f t="shared" si="175"/>
        <v>0</v>
      </c>
      <c r="DD100" s="103">
        <f t="shared" si="176"/>
        <v>0</v>
      </c>
      <c r="DE100" s="103">
        <f t="shared" si="177"/>
        <v>0</v>
      </c>
      <c r="DF100" s="103">
        <f t="shared" si="178"/>
        <v>0</v>
      </c>
      <c r="DG100" s="103">
        <f t="shared" si="179"/>
        <v>0</v>
      </c>
      <c r="DI100" s="70">
        <f t="shared" si="180"/>
        <v>249.18348740396783</v>
      </c>
      <c r="DJ100" s="70">
        <f t="shared" si="181"/>
        <v>249.18348740396783</v>
      </c>
      <c r="DK100" s="70">
        <f t="shared" si="182"/>
        <v>249.18348740396783</v>
      </c>
      <c r="DL100" s="70">
        <f t="shared" si="183"/>
        <v>0</v>
      </c>
      <c r="DM100" s="70">
        <f t="shared" si="184"/>
        <v>0</v>
      </c>
      <c r="DN100" s="70">
        <f t="shared" si="185"/>
        <v>0</v>
      </c>
      <c r="DO100" s="70">
        <f t="shared" si="186"/>
        <v>0</v>
      </c>
      <c r="DP100" s="70">
        <f t="shared" si="187"/>
        <v>0</v>
      </c>
      <c r="DQ100" s="70">
        <f t="shared" si="188"/>
        <v>0</v>
      </c>
      <c r="DR100" s="70">
        <f t="shared" si="189"/>
        <v>0</v>
      </c>
      <c r="DT100">
        <f t="shared" si="190"/>
        <v>31.99514400750229</v>
      </c>
      <c r="DU100">
        <f t="shared" si="191"/>
        <v>36.333095161099529</v>
      </c>
      <c r="DV100">
        <f t="shared" si="192"/>
        <v>40.941141674056922</v>
      </c>
      <c r="DX100">
        <f t="shared" si="193"/>
        <v>0.52167269798945193</v>
      </c>
      <c r="DY100">
        <f t="shared" si="194"/>
        <v>0.50912078489551293</v>
      </c>
      <c r="DZ100">
        <f t="shared" si="195"/>
        <v>0.49535441452393281</v>
      </c>
      <c r="EB100">
        <f t="shared" si="196"/>
        <v>6.4106109773425359</v>
      </c>
      <c r="EC100">
        <f t="shared" si="197"/>
        <v>16.02652744335634</v>
      </c>
      <c r="ED100">
        <f t="shared" si="198"/>
        <v>0</v>
      </c>
      <c r="EE100">
        <f t="shared" si="199"/>
        <v>0</v>
      </c>
      <c r="EF100">
        <f t="shared" si="200"/>
        <v>0</v>
      </c>
      <c r="EG100">
        <f t="shared" si="201"/>
        <v>0</v>
      </c>
      <c r="EH100">
        <f t="shared" si="202"/>
        <v>0</v>
      </c>
      <c r="EI100">
        <f t="shared" si="203"/>
        <v>0</v>
      </c>
      <c r="EJ100">
        <f t="shared" si="204"/>
        <v>0</v>
      </c>
      <c r="EK100">
        <f t="shared" si="205"/>
        <v>0</v>
      </c>
      <c r="EM100">
        <f t="shared" si="206"/>
        <v>6.5526940975978976</v>
      </c>
      <c r="EN100">
        <f t="shared" si="207"/>
        <v>16.381735243994743</v>
      </c>
      <c r="EO100">
        <f t="shared" si="208"/>
        <v>0</v>
      </c>
      <c r="EP100">
        <f t="shared" si="209"/>
        <v>0</v>
      </c>
      <c r="EQ100">
        <f t="shared" si="210"/>
        <v>0</v>
      </c>
      <c r="ER100">
        <f t="shared" si="211"/>
        <v>0</v>
      </c>
      <c r="ES100">
        <f t="shared" si="212"/>
        <v>0</v>
      </c>
      <c r="ET100">
        <f t="shared" si="213"/>
        <v>0</v>
      </c>
      <c r="EU100">
        <f t="shared" si="214"/>
        <v>0</v>
      </c>
      <c r="EV100">
        <f t="shared" si="215"/>
        <v>0</v>
      </c>
      <c r="EX100">
        <f t="shared" si="216"/>
        <v>6.7139397749925793</v>
      </c>
      <c r="EY100">
        <f t="shared" si="217"/>
        <v>16.784849437481448</v>
      </c>
      <c r="EZ100">
        <f t="shared" si="218"/>
        <v>15.106364493733304</v>
      </c>
      <c r="FA100">
        <f t="shared" si="219"/>
        <v>0</v>
      </c>
      <c r="FB100">
        <f t="shared" si="220"/>
        <v>0</v>
      </c>
      <c r="FC100">
        <f t="shared" si="221"/>
        <v>0</v>
      </c>
      <c r="FD100">
        <f t="shared" si="222"/>
        <v>0</v>
      </c>
      <c r="FE100">
        <f t="shared" si="223"/>
        <v>0</v>
      </c>
      <c r="FF100">
        <f t="shared" si="224"/>
        <v>0</v>
      </c>
      <c r="FG100">
        <f t="shared" si="225"/>
        <v>0</v>
      </c>
      <c r="FJ100">
        <f>IF($W$2=0,0,IF(BF100&lt;=0,0,('LED Curve'!$D$19*(BF100/$W$2)^3+'LED Curve'!$D$20*(BF100/$W$2)^2+'LED Curve'!$D$21*(BF100/$W$2)^1+'LED Curve'!$D$22)*$AC$2*$W$2))</f>
        <v>816.31881551119511</v>
      </c>
      <c r="FK100">
        <f>IF($W$3=0,0,IF(BG100&lt;=0,0,('LED Curve'!$D$19*(BG100/$W$3)^3+'LED Curve'!$D$20*(BG100/$W$3)^2+'LED Curve'!$D$21*(BG100/$W$3)^1+'LED Curve'!$D$22)*$AC$3*$W$3))</f>
        <v>2040.7970387779878</v>
      </c>
      <c r="FL100">
        <f>IF($W$4=0,0,IF(BH100&lt;=0,0,('LED Curve'!$D$19*(BH100/$W$4)^3+'LED Curve'!$D$20*(BH100/$W$4)^2+'LED Curve'!$D$21*(BH100/$W$4)^1+'LED Curve'!$D$22)*$AC$4*$W$4))</f>
        <v>0</v>
      </c>
      <c r="FM100">
        <f>IF($W$5=0,0,IF(BI100&lt;=0,0,('LED Curve'!$D$19*(BI100/$W$5)^3+'LED Curve'!$D$20*(BI100/$W$5)^2+'LED Curve'!$D$21*(BI100/$W$5)^1+'LED Curve'!$D$22)*$AC$5*$W$5))</f>
        <v>0</v>
      </c>
      <c r="FN100">
        <f>IF($W$6=0,0,IF(BJ100&lt;=0,0,('LED Curve'!$D$19*(BJ100/$W$6)^3+'LED Curve'!$D$20*(BJ100/$W$6)^2+'LED Curve'!$D$21*(BJ100/$W$6)^1+'LED Curve'!$D$22)*$AC$6*$W$6))</f>
        <v>0</v>
      </c>
      <c r="FO100">
        <f>IF($Z$2=0,0,IF(BK100&lt;=0,0,('LED Curve'!$D$19*(BK100/$Z$2)^3+'LED Curve'!$D$20*(BK100/$Z$2)^2+'LED Curve'!$D$21*(BK100/$Z$2)^1+'LED Curve'!$D$22)*$AE$2*$Z$2))</f>
        <v>0</v>
      </c>
      <c r="FP100">
        <f>IF($Z$3=0,0,IF(BL100&lt;=0,0,('LED Curve'!$D$19*(BL100/$Z$3)^3+'LED Curve'!$D$20*(BL100/$Z$3)^2+'LED Curve'!$D$21*(BL100/$Z$3)^1+'LED Curve'!$D$22)*$AE$3*$Z$3))</f>
        <v>0</v>
      </c>
      <c r="FQ100">
        <f>IF($Z$4=0,0,IF(BM100&lt;=0,0,('LED Curve'!$D$19*(BM100/$Z$4)^3+'LED Curve'!$D$20*(BM100/$Z$4)^2+'LED Curve'!$D$21*(BM100/$Z$4)^1+'LED Curve'!$D$22)*$AE$4*$Z$4))</f>
        <v>0</v>
      </c>
      <c r="FR100">
        <f>IF($Z$5=0,0,IF(BN100&lt;=0,0,('LED Curve'!$D$19*(BN100/$Z$5)^3+'LED Curve'!$D$20*(BN100/$Z$5)^2+'LED Curve'!$D$21*(BN100/$Z$5)^1+'LED Curve'!$D$22)*$AE$5*$Z$5))</f>
        <v>0</v>
      </c>
      <c r="FS100">
        <f>IF($Z$6=0,0,IF(BO100&lt;=0,0,('LED Curve'!$D$19*(BO100/$Z$6)^3+'LED Curve'!$D$20*(BO100/$Z$6)^2+'LED Curve'!$D$21*(BO100/$Z$6)^1+'LED Curve'!$D$22)*$AE$6*$Z$6))</f>
        <v>0</v>
      </c>
      <c r="FU100">
        <f>IF($W$2=0,0,IF(BQ100&lt;=0,0,('LED Curve'!$D$19*(BQ100/$W$2)^3+'LED Curve'!$D$20*(BQ100/$W$2)^2+'LED Curve'!$D$21*(BQ100/$W$2)^1+'LED Curve'!$D$22)*$AC$2*$W$2))</f>
        <v>826.82617882569832</v>
      </c>
      <c r="FV100">
        <f>IF($W$3=0,0,IF(BR100&lt;=0,0,('LED Curve'!$D$19*(BR100/$W$3)^3+'LED Curve'!$D$20*(BR100/$W$3)^2+'LED Curve'!$D$21*(BR100/$W$3)^1+'LED Curve'!$D$22)*$AC$3*$W$3))</f>
        <v>2067.0654470642457</v>
      </c>
      <c r="FW100">
        <f>IF($W$4=0,0,IF(BS100&lt;=0,0,('LED Curve'!$D$19*(BS100/$W$4)^3+'LED Curve'!$D$20*(BS100/$W$4)^2+'LED Curve'!$D$21*(BS100/$W$4)^1+'LED Curve'!$D$22)*$AC$4*$W$4))</f>
        <v>0</v>
      </c>
      <c r="FX100">
        <f>IF($W$5=0,0,IF(BT100&lt;=0,0,('LED Curve'!$D$19*(BT100/$W$5)^3+'LED Curve'!$D$20*(BT100/$W$5)^2+'LED Curve'!$D$21*(BT100/$W$5)^1+'LED Curve'!$D$22)*$AC$5*$W$5))</f>
        <v>0</v>
      </c>
      <c r="FY100">
        <f>IF($W$6=0,0,IF(BU100&lt;=0,0,('LED Curve'!$D$19*(BU100/$W$6)^3+'LED Curve'!$D$20*(BU100/$W$6)^2+'LED Curve'!$D$21*(BU100/$W$6)^1+'LED Curve'!$D$22)*$AC$6*$W$6))</f>
        <v>0</v>
      </c>
      <c r="FZ100">
        <f>IF($Z$2=0,0,IF(BV100&lt;=0,0,('LED Curve'!$D$19*(BV100/$Z$2)^3+'LED Curve'!$D$20*(BV100/$Z$2)^2+'LED Curve'!$D$21*(BV100/$Z$2)^1+'LED Curve'!$D$22)*$AE$2*$Z$2))</f>
        <v>0</v>
      </c>
      <c r="GA100">
        <f>IF($Z$3=0,0,IF(BW100&lt;=0,0,('LED Curve'!$D$19*(BW100/$Z$3)^3+'LED Curve'!$D$20*(BW100/$Z$3)^2+'LED Curve'!$D$21*(BW100/$Z$3)^1+'LED Curve'!$D$22)*$AE$3*$Z$3))</f>
        <v>0</v>
      </c>
      <c r="GB100">
        <f>IF($Z$4=0,0,IF(BX100&lt;=0,0,('LED Curve'!$D$19*(BX100/$Z$4)^3+'LED Curve'!$D$20*(BX100/$Z$4)^2+'LED Curve'!$D$21*(BX100/$Z$4)^1+'LED Curve'!$D$22)*$AE$4*$Z$4))</f>
        <v>0</v>
      </c>
      <c r="GC100">
        <f>IF($Z$5=0,0,IF(BY100&lt;=0,0,('LED Curve'!$D$19*(BY100/$Z$5)^3+'LED Curve'!$D$20*(BY100/$Z$5)^2+'LED Curve'!$D$21*(BY100/$Z$5)^1+'LED Curve'!$D$22)*$AE$5*$Z$5))</f>
        <v>0</v>
      </c>
      <c r="GD100">
        <f>IF($Z$6=0,0,IF(BZ100&lt;=0,0,('LED Curve'!$D$19*(BZ100/$Z$6)^3+'LED Curve'!$D$20*(BZ100/$Z$6)^2+'LED Curve'!$D$21*(BZ100/$Z$6)^1+'LED Curve'!$D$22)*$AE$6*$Z$6))</f>
        <v>0</v>
      </c>
      <c r="GF100">
        <f>IF($W$2=0,0,IF(CB100&lt;=0,0,('LED Curve'!$D$19*(CB100/$W$2)^3+'LED Curve'!$D$20*(CB100/$W$2)^2+'LED Curve'!$D$21*(CB100/$W$2)^1+'LED Curve'!$D$22)*$AC$2*$W$2))</f>
        <v>838.4145896812787</v>
      </c>
      <c r="GG100">
        <f>IF($W$3=0,0,IF(CC100&lt;=0,0,('LED Curve'!$D$19*(CC100/$W$3)^3+'LED Curve'!$D$20*(CC100/$W$3)^2+'LED Curve'!$D$21*(CC100/$W$3)^1+'LED Curve'!$D$22)*$AC$3*$W$3))</f>
        <v>2096.0364742031966</v>
      </c>
      <c r="GH100">
        <f>IF($W$4=0,0,IF(CD100&lt;=0,0,('LED Curve'!$D$19*(CD100/$W$4)^3+'LED Curve'!$D$20*(CD100/$W$4)^2+'LED Curve'!$D$21*(CD100/$W$4)^1+'LED Curve'!$D$22)*$AC$4*$W$4))</f>
        <v>1886.4328267828771</v>
      </c>
      <c r="GI100">
        <f>IF($W$5=0,0,IF(CE100&lt;=0,0,('LED Curve'!$D$19*(CE100/$W$5)^3+'LED Curve'!$D$20*(CE100/$W$5)^2+'LED Curve'!$D$21*(CE100/$W$5)^1+'LED Curve'!$D$22)*$AC$5*$W$5))</f>
        <v>0</v>
      </c>
      <c r="GJ100">
        <f>IF($W$6=0,0,IF(CF100&lt;=0,0,('LED Curve'!$D$19*(CF100/$W$6)^3+'LED Curve'!$D$20*(CF100/$W$6)^2+'LED Curve'!$D$21*(CF100/$W$6)^1+'LED Curve'!$D$22)*$AC$6*$W$6))</f>
        <v>0</v>
      </c>
      <c r="GK100">
        <f>IF($Z$2=0,0,IF(CG100&lt;=0,0,('LED Curve'!$D$19*(CG100/$Z$2)^3+'LED Curve'!$D$20*(CG100/$Z$2)^2+'LED Curve'!$D$21*(CG100/$Z$2)^1+'LED Curve'!$D$22)*$AE$2*$Z$2))</f>
        <v>0</v>
      </c>
      <c r="GL100">
        <f>IF($Z$3=0,0,IF(CH100&lt;=0,0,('LED Curve'!$D$19*(CH100/$Z$3)^3+'LED Curve'!$D$20*(CH100/$Z$3)^2+'LED Curve'!$D$21*(CH100/$Z$3)^1+'LED Curve'!$D$22)*$AE$3*$Z$3))</f>
        <v>0</v>
      </c>
      <c r="GM100">
        <f>IF($Z$4=0,0,IF(CI100&lt;=0,0,('LED Curve'!$D$19*(CI100/$Z$4)^3+'LED Curve'!$D$20*(CI100/$Z$4)^2+'LED Curve'!$D$21*(CI100/$Z$4)^1+'LED Curve'!$D$22)*$AE$4*$Z$4))</f>
        <v>0</v>
      </c>
      <c r="GN100">
        <f>IF($Z$5=0,0,IF(CJ100&lt;=0,0,('LED Curve'!$D$19*(CJ100/$Z$5)^3+'LED Curve'!$D$20*(CJ100/$Z$5)^2+'LED Curve'!$D$21*(CJ100/$Z$5)^1+'LED Curve'!$D$22)*$AE$5*$Z$5))</f>
        <v>0</v>
      </c>
      <c r="GO100">
        <f>IF($Z$6=0,0,IF(CK100&lt;=0,0,('LED Curve'!$D$19*(CK100/$Z$6)^3+'LED Curve'!$D$20*(CK100/$Z$6)^2+'LED Curve'!$D$21*(CK100/$Z$6)^1+'LED Curve'!$D$22)*$AE$6*$Z$6))</f>
        <v>0</v>
      </c>
      <c r="GQ100">
        <f t="shared" si="226"/>
        <v>2857.1158542891831</v>
      </c>
      <c r="GR100">
        <f t="shared" si="154"/>
        <v>1092.219968871605</v>
      </c>
      <c r="GS100">
        <f t="shared" si="227"/>
        <v>2893.891625889944</v>
      </c>
      <c r="GT100">
        <f t="shared" si="155"/>
        <v>585.66570905082835</v>
      </c>
      <c r="GU100">
        <f t="shared" si="228"/>
        <v>4820.8838906673527</v>
      </c>
      <c r="GV100">
        <f t="shared" si="156"/>
        <v>2258.7718461090153</v>
      </c>
    </row>
    <row r="101" spans="1:204" ht="16.899999999999999">
      <c r="A101">
        <v>90</v>
      </c>
      <c r="B101">
        <f t="shared" si="117"/>
        <v>2.9296875E-3</v>
      </c>
      <c r="C101" s="50">
        <f t="shared" si="118"/>
        <v>135.02667146712824</v>
      </c>
      <c r="D101" s="50">
        <f t="shared" si="119"/>
        <v>150.18519051903135</v>
      </c>
      <c r="E101" s="50">
        <f t="shared" si="120"/>
        <v>165.34370957093449</v>
      </c>
      <c r="G101" s="52">
        <f t="shared" si="121"/>
        <v>2.1432804994782257</v>
      </c>
      <c r="H101" s="52">
        <f t="shared" si="122"/>
        <v>2.3838919130004976</v>
      </c>
      <c r="I101" s="52">
        <f t="shared" si="123"/>
        <v>2.6245033265227695</v>
      </c>
      <c r="J101" s="52">
        <f>IF(C101&lt;Calculation!D$19,0,G101)</f>
        <v>2.1432804994782257</v>
      </c>
      <c r="K101" s="52">
        <f>IF(D101&lt;Calculation!D$19,0,H101)</f>
        <v>2.3838919130004976</v>
      </c>
      <c r="L101" s="52">
        <f>IF(E101&lt;Calculation!D$19,0,I101)</f>
        <v>2.6245033265227695</v>
      </c>
      <c r="M101" s="52">
        <f>IF(IF(C101&lt;Calculation!D$19,0,C101*(R$3/(R$2+R$3)))&gt;0,$H$2*SIN(2*PI()*$E$2*B101)+$H$5,0)</f>
        <v>2.159684993969599</v>
      </c>
      <c r="N101" s="52">
        <f>IF(IF(D101&lt;Calculation!D$19,0,D101*(R$3/(R$2+R$3)))&gt;0,$J$2*SIN(2*PI()*$E$2*B101)+$J$5,0)</f>
        <v>2.2061685007647607</v>
      </c>
      <c r="O101" s="52">
        <f>IF(IF(E101&lt;Calculation!D$19,0,E101*(R$3/(R$2+R$3)))&gt;0,$L$2*SIN(2*PI()*$E$2*B101)+$L$5,0)</f>
        <v>2.2591994332078187</v>
      </c>
      <c r="Q101" s="55">
        <f>(M101/Design!C$43)*10^3</f>
        <v>239.96499932995545</v>
      </c>
      <c r="R101" s="55">
        <f>(N101/Design!C$43)*10^3</f>
        <v>245.12983341830673</v>
      </c>
      <c r="S101" s="55">
        <f>(O101/Design!C$43)*10^3</f>
        <v>251.02215924531319</v>
      </c>
      <c r="U101" s="55">
        <f>(($H$2*SIN(2*PI()*$E$2*B101)+$H$5)/Design!C$43)*10^3</f>
        <v>239.96499932995545</v>
      </c>
      <c r="V101" s="55">
        <f>(($J$2*SIN(2*PI()*$E$2*B101)+$J$5)/Design!C$43)*10^3</f>
        <v>245.12983341830673</v>
      </c>
      <c r="W101" s="55">
        <f>(($L$2*SIN(2*PI()*$E$2*B101)+$L$5)/Design!C$43)*10^3</f>
        <v>251.02215924531319</v>
      </c>
      <c r="Y101" s="99">
        <f>IF(C101&lt;('LED Curve'!$D$14*(U101/$W$2)^3+'LED Curve'!$D$15*(U101/$W$2)^2+'LED Curve'!$D$16*(U101/$W$2)^1+'LED Curve'!$D$17)*$AC$2+((R$5-1)*Design!C$18),0,         ('LED Curve'!$D$14*(U101/$W$2)^3+'LED Curve'!$D$15*(U101/$W$2)^2+'LED Curve'!$D$16*(U101/$W$2)^1+'LED Curve'!$D$17)*$AC$2)</f>
        <v>26.89350940531682</v>
      </c>
      <c r="Z101" s="99">
        <f>IF(Y101=0,0,IF(C101&lt;Y101+('LED Curve'!$D$14*(U101/$W$3)^3+'LED Curve'!$D$15*(U101/$W$3)^2+'LED Curve'!$D$16*(U101/$W$3)^1+'LED Curve'!$D$17)*$AC$3+((R$5-2)*Design!C$18),0,         ('LED Curve'!$D$14*(U101/$W$3)^3+'LED Curve'!$D$15*(U101/$W$3)^2+'LED Curve'!$D$16*(U101/$W$3)^1+'LED Curve'!$D$17)*$AC$3))</f>
        <v>67.23377351329205</v>
      </c>
      <c r="AA101" s="99">
        <f>IF(Z101=0,0,IF(C101&lt;(SUM(Y101:Z101)+('LED Curve'!$D$14*(U101/$W$4)^3+'LED Curve'!$D$15*(U101/$W$4)^2+'LED Curve'!$D$16*(U101/$W$4)^1+'LED Curve'!$D$17)*$AC$4+((R$5-3)*Design!C$18)),0,         ('LED Curve'!$D$14*(U101/$W$4)^3+'LED Curve'!$D$15*(U101/$W$4)^2+'LED Curve'!$D$16*(U101/$W$4)^1+'LED Curve'!$D$17)*$AC$4))</f>
        <v>0</v>
      </c>
      <c r="AB101" s="99">
        <f>IF(AA101=0,0,IF(C101&lt;(SUM(Y101:AA101)+('LED Curve'!$D$14*(U101/$W$5)^3+'LED Curve'!$D$15*(U101/$W$5)^2+'LED Curve'!$D$16*(U101/$W$5)^1+'LED Curve'!$D$17)*$AC$5+((R$5-4)*Design!C$18)),0,         ('LED Curve'!$D$14*(U101/$W$5)^3+'LED Curve'!$D$15*(U101/$W$5)^2+'LED Curve'!$D$16*(U101/$W$5)^1+'LED Curve'!$D$17)*$AC$5))</f>
        <v>0</v>
      </c>
      <c r="AC101" s="99">
        <f>IF(AB101=0,0,IF(C101&lt;(SUM(Y101:AB101)+ ('LED Curve'!$D$14*(U101/$W$6)^3+'LED Curve'!$D$15*(U101/$W$6)^2+'LED Curve'!$D$16*(U101/$W$6)^1+'LED Curve'!$D$17)*$AC$6+((R$5-5)*Design!C$18)),0,         ('LED Curve'!$D$14*(U101/$W$6)^3+'LED Curve'!$D$15*(U101/$W$6)^2+'LED Curve'!$D$16*(U101/$W$6)^1+'LED Curve'!$D$17)*$AC$6))</f>
        <v>0</v>
      </c>
      <c r="AD101" s="99">
        <f>IF(AC101=0,0,IF(C101&lt;(SUM(Y101:AC101)+('LED Curve'!$D$14*(U101/$Z$2)^3+'LED Curve'!$D$15*(U101/$Z$2)^2+'LED Curve'!$D$16*(U101/$Z$2)^1+'LED Curve'!$D$17)*$AE$2+((R$5-6)*Design!C$18)),0,         ('LED Curve'!$D$14*(U101/$Z$2)^3+'LED Curve'!$D$15*(U101/$Z$2)^2+'LED Curve'!$D$16*(U101/$Z$2)^1+'LED Curve'!$D$17)*$AE$2))</f>
        <v>0</v>
      </c>
      <c r="AE101" s="99">
        <f>IF(AD101=0,0,IF(C101&lt;(SUM(Y101:AD101)+('LED Curve'!$D$14*(U101/$Z$3)^3+'LED Curve'!$D$15*(U101/$Z$3)^2+'LED Curve'!$D$16*(U101/$Z$3)^1+'LED Curve'!$D$17)*$AE$3+((R$5-7)*Design!C$18)),0,         ('LED Curve'!$D$14*(U101/$Z$3)^3+'LED Curve'!$D$15*(U101/$Z$3)^2+'LED Curve'!$D$16*(U101/$Z$3)^1+'LED Curve'!$D$17)*$AE$3))</f>
        <v>0</v>
      </c>
      <c r="AF101" s="99">
        <f>IF(AE101=0,0,IF(C101&lt;(SUM(Y101:AE101)+('LED Curve'!$D$14*(U101/$Z$4)^3+'LED Curve'!$D$15*(U101/$Z$4)^2+'LED Curve'!$D$16*(U101/$Z$4)^1+'LED Curve'!$D$17)*$AE$4+((R$5-8)*Design!C$18)),0,         ('LED Curve'!$D$14*(U101/$Z$4)^3+'LED Curve'!$D$15*(U101/$Z$4)^2+'LED Curve'!$D$16*(U101/$Z$4)^1+'LED Curve'!$D$17)*$AE$4))</f>
        <v>0</v>
      </c>
      <c r="AG101" s="99">
        <f>IF(AF101=0,0,IF(C101&lt;(SUM(Y101:AF101)+('LED Curve'!$D$14*(U101/$Z$5)^3+'LED Curve'!$D$15*(U101/$Z$5)^2+'LED Curve'!$D$16*(U101/$Z$5)^1+'LED Curve'!$D$17)*$AE$5+((R$5-9)*Design!C$18)),0,         ('LED Curve'!$D$14*(U101/$Z$5)^3+'LED Curve'!$D$15*(U101/$Z$5)^2+'LED Curve'!$D$16*(U101/$Z$5)^1+'LED Curve'!$D$17)*$AE$5))</f>
        <v>0</v>
      </c>
      <c r="AH101" s="99">
        <f>IF(AG101=0,0,IF(C101&lt;(SUM(Y101:AG101)+('LED Curve'!$D$14*(U101/$Z$6)^3+'LED Curve'!$D$15*(U101/$Z$6)^2+'LED Curve'!$D$16*(U101/$Z$6)^1+'LED Curve'!$D$17)*$AE$6+((R$5-10)*Design!C$18)),0,         ('LED Curve'!$D$14*(U101/$Z$6)^3+'LED Curve'!$D$15*(U101/$Z$6)^2+'LED Curve'!$D$16*(U101/$Z$6)^1+'LED Curve'!$D$17)*$AE$6))</f>
        <v>0</v>
      </c>
      <c r="AI101">
        <f t="shared" si="157"/>
        <v>94.12728291860887</v>
      </c>
      <c r="AJ101" s="57">
        <f>IF(D101&lt;('LED Curve'!$D$14*(V101/$W$2)^3+'LED Curve'!$D$15*(V101/$W$2)^2+'LED Curve'!$D$16*(V101/$W$2)^1+'LED Curve'!$D$17)*$AC$2+((R$5-1)*Design!C$18),0,         ('LED Curve'!$D$14*(V101/$W$2)^3+'LED Curve'!$D$15*(V101/$W$2)^2+'LED Curve'!$D$16*(V101/$W$2)^1+'LED Curve'!$D$17)*$AC$2)</f>
        <v>26.924293341752616</v>
      </c>
      <c r="AK101" s="57">
        <f>IF(AJ101=0,0,IF(D101&lt;AJ101+('LED Curve'!$D$14*(V101/$W$3)^3+'LED Curve'!$D$15*(V101/$W$3)^2+'LED Curve'!$D$16*(V101/$W$3)^1+'LED Curve'!$D$17)*$AC$3+((R$5-1)*Design!C$18),0,         ('LED Curve'!$D$14*(V101/$W$3)^3+'LED Curve'!$D$15*(V101/$W$3)^2+'LED Curve'!$D$16*(V101/$W$3)^1+'LED Curve'!$D$17)*$AC$3))</f>
        <v>67.31073335438154</v>
      </c>
      <c r="AL101" s="57">
        <f>IF(AK101=0,0,IF(D101&lt;(SUM(AJ101:AK101)+('LED Curve'!$D$14*(V101/$W$4)^3+'LED Curve'!$D$15*(V101/$W$4)^2+'LED Curve'!$D$16*(V101/$W$4)^1+'LED Curve'!$D$17)*$AC$4+((R$5-1)*Design!C$18)),0,         ('LED Curve'!$D$14*(V101/$W$4)^3+'LED Curve'!$D$15*(V101/$W$4)^2+'LED Curve'!$D$16*(V101/$W$4)^1+'LED Curve'!$D$17)*$AC$4))</f>
        <v>0</v>
      </c>
      <c r="AM101" s="57">
        <f>IF(AL101=0,0,IF(D101&lt;(SUM(AJ101:AL101)+('LED Curve'!$D$14*(V101/$W$5)^3+'LED Curve'!$D$15*(V101/$W$5)^2+'LED Curve'!$D$16*(V101/$W$5)^1+'LED Curve'!$D$17)*$AC$5+((R$5-1)*Design!C$18)),0,         ('LED Curve'!$D$14*(V101/$W$5)^3+'LED Curve'!$D$15*(V101/$W$5)^2+'LED Curve'!$D$16*(V101/$W$5)^1+'LED Curve'!$D$17)*$AC$5))</f>
        <v>0</v>
      </c>
      <c r="AN101" s="57">
        <f>IF(AM101=0,0,IF(D101&lt;(SUM(AJ101:AM101)+ ('LED Curve'!$D$14*(V101/$W$6)^3+'LED Curve'!$D$15*(V101/$W$6)^2+'LED Curve'!$D$16*(V101/$W$6)^1+'LED Curve'!$D$17)*$AC$6+((R$5-1)*Design!C$18)),0,         ('LED Curve'!$D$14*(V101/$W$6)^3+'LED Curve'!$D$15*(V101/$W$6)^2+'LED Curve'!$D$16*(V101/$W$6)^1+'LED Curve'!$D$17)*$AC$6))</f>
        <v>0</v>
      </c>
      <c r="AO101" s="57">
        <f>IF(AN101=0,0,IF(D101&lt;(SUM(AJ101:AN101)+('LED Curve'!$D$14*(V101/$Z$2)^3+'LED Curve'!$D$15*(V101/$Z$2)^2+'LED Curve'!$D$16*(V101/$Z$2)^1+'LED Curve'!$D$17)*$AE$2+((R$5-1)*Design!C$18)),0,         ('LED Curve'!$D$14*(V101/$Z$2)^3+'LED Curve'!$D$15*(V101/$Z$2)^2+'LED Curve'!$D$16*(V101/$Z$2)^1+'LED Curve'!$D$17)*$AE$2))</f>
        <v>0</v>
      </c>
      <c r="AP101" s="57">
        <f>IF(AO101=0,0,IF(D101&lt;(SUM(AJ101:AO101)+('LED Curve'!$D$14*(V101/$Z$3)^3+'LED Curve'!$D$15*(V101/$Z$3)^2+'LED Curve'!$D$16*(V101/$Z$3)^1+'LED Curve'!$D$17)*$AE$3+((R$5-1)*Design!C$18)),0,         ('LED Curve'!$D$14*(V101/$Z$3)^3+'LED Curve'!$D$15*(V101/$Z$3)^2+'LED Curve'!$D$16*(V101/$Z$3)^1+'LED Curve'!$D$17)*$AE$3))</f>
        <v>0</v>
      </c>
      <c r="AQ101" s="57">
        <f>IF(AP101=0,0,IF(D101&lt;(SUM(AJ101:AP101)+('LED Curve'!$D$14*(V101/$Z$4)^3+'LED Curve'!$D$15*(V101/$Z$4)^2+'LED Curve'!$D$16*(V101/$Z$4)^1+'LED Curve'!$D$17)*$AE$4+((R$5-1)*Design!C$18)),0,         ('LED Curve'!$D$14*(V101/$Z$4)^3+'LED Curve'!$D$15*(V101/$Z$4)^2+'LED Curve'!$D$16*(V101/$Z$4)^1+'LED Curve'!$D$17)*$AE$4))</f>
        <v>0</v>
      </c>
      <c r="AR101" s="57">
        <f>IF(AQ101=0,0,IF(D101&lt;(SUM(AJ101:AQ101)+('LED Curve'!$D$14*(V101/$Z$5)^3+'LED Curve'!$D$15*(V101/$Z$5)^2+'LED Curve'!$D$16*(V101/$Z$5)^1+'LED Curve'!$D$17)*$AE$5+((R$5-1)*Design!C$18)),0,         ('LED Curve'!$D$14*(V101/$Z$5)^3+'LED Curve'!$D$15*(V101/$Z$5)^2+'LED Curve'!$D$16*(V101/$Z$5)^1+'LED Curve'!$D$17)*$AE$5))</f>
        <v>0</v>
      </c>
      <c r="AS101" s="57">
        <f>IF(AR101=0,0,IF(D101&lt;(SUM(AJ101:AR101)+('LED Curve'!$D$14*(V101/$Z$6)^3+'LED Curve'!$D$15*(V101/$Z$6)^2+'LED Curve'!$D$16*(V101/$Z$6)^1+'LED Curve'!$D$17)*$AE$6+((R$5-1)*Design!C$18)),0,         ('LED Curve'!$D$14*(V101/$Z$6)^3+'LED Curve'!$D$15*(V101/$Z$6)^2+'LED Curve'!$D$16*(V101/$Z$6)^1+'LED Curve'!$D$17)*$AE$6))</f>
        <v>0</v>
      </c>
      <c r="AU101" s="59">
        <f>IF(E101&lt;('LED Curve'!$D$14*(W101/$W$2)^3+'LED Curve'!$D$15*(W101/$W$2)^2+'LED Curve'!$D$16*(W101/$W$2)^1+'LED Curve'!$D$17)*$AC$2+((R$5-1)*Design!C$18),0,         ('LED Curve'!$D$14*(W101/$W$2)^3+'LED Curve'!$D$15*(W101/$W$2)^2+'LED Curve'!$D$16*(W101/$W$2)^1+'LED Curve'!$D$17)*$AC$2)</f>
        <v>26.951196188379207</v>
      </c>
      <c r="AV101" s="59">
        <f>IF(AU101=0,0,IF(E101&lt;AU101+('LED Curve'!$D$14*(W101/$W$3)^3+'LED Curve'!$D$15*(W101/$W$3)^2+'LED Curve'!$D$16*(W101/$W$3)^1+'LED Curve'!$D$17)*$AC$3+((R$5-2)*Design!C$18),0,         ('LED Curve'!$D$14*(W101/$W$3)^3+'LED Curve'!$D$15*(W101/$W$3)^2+'LED Curve'!$D$16*(W101/$W$3)^1+'LED Curve'!$D$17)*$AC$3))</f>
        <v>67.377990470948021</v>
      </c>
      <c r="AW101" s="59">
        <f>IF(AV101=0,0,IF(E101&lt;(SUM(AU101:AV101)+('LED Curve'!$D$14*(W101/$W$4)^3+'LED Curve'!$D$15*(W101/$W$4)^2+'LED Curve'!$D$16*(W101/$W$4)^1+'LED Curve'!$D$17)*$AC$4+((R$5-3)*Design!C$18)),0,         ('LED Curve'!$D$14*(W101/$W$4)^3+'LED Curve'!$D$15*(W101/$W$4)^2+'LED Curve'!$D$16*(W101/$W$4)^1+'LED Curve'!$D$17)*$AC$4))</f>
        <v>60.640191423853217</v>
      </c>
      <c r="AX101" s="59">
        <f>IF(AW101=0,0,IF(E101&lt;(SUM(AU101:AW101)+('LED Curve'!$D$14*(W101/$W$5)^3+'LED Curve'!$D$15*(W101/$W$5)^2+'LED Curve'!$D$16*(W101/$W$5)^1+'LED Curve'!$D$17)*$AC$5+((R$5-4)*Design!C$18)),0,         ('LED Curve'!$D$14*(W101/$W$5)^3+'LED Curve'!$D$15*(W101/$W$5)^2+'LED Curve'!$D$16*(W101/$W$5)^1+'LED Curve'!$D$17)*$AC$5))</f>
        <v>0</v>
      </c>
      <c r="AY101" s="59">
        <f>IF(AX101=0,0,IF(E101&lt;(SUM(AU101:AX101)+ ('LED Curve'!$D$14*(W101/$W$6)^3+'LED Curve'!$D$15*(W101/$W$6)^2+'LED Curve'!$D$16*(W101/$W$6)^1+'LED Curve'!$D$17)*$AC$6+((R$5-5)*Design!C$18)),0,         ('LED Curve'!$D$14*(W101/$W$6)^3+'LED Curve'!$D$15*(W101/$W$6)^2+'LED Curve'!$D$16*(W101/$W$6)^1+'LED Curve'!$D$17)*$AC$6))</f>
        <v>0</v>
      </c>
      <c r="AZ101" s="59">
        <f>IF(AY101=0,0,IF(E101&lt;(SUM(AU101:AY101)+('LED Curve'!$D$14*(W101/$Z$2)^3+'LED Curve'!$D$15*(W101/$Z$2)^2+'LED Curve'!$D$16*(W101/$Z$2)^1+'LED Curve'!$D$17)*$AE$2+((R$5-6)*Design!C$18)),0,         ('LED Curve'!$D$14*(W101/$Z$2)^3+'LED Curve'!$D$15*(W101/$Z$2)^2+'LED Curve'!$D$16*(W101/$Z$2)^1+'LED Curve'!$D$17)*$AE$2))</f>
        <v>0</v>
      </c>
      <c r="BA101" s="59">
        <f>IF(AZ101=0,0,IF(E101&lt;(SUM(AU101:AZ101)+('LED Curve'!$D$14*(W101/$Z$3)^3+'LED Curve'!$D$15*(W101/$Z$3)^2+'LED Curve'!$D$16*(W101/$Z$3)^1+'LED Curve'!$D$17)*$AE$3+((R$5-7)*Design!C$18)),0,         ('LED Curve'!$D$14*(W101/$Z$3)^3+'LED Curve'!$D$15*(W101/$Z$3)^2+'LED Curve'!$D$16*(W101/$Z$3)^1+'LED Curve'!$D$17)*$AE$3))</f>
        <v>0</v>
      </c>
      <c r="BB101" s="59">
        <f>IF(BA101=0,0,IF(E101&lt;(SUM(AU101:BA101)+('LED Curve'!$D$14*(W101/$Z$4)^3+'LED Curve'!$D$15*(W101/$Z$4)^2+'LED Curve'!$D$16*(W101/$Z$4)^1+'LED Curve'!$D$17)*$AE$4+((R$5-8)*Design!C$18)),0,         ('LED Curve'!$D$14*(W101/$Z$4)^3+'LED Curve'!$D$15*(W101/$Z$4)^2+'LED Curve'!$D$16*(W101/$Z$4)^1+'LED Curve'!$D$17)*$AE$4))</f>
        <v>0</v>
      </c>
      <c r="BC101" s="59">
        <f>IF(BB101=0,0,IF(E101&lt;(SUM(AU101:BB101)+('LED Curve'!$D$14*(W101/$Z$5)^3+'LED Curve'!$D$15*(W101/$Z$5)^2+'LED Curve'!$D$16*(W101/$Z$5)^1+'LED Curve'!$D$17)*$AE$5+((R$5-9)*Design!C$18)),0,         ('LED Curve'!$D$14*(W101/$Z$5)^3+'LED Curve'!$D$15*(W101/$Z$5)^2+'LED Curve'!$D$16*(W101/$Z$5)^1+'LED Curve'!$D$17)*$AE$5))</f>
        <v>0</v>
      </c>
      <c r="BD101" s="59">
        <f>IF(BC101=0,0,IF(E101&lt;(SUM(AU101:BC101)+('LED Curve'!$D$14*(W101/$Z$6)^3+'LED Curve'!$D$15*(W101/$Z$6)^2+'LED Curve'!$D$16*(W101/$Z$6)^1+'LED Curve'!$D$17)*$AE$6+((R$5-10)*Design!C$18)),0,         ('LED Curve'!$D$14*(W101/$Z$6)^3+'LED Curve'!$D$15*(W101/$Z$6)^2+'LED Curve'!$D$16*(W101/$Z$6)^1+'LED Curve'!$D$17)*$AE$6))</f>
        <v>0</v>
      </c>
      <c r="BE101">
        <f t="shared" si="158"/>
        <v>154.96937808318046</v>
      </c>
      <c r="BF101" s="64">
        <f t="shared" si="124"/>
        <v>239.96499932995545</v>
      </c>
      <c r="BG101" s="64">
        <f t="shared" si="125"/>
        <v>239.96499932995545</v>
      </c>
      <c r="BH101" s="64">
        <f t="shared" si="126"/>
        <v>0</v>
      </c>
      <c r="BI101" s="64">
        <f t="shared" si="127"/>
        <v>0</v>
      </c>
      <c r="BJ101" s="64">
        <f t="shared" si="128"/>
        <v>0</v>
      </c>
      <c r="BK101" s="64">
        <f t="shared" si="129"/>
        <v>0</v>
      </c>
      <c r="BL101" s="64">
        <f t="shared" si="130"/>
        <v>0</v>
      </c>
      <c r="BM101" s="64">
        <f t="shared" si="131"/>
        <v>0</v>
      </c>
      <c r="BN101" s="64">
        <f t="shared" si="132"/>
        <v>0</v>
      </c>
      <c r="BO101" s="64">
        <f t="shared" si="133"/>
        <v>0</v>
      </c>
      <c r="BQ101" s="67">
        <f t="shared" si="134"/>
        <v>245.12983341830673</v>
      </c>
      <c r="BR101" s="67">
        <f t="shared" si="135"/>
        <v>245.12983341830673</v>
      </c>
      <c r="BS101" s="67">
        <f t="shared" si="136"/>
        <v>0</v>
      </c>
      <c r="BT101" s="67">
        <f t="shared" si="137"/>
        <v>0</v>
      </c>
      <c r="BU101" s="67">
        <f t="shared" si="138"/>
        <v>0</v>
      </c>
      <c r="BV101" s="67">
        <f t="shared" si="139"/>
        <v>0</v>
      </c>
      <c r="BW101" s="67">
        <f t="shared" si="140"/>
        <v>0</v>
      </c>
      <c r="BX101" s="67">
        <f t="shared" si="141"/>
        <v>0</v>
      </c>
      <c r="BY101" s="67">
        <f t="shared" si="142"/>
        <v>0</v>
      </c>
      <c r="BZ101" s="67">
        <f t="shared" si="143"/>
        <v>0</v>
      </c>
      <c r="CB101" s="70">
        <f t="shared" si="144"/>
        <v>251.02215924531319</v>
      </c>
      <c r="CC101" s="70">
        <f t="shared" si="145"/>
        <v>251.02215924531319</v>
      </c>
      <c r="CD101" s="70">
        <f t="shared" si="146"/>
        <v>251.02215924531319</v>
      </c>
      <c r="CE101" s="70">
        <f t="shared" si="147"/>
        <v>0</v>
      </c>
      <c r="CF101" s="70">
        <f t="shared" si="148"/>
        <v>0</v>
      </c>
      <c r="CG101" s="70">
        <f t="shared" si="149"/>
        <v>0</v>
      </c>
      <c r="CH101" s="70">
        <f t="shared" si="150"/>
        <v>0</v>
      </c>
      <c r="CI101" s="70">
        <f t="shared" si="151"/>
        <v>0</v>
      </c>
      <c r="CJ101" s="70">
        <f t="shared" si="152"/>
        <v>0</v>
      </c>
      <c r="CK101" s="70">
        <f t="shared" si="153"/>
        <v>0</v>
      </c>
      <c r="CL101">
        <f t="shared" si="159"/>
        <v>753.06647773593954</v>
      </c>
      <c r="CM101" s="64">
        <f t="shared" si="160"/>
        <v>239.96499932995545</v>
      </c>
      <c r="CN101" s="64">
        <f t="shared" si="161"/>
        <v>239.96499932995545</v>
      </c>
      <c r="CO101" s="64">
        <f t="shared" si="162"/>
        <v>0</v>
      </c>
      <c r="CP101" s="64">
        <f t="shared" si="163"/>
        <v>0</v>
      </c>
      <c r="CQ101" s="64">
        <f t="shared" si="164"/>
        <v>0</v>
      </c>
      <c r="CR101" s="64">
        <f t="shared" si="165"/>
        <v>0</v>
      </c>
      <c r="CS101" s="64">
        <f t="shared" si="166"/>
        <v>0</v>
      </c>
      <c r="CT101" s="64">
        <f t="shared" si="167"/>
        <v>0</v>
      </c>
      <c r="CU101" s="64">
        <f t="shared" si="168"/>
        <v>0</v>
      </c>
      <c r="CV101" s="64">
        <f t="shared" si="169"/>
        <v>0</v>
      </c>
      <c r="CX101" s="103">
        <f t="shared" si="170"/>
        <v>245.12983341830673</v>
      </c>
      <c r="CY101" s="103">
        <f t="shared" si="171"/>
        <v>245.12983341830673</v>
      </c>
      <c r="CZ101" s="103">
        <f t="shared" si="172"/>
        <v>0</v>
      </c>
      <c r="DA101" s="103">
        <f t="shared" si="173"/>
        <v>0</v>
      </c>
      <c r="DB101" s="103">
        <f t="shared" si="174"/>
        <v>0</v>
      </c>
      <c r="DC101" s="103">
        <f t="shared" si="175"/>
        <v>0</v>
      </c>
      <c r="DD101" s="103">
        <f t="shared" si="176"/>
        <v>0</v>
      </c>
      <c r="DE101" s="103">
        <f t="shared" si="177"/>
        <v>0</v>
      </c>
      <c r="DF101" s="103">
        <f t="shared" si="178"/>
        <v>0</v>
      </c>
      <c r="DG101" s="103">
        <f t="shared" si="179"/>
        <v>0</v>
      </c>
      <c r="DI101" s="70">
        <f t="shared" si="180"/>
        <v>251.02215924531319</v>
      </c>
      <c r="DJ101" s="70">
        <f t="shared" si="181"/>
        <v>251.02215924531319</v>
      </c>
      <c r="DK101" s="70">
        <f t="shared" si="182"/>
        <v>251.02215924531319</v>
      </c>
      <c r="DL101" s="70">
        <f t="shared" si="183"/>
        <v>0</v>
      </c>
      <c r="DM101" s="70">
        <f t="shared" si="184"/>
        <v>0</v>
      </c>
      <c r="DN101" s="70">
        <f t="shared" si="185"/>
        <v>0</v>
      </c>
      <c r="DO101" s="70">
        <f t="shared" si="186"/>
        <v>0</v>
      </c>
      <c r="DP101" s="70">
        <f t="shared" si="187"/>
        <v>0</v>
      </c>
      <c r="DQ101" s="70">
        <f t="shared" si="188"/>
        <v>0</v>
      </c>
      <c r="DR101" s="70">
        <f t="shared" si="189"/>
        <v>0</v>
      </c>
      <c r="DT101">
        <f t="shared" si="190"/>
        <v>32.401675128135544</v>
      </c>
      <c r="DU101">
        <f t="shared" si="191"/>
        <v>36.814870733826815</v>
      </c>
      <c r="DV101">
        <f t="shared" si="192"/>
        <v>41.504934994125939</v>
      </c>
      <c r="DX101">
        <f t="shared" si="193"/>
        <v>0.53257432369104052</v>
      </c>
      <c r="DY101">
        <f t="shared" si="194"/>
        <v>0.52025397834885245</v>
      </c>
      <c r="DZ101">
        <f t="shared" si="195"/>
        <v>0.50675232964940464</v>
      </c>
      <c r="EB101">
        <f t="shared" si="196"/>
        <v>6.4535009664270016</v>
      </c>
      <c r="EC101">
        <f t="shared" si="197"/>
        <v>16.133752416067505</v>
      </c>
      <c r="ED101">
        <f t="shared" si="198"/>
        <v>0</v>
      </c>
      <c r="EE101">
        <f t="shared" si="199"/>
        <v>0</v>
      </c>
      <c r="EF101">
        <f t="shared" si="200"/>
        <v>0</v>
      </c>
      <c r="EG101">
        <f t="shared" si="201"/>
        <v>0</v>
      </c>
      <c r="EH101">
        <f t="shared" si="202"/>
        <v>0</v>
      </c>
      <c r="EI101">
        <f t="shared" si="203"/>
        <v>0</v>
      </c>
      <c r="EJ101">
        <f t="shared" si="204"/>
        <v>0</v>
      </c>
      <c r="EK101">
        <f t="shared" si="205"/>
        <v>0</v>
      </c>
      <c r="EM101">
        <f t="shared" si="206"/>
        <v>6.5999475417694438</v>
      </c>
      <c r="EN101">
        <f t="shared" si="207"/>
        <v>16.49986885442361</v>
      </c>
      <c r="EO101">
        <f t="shared" si="208"/>
        <v>0</v>
      </c>
      <c r="EP101">
        <f t="shared" si="209"/>
        <v>0</v>
      </c>
      <c r="EQ101">
        <f t="shared" si="210"/>
        <v>0</v>
      </c>
      <c r="ER101">
        <f t="shared" si="211"/>
        <v>0</v>
      </c>
      <c r="ES101">
        <f t="shared" si="212"/>
        <v>0</v>
      </c>
      <c r="ET101">
        <f t="shared" si="213"/>
        <v>0</v>
      </c>
      <c r="EU101">
        <f t="shared" si="214"/>
        <v>0</v>
      </c>
      <c r="EV101">
        <f t="shared" si="215"/>
        <v>0</v>
      </c>
      <c r="EX101">
        <f t="shared" si="216"/>
        <v>6.765347461451003</v>
      </c>
      <c r="EY101">
        <f t="shared" si="217"/>
        <v>16.913368653627508</v>
      </c>
      <c r="EZ101">
        <f t="shared" si="218"/>
        <v>15.222031788264758</v>
      </c>
      <c r="FA101">
        <f t="shared" si="219"/>
        <v>0</v>
      </c>
      <c r="FB101">
        <f t="shared" si="220"/>
        <v>0</v>
      </c>
      <c r="FC101">
        <f t="shared" si="221"/>
        <v>0</v>
      </c>
      <c r="FD101">
        <f t="shared" si="222"/>
        <v>0</v>
      </c>
      <c r="FE101">
        <f t="shared" si="223"/>
        <v>0</v>
      </c>
      <c r="FF101">
        <f t="shared" si="224"/>
        <v>0</v>
      </c>
      <c r="FG101">
        <f t="shared" si="225"/>
        <v>0</v>
      </c>
      <c r="FJ101">
        <f>IF($W$2=0,0,IF(BF101&lt;=0,0,('LED Curve'!$D$19*(BF101/$W$2)^3+'LED Curve'!$D$20*(BF101/$W$2)^2+'LED Curve'!$D$21*(BF101/$W$2)^1+'LED Curve'!$D$22)*$AC$2*$W$2))</f>
        <v>819.51969884504308</v>
      </c>
      <c r="FK101">
        <f>IF($W$3=0,0,IF(BG101&lt;=0,0,('LED Curve'!$D$19*(BG101/$W$3)^3+'LED Curve'!$D$20*(BG101/$W$3)^2+'LED Curve'!$D$21*(BG101/$W$3)^1+'LED Curve'!$D$22)*$AC$3*$W$3))</f>
        <v>2048.7992471126076</v>
      </c>
      <c r="FL101">
        <f>IF($W$4=0,0,IF(BH101&lt;=0,0,('LED Curve'!$D$19*(BH101/$W$4)^3+'LED Curve'!$D$20*(BH101/$W$4)^2+'LED Curve'!$D$21*(BH101/$W$4)^1+'LED Curve'!$D$22)*$AC$4*$W$4))</f>
        <v>0</v>
      </c>
      <c r="FM101">
        <f>IF($W$5=0,0,IF(BI101&lt;=0,0,('LED Curve'!$D$19*(BI101/$W$5)^3+'LED Curve'!$D$20*(BI101/$W$5)^2+'LED Curve'!$D$21*(BI101/$W$5)^1+'LED Curve'!$D$22)*$AC$5*$W$5))</f>
        <v>0</v>
      </c>
      <c r="FN101">
        <f>IF($W$6=0,0,IF(BJ101&lt;=0,0,('LED Curve'!$D$19*(BJ101/$W$6)^3+'LED Curve'!$D$20*(BJ101/$W$6)^2+'LED Curve'!$D$21*(BJ101/$W$6)^1+'LED Curve'!$D$22)*$AC$6*$W$6))</f>
        <v>0</v>
      </c>
      <c r="FO101">
        <f>IF($Z$2=0,0,IF(BK101&lt;=0,0,('LED Curve'!$D$19*(BK101/$Z$2)^3+'LED Curve'!$D$20*(BK101/$Z$2)^2+'LED Curve'!$D$21*(BK101/$Z$2)^1+'LED Curve'!$D$22)*$AE$2*$Z$2))</f>
        <v>0</v>
      </c>
      <c r="FP101">
        <f>IF($Z$3=0,0,IF(BL101&lt;=0,0,('LED Curve'!$D$19*(BL101/$Z$3)^3+'LED Curve'!$D$20*(BL101/$Z$3)^2+'LED Curve'!$D$21*(BL101/$Z$3)^1+'LED Curve'!$D$22)*$AE$3*$Z$3))</f>
        <v>0</v>
      </c>
      <c r="FQ101">
        <f>IF($Z$4=0,0,IF(BM101&lt;=0,0,('LED Curve'!$D$19*(BM101/$Z$4)^3+'LED Curve'!$D$20*(BM101/$Z$4)^2+'LED Curve'!$D$21*(BM101/$Z$4)^1+'LED Curve'!$D$22)*$AE$4*$Z$4))</f>
        <v>0</v>
      </c>
      <c r="FR101">
        <f>IF($Z$5=0,0,IF(BN101&lt;=0,0,('LED Curve'!$D$19*(BN101/$Z$5)^3+'LED Curve'!$D$20*(BN101/$Z$5)^2+'LED Curve'!$D$21*(BN101/$Z$5)^1+'LED Curve'!$D$22)*$AE$5*$Z$5))</f>
        <v>0</v>
      </c>
      <c r="FS101">
        <f>IF($Z$6=0,0,IF(BO101&lt;=0,0,('LED Curve'!$D$19*(BO101/$Z$6)^3+'LED Curve'!$D$20*(BO101/$Z$6)^2+'LED Curve'!$D$21*(BO101/$Z$6)^1+'LED Curve'!$D$22)*$AE$6*$Z$6))</f>
        <v>0</v>
      </c>
      <c r="FU101">
        <f>IF($W$2=0,0,IF(BQ101&lt;=0,0,('LED Curve'!$D$19*(BQ101/$W$2)^3+'LED Curve'!$D$20*(BQ101/$W$2)^2+'LED Curve'!$D$21*(BQ101/$W$2)^1+'LED Curve'!$D$22)*$AC$2*$W$2))</f>
        <v>830.25936235493054</v>
      </c>
      <c r="FV101">
        <f>IF($W$3=0,0,IF(BR101&lt;=0,0,('LED Curve'!$D$19*(BR101/$W$3)^3+'LED Curve'!$D$20*(BR101/$W$3)^2+'LED Curve'!$D$21*(BR101/$W$3)^1+'LED Curve'!$D$22)*$AC$3*$W$3))</f>
        <v>2075.6484058873266</v>
      </c>
      <c r="FW101">
        <f>IF($W$4=0,0,IF(BS101&lt;=0,0,('LED Curve'!$D$19*(BS101/$W$4)^3+'LED Curve'!$D$20*(BS101/$W$4)^2+'LED Curve'!$D$21*(BS101/$W$4)^1+'LED Curve'!$D$22)*$AC$4*$W$4))</f>
        <v>0</v>
      </c>
      <c r="FX101">
        <f>IF($W$5=0,0,IF(BT101&lt;=0,0,('LED Curve'!$D$19*(BT101/$W$5)^3+'LED Curve'!$D$20*(BT101/$W$5)^2+'LED Curve'!$D$21*(BT101/$W$5)^1+'LED Curve'!$D$22)*$AC$5*$W$5))</f>
        <v>0</v>
      </c>
      <c r="FY101">
        <f>IF($W$6=0,0,IF(BU101&lt;=0,0,('LED Curve'!$D$19*(BU101/$W$6)^3+'LED Curve'!$D$20*(BU101/$W$6)^2+'LED Curve'!$D$21*(BU101/$W$6)^1+'LED Curve'!$D$22)*$AC$6*$W$6))</f>
        <v>0</v>
      </c>
      <c r="FZ101">
        <f>IF($Z$2=0,0,IF(BV101&lt;=0,0,('LED Curve'!$D$19*(BV101/$Z$2)^3+'LED Curve'!$D$20*(BV101/$Z$2)^2+'LED Curve'!$D$21*(BV101/$Z$2)^1+'LED Curve'!$D$22)*$AE$2*$Z$2))</f>
        <v>0</v>
      </c>
      <c r="GA101">
        <f>IF($Z$3=0,0,IF(BW101&lt;=0,0,('LED Curve'!$D$19*(BW101/$Z$3)^3+'LED Curve'!$D$20*(BW101/$Z$3)^2+'LED Curve'!$D$21*(BW101/$Z$3)^1+'LED Curve'!$D$22)*$AE$3*$Z$3))</f>
        <v>0</v>
      </c>
      <c r="GB101">
        <f>IF($Z$4=0,0,IF(BX101&lt;=0,0,('LED Curve'!$D$19*(BX101/$Z$4)^3+'LED Curve'!$D$20*(BX101/$Z$4)^2+'LED Curve'!$D$21*(BX101/$Z$4)^1+'LED Curve'!$D$22)*$AE$4*$Z$4))</f>
        <v>0</v>
      </c>
      <c r="GC101">
        <f>IF($Z$5=0,0,IF(BY101&lt;=0,0,('LED Curve'!$D$19*(BY101/$Z$5)^3+'LED Curve'!$D$20*(BY101/$Z$5)^2+'LED Curve'!$D$21*(BY101/$Z$5)^1+'LED Curve'!$D$22)*$AE$5*$Z$5))</f>
        <v>0</v>
      </c>
      <c r="GD101">
        <f>IF($Z$6=0,0,IF(BZ101&lt;=0,0,('LED Curve'!$D$19*(BZ101/$Z$6)^3+'LED Curve'!$D$20*(BZ101/$Z$6)^2+'LED Curve'!$D$21*(BZ101/$Z$6)^1+'LED Curve'!$D$22)*$AE$6*$Z$6))</f>
        <v>0</v>
      </c>
      <c r="GF101">
        <f>IF($W$2=0,0,IF(CB101&lt;=0,0,('LED Curve'!$D$19*(CB101/$W$2)^3+'LED Curve'!$D$20*(CB101/$W$2)^2+'LED Curve'!$D$21*(CB101/$W$2)^1+'LED Curve'!$D$22)*$AC$2*$W$2))</f>
        <v>842.03337469843575</v>
      </c>
      <c r="GG101">
        <f>IF($W$3=0,0,IF(CC101&lt;=0,0,('LED Curve'!$D$19*(CC101/$W$3)^3+'LED Curve'!$D$20*(CC101/$W$3)^2+'LED Curve'!$D$21*(CC101/$W$3)^1+'LED Curve'!$D$22)*$AC$3*$W$3))</f>
        <v>2105.0834367460893</v>
      </c>
      <c r="GH101">
        <f>IF($W$4=0,0,IF(CD101&lt;=0,0,('LED Curve'!$D$19*(CD101/$W$4)^3+'LED Curve'!$D$20*(CD101/$W$4)^2+'LED Curve'!$D$21*(CD101/$W$4)^1+'LED Curve'!$D$22)*$AC$4*$W$4))</f>
        <v>1894.5750930714805</v>
      </c>
      <c r="GI101">
        <f>IF($W$5=0,0,IF(CE101&lt;=0,0,('LED Curve'!$D$19*(CE101/$W$5)^3+'LED Curve'!$D$20*(CE101/$W$5)^2+'LED Curve'!$D$21*(CE101/$W$5)^1+'LED Curve'!$D$22)*$AC$5*$W$5))</f>
        <v>0</v>
      </c>
      <c r="GJ101">
        <f>IF($W$6=0,0,IF(CF101&lt;=0,0,('LED Curve'!$D$19*(CF101/$W$6)^3+'LED Curve'!$D$20*(CF101/$W$6)^2+'LED Curve'!$D$21*(CF101/$W$6)^1+'LED Curve'!$D$22)*$AC$6*$W$6))</f>
        <v>0</v>
      </c>
      <c r="GK101">
        <f>IF($Z$2=0,0,IF(CG101&lt;=0,0,('LED Curve'!$D$19*(CG101/$Z$2)^3+'LED Curve'!$D$20*(CG101/$Z$2)^2+'LED Curve'!$D$21*(CG101/$Z$2)^1+'LED Curve'!$D$22)*$AE$2*$Z$2))</f>
        <v>0</v>
      </c>
      <c r="GL101">
        <f>IF($Z$3=0,0,IF(CH101&lt;=0,0,('LED Curve'!$D$19*(CH101/$Z$3)^3+'LED Curve'!$D$20*(CH101/$Z$3)^2+'LED Curve'!$D$21*(CH101/$Z$3)^1+'LED Curve'!$D$22)*$AE$3*$Z$3))</f>
        <v>0</v>
      </c>
      <c r="GM101">
        <f>IF($Z$4=0,0,IF(CI101&lt;=0,0,('LED Curve'!$D$19*(CI101/$Z$4)^3+'LED Curve'!$D$20*(CI101/$Z$4)^2+'LED Curve'!$D$21*(CI101/$Z$4)^1+'LED Curve'!$D$22)*$AE$4*$Z$4))</f>
        <v>0</v>
      </c>
      <c r="GN101">
        <f>IF($Z$5=0,0,IF(CJ101&lt;=0,0,('LED Curve'!$D$19*(CJ101/$Z$5)^3+'LED Curve'!$D$20*(CJ101/$Z$5)^2+'LED Curve'!$D$21*(CJ101/$Z$5)^1+'LED Curve'!$D$22)*$AE$5*$Z$5))</f>
        <v>0</v>
      </c>
      <c r="GO101">
        <f>IF($Z$6=0,0,IF(CK101&lt;=0,0,('LED Curve'!$D$19*(CK101/$Z$6)^3+'LED Curve'!$D$20*(CK101/$Z$6)^2+'LED Curve'!$D$21*(CK101/$Z$6)^1+'LED Curve'!$D$22)*$AE$6*$Z$6))</f>
        <v>0</v>
      </c>
      <c r="GQ101">
        <f t="shared" si="226"/>
        <v>2868.3189459576506</v>
      </c>
      <c r="GR101">
        <f t="shared" si="154"/>
        <v>1103.4230605400726</v>
      </c>
      <c r="GS101">
        <f t="shared" si="227"/>
        <v>2905.9077682422571</v>
      </c>
      <c r="GT101">
        <f t="shared" si="155"/>
        <v>597.68185140314154</v>
      </c>
      <c r="GU101">
        <f t="shared" si="228"/>
        <v>4841.6919045160057</v>
      </c>
      <c r="GV101">
        <f t="shared" si="156"/>
        <v>2279.5798599576683</v>
      </c>
    </row>
    <row r="102" spans="1:204" ht="16.899999999999999">
      <c r="A102">
        <v>91</v>
      </c>
      <c r="B102">
        <f t="shared" si="117"/>
        <v>2.9622395833333332E-3</v>
      </c>
      <c r="C102" s="50">
        <f t="shared" si="118"/>
        <v>135.85910269462067</v>
      </c>
      <c r="D102" s="50">
        <f t="shared" si="119"/>
        <v>151.1101141051341</v>
      </c>
      <c r="E102" s="50">
        <f t="shared" si="120"/>
        <v>166.3611255156475</v>
      </c>
      <c r="G102" s="52">
        <f t="shared" si="121"/>
        <v>2.1564936935654075</v>
      </c>
      <c r="H102" s="52">
        <f t="shared" si="122"/>
        <v>2.3985732397640334</v>
      </c>
      <c r="I102" s="52">
        <f t="shared" si="123"/>
        <v>2.6406527859626587</v>
      </c>
      <c r="J102" s="52">
        <f>IF(C102&lt;Calculation!D$19,0,G102)</f>
        <v>2.1564936935654075</v>
      </c>
      <c r="K102" s="52">
        <f>IF(D102&lt;Calculation!D$19,0,H102)</f>
        <v>2.3985732397640334</v>
      </c>
      <c r="L102" s="52">
        <f>IF(E102&lt;Calculation!D$19,0,I102)</f>
        <v>2.6406527859626587</v>
      </c>
      <c r="M102" s="52">
        <f>IF(IF(C102&lt;Calculation!D$19,0,C102*(R$3/(R$2+R$3)))&gt;0,$H$2*SIN(2*PI()*$E$2*B102)+$H$5,0)</f>
        <v>2.1728981880567808</v>
      </c>
      <c r="N102" s="52">
        <f>IF(IF(D102&lt;Calculation!D$19,0,D102*(R$3/(R$2+R$3)))&gt;0,$J$2*SIN(2*PI()*$E$2*B102)+$J$5,0)</f>
        <v>2.220849827528296</v>
      </c>
      <c r="O102" s="52">
        <f>IF(IF(E102&lt;Calculation!D$19,0,E102*(R$3/(R$2+R$3)))&gt;0,$L$2*SIN(2*PI()*$E$2*B102)+$L$5,0)</f>
        <v>2.2753488926477079</v>
      </c>
      <c r="Q102" s="55">
        <f>(M102/Design!C$43)*10^3</f>
        <v>241.43313200630897</v>
      </c>
      <c r="R102" s="55">
        <f>(N102/Design!C$43)*10^3</f>
        <v>246.76109194758845</v>
      </c>
      <c r="S102" s="55">
        <f>(O102/Design!C$43)*10^3</f>
        <v>252.81654362752309</v>
      </c>
      <c r="U102" s="55">
        <f>(($H$2*SIN(2*PI()*$E$2*B102)+$H$5)/Design!C$43)*10^3</f>
        <v>241.43313200630897</v>
      </c>
      <c r="V102" s="55">
        <f>(($J$2*SIN(2*PI()*$E$2*B102)+$J$5)/Design!C$43)*10^3</f>
        <v>246.76109194758845</v>
      </c>
      <c r="W102" s="55">
        <f>(($L$2*SIN(2*PI()*$E$2*B102)+$L$5)/Design!C$43)*10^3</f>
        <v>252.81654362752309</v>
      </c>
      <c r="Y102" s="99">
        <f>IF(C102&lt;('LED Curve'!$D$14*(U102/$W$2)^3+'LED Curve'!$D$15*(U102/$W$2)^2+'LED Curve'!$D$16*(U102/$W$2)^1+'LED Curve'!$D$17)*$AC$2+((R$5-1)*Design!C$18),0,         ('LED Curve'!$D$14*(U102/$W$2)^3+'LED Curve'!$D$15*(U102/$W$2)^2+'LED Curve'!$D$16*(U102/$W$2)^1+'LED Curve'!$D$17)*$AC$2)</f>
        <v>26.902931182250114</v>
      </c>
      <c r="Z102" s="99">
        <f>IF(Y102=0,0,IF(C102&lt;Y102+('LED Curve'!$D$14*(U102/$W$3)^3+'LED Curve'!$D$15*(U102/$W$3)^2+'LED Curve'!$D$16*(U102/$W$3)^1+'LED Curve'!$D$17)*$AC$3+((R$5-2)*Design!C$18),0,         ('LED Curve'!$D$14*(U102/$W$3)^3+'LED Curve'!$D$15*(U102/$W$3)^2+'LED Curve'!$D$16*(U102/$W$3)^1+'LED Curve'!$D$17)*$AC$3))</f>
        <v>67.257327955625286</v>
      </c>
      <c r="AA102" s="99">
        <f>IF(Z102=0,0,IF(C102&lt;(SUM(Y102:Z102)+('LED Curve'!$D$14*(U102/$W$4)^3+'LED Curve'!$D$15*(U102/$W$4)^2+'LED Curve'!$D$16*(U102/$W$4)^1+'LED Curve'!$D$17)*$AC$4+((R$5-3)*Design!C$18)),0,         ('LED Curve'!$D$14*(U102/$W$4)^3+'LED Curve'!$D$15*(U102/$W$4)^2+'LED Curve'!$D$16*(U102/$W$4)^1+'LED Curve'!$D$17)*$AC$4))</f>
        <v>0</v>
      </c>
      <c r="AB102" s="99">
        <f>IF(AA102=0,0,IF(C102&lt;(SUM(Y102:AA102)+('LED Curve'!$D$14*(U102/$W$5)^3+'LED Curve'!$D$15*(U102/$W$5)^2+'LED Curve'!$D$16*(U102/$W$5)^1+'LED Curve'!$D$17)*$AC$5+((R$5-4)*Design!C$18)),0,         ('LED Curve'!$D$14*(U102/$W$5)^3+'LED Curve'!$D$15*(U102/$W$5)^2+'LED Curve'!$D$16*(U102/$W$5)^1+'LED Curve'!$D$17)*$AC$5))</f>
        <v>0</v>
      </c>
      <c r="AC102" s="99">
        <f>IF(AB102=0,0,IF(C102&lt;(SUM(Y102:AB102)+ ('LED Curve'!$D$14*(U102/$W$6)^3+'LED Curve'!$D$15*(U102/$W$6)^2+'LED Curve'!$D$16*(U102/$W$6)^1+'LED Curve'!$D$17)*$AC$6+((R$5-5)*Design!C$18)),0,         ('LED Curve'!$D$14*(U102/$W$6)^3+'LED Curve'!$D$15*(U102/$W$6)^2+'LED Curve'!$D$16*(U102/$W$6)^1+'LED Curve'!$D$17)*$AC$6))</f>
        <v>0</v>
      </c>
      <c r="AD102" s="99">
        <f>IF(AC102=0,0,IF(C102&lt;(SUM(Y102:AC102)+('LED Curve'!$D$14*(U102/$Z$2)^3+'LED Curve'!$D$15*(U102/$Z$2)^2+'LED Curve'!$D$16*(U102/$Z$2)^1+'LED Curve'!$D$17)*$AE$2+((R$5-6)*Design!C$18)),0,         ('LED Curve'!$D$14*(U102/$Z$2)^3+'LED Curve'!$D$15*(U102/$Z$2)^2+'LED Curve'!$D$16*(U102/$Z$2)^1+'LED Curve'!$D$17)*$AE$2))</f>
        <v>0</v>
      </c>
      <c r="AE102" s="99">
        <f>IF(AD102=0,0,IF(C102&lt;(SUM(Y102:AD102)+('LED Curve'!$D$14*(U102/$Z$3)^3+'LED Curve'!$D$15*(U102/$Z$3)^2+'LED Curve'!$D$16*(U102/$Z$3)^1+'LED Curve'!$D$17)*$AE$3+((R$5-7)*Design!C$18)),0,         ('LED Curve'!$D$14*(U102/$Z$3)^3+'LED Curve'!$D$15*(U102/$Z$3)^2+'LED Curve'!$D$16*(U102/$Z$3)^1+'LED Curve'!$D$17)*$AE$3))</f>
        <v>0</v>
      </c>
      <c r="AF102" s="99">
        <f>IF(AE102=0,0,IF(C102&lt;(SUM(Y102:AE102)+('LED Curve'!$D$14*(U102/$Z$4)^3+'LED Curve'!$D$15*(U102/$Z$4)^2+'LED Curve'!$D$16*(U102/$Z$4)^1+'LED Curve'!$D$17)*$AE$4+((R$5-8)*Design!C$18)),0,         ('LED Curve'!$D$14*(U102/$Z$4)^3+'LED Curve'!$D$15*(U102/$Z$4)^2+'LED Curve'!$D$16*(U102/$Z$4)^1+'LED Curve'!$D$17)*$AE$4))</f>
        <v>0</v>
      </c>
      <c r="AG102" s="99">
        <f>IF(AF102=0,0,IF(C102&lt;(SUM(Y102:AF102)+('LED Curve'!$D$14*(U102/$Z$5)^3+'LED Curve'!$D$15*(U102/$Z$5)^2+'LED Curve'!$D$16*(U102/$Z$5)^1+'LED Curve'!$D$17)*$AE$5+((R$5-9)*Design!C$18)),0,         ('LED Curve'!$D$14*(U102/$Z$5)^3+'LED Curve'!$D$15*(U102/$Z$5)^2+'LED Curve'!$D$16*(U102/$Z$5)^1+'LED Curve'!$D$17)*$AE$5))</f>
        <v>0</v>
      </c>
      <c r="AH102" s="99">
        <f>IF(AG102=0,0,IF(C102&lt;(SUM(Y102:AG102)+('LED Curve'!$D$14*(U102/$Z$6)^3+'LED Curve'!$D$15*(U102/$Z$6)^2+'LED Curve'!$D$16*(U102/$Z$6)^1+'LED Curve'!$D$17)*$AE$6+((R$5-10)*Design!C$18)),0,         ('LED Curve'!$D$14*(U102/$Z$6)^3+'LED Curve'!$D$15*(U102/$Z$6)^2+'LED Curve'!$D$16*(U102/$Z$6)^1+'LED Curve'!$D$17)*$AE$6))</f>
        <v>0</v>
      </c>
      <c r="AI102">
        <f t="shared" si="157"/>
        <v>94.1602591378754</v>
      </c>
      <c r="AJ102" s="57">
        <f>IF(D102&lt;('LED Curve'!$D$14*(V102/$W$2)^3+'LED Curve'!$D$15*(V102/$W$2)^2+'LED Curve'!$D$16*(V102/$W$2)^1+'LED Curve'!$D$17)*$AC$2+((R$5-1)*Design!C$18),0,         ('LED Curve'!$D$14*(V102/$W$2)^3+'LED Curve'!$D$15*(V102/$W$2)^2+'LED Curve'!$D$16*(V102/$W$2)^1+'LED Curve'!$D$17)*$AC$2)</f>
        <v>26.932629914492779</v>
      </c>
      <c r="AK102" s="57">
        <f>IF(AJ102=0,0,IF(D102&lt;AJ102+('LED Curve'!$D$14*(V102/$W$3)^3+'LED Curve'!$D$15*(V102/$W$3)^2+'LED Curve'!$D$16*(V102/$W$3)^1+'LED Curve'!$D$17)*$AC$3+((R$5-1)*Design!C$18),0,         ('LED Curve'!$D$14*(V102/$W$3)^3+'LED Curve'!$D$15*(V102/$W$3)^2+'LED Curve'!$D$16*(V102/$W$3)^1+'LED Curve'!$D$17)*$AC$3))</f>
        <v>67.331574786231954</v>
      </c>
      <c r="AL102" s="57">
        <f>IF(AK102=0,0,IF(D102&lt;(SUM(AJ102:AK102)+('LED Curve'!$D$14*(V102/$W$4)^3+'LED Curve'!$D$15*(V102/$W$4)^2+'LED Curve'!$D$16*(V102/$W$4)^1+'LED Curve'!$D$17)*$AC$4+((R$5-1)*Design!C$18)),0,         ('LED Curve'!$D$14*(V102/$W$4)^3+'LED Curve'!$D$15*(V102/$W$4)^2+'LED Curve'!$D$16*(V102/$W$4)^1+'LED Curve'!$D$17)*$AC$4))</f>
        <v>0</v>
      </c>
      <c r="AM102" s="57">
        <f>IF(AL102=0,0,IF(D102&lt;(SUM(AJ102:AL102)+('LED Curve'!$D$14*(V102/$W$5)^3+'LED Curve'!$D$15*(V102/$W$5)^2+'LED Curve'!$D$16*(V102/$W$5)^1+'LED Curve'!$D$17)*$AC$5+((R$5-1)*Design!C$18)),0,         ('LED Curve'!$D$14*(V102/$W$5)^3+'LED Curve'!$D$15*(V102/$W$5)^2+'LED Curve'!$D$16*(V102/$W$5)^1+'LED Curve'!$D$17)*$AC$5))</f>
        <v>0</v>
      </c>
      <c r="AN102" s="57">
        <f>IF(AM102=0,0,IF(D102&lt;(SUM(AJ102:AM102)+ ('LED Curve'!$D$14*(V102/$W$6)^3+'LED Curve'!$D$15*(V102/$W$6)^2+'LED Curve'!$D$16*(V102/$W$6)^1+'LED Curve'!$D$17)*$AC$6+((R$5-1)*Design!C$18)),0,         ('LED Curve'!$D$14*(V102/$W$6)^3+'LED Curve'!$D$15*(V102/$W$6)^2+'LED Curve'!$D$16*(V102/$W$6)^1+'LED Curve'!$D$17)*$AC$6))</f>
        <v>0</v>
      </c>
      <c r="AO102" s="57">
        <f>IF(AN102=0,0,IF(D102&lt;(SUM(AJ102:AN102)+('LED Curve'!$D$14*(V102/$Z$2)^3+'LED Curve'!$D$15*(V102/$Z$2)^2+'LED Curve'!$D$16*(V102/$Z$2)^1+'LED Curve'!$D$17)*$AE$2+((R$5-1)*Design!C$18)),0,         ('LED Curve'!$D$14*(V102/$Z$2)^3+'LED Curve'!$D$15*(V102/$Z$2)^2+'LED Curve'!$D$16*(V102/$Z$2)^1+'LED Curve'!$D$17)*$AE$2))</f>
        <v>0</v>
      </c>
      <c r="AP102" s="57">
        <f>IF(AO102=0,0,IF(D102&lt;(SUM(AJ102:AO102)+('LED Curve'!$D$14*(V102/$Z$3)^3+'LED Curve'!$D$15*(V102/$Z$3)^2+'LED Curve'!$D$16*(V102/$Z$3)^1+'LED Curve'!$D$17)*$AE$3+((R$5-1)*Design!C$18)),0,         ('LED Curve'!$D$14*(V102/$Z$3)^3+'LED Curve'!$D$15*(V102/$Z$3)^2+'LED Curve'!$D$16*(V102/$Z$3)^1+'LED Curve'!$D$17)*$AE$3))</f>
        <v>0</v>
      </c>
      <c r="AQ102" s="57">
        <f>IF(AP102=0,0,IF(D102&lt;(SUM(AJ102:AP102)+('LED Curve'!$D$14*(V102/$Z$4)^3+'LED Curve'!$D$15*(V102/$Z$4)^2+'LED Curve'!$D$16*(V102/$Z$4)^1+'LED Curve'!$D$17)*$AE$4+((R$5-1)*Design!C$18)),0,         ('LED Curve'!$D$14*(V102/$Z$4)^3+'LED Curve'!$D$15*(V102/$Z$4)^2+'LED Curve'!$D$16*(V102/$Z$4)^1+'LED Curve'!$D$17)*$AE$4))</f>
        <v>0</v>
      </c>
      <c r="AR102" s="57">
        <f>IF(AQ102=0,0,IF(D102&lt;(SUM(AJ102:AQ102)+('LED Curve'!$D$14*(V102/$Z$5)^3+'LED Curve'!$D$15*(V102/$Z$5)^2+'LED Curve'!$D$16*(V102/$Z$5)^1+'LED Curve'!$D$17)*$AE$5+((R$5-1)*Design!C$18)),0,         ('LED Curve'!$D$14*(V102/$Z$5)^3+'LED Curve'!$D$15*(V102/$Z$5)^2+'LED Curve'!$D$16*(V102/$Z$5)^1+'LED Curve'!$D$17)*$AE$5))</f>
        <v>0</v>
      </c>
      <c r="AS102" s="57">
        <f>IF(AR102=0,0,IF(D102&lt;(SUM(AJ102:AR102)+('LED Curve'!$D$14*(V102/$Z$6)^3+'LED Curve'!$D$15*(V102/$Z$6)^2+'LED Curve'!$D$16*(V102/$Z$6)^1+'LED Curve'!$D$17)*$AE$6+((R$5-1)*Design!C$18)),0,         ('LED Curve'!$D$14*(V102/$Z$6)^3+'LED Curve'!$D$15*(V102/$Z$6)^2+'LED Curve'!$D$16*(V102/$Z$6)^1+'LED Curve'!$D$17)*$AE$6))</f>
        <v>0</v>
      </c>
      <c r="AU102" s="59">
        <f>IF(E102&lt;('LED Curve'!$D$14*(W102/$W$2)^3+'LED Curve'!$D$15*(W102/$W$2)^2+'LED Curve'!$D$16*(W102/$W$2)^1+'LED Curve'!$D$17)*$AC$2+((R$5-1)*Design!C$18),0,         ('LED Curve'!$D$14*(W102/$W$2)^3+'LED Curve'!$D$15*(W102/$W$2)^2+'LED Curve'!$D$16*(W102/$W$2)^1+'LED Curve'!$D$17)*$AC$2)</f>
        <v>26.957604256006707</v>
      </c>
      <c r="AV102" s="59">
        <f>IF(AU102=0,0,IF(E102&lt;AU102+('LED Curve'!$D$14*(W102/$W$3)^3+'LED Curve'!$D$15*(W102/$W$3)^2+'LED Curve'!$D$16*(W102/$W$3)^1+'LED Curve'!$D$17)*$AC$3+((R$5-2)*Design!C$18),0,         ('LED Curve'!$D$14*(W102/$W$3)^3+'LED Curve'!$D$15*(W102/$W$3)^2+'LED Curve'!$D$16*(W102/$W$3)^1+'LED Curve'!$D$17)*$AC$3))</f>
        <v>67.394010640016774</v>
      </c>
      <c r="AW102" s="59">
        <f>IF(AV102=0,0,IF(E102&lt;(SUM(AU102:AV102)+('LED Curve'!$D$14*(W102/$W$4)^3+'LED Curve'!$D$15*(W102/$W$4)^2+'LED Curve'!$D$16*(W102/$W$4)^1+'LED Curve'!$D$17)*$AC$4+((R$5-3)*Design!C$18)),0,         ('LED Curve'!$D$14*(W102/$W$4)^3+'LED Curve'!$D$15*(W102/$W$4)^2+'LED Curve'!$D$16*(W102/$W$4)^1+'LED Curve'!$D$17)*$AC$4))</f>
        <v>60.654609576015091</v>
      </c>
      <c r="AX102" s="59">
        <f>IF(AW102=0,0,IF(E102&lt;(SUM(AU102:AW102)+('LED Curve'!$D$14*(W102/$W$5)^3+'LED Curve'!$D$15*(W102/$W$5)^2+'LED Curve'!$D$16*(W102/$W$5)^1+'LED Curve'!$D$17)*$AC$5+((R$5-4)*Design!C$18)),0,         ('LED Curve'!$D$14*(W102/$W$5)^3+'LED Curve'!$D$15*(W102/$W$5)^2+'LED Curve'!$D$16*(W102/$W$5)^1+'LED Curve'!$D$17)*$AC$5))</f>
        <v>0</v>
      </c>
      <c r="AY102" s="59">
        <f>IF(AX102=0,0,IF(E102&lt;(SUM(AU102:AX102)+ ('LED Curve'!$D$14*(W102/$W$6)^3+'LED Curve'!$D$15*(W102/$W$6)^2+'LED Curve'!$D$16*(W102/$W$6)^1+'LED Curve'!$D$17)*$AC$6+((R$5-5)*Design!C$18)),0,         ('LED Curve'!$D$14*(W102/$W$6)^3+'LED Curve'!$D$15*(W102/$W$6)^2+'LED Curve'!$D$16*(W102/$W$6)^1+'LED Curve'!$D$17)*$AC$6))</f>
        <v>0</v>
      </c>
      <c r="AZ102" s="59">
        <f>IF(AY102=0,0,IF(E102&lt;(SUM(AU102:AY102)+('LED Curve'!$D$14*(W102/$Z$2)^3+'LED Curve'!$D$15*(W102/$Z$2)^2+'LED Curve'!$D$16*(W102/$Z$2)^1+'LED Curve'!$D$17)*$AE$2+((R$5-6)*Design!C$18)),0,         ('LED Curve'!$D$14*(W102/$Z$2)^3+'LED Curve'!$D$15*(W102/$Z$2)^2+'LED Curve'!$D$16*(W102/$Z$2)^1+'LED Curve'!$D$17)*$AE$2))</f>
        <v>0</v>
      </c>
      <c r="BA102" s="59">
        <f>IF(AZ102=0,0,IF(E102&lt;(SUM(AU102:AZ102)+('LED Curve'!$D$14*(W102/$Z$3)^3+'LED Curve'!$D$15*(W102/$Z$3)^2+'LED Curve'!$D$16*(W102/$Z$3)^1+'LED Curve'!$D$17)*$AE$3+((R$5-7)*Design!C$18)),0,         ('LED Curve'!$D$14*(W102/$Z$3)^3+'LED Curve'!$D$15*(W102/$Z$3)^2+'LED Curve'!$D$16*(W102/$Z$3)^1+'LED Curve'!$D$17)*$AE$3))</f>
        <v>0</v>
      </c>
      <c r="BB102" s="59">
        <f>IF(BA102=0,0,IF(E102&lt;(SUM(AU102:BA102)+('LED Curve'!$D$14*(W102/$Z$4)^3+'LED Curve'!$D$15*(W102/$Z$4)^2+'LED Curve'!$D$16*(W102/$Z$4)^1+'LED Curve'!$D$17)*$AE$4+((R$5-8)*Design!C$18)),0,         ('LED Curve'!$D$14*(W102/$Z$4)^3+'LED Curve'!$D$15*(W102/$Z$4)^2+'LED Curve'!$D$16*(W102/$Z$4)^1+'LED Curve'!$D$17)*$AE$4))</f>
        <v>0</v>
      </c>
      <c r="BC102" s="59">
        <f>IF(BB102=0,0,IF(E102&lt;(SUM(AU102:BB102)+('LED Curve'!$D$14*(W102/$Z$5)^3+'LED Curve'!$D$15*(W102/$Z$5)^2+'LED Curve'!$D$16*(W102/$Z$5)^1+'LED Curve'!$D$17)*$AE$5+((R$5-9)*Design!C$18)),0,         ('LED Curve'!$D$14*(W102/$Z$5)^3+'LED Curve'!$D$15*(W102/$Z$5)^2+'LED Curve'!$D$16*(W102/$Z$5)^1+'LED Curve'!$D$17)*$AE$5))</f>
        <v>0</v>
      </c>
      <c r="BD102" s="59">
        <f>IF(BC102=0,0,IF(E102&lt;(SUM(AU102:BC102)+('LED Curve'!$D$14*(W102/$Z$6)^3+'LED Curve'!$D$15*(W102/$Z$6)^2+'LED Curve'!$D$16*(W102/$Z$6)^1+'LED Curve'!$D$17)*$AE$6+((R$5-10)*Design!C$18)),0,         ('LED Curve'!$D$14*(W102/$Z$6)^3+'LED Curve'!$D$15*(W102/$Z$6)^2+'LED Curve'!$D$16*(W102/$Z$6)^1+'LED Curve'!$D$17)*$AE$6))</f>
        <v>0</v>
      </c>
      <c r="BE102">
        <f t="shared" si="158"/>
        <v>155.00622447203858</v>
      </c>
      <c r="BF102" s="64">
        <f t="shared" si="124"/>
        <v>241.43313200630897</v>
      </c>
      <c r="BG102" s="64">
        <f t="shared" si="125"/>
        <v>241.43313200630897</v>
      </c>
      <c r="BH102" s="64">
        <f t="shared" si="126"/>
        <v>0</v>
      </c>
      <c r="BI102" s="64">
        <f t="shared" si="127"/>
        <v>0</v>
      </c>
      <c r="BJ102" s="64">
        <f t="shared" si="128"/>
        <v>0</v>
      </c>
      <c r="BK102" s="64">
        <f t="shared" si="129"/>
        <v>0</v>
      </c>
      <c r="BL102" s="64">
        <f t="shared" si="130"/>
        <v>0</v>
      </c>
      <c r="BM102" s="64">
        <f t="shared" si="131"/>
        <v>0</v>
      </c>
      <c r="BN102" s="64">
        <f t="shared" si="132"/>
        <v>0</v>
      </c>
      <c r="BO102" s="64">
        <f t="shared" si="133"/>
        <v>0</v>
      </c>
      <c r="BQ102" s="67">
        <f t="shared" si="134"/>
        <v>246.76109194758845</v>
      </c>
      <c r="BR102" s="67">
        <f t="shared" si="135"/>
        <v>246.76109194758845</v>
      </c>
      <c r="BS102" s="67">
        <f t="shared" si="136"/>
        <v>0</v>
      </c>
      <c r="BT102" s="67">
        <f t="shared" si="137"/>
        <v>0</v>
      </c>
      <c r="BU102" s="67">
        <f t="shared" si="138"/>
        <v>0</v>
      </c>
      <c r="BV102" s="67">
        <f t="shared" si="139"/>
        <v>0</v>
      </c>
      <c r="BW102" s="67">
        <f t="shared" si="140"/>
        <v>0</v>
      </c>
      <c r="BX102" s="67">
        <f t="shared" si="141"/>
        <v>0</v>
      </c>
      <c r="BY102" s="67">
        <f t="shared" si="142"/>
        <v>0</v>
      </c>
      <c r="BZ102" s="67">
        <f t="shared" si="143"/>
        <v>0</v>
      </c>
      <c r="CB102" s="70">
        <f t="shared" si="144"/>
        <v>252.81654362752309</v>
      </c>
      <c r="CC102" s="70">
        <f t="shared" si="145"/>
        <v>252.81654362752309</v>
      </c>
      <c r="CD102" s="70">
        <f t="shared" si="146"/>
        <v>252.81654362752309</v>
      </c>
      <c r="CE102" s="70">
        <f t="shared" si="147"/>
        <v>0</v>
      </c>
      <c r="CF102" s="70">
        <f t="shared" si="148"/>
        <v>0</v>
      </c>
      <c r="CG102" s="70">
        <f t="shared" si="149"/>
        <v>0</v>
      </c>
      <c r="CH102" s="70">
        <f t="shared" si="150"/>
        <v>0</v>
      </c>
      <c r="CI102" s="70">
        <f t="shared" si="151"/>
        <v>0</v>
      </c>
      <c r="CJ102" s="70">
        <f t="shared" si="152"/>
        <v>0</v>
      </c>
      <c r="CK102" s="70">
        <f t="shared" si="153"/>
        <v>0</v>
      </c>
      <c r="CL102">
        <f t="shared" si="159"/>
        <v>758.44963088256929</v>
      </c>
      <c r="CM102" s="64">
        <f t="shared" si="160"/>
        <v>241.43313200630897</v>
      </c>
      <c r="CN102" s="64">
        <f t="shared" si="161"/>
        <v>241.43313200630897</v>
      </c>
      <c r="CO102" s="64">
        <f t="shared" si="162"/>
        <v>0</v>
      </c>
      <c r="CP102" s="64">
        <f t="shared" si="163"/>
        <v>0</v>
      </c>
      <c r="CQ102" s="64">
        <f t="shared" si="164"/>
        <v>0</v>
      </c>
      <c r="CR102" s="64">
        <f t="shared" si="165"/>
        <v>0</v>
      </c>
      <c r="CS102" s="64">
        <f t="shared" si="166"/>
        <v>0</v>
      </c>
      <c r="CT102" s="64">
        <f t="shared" si="167"/>
        <v>0</v>
      </c>
      <c r="CU102" s="64">
        <f t="shared" si="168"/>
        <v>0</v>
      </c>
      <c r="CV102" s="64">
        <f t="shared" si="169"/>
        <v>0</v>
      </c>
      <c r="CX102" s="103">
        <f t="shared" si="170"/>
        <v>246.76109194758845</v>
      </c>
      <c r="CY102" s="103">
        <f t="shared" si="171"/>
        <v>246.76109194758845</v>
      </c>
      <c r="CZ102" s="103">
        <f t="shared" si="172"/>
        <v>0</v>
      </c>
      <c r="DA102" s="103">
        <f t="shared" si="173"/>
        <v>0</v>
      </c>
      <c r="DB102" s="103">
        <f t="shared" si="174"/>
        <v>0</v>
      </c>
      <c r="DC102" s="103">
        <f t="shared" si="175"/>
        <v>0</v>
      </c>
      <c r="DD102" s="103">
        <f t="shared" si="176"/>
        <v>0</v>
      </c>
      <c r="DE102" s="103">
        <f t="shared" si="177"/>
        <v>0</v>
      </c>
      <c r="DF102" s="103">
        <f t="shared" si="178"/>
        <v>0</v>
      </c>
      <c r="DG102" s="103">
        <f t="shared" si="179"/>
        <v>0</v>
      </c>
      <c r="DI102" s="70">
        <f t="shared" si="180"/>
        <v>252.81654362752309</v>
      </c>
      <c r="DJ102" s="70">
        <f t="shared" si="181"/>
        <v>252.81654362752309</v>
      </c>
      <c r="DK102" s="70">
        <f t="shared" si="182"/>
        <v>252.81654362752309</v>
      </c>
      <c r="DL102" s="70">
        <f t="shared" si="183"/>
        <v>0</v>
      </c>
      <c r="DM102" s="70">
        <f t="shared" si="184"/>
        <v>0</v>
      </c>
      <c r="DN102" s="70">
        <f t="shared" si="185"/>
        <v>0</v>
      </c>
      <c r="DO102" s="70">
        <f t="shared" si="186"/>
        <v>0</v>
      </c>
      <c r="DP102" s="70">
        <f t="shared" si="187"/>
        <v>0</v>
      </c>
      <c r="DQ102" s="70">
        <f t="shared" si="188"/>
        <v>0</v>
      </c>
      <c r="DR102" s="70">
        <f t="shared" si="189"/>
        <v>0</v>
      </c>
      <c r="DT102">
        <f t="shared" si="190"/>
        <v>32.800888675129045</v>
      </c>
      <c r="DU102">
        <f t="shared" si="191"/>
        <v>37.288096760907585</v>
      </c>
      <c r="DV102">
        <f t="shared" si="192"/>
        <v>42.058844746850539</v>
      </c>
      <c r="DX102">
        <f t="shared" si="193"/>
        <v>0.54354368215247884</v>
      </c>
      <c r="DY102">
        <f t="shared" si="194"/>
        <v>0.53146243042424712</v>
      </c>
      <c r="DZ102">
        <f t="shared" si="195"/>
        <v>0.51823302925913717</v>
      </c>
      <c r="EB102">
        <f t="shared" si="196"/>
        <v>6.4952589354808383</v>
      </c>
      <c r="EC102">
        <f t="shared" si="197"/>
        <v>16.238147338702095</v>
      </c>
      <c r="ED102">
        <f t="shared" si="198"/>
        <v>0</v>
      </c>
      <c r="EE102">
        <f t="shared" si="199"/>
        <v>0</v>
      </c>
      <c r="EF102">
        <f t="shared" si="200"/>
        <v>0</v>
      </c>
      <c r="EG102">
        <f t="shared" si="201"/>
        <v>0</v>
      </c>
      <c r="EH102">
        <f t="shared" si="202"/>
        <v>0</v>
      </c>
      <c r="EI102">
        <f t="shared" si="203"/>
        <v>0</v>
      </c>
      <c r="EJ102">
        <f t="shared" si="204"/>
        <v>0</v>
      </c>
      <c r="EK102">
        <f t="shared" si="205"/>
        <v>0</v>
      </c>
      <c r="EM102">
        <f t="shared" si="206"/>
        <v>6.6459251667205237</v>
      </c>
      <c r="EN102">
        <f t="shared" si="207"/>
        <v>16.614812916801313</v>
      </c>
      <c r="EO102">
        <f t="shared" si="208"/>
        <v>0</v>
      </c>
      <c r="EP102">
        <f t="shared" si="209"/>
        <v>0</v>
      </c>
      <c r="EQ102">
        <f t="shared" si="210"/>
        <v>0</v>
      </c>
      <c r="ER102">
        <f t="shared" si="211"/>
        <v>0</v>
      </c>
      <c r="ES102">
        <f t="shared" si="212"/>
        <v>0</v>
      </c>
      <c r="ET102">
        <f t="shared" si="213"/>
        <v>0</v>
      </c>
      <c r="EU102">
        <f t="shared" si="214"/>
        <v>0</v>
      </c>
      <c r="EV102">
        <f t="shared" si="215"/>
        <v>0</v>
      </c>
      <c r="EX102">
        <f t="shared" si="216"/>
        <v>6.8153283324822214</v>
      </c>
      <c r="EY102">
        <f t="shared" si="217"/>
        <v>17.038320831205557</v>
      </c>
      <c r="EZ102">
        <f t="shared" si="218"/>
        <v>15.334488748085001</v>
      </c>
      <c r="FA102">
        <f t="shared" si="219"/>
        <v>0</v>
      </c>
      <c r="FB102">
        <f t="shared" si="220"/>
        <v>0</v>
      </c>
      <c r="FC102">
        <f t="shared" si="221"/>
        <v>0</v>
      </c>
      <c r="FD102">
        <f t="shared" si="222"/>
        <v>0</v>
      </c>
      <c r="FE102">
        <f t="shared" si="223"/>
        <v>0</v>
      </c>
      <c r="FF102">
        <f t="shared" si="224"/>
        <v>0</v>
      </c>
      <c r="FG102">
        <f t="shared" si="225"/>
        <v>0</v>
      </c>
      <c r="FJ102">
        <f>IF($W$2=0,0,IF(BF102&lt;=0,0,('LED Curve'!$D$19*(BF102/$W$2)^3+'LED Curve'!$D$20*(BF102/$W$2)^2+'LED Curve'!$D$21*(BF102/$W$2)^1+'LED Curve'!$D$22)*$AC$2*$W$2))</f>
        <v>822.61196948637735</v>
      </c>
      <c r="FK102">
        <f>IF($W$3=0,0,IF(BG102&lt;=0,0,('LED Curve'!$D$19*(BG102/$W$3)^3+'LED Curve'!$D$20*(BG102/$W$3)^2+'LED Curve'!$D$21*(BG102/$W$3)^1+'LED Curve'!$D$22)*$AC$3*$W$3))</f>
        <v>2056.5299237159434</v>
      </c>
      <c r="FL102">
        <f>IF($W$4=0,0,IF(BH102&lt;=0,0,('LED Curve'!$D$19*(BH102/$W$4)^3+'LED Curve'!$D$20*(BH102/$W$4)^2+'LED Curve'!$D$21*(BH102/$W$4)^1+'LED Curve'!$D$22)*$AC$4*$W$4))</f>
        <v>0</v>
      </c>
      <c r="FM102">
        <f>IF($W$5=0,0,IF(BI102&lt;=0,0,('LED Curve'!$D$19*(BI102/$W$5)^3+'LED Curve'!$D$20*(BI102/$W$5)^2+'LED Curve'!$D$21*(BI102/$W$5)^1+'LED Curve'!$D$22)*$AC$5*$W$5))</f>
        <v>0</v>
      </c>
      <c r="FN102">
        <f>IF($W$6=0,0,IF(BJ102&lt;=0,0,('LED Curve'!$D$19*(BJ102/$W$6)^3+'LED Curve'!$D$20*(BJ102/$W$6)^2+'LED Curve'!$D$21*(BJ102/$W$6)^1+'LED Curve'!$D$22)*$AC$6*$W$6))</f>
        <v>0</v>
      </c>
      <c r="FO102">
        <f>IF($Z$2=0,0,IF(BK102&lt;=0,0,('LED Curve'!$D$19*(BK102/$Z$2)^3+'LED Curve'!$D$20*(BK102/$Z$2)^2+'LED Curve'!$D$21*(BK102/$Z$2)^1+'LED Curve'!$D$22)*$AE$2*$Z$2))</f>
        <v>0</v>
      </c>
      <c r="FP102">
        <f>IF($Z$3=0,0,IF(BL102&lt;=0,0,('LED Curve'!$D$19*(BL102/$Z$3)^3+'LED Curve'!$D$20*(BL102/$Z$3)^2+'LED Curve'!$D$21*(BL102/$Z$3)^1+'LED Curve'!$D$22)*$AE$3*$Z$3))</f>
        <v>0</v>
      </c>
      <c r="FQ102">
        <f>IF($Z$4=0,0,IF(BM102&lt;=0,0,('LED Curve'!$D$19*(BM102/$Z$4)^3+'LED Curve'!$D$20*(BM102/$Z$4)^2+'LED Curve'!$D$21*(BM102/$Z$4)^1+'LED Curve'!$D$22)*$AE$4*$Z$4))</f>
        <v>0</v>
      </c>
      <c r="FR102">
        <f>IF($Z$5=0,0,IF(BN102&lt;=0,0,('LED Curve'!$D$19*(BN102/$Z$5)^3+'LED Curve'!$D$20*(BN102/$Z$5)^2+'LED Curve'!$D$21*(BN102/$Z$5)^1+'LED Curve'!$D$22)*$AE$5*$Z$5))</f>
        <v>0</v>
      </c>
      <c r="FS102">
        <f>IF($Z$6=0,0,IF(BO102&lt;=0,0,('LED Curve'!$D$19*(BO102/$Z$6)^3+'LED Curve'!$D$20*(BO102/$Z$6)^2+'LED Curve'!$D$21*(BO102/$Z$6)^1+'LED Curve'!$D$22)*$AE$6*$Z$6))</f>
        <v>0</v>
      </c>
      <c r="FU102">
        <f>IF($W$2=0,0,IF(BQ102&lt;=0,0,('LED Curve'!$D$19*(BQ102/$W$2)^3+'LED Curve'!$D$20*(BQ102/$W$2)^2+'LED Curve'!$D$21*(BQ102/$W$2)^1+'LED Curve'!$D$22)*$AC$2*$W$2))</f>
        <v>833.57032347333484</v>
      </c>
      <c r="FV102">
        <f>IF($W$3=0,0,IF(BR102&lt;=0,0,('LED Curve'!$D$19*(BR102/$W$3)^3+'LED Curve'!$D$20*(BR102/$W$3)^2+'LED Curve'!$D$21*(BR102/$W$3)^1+'LED Curve'!$D$22)*$AC$3*$W$3))</f>
        <v>2083.925808683337</v>
      </c>
      <c r="FW102">
        <f>IF($W$4=0,0,IF(BS102&lt;=0,0,('LED Curve'!$D$19*(BS102/$W$4)^3+'LED Curve'!$D$20*(BS102/$W$4)^2+'LED Curve'!$D$21*(BS102/$W$4)^1+'LED Curve'!$D$22)*$AC$4*$W$4))</f>
        <v>0</v>
      </c>
      <c r="FX102">
        <f>IF($W$5=0,0,IF(BT102&lt;=0,0,('LED Curve'!$D$19*(BT102/$W$5)^3+'LED Curve'!$D$20*(BT102/$W$5)^2+'LED Curve'!$D$21*(BT102/$W$5)^1+'LED Curve'!$D$22)*$AC$5*$W$5))</f>
        <v>0</v>
      </c>
      <c r="FY102">
        <f>IF($W$6=0,0,IF(BU102&lt;=0,0,('LED Curve'!$D$19*(BU102/$W$6)^3+'LED Curve'!$D$20*(BU102/$W$6)^2+'LED Curve'!$D$21*(BU102/$W$6)^1+'LED Curve'!$D$22)*$AC$6*$W$6))</f>
        <v>0</v>
      </c>
      <c r="FZ102">
        <f>IF($Z$2=0,0,IF(BV102&lt;=0,0,('LED Curve'!$D$19*(BV102/$Z$2)^3+'LED Curve'!$D$20*(BV102/$Z$2)^2+'LED Curve'!$D$21*(BV102/$Z$2)^1+'LED Curve'!$D$22)*$AE$2*$Z$2))</f>
        <v>0</v>
      </c>
      <c r="GA102">
        <f>IF($Z$3=0,0,IF(BW102&lt;=0,0,('LED Curve'!$D$19*(BW102/$Z$3)^3+'LED Curve'!$D$20*(BW102/$Z$3)^2+'LED Curve'!$D$21*(BW102/$Z$3)^1+'LED Curve'!$D$22)*$AE$3*$Z$3))</f>
        <v>0</v>
      </c>
      <c r="GB102">
        <f>IF($Z$4=0,0,IF(BX102&lt;=0,0,('LED Curve'!$D$19*(BX102/$Z$4)^3+'LED Curve'!$D$20*(BX102/$Z$4)^2+'LED Curve'!$D$21*(BX102/$Z$4)^1+'LED Curve'!$D$22)*$AE$4*$Z$4))</f>
        <v>0</v>
      </c>
      <c r="GC102">
        <f>IF($Z$5=0,0,IF(BY102&lt;=0,0,('LED Curve'!$D$19*(BY102/$Z$5)^3+'LED Curve'!$D$20*(BY102/$Z$5)^2+'LED Curve'!$D$21*(BY102/$Z$5)^1+'LED Curve'!$D$22)*$AE$5*$Z$5))</f>
        <v>0</v>
      </c>
      <c r="GD102">
        <f>IF($Z$6=0,0,IF(BZ102&lt;=0,0,('LED Curve'!$D$19*(BZ102/$Z$6)^3+'LED Curve'!$D$20*(BZ102/$Z$6)^2+'LED Curve'!$D$21*(BZ102/$Z$6)^1+'LED Curve'!$D$22)*$AE$6*$Z$6))</f>
        <v>0</v>
      </c>
      <c r="GF102">
        <f>IF($W$2=0,0,IF(CB102&lt;=0,0,('LED Curve'!$D$19*(CB102/$W$2)^3+'LED Curve'!$D$20*(CB102/$W$2)^2+'LED Curve'!$D$21*(CB102/$W$2)^1+'LED Curve'!$D$22)*$AC$2*$W$2))</f>
        <v>845.5163068896444</v>
      </c>
      <c r="GG102">
        <f>IF($W$3=0,0,IF(CC102&lt;=0,0,('LED Curve'!$D$19*(CC102/$W$3)^3+'LED Curve'!$D$20*(CC102/$W$3)^2+'LED Curve'!$D$21*(CC102/$W$3)^1+'LED Curve'!$D$22)*$AC$3*$W$3))</f>
        <v>2113.7907672241108</v>
      </c>
      <c r="GH102">
        <f>IF($W$4=0,0,IF(CD102&lt;=0,0,('LED Curve'!$D$19*(CD102/$W$4)^3+'LED Curve'!$D$20*(CD102/$W$4)^2+'LED Curve'!$D$21*(CD102/$W$4)^1+'LED Curve'!$D$22)*$AC$4*$W$4))</f>
        <v>1902.4116905016999</v>
      </c>
      <c r="GI102">
        <f>IF($W$5=0,0,IF(CE102&lt;=0,0,('LED Curve'!$D$19*(CE102/$W$5)^3+'LED Curve'!$D$20*(CE102/$W$5)^2+'LED Curve'!$D$21*(CE102/$W$5)^1+'LED Curve'!$D$22)*$AC$5*$W$5))</f>
        <v>0</v>
      </c>
      <c r="GJ102">
        <f>IF($W$6=0,0,IF(CF102&lt;=0,0,('LED Curve'!$D$19*(CF102/$W$6)^3+'LED Curve'!$D$20*(CF102/$W$6)^2+'LED Curve'!$D$21*(CF102/$W$6)^1+'LED Curve'!$D$22)*$AC$6*$W$6))</f>
        <v>0</v>
      </c>
      <c r="GK102">
        <f>IF($Z$2=0,0,IF(CG102&lt;=0,0,('LED Curve'!$D$19*(CG102/$Z$2)^3+'LED Curve'!$D$20*(CG102/$Z$2)^2+'LED Curve'!$D$21*(CG102/$Z$2)^1+'LED Curve'!$D$22)*$AE$2*$Z$2))</f>
        <v>0</v>
      </c>
      <c r="GL102">
        <f>IF($Z$3=0,0,IF(CH102&lt;=0,0,('LED Curve'!$D$19*(CH102/$Z$3)^3+'LED Curve'!$D$20*(CH102/$Z$3)^2+'LED Curve'!$D$21*(CH102/$Z$3)^1+'LED Curve'!$D$22)*$AE$3*$Z$3))</f>
        <v>0</v>
      </c>
      <c r="GM102">
        <f>IF($Z$4=0,0,IF(CI102&lt;=0,0,('LED Curve'!$D$19*(CI102/$Z$4)^3+'LED Curve'!$D$20*(CI102/$Z$4)^2+'LED Curve'!$D$21*(CI102/$Z$4)^1+'LED Curve'!$D$22)*$AE$4*$Z$4))</f>
        <v>0</v>
      </c>
      <c r="GN102">
        <f>IF($Z$5=0,0,IF(CJ102&lt;=0,0,('LED Curve'!$D$19*(CJ102/$Z$5)^3+'LED Curve'!$D$20*(CJ102/$Z$5)^2+'LED Curve'!$D$21*(CJ102/$Z$5)^1+'LED Curve'!$D$22)*$AE$5*$Z$5))</f>
        <v>0</v>
      </c>
      <c r="GO102">
        <f>IF($Z$6=0,0,IF(CK102&lt;=0,0,('LED Curve'!$D$19*(CK102/$Z$6)^3+'LED Curve'!$D$20*(CK102/$Z$6)^2+'LED Curve'!$D$21*(CK102/$Z$6)^1+'LED Curve'!$D$22)*$AE$6*$Z$6))</f>
        <v>0</v>
      </c>
      <c r="GQ102">
        <f t="shared" si="226"/>
        <v>2879.1418932023207</v>
      </c>
      <c r="GR102">
        <f t="shared" si="154"/>
        <v>1114.2460077847427</v>
      </c>
      <c r="GS102">
        <f t="shared" si="227"/>
        <v>2917.4961321566716</v>
      </c>
      <c r="GT102">
        <f t="shared" si="155"/>
        <v>609.27021531755599</v>
      </c>
      <c r="GU102">
        <f t="shared" si="228"/>
        <v>4861.7187646154553</v>
      </c>
      <c r="GV102">
        <f t="shared" si="156"/>
        <v>2299.6067200571179</v>
      </c>
    </row>
    <row r="103" spans="1:204" ht="16.899999999999999">
      <c r="A103">
        <v>92</v>
      </c>
      <c r="B103">
        <f t="shared" si="117"/>
        <v>2.9947916666666669E-3</v>
      </c>
      <c r="C103" s="50">
        <f t="shared" si="118"/>
        <v>136.67086320612603</v>
      </c>
      <c r="D103" s="50">
        <f t="shared" si="119"/>
        <v>152.01207022902889</v>
      </c>
      <c r="E103" s="50">
        <f t="shared" si="120"/>
        <v>167.35327725193179</v>
      </c>
      <c r="G103" s="52">
        <f t="shared" si="121"/>
        <v>2.1693787810496192</v>
      </c>
      <c r="H103" s="52">
        <f t="shared" si="122"/>
        <v>2.4128900036353791</v>
      </c>
      <c r="I103" s="52">
        <f t="shared" si="123"/>
        <v>2.6564012262211394</v>
      </c>
      <c r="J103" s="52">
        <f>IF(C103&lt;Calculation!D$19,0,G103)</f>
        <v>2.1693787810496192</v>
      </c>
      <c r="K103" s="52">
        <f>IF(D103&lt;Calculation!D$19,0,H103)</f>
        <v>2.4128900036353791</v>
      </c>
      <c r="L103" s="52">
        <f>IF(E103&lt;Calculation!D$19,0,I103)</f>
        <v>2.6564012262211394</v>
      </c>
      <c r="M103" s="52">
        <f>IF(IF(C103&lt;Calculation!D$19,0,C103*(R$3/(R$2+R$3)))&gt;0,$H$2*SIN(2*PI()*$E$2*B103)+$H$5,0)</f>
        <v>2.1857832755409921</v>
      </c>
      <c r="N103" s="52">
        <f>IF(IF(D103&lt;Calculation!D$19,0,D103*(R$3/(R$2+R$3)))&gt;0,$J$2*SIN(2*PI()*$E$2*B103)+$J$5,0)</f>
        <v>2.2351665913996421</v>
      </c>
      <c r="O103" s="52">
        <f>IF(IF(E103&lt;Calculation!D$19,0,E103*(R$3/(R$2+R$3)))&gt;0,$L$2*SIN(2*PI()*$E$2*B103)+$L$5,0)</f>
        <v>2.2910973329061886</v>
      </c>
      <c r="Q103" s="55">
        <f>(M103/Design!C$43)*10^3</f>
        <v>242.86480839344358</v>
      </c>
      <c r="R103" s="55">
        <f>(N103/Design!C$43)*10^3</f>
        <v>248.35184348884911</v>
      </c>
      <c r="S103" s="55">
        <f>(O103/Design!C$43)*10^3</f>
        <v>254.56637032290985</v>
      </c>
      <c r="U103" s="55">
        <f>(($H$2*SIN(2*PI()*$E$2*B103)+$H$5)/Design!C$43)*10^3</f>
        <v>242.86480839344358</v>
      </c>
      <c r="V103" s="55">
        <f>(($J$2*SIN(2*PI()*$E$2*B103)+$J$5)/Design!C$43)*10^3</f>
        <v>248.35184348884911</v>
      </c>
      <c r="W103" s="55">
        <f>(($L$2*SIN(2*PI()*$E$2*B103)+$L$5)/Design!C$43)*10^3</f>
        <v>254.56637032290985</v>
      </c>
      <c r="Y103" s="99">
        <f>IF(C103&lt;('LED Curve'!$D$14*(U103/$W$2)^3+'LED Curve'!$D$15*(U103/$W$2)^2+'LED Curve'!$D$16*(U103/$W$2)^1+'LED Curve'!$D$17)*$AC$2+((R$5-1)*Design!C$18),0,         ('LED Curve'!$D$14*(U103/$W$2)^3+'LED Curve'!$D$15*(U103/$W$2)^2+'LED Curve'!$D$16*(U103/$W$2)^1+'LED Curve'!$D$17)*$AC$2)</f>
        <v>26.911607897564945</v>
      </c>
      <c r="Z103" s="99">
        <f>IF(Y103=0,0,IF(C103&lt;Y103+('LED Curve'!$D$14*(U103/$W$3)^3+'LED Curve'!$D$15*(U103/$W$3)^2+'LED Curve'!$D$16*(U103/$W$3)^1+'LED Curve'!$D$17)*$AC$3+((R$5-2)*Design!C$18),0,         ('LED Curve'!$D$14*(U103/$W$3)^3+'LED Curve'!$D$15*(U103/$W$3)^2+'LED Curve'!$D$16*(U103/$W$3)^1+'LED Curve'!$D$17)*$AC$3))</f>
        <v>67.279019743912357</v>
      </c>
      <c r="AA103" s="99">
        <f>IF(Z103=0,0,IF(C103&lt;(SUM(Y103:Z103)+('LED Curve'!$D$14*(U103/$W$4)^3+'LED Curve'!$D$15*(U103/$W$4)^2+'LED Curve'!$D$16*(U103/$W$4)^1+'LED Curve'!$D$17)*$AC$4+((R$5-3)*Design!C$18)),0,         ('LED Curve'!$D$14*(U103/$W$4)^3+'LED Curve'!$D$15*(U103/$W$4)^2+'LED Curve'!$D$16*(U103/$W$4)^1+'LED Curve'!$D$17)*$AC$4))</f>
        <v>0</v>
      </c>
      <c r="AB103" s="99">
        <f>IF(AA103=0,0,IF(C103&lt;(SUM(Y103:AA103)+('LED Curve'!$D$14*(U103/$W$5)^3+'LED Curve'!$D$15*(U103/$W$5)^2+'LED Curve'!$D$16*(U103/$W$5)^1+'LED Curve'!$D$17)*$AC$5+((R$5-4)*Design!C$18)),0,         ('LED Curve'!$D$14*(U103/$W$5)^3+'LED Curve'!$D$15*(U103/$W$5)^2+'LED Curve'!$D$16*(U103/$W$5)^1+'LED Curve'!$D$17)*$AC$5))</f>
        <v>0</v>
      </c>
      <c r="AC103" s="99">
        <f>IF(AB103=0,0,IF(C103&lt;(SUM(Y103:AB103)+ ('LED Curve'!$D$14*(U103/$W$6)^3+'LED Curve'!$D$15*(U103/$W$6)^2+'LED Curve'!$D$16*(U103/$W$6)^1+'LED Curve'!$D$17)*$AC$6+((R$5-5)*Design!C$18)),0,         ('LED Curve'!$D$14*(U103/$W$6)^3+'LED Curve'!$D$15*(U103/$W$6)^2+'LED Curve'!$D$16*(U103/$W$6)^1+'LED Curve'!$D$17)*$AC$6))</f>
        <v>0</v>
      </c>
      <c r="AD103" s="99">
        <f>IF(AC103=0,0,IF(C103&lt;(SUM(Y103:AC103)+('LED Curve'!$D$14*(U103/$Z$2)^3+'LED Curve'!$D$15*(U103/$Z$2)^2+'LED Curve'!$D$16*(U103/$Z$2)^1+'LED Curve'!$D$17)*$AE$2+((R$5-6)*Design!C$18)),0,         ('LED Curve'!$D$14*(U103/$Z$2)^3+'LED Curve'!$D$15*(U103/$Z$2)^2+'LED Curve'!$D$16*(U103/$Z$2)^1+'LED Curve'!$D$17)*$AE$2))</f>
        <v>0</v>
      </c>
      <c r="AE103" s="99">
        <f>IF(AD103=0,0,IF(C103&lt;(SUM(Y103:AD103)+('LED Curve'!$D$14*(U103/$Z$3)^3+'LED Curve'!$D$15*(U103/$Z$3)^2+'LED Curve'!$D$16*(U103/$Z$3)^1+'LED Curve'!$D$17)*$AE$3+((R$5-7)*Design!C$18)),0,         ('LED Curve'!$D$14*(U103/$Z$3)^3+'LED Curve'!$D$15*(U103/$Z$3)^2+'LED Curve'!$D$16*(U103/$Z$3)^1+'LED Curve'!$D$17)*$AE$3))</f>
        <v>0</v>
      </c>
      <c r="AF103" s="99">
        <f>IF(AE103=0,0,IF(C103&lt;(SUM(Y103:AE103)+('LED Curve'!$D$14*(U103/$Z$4)^3+'LED Curve'!$D$15*(U103/$Z$4)^2+'LED Curve'!$D$16*(U103/$Z$4)^1+'LED Curve'!$D$17)*$AE$4+((R$5-8)*Design!C$18)),0,         ('LED Curve'!$D$14*(U103/$Z$4)^3+'LED Curve'!$D$15*(U103/$Z$4)^2+'LED Curve'!$D$16*(U103/$Z$4)^1+'LED Curve'!$D$17)*$AE$4))</f>
        <v>0</v>
      </c>
      <c r="AG103" s="99">
        <f>IF(AF103=0,0,IF(C103&lt;(SUM(Y103:AF103)+('LED Curve'!$D$14*(U103/$Z$5)^3+'LED Curve'!$D$15*(U103/$Z$5)^2+'LED Curve'!$D$16*(U103/$Z$5)^1+'LED Curve'!$D$17)*$AE$5+((R$5-9)*Design!C$18)),0,         ('LED Curve'!$D$14*(U103/$Z$5)^3+'LED Curve'!$D$15*(U103/$Z$5)^2+'LED Curve'!$D$16*(U103/$Z$5)^1+'LED Curve'!$D$17)*$AE$5))</f>
        <v>0</v>
      </c>
      <c r="AH103" s="99">
        <f>IF(AG103=0,0,IF(C103&lt;(SUM(Y103:AG103)+('LED Curve'!$D$14*(U103/$Z$6)^3+'LED Curve'!$D$15*(U103/$Z$6)^2+'LED Curve'!$D$16*(U103/$Z$6)^1+'LED Curve'!$D$17)*$AE$6+((R$5-10)*Design!C$18)),0,         ('LED Curve'!$D$14*(U103/$Z$6)^3+'LED Curve'!$D$15*(U103/$Z$6)^2+'LED Curve'!$D$16*(U103/$Z$6)^1+'LED Curve'!$D$17)*$AE$6))</f>
        <v>0</v>
      </c>
      <c r="AI103">
        <f t="shared" si="157"/>
        <v>94.190627641477306</v>
      </c>
      <c r="AJ103" s="57">
        <f>IF(D103&lt;('LED Curve'!$D$14*(V103/$W$2)^3+'LED Curve'!$D$15*(V103/$W$2)^2+'LED Curve'!$D$16*(V103/$W$2)^1+'LED Curve'!$D$17)*$AC$2+((R$5-1)*Design!C$18),0,         ('LED Curve'!$D$14*(V103/$W$2)^3+'LED Curve'!$D$15*(V103/$W$2)^2+'LED Curve'!$D$16*(V103/$W$2)^1+'LED Curve'!$D$17)*$AC$2)</f>
        <v>26.940107674233335</v>
      </c>
      <c r="AK103" s="57">
        <f>IF(AJ103=0,0,IF(D103&lt;AJ103+('LED Curve'!$D$14*(V103/$W$3)^3+'LED Curve'!$D$15*(V103/$W$3)^2+'LED Curve'!$D$16*(V103/$W$3)^1+'LED Curve'!$D$17)*$AC$3+((R$5-1)*Design!C$18),0,         ('LED Curve'!$D$14*(V103/$W$3)^3+'LED Curve'!$D$15*(V103/$W$3)^2+'LED Curve'!$D$16*(V103/$W$3)^1+'LED Curve'!$D$17)*$AC$3))</f>
        <v>67.350269185583343</v>
      </c>
      <c r="AL103" s="57">
        <f>IF(AK103=0,0,IF(D103&lt;(SUM(AJ103:AK103)+('LED Curve'!$D$14*(V103/$W$4)^3+'LED Curve'!$D$15*(V103/$W$4)^2+'LED Curve'!$D$16*(V103/$W$4)^1+'LED Curve'!$D$17)*$AC$4+((R$5-1)*Design!C$18)),0,         ('LED Curve'!$D$14*(V103/$W$4)^3+'LED Curve'!$D$15*(V103/$W$4)^2+'LED Curve'!$D$16*(V103/$W$4)^1+'LED Curve'!$D$17)*$AC$4))</f>
        <v>0</v>
      </c>
      <c r="AM103" s="57">
        <f>IF(AL103=0,0,IF(D103&lt;(SUM(AJ103:AL103)+('LED Curve'!$D$14*(V103/$W$5)^3+'LED Curve'!$D$15*(V103/$W$5)^2+'LED Curve'!$D$16*(V103/$W$5)^1+'LED Curve'!$D$17)*$AC$5+((R$5-1)*Design!C$18)),0,         ('LED Curve'!$D$14*(V103/$W$5)^3+'LED Curve'!$D$15*(V103/$W$5)^2+'LED Curve'!$D$16*(V103/$W$5)^1+'LED Curve'!$D$17)*$AC$5))</f>
        <v>0</v>
      </c>
      <c r="AN103" s="57">
        <f>IF(AM103=0,0,IF(D103&lt;(SUM(AJ103:AM103)+ ('LED Curve'!$D$14*(V103/$W$6)^3+'LED Curve'!$D$15*(V103/$W$6)^2+'LED Curve'!$D$16*(V103/$W$6)^1+'LED Curve'!$D$17)*$AC$6+((R$5-1)*Design!C$18)),0,         ('LED Curve'!$D$14*(V103/$W$6)^3+'LED Curve'!$D$15*(V103/$W$6)^2+'LED Curve'!$D$16*(V103/$W$6)^1+'LED Curve'!$D$17)*$AC$6))</f>
        <v>0</v>
      </c>
      <c r="AO103" s="57">
        <f>IF(AN103=0,0,IF(D103&lt;(SUM(AJ103:AN103)+('LED Curve'!$D$14*(V103/$Z$2)^3+'LED Curve'!$D$15*(V103/$Z$2)^2+'LED Curve'!$D$16*(V103/$Z$2)^1+'LED Curve'!$D$17)*$AE$2+((R$5-1)*Design!C$18)),0,         ('LED Curve'!$D$14*(V103/$Z$2)^3+'LED Curve'!$D$15*(V103/$Z$2)^2+'LED Curve'!$D$16*(V103/$Z$2)^1+'LED Curve'!$D$17)*$AE$2))</f>
        <v>0</v>
      </c>
      <c r="AP103" s="57">
        <f>IF(AO103=0,0,IF(D103&lt;(SUM(AJ103:AO103)+('LED Curve'!$D$14*(V103/$Z$3)^3+'LED Curve'!$D$15*(V103/$Z$3)^2+'LED Curve'!$D$16*(V103/$Z$3)^1+'LED Curve'!$D$17)*$AE$3+((R$5-1)*Design!C$18)),0,         ('LED Curve'!$D$14*(V103/$Z$3)^3+'LED Curve'!$D$15*(V103/$Z$3)^2+'LED Curve'!$D$16*(V103/$Z$3)^1+'LED Curve'!$D$17)*$AE$3))</f>
        <v>0</v>
      </c>
      <c r="AQ103" s="57">
        <f>IF(AP103=0,0,IF(D103&lt;(SUM(AJ103:AP103)+('LED Curve'!$D$14*(V103/$Z$4)^3+'LED Curve'!$D$15*(V103/$Z$4)^2+'LED Curve'!$D$16*(V103/$Z$4)^1+'LED Curve'!$D$17)*$AE$4+((R$5-1)*Design!C$18)),0,         ('LED Curve'!$D$14*(V103/$Z$4)^3+'LED Curve'!$D$15*(V103/$Z$4)^2+'LED Curve'!$D$16*(V103/$Z$4)^1+'LED Curve'!$D$17)*$AE$4))</f>
        <v>0</v>
      </c>
      <c r="AR103" s="57">
        <f>IF(AQ103=0,0,IF(D103&lt;(SUM(AJ103:AQ103)+('LED Curve'!$D$14*(V103/$Z$5)^3+'LED Curve'!$D$15*(V103/$Z$5)^2+'LED Curve'!$D$16*(V103/$Z$5)^1+'LED Curve'!$D$17)*$AE$5+((R$5-1)*Design!C$18)),0,         ('LED Curve'!$D$14*(V103/$Z$5)^3+'LED Curve'!$D$15*(V103/$Z$5)^2+'LED Curve'!$D$16*(V103/$Z$5)^1+'LED Curve'!$D$17)*$AE$5))</f>
        <v>0</v>
      </c>
      <c r="AS103" s="57">
        <f>IF(AR103=0,0,IF(D103&lt;(SUM(AJ103:AR103)+('LED Curve'!$D$14*(V103/$Z$6)^3+'LED Curve'!$D$15*(V103/$Z$6)^2+'LED Curve'!$D$16*(V103/$Z$6)^1+'LED Curve'!$D$17)*$AE$6+((R$5-1)*Design!C$18)),0,         ('LED Curve'!$D$14*(V103/$Z$6)^3+'LED Curve'!$D$15*(V103/$Z$6)^2+'LED Curve'!$D$16*(V103/$Z$6)^1+'LED Curve'!$D$17)*$AE$6))</f>
        <v>0</v>
      </c>
      <c r="AU103" s="59">
        <f>IF(E103&lt;('LED Curve'!$D$14*(W103/$W$2)^3+'LED Curve'!$D$15*(W103/$W$2)^2+'LED Curve'!$D$16*(W103/$W$2)^1+'LED Curve'!$D$17)*$AC$2+((R$5-1)*Design!C$18),0,         ('LED Curve'!$D$14*(W103/$W$2)^3+'LED Curve'!$D$15*(W103/$W$2)^2+'LED Curve'!$D$16*(W103/$W$2)^1+'LED Curve'!$D$17)*$AC$2)</f>
        <v>26.963035900468796</v>
      </c>
      <c r="AV103" s="59">
        <f>IF(AU103=0,0,IF(E103&lt;AU103+('LED Curve'!$D$14*(W103/$W$3)^3+'LED Curve'!$D$15*(W103/$W$3)^2+'LED Curve'!$D$16*(W103/$W$3)^1+'LED Curve'!$D$17)*$AC$3+((R$5-2)*Design!C$18),0,         ('LED Curve'!$D$14*(W103/$W$3)^3+'LED Curve'!$D$15*(W103/$W$3)^2+'LED Curve'!$D$16*(W103/$W$3)^1+'LED Curve'!$D$17)*$AC$3))</f>
        <v>67.407589751171997</v>
      </c>
      <c r="AW103" s="59">
        <f>IF(AV103=0,0,IF(E103&lt;(SUM(AU103:AV103)+('LED Curve'!$D$14*(W103/$W$4)^3+'LED Curve'!$D$15*(W103/$W$4)^2+'LED Curve'!$D$16*(W103/$W$4)^1+'LED Curve'!$D$17)*$AC$4+((R$5-3)*Design!C$18)),0,         ('LED Curve'!$D$14*(W103/$W$4)^3+'LED Curve'!$D$15*(W103/$W$4)^2+'LED Curve'!$D$16*(W103/$W$4)^1+'LED Curve'!$D$17)*$AC$4))</f>
        <v>60.666830776054795</v>
      </c>
      <c r="AX103" s="59">
        <f>IF(AW103=0,0,IF(E103&lt;(SUM(AU103:AW103)+('LED Curve'!$D$14*(W103/$W$5)^3+'LED Curve'!$D$15*(W103/$W$5)^2+'LED Curve'!$D$16*(W103/$W$5)^1+'LED Curve'!$D$17)*$AC$5+((R$5-4)*Design!C$18)),0,         ('LED Curve'!$D$14*(W103/$W$5)^3+'LED Curve'!$D$15*(W103/$W$5)^2+'LED Curve'!$D$16*(W103/$W$5)^1+'LED Curve'!$D$17)*$AC$5))</f>
        <v>0</v>
      </c>
      <c r="AY103" s="59">
        <f>IF(AX103=0,0,IF(E103&lt;(SUM(AU103:AX103)+ ('LED Curve'!$D$14*(W103/$W$6)^3+'LED Curve'!$D$15*(W103/$W$6)^2+'LED Curve'!$D$16*(W103/$W$6)^1+'LED Curve'!$D$17)*$AC$6+((R$5-5)*Design!C$18)),0,         ('LED Curve'!$D$14*(W103/$W$6)^3+'LED Curve'!$D$15*(W103/$W$6)^2+'LED Curve'!$D$16*(W103/$W$6)^1+'LED Curve'!$D$17)*$AC$6))</f>
        <v>0</v>
      </c>
      <c r="AZ103" s="59">
        <f>IF(AY103=0,0,IF(E103&lt;(SUM(AU103:AY103)+('LED Curve'!$D$14*(W103/$Z$2)^3+'LED Curve'!$D$15*(W103/$Z$2)^2+'LED Curve'!$D$16*(W103/$Z$2)^1+'LED Curve'!$D$17)*$AE$2+((R$5-6)*Design!C$18)),0,         ('LED Curve'!$D$14*(W103/$Z$2)^3+'LED Curve'!$D$15*(W103/$Z$2)^2+'LED Curve'!$D$16*(W103/$Z$2)^1+'LED Curve'!$D$17)*$AE$2))</f>
        <v>0</v>
      </c>
      <c r="BA103" s="59">
        <f>IF(AZ103=0,0,IF(E103&lt;(SUM(AU103:AZ103)+('LED Curve'!$D$14*(W103/$Z$3)^3+'LED Curve'!$D$15*(W103/$Z$3)^2+'LED Curve'!$D$16*(W103/$Z$3)^1+'LED Curve'!$D$17)*$AE$3+((R$5-7)*Design!C$18)),0,         ('LED Curve'!$D$14*(W103/$Z$3)^3+'LED Curve'!$D$15*(W103/$Z$3)^2+'LED Curve'!$D$16*(W103/$Z$3)^1+'LED Curve'!$D$17)*$AE$3))</f>
        <v>0</v>
      </c>
      <c r="BB103" s="59">
        <f>IF(BA103=0,0,IF(E103&lt;(SUM(AU103:BA103)+('LED Curve'!$D$14*(W103/$Z$4)^3+'LED Curve'!$D$15*(W103/$Z$4)^2+'LED Curve'!$D$16*(W103/$Z$4)^1+'LED Curve'!$D$17)*$AE$4+((R$5-8)*Design!C$18)),0,         ('LED Curve'!$D$14*(W103/$Z$4)^3+'LED Curve'!$D$15*(W103/$Z$4)^2+'LED Curve'!$D$16*(W103/$Z$4)^1+'LED Curve'!$D$17)*$AE$4))</f>
        <v>0</v>
      </c>
      <c r="BC103" s="59">
        <f>IF(BB103=0,0,IF(E103&lt;(SUM(AU103:BB103)+('LED Curve'!$D$14*(W103/$Z$5)^3+'LED Curve'!$D$15*(W103/$Z$5)^2+'LED Curve'!$D$16*(W103/$Z$5)^1+'LED Curve'!$D$17)*$AE$5+((R$5-9)*Design!C$18)),0,         ('LED Curve'!$D$14*(W103/$Z$5)^3+'LED Curve'!$D$15*(W103/$Z$5)^2+'LED Curve'!$D$16*(W103/$Z$5)^1+'LED Curve'!$D$17)*$AE$5))</f>
        <v>0</v>
      </c>
      <c r="BD103" s="59">
        <f>IF(BC103=0,0,IF(E103&lt;(SUM(AU103:BC103)+('LED Curve'!$D$14*(W103/$Z$6)^3+'LED Curve'!$D$15*(W103/$Z$6)^2+'LED Curve'!$D$16*(W103/$Z$6)^1+'LED Curve'!$D$17)*$AE$6+((R$5-10)*Design!C$18)),0,         ('LED Curve'!$D$14*(W103/$Z$6)^3+'LED Curve'!$D$15*(W103/$Z$6)^2+'LED Curve'!$D$16*(W103/$Z$6)^1+'LED Curve'!$D$17)*$AE$6))</f>
        <v>0</v>
      </c>
      <c r="BE103">
        <f t="shared" si="158"/>
        <v>155.03745642769559</v>
      </c>
      <c r="BF103" s="64">
        <f t="shared" si="124"/>
        <v>242.86480839344358</v>
      </c>
      <c r="BG103" s="64">
        <f t="shared" si="125"/>
        <v>242.86480839344358</v>
      </c>
      <c r="BH103" s="64">
        <f t="shared" si="126"/>
        <v>0</v>
      </c>
      <c r="BI103" s="64">
        <f t="shared" si="127"/>
        <v>0</v>
      </c>
      <c r="BJ103" s="64">
        <f t="shared" si="128"/>
        <v>0</v>
      </c>
      <c r="BK103" s="64">
        <f t="shared" si="129"/>
        <v>0</v>
      </c>
      <c r="BL103" s="64">
        <f t="shared" si="130"/>
        <v>0</v>
      </c>
      <c r="BM103" s="64">
        <f t="shared" si="131"/>
        <v>0</v>
      </c>
      <c r="BN103" s="64">
        <f t="shared" si="132"/>
        <v>0</v>
      </c>
      <c r="BO103" s="64">
        <f t="shared" si="133"/>
        <v>0</v>
      </c>
      <c r="BQ103" s="67">
        <f t="shared" si="134"/>
        <v>248.35184348884911</v>
      </c>
      <c r="BR103" s="67">
        <f t="shared" si="135"/>
        <v>248.35184348884911</v>
      </c>
      <c r="BS103" s="67">
        <f t="shared" si="136"/>
        <v>0</v>
      </c>
      <c r="BT103" s="67">
        <f t="shared" si="137"/>
        <v>0</v>
      </c>
      <c r="BU103" s="67">
        <f t="shared" si="138"/>
        <v>0</v>
      </c>
      <c r="BV103" s="67">
        <f t="shared" si="139"/>
        <v>0</v>
      </c>
      <c r="BW103" s="67">
        <f t="shared" si="140"/>
        <v>0</v>
      </c>
      <c r="BX103" s="67">
        <f t="shared" si="141"/>
        <v>0</v>
      </c>
      <c r="BY103" s="67">
        <f t="shared" si="142"/>
        <v>0</v>
      </c>
      <c r="BZ103" s="67">
        <f t="shared" si="143"/>
        <v>0</v>
      </c>
      <c r="CB103" s="70">
        <f t="shared" si="144"/>
        <v>254.56637032290985</v>
      </c>
      <c r="CC103" s="70">
        <f t="shared" si="145"/>
        <v>254.56637032290985</v>
      </c>
      <c r="CD103" s="70">
        <f t="shared" si="146"/>
        <v>254.56637032290985</v>
      </c>
      <c r="CE103" s="70">
        <f t="shared" si="147"/>
        <v>0</v>
      </c>
      <c r="CF103" s="70">
        <f t="shared" si="148"/>
        <v>0</v>
      </c>
      <c r="CG103" s="70">
        <f t="shared" si="149"/>
        <v>0</v>
      </c>
      <c r="CH103" s="70">
        <f t="shared" si="150"/>
        <v>0</v>
      </c>
      <c r="CI103" s="70">
        <f t="shared" si="151"/>
        <v>0</v>
      </c>
      <c r="CJ103" s="70">
        <f t="shared" si="152"/>
        <v>0</v>
      </c>
      <c r="CK103" s="70">
        <f t="shared" si="153"/>
        <v>0</v>
      </c>
      <c r="CL103">
        <f t="shared" si="159"/>
        <v>763.69911096872954</v>
      </c>
      <c r="CM103" s="64">
        <f t="shared" si="160"/>
        <v>242.86480839344358</v>
      </c>
      <c r="CN103" s="64">
        <f t="shared" si="161"/>
        <v>242.86480839344358</v>
      </c>
      <c r="CO103" s="64">
        <f t="shared" si="162"/>
        <v>0</v>
      </c>
      <c r="CP103" s="64">
        <f t="shared" si="163"/>
        <v>0</v>
      </c>
      <c r="CQ103" s="64">
        <f t="shared" si="164"/>
        <v>0</v>
      </c>
      <c r="CR103" s="64">
        <f t="shared" si="165"/>
        <v>0</v>
      </c>
      <c r="CS103" s="64">
        <f t="shared" si="166"/>
        <v>0</v>
      </c>
      <c r="CT103" s="64">
        <f t="shared" si="167"/>
        <v>0</v>
      </c>
      <c r="CU103" s="64">
        <f t="shared" si="168"/>
        <v>0</v>
      </c>
      <c r="CV103" s="64">
        <f t="shared" si="169"/>
        <v>0</v>
      </c>
      <c r="CX103" s="103">
        <f t="shared" si="170"/>
        <v>248.35184348884911</v>
      </c>
      <c r="CY103" s="103">
        <f t="shared" si="171"/>
        <v>248.35184348884911</v>
      </c>
      <c r="CZ103" s="103">
        <f t="shared" si="172"/>
        <v>0</v>
      </c>
      <c r="DA103" s="103">
        <f t="shared" si="173"/>
        <v>0</v>
      </c>
      <c r="DB103" s="103">
        <f t="shared" si="174"/>
        <v>0</v>
      </c>
      <c r="DC103" s="103">
        <f t="shared" si="175"/>
        <v>0</v>
      </c>
      <c r="DD103" s="103">
        <f t="shared" si="176"/>
        <v>0</v>
      </c>
      <c r="DE103" s="103">
        <f t="shared" si="177"/>
        <v>0</v>
      </c>
      <c r="DF103" s="103">
        <f t="shared" si="178"/>
        <v>0</v>
      </c>
      <c r="DG103" s="103">
        <f t="shared" si="179"/>
        <v>0</v>
      </c>
      <c r="DI103" s="70">
        <f t="shared" si="180"/>
        <v>254.56637032290985</v>
      </c>
      <c r="DJ103" s="70">
        <f t="shared" si="181"/>
        <v>254.56637032290985</v>
      </c>
      <c r="DK103" s="70">
        <f t="shared" si="182"/>
        <v>254.56637032290985</v>
      </c>
      <c r="DL103" s="70">
        <f t="shared" si="183"/>
        <v>0</v>
      </c>
      <c r="DM103" s="70">
        <f t="shared" si="184"/>
        <v>0</v>
      </c>
      <c r="DN103" s="70">
        <f t="shared" si="185"/>
        <v>0</v>
      </c>
      <c r="DO103" s="70">
        <f t="shared" si="186"/>
        <v>0</v>
      </c>
      <c r="DP103" s="70">
        <f t="shared" si="187"/>
        <v>0</v>
      </c>
      <c r="DQ103" s="70">
        <f t="shared" si="188"/>
        <v>0</v>
      </c>
      <c r="DR103" s="70">
        <f t="shared" si="189"/>
        <v>0</v>
      </c>
      <c r="DT103">
        <f t="shared" si="190"/>
        <v>33.192543005522332</v>
      </c>
      <c r="DU103">
        <f t="shared" si="191"/>
        <v>37.752477873935725</v>
      </c>
      <c r="DV103">
        <f t="shared" si="192"/>
        <v>42.602516351667873</v>
      </c>
      <c r="DX103">
        <f t="shared" si="193"/>
        <v>0.5545791169923171</v>
      </c>
      <c r="DY103">
        <f t="shared" si="194"/>
        <v>0.54274430069786395</v>
      </c>
      <c r="DZ103">
        <f t="shared" si="195"/>
        <v>0.52979448888691405</v>
      </c>
      <c r="EB103">
        <f t="shared" si="196"/>
        <v>6.5358824956015935</v>
      </c>
      <c r="EC103">
        <f t="shared" si="197"/>
        <v>16.339706239003984</v>
      </c>
      <c r="ED103">
        <f t="shared" si="198"/>
        <v>0</v>
      </c>
      <c r="EE103">
        <f t="shared" si="199"/>
        <v>0</v>
      </c>
      <c r="EF103">
        <f t="shared" si="200"/>
        <v>0</v>
      </c>
      <c r="EG103">
        <f t="shared" si="201"/>
        <v>0</v>
      </c>
      <c r="EH103">
        <f t="shared" si="202"/>
        <v>0</v>
      </c>
      <c r="EI103">
        <f t="shared" si="203"/>
        <v>0</v>
      </c>
      <c r="EJ103">
        <f t="shared" si="204"/>
        <v>0</v>
      </c>
      <c r="EK103">
        <f t="shared" si="205"/>
        <v>0</v>
      </c>
      <c r="EM103">
        <f t="shared" si="206"/>
        <v>6.6906254046839404</v>
      </c>
      <c r="EN103">
        <f t="shared" si="207"/>
        <v>16.726563511709852</v>
      </c>
      <c r="EO103">
        <f t="shared" si="208"/>
        <v>0</v>
      </c>
      <c r="EP103">
        <f t="shared" si="209"/>
        <v>0</v>
      </c>
      <c r="EQ103">
        <f t="shared" si="210"/>
        <v>0</v>
      </c>
      <c r="ER103">
        <f t="shared" si="211"/>
        <v>0</v>
      </c>
      <c r="ES103">
        <f t="shared" si="212"/>
        <v>0</v>
      </c>
      <c r="ET103">
        <f t="shared" si="213"/>
        <v>0</v>
      </c>
      <c r="EU103">
        <f t="shared" si="214"/>
        <v>0</v>
      </c>
      <c r="EV103">
        <f t="shared" si="215"/>
        <v>0</v>
      </c>
      <c r="EX103">
        <f t="shared" si="216"/>
        <v>6.8638821820686529</v>
      </c>
      <c r="EY103">
        <f t="shared" si="217"/>
        <v>17.159705455171633</v>
      </c>
      <c r="EZ103">
        <f t="shared" si="218"/>
        <v>15.44373490965447</v>
      </c>
      <c r="FA103">
        <f t="shared" si="219"/>
        <v>0</v>
      </c>
      <c r="FB103">
        <f t="shared" si="220"/>
        <v>0</v>
      </c>
      <c r="FC103">
        <f t="shared" si="221"/>
        <v>0</v>
      </c>
      <c r="FD103">
        <f t="shared" si="222"/>
        <v>0</v>
      </c>
      <c r="FE103">
        <f t="shared" si="223"/>
        <v>0</v>
      </c>
      <c r="FF103">
        <f t="shared" si="224"/>
        <v>0</v>
      </c>
      <c r="FG103">
        <f t="shared" si="225"/>
        <v>0</v>
      </c>
      <c r="FJ103">
        <f>IF($W$2=0,0,IF(BF103&lt;=0,0,('LED Curve'!$D$19*(BF103/$W$2)^3+'LED Curve'!$D$20*(BF103/$W$2)^2+'LED Curve'!$D$21*(BF103/$W$2)^1+'LED Curve'!$D$22)*$AC$2*$W$2))</f>
        <v>825.59733732397922</v>
      </c>
      <c r="FK103">
        <f>IF($W$3=0,0,IF(BG103&lt;=0,0,('LED Curve'!$D$19*(BG103/$W$3)^3+'LED Curve'!$D$20*(BG103/$W$3)^2+'LED Curve'!$D$21*(BG103/$W$3)^1+'LED Curve'!$D$22)*$AC$3*$W$3))</f>
        <v>2063.9933433099482</v>
      </c>
      <c r="FL103">
        <f>IF($W$4=0,0,IF(BH103&lt;=0,0,('LED Curve'!$D$19*(BH103/$W$4)^3+'LED Curve'!$D$20*(BH103/$W$4)^2+'LED Curve'!$D$21*(BH103/$W$4)^1+'LED Curve'!$D$22)*$AC$4*$W$4))</f>
        <v>0</v>
      </c>
      <c r="FM103">
        <f>IF($W$5=0,0,IF(BI103&lt;=0,0,('LED Curve'!$D$19*(BI103/$W$5)^3+'LED Curve'!$D$20*(BI103/$W$5)^2+'LED Curve'!$D$21*(BI103/$W$5)^1+'LED Curve'!$D$22)*$AC$5*$W$5))</f>
        <v>0</v>
      </c>
      <c r="FN103">
        <f>IF($W$6=0,0,IF(BJ103&lt;=0,0,('LED Curve'!$D$19*(BJ103/$W$6)^3+'LED Curve'!$D$20*(BJ103/$W$6)^2+'LED Curve'!$D$21*(BJ103/$W$6)^1+'LED Curve'!$D$22)*$AC$6*$W$6))</f>
        <v>0</v>
      </c>
      <c r="FO103">
        <f>IF($Z$2=0,0,IF(BK103&lt;=0,0,('LED Curve'!$D$19*(BK103/$Z$2)^3+'LED Curve'!$D$20*(BK103/$Z$2)^2+'LED Curve'!$D$21*(BK103/$Z$2)^1+'LED Curve'!$D$22)*$AE$2*$Z$2))</f>
        <v>0</v>
      </c>
      <c r="FP103">
        <f>IF($Z$3=0,0,IF(BL103&lt;=0,0,('LED Curve'!$D$19*(BL103/$Z$3)^3+'LED Curve'!$D$20*(BL103/$Z$3)^2+'LED Curve'!$D$21*(BL103/$Z$3)^1+'LED Curve'!$D$22)*$AE$3*$Z$3))</f>
        <v>0</v>
      </c>
      <c r="FQ103">
        <f>IF($Z$4=0,0,IF(BM103&lt;=0,0,('LED Curve'!$D$19*(BM103/$Z$4)^3+'LED Curve'!$D$20*(BM103/$Z$4)^2+'LED Curve'!$D$21*(BM103/$Z$4)^1+'LED Curve'!$D$22)*$AE$4*$Z$4))</f>
        <v>0</v>
      </c>
      <c r="FR103">
        <f>IF($Z$5=0,0,IF(BN103&lt;=0,0,('LED Curve'!$D$19*(BN103/$Z$5)^3+'LED Curve'!$D$20*(BN103/$Z$5)^2+'LED Curve'!$D$21*(BN103/$Z$5)^1+'LED Curve'!$D$22)*$AE$5*$Z$5))</f>
        <v>0</v>
      </c>
      <c r="FS103">
        <f>IF($Z$6=0,0,IF(BO103&lt;=0,0,('LED Curve'!$D$19*(BO103/$Z$6)^3+'LED Curve'!$D$20*(BO103/$Z$6)^2+'LED Curve'!$D$21*(BO103/$Z$6)^1+'LED Curve'!$D$22)*$AE$6*$Z$6))</f>
        <v>0</v>
      </c>
      <c r="FU103">
        <f>IF($W$2=0,0,IF(BQ103&lt;=0,0,('LED Curve'!$D$19*(BQ103/$W$2)^3+'LED Curve'!$D$20*(BQ103/$W$2)^2+'LED Curve'!$D$21*(BQ103/$W$2)^1+'LED Curve'!$D$22)*$AC$2*$W$2))</f>
        <v>836.76127640063635</v>
      </c>
      <c r="FV103">
        <f>IF($W$3=0,0,IF(BR103&lt;=0,0,('LED Curve'!$D$19*(BR103/$W$3)^3+'LED Curve'!$D$20*(BR103/$W$3)^2+'LED Curve'!$D$21*(BR103/$W$3)^1+'LED Curve'!$D$22)*$AC$3*$W$3))</f>
        <v>2091.903191001591</v>
      </c>
      <c r="FW103">
        <f>IF($W$4=0,0,IF(BS103&lt;=0,0,('LED Curve'!$D$19*(BS103/$W$4)^3+'LED Curve'!$D$20*(BS103/$W$4)^2+'LED Curve'!$D$21*(BS103/$W$4)^1+'LED Curve'!$D$22)*$AC$4*$W$4))</f>
        <v>0</v>
      </c>
      <c r="FX103">
        <f>IF($W$5=0,0,IF(BT103&lt;=0,0,('LED Curve'!$D$19*(BT103/$W$5)^3+'LED Curve'!$D$20*(BT103/$W$5)^2+'LED Curve'!$D$21*(BT103/$W$5)^1+'LED Curve'!$D$22)*$AC$5*$W$5))</f>
        <v>0</v>
      </c>
      <c r="FY103">
        <f>IF($W$6=0,0,IF(BU103&lt;=0,0,('LED Curve'!$D$19*(BU103/$W$6)^3+'LED Curve'!$D$20*(BU103/$W$6)^2+'LED Curve'!$D$21*(BU103/$W$6)^1+'LED Curve'!$D$22)*$AC$6*$W$6))</f>
        <v>0</v>
      </c>
      <c r="FZ103">
        <f>IF($Z$2=0,0,IF(BV103&lt;=0,0,('LED Curve'!$D$19*(BV103/$Z$2)^3+'LED Curve'!$D$20*(BV103/$Z$2)^2+'LED Curve'!$D$21*(BV103/$Z$2)^1+'LED Curve'!$D$22)*$AE$2*$Z$2))</f>
        <v>0</v>
      </c>
      <c r="GA103">
        <f>IF($Z$3=0,0,IF(BW103&lt;=0,0,('LED Curve'!$D$19*(BW103/$Z$3)^3+'LED Curve'!$D$20*(BW103/$Z$3)^2+'LED Curve'!$D$21*(BW103/$Z$3)^1+'LED Curve'!$D$22)*$AE$3*$Z$3))</f>
        <v>0</v>
      </c>
      <c r="GB103">
        <f>IF($Z$4=0,0,IF(BX103&lt;=0,0,('LED Curve'!$D$19*(BX103/$Z$4)^3+'LED Curve'!$D$20*(BX103/$Z$4)^2+'LED Curve'!$D$21*(BX103/$Z$4)^1+'LED Curve'!$D$22)*$AE$4*$Z$4))</f>
        <v>0</v>
      </c>
      <c r="GC103">
        <f>IF($Z$5=0,0,IF(BY103&lt;=0,0,('LED Curve'!$D$19*(BY103/$Z$5)^3+'LED Curve'!$D$20*(BY103/$Z$5)^2+'LED Curve'!$D$21*(BY103/$Z$5)^1+'LED Curve'!$D$22)*$AE$5*$Z$5))</f>
        <v>0</v>
      </c>
      <c r="GD103">
        <f>IF($Z$6=0,0,IF(BZ103&lt;=0,0,('LED Curve'!$D$19*(BZ103/$Z$6)^3+'LED Curve'!$D$20*(BZ103/$Z$6)^2+'LED Curve'!$D$21*(BZ103/$Z$6)^1+'LED Curve'!$D$22)*$AE$6*$Z$6))</f>
        <v>0</v>
      </c>
      <c r="GF103">
        <f>IF($W$2=0,0,IF(CB103&lt;=0,0,('LED Curve'!$D$19*(CB103/$W$2)^3+'LED Curve'!$D$20*(CB103/$W$2)^2+'LED Curve'!$D$21*(CB103/$W$2)^1+'LED Curve'!$D$22)*$AC$2*$W$2))</f>
        <v>848.86618465746903</v>
      </c>
      <c r="GG103">
        <f>IF($W$3=0,0,IF(CC103&lt;=0,0,('LED Curve'!$D$19*(CC103/$W$3)^3+'LED Curve'!$D$20*(CC103/$W$3)^2+'LED Curve'!$D$21*(CC103/$W$3)^1+'LED Curve'!$D$22)*$AC$3*$W$3))</f>
        <v>2122.1654616436726</v>
      </c>
      <c r="GH103">
        <f>IF($W$4=0,0,IF(CD103&lt;=0,0,('LED Curve'!$D$19*(CD103/$W$4)^3+'LED Curve'!$D$20*(CD103/$W$4)^2+'LED Curve'!$D$21*(CD103/$W$4)^1+'LED Curve'!$D$22)*$AC$4*$W$4))</f>
        <v>1909.9489154793052</v>
      </c>
      <c r="GI103">
        <f>IF($W$5=0,0,IF(CE103&lt;=0,0,('LED Curve'!$D$19*(CE103/$W$5)^3+'LED Curve'!$D$20*(CE103/$W$5)^2+'LED Curve'!$D$21*(CE103/$W$5)^1+'LED Curve'!$D$22)*$AC$5*$W$5))</f>
        <v>0</v>
      </c>
      <c r="GJ103">
        <f>IF($W$6=0,0,IF(CF103&lt;=0,0,('LED Curve'!$D$19*(CF103/$W$6)^3+'LED Curve'!$D$20*(CF103/$W$6)^2+'LED Curve'!$D$21*(CF103/$W$6)^1+'LED Curve'!$D$22)*$AC$6*$W$6))</f>
        <v>0</v>
      </c>
      <c r="GK103">
        <f>IF($Z$2=0,0,IF(CG103&lt;=0,0,('LED Curve'!$D$19*(CG103/$Z$2)^3+'LED Curve'!$D$20*(CG103/$Z$2)^2+'LED Curve'!$D$21*(CG103/$Z$2)^1+'LED Curve'!$D$22)*$AE$2*$Z$2))</f>
        <v>0</v>
      </c>
      <c r="GL103">
        <f>IF($Z$3=0,0,IF(CH103&lt;=0,0,('LED Curve'!$D$19*(CH103/$Z$3)^3+'LED Curve'!$D$20*(CH103/$Z$3)^2+'LED Curve'!$D$21*(CH103/$Z$3)^1+'LED Curve'!$D$22)*$AE$3*$Z$3))</f>
        <v>0</v>
      </c>
      <c r="GM103">
        <f>IF($Z$4=0,0,IF(CI103&lt;=0,0,('LED Curve'!$D$19*(CI103/$Z$4)^3+'LED Curve'!$D$20*(CI103/$Z$4)^2+'LED Curve'!$D$21*(CI103/$Z$4)^1+'LED Curve'!$D$22)*$AE$4*$Z$4))</f>
        <v>0</v>
      </c>
      <c r="GN103">
        <f>IF($Z$5=0,0,IF(CJ103&lt;=0,0,('LED Curve'!$D$19*(CJ103/$Z$5)^3+'LED Curve'!$D$20*(CJ103/$Z$5)^2+'LED Curve'!$D$21*(CJ103/$Z$5)^1+'LED Curve'!$D$22)*$AE$5*$Z$5))</f>
        <v>0</v>
      </c>
      <c r="GO103">
        <f>IF($Z$6=0,0,IF(CK103&lt;=0,0,('LED Curve'!$D$19*(CK103/$Z$6)^3+'LED Curve'!$D$20*(CK103/$Z$6)^2+'LED Curve'!$D$21*(CK103/$Z$6)^1+'LED Curve'!$D$22)*$AE$6*$Z$6))</f>
        <v>0</v>
      </c>
      <c r="GQ103">
        <f t="shared" si="226"/>
        <v>2889.5906806339271</v>
      </c>
      <c r="GR103">
        <f t="shared" si="154"/>
        <v>1124.6947952163491</v>
      </c>
      <c r="GS103">
        <f t="shared" si="227"/>
        <v>2928.6644674022273</v>
      </c>
      <c r="GT103">
        <f t="shared" si="155"/>
        <v>620.43855056311168</v>
      </c>
      <c r="GU103">
        <f t="shared" si="228"/>
        <v>4880.9805617804468</v>
      </c>
      <c r="GV103">
        <f t="shared" si="156"/>
        <v>2318.8685172221094</v>
      </c>
    </row>
    <row r="104" spans="1:204" ht="16.899999999999999">
      <c r="A104">
        <v>93</v>
      </c>
      <c r="B104">
        <f t="shared" si="117"/>
        <v>3.0273437500000001E-3</v>
      </c>
      <c r="C104" s="50">
        <f t="shared" si="118"/>
        <v>137.46183075349703</v>
      </c>
      <c r="D104" s="50">
        <f t="shared" si="119"/>
        <v>152.89092305944112</v>
      </c>
      <c r="E104" s="50">
        <f t="shared" si="120"/>
        <v>168.32001536538522</v>
      </c>
      <c r="G104" s="52">
        <f t="shared" si="121"/>
        <v>2.1819338214840798</v>
      </c>
      <c r="H104" s="52">
        <f t="shared" si="122"/>
        <v>2.4268400485625574</v>
      </c>
      <c r="I104" s="52">
        <f t="shared" si="123"/>
        <v>2.6717462756410351</v>
      </c>
      <c r="J104" s="52">
        <f>IF(C104&lt;Calculation!D$19,0,G104)</f>
        <v>2.1819338214840798</v>
      </c>
      <c r="K104" s="52">
        <f>IF(D104&lt;Calculation!D$19,0,H104)</f>
        <v>2.4268400485625574</v>
      </c>
      <c r="L104" s="52">
        <f>IF(E104&lt;Calculation!D$19,0,I104)</f>
        <v>2.6717462756410351</v>
      </c>
      <c r="M104" s="52">
        <f>IF(IF(C104&lt;Calculation!D$19,0,C104*(R$3/(R$2+R$3)))&gt;0,$H$2*SIN(2*PI()*$E$2*B104)+$H$5,0)</f>
        <v>2.1983383159754526</v>
      </c>
      <c r="N104" s="52">
        <f>IF(IF(D104&lt;Calculation!D$19,0,D104*(R$3/(R$2+R$3)))&gt;0,$J$2*SIN(2*PI()*$E$2*B104)+$J$5,0)</f>
        <v>2.24911663632682</v>
      </c>
      <c r="O104" s="52">
        <f>IF(IF(E104&lt;Calculation!D$19,0,E104*(R$3/(R$2+R$3)))&gt;0,$L$2*SIN(2*PI()*$E$2*B104)+$L$5,0)</f>
        <v>2.3064423823260842</v>
      </c>
      <c r="Q104" s="55">
        <f>(M104/Design!C$43)*10^3</f>
        <v>244.2598128861614</v>
      </c>
      <c r="R104" s="55">
        <f>(N104/Design!C$43)*10^3</f>
        <v>249.90184848075776</v>
      </c>
      <c r="S104" s="55">
        <f>(O104/Design!C$43)*10^3</f>
        <v>256.27137581400939</v>
      </c>
      <c r="U104" s="55">
        <f>(($H$2*SIN(2*PI()*$E$2*B104)+$H$5)/Design!C$43)*10^3</f>
        <v>244.2598128861614</v>
      </c>
      <c r="V104" s="55">
        <f>(($J$2*SIN(2*PI()*$E$2*B104)+$J$5)/Design!C$43)*10^3</f>
        <v>249.90184848075776</v>
      </c>
      <c r="W104" s="55">
        <f>(($L$2*SIN(2*PI()*$E$2*B104)+$L$5)/Design!C$43)*10^3</f>
        <v>256.27137581400939</v>
      </c>
      <c r="Y104" s="99">
        <f>IF(C104&lt;('LED Curve'!$D$14*(U104/$W$2)^3+'LED Curve'!$D$15*(U104/$W$2)^2+'LED Curve'!$D$16*(U104/$W$2)^1+'LED Curve'!$D$17)*$AC$2+((R$5-1)*Design!C$18),0,         ('LED Curve'!$D$14*(U104/$W$2)^3+'LED Curve'!$D$15*(U104/$W$2)^2+'LED Curve'!$D$16*(U104/$W$2)^1+'LED Curve'!$D$17)*$AC$2)</f>
        <v>26.919572606914691</v>
      </c>
      <c r="Z104" s="99">
        <f>IF(Y104=0,0,IF(C104&lt;Y104+('LED Curve'!$D$14*(U104/$W$3)^3+'LED Curve'!$D$15*(U104/$W$3)^2+'LED Curve'!$D$16*(U104/$W$3)^1+'LED Curve'!$D$17)*$AC$3+((R$5-2)*Design!C$18),0,         ('LED Curve'!$D$14*(U104/$W$3)^3+'LED Curve'!$D$15*(U104/$W$3)^2+'LED Curve'!$D$16*(U104/$W$3)^1+'LED Curve'!$D$17)*$AC$3))</f>
        <v>67.298931517286732</v>
      </c>
      <c r="AA104" s="99">
        <f>IF(Z104=0,0,IF(C104&lt;(SUM(Y104:Z104)+('LED Curve'!$D$14*(U104/$W$4)^3+'LED Curve'!$D$15*(U104/$W$4)^2+'LED Curve'!$D$16*(U104/$W$4)^1+'LED Curve'!$D$17)*$AC$4+((R$5-3)*Design!C$18)),0,         ('LED Curve'!$D$14*(U104/$W$4)^3+'LED Curve'!$D$15*(U104/$W$4)^2+'LED Curve'!$D$16*(U104/$W$4)^1+'LED Curve'!$D$17)*$AC$4))</f>
        <v>0</v>
      </c>
      <c r="AB104" s="99">
        <f>IF(AA104=0,0,IF(C104&lt;(SUM(Y104:AA104)+('LED Curve'!$D$14*(U104/$W$5)^3+'LED Curve'!$D$15*(U104/$W$5)^2+'LED Curve'!$D$16*(U104/$W$5)^1+'LED Curve'!$D$17)*$AC$5+((R$5-4)*Design!C$18)),0,         ('LED Curve'!$D$14*(U104/$W$5)^3+'LED Curve'!$D$15*(U104/$W$5)^2+'LED Curve'!$D$16*(U104/$W$5)^1+'LED Curve'!$D$17)*$AC$5))</f>
        <v>0</v>
      </c>
      <c r="AC104" s="99">
        <f>IF(AB104=0,0,IF(C104&lt;(SUM(Y104:AB104)+ ('LED Curve'!$D$14*(U104/$W$6)^3+'LED Curve'!$D$15*(U104/$W$6)^2+'LED Curve'!$D$16*(U104/$W$6)^1+'LED Curve'!$D$17)*$AC$6+((R$5-5)*Design!C$18)),0,         ('LED Curve'!$D$14*(U104/$W$6)^3+'LED Curve'!$D$15*(U104/$W$6)^2+'LED Curve'!$D$16*(U104/$W$6)^1+'LED Curve'!$D$17)*$AC$6))</f>
        <v>0</v>
      </c>
      <c r="AD104" s="99">
        <f>IF(AC104=0,0,IF(C104&lt;(SUM(Y104:AC104)+('LED Curve'!$D$14*(U104/$Z$2)^3+'LED Curve'!$D$15*(U104/$Z$2)^2+'LED Curve'!$D$16*(U104/$Z$2)^1+'LED Curve'!$D$17)*$AE$2+((R$5-6)*Design!C$18)),0,         ('LED Curve'!$D$14*(U104/$Z$2)^3+'LED Curve'!$D$15*(U104/$Z$2)^2+'LED Curve'!$D$16*(U104/$Z$2)^1+'LED Curve'!$D$17)*$AE$2))</f>
        <v>0</v>
      </c>
      <c r="AE104" s="99">
        <f>IF(AD104=0,0,IF(C104&lt;(SUM(Y104:AD104)+('LED Curve'!$D$14*(U104/$Z$3)^3+'LED Curve'!$D$15*(U104/$Z$3)^2+'LED Curve'!$D$16*(U104/$Z$3)^1+'LED Curve'!$D$17)*$AE$3+((R$5-7)*Design!C$18)),0,         ('LED Curve'!$D$14*(U104/$Z$3)^3+'LED Curve'!$D$15*(U104/$Z$3)^2+'LED Curve'!$D$16*(U104/$Z$3)^1+'LED Curve'!$D$17)*$AE$3))</f>
        <v>0</v>
      </c>
      <c r="AF104" s="99">
        <f>IF(AE104=0,0,IF(C104&lt;(SUM(Y104:AE104)+('LED Curve'!$D$14*(U104/$Z$4)^3+'LED Curve'!$D$15*(U104/$Z$4)^2+'LED Curve'!$D$16*(U104/$Z$4)^1+'LED Curve'!$D$17)*$AE$4+((R$5-8)*Design!C$18)),0,         ('LED Curve'!$D$14*(U104/$Z$4)^3+'LED Curve'!$D$15*(U104/$Z$4)^2+'LED Curve'!$D$16*(U104/$Z$4)^1+'LED Curve'!$D$17)*$AE$4))</f>
        <v>0</v>
      </c>
      <c r="AG104" s="99">
        <f>IF(AF104=0,0,IF(C104&lt;(SUM(Y104:AF104)+('LED Curve'!$D$14*(U104/$Z$5)^3+'LED Curve'!$D$15*(U104/$Z$5)^2+'LED Curve'!$D$16*(U104/$Z$5)^1+'LED Curve'!$D$17)*$AE$5+((R$5-9)*Design!C$18)),0,         ('LED Curve'!$D$14*(U104/$Z$5)^3+'LED Curve'!$D$15*(U104/$Z$5)^2+'LED Curve'!$D$16*(U104/$Z$5)^1+'LED Curve'!$D$17)*$AE$5))</f>
        <v>0</v>
      </c>
      <c r="AH104" s="99">
        <f>IF(AG104=0,0,IF(C104&lt;(SUM(Y104:AG104)+('LED Curve'!$D$14*(U104/$Z$6)^3+'LED Curve'!$D$15*(U104/$Z$6)^2+'LED Curve'!$D$16*(U104/$Z$6)^1+'LED Curve'!$D$17)*$AE$6+((R$5-10)*Design!C$18)),0,         ('LED Curve'!$D$14*(U104/$Z$6)^3+'LED Curve'!$D$15*(U104/$Z$6)^2+'LED Curve'!$D$16*(U104/$Z$6)^1+'LED Curve'!$D$17)*$AE$6))</f>
        <v>0</v>
      </c>
      <c r="AI104">
        <f t="shared" si="157"/>
        <v>94.218504124201417</v>
      </c>
      <c r="AJ104" s="57">
        <f>IF(D104&lt;('LED Curve'!$D$14*(V104/$W$2)^3+'LED Curve'!$D$15*(V104/$W$2)^2+'LED Curve'!$D$16*(V104/$W$2)^1+'LED Curve'!$D$17)*$AC$2+((R$5-1)*Design!C$18),0,         ('LED Curve'!$D$14*(V104/$W$2)^3+'LED Curve'!$D$15*(V104/$W$2)^2+'LED Curve'!$D$16*(V104/$W$2)^1+'LED Curve'!$D$17)*$AC$2)</f>
        <v>26.946768901560024</v>
      </c>
      <c r="AK104" s="57">
        <f>IF(AJ104=0,0,IF(D104&lt;AJ104+('LED Curve'!$D$14*(V104/$W$3)^3+'LED Curve'!$D$15*(V104/$W$3)^2+'LED Curve'!$D$16*(V104/$W$3)^1+'LED Curve'!$D$17)*$AC$3+((R$5-1)*Design!C$18),0,         ('LED Curve'!$D$14*(V104/$W$3)^3+'LED Curve'!$D$15*(V104/$W$3)^2+'LED Curve'!$D$16*(V104/$W$3)^1+'LED Curve'!$D$17)*$AC$3))</f>
        <v>67.366922253900057</v>
      </c>
      <c r="AL104" s="57">
        <f>IF(AK104=0,0,IF(D104&lt;(SUM(AJ104:AK104)+('LED Curve'!$D$14*(V104/$W$4)^3+'LED Curve'!$D$15*(V104/$W$4)^2+'LED Curve'!$D$16*(V104/$W$4)^1+'LED Curve'!$D$17)*$AC$4+((R$5-1)*Design!C$18)),0,         ('LED Curve'!$D$14*(V104/$W$4)^3+'LED Curve'!$D$15*(V104/$W$4)^2+'LED Curve'!$D$16*(V104/$W$4)^1+'LED Curve'!$D$17)*$AC$4))</f>
        <v>0</v>
      </c>
      <c r="AM104" s="57">
        <f>IF(AL104=0,0,IF(D104&lt;(SUM(AJ104:AL104)+('LED Curve'!$D$14*(V104/$W$5)^3+'LED Curve'!$D$15*(V104/$W$5)^2+'LED Curve'!$D$16*(V104/$W$5)^1+'LED Curve'!$D$17)*$AC$5+((R$5-1)*Design!C$18)),0,         ('LED Curve'!$D$14*(V104/$W$5)^3+'LED Curve'!$D$15*(V104/$W$5)^2+'LED Curve'!$D$16*(V104/$W$5)^1+'LED Curve'!$D$17)*$AC$5))</f>
        <v>0</v>
      </c>
      <c r="AN104" s="57">
        <f>IF(AM104=0,0,IF(D104&lt;(SUM(AJ104:AM104)+ ('LED Curve'!$D$14*(V104/$W$6)^3+'LED Curve'!$D$15*(V104/$W$6)^2+'LED Curve'!$D$16*(V104/$W$6)^1+'LED Curve'!$D$17)*$AC$6+((R$5-1)*Design!C$18)),0,         ('LED Curve'!$D$14*(V104/$W$6)^3+'LED Curve'!$D$15*(V104/$W$6)^2+'LED Curve'!$D$16*(V104/$W$6)^1+'LED Curve'!$D$17)*$AC$6))</f>
        <v>0</v>
      </c>
      <c r="AO104" s="57">
        <f>IF(AN104=0,0,IF(D104&lt;(SUM(AJ104:AN104)+('LED Curve'!$D$14*(V104/$Z$2)^3+'LED Curve'!$D$15*(V104/$Z$2)^2+'LED Curve'!$D$16*(V104/$Z$2)^1+'LED Curve'!$D$17)*$AE$2+((R$5-1)*Design!C$18)),0,         ('LED Curve'!$D$14*(V104/$Z$2)^3+'LED Curve'!$D$15*(V104/$Z$2)^2+'LED Curve'!$D$16*(V104/$Z$2)^1+'LED Curve'!$D$17)*$AE$2))</f>
        <v>0</v>
      </c>
      <c r="AP104" s="57">
        <f>IF(AO104=0,0,IF(D104&lt;(SUM(AJ104:AO104)+('LED Curve'!$D$14*(V104/$Z$3)^3+'LED Curve'!$D$15*(V104/$Z$3)^2+'LED Curve'!$D$16*(V104/$Z$3)^1+'LED Curve'!$D$17)*$AE$3+((R$5-1)*Design!C$18)),0,         ('LED Curve'!$D$14*(V104/$Z$3)^3+'LED Curve'!$D$15*(V104/$Z$3)^2+'LED Curve'!$D$16*(V104/$Z$3)^1+'LED Curve'!$D$17)*$AE$3))</f>
        <v>0</v>
      </c>
      <c r="AQ104" s="57">
        <f>IF(AP104=0,0,IF(D104&lt;(SUM(AJ104:AP104)+('LED Curve'!$D$14*(V104/$Z$4)^3+'LED Curve'!$D$15*(V104/$Z$4)^2+'LED Curve'!$D$16*(V104/$Z$4)^1+'LED Curve'!$D$17)*$AE$4+((R$5-1)*Design!C$18)),0,         ('LED Curve'!$D$14*(V104/$Z$4)^3+'LED Curve'!$D$15*(V104/$Z$4)^2+'LED Curve'!$D$16*(V104/$Z$4)^1+'LED Curve'!$D$17)*$AE$4))</f>
        <v>0</v>
      </c>
      <c r="AR104" s="57">
        <f>IF(AQ104=0,0,IF(D104&lt;(SUM(AJ104:AQ104)+('LED Curve'!$D$14*(V104/$Z$5)^3+'LED Curve'!$D$15*(V104/$Z$5)^2+'LED Curve'!$D$16*(V104/$Z$5)^1+'LED Curve'!$D$17)*$AE$5+((R$5-1)*Design!C$18)),0,         ('LED Curve'!$D$14*(V104/$Z$5)^3+'LED Curve'!$D$15*(V104/$Z$5)^2+'LED Curve'!$D$16*(V104/$Z$5)^1+'LED Curve'!$D$17)*$AE$5))</f>
        <v>0</v>
      </c>
      <c r="AS104" s="57">
        <f>IF(AR104=0,0,IF(D104&lt;(SUM(AJ104:AR104)+('LED Curve'!$D$14*(V104/$Z$6)^3+'LED Curve'!$D$15*(V104/$Z$6)^2+'LED Curve'!$D$16*(V104/$Z$6)^1+'LED Curve'!$D$17)*$AE$6+((R$5-1)*Design!C$18)),0,         ('LED Curve'!$D$14*(V104/$Z$6)^3+'LED Curve'!$D$15*(V104/$Z$6)^2+'LED Curve'!$D$16*(V104/$Z$6)^1+'LED Curve'!$D$17)*$AE$6))</f>
        <v>0</v>
      </c>
      <c r="AU104" s="59">
        <f>IF(E104&lt;('LED Curve'!$D$14*(W104/$W$2)^3+'LED Curve'!$D$15*(W104/$W$2)^2+'LED Curve'!$D$16*(W104/$W$2)^1+'LED Curve'!$D$17)*$AC$2+((R$5-1)*Design!C$18),0,         ('LED Curve'!$D$14*(W104/$W$2)^3+'LED Curve'!$D$15*(W104/$W$2)^2+'LED Curve'!$D$16*(W104/$W$2)^1+'LED Curve'!$D$17)*$AC$2)</f>
        <v>26.967544276799682</v>
      </c>
      <c r="AV104" s="59">
        <f>IF(AU104=0,0,IF(E104&lt;AU104+('LED Curve'!$D$14*(W104/$W$3)^3+'LED Curve'!$D$15*(W104/$W$3)^2+'LED Curve'!$D$16*(W104/$W$3)^1+'LED Curve'!$D$17)*$AC$3+((R$5-2)*Design!C$18),0,         ('LED Curve'!$D$14*(W104/$W$3)^3+'LED Curve'!$D$15*(W104/$W$3)^2+'LED Curve'!$D$16*(W104/$W$3)^1+'LED Curve'!$D$17)*$AC$3))</f>
        <v>67.4188606919992</v>
      </c>
      <c r="AW104" s="59">
        <f>IF(AV104=0,0,IF(E104&lt;(SUM(AU104:AV104)+('LED Curve'!$D$14*(W104/$W$4)^3+'LED Curve'!$D$15*(W104/$W$4)^2+'LED Curve'!$D$16*(W104/$W$4)^1+'LED Curve'!$D$17)*$AC$4+((R$5-3)*Design!C$18)),0,         ('LED Curve'!$D$14*(W104/$W$4)^3+'LED Curve'!$D$15*(W104/$W$4)^2+'LED Curve'!$D$16*(W104/$W$4)^1+'LED Curve'!$D$17)*$AC$4))</f>
        <v>60.676974622799285</v>
      </c>
      <c r="AX104" s="59">
        <f>IF(AW104=0,0,IF(E104&lt;(SUM(AU104:AW104)+('LED Curve'!$D$14*(W104/$W$5)^3+'LED Curve'!$D$15*(W104/$W$5)^2+'LED Curve'!$D$16*(W104/$W$5)^1+'LED Curve'!$D$17)*$AC$5+((R$5-4)*Design!C$18)),0,         ('LED Curve'!$D$14*(W104/$W$5)^3+'LED Curve'!$D$15*(W104/$W$5)^2+'LED Curve'!$D$16*(W104/$W$5)^1+'LED Curve'!$D$17)*$AC$5))</f>
        <v>0</v>
      </c>
      <c r="AY104" s="59">
        <f>IF(AX104=0,0,IF(E104&lt;(SUM(AU104:AX104)+ ('LED Curve'!$D$14*(W104/$W$6)^3+'LED Curve'!$D$15*(W104/$W$6)^2+'LED Curve'!$D$16*(W104/$W$6)^1+'LED Curve'!$D$17)*$AC$6+((R$5-5)*Design!C$18)),0,         ('LED Curve'!$D$14*(W104/$W$6)^3+'LED Curve'!$D$15*(W104/$W$6)^2+'LED Curve'!$D$16*(W104/$W$6)^1+'LED Curve'!$D$17)*$AC$6))</f>
        <v>0</v>
      </c>
      <c r="AZ104" s="59">
        <f>IF(AY104=0,0,IF(E104&lt;(SUM(AU104:AY104)+('LED Curve'!$D$14*(W104/$Z$2)^3+'LED Curve'!$D$15*(W104/$Z$2)^2+'LED Curve'!$D$16*(W104/$Z$2)^1+'LED Curve'!$D$17)*$AE$2+((R$5-6)*Design!C$18)),0,         ('LED Curve'!$D$14*(W104/$Z$2)^3+'LED Curve'!$D$15*(W104/$Z$2)^2+'LED Curve'!$D$16*(W104/$Z$2)^1+'LED Curve'!$D$17)*$AE$2))</f>
        <v>0</v>
      </c>
      <c r="BA104" s="59">
        <f>IF(AZ104=0,0,IF(E104&lt;(SUM(AU104:AZ104)+('LED Curve'!$D$14*(W104/$Z$3)^3+'LED Curve'!$D$15*(W104/$Z$3)^2+'LED Curve'!$D$16*(W104/$Z$3)^1+'LED Curve'!$D$17)*$AE$3+((R$5-7)*Design!C$18)),0,         ('LED Curve'!$D$14*(W104/$Z$3)^3+'LED Curve'!$D$15*(W104/$Z$3)^2+'LED Curve'!$D$16*(W104/$Z$3)^1+'LED Curve'!$D$17)*$AE$3))</f>
        <v>0</v>
      </c>
      <c r="BB104" s="59">
        <f>IF(BA104=0,0,IF(E104&lt;(SUM(AU104:BA104)+('LED Curve'!$D$14*(W104/$Z$4)^3+'LED Curve'!$D$15*(W104/$Z$4)^2+'LED Curve'!$D$16*(W104/$Z$4)^1+'LED Curve'!$D$17)*$AE$4+((R$5-8)*Design!C$18)),0,         ('LED Curve'!$D$14*(W104/$Z$4)^3+'LED Curve'!$D$15*(W104/$Z$4)^2+'LED Curve'!$D$16*(W104/$Z$4)^1+'LED Curve'!$D$17)*$AE$4))</f>
        <v>0</v>
      </c>
      <c r="BC104" s="59">
        <f>IF(BB104=0,0,IF(E104&lt;(SUM(AU104:BB104)+('LED Curve'!$D$14*(W104/$Z$5)^3+'LED Curve'!$D$15*(W104/$Z$5)^2+'LED Curve'!$D$16*(W104/$Z$5)^1+'LED Curve'!$D$17)*$AE$5+((R$5-9)*Design!C$18)),0,         ('LED Curve'!$D$14*(W104/$Z$5)^3+'LED Curve'!$D$15*(W104/$Z$5)^2+'LED Curve'!$D$16*(W104/$Z$5)^1+'LED Curve'!$D$17)*$AE$5))</f>
        <v>0</v>
      </c>
      <c r="BD104" s="59">
        <f>IF(BC104=0,0,IF(E104&lt;(SUM(AU104:BC104)+('LED Curve'!$D$14*(W104/$Z$6)^3+'LED Curve'!$D$15*(W104/$Z$6)^2+'LED Curve'!$D$16*(W104/$Z$6)^1+'LED Curve'!$D$17)*$AE$6+((R$5-10)*Design!C$18)),0,         ('LED Curve'!$D$14*(W104/$Z$6)^3+'LED Curve'!$D$15*(W104/$Z$6)^2+'LED Curve'!$D$16*(W104/$Z$6)^1+'LED Curve'!$D$17)*$AE$6))</f>
        <v>0</v>
      </c>
      <c r="BE104">
        <f t="shared" si="158"/>
        <v>155.06337959159816</v>
      </c>
      <c r="BF104" s="64">
        <f t="shared" si="124"/>
        <v>244.2598128861614</v>
      </c>
      <c r="BG104" s="64">
        <f t="shared" si="125"/>
        <v>244.2598128861614</v>
      </c>
      <c r="BH104" s="64">
        <f t="shared" si="126"/>
        <v>0</v>
      </c>
      <c r="BI104" s="64">
        <f t="shared" si="127"/>
        <v>0</v>
      </c>
      <c r="BJ104" s="64">
        <f t="shared" si="128"/>
        <v>0</v>
      </c>
      <c r="BK104" s="64">
        <f t="shared" si="129"/>
        <v>0</v>
      </c>
      <c r="BL104" s="64">
        <f t="shared" si="130"/>
        <v>0</v>
      </c>
      <c r="BM104" s="64">
        <f t="shared" si="131"/>
        <v>0</v>
      </c>
      <c r="BN104" s="64">
        <f t="shared" si="132"/>
        <v>0</v>
      </c>
      <c r="BO104" s="64">
        <f t="shared" si="133"/>
        <v>0</v>
      </c>
      <c r="BQ104" s="67">
        <f t="shared" si="134"/>
        <v>249.90184848075776</v>
      </c>
      <c r="BR104" s="67">
        <f t="shared" si="135"/>
        <v>249.90184848075776</v>
      </c>
      <c r="BS104" s="67">
        <f t="shared" si="136"/>
        <v>0</v>
      </c>
      <c r="BT104" s="67">
        <f t="shared" si="137"/>
        <v>0</v>
      </c>
      <c r="BU104" s="67">
        <f t="shared" si="138"/>
        <v>0</v>
      </c>
      <c r="BV104" s="67">
        <f t="shared" si="139"/>
        <v>0</v>
      </c>
      <c r="BW104" s="67">
        <f t="shared" si="140"/>
        <v>0</v>
      </c>
      <c r="BX104" s="67">
        <f t="shared" si="141"/>
        <v>0</v>
      </c>
      <c r="BY104" s="67">
        <f t="shared" si="142"/>
        <v>0</v>
      </c>
      <c r="BZ104" s="67">
        <f t="shared" si="143"/>
        <v>0</v>
      </c>
      <c r="CB104" s="70">
        <f t="shared" si="144"/>
        <v>256.27137581400939</v>
      </c>
      <c r="CC104" s="70">
        <f t="shared" si="145"/>
        <v>256.27137581400939</v>
      </c>
      <c r="CD104" s="70">
        <f t="shared" si="146"/>
        <v>256.27137581400939</v>
      </c>
      <c r="CE104" s="70">
        <f t="shared" si="147"/>
        <v>0</v>
      </c>
      <c r="CF104" s="70">
        <f t="shared" si="148"/>
        <v>0</v>
      </c>
      <c r="CG104" s="70">
        <f t="shared" si="149"/>
        <v>0</v>
      </c>
      <c r="CH104" s="70">
        <f t="shared" si="150"/>
        <v>0</v>
      </c>
      <c r="CI104" s="70">
        <f t="shared" si="151"/>
        <v>0</v>
      </c>
      <c r="CJ104" s="70">
        <f t="shared" si="152"/>
        <v>0</v>
      </c>
      <c r="CK104" s="70">
        <f t="shared" si="153"/>
        <v>0</v>
      </c>
      <c r="CL104">
        <f t="shared" si="159"/>
        <v>768.81412744202817</v>
      </c>
      <c r="CM104" s="64">
        <f t="shared" si="160"/>
        <v>244.2598128861614</v>
      </c>
      <c r="CN104" s="64">
        <f t="shared" si="161"/>
        <v>244.2598128861614</v>
      </c>
      <c r="CO104" s="64">
        <f t="shared" si="162"/>
        <v>0</v>
      </c>
      <c r="CP104" s="64">
        <f t="shared" si="163"/>
        <v>0</v>
      </c>
      <c r="CQ104" s="64">
        <f t="shared" si="164"/>
        <v>0</v>
      </c>
      <c r="CR104" s="64">
        <f t="shared" si="165"/>
        <v>0</v>
      </c>
      <c r="CS104" s="64">
        <f t="shared" si="166"/>
        <v>0</v>
      </c>
      <c r="CT104" s="64">
        <f t="shared" si="167"/>
        <v>0</v>
      </c>
      <c r="CU104" s="64">
        <f t="shared" si="168"/>
        <v>0</v>
      </c>
      <c r="CV104" s="64">
        <f t="shared" si="169"/>
        <v>0</v>
      </c>
      <c r="CX104" s="103">
        <f t="shared" si="170"/>
        <v>249.90184848075776</v>
      </c>
      <c r="CY104" s="103">
        <f t="shared" si="171"/>
        <v>249.90184848075776</v>
      </c>
      <c r="CZ104" s="103">
        <f t="shared" si="172"/>
        <v>0</v>
      </c>
      <c r="DA104" s="103">
        <f t="shared" si="173"/>
        <v>0</v>
      </c>
      <c r="DB104" s="103">
        <f t="shared" si="174"/>
        <v>0</v>
      </c>
      <c r="DC104" s="103">
        <f t="shared" si="175"/>
        <v>0</v>
      </c>
      <c r="DD104" s="103">
        <f t="shared" si="176"/>
        <v>0</v>
      </c>
      <c r="DE104" s="103">
        <f t="shared" si="177"/>
        <v>0</v>
      </c>
      <c r="DF104" s="103">
        <f t="shared" si="178"/>
        <v>0</v>
      </c>
      <c r="DG104" s="103">
        <f t="shared" si="179"/>
        <v>0</v>
      </c>
      <c r="DI104" s="70">
        <f t="shared" si="180"/>
        <v>256.27137581400939</v>
      </c>
      <c r="DJ104" s="70">
        <f t="shared" si="181"/>
        <v>256.27137581400939</v>
      </c>
      <c r="DK104" s="70">
        <f t="shared" si="182"/>
        <v>256.27137581400939</v>
      </c>
      <c r="DL104" s="70">
        <f t="shared" si="183"/>
        <v>0</v>
      </c>
      <c r="DM104" s="70">
        <f t="shared" si="184"/>
        <v>0</v>
      </c>
      <c r="DN104" s="70">
        <f t="shared" si="185"/>
        <v>0</v>
      </c>
      <c r="DO104" s="70">
        <f t="shared" si="186"/>
        <v>0</v>
      </c>
      <c r="DP104" s="70">
        <f t="shared" si="187"/>
        <v>0</v>
      </c>
      <c r="DQ104" s="70">
        <f t="shared" si="188"/>
        <v>0</v>
      </c>
      <c r="DR104" s="70">
        <f t="shared" si="189"/>
        <v>0</v>
      </c>
      <c r="DT104">
        <f t="shared" si="190"/>
        <v>33.576401058838371</v>
      </c>
      <c r="DU104">
        <f t="shared" si="191"/>
        <v>38.207724288483647</v>
      </c>
      <c r="DV104">
        <f t="shared" si="192"/>
        <v>43.135601914722471</v>
      </c>
      <c r="DX104">
        <f t="shared" si="193"/>
        <v>0.56567896187824551</v>
      </c>
      <c r="DY104">
        <f t="shared" si="194"/>
        <v>0.55409773768935888</v>
      </c>
      <c r="DZ104">
        <f t="shared" si="195"/>
        <v>0.54143467190435679</v>
      </c>
      <c r="EB104">
        <f t="shared" si="196"/>
        <v>6.5753697679404191</v>
      </c>
      <c r="EC104">
        <f t="shared" si="197"/>
        <v>16.438424419851046</v>
      </c>
      <c r="ED104">
        <f t="shared" si="198"/>
        <v>0</v>
      </c>
      <c r="EE104">
        <f t="shared" si="199"/>
        <v>0</v>
      </c>
      <c r="EF104">
        <f t="shared" si="200"/>
        <v>0</v>
      </c>
      <c r="EG104">
        <f t="shared" si="201"/>
        <v>0</v>
      </c>
      <c r="EH104">
        <f t="shared" si="202"/>
        <v>0</v>
      </c>
      <c r="EI104">
        <f t="shared" si="203"/>
        <v>0</v>
      </c>
      <c r="EJ104">
        <f t="shared" si="204"/>
        <v>0</v>
      </c>
      <c r="EK104">
        <f t="shared" si="205"/>
        <v>0</v>
      </c>
      <c r="EM104">
        <f t="shared" si="206"/>
        <v>6.7340473590836485</v>
      </c>
      <c r="EN104">
        <f t="shared" si="207"/>
        <v>16.83511839770912</v>
      </c>
      <c r="EO104">
        <f t="shared" si="208"/>
        <v>0</v>
      </c>
      <c r="EP104">
        <f t="shared" si="209"/>
        <v>0</v>
      </c>
      <c r="EQ104">
        <f t="shared" si="210"/>
        <v>0</v>
      </c>
      <c r="ER104">
        <f t="shared" si="211"/>
        <v>0</v>
      </c>
      <c r="ES104">
        <f t="shared" si="212"/>
        <v>0</v>
      </c>
      <c r="ET104">
        <f t="shared" si="213"/>
        <v>0</v>
      </c>
      <c r="EU104">
        <f t="shared" si="214"/>
        <v>0</v>
      </c>
      <c r="EV104">
        <f t="shared" si="215"/>
        <v>0</v>
      </c>
      <c r="EX104">
        <f t="shared" si="216"/>
        <v>6.9110096741406695</v>
      </c>
      <c r="EY104">
        <f t="shared" si="217"/>
        <v>17.27752418535167</v>
      </c>
      <c r="EZ104">
        <f t="shared" si="218"/>
        <v>15.549771766816507</v>
      </c>
      <c r="FA104">
        <f t="shared" si="219"/>
        <v>0</v>
      </c>
      <c r="FB104">
        <f t="shared" si="220"/>
        <v>0</v>
      </c>
      <c r="FC104">
        <f t="shared" si="221"/>
        <v>0</v>
      </c>
      <c r="FD104">
        <f t="shared" si="222"/>
        <v>0</v>
      </c>
      <c r="FE104">
        <f t="shared" si="223"/>
        <v>0</v>
      </c>
      <c r="FF104">
        <f t="shared" si="224"/>
        <v>0</v>
      </c>
      <c r="FG104">
        <f t="shared" si="225"/>
        <v>0</v>
      </c>
      <c r="FJ104">
        <f>IF($W$2=0,0,IF(BF104&lt;=0,0,('LED Curve'!$D$19*(BF104/$W$2)^3+'LED Curve'!$D$20*(BF104/$W$2)^2+'LED Curve'!$D$21*(BF104/$W$2)^1+'LED Curve'!$D$22)*$AC$2*$W$2))</f>
        <v>828.47750484972073</v>
      </c>
      <c r="FK104">
        <f>IF($W$3=0,0,IF(BG104&lt;=0,0,('LED Curve'!$D$19*(BG104/$W$3)^3+'LED Curve'!$D$20*(BG104/$W$3)^2+'LED Curve'!$D$21*(BG104/$W$3)^1+'LED Curve'!$D$22)*$AC$3*$W$3))</f>
        <v>2071.1937621243019</v>
      </c>
      <c r="FL104">
        <f>IF($W$4=0,0,IF(BH104&lt;=0,0,('LED Curve'!$D$19*(BH104/$W$4)^3+'LED Curve'!$D$20*(BH104/$W$4)^2+'LED Curve'!$D$21*(BH104/$W$4)^1+'LED Curve'!$D$22)*$AC$4*$W$4))</f>
        <v>0</v>
      </c>
      <c r="FM104">
        <f>IF($W$5=0,0,IF(BI104&lt;=0,0,('LED Curve'!$D$19*(BI104/$W$5)^3+'LED Curve'!$D$20*(BI104/$W$5)^2+'LED Curve'!$D$21*(BI104/$W$5)^1+'LED Curve'!$D$22)*$AC$5*$W$5))</f>
        <v>0</v>
      </c>
      <c r="FN104">
        <f>IF($W$6=0,0,IF(BJ104&lt;=0,0,('LED Curve'!$D$19*(BJ104/$W$6)^3+'LED Curve'!$D$20*(BJ104/$W$6)^2+'LED Curve'!$D$21*(BJ104/$W$6)^1+'LED Curve'!$D$22)*$AC$6*$W$6))</f>
        <v>0</v>
      </c>
      <c r="FO104">
        <f>IF($Z$2=0,0,IF(BK104&lt;=0,0,('LED Curve'!$D$19*(BK104/$Z$2)^3+'LED Curve'!$D$20*(BK104/$Z$2)^2+'LED Curve'!$D$21*(BK104/$Z$2)^1+'LED Curve'!$D$22)*$AE$2*$Z$2))</f>
        <v>0</v>
      </c>
      <c r="FP104">
        <f>IF($Z$3=0,0,IF(BL104&lt;=0,0,('LED Curve'!$D$19*(BL104/$Z$3)^3+'LED Curve'!$D$20*(BL104/$Z$3)^2+'LED Curve'!$D$21*(BL104/$Z$3)^1+'LED Curve'!$D$22)*$AE$3*$Z$3))</f>
        <v>0</v>
      </c>
      <c r="FQ104">
        <f>IF($Z$4=0,0,IF(BM104&lt;=0,0,('LED Curve'!$D$19*(BM104/$Z$4)^3+'LED Curve'!$D$20*(BM104/$Z$4)^2+'LED Curve'!$D$21*(BM104/$Z$4)^1+'LED Curve'!$D$22)*$AE$4*$Z$4))</f>
        <v>0</v>
      </c>
      <c r="FR104">
        <f>IF($Z$5=0,0,IF(BN104&lt;=0,0,('LED Curve'!$D$19*(BN104/$Z$5)^3+'LED Curve'!$D$20*(BN104/$Z$5)^2+'LED Curve'!$D$21*(BN104/$Z$5)^1+'LED Curve'!$D$22)*$AE$5*$Z$5))</f>
        <v>0</v>
      </c>
      <c r="FS104">
        <f>IF($Z$6=0,0,IF(BO104&lt;=0,0,('LED Curve'!$D$19*(BO104/$Z$6)^3+'LED Curve'!$D$20*(BO104/$Z$6)^2+'LED Curve'!$D$21*(BO104/$Z$6)^1+'LED Curve'!$D$22)*$AE$6*$Z$6))</f>
        <v>0</v>
      </c>
      <c r="FU104">
        <f>IF($W$2=0,0,IF(BQ104&lt;=0,0,('LED Curve'!$D$19*(BQ104/$W$2)^3+'LED Curve'!$D$20*(BQ104/$W$2)^2+'LED Curve'!$D$21*(BQ104/$W$2)^1+'LED Curve'!$D$22)*$AC$2*$W$2))</f>
        <v>839.83442634981338</v>
      </c>
      <c r="FV104">
        <f>IF($W$3=0,0,IF(BR104&lt;=0,0,('LED Curve'!$D$19*(BR104/$W$3)^3+'LED Curve'!$D$20*(BR104/$W$3)^2+'LED Curve'!$D$21*(BR104/$W$3)^1+'LED Curve'!$D$22)*$AC$3*$W$3))</f>
        <v>2099.5860658745332</v>
      </c>
      <c r="FW104">
        <f>IF($W$4=0,0,IF(BS104&lt;=0,0,('LED Curve'!$D$19*(BS104/$W$4)^3+'LED Curve'!$D$20*(BS104/$W$4)^2+'LED Curve'!$D$21*(BS104/$W$4)^1+'LED Curve'!$D$22)*$AC$4*$W$4))</f>
        <v>0</v>
      </c>
      <c r="FX104">
        <f>IF($W$5=0,0,IF(BT104&lt;=0,0,('LED Curve'!$D$19*(BT104/$W$5)^3+'LED Curve'!$D$20*(BT104/$W$5)^2+'LED Curve'!$D$21*(BT104/$W$5)^1+'LED Curve'!$D$22)*$AC$5*$W$5))</f>
        <v>0</v>
      </c>
      <c r="FY104">
        <f>IF($W$6=0,0,IF(BU104&lt;=0,0,('LED Curve'!$D$19*(BU104/$W$6)^3+'LED Curve'!$D$20*(BU104/$W$6)^2+'LED Curve'!$D$21*(BU104/$W$6)^1+'LED Curve'!$D$22)*$AC$6*$W$6))</f>
        <v>0</v>
      </c>
      <c r="FZ104">
        <f>IF($Z$2=0,0,IF(BV104&lt;=0,0,('LED Curve'!$D$19*(BV104/$Z$2)^3+'LED Curve'!$D$20*(BV104/$Z$2)^2+'LED Curve'!$D$21*(BV104/$Z$2)^1+'LED Curve'!$D$22)*$AE$2*$Z$2))</f>
        <v>0</v>
      </c>
      <c r="GA104">
        <f>IF($Z$3=0,0,IF(BW104&lt;=0,0,('LED Curve'!$D$19*(BW104/$Z$3)^3+'LED Curve'!$D$20*(BW104/$Z$3)^2+'LED Curve'!$D$21*(BW104/$Z$3)^1+'LED Curve'!$D$22)*$AE$3*$Z$3))</f>
        <v>0</v>
      </c>
      <c r="GB104">
        <f>IF($Z$4=0,0,IF(BX104&lt;=0,0,('LED Curve'!$D$19*(BX104/$Z$4)^3+'LED Curve'!$D$20*(BX104/$Z$4)^2+'LED Curve'!$D$21*(BX104/$Z$4)^1+'LED Curve'!$D$22)*$AE$4*$Z$4))</f>
        <v>0</v>
      </c>
      <c r="GC104">
        <f>IF($Z$5=0,0,IF(BY104&lt;=0,0,('LED Curve'!$D$19*(BY104/$Z$5)^3+'LED Curve'!$D$20*(BY104/$Z$5)^2+'LED Curve'!$D$21*(BY104/$Z$5)^1+'LED Curve'!$D$22)*$AE$5*$Z$5))</f>
        <v>0</v>
      </c>
      <c r="GD104">
        <f>IF($Z$6=0,0,IF(BZ104&lt;=0,0,('LED Curve'!$D$19*(BZ104/$Z$6)^3+'LED Curve'!$D$20*(BZ104/$Z$6)^2+'LED Curve'!$D$21*(BZ104/$Z$6)^1+'LED Curve'!$D$22)*$AE$6*$Z$6))</f>
        <v>0</v>
      </c>
      <c r="GF104">
        <f>IF($W$2=0,0,IF(CB104&lt;=0,0,('LED Curve'!$D$19*(CB104/$W$2)^3+'LED Curve'!$D$20*(CB104/$W$2)^2+'LED Curve'!$D$21*(CB104/$W$2)^1+'LED Curve'!$D$22)*$AC$2*$W$2))</f>
        <v>852.08579586093549</v>
      </c>
      <c r="GG104">
        <f>IF($W$3=0,0,IF(CC104&lt;=0,0,('LED Curve'!$D$19*(CC104/$W$3)^3+'LED Curve'!$D$20*(CC104/$W$3)^2+'LED Curve'!$D$21*(CC104/$W$3)^1+'LED Curve'!$D$22)*$AC$3*$W$3))</f>
        <v>2130.2144896523387</v>
      </c>
      <c r="GH104">
        <f>IF($W$4=0,0,IF(CD104&lt;=0,0,('LED Curve'!$D$19*(CD104/$W$4)^3+'LED Curve'!$D$20*(CD104/$W$4)^2+'LED Curve'!$D$21*(CD104/$W$4)^1+'LED Curve'!$D$22)*$AC$4*$W$4))</f>
        <v>1917.1930406871049</v>
      </c>
      <c r="GI104">
        <f>IF($W$5=0,0,IF(CE104&lt;=0,0,('LED Curve'!$D$19*(CE104/$W$5)^3+'LED Curve'!$D$20*(CE104/$W$5)^2+'LED Curve'!$D$21*(CE104/$W$5)^1+'LED Curve'!$D$22)*$AC$5*$W$5))</f>
        <v>0</v>
      </c>
      <c r="GJ104">
        <f>IF($W$6=0,0,IF(CF104&lt;=0,0,('LED Curve'!$D$19*(CF104/$W$6)^3+'LED Curve'!$D$20*(CF104/$W$6)^2+'LED Curve'!$D$21*(CF104/$W$6)^1+'LED Curve'!$D$22)*$AC$6*$W$6))</f>
        <v>0</v>
      </c>
      <c r="GK104">
        <f>IF($Z$2=0,0,IF(CG104&lt;=0,0,('LED Curve'!$D$19*(CG104/$Z$2)^3+'LED Curve'!$D$20*(CG104/$Z$2)^2+'LED Curve'!$D$21*(CG104/$Z$2)^1+'LED Curve'!$D$22)*$AE$2*$Z$2))</f>
        <v>0</v>
      </c>
      <c r="GL104">
        <f>IF($Z$3=0,0,IF(CH104&lt;=0,0,('LED Curve'!$D$19*(CH104/$Z$3)^3+'LED Curve'!$D$20*(CH104/$Z$3)^2+'LED Curve'!$D$21*(CH104/$Z$3)^1+'LED Curve'!$D$22)*$AE$3*$Z$3))</f>
        <v>0</v>
      </c>
      <c r="GM104">
        <f>IF($Z$4=0,0,IF(CI104&lt;=0,0,('LED Curve'!$D$19*(CI104/$Z$4)^3+'LED Curve'!$D$20*(CI104/$Z$4)^2+'LED Curve'!$D$21*(CI104/$Z$4)^1+'LED Curve'!$D$22)*$AE$4*$Z$4))</f>
        <v>0</v>
      </c>
      <c r="GN104">
        <f>IF($Z$5=0,0,IF(CJ104&lt;=0,0,('LED Curve'!$D$19*(CJ104/$Z$5)^3+'LED Curve'!$D$20*(CJ104/$Z$5)^2+'LED Curve'!$D$21*(CJ104/$Z$5)^1+'LED Curve'!$D$22)*$AE$5*$Z$5))</f>
        <v>0</v>
      </c>
      <c r="GO104">
        <f>IF($Z$6=0,0,IF(CK104&lt;=0,0,('LED Curve'!$D$19*(CK104/$Z$6)^3+'LED Curve'!$D$20*(CK104/$Z$6)^2+'LED Curve'!$D$21*(CK104/$Z$6)^1+'LED Curve'!$D$22)*$AE$6*$Z$6))</f>
        <v>0</v>
      </c>
      <c r="GQ104">
        <f t="shared" si="226"/>
        <v>2899.6712669740227</v>
      </c>
      <c r="GR104">
        <f t="shared" si="154"/>
        <v>1134.7753815564447</v>
      </c>
      <c r="GS104">
        <f t="shared" si="227"/>
        <v>2939.4204922243466</v>
      </c>
      <c r="GT104">
        <f t="shared" si="155"/>
        <v>631.19457538523102</v>
      </c>
      <c r="GU104">
        <f t="shared" si="228"/>
        <v>4899.4933262003788</v>
      </c>
      <c r="GV104">
        <f t="shared" si="156"/>
        <v>2337.3812816420414</v>
      </c>
    </row>
    <row r="105" spans="1:204" ht="16.899999999999999">
      <c r="A105">
        <v>94</v>
      </c>
      <c r="B105">
        <f t="shared" si="117"/>
        <v>3.0598958333333333E-3</v>
      </c>
      <c r="C105" s="50">
        <f t="shared" si="118"/>
        <v>138.23188621993052</v>
      </c>
      <c r="D105" s="50">
        <f t="shared" si="119"/>
        <v>153.74654024436722</v>
      </c>
      <c r="E105" s="50">
        <f t="shared" si="120"/>
        <v>169.26119426880396</v>
      </c>
      <c r="G105" s="52">
        <f t="shared" si="121"/>
        <v>2.1941569241258811</v>
      </c>
      <c r="H105" s="52">
        <f t="shared" si="122"/>
        <v>2.4404212737201147</v>
      </c>
      <c r="I105" s="52">
        <f t="shared" si="123"/>
        <v>2.6866856233143483</v>
      </c>
      <c r="J105" s="52">
        <f>IF(C105&lt;Calculation!D$19,0,G105)</f>
        <v>2.1941569241258811</v>
      </c>
      <c r="K105" s="52">
        <f>IF(D105&lt;Calculation!D$19,0,H105)</f>
        <v>2.4404212737201147</v>
      </c>
      <c r="L105" s="52">
        <f>IF(E105&lt;Calculation!D$19,0,I105)</f>
        <v>2.6866856233143483</v>
      </c>
      <c r="M105" s="52">
        <f>IF(IF(C105&lt;Calculation!D$19,0,C105*(R$3/(R$2+R$3)))&gt;0,$H$2*SIN(2*PI()*$E$2*B105)+$H$5,0)</f>
        <v>2.210561418617254</v>
      </c>
      <c r="N105" s="52">
        <f>IF(IF(D105&lt;Calculation!D$19,0,D105*(R$3/(R$2+R$3)))&gt;0,$J$2*SIN(2*PI()*$E$2*B105)+$J$5,0)</f>
        <v>2.2626978614843773</v>
      </c>
      <c r="O105" s="52">
        <f>IF(IF(E105&lt;Calculation!D$19,0,E105*(R$3/(R$2+R$3)))&gt;0,$L$2*SIN(2*PI()*$E$2*B105)+$L$5,0)</f>
        <v>2.3213817299993975</v>
      </c>
      <c r="Q105" s="55">
        <f>(M105/Design!C$43)*10^3</f>
        <v>245.61793540191712</v>
      </c>
      <c r="R105" s="55">
        <f>(N105/Design!C$43)*10^3</f>
        <v>251.41087349826412</v>
      </c>
      <c r="S105" s="55">
        <f>(O105/Design!C$43)*10^3</f>
        <v>257.93130333326644</v>
      </c>
      <c r="U105" s="55">
        <f>(($H$2*SIN(2*PI()*$E$2*B105)+$H$5)/Design!C$43)*10^3</f>
        <v>245.61793540191712</v>
      </c>
      <c r="V105" s="55">
        <f>(($J$2*SIN(2*PI()*$E$2*B105)+$J$5)/Design!C$43)*10^3</f>
        <v>251.41087349826412</v>
      </c>
      <c r="W105" s="55">
        <f>(($L$2*SIN(2*PI()*$E$2*B105)+$L$5)/Design!C$43)*10^3</f>
        <v>257.93130333326644</v>
      </c>
      <c r="Y105" s="99">
        <f>IF(C105&lt;('LED Curve'!$D$14*(U105/$W$2)^3+'LED Curve'!$D$15*(U105/$W$2)^2+'LED Curve'!$D$16*(U105/$W$2)^1+'LED Curve'!$D$17)*$AC$2+((R$5-1)*Design!C$18),0,         ('LED Curve'!$D$14*(U105/$W$2)^3+'LED Curve'!$D$15*(U105/$W$2)^2+'LED Curve'!$D$16*(U105/$W$2)^1+'LED Curve'!$D$17)*$AC$2)</f>
        <v>26.926858365282133</v>
      </c>
      <c r="Z105" s="99">
        <f>IF(Y105=0,0,IF(C105&lt;Y105+('LED Curve'!$D$14*(U105/$W$3)^3+'LED Curve'!$D$15*(U105/$W$3)^2+'LED Curve'!$D$16*(U105/$W$3)^1+'LED Curve'!$D$17)*$AC$3+((R$5-2)*Design!C$18),0,         ('LED Curve'!$D$14*(U105/$W$3)^3+'LED Curve'!$D$15*(U105/$W$3)^2+'LED Curve'!$D$16*(U105/$W$3)^1+'LED Curve'!$D$17)*$AC$3))</f>
        <v>67.317145913205337</v>
      </c>
      <c r="AA105" s="99">
        <f>IF(Z105=0,0,IF(C105&lt;(SUM(Y105:Z105)+('LED Curve'!$D$14*(U105/$W$4)^3+'LED Curve'!$D$15*(U105/$W$4)^2+'LED Curve'!$D$16*(U105/$W$4)^1+'LED Curve'!$D$17)*$AC$4+((R$5-3)*Design!C$18)),0,         ('LED Curve'!$D$14*(U105/$W$4)^3+'LED Curve'!$D$15*(U105/$W$4)^2+'LED Curve'!$D$16*(U105/$W$4)^1+'LED Curve'!$D$17)*$AC$4))</f>
        <v>0</v>
      </c>
      <c r="AB105" s="99">
        <f>IF(AA105=0,0,IF(C105&lt;(SUM(Y105:AA105)+('LED Curve'!$D$14*(U105/$W$5)^3+'LED Curve'!$D$15*(U105/$W$5)^2+'LED Curve'!$D$16*(U105/$W$5)^1+'LED Curve'!$D$17)*$AC$5+((R$5-4)*Design!C$18)),0,         ('LED Curve'!$D$14*(U105/$W$5)^3+'LED Curve'!$D$15*(U105/$W$5)^2+'LED Curve'!$D$16*(U105/$W$5)^1+'LED Curve'!$D$17)*$AC$5))</f>
        <v>0</v>
      </c>
      <c r="AC105" s="99">
        <f>IF(AB105=0,0,IF(C105&lt;(SUM(Y105:AB105)+ ('LED Curve'!$D$14*(U105/$W$6)^3+'LED Curve'!$D$15*(U105/$W$6)^2+'LED Curve'!$D$16*(U105/$W$6)^1+'LED Curve'!$D$17)*$AC$6+((R$5-5)*Design!C$18)),0,         ('LED Curve'!$D$14*(U105/$W$6)^3+'LED Curve'!$D$15*(U105/$W$6)^2+'LED Curve'!$D$16*(U105/$W$6)^1+'LED Curve'!$D$17)*$AC$6))</f>
        <v>0</v>
      </c>
      <c r="AD105" s="99">
        <f>IF(AC105=0,0,IF(C105&lt;(SUM(Y105:AC105)+('LED Curve'!$D$14*(U105/$Z$2)^3+'LED Curve'!$D$15*(U105/$Z$2)^2+'LED Curve'!$D$16*(U105/$Z$2)^1+'LED Curve'!$D$17)*$AE$2+((R$5-6)*Design!C$18)),0,         ('LED Curve'!$D$14*(U105/$Z$2)^3+'LED Curve'!$D$15*(U105/$Z$2)^2+'LED Curve'!$D$16*(U105/$Z$2)^1+'LED Curve'!$D$17)*$AE$2))</f>
        <v>0</v>
      </c>
      <c r="AE105" s="99">
        <f>IF(AD105=0,0,IF(C105&lt;(SUM(Y105:AD105)+('LED Curve'!$D$14*(U105/$Z$3)^3+'LED Curve'!$D$15*(U105/$Z$3)^2+'LED Curve'!$D$16*(U105/$Z$3)^1+'LED Curve'!$D$17)*$AE$3+((R$5-7)*Design!C$18)),0,         ('LED Curve'!$D$14*(U105/$Z$3)^3+'LED Curve'!$D$15*(U105/$Z$3)^2+'LED Curve'!$D$16*(U105/$Z$3)^1+'LED Curve'!$D$17)*$AE$3))</f>
        <v>0</v>
      </c>
      <c r="AF105" s="99">
        <f>IF(AE105=0,0,IF(C105&lt;(SUM(Y105:AE105)+('LED Curve'!$D$14*(U105/$Z$4)^3+'LED Curve'!$D$15*(U105/$Z$4)^2+'LED Curve'!$D$16*(U105/$Z$4)^1+'LED Curve'!$D$17)*$AE$4+((R$5-8)*Design!C$18)),0,         ('LED Curve'!$D$14*(U105/$Z$4)^3+'LED Curve'!$D$15*(U105/$Z$4)^2+'LED Curve'!$D$16*(U105/$Z$4)^1+'LED Curve'!$D$17)*$AE$4))</f>
        <v>0</v>
      </c>
      <c r="AG105" s="99">
        <f>IF(AF105=0,0,IF(C105&lt;(SUM(Y105:AF105)+('LED Curve'!$D$14*(U105/$Z$5)^3+'LED Curve'!$D$15*(U105/$Z$5)^2+'LED Curve'!$D$16*(U105/$Z$5)^1+'LED Curve'!$D$17)*$AE$5+((R$5-9)*Design!C$18)),0,         ('LED Curve'!$D$14*(U105/$Z$5)^3+'LED Curve'!$D$15*(U105/$Z$5)^2+'LED Curve'!$D$16*(U105/$Z$5)^1+'LED Curve'!$D$17)*$AE$5))</f>
        <v>0</v>
      </c>
      <c r="AH105" s="99">
        <f>IF(AG105=0,0,IF(C105&lt;(SUM(Y105:AG105)+('LED Curve'!$D$14*(U105/$Z$6)^3+'LED Curve'!$D$15*(U105/$Z$6)^2+'LED Curve'!$D$16*(U105/$Z$6)^1+'LED Curve'!$D$17)*$AE$6+((R$5-10)*Design!C$18)),0,         ('LED Curve'!$D$14*(U105/$Z$6)^3+'LED Curve'!$D$15*(U105/$Z$6)^2+'LED Curve'!$D$16*(U105/$Z$6)^1+'LED Curve'!$D$17)*$AE$6))</f>
        <v>0</v>
      </c>
      <c r="AI105">
        <f t="shared" si="157"/>
        <v>94.244004278487466</v>
      </c>
      <c r="AJ105" s="57">
        <f>IF(D105&lt;('LED Curve'!$D$14*(V105/$W$2)^3+'LED Curve'!$D$15*(V105/$W$2)^2+'LED Curve'!$D$16*(V105/$W$2)^1+'LED Curve'!$D$17)*$AC$2+((R$5-1)*Design!C$18),0,         ('LED Curve'!$D$14*(V105/$W$2)^3+'LED Curve'!$D$15*(V105/$W$2)^2+'LED Curve'!$D$16*(V105/$W$2)^1+'LED Curve'!$D$17)*$AC$2)</f>
        <v>26.952655926396893</v>
      </c>
      <c r="AK105" s="57">
        <f>IF(AJ105=0,0,IF(D105&lt;AJ105+('LED Curve'!$D$14*(V105/$W$3)^3+'LED Curve'!$D$15*(V105/$W$3)^2+'LED Curve'!$D$16*(V105/$W$3)^1+'LED Curve'!$D$17)*$AC$3+((R$5-1)*Design!C$18),0,         ('LED Curve'!$D$14*(V105/$W$3)^3+'LED Curve'!$D$15*(V105/$W$3)^2+'LED Curve'!$D$16*(V105/$W$3)^1+'LED Curve'!$D$17)*$AC$3))</f>
        <v>67.38163981599223</v>
      </c>
      <c r="AL105" s="57">
        <f>IF(AK105=0,0,IF(D105&lt;(SUM(AJ105:AK105)+('LED Curve'!$D$14*(V105/$W$4)^3+'LED Curve'!$D$15*(V105/$W$4)^2+'LED Curve'!$D$16*(V105/$W$4)^1+'LED Curve'!$D$17)*$AC$4+((R$5-1)*Design!C$18)),0,         ('LED Curve'!$D$14*(V105/$W$4)^3+'LED Curve'!$D$15*(V105/$W$4)^2+'LED Curve'!$D$16*(V105/$W$4)^1+'LED Curve'!$D$17)*$AC$4))</f>
        <v>0</v>
      </c>
      <c r="AM105" s="57">
        <f>IF(AL105=0,0,IF(D105&lt;(SUM(AJ105:AL105)+('LED Curve'!$D$14*(V105/$W$5)^3+'LED Curve'!$D$15*(V105/$W$5)^2+'LED Curve'!$D$16*(V105/$W$5)^1+'LED Curve'!$D$17)*$AC$5+((R$5-1)*Design!C$18)),0,         ('LED Curve'!$D$14*(V105/$W$5)^3+'LED Curve'!$D$15*(V105/$W$5)^2+'LED Curve'!$D$16*(V105/$W$5)^1+'LED Curve'!$D$17)*$AC$5))</f>
        <v>0</v>
      </c>
      <c r="AN105" s="57">
        <f>IF(AM105=0,0,IF(D105&lt;(SUM(AJ105:AM105)+ ('LED Curve'!$D$14*(V105/$W$6)^3+'LED Curve'!$D$15*(V105/$W$6)^2+'LED Curve'!$D$16*(V105/$W$6)^1+'LED Curve'!$D$17)*$AC$6+((R$5-1)*Design!C$18)),0,         ('LED Curve'!$D$14*(V105/$W$6)^3+'LED Curve'!$D$15*(V105/$W$6)^2+'LED Curve'!$D$16*(V105/$W$6)^1+'LED Curve'!$D$17)*$AC$6))</f>
        <v>0</v>
      </c>
      <c r="AO105" s="57">
        <f>IF(AN105=0,0,IF(D105&lt;(SUM(AJ105:AN105)+('LED Curve'!$D$14*(V105/$Z$2)^3+'LED Curve'!$D$15*(V105/$Z$2)^2+'LED Curve'!$D$16*(V105/$Z$2)^1+'LED Curve'!$D$17)*$AE$2+((R$5-1)*Design!C$18)),0,         ('LED Curve'!$D$14*(V105/$Z$2)^3+'LED Curve'!$D$15*(V105/$Z$2)^2+'LED Curve'!$D$16*(V105/$Z$2)^1+'LED Curve'!$D$17)*$AE$2))</f>
        <v>0</v>
      </c>
      <c r="AP105" s="57">
        <f>IF(AO105=0,0,IF(D105&lt;(SUM(AJ105:AO105)+('LED Curve'!$D$14*(V105/$Z$3)^3+'LED Curve'!$D$15*(V105/$Z$3)^2+'LED Curve'!$D$16*(V105/$Z$3)^1+'LED Curve'!$D$17)*$AE$3+((R$5-1)*Design!C$18)),0,         ('LED Curve'!$D$14*(V105/$Z$3)^3+'LED Curve'!$D$15*(V105/$Z$3)^2+'LED Curve'!$D$16*(V105/$Z$3)^1+'LED Curve'!$D$17)*$AE$3))</f>
        <v>0</v>
      </c>
      <c r="AQ105" s="57">
        <f>IF(AP105=0,0,IF(D105&lt;(SUM(AJ105:AP105)+('LED Curve'!$D$14*(V105/$Z$4)^3+'LED Curve'!$D$15*(V105/$Z$4)^2+'LED Curve'!$D$16*(V105/$Z$4)^1+'LED Curve'!$D$17)*$AE$4+((R$5-1)*Design!C$18)),0,         ('LED Curve'!$D$14*(V105/$Z$4)^3+'LED Curve'!$D$15*(V105/$Z$4)^2+'LED Curve'!$D$16*(V105/$Z$4)^1+'LED Curve'!$D$17)*$AE$4))</f>
        <v>0</v>
      </c>
      <c r="AR105" s="57">
        <f>IF(AQ105=0,0,IF(D105&lt;(SUM(AJ105:AQ105)+('LED Curve'!$D$14*(V105/$Z$5)^3+'LED Curve'!$D$15*(V105/$Z$5)^2+'LED Curve'!$D$16*(V105/$Z$5)^1+'LED Curve'!$D$17)*$AE$5+((R$5-1)*Design!C$18)),0,         ('LED Curve'!$D$14*(V105/$Z$5)^3+'LED Curve'!$D$15*(V105/$Z$5)^2+'LED Curve'!$D$16*(V105/$Z$5)^1+'LED Curve'!$D$17)*$AE$5))</f>
        <v>0</v>
      </c>
      <c r="AS105" s="57">
        <f>IF(AR105=0,0,IF(D105&lt;(SUM(AJ105:AR105)+('LED Curve'!$D$14*(V105/$Z$6)^3+'LED Curve'!$D$15*(V105/$Z$6)^2+'LED Curve'!$D$16*(V105/$Z$6)^1+'LED Curve'!$D$17)*$AE$6+((R$5-1)*Design!C$18)),0,         ('LED Curve'!$D$14*(V105/$Z$6)^3+'LED Curve'!$D$15*(V105/$Z$6)^2+'LED Curve'!$D$16*(V105/$Z$6)^1+'LED Curve'!$D$17)*$AE$6))</f>
        <v>0</v>
      </c>
      <c r="AU105" s="59">
        <f>IF(E105&lt;('LED Curve'!$D$14*(W105/$W$2)^3+'LED Curve'!$D$15*(W105/$W$2)^2+'LED Curve'!$D$16*(W105/$W$2)^1+'LED Curve'!$D$17)*$AC$2+((R$5-1)*Design!C$18),0,         ('LED Curve'!$D$14*(W105/$W$2)^3+'LED Curve'!$D$15*(W105/$W$2)^2+'LED Curve'!$D$16*(W105/$W$2)^1+'LED Curve'!$D$17)*$AC$2)</f>
        <v>26.971182656883009</v>
      </c>
      <c r="AV105" s="59">
        <f>IF(AU105=0,0,IF(E105&lt;AU105+('LED Curve'!$D$14*(W105/$W$3)^3+'LED Curve'!$D$15*(W105/$W$3)^2+'LED Curve'!$D$16*(W105/$W$3)^1+'LED Curve'!$D$17)*$AC$3+((R$5-2)*Design!C$18),0,         ('LED Curve'!$D$14*(W105/$W$3)^3+'LED Curve'!$D$15*(W105/$W$3)^2+'LED Curve'!$D$16*(W105/$W$3)^1+'LED Curve'!$D$17)*$AC$3))</f>
        <v>67.427956642207519</v>
      </c>
      <c r="AW105" s="59">
        <f>IF(AV105=0,0,IF(E105&lt;(SUM(AU105:AV105)+('LED Curve'!$D$14*(W105/$W$4)^3+'LED Curve'!$D$15*(W105/$W$4)^2+'LED Curve'!$D$16*(W105/$W$4)^1+'LED Curve'!$D$17)*$AC$4+((R$5-3)*Design!C$18)),0,         ('LED Curve'!$D$14*(W105/$W$4)^3+'LED Curve'!$D$15*(W105/$W$4)^2+'LED Curve'!$D$16*(W105/$W$4)^1+'LED Curve'!$D$17)*$AC$4))</f>
        <v>60.685160977986769</v>
      </c>
      <c r="AX105" s="59">
        <f>IF(AW105=0,0,IF(E105&lt;(SUM(AU105:AW105)+('LED Curve'!$D$14*(W105/$W$5)^3+'LED Curve'!$D$15*(W105/$W$5)^2+'LED Curve'!$D$16*(W105/$W$5)^1+'LED Curve'!$D$17)*$AC$5+((R$5-4)*Design!C$18)),0,         ('LED Curve'!$D$14*(W105/$W$5)^3+'LED Curve'!$D$15*(W105/$W$5)^2+'LED Curve'!$D$16*(W105/$W$5)^1+'LED Curve'!$D$17)*$AC$5))</f>
        <v>0</v>
      </c>
      <c r="AY105" s="59">
        <f>IF(AX105=0,0,IF(E105&lt;(SUM(AU105:AX105)+ ('LED Curve'!$D$14*(W105/$W$6)^3+'LED Curve'!$D$15*(W105/$W$6)^2+'LED Curve'!$D$16*(W105/$W$6)^1+'LED Curve'!$D$17)*$AC$6+((R$5-5)*Design!C$18)),0,         ('LED Curve'!$D$14*(W105/$W$6)^3+'LED Curve'!$D$15*(W105/$W$6)^2+'LED Curve'!$D$16*(W105/$W$6)^1+'LED Curve'!$D$17)*$AC$6))</f>
        <v>0</v>
      </c>
      <c r="AZ105" s="59">
        <f>IF(AY105=0,0,IF(E105&lt;(SUM(AU105:AY105)+('LED Curve'!$D$14*(W105/$Z$2)^3+'LED Curve'!$D$15*(W105/$Z$2)^2+'LED Curve'!$D$16*(W105/$Z$2)^1+'LED Curve'!$D$17)*$AE$2+((R$5-6)*Design!C$18)),0,         ('LED Curve'!$D$14*(W105/$Z$2)^3+'LED Curve'!$D$15*(W105/$Z$2)^2+'LED Curve'!$D$16*(W105/$Z$2)^1+'LED Curve'!$D$17)*$AE$2))</f>
        <v>0</v>
      </c>
      <c r="BA105" s="59">
        <f>IF(AZ105=0,0,IF(E105&lt;(SUM(AU105:AZ105)+('LED Curve'!$D$14*(W105/$Z$3)^3+'LED Curve'!$D$15*(W105/$Z$3)^2+'LED Curve'!$D$16*(W105/$Z$3)^1+'LED Curve'!$D$17)*$AE$3+((R$5-7)*Design!C$18)),0,         ('LED Curve'!$D$14*(W105/$Z$3)^3+'LED Curve'!$D$15*(W105/$Z$3)^2+'LED Curve'!$D$16*(W105/$Z$3)^1+'LED Curve'!$D$17)*$AE$3))</f>
        <v>0</v>
      </c>
      <c r="BB105" s="59">
        <f>IF(BA105=0,0,IF(E105&lt;(SUM(AU105:BA105)+('LED Curve'!$D$14*(W105/$Z$4)^3+'LED Curve'!$D$15*(W105/$Z$4)^2+'LED Curve'!$D$16*(W105/$Z$4)^1+'LED Curve'!$D$17)*$AE$4+((R$5-8)*Design!C$18)),0,         ('LED Curve'!$D$14*(W105/$Z$4)^3+'LED Curve'!$D$15*(W105/$Z$4)^2+'LED Curve'!$D$16*(W105/$Z$4)^1+'LED Curve'!$D$17)*$AE$4))</f>
        <v>0</v>
      </c>
      <c r="BC105" s="59">
        <f>IF(BB105=0,0,IF(E105&lt;(SUM(AU105:BB105)+('LED Curve'!$D$14*(W105/$Z$5)^3+'LED Curve'!$D$15*(W105/$Z$5)^2+'LED Curve'!$D$16*(W105/$Z$5)^1+'LED Curve'!$D$17)*$AE$5+((R$5-9)*Design!C$18)),0,         ('LED Curve'!$D$14*(W105/$Z$5)^3+'LED Curve'!$D$15*(W105/$Z$5)^2+'LED Curve'!$D$16*(W105/$Z$5)^1+'LED Curve'!$D$17)*$AE$5))</f>
        <v>0</v>
      </c>
      <c r="BD105" s="59">
        <f>IF(BC105=0,0,IF(E105&lt;(SUM(AU105:BC105)+('LED Curve'!$D$14*(W105/$Z$6)^3+'LED Curve'!$D$15*(W105/$Z$6)^2+'LED Curve'!$D$16*(W105/$Z$6)^1+'LED Curve'!$D$17)*$AE$6+((R$5-10)*Design!C$18)),0,         ('LED Curve'!$D$14*(W105/$Z$6)^3+'LED Curve'!$D$15*(W105/$Z$6)^2+'LED Curve'!$D$16*(W105/$Z$6)^1+'LED Curve'!$D$17)*$AE$6))</f>
        <v>0</v>
      </c>
      <c r="BE105">
        <f t="shared" si="158"/>
        <v>155.08430027707732</v>
      </c>
      <c r="BF105" s="64">
        <f t="shared" si="124"/>
        <v>245.61793540191712</v>
      </c>
      <c r="BG105" s="64">
        <f t="shared" si="125"/>
        <v>245.61793540191712</v>
      </c>
      <c r="BH105" s="64">
        <f t="shared" si="126"/>
        <v>0</v>
      </c>
      <c r="BI105" s="64">
        <f t="shared" si="127"/>
        <v>0</v>
      </c>
      <c r="BJ105" s="64">
        <f t="shared" si="128"/>
        <v>0</v>
      </c>
      <c r="BK105" s="64">
        <f t="shared" si="129"/>
        <v>0</v>
      </c>
      <c r="BL105" s="64">
        <f t="shared" si="130"/>
        <v>0</v>
      </c>
      <c r="BM105" s="64">
        <f t="shared" si="131"/>
        <v>0</v>
      </c>
      <c r="BN105" s="64">
        <f t="shared" si="132"/>
        <v>0</v>
      </c>
      <c r="BO105" s="64">
        <f t="shared" si="133"/>
        <v>0</v>
      </c>
      <c r="BQ105" s="67">
        <f t="shared" si="134"/>
        <v>251.41087349826412</v>
      </c>
      <c r="BR105" s="67">
        <f t="shared" si="135"/>
        <v>251.41087349826412</v>
      </c>
      <c r="BS105" s="67">
        <f t="shared" si="136"/>
        <v>0</v>
      </c>
      <c r="BT105" s="67">
        <f t="shared" si="137"/>
        <v>0</v>
      </c>
      <c r="BU105" s="67">
        <f t="shared" si="138"/>
        <v>0</v>
      </c>
      <c r="BV105" s="67">
        <f t="shared" si="139"/>
        <v>0</v>
      </c>
      <c r="BW105" s="67">
        <f t="shared" si="140"/>
        <v>0</v>
      </c>
      <c r="BX105" s="67">
        <f t="shared" si="141"/>
        <v>0</v>
      </c>
      <c r="BY105" s="67">
        <f t="shared" si="142"/>
        <v>0</v>
      </c>
      <c r="BZ105" s="67">
        <f t="shared" si="143"/>
        <v>0</v>
      </c>
      <c r="CB105" s="70">
        <f t="shared" si="144"/>
        <v>257.93130333326644</v>
      </c>
      <c r="CC105" s="70">
        <f t="shared" si="145"/>
        <v>257.93130333326644</v>
      </c>
      <c r="CD105" s="70">
        <f t="shared" si="146"/>
        <v>257.93130333326644</v>
      </c>
      <c r="CE105" s="70">
        <f t="shared" si="147"/>
        <v>0</v>
      </c>
      <c r="CF105" s="70">
        <f t="shared" si="148"/>
        <v>0</v>
      </c>
      <c r="CG105" s="70">
        <f t="shared" si="149"/>
        <v>0</v>
      </c>
      <c r="CH105" s="70">
        <f t="shared" si="150"/>
        <v>0</v>
      </c>
      <c r="CI105" s="70">
        <f t="shared" si="151"/>
        <v>0</v>
      </c>
      <c r="CJ105" s="70">
        <f t="shared" si="152"/>
        <v>0</v>
      </c>
      <c r="CK105" s="70">
        <f t="shared" si="153"/>
        <v>0</v>
      </c>
      <c r="CL105">
        <f t="shared" si="159"/>
        <v>773.79390999979933</v>
      </c>
      <c r="CM105" s="64">
        <f t="shared" si="160"/>
        <v>245.61793540191712</v>
      </c>
      <c r="CN105" s="64">
        <f t="shared" si="161"/>
        <v>245.61793540191712</v>
      </c>
      <c r="CO105" s="64">
        <f t="shared" si="162"/>
        <v>0</v>
      </c>
      <c r="CP105" s="64">
        <f t="shared" si="163"/>
        <v>0</v>
      </c>
      <c r="CQ105" s="64">
        <f t="shared" si="164"/>
        <v>0</v>
      </c>
      <c r="CR105" s="64">
        <f t="shared" si="165"/>
        <v>0</v>
      </c>
      <c r="CS105" s="64">
        <f t="shared" si="166"/>
        <v>0</v>
      </c>
      <c r="CT105" s="64">
        <f t="shared" si="167"/>
        <v>0</v>
      </c>
      <c r="CU105" s="64">
        <f t="shared" si="168"/>
        <v>0</v>
      </c>
      <c r="CV105" s="64">
        <f t="shared" si="169"/>
        <v>0</v>
      </c>
      <c r="CX105" s="103">
        <f t="shared" si="170"/>
        <v>251.41087349826412</v>
      </c>
      <c r="CY105" s="103">
        <f t="shared" si="171"/>
        <v>251.41087349826412</v>
      </c>
      <c r="CZ105" s="103">
        <f t="shared" si="172"/>
        <v>0</v>
      </c>
      <c r="DA105" s="103">
        <f t="shared" si="173"/>
        <v>0</v>
      </c>
      <c r="DB105" s="103">
        <f t="shared" si="174"/>
        <v>0</v>
      </c>
      <c r="DC105" s="103">
        <f t="shared" si="175"/>
        <v>0</v>
      </c>
      <c r="DD105" s="103">
        <f t="shared" si="176"/>
        <v>0</v>
      </c>
      <c r="DE105" s="103">
        <f t="shared" si="177"/>
        <v>0</v>
      </c>
      <c r="DF105" s="103">
        <f t="shared" si="178"/>
        <v>0</v>
      </c>
      <c r="DG105" s="103">
        <f t="shared" si="179"/>
        <v>0</v>
      </c>
      <c r="DI105" s="70">
        <f t="shared" si="180"/>
        <v>257.93130333326644</v>
      </c>
      <c r="DJ105" s="70">
        <f t="shared" si="181"/>
        <v>257.93130333326644</v>
      </c>
      <c r="DK105" s="70">
        <f t="shared" si="182"/>
        <v>257.93130333326644</v>
      </c>
      <c r="DL105" s="70">
        <f t="shared" si="183"/>
        <v>0</v>
      </c>
      <c r="DM105" s="70">
        <f t="shared" si="184"/>
        <v>0</v>
      </c>
      <c r="DN105" s="70">
        <f t="shared" si="185"/>
        <v>0</v>
      </c>
      <c r="DO105" s="70">
        <f t="shared" si="186"/>
        <v>0</v>
      </c>
      <c r="DP105" s="70">
        <f t="shared" si="187"/>
        <v>0</v>
      </c>
      <c r="DQ105" s="70">
        <f t="shared" si="188"/>
        <v>0</v>
      </c>
      <c r="DR105" s="70">
        <f t="shared" si="189"/>
        <v>0</v>
      </c>
      <c r="DT105">
        <f t="shared" si="190"/>
        <v>33.952230500052053</v>
      </c>
      <c r="DU105">
        <f t="shared" si="191"/>
        <v>38.653551980172388</v>
      </c>
      <c r="DV105">
        <f t="shared" si="192"/>
        <v>43.657760441497814</v>
      </c>
      <c r="DX105">
        <f t="shared" si="193"/>
        <v>0.57684154077803895</v>
      </c>
      <c r="DY105">
        <f t="shared" si="194"/>
        <v>0.5655208791407037</v>
      </c>
      <c r="DZ105">
        <f t="shared" si="195"/>
        <v>0.55315152982763449</v>
      </c>
      <c r="EB105">
        <f t="shared" si="196"/>
        <v>6.6137193585404388</v>
      </c>
      <c r="EC105">
        <f t="shared" si="197"/>
        <v>16.534298396351097</v>
      </c>
      <c r="ED105">
        <f t="shared" si="198"/>
        <v>0</v>
      </c>
      <c r="EE105">
        <f t="shared" si="199"/>
        <v>0</v>
      </c>
      <c r="EF105">
        <f t="shared" si="200"/>
        <v>0</v>
      </c>
      <c r="EG105">
        <f t="shared" si="201"/>
        <v>0</v>
      </c>
      <c r="EH105">
        <f t="shared" si="202"/>
        <v>0</v>
      </c>
      <c r="EI105">
        <f t="shared" si="203"/>
        <v>0</v>
      </c>
      <c r="EJ105">
        <f t="shared" si="204"/>
        <v>0</v>
      </c>
      <c r="EK105">
        <f t="shared" si="205"/>
        <v>0</v>
      </c>
      <c r="EM105">
        <f t="shared" si="206"/>
        <v>6.7761907695536081</v>
      </c>
      <c r="EN105">
        <f t="shared" si="207"/>
        <v>16.94047692388402</v>
      </c>
      <c r="EO105">
        <f t="shared" si="208"/>
        <v>0</v>
      </c>
      <c r="EP105">
        <f t="shared" si="209"/>
        <v>0</v>
      </c>
      <c r="EQ105">
        <f t="shared" si="210"/>
        <v>0</v>
      </c>
      <c r="ER105">
        <f t="shared" si="211"/>
        <v>0</v>
      </c>
      <c r="ES105">
        <f t="shared" si="212"/>
        <v>0</v>
      </c>
      <c r="ET105">
        <f t="shared" si="213"/>
        <v>0</v>
      </c>
      <c r="EU105">
        <f t="shared" si="214"/>
        <v>0</v>
      </c>
      <c r="EV105">
        <f t="shared" si="215"/>
        <v>0</v>
      </c>
      <c r="EX105">
        <f t="shared" si="216"/>
        <v>6.9567122951294271</v>
      </c>
      <c r="EY105">
        <f t="shared" si="217"/>
        <v>17.391780737823566</v>
      </c>
      <c r="EZ105">
        <f t="shared" si="218"/>
        <v>15.652602664041209</v>
      </c>
      <c r="FA105">
        <f t="shared" si="219"/>
        <v>0</v>
      </c>
      <c r="FB105">
        <f t="shared" si="220"/>
        <v>0</v>
      </c>
      <c r="FC105">
        <f t="shared" si="221"/>
        <v>0</v>
      </c>
      <c r="FD105">
        <f t="shared" si="222"/>
        <v>0</v>
      </c>
      <c r="FE105">
        <f t="shared" si="223"/>
        <v>0</v>
      </c>
      <c r="FF105">
        <f t="shared" si="224"/>
        <v>0</v>
      </c>
      <c r="FG105">
        <f t="shared" si="225"/>
        <v>0</v>
      </c>
      <c r="FJ105">
        <f>IF($W$2=0,0,IF(BF105&lt;=0,0,('LED Curve'!$D$19*(BF105/$W$2)^3+'LED Curve'!$D$20*(BF105/$W$2)^2+'LED Curve'!$D$21*(BF105/$W$2)^1+'LED Curve'!$D$22)*$AC$2*$W$2))</f>
        <v>831.25416442076119</v>
      </c>
      <c r="FK105">
        <f>IF($W$3=0,0,IF(BG105&lt;=0,0,('LED Curve'!$D$19*(BG105/$W$3)^3+'LED Curve'!$D$20*(BG105/$W$3)^2+'LED Curve'!$D$21*(BG105/$W$3)^1+'LED Curve'!$D$22)*$AC$3*$W$3))</f>
        <v>2078.1354110519028</v>
      </c>
      <c r="FL105">
        <f>IF($W$4=0,0,IF(BH105&lt;=0,0,('LED Curve'!$D$19*(BH105/$W$4)^3+'LED Curve'!$D$20*(BH105/$W$4)^2+'LED Curve'!$D$21*(BH105/$W$4)^1+'LED Curve'!$D$22)*$AC$4*$W$4))</f>
        <v>0</v>
      </c>
      <c r="FM105">
        <f>IF($W$5=0,0,IF(BI105&lt;=0,0,('LED Curve'!$D$19*(BI105/$W$5)^3+'LED Curve'!$D$20*(BI105/$W$5)^2+'LED Curve'!$D$21*(BI105/$W$5)^1+'LED Curve'!$D$22)*$AC$5*$W$5))</f>
        <v>0</v>
      </c>
      <c r="FN105">
        <f>IF($W$6=0,0,IF(BJ105&lt;=0,0,('LED Curve'!$D$19*(BJ105/$W$6)^3+'LED Curve'!$D$20*(BJ105/$W$6)^2+'LED Curve'!$D$21*(BJ105/$W$6)^1+'LED Curve'!$D$22)*$AC$6*$W$6))</f>
        <v>0</v>
      </c>
      <c r="FO105">
        <f>IF($Z$2=0,0,IF(BK105&lt;=0,0,('LED Curve'!$D$19*(BK105/$Z$2)^3+'LED Curve'!$D$20*(BK105/$Z$2)^2+'LED Curve'!$D$21*(BK105/$Z$2)^1+'LED Curve'!$D$22)*$AE$2*$Z$2))</f>
        <v>0</v>
      </c>
      <c r="FP105">
        <f>IF($Z$3=0,0,IF(BL105&lt;=0,0,('LED Curve'!$D$19*(BL105/$Z$3)^3+'LED Curve'!$D$20*(BL105/$Z$3)^2+'LED Curve'!$D$21*(BL105/$Z$3)^1+'LED Curve'!$D$22)*$AE$3*$Z$3))</f>
        <v>0</v>
      </c>
      <c r="FQ105">
        <f>IF($Z$4=0,0,IF(BM105&lt;=0,0,('LED Curve'!$D$19*(BM105/$Z$4)^3+'LED Curve'!$D$20*(BM105/$Z$4)^2+'LED Curve'!$D$21*(BM105/$Z$4)^1+'LED Curve'!$D$22)*$AE$4*$Z$4))</f>
        <v>0</v>
      </c>
      <c r="FR105">
        <f>IF($Z$5=0,0,IF(BN105&lt;=0,0,('LED Curve'!$D$19*(BN105/$Z$5)^3+'LED Curve'!$D$20*(BN105/$Z$5)^2+'LED Curve'!$D$21*(BN105/$Z$5)^1+'LED Curve'!$D$22)*$AE$5*$Z$5))</f>
        <v>0</v>
      </c>
      <c r="FS105">
        <f>IF($Z$6=0,0,IF(BO105&lt;=0,0,('LED Curve'!$D$19*(BO105/$Z$6)^3+'LED Curve'!$D$20*(BO105/$Z$6)^2+'LED Curve'!$D$21*(BO105/$Z$6)^1+'LED Curve'!$D$22)*$AE$6*$Z$6))</f>
        <v>0</v>
      </c>
      <c r="FU105">
        <f>IF($W$2=0,0,IF(BQ105&lt;=0,0,('LED Curve'!$D$19*(BQ105/$W$2)^3+'LED Curve'!$D$20*(BQ105/$W$2)^2+'LED Curve'!$D$21*(BQ105/$W$2)^1+'LED Curve'!$D$22)*$AC$2*$W$2))</f>
        <v>842.79196595156509</v>
      </c>
      <c r="FV105">
        <f>IF($W$3=0,0,IF(BR105&lt;=0,0,('LED Curve'!$D$19*(BR105/$W$3)^3+'LED Curve'!$D$20*(BR105/$W$3)^2+'LED Curve'!$D$21*(BR105/$W$3)^1+'LED Curve'!$D$22)*$AC$3*$W$3))</f>
        <v>2106.9799148789125</v>
      </c>
      <c r="FW105">
        <f>IF($W$4=0,0,IF(BS105&lt;=0,0,('LED Curve'!$D$19*(BS105/$W$4)^3+'LED Curve'!$D$20*(BS105/$W$4)^2+'LED Curve'!$D$21*(BS105/$W$4)^1+'LED Curve'!$D$22)*$AC$4*$W$4))</f>
        <v>0</v>
      </c>
      <c r="FX105">
        <f>IF($W$5=0,0,IF(BT105&lt;=0,0,('LED Curve'!$D$19*(BT105/$W$5)^3+'LED Curve'!$D$20*(BT105/$W$5)^2+'LED Curve'!$D$21*(BT105/$W$5)^1+'LED Curve'!$D$22)*$AC$5*$W$5))</f>
        <v>0</v>
      </c>
      <c r="FY105">
        <f>IF($W$6=0,0,IF(BU105&lt;=0,0,('LED Curve'!$D$19*(BU105/$W$6)^3+'LED Curve'!$D$20*(BU105/$W$6)^2+'LED Curve'!$D$21*(BU105/$W$6)^1+'LED Curve'!$D$22)*$AC$6*$W$6))</f>
        <v>0</v>
      </c>
      <c r="FZ105">
        <f>IF($Z$2=0,0,IF(BV105&lt;=0,0,('LED Curve'!$D$19*(BV105/$Z$2)^3+'LED Curve'!$D$20*(BV105/$Z$2)^2+'LED Curve'!$D$21*(BV105/$Z$2)^1+'LED Curve'!$D$22)*$AE$2*$Z$2))</f>
        <v>0</v>
      </c>
      <c r="GA105">
        <f>IF($Z$3=0,0,IF(BW105&lt;=0,0,('LED Curve'!$D$19*(BW105/$Z$3)^3+'LED Curve'!$D$20*(BW105/$Z$3)^2+'LED Curve'!$D$21*(BW105/$Z$3)^1+'LED Curve'!$D$22)*$AE$3*$Z$3))</f>
        <v>0</v>
      </c>
      <c r="GB105">
        <f>IF($Z$4=0,0,IF(BX105&lt;=0,0,('LED Curve'!$D$19*(BX105/$Z$4)^3+'LED Curve'!$D$20*(BX105/$Z$4)^2+'LED Curve'!$D$21*(BX105/$Z$4)^1+'LED Curve'!$D$22)*$AE$4*$Z$4))</f>
        <v>0</v>
      </c>
      <c r="GC105">
        <f>IF($Z$5=0,0,IF(BY105&lt;=0,0,('LED Curve'!$D$19*(BY105/$Z$5)^3+'LED Curve'!$D$20*(BY105/$Z$5)^2+'LED Curve'!$D$21*(BY105/$Z$5)^1+'LED Curve'!$D$22)*$AE$5*$Z$5))</f>
        <v>0</v>
      </c>
      <c r="GD105">
        <f>IF($Z$6=0,0,IF(BZ105&lt;=0,0,('LED Curve'!$D$19*(BZ105/$Z$6)^3+'LED Curve'!$D$20*(BZ105/$Z$6)^2+'LED Curve'!$D$21*(BZ105/$Z$6)^1+'LED Curve'!$D$22)*$AE$6*$Z$6))</f>
        <v>0</v>
      </c>
      <c r="GF105">
        <f>IF($W$2=0,0,IF(CB105&lt;=0,0,('LED Curve'!$D$19*(CB105/$W$2)^3+'LED Curve'!$D$20*(CB105/$W$2)^2+'LED Curve'!$D$21*(CB105/$W$2)^1+'LED Curve'!$D$22)*$AC$2*$W$2))</f>
        <v>855.17791324879124</v>
      </c>
      <c r="GG105">
        <f>IF($W$3=0,0,IF(CC105&lt;=0,0,('LED Curve'!$D$19*(CC105/$W$3)^3+'LED Curve'!$D$20*(CC105/$W$3)^2+'LED Curve'!$D$21*(CC105/$W$3)^1+'LED Curve'!$D$22)*$AC$3*$W$3))</f>
        <v>2137.9447831219782</v>
      </c>
      <c r="GH105">
        <f>IF($W$4=0,0,IF(CD105&lt;=0,0,('LED Curve'!$D$19*(CD105/$W$4)^3+'LED Curve'!$D$20*(CD105/$W$4)^2+'LED Curve'!$D$21*(CD105/$W$4)^1+'LED Curve'!$D$22)*$AC$4*$W$4))</f>
        <v>1924.1503048097802</v>
      </c>
      <c r="GI105">
        <f>IF($W$5=0,0,IF(CE105&lt;=0,0,('LED Curve'!$D$19*(CE105/$W$5)^3+'LED Curve'!$D$20*(CE105/$W$5)^2+'LED Curve'!$D$21*(CE105/$W$5)^1+'LED Curve'!$D$22)*$AC$5*$W$5))</f>
        <v>0</v>
      </c>
      <c r="GJ105">
        <f>IF($W$6=0,0,IF(CF105&lt;=0,0,('LED Curve'!$D$19*(CF105/$W$6)^3+'LED Curve'!$D$20*(CF105/$W$6)^2+'LED Curve'!$D$21*(CF105/$W$6)^1+'LED Curve'!$D$22)*$AC$6*$W$6))</f>
        <v>0</v>
      </c>
      <c r="GK105">
        <f>IF($Z$2=0,0,IF(CG105&lt;=0,0,('LED Curve'!$D$19*(CG105/$Z$2)^3+'LED Curve'!$D$20*(CG105/$Z$2)^2+'LED Curve'!$D$21*(CG105/$Z$2)^1+'LED Curve'!$D$22)*$AE$2*$Z$2))</f>
        <v>0</v>
      </c>
      <c r="GL105">
        <f>IF($Z$3=0,0,IF(CH105&lt;=0,0,('LED Curve'!$D$19*(CH105/$Z$3)^3+'LED Curve'!$D$20*(CH105/$Z$3)^2+'LED Curve'!$D$21*(CH105/$Z$3)^1+'LED Curve'!$D$22)*$AE$3*$Z$3))</f>
        <v>0</v>
      </c>
      <c r="GM105">
        <f>IF($Z$4=0,0,IF(CI105&lt;=0,0,('LED Curve'!$D$19*(CI105/$Z$4)^3+'LED Curve'!$D$20*(CI105/$Z$4)^2+'LED Curve'!$D$21*(CI105/$Z$4)^1+'LED Curve'!$D$22)*$AE$4*$Z$4))</f>
        <v>0</v>
      </c>
      <c r="GN105">
        <f>IF($Z$5=0,0,IF(CJ105&lt;=0,0,('LED Curve'!$D$19*(CJ105/$Z$5)^3+'LED Curve'!$D$20*(CJ105/$Z$5)^2+'LED Curve'!$D$21*(CJ105/$Z$5)^1+'LED Curve'!$D$22)*$AE$5*$Z$5))</f>
        <v>0</v>
      </c>
      <c r="GO105">
        <f>IF($Z$6=0,0,IF(CK105&lt;=0,0,('LED Curve'!$D$19*(CK105/$Z$6)^3+'LED Curve'!$D$20*(CK105/$Z$6)^2+'LED Curve'!$D$21*(CK105/$Z$6)^1+'LED Curve'!$D$22)*$AE$6*$Z$6))</f>
        <v>0</v>
      </c>
      <c r="GQ105">
        <f t="shared" si="226"/>
        <v>2909.3895754726641</v>
      </c>
      <c r="GR105">
        <f t="shared" si="154"/>
        <v>1144.4936900550861</v>
      </c>
      <c r="GS105">
        <f t="shared" si="227"/>
        <v>2949.7718808304776</v>
      </c>
      <c r="GT105">
        <f t="shared" si="155"/>
        <v>641.54596399136199</v>
      </c>
      <c r="GU105">
        <f t="shared" si="228"/>
        <v>4917.2730011805497</v>
      </c>
      <c r="GV105">
        <f t="shared" si="156"/>
        <v>2355.1609566222123</v>
      </c>
    </row>
    <row r="106" spans="1:204" ht="16.899999999999999">
      <c r="A106">
        <v>95</v>
      </c>
      <c r="B106">
        <f t="shared" si="117"/>
        <v>3.0924479166666665E-3</v>
      </c>
      <c r="C106" s="50">
        <f t="shared" si="118"/>
        <v>138.98091363790573</v>
      </c>
      <c r="D106" s="50">
        <f t="shared" si="119"/>
        <v>154.57879293100635</v>
      </c>
      <c r="E106" s="50">
        <f t="shared" si="120"/>
        <v>170.17667222410699</v>
      </c>
      <c r="G106" s="52">
        <f t="shared" si="121"/>
        <v>2.2060462482207259</v>
      </c>
      <c r="H106" s="52">
        <f t="shared" si="122"/>
        <v>2.4536316338254975</v>
      </c>
      <c r="I106" s="52">
        <f t="shared" si="123"/>
        <v>2.7012170194302696</v>
      </c>
      <c r="J106" s="52">
        <f>IF(C106&lt;Calculation!D$19,0,G106)</f>
        <v>2.2060462482207259</v>
      </c>
      <c r="K106" s="52">
        <f>IF(D106&lt;Calculation!D$19,0,H106)</f>
        <v>2.4536316338254975</v>
      </c>
      <c r="L106" s="52">
        <f>IF(E106&lt;Calculation!D$19,0,I106)</f>
        <v>2.7012170194302696</v>
      </c>
      <c r="M106" s="52">
        <f>IF(IF(C106&lt;Calculation!D$19,0,C106*(R$3/(R$2+R$3)))&gt;0,$H$2*SIN(2*PI()*$E$2*B106)+$H$5,0)</f>
        <v>2.2224507427120987</v>
      </c>
      <c r="N106" s="52">
        <f>IF(IF(D106&lt;Calculation!D$19,0,D106*(R$3/(R$2+R$3)))&gt;0,$J$2*SIN(2*PI()*$E$2*B106)+$J$5,0)</f>
        <v>2.2759082215897606</v>
      </c>
      <c r="O106" s="52">
        <f>IF(IF(E106&lt;Calculation!D$19,0,E106*(R$3/(R$2+R$3)))&gt;0,$L$2*SIN(2*PI()*$E$2*B106)+$L$5,0)</f>
        <v>2.3359131261153188</v>
      </c>
      <c r="Q106" s="55">
        <f>(M106/Design!C$43)*10^3</f>
        <v>246.9389714124554</v>
      </c>
      <c r="R106" s="55">
        <f>(N106/Design!C$43)*10^3</f>
        <v>252.8786912877512</v>
      </c>
      <c r="S106" s="55">
        <f>(O106/Design!C$43)*10^3</f>
        <v>259.54590290170211</v>
      </c>
      <c r="U106" s="55">
        <f>(($H$2*SIN(2*PI()*$E$2*B106)+$H$5)/Design!C$43)*10^3</f>
        <v>246.9389714124554</v>
      </c>
      <c r="V106" s="55">
        <f>(($J$2*SIN(2*PI()*$E$2*B106)+$J$5)/Design!C$43)*10^3</f>
        <v>252.8786912877512</v>
      </c>
      <c r="W106" s="55">
        <f>(($L$2*SIN(2*PI()*$E$2*B106)+$L$5)/Design!C$43)*10^3</f>
        <v>259.54590290170211</v>
      </c>
      <c r="Y106" s="99">
        <f>IF(C106&lt;('LED Curve'!$D$14*(U106/$W$2)^3+'LED Curve'!$D$15*(U106/$W$2)^2+'LED Curve'!$D$16*(U106/$W$2)^1+'LED Curve'!$D$17)*$AC$2+((R$5-1)*Design!C$18),0,         ('LED Curve'!$D$14*(U106/$W$2)^3+'LED Curve'!$D$15*(U106/$W$2)^2+'LED Curve'!$D$16*(U106/$W$2)^1+'LED Curve'!$D$17)*$AC$2)</f>
        <v>26.933498161347892</v>
      </c>
      <c r="Z106" s="99">
        <f>IF(Y106=0,0,IF(C106&lt;Y106+('LED Curve'!$D$14*(U106/$W$3)^3+'LED Curve'!$D$15*(U106/$W$3)^2+'LED Curve'!$D$16*(U106/$W$3)^1+'LED Curve'!$D$17)*$AC$3+((R$5-2)*Design!C$18),0,         ('LED Curve'!$D$14*(U106/$W$3)^3+'LED Curve'!$D$15*(U106/$W$3)^2+'LED Curve'!$D$16*(U106/$W$3)^1+'LED Curve'!$D$17)*$AC$3))</f>
        <v>67.333745403369733</v>
      </c>
      <c r="AA106" s="99">
        <f>IF(Z106=0,0,IF(C106&lt;(SUM(Y106:Z106)+('LED Curve'!$D$14*(U106/$W$4)^3+'LED Curve'!$D$15*(U106/$W$4)^2+'LED Curve'!$D$16*(U106/$W$4)^1+'LED Curve'!$D$17)*$AC$4+((R$5-3)*Design!C$18)),0,         ('LED Curve'!$D$14*(U106/$W$4)^3+'LED Curve'!$D$15*(U106/$W$4)^2+'LED Curve'!$D$16*(U106/$W$4)^1+'LED Curve'!$D$17)*$AC$4))</f>
        <v>0</v>
      </c>
      <c r="AB106" s="99">
        <f>IF(AA106=0,0,IF(C106&lt;(SUM(Y106:AA106)+('LED Curve'!$D$14*(U106/$W$5)^3+'LED Curve'!$D$15*(U106/$W$5)^2+'LED Curve'!$D$16*(U106/$W$5)^1+'LED Curve'!$D$17)*$AC$5+((R$5-4)*Design!C$18)),0,         ('LED Curve'!$D$14*(U106/$W$5)^3+'LED Curve'!$D$15*(U106/$W$5)^2+'LED Curve'!$D$16*(U106/$W$5)^1+'LED Curve'!$D$17)*$AC$5))</f>
        <v>0</v>
      </c>
      <c r="AC106" s="99">
        <f>IF(AB106=0,0,IF(C106&lt;(SUM(Y106:AB106)+ ('LED Curve'!$D$14*(U106/$W$6)^3+'LED Curve'!$D$15*(U106/$W$6)^2+'LED Curve'!$D$16*(U106/$W$6)^1+'LED Curve'!$D$17)*$AC$6+((R$5-5)*Design!C$18)),0,         ('LED Curve'!$D$14*(U106/$W$6)^3+'LED Curve'!$D$15*(U106/$W$6)^2+'LED Curve'!$D$16*(U106/$W$6)^1+'LED Curve'!$D$17)*$AC$6))</f>
        <v>0</v>
      </c>
      <c r="AD106" s="99">
        <f>IF(AC106=0,0,IF(C106&lt;(SUM(Y106:AC106)+('LED Curve'!$D$14*(U106/$Z$2)^3+'LED Curve'!$D$15*(U106/$Z$2)^2+'LED Curve'!$D$16*(U106/$Z$2)^1+'LED Curve'!$D$17)*$AE$2+((R$5-6)*Design!C$18)),0,         ('LED Curve'!$D$14*(U106/$Z$2)^3+'LED Curve'!$D$15*(U106/$Z$2)^2+'LED Curve'!$D$16*(U106/$Z$2)^1+'LED Curve'!$D$17)*$AE$2))</f>
        <v>0</v>
      </c>
      <c r="AE106" s="99">
        <f>IF(AD106=0,0,IF(C106&lt;(SUM(Y106:AD106)+('LED Curve'!$D$14*(U106/$Z$3)^3+'LED Curve'!$D$15*(U106/$Z$3)^2+'LED Curve'!$D$16*(U106/$Z$3)^1+'LED Curve'!$D$17)*$AE$3+((R$5-7)*Design!C$18)),0,         ('LED Curve'!$D$14*(U106/$Z$3)^3+'LED Curve'!$D$15*(U106/$Z$3)^2+'LED Curve'!$D$16*(U106/$Z$3)^1+'LED Curve'!$D$17)*$AE$3))</f>
        <v>0</v>
      </c>
      <c r="AF106" s="99">
        <f>IF(AE106=0,0,IF(C106&lt;(SUM(Y106:AE106)+('LED Curve'!$D$14*(U106/$Z$4)^3+'LED Curve'!$D$15*(U106/$Z$4)^2+'LED Curve'!$D$16*(U106/$Z$4)^1+'LED Curve'!$D$17)*$AE$4+((R$5-8)*Design!C$18)),0,         ('LED Curve'!$D$14*(U106/$Z$4)^3+'LED Curve'!$D$15*(U106/$Z$4)^2+'LED Curve'!$D$16*(U106/$Z$4)^1+'LED Curve'!$D$17)*$AE$4))</f>
        <v>0</v>
      </c>
      <c r="AG106" s="99">
        <f>IF(AF106=0,0,IF(C106&lt;(SUM(Y106:AF106)+('LED Curve'!$D$14*(U106/$Z$5)^3+'LED Curve'!$D$15*(U106/$Z$5)^2+'LED Curve'!$D$16*(U106/$Z$5)^1+'LED Curve'!$D$17)*$AE$5+((R$5-9)*Design!C$18)),0,         ('LED Curve'!$D$14*(U106/$Z$5)^3+'LED Curve'!$D$15*(U106/$Z$5)^2+'LED Curve'!$D$16*(U106/$Z$5)^1+'LED Curve'!$D$17)*$AE$5))</f>
        <v>0</v>
      </c>
      <c r="AH106" s="99">
        <f>IF(AG106=0,0,IF(C106&lt;(SUM(Y106:AG106)+('LED Curve'!$D$14*(U106/$Z$6)^3+'LED Curve'!$D$15*(U106/$Z$6)^2+'LED Curve'!$D$16*(U106/$Z$6)^1+'LED Curve'!$D$17)*$AE$6+((R$5-10)*Design!C$18)),0,         ('LED Curve'!$D$14*(U106/$Z$6)^3+'LED Curve'!$D$15*(U106/$Z$6)^2+'LED Curve'!$D$16*(U106/$Z$6)^1+'LED Curve'!$D$17)*$AE$6))</f>
        <v>0</v>
      </c>
      <c r="AI106">
        <f t="shared" si="157"/>
        <v>94.267243564717631</v>
      </c>
      <c r="AJ106" s="57">
        <f>IF(D106&lt;('LED Curve'!$D$14*(V106/$W$2)^3+'LED Curve'!$D$15*(V106/$W$2)^2+'LED Curve'!$D$16*(V106/$W$2)^1+'LED Curve'!$D$17)*$AC$2+((R$5-1)*Design!C$18),0,         ('LED Curve'!$D$14*(V106/$W$2)^3+'LED Curve'!$D$15*(V106/$W$2)^2+'LED Curve'!$D$16*(V106/$W$2)^1+'LED Curve'!$D$17)*$AC$2)</f>
        <v>26.95781104063223</v>
      </c>
      <c r="AK106" s="57">
        <f>IF(AJ106=0,0,IF(D106&lt;AJ106+('LED Curve'!$D$14*(V106/$W$3)^3+'LED Curve'!$D$15*(V106/$W$3)^2+'LED Curve'!$D$16*(V106/$W$3)^1+'LED Curve'!$D$17)*$AC$3+((R$5-1)*Design!C$18),0,         ('LED Curve'!$D$14*(V106/$W$3)^3+'LED Curve'!$D$15*(V106/$W$3)^2+'LED Curve'!$D$16*(V106/$W$3)^1+'LED Curve'!$D$17)*$AC$3))</f>
        <v>67.394527601580577</v>
      </c>
      <c r="AL106" s="57">
        <f>IF(AK106=0,0,IF(D106&lt;(SUM(AJ106:AK106)+('LED Curve'!$D$14*(V106/$W$4)^3+'LED Curve'!$D$15*(V106/$W$4)^2+'LED Curve'!$D$16*(V106/$W$4)^1+'LED Curve'!$D$17)*$AC$4+((R$5-1)*Design!C$18)),0,         ('LED Curve'!$D$14*(V106/$W$4)^3+'LED Curve'!$D$15*(V106/$W$4)^2+'LED Curve'!$D$16*(V106/$W$4)^1+'LED Curve'!$D$17)*$AC$4))</f>
        <v>0</v>
      </c>
      <c r="AM106" s="57">
        <f>IF(AL106=0,0,IF(D106&lt;(SUM(AJ106:AL106)+('LED Curve'!$D$14*(V106/$W$5)^3+'LED Curve'!$D$15*(V106/$W$5)^2+'LED Curve'!$D$16*(V106/$W$5)^1+'LED Curve'!$D$17)*$AC$5+((R$5-1)*Design!C$18)),0,         ('LED Curve'!$D$14*(V106/$W$5)^3+'LED Curve'!$D$15*(V106/$W$5)^2+'LED Curve'!$D$16*(V106/$W$5)^1+'LED Curve'!$D$17)*$AC$5))</f>
        <v>0</v>
      </c>
      <c r="AN106" s="57">
        <f>IF(AM106=0,0,IF(D106&lt;(SUM(AJ106:AM106)+ ('LED Curve'!$D$14*(V106/$W$6)^3+'LED Curve'!$D$15*(V106/$W$6)^2+'LED Curve'!$D$16*(V106/$W$6)^1+'LED Curve'!$D$17)*$AC$6+((R$5-1)*Design!C$18)),0,         ('LED Curve'!$D$14*(V106/$W$6)^3+'LED Curve'!$D$15*(V106/$W$6)^2+'LED Curve'!$D$16*(V106/$W$6)^1+'LED Curve'!$D$17)*$AC$6))</f>
        <v>0</v>
      </c>
      <c r="AO106" s="57">
        <f>IF(AN106=0,0,IF(D106&lt;(SUM(AJ106:AN106)+('LED Curve'!$D$14*(V106/$Z$2)^3+'LED Curve'!$D$15*(V106/$Z$2)^2+'LED Curve'!$D$16*(V106/$Z$2)^1+'LED Curve'!$D$17)*$AE$2+((R$5-1)*Design!C$18)),0,         ('LED Curve'!$D$14*(V106/$Z$2)^3+'LED Curve'!$D$15*(V106/$Z$2)^2+'LED Curve'!$D$16*(V106/$Z$2)^1+'LED Curve'!$D$17)*$AE$2))</f>
        <v>0</v>
      </c>
      <c r="AP106" s="57">
        <f>IF(AO106=0,0,IF(D106&lt;(SUM(AJ106:AO106)+('LED Curve'!$D$14*(V106/$Z$3)^3+'LED Curve'!$D$15*(V106/$Z$3)^2+'LED Curve'!$D$16*(V106/$Z$3)^1+'LED Curve'!$D$17)*$AE$3+((R$5-1)*Design!C$18)),0,         ('LED Curve'!$D$14*(V106/$Z$3)^3+'LED Curve'!$D$15*(V106/$Z$3)^2+'LED Curve'!$D$16*(V106/$Z$3)^1+'LED Curve'!$D$17)*$AE$3))</f>
        <v>0</v>
      </c>
      <c r="AQ106" s="57">
        <f>IF(AP106=0,0,IF(D106&lt;(SUM(AJ106:AP106)+('LED Curve'!$D$14*(V106/$Z$4)^3+'LED Curve'!$D$15*(V106/$Z$4)^2+'LED Curve'!$D$16*(V106/$Z$4)^1+'LED Curve'!$D$17)*$AE$4+((R$5-1)*Design!C$18)),0,         ('LED Curve'!$D$14*(V106/$Z$4)^3+'LED Curve'!$D$15*(V106/$Z$4)^2+'LED Curve'!$D$16*(V106/$Z$4)^1+'LED Curve'!$D$17)*$AE$4))</f>
        <v>0</v>
      </c>
      <c r="AR106" s="57">
        <f>IF(AQ106=0,0,IF(D106&lt;(SUM(AJ106:AQ106)+('LED Curve'!$D$14*(V106/$Z$5)^3+'LED Curve'!$D$15*(V106/$Z$5)^2+'LED Curve'!$D$16*(V106/$Z$5)^1+'LED Curve'!$D$17)*$AE$5+((R$5-1)*Design!C$18)),0,         ('LED Curve'!$D$14*(V106/$Z$5)^3+'LED Curve'!$D$15*(V106/$Z$5)^2+'LED Curve'!$D$16*(V106/$Z$5)^1+'LED Curve'!$D$17)*$AE$5))</f>
        <v>0</v>
      </c>
      <c r="AS106" s="57">
        <f>IF(AR106=0,0,IF(D106&lt;(SUM(AJ106:AR106)+('LED Curve'!$D$14*(V106/$Z$6)^3+'LED Curve'!$D$15*(V106/$Z$6)^2+'LED Curve'!$D$16*(V106/$Z$6)^1+'LED Curve'!$D$17)*$AE$6+((R$5-1)*Design!C$18)),0,         ('LED Curve'!$D$14*(V106/$Z$6)^3+'LED Curve'!$D$15*(V106/$Z$6)^2+'LED Curve'!$D$16*(V106/$Z$6)^1+'LED Curve'!$D$17)*$AE$6))</f>
        <v>0</v>
      </c>
      <c r="AU106" s="59">
        <f>IF(E106&lt;('LED Curve'!$D$14*(W106/$W$2)^3+'LED Curve'!$D$15*(W106/$W$2)^2+'LED Curve'!$D$16*(W106/$W$2)^1+'LED Curve'!$D$17)*$AC$2+((R$5-1)*Design!C$18),0,         ('LED Curve'!$D$14*(W106/$W$2)^3+'LED Curve'!$D$15*(W106/$W$2)^2+'LED Curve'!$D$16*(W106/$W$2)^1+'LED Curve'!$D$17)*$AC$2)</f>
        <v>26.974004315863315</v>
      </c>
      <c r="AV106" s="59">
        <f>IF(AU106=0,0,IF(E106&lt;AU106+('LED Curve'!$D$14*(W106/$W$3)^3+'LED Curve'!$D$15*(W106/$W$3)^2+'LED Curve'!$D$16*(W106/$W$3)^1+'LED Curve'!$D$17)*$AC$3+((R$5-2)*Design!C$18),0,         ('LED Curve'!$D$14*(W106/$W$3)^3+'LED Curve'!$D$15*(W106/$W$3)^2+'LED Curve'!$D$16*(W106/$W$3)^1+'LED Curve'!$D$17)*$AC$3))</f>
        <v>67.435010789658293</v>
      </c>
      <c r="AW106" s="59">
        <f>IF(AV106=0,0,IF(E106&lt;(SUM(AU106:AV106)+('LED Curve'!$D$14*(W106/$W$4)^3+'LED Curve'!$D$15*(W106/$W$4)^2+'LED Curve'!$D$16*(W106/$W$4)^1+'LED Curve'!$D$17)*$AC$4+((R$5-3)*Design!C$18)),0,         ('LED Curve'!$D$14*(W106/$W$4)^3+'LED Curve'!$D$15*(W106/$W$4)^2+'LED Curve'!$D$16*(W106/$W$4)^1+'LED Curve'!$D$17)*$AC$4))</f>
        <v>60.691509710692458</v>
      </c>
      <c r="AX106" s="59">
        <f>IF(AW106=0,0,IF(E106&lt;(SUM(AU106:AW106)+('LED Curve'!$D$14*(W106/$W$5)^3+'LED Curve'!$D$15*(W106/$W$5)^2+'LED Curve'!$D$16*(W106/$W$5)^1+'LED Curve'!$D$17)*$AC$5+((R$5-4)*Design!C$18)),0,         ('LED Curve'!$D$14*(W106/$W$5)^3+'LED Curve'!$D$15*(W106/$W$5)^2+'LED Curve'!$D$16*(W106/$W$5)^1+'LED Curve'!$D$17)*$AC$5))</f>
        <v>0</v>
      </c>
      <c r="AY106" s="59">
        <f>IF(AX106=0,0,IF(E106&lt;(SUM(AU106:AX106)+ ('LED Curve'!$D$14*(W106/$W$6)^3+'LED Curve'!$D$15*(W106/$W$6)^2+'LED Curve'!$D$16*(W106/$W$6)^1+'LED Curve'!$D$17)*$AC$6+((R$5-5)*Design!C$18)),0,         ('LED Curve'!$D$14*(W106/$W$6)^3+'LED Curve'!$D$15*(W106/$W$6)^2+'LED Curve'!$D$16*(W106/$W$6)^1+'LED Curve'!$D$17)*$AC$6))</f>
        <v>0</v>
      </c>
      <c r="AZ106" s="59">
        <f>IF(AY106=0,0,IF(E106&lt;(SUM(AU106:AY106)+('LED Curve'!$D$14*(W106/$Z$2)^3+'LED Curve'!$D$15*(W106/$Z$2)^2+'LED Curve'!$D$16*(W106/$Z$2)^1+'LED Curve'!$D$17)*$AE$2+((R$5-6)*Design!C$18)),0,         ('LED Curve'!$D$14*(W106/$Z$2)^3+'LED Curve'!$D$15*(W106/$Z$2)^2+'LED Curve'!$D$16*(W106/$Z$2)^1+'LED Curve'!$D$17)*$AE$2))</f>
        <v>0</v>
      </c>
      <c r="BA106" s="59">
        <f>IF(AZ106=0,0,IF(E106&lt;(SUM(AU106:AZ106)+('LED Curve'!$D$14*(W106/$Z$3)^3+'LED Curve'!$D$15*(W106/$Z$3)^2+'LED Curve'!$D$16*(W106/$Z$3)^1+'LED Curve'!$D$17)*$AE$3+((R$5-7)*Design!C$18)),0,         ('LED Curve'!$D$14*(W106/$Z$3)^3+'LED Curve'!$D$15*(W106/$Z$3)^2+'LED Curve'!$D$16*(W106/$Z$3)^1+'LED Curve'!$D$17)*$AE$3))</f>
        <v>0</v>
      </c>
      <c r="BB106" s="59">
        <f>IF(BA106=0,0,IF(E106&lt;(SUM(AU106:BA106)+('LED Curve'!$D$14*(W106/$Z$4)^3+'LED Curve'!$D$15*(W106/$Z$4)^2+'LED Curve'!$D$16*(W106/$Z$4)^1+'LED Curve'!$D$17)*$AE$4+((R$5-8)*Design!C$18)),0,         ('LED Curve'!$D$14*(W106/$Z$4)^3+'LED Curve'!$D$15*(W106/$Z$4)^2+'LED Curve'!$D$16*(W106/$Z$4)^1+'LED Curve'!$D$17)*$AE$4))</f>
        <v>0</v>
      </c>
      <c r="BC106" s="59">
        <f>IF(BB106=0,0,IF(E106&lt;(SUM(AU106:BB106)+('LED Curve'!$D$14*(W106/$Z$5)^3+'LED Curve'!$D$15*(W106/$Z$5)^2+'LED Curve'!$D$16*(W106/$Z$5)^1+'LED Curve'!$D$17)*$AE$5+((R$5-9)*Design!C$18)),0,         ('LED Curve'!$D$14*(W106/$Z$5)^3+'LED Curve'!$D$15*(W106/$Z$5)^2+'LED Curve'!$D$16*(W106/$Z$5)^1+'LED Curve'!$D$17)*$AE$5))</f>
        <v>0</v>
      </c>
      <c r="BD106" s="59">
        <f>IF(BC106=0,0,IF(E106&lt;(SUM(AU106:BC106)+('LED Curve'!$D$14*(W106/$Z$6)^3+'LED Curve'!$D$15*(W106/$Z$6)^2+'LED Curve'!$D$16*(W106/$Z$6)^1+'LED Curve'!$D$17)*$AE$6+((R$5-10)*Design!C$18)),0,         ('LED Curve'!$D$14*(W106/$Z$6)^3+'LED Curve'!$D$15*(W106/$Z$6)^2+'LED Curve'!$D$16*(W106/$Z$6)^1+'LED Curve'!$D$17)*$AE$6))</f>
        <v>0</v>
      </c>
      <c r="BE106">
        <f t="shared" si="158"/>
        <v>155.10052481621406</v>
      </c>
      <c r="BF106" s="64">
        <f t="shared" si="124"/>
        <v>246.9389714124554</v>
      </c>
      <c r="BG106" s="64">
        <f t="shared" si="125"/>
        <v>246.9389714124554</v>
      </c>
      <c r="BH106" s="64">
        <f t="shared" si="126"/>
        <v>0</v>
      </c>
      <c r="BI106" s="64">
        <f t="shared" si="127"/>
        <v>0</v>
      </c>
      <c r="BJ106" s="64">
        <f t="shared" si="128"/>
        <v>0</v>
      </c>
      <c r="BK106" s="64">
        <f t="shared" si="129"/>
        <v>0</v>
      </c>
      <c r="BL106" s="64">
        <f t="shared" si="130"/>
        <v>0</v>
      </c>
      <c r="BM106" s="64">
        <f t="shared" si="131"/>
        <v>0</v>
      </c>
      <c r="BN106" s="64">
        <f t="shared" si="132"/>
        <v>0</v>
      </c>
      <c r="BO106" s="64">
        <f t="shared" si="133"/>
        <v>0</v>
      </c>
      <c r="BQ106" s="67">
        <f t="shared" si="134"/>
        <v>252.8786912877512</v>
      </c>
      <c r="BR106" s="67">
        <f t="shared" si="135"/>
        <v>252.8786912877512</v>
      </c>
      <c r="BS106" s="67">
        <f t="shared" si="136"/>
        <v>0</v>
      </c>
      <c r="BT106" s="67">
        <f t="shared" si="137"/>
        <v>0</v>
      </c>
      <c r="BU106" s="67">
        <f t="shared" si="138"/>
        <v>0</v>
      </c>
      <c r="BV106" s="67">
        <f t="shared" si="139"/>
        <v>0</v>
      </c>
      <c r="BW106" s="67">
        <f t="shared" si="140"/>
        <v>0</v>
      </c>
      <c r="BX106" s="67">
        <f t="shared" si="141"/>
        <v>0</v>
      </c>
      <c r="BY106" s="67">
        <f t="shared" si="142"/>
        <v>0</v>
      </c>
      <c r="BZ106" s="67">
        <f t="shared" si="143"/>
        <v>0</v>
      </c>
      <c r="CB106" s="70">
        <f t="shared" si="144"/>
        <v>259.54590290170211</v>
      </c>
      <c r="CC106" s="70">
        <f t="shared" si="145"/>
        <v>259.54590290170211</v>
      </c>
      <c r="CD106" s="70">
        <f t="shared" si="146"/>
        <v>259.54590290170211</v>
      </c>
      <c r="CE106" s="70">
        <f t="shared" si="147"/>
        <v>0</v>
      </c>
      <c r="CF106" s="70">
        <f t="shared" si="148"/>
        <v>0</v>
      </c>
      <c r="CG106" s="70">
        <f t="shared" si="149"/>
        <v>0</v>
      </c>
      <c r="CH106" s="70">
        <f t="shared" si="150"/>
        <v>0</v>
      </c>
      <c r="CI106" s="70">
        <f t="shared" si="151"/>
        <v>0</v>
      </c>
      <c r="CJ106" s="70">
        <f t="shared" si="152"/>
        <v>0</v>
      </c>
      <c r="CK106" s="70">
        <f t="shared" si="153"/>
        <v>0</v>
      </c>
      <c r="CL106">
        <f t="shared" si="159"/>
        <v>778.63770870510632</v>
      </c>
      <c r="CM106" s="64">
        <f t="shared" si="160"/>
        <v>246.9389714124554</v>
      </c>
      <c r="CN106" s="64">
        <f t="shared" si="161"/>
        <v>246.9389714124554</v>
      </c>
      <c r="CO106" s="64">
        <f t="shared" si="162"/>
        <v>0</v>
      </c>
      <c r="CP106" s="64">
        <f t="shared" si="163"/>
        <v>0</v>
      </c>
      <c r="CQ106" s="64">
        <f t="shared" si="164"/>
        <v>0</v>
      </c>
      <c r="CR106" s="64">
        <f t="shared" si="165"/>
        <v>0</v>
      </c>
      <c r="CS106" s="64">
        <f t="shared" si="166"/>
        <v>0</v>
      </c>
      <c r="CT106" s="64">
        <f t="shared" si="167"/>
        <v>0</v>
      </c>
      <c r="CU106" s="64">
        <f t="shared" si="168"/>
        <v>0</v>
      </c>
      <c r="CV106" s="64">
        <f t="shared" si="169"/>
        <v>0</v>
      </c>
      <c r="CX106" s="103">
        <f t="shared" si="170"/>
        <v>252.8786912877512</v>
      </c>
      <c r="CY106" s="103">
        <f t="shared" si="171"/>
        <v>252.8786912877512</v>
      </c>
      <c r="CZ106" s="103">
        <f t="shared" si="172"/>
        <v>0</v>
      </c>
      <c r="DA106" s="103">
        <f t="shared" si="173"/>
        <v>0</v>
      </c>
      <c r="DB106" s="103">
        <f t="shared" si="174"/>
        <v>0</v>
      </c>
      <c r="DC106" s="103">
        <f t="shared" si="175"/>
        <v>0</v>
      </c>
      <c r="DD106" s="103">
        <f t="shared" si="176"/>
        <v>0</v>
      </c>
      <c r="DE106" s="103">
        <f t="shared" si="177"/>
        <v>0</v>
      </c>
      <c r="DF106" s="103">
        <f t="shared" si="178"/>
        <v>0</v>
      </c>
      <c r="DG106" s="103">
        <f t="shared" si="179"/>
        <v>0</v>
      </c>
      <c r="DI106" s="70">
        <f t="shared" si="180"/>
        <v>259.54590290170211</v>
      </c>
      <c r="DJ106" s="70">
        <f t="shared" si="181"/>
        <v>259.54590290170211</v>
      </c>
      <c r="DK106" s="70">
        <f t="shared" si="182"/>
        <v>259.54590290170211</v>
      </c>
      <c r="DL106" s="70">
        <f t="shared" si="183"/>
        <v>0</v>
      </c>
      <c r="DM106" s="70">
        <f t="shared" si="184"/>
        <v>0</v>
      </c>
      <c r="DN106" s="70">
        <f t="shared" si="185"/>
        <v>0</v>
      </c>
      <c r="DO106" s="70">
        <f t="shared" si="186"/>
        <v>0</v>
      </c>
      <c r="DP106" s="70">
        <f t="shared" si="187"/>
        <v>0</v>
      </c>
      <c r="DQ106" s="70">
        <f t="shared" si="188"/>
        <v>0</v>
      </c>
      <c r="DR106" s="70">
        <f t="shared" si="189"/>
        <v>0</v>
      </c>
      <c r="DT106">
        <f t="shared" si="190"/>
        <v>34.31980385970774</v>
      </c>
      <c r="DU106">
        <f t="shared" si="191"/>
        <v>39.089682857233171</v>
      </c>
      <c r="DV106">
        <f t="shared" si="192"/>
        <v>44.168658045212865</v>
      </c>
      <c r="DX106">
        <f t="shared" si="193"/>
        <v>0.5880651682119602</v>
      </c>
      <c r="DY106">
        <f t="shared" si="194"/>
        <v>0.57701185229663499</v>
      </c>
      <c r="DZ106">
        <f t="shared" si="195"/>
        <v>0.56494300262595731</v>
      </c>
      <c r="EB106">
        <f t="shared" si="196"/>
        <v>6.650930332502508</v>
      </c>
      <c r="EC106">
        <f t="shared" si="197"/>
        <v>16.627325831256268</v>
      </c>
      <c r="ED106">
        <f t="shared" si="198"/>
        <v>0</v>
      </c>
      <c r="EE106">
        <f t="shared" si="199"/>
        <v>0</v>
      </c>
      <c r="EF106">
        <f t="shared" si="200"/>
        <v>0</v>
      </c>
      <c r="EG106">
        <f t="shared" si="201"/>
        <v>0</v>
      </c>
      <c r="EH106">
        <f t="shared" si="202"/>
        <v>0</v>
      </c>
      <c r="EI106">
        <f t="shared" si="203"/>
        <v>0</v>
      </c>
      <c r="EJ106">
        <f t="shared" si="204"/>
        <v>0</v>
      </c>
      <c r="EK106">
        <f t="shared" si="205"/>
        <v>0</v>
      </c>
      <c r="EM106">
        <f t="shared" si="206"/>
        <v>6.8170559759375688</v>
      </c>
      <c r="EN106">
        <f t="shared" si="207"/>
        <v>17.042639939843919</v>
      </c>
      <c r="EO106">
        <f t="shared" si="208"/>
        <v>0</v>
      </c>
      <c r="EP106">
        <f t="shared" si="209"/>
        <v>0</v>
      </c>
      <c r="EQ106">
        <f t="shared" si="210"/>
        <v>0</v>
      </c>
      <c r="ER106">
        <f t="shared" si="211"/>
        <v>0</v>
      </c>
      <c r="ES106">
        <f t="shared" si="212"/>
        <v>0</v>
      </c>
      <c r="ET106">
        <f t="shared" si="213"/>
        <v>0</v>
      </c>
      <c r="EU106">
        <f t="shared" si="214"/>
        <v>0</v>
      </c>
      <c r="EV106">
        <f t="shared" si="215"/>
        <v>0</v>
      </c>
      <c r="EX106">
        <f t="shared" si="216"/>
        <v>7.0009923050351537</v>
      </c>
      <c r="EY106">
        <f t="shared" si="217"/>
        <v>17.502480762587886</v>
      </c>
      <c r="EZ106">
        <f t="shared" si="218"/>
        <v>15.752232686329094</v>
      </c>
      <c r="FA106">
        <f t="shared" si="219"/>
        <v>0</v>
      </c>
      <c r="FB106">
        <f t="shared" si="220"/>
        <v>0</v>
      </c>
      <c r="FC106">
        <f t="shared" si="221"/>
        <v>0</v>
      </c>
      <c r="FD106">
        <f t="shared" si="222"/>
        <v>0</v>
      </c>
      <c r="FE106">
        <f t="shared" si="223"/>
        <v>0</v>
      </c>
      <c r="FF106">
        <f t="shared" si="224"/>
        <v>0</v>
      </c>
      <c r="FG106">
        <f t="shared" si="225"/>
        <v>0</v>
      </c>
      <c r="FJ106">
        <f>IF($W$2=0,0,IF(BF106&lt;=0,0,('LED Curve'!$D$19*(BF106/$W$2)^3+'LED Curve'!$D$20*(BF106/$W$2)^2+'LED Curve'!$D$21*(BF106/$W$2)^1+'LED Curve'!$D$22)*$AC$2*$W$2))</f>
        <v>833.92899554979169</v>
      </c>
      <c r="FK106">
        <f>IF($W$3=0,0,IF(BG106&lt;=0,0,('LED Curve'!$D$19*(BG106/$W$3)^3+'LED Curve'!$D$20*(BG106/$W$3)^2+'LED Curve'!$D$21*(BG106/$W$3)^1+'LED Curve'!$D$22)*$AC$3*$W$3))</f>
        <v>2084.8224888744794</v>
      </c>
      <c r="FL106">
        <f>IF($W$4=0,0,IF(BH106&lt;=0,0,('LED Curve'!$D$19*(BH106/$W$4)^3+'LED Curve'!$D$20*(BH106/$W$4)^2+'LED Curve'!$D$21*(BH106/$W$4)^1+'LED Curve'!$D$22)*$AC$4*$W$4))</f>
        <v>0</v>
      </c>
      <c r="FM106">
        <f>IF($W$5=0,0,IF(BI106&lt;=0,0,('LED Curve'!$D$19*(BI106/$W$5)^3+'LED Curve'!$D$20*(BI106/$W$5)^2+'LED Curve'!$D$21*(BI106/$W$5)^1+'LED Curve'!$D$22)*$AC$5*$W$5))</f>
        <v>0</v>
      </c>
      <c r="FN106">
        <f>IF($W$6=0,0,IF(BJ106&lt;=0,0,('LED Curve'!$D$19*(BJ106/$W$6)^3+'LED Curve'!$D$20*(BJ106/$W$6)^2+'LED Curve'!$D$21*(BJ106/$W$6)^1+'LED Curve'!$D$22)*$AC$6*$W$6))</f>
        <v>0</v>
      </c>
      <c r="FO106">
        <f>IF($Z$2=0,0,IF(BK106&lt;=0,0,('LED Curve'!$D$19*(BK106/$Z$2)^3+'LED Curve'!$D$20*(BK106/$Z$2)^2+'LED Curve'!$D$21*(BK106/$Z$2)^1+'LED Curve'!$D$22)*$AE$2*$Z$2))</f>
        <v>0</v>
      </c>
      <c r="FP106">
        <f>IF($Z$3=0,0,IF(BL106&lt;=0,0,('LED Curve'!$D$19*(BL106/$Z$3)^3+'LED Curve'!$D$20*(BL106/$Z$3)^2+'LED Curve'!$D$21*(BL106/$Z$3)^1+'LED Curve'!$D$22)*$AE$3*$Z$3))</f>
        <v>0</v>
      </c>
      <c r="FQ106">
        <f>IF($Z$4=0,0,IF(BM106&lt;=0,0,('LED Curve'!$D$19*(BM106/$Z$4)^3+'LED Curve'!$D$20*(BM106/$Z$4)^2+'LED Curve'!$D$21*(BM106/$Z$4)^1+'LED Curve'!$D$22)*$AE$4*$Z$4))</f>
        <v>0</v>
      </c>
      <c r="FR106">
        <f>IF($Z$5=0,0,IF(BN106&lt;=0,0,('LED Curve'!$D$19*(BN106/$Z$5)^3+'LED Curve'!$D$20*(BN106/$Z$5)^2+'LED Curve'!$D$21*(BN106/$Z$5)^1+'LED Curve'!$D$22)*$AE$5*$Z$5))</f>
        <v>0</v>
      </c>
      <c r="FS106">
        <f>IF($Z$6=0,0,IF(BO106&lt;=0,0,('LED Curve'!$D$19*(BO106/$Z$6)^3+'LED Curve'!$D$20*(BO106/$Z$6)^2+'LED Curve'!$D$21*(BO106/$Z$6)^1+'LED Curve'!$D$22)*$AE$6*$Z$6))</f>
        <v>0</v>
      </c>
      <c r="FU106">
        <f>IF($W$2=0,0,IF(BQ106&lt;=0,0,('LED Curve'!$D$19*(BQ106/$W$2)^3+'LED Curve'!$D$20*(BQ106/$W$2)^2+'LED Curve'!$D$21*(BQ106/$W$2)^1+'LED Curve'!$D$22)*$AC$2*$W$2))</f>
        <v>845.6360717138665</v>
      </c>
      <c r="FV106">
        <f>IF($W$3=0,0,IF(BR106&lt;=0,0,('LED Curve'!$D$19*(BR106/$W$3)^3+'LED Curve'!$D$20*(BR106/$W$3)^2+'LED Curve'!$D$21*(BR106/$W$3)^1+'LED Curve'!$D$22)*$AC$3*$W$3))</f>
        <v>2114.0901792846662</v>
      </c>
      <c r="FW106">
        <f>IF($W$4=0,0,IF(BS106&lt;=0,0,('LED Curve'!$D$19*(BS106/$W$4)^3+'LED Curve'!$D$20*(BS106/$W$4)^2+'LED Curve'!$D$21*(BS106/$W$4)^1+'LED Curve'!$D$22)*$AC$4*$W$4))</f>
        <v>0</v>
      </c>
      <c r="FX106">
        <f>IF($W$5=0,0,IF(BT106&lt;=0,0,('LED Curve'!$D$19*(BT106/$W$5)^3+'LED Curve'!$D$20*(BT106/$W$5)^2+'LED Curve'!$D$21*(BT106/$W$5)^1+'LED Curve'!$D$22)*$AC$5*$W$5))</f>
        <v>0</v>
      </c>
      <c r="FY106">
        <f>IF($W$6=0,0,IF(BU106&lt;=0,0,('LED Curve'!$D$19*(BU106/$W$6)^3+'LED Curve'!$D$20*(BU106/$W$6)^2+'LED Curve'!$D$21*(BU106/$W$6)^1+'LED Curve'!$D$22)*$AC$6*$W$6))</f>
        <v>0</v>
      </c>
      <c r="FZ106">
        <f>IF($Z$2=0,0,IF(BV106&lt;=0,0,('LED Curve'!$D$19*(BV106/$Z$2)^3+'LED Curve'!$D$20*(BV106/$Z$2)^2+'LED Curve'!$D$21*(BV106/$Z$2)^1+'LED Curve'!$D$22)*$AE$2*$Z$2))</f>
        <v>0</v>
      </c>
      <c r="GA106">
        <f>IF($Z$3=0,0,IF(BW106&lt;=0,0,('LED Curve'!$D$19*(BW106/$Z$3)^3+'LED Curve'!$D$20*(BW106/$Z$3)^2+'LED Curve'!$D$21*(BW106/$Z$3)^1+'LED Curve'!$D$22)*$AE$3*$Z$3))</f>
        <v>0</v>
      </c>
      <c r="GB106">
        <f>IF($Z$4=0,0,IF(BX106&lt;=0,0,('LED Curve'!$D$19*(BX106/$Z$4)^3+'LED Curve'!$D$20*(BX106/$Z$4)^2+'LED Curve'!$D$21*(BX106/$Z$4)^1+'LED Curve'!$D$22)*$AE$4*$Z$4))</f>
        <v>0</v>
      </c>
      <c r="GC106">
        <f>IF($Z$5=0,0,IF(BY106&lt;=0,0,('LED Curve'!$D$19*(BY106/$Z$5)^3+'LED Curve'!$D$20*(BY106/$Z$5)^2+'LED Curve'!$D$21*(BY106/$Z$5)^1+'LED Curve'!$D$22)*$AE$5*$Z$5))</f>
        <v>0</v>
      </c>
      <c r="GD106">
        <f>IF($Z$6=0,0,IF(BZ106&lt;=0,0,('LED Curve'!$D$19*(BZ106/$Z$6)^3+'LED Curve'!$D$20*(BZ106/$Z$6)^2+'LED Curve'!$D$21*(BZ106/$Z$6)^1+'LED Curve'!$D$22)*$AE$6*$Z$6))</f>
        <v>0</v>
      </c>
      <c r="GF106">
        <f>IF($W$2=0,0,IF(CB106&lt;=0,0,('LED Curve'!$D$19*(CB106/$W$2)^3+'LED Curve'!$D$20*(CB106/$W$2)^2+'LED Curve'!$D$21*(CB106/$W$2)^1+'LED Curve'!$D$22)*$AC$2*$W$2))</f>
        <v>858.14528993582201</v>
      </c>
      <c r="GG106">
        <f>IF($W$3=0,0,IF(CC106&lt;=0,0,('LED Curve'!$D$19*(CC106/$W$3)^3+'LED Curve'!$D$20*(CC106/$W$3)^2+'LED Curve'!$D$21*(CC106/$W$3)^1+'LED Curve'!$D$22)*$AC$3*$W$3))</f>
        <v>2145.3632248395552</v>
      </c>
      <c r="GH106">
        <f>IF($W$4=0,0,IF(CD106&lt;=0,0,('LED Curve'!$D$19*(CD106/$W$4)^3+'LED Curve'!$D$20*(CD106/$W$4)^2+'LED Curve'!$D$21*(CD106/$W$4)^1+'LED Curve'!$D$22)*$AC$4*$W$4))</f>
        <v>1930.8269023555995</v>
      </c>
      <c r="GI106">
        <f>IF($W$5=0,0,IF(CE106&lt;=0,0,('LED Curve'!$D$19*(CE106/$W$5)^3+'LED Curve'!$D$20*(CE106/$W$5)^2+'LED Curve'!$D$21*(CE106/$W$5)^1+'LED Curve'!$D$22)*$AC$5*$W$5))</f>
        <v>0</v>
      </c>
      <c r="GJ106">
        <f>IF($W$6=0,0,IF(CF106&lt;=0,0,('LED Curve'!$D$19*(CF106/$W$6)^3+'LED Curve'!$D$20*(CF106/$W$6)^2+'LED Curve'!$D$21*(CF106/$W$6)^1+'LED Curve'!$D$22)*$AC$6*$W$6))</f>
        <v>0</v>
      </c>
      <c r="GK106">
        <f>IF($Z$2=0,0,IF(CG106&lt;=0,0,('LED Curve'!$D$19*(CG106/$Z$2)^3+'LED Curve'!$D$20*(CG106/$Z$2)^2+'LED Curve'!$D$21*(CG106/$Z$2)^1+'LED Curve'!$D$22)*$AE$2*$Z$2))</f>
        <v>0</v>
      </c>
      <c r="GL106">
        <f>IF($Z$3=0,0,IF(CH106&lt;=0,0,('LED Curve'!$D$19*(CH106/$Z$3)^3+'LED Curve'!$D$20*(CH106/$Z$3)^2+'LED Curve'!$D$21*(CH106/$Z$3)^1+'LED Curve'!$D$22)*$AE$3*$Z$3))</f>
        <v>0</v>
      </c>
      <c r="GM106">
        <f>IF($Z$4=0,0,IF(CI106&lt;=0,0,('LED Curve'!$D$19*(CI106/$Z$4)^3+'LED Curve'!$D$20*(CI106/$Z$4)^2+'LED Curve'!$D$21*(CI106/$Z$4)^1+'LED Curve'!$D$22)*$AE$4*$Z$4))</f>
        <v>0</v>
      </c>
      <c r="GN106">
        <f>IF($Z$5=0,0,IF(CJ106&lt;=0,0,('LED Curve'!$D$19*(CJ106/$Z$5)^3+'LED Curve'!$D$20*(CJ106/$Z$5)^2+'LED Curve'!$D$21*(CJ106/$Z$5)^1+'LED Curve'!$D$22)*$AE$5*$Z$5))</f>
        <v>0</v>
      </c>
      <c r="GO106">
        <f>IF($Z$6=0,0,IF(CK106&lt;=0,0,('LED Curve'!$D$19*(CK106/$Z$6)^3+'LED Curve'!$D$20*(CK106/$Z$6)^2+'LED Curve'!$D$21*(CK106/$Z$6)^1+'LED Curve'!$D$22)*$AE$6*$Z$6))</f>
        <v>0</v>
      </c>
      <c r="GQ106">
        <f t="shared" si="226"/>
        <v>2918.751484424271</v>
      </c>
      <c r="GR106">
        <f t="shared" si="154"/>
        <v>1153.855599006693</v>
      </c>
      <c r="GS106">
        <f t="shared" si="227"/>
        <v>2959.7262509985326</v>
      </c>
      <c r="GT106">
        <f t="shared" si="155"/>
        <v>651.50033415941698</v>
      </c>
      <c r="GU106">
        <f t="shared" si="228"/>
        <v>4934.3354171309766</v>
      </c>
      <c r="GV106">
        <f t="shared" si="156"/>
        <v>2372.2233725726392</v>
      </c>
    </row>
    <row r="107" spans="1:204" ht="16.899999999999999">
      <c r="A107">
        <v>96</v>
      </c>
      <c r="B107">
        <f t="shared" si="117"/>
        <v>3.1250000000000002E-3</v>
      </c>
      <c r="C107" s="50">
        <f t="shared" si="118"/>
        <v>139.70880020664868</v>
      </c>
      <c r="D107" s="50">
        <f t="shared" si="119"/>
        <v>155.38755578516518</v>
      </c>
      <c r="E107" s="50">
        <f t="shared" si="120"/>
        <v>171.06631136368171</v>
      </c>
      <c r="G107" s="52">
        <f t="shared" si="121"/>
        <v>2.2176000032801375</v>
      </c>
      <c r="H107" s="52">
        <f t="shared" si="122"/>
        <v>2.4664691394470664</v>
      </c>
      <c r="I107" s="52">
        <f t="shared" si="123"/>
        <v>2.7153382756139952</v>
      </c>
      <c r="J107" s="52">
        <f>IF(C107&lt;Calculation!D$19,0,G107)</f>
        <v>2.2176000032801375</v>
      </c>
      <c r="K107" s="52">
        <f>IF(D107&lt;Calculation!D$19,0,H107)</f>
        <v>2.4664691394470664</v>
      </c>
      <c r="L107" s="52">
        <f>IF(E107&lt;Calculation!D$19,0,I107)</f>
        <v>2.7153382756139952</v>
      </c>
      <c r="M107" s="52">
        <f>IF(IF(C107&lt;Calculation!D$19,0,C107*(R$3/(R$2+R$3)))&gt;0,$H$2*SIN(2*PI()*$E$2*B107)+$H$5,0)</f>
        <v>2.2340044977715103</v>
      </c>
      <c r="N107" s="52">
        <f>IF(IF(D107&lt;Calculation!D$19,0,D107*(R$3/(R$2+R$3)))&gt;0,$J$2*SIN(2*PI()*$E$2*B107)+$J$5,0)</f>
        <v>2.288745727211329</v>
      </c>
      <c r="O107" s="52">
        <f>IF(IF(E107&lt;Calculation!D$19,0,E107*(R$3/(R$2+R$3)))&gt;0,$L$2*SIN(2*PI()*$E$2*B107)+$L$5,0)</f>
        <v>2.3500343822990439</v>
      </c>
      <c r="Q107" s="55">
        <f>(M107/Design!C$43)*10^3</f>
        <v>248.22272197461226</v>
      </c>
      <c r="R107" s="55">
        <f>(N107/Design!C$43)*10^3</f>
        <v>254.30508080125881</v>
      </c>
      <c r="S107" s="55">
        <f>(O107/Design!C$43)*10^3</f>
        <v>261.11493136656043</v>
      </c>
      <c r="U107" s="55">
        <f>(($H$2*SIN(2*PI()*$E$2*B107)+$H$5)/Design!C$43)*10^3</f>
        <v>248.22272197461226</v>
      </c>
      <c r="V107" s="55">
        <f>(($J$2*SIN(2*PI()*$E$2*B107)+$J$5)/Design!C$43)*10^3</f>
        <v>254.30508080125881</v>
      </c>
      <c r="W107" s="55">
        <f>(($L$2*SIN(2*PI()*$E$2*B107)+$L$5)/Design!C$43)*10^3</f>
        <v>261.11493136656043</v>
      </c>
      <c r="Y107" s="99">
        <f>IF(C107&lt;('LED Curve'!$D$14*(U107/$W$2)^3+'LED Curve'!$D$15*(U107/$W$2)^2+'LED Curve'!$D$16*(U107/$W$2)^1+'LED Curve'!$D$17)*$AC$2+((R$5-1)*Design!C$18),0,         ('LED Curve'!$D$14*(U107/$W$2)^3+'LED Curve'!$D$15*(U107/$W$2)^2+'LED Curve'!$D$16*(U107/$W$2)^1+'LED Curve'!$D$17)*$AC$2)</f>
        <v>26.939524852395447</v>
      </c>
      <c r="Z107" s="99">
        <f>IF(Y107=0,0,IF(C107&lt;Y107+('LED Curve'!$D$14*(U107/$W$3)^3+'LED Curve'!$D$15*(U107/$W$3)^2+'LED Curve'!$D$16*(U107/$W$3)^1+'LED Curve'!$D$17)*$AC$3+((R$5-2)*Design!C$18),0,         ('LED Curve'!$D$14*(U107/$W$3)^3+'LED Curve'!$D$15*(U107/$W$3)^2+'LED Curve'!$D$16*(U107/$W$3)^1+'LED Curve'!$D$17)*$AC$3))</f>
        <v>67.34881213098862</v>
      </c>
      <c r="AA107" s="99">
        <f>IF(Z107=0,0,IF(C107&lt;(SUM(Y107:Z107)+('LED Curve'!$D$14*(U107/$W$4)^3+'LED Curve'!$D$15*(U107/$W$4)^2+'LED Curve'!$D$16*(U107/$W$4)^1+'LED Curve'!$D$17)*$AC$4+((R$5-3)*Design!C$18)),0,         ('LED Curve'!$D$14*(U107/$W$4)^3+'LED Curve'!$D$15*(U107/$W$4)^2+'LED Curve'!$D$16*(U107/$W$4)^1+'LED Curve'!$D$17)*$AC$4))</f>
        <v>0</v>
      </c>
      <c r="AB107" s="99">
        <f>IF(AA107=0,0,IF(C107&lt;(SUM(Y107:AA107)+('LED Curve'!$D$14*(U107/$W$5)^3+'LED Curve'!$D$15*(U107/$W$5)^2+'LED Curve'!$D$16*(U107/$W$5)^1+'LED Curve'!$D$17)*$AC$5+((R$5-4)*Design!C$18)),0,         ('LED Curve'!$D$14*(U107/$W$5)^3+'LED Curve'!$D$15*(U107/$W$5)^2+'LED Curve'!$D$16*(U107/$W$5)^1+'LED Curve'!$D$17)*$AC$5))</f>
        <v>0</v>
      </c>
      <c r="AC107" s="99">
        <f>IF(AB107=0,0,IF(C107&lt;(SUM(Y107:AB107)+ ('LED Curve'!$D$14*(U107/$W$6)^3+'LED Curve'!$D$15*(U107/$W$6)^2+'LED Curve'!$D$16*(U107/$W$6)^1+'LED Curve'!$D$17)*$AC$6+((R$5-5)*Design!C$18)),0,         ('LED Curve'!$D$14*(U107/$W$6)^3+'LED Curve'!$D$15*(U107/$W$6)^2+'LED Curve'!$D$16*(U107/$W$6)^1+'LED Curve'!$D$17)*$AC$6))</f>
        <v>0</v>
      </c>
      <c r="AD107" s="99">
        <f>IF(AC107=0,0,IF(C107&lt;(SUM(Y107:AC107)+('LED Curve'!$D$14*(U107/$Z$2)^3+'LED Curve'!$D$15*(U107/$Z$2)^2+'LED Curve'!$D$16*(U107/$Z$2)^1+'LED Curve'!$D$17)*$AE$2+((R$5-6)*Design!C$18)),0,         ('LED Curve'!$D$14*(U107/$Z$2)^3+'LED Curve'!$D$15*(U107/$Z$2)^2+'LED Curve'!$D$16*(U107/$Z$2)^1+'LED Curve'!$D$17)*$AE$2))</f>
        <v>0</v>
      </c>
      <c r="AE107" s="99">
        <f>IF(AD107=0,0,IF(C107&lt;(SUM(Y107:AD107)+('LED Curve'!$D$14*(U107/$Z$3)^3+'LED Curve'!$D$15*(U107/$Z$3)^2+'LED Curve'!$D$16*(U107/$Z$3)^1+'LED Curve'!$D$17)*$AE$3+((R$5-7)*Design!C$18)),0,         ('LED Curve'!$D$14*(U107/$Z$3)^3+'LED Curve'!$D$15*(U107/$Z$3)^2+'LED Curve'!$D$16*(U107/$Z$3)^1+'LED Curve'!$D$17)*$AE$3))</f>
        <v>0</v>
      </c>
      <c r="AF107" s="99">
        <f>IF(AE107=0,0,IF(C107&lt;(SUM(Y107:AE107)+('LED Curve'!$D$14*(U107/$Z$4)^3+'LED Curve'!$D$15*(U107/$Z$4)^2+'LED Curve'!$D$16*(U107/$Z$4)^1+'LED Curve'!$D$17)*$AE$4+((R$5-8)*Design!C$18)),0,         ('LED Curve'!$D$14*(U107/$Z$4)^3+'LED Curve'!$D$15*(U107/$Z$4)^2+'LED Curve'!$D$16*(U107/$Z$4)^1+'LED Curve'!$D$17)*$AE$4))</f>
        <v>0</v>
      </c>
      <c r="AG107" s="99">
        <f>IF(AF107=0,0,IF(C107&lt;(SUM(Y107:AF107)+('LED Curve'!$D$14*(U107/$Z$5)^3+'LED Curve'!$D$15*(U107/$Z$5)^2+'LED Curve'!$D$16*(U107/$Z$5)^1+'LED Curve'!$D$17)*$AE$5+((R$5-9)*Design!C$18)),0,         ('LED Curve'!$D$14*(U107/$Z$5)^3+'LED Curve'!$D$15*(U107/$Z$5)^2+'LED Curve'!$D$16*(U107/$Z$5)^1+'LED Curve'!$D$17)*$AE$5))</f>
        <v>0</v>
      </c>
      <c r="AH107" s="99">
        <f>IF(AG107=0,0,IF(C107&lt;(SUM(Y107:AG107)+('LED Curve'!$D$14*(U107/$Z$6)^3+'LED Curve'!$D$15*(U107/$Z$6)^2+'LED Curve'!$D$16*(U107/$Z$6)^1+'LED Curve'!$D$17)*$AE$6+((R$5-10)*Design!C$18)),0,         ('LED Curve'!$D$14*(U107/$Z$6)^3+'LED Curve'!$D$15*(U107/$Z$6)^2+'LED Curve'!$D$16*(U107/$Z$6)^1+'LED Curve'!$D$17)*$AE$6))</f>
        <v>0</v>
      </c>
      <c r="AI107">
        <f t="shared" si="157"/>
        <v>94.28833698338407</v>
      </c>
      <c r="AJ107" s="57">
        <f>IF(D107&lt;('LED Curve'!$D$14*(V107/$W$2)^3+'LED Curve'!$D$15*(V107/$W$2)^2+'LED Curve'!$D$16*(V107/$W$2)^1+'LED Curve'!$D$17)*$AC$2+((R$5-1)*Design!C$18),0,         ('LED Curve'!$D$14*(V107/$W$2)^3+'LED Curve'!$D$15*(V107/$W$2)^2+'LED Curve'!$D$16*(V107/$W$2)^1+'LED Curve'!$D$17)*$AC$2)</f>
        <v>26.962276411426426</v>
      </c>
      <c r="AK107" s="57">
        <f>IF(AJ107=0,0,IF(D107&lt;AJ107+('LED Curve'!$D$14*(V107/$W$3)^3+'LED Curve'!$D$15*(V107/$W$3)^2+'LED Curve'!$D$16*(V107/$W$3)^1+'LED Curve'!$D$17)*$AC$3+((R$5-1)*Design!C$18),0,         ('LED Curve'!$D$14*(V107/$W$3)^3+'LED Curve'!$D$15*(V107/$W$3)^2+'LED Curve'!$D$16*(V107/$W$3)^1+'LED Curve'!$D$17)*$AC$3))</f>
        <v>67.405691028566068</v>
      </c>
      <c r="AL107" s="57">
        <f>IF(AK107=0,0,IF(D107&lt;(SUM(AJ107:AK107)+('LED Curve'!$D$14*(V107/$W$4)^3+'LED Curve'!$D$15*(V107/$W$4)^2+'LED Curve'!$D$16*(V107/$W$4)^1+'LED Curve'!$D$17)*$AC$4+((R$5-1)*Design!C$18)),0,         ('LED Curve'!$D$14*(V107/$W$4)^3+'LED Curve'!$D$15*(V107/$W$4)^2+'LED Curve'!$D$16*(V107/$W$4)^1+'LED Curve'!$D$17)*$AC$4))</f>
        <v>0</v>
      </c>
      <c r="AM107" s="57">
        <f>IF(AL107=0,0,IF(D107&lt;(SUM(AJ107:AL107)+('LED Curve'!$D$14*(V107/$W$5)^3+'LED Curve'!$D$15*(V107/$W$5)^2+'LED Curve'!$D$16*(V107/$W$5)^1+'LED Curve'!$D$17)*$AC$5+((R$5-1)*Design!C$18)),0,         ('LED Curve'!$D$14*(V107/$W$5)^3+'LED Curve'!$D$15*(V107/$W$5)^2+'LED Curve'!$D$16*(V107/$W$5)^1+'LED Curve'!$D$17)*$AC$5))</f>
        <v>0</v>
      </c>
      <c r="AN107" s="57">
        <f>IF(AM107=0,0,IF(D107&lt;(SUM(AJ107:AM107)+ ('LED Curve'!$D$14*(V107/$W$6)^3+'LED Curve'!$D$15*(V107/$W$6)^2+'LED Curve'!$D$16*(V107/$W$6)^1+'LED Curve'!$D$17)*$AC$6+((R$5-1)*Design!C$18)),0,         ('LED Curve'!$D$14*(V107/$W$6)^3+'LED Curve'!$D$15*(V107/$W$6)^2+'LED Curve'!$D$16*(V107/$W$6)^1+'LED Curve'!$D$17)*$AC$6))</f>
        <v>0</v>
      </c>
      <c r="AO107" s="57">
        <f>IF(AN107=0,0,IF(D107&lt;(SUM(AJ107:AN107)+('LED Curve'!$D$14*(V107/$Z$2)^3+'LED Curve'!$D$15*(V107/$Z$2)^2+'LED Curve'!$D$16*(V107/$Z$2)^1+'LED Curve'!$D$17)*$AE$2+((R$5-1)*Design!C$18)),0,         ('LED Curve'!$D$14*(V107/$Z$2)^3+'LED Curve'!$D$15*(V107/$Z$2)^2+'LED Curve'!$D$16*(V107/$Z$2)^1+'LED Curve'!$D$17)*$AE$2))</f>
        <v>0</v>
      </c>
      <c r="AP107" s="57">
        <f>IF(AO107=0,0,IF(D107&lt;(SUM(AJ107:AO107)+('LED Curve'!$D$14*(V107/$Z$3)^3+'LED Curve'!$D$15*(V107/$Z$3)^2+'LED Curve'!$D$16*(V107/$Z$3)^1+'LED Curve'!$D$17)*$AE$3+((R$5-1)*Design!C$18)),0,         ('LED Curve'!$D$14*(V107/$Z$3)^3+'LED Curve'!$D$15*(V107/$Z$3)^2+'LED Curve'!$D$16*(V107/$Z$3)^1+'LED Curve'!$D$17)*$AE$3))</f>
        <v>0</v>
      </c>
      <c r="AQ107" s="57">
        <f>IF(AP107=0,0,IF(D107&lt;(SUM(AJ107:AP107)+('LED Curve'!$D$14*(V107/$Z$4)^3+'LED Curve'!$D$15*(V107/$Z$4)^2+'LED Curve'!$D$16*(V107/$Z$4)^1+'LED Curve'!$D$17)*$AE$4+((R$5-1)*Design!C$18)),0,         ('LED Curve'!$D$14*(V107/$Z$4)^3+'LED Curve'!$D$15*(V107/$Z$4)^2+'LED Curve'!$D$16*(V107/$Z$4)^1+'LED Curve'!$D$17)*$AE$4))</f>
        <v>0</v>
      </c>
      <c r="AR107" s="57">
        <f>IF(AQ107=0,0,IF(D107&lt;(SUM(AJ107:AQ107)+('LED Curve'!$D$14*(V107/$Z$5)^3+'LED Curve'!$D$15*(V107/$Z$5)^2+'LED Curve'!$D$16*(V107/$Z$5)^1+'LED Curve'!$D$17)*$AE$5+((R$5-1)*Design!C$18)),0,         ('LED Curve'!$D$14*(V107/$Z$5)^3+'LED Curve'!$D$15*(V107/$Z$5)^2+'LED Curve'!$D$16*(V107/$Z$5)^1+'LED Curve'!$D$17)*$AE$5))</f>
        <v>0</v>
      </c>
      <c r="AS107" s="57">
        <f>IF(AR107=0,0,IF(D107&lt;(SUM(AJ107:AR107)+('LED Curve'!$D$14*(V107/$Z$6)^3+'LED Curve'!$D$15*(V107/$Z$6)^2+'LED Curve'!$D$16*(V107/$Z$6)^1+'LED Curve'!$D$17)*$AE$6+((R$5-1)*Design!C$18)),0,         ('LED Curve'!$D$14*(V107/$Z$6)^3+'LED Curve'!$D$15*(V107/$Z$6)^2+'LED Curve'!$D$16*(V107/$Z$6)^1+'LED Curve'!$D$17)*$AE$6))</f>
        <v>0</v>
      </c>
      <c r="AU107" s="59">
        <f>IF(E107&lt;('LED Curve'!$D$14*(W107/$W$2)^3+'LED Curve'!$D$15*(W107/$W$2)^2+'LED Curve'!$D$16*(W107/$W$2)^1+'LED Curve'!$D$17)*$AC$2+((R$5-1)*Design!C$18),0,         ('LED Curve'!$D$14*(W107/$W$2)^3+'LED Curve'!$D$15*(W107/$W$2)^2+'LED Curve'!$D$16*(W107/$W$2)^1+'LED Curve'!$D$17)*$AC$2)</f>
        <v>26.97606241940996</v>
      </c>
      <c r="AV107" s="59">
        <f>IF(AU107=0,0,IF(E107&lt;AU107+('LED Curve'!$D$14*(W107/$W$3)^3+'LED Curve'!$D$15*(W107/$W$3)^2+'LED Curve'!$D$16*(W107/$W$3)^1+'LED Curve'!$D$17)*$AC$3+((R$5-2)*Design!C$18),0,         ('LED Curve'!$D$14*(W107/$W$3)^3+'LED Curve'!$D$15*(W107/$W$3)^2+'LED Curve'!$D$16*(W107/$W$3)^1+'LED Curve'!$D$17)*$AC$3))</f>
        <v>67.440156048524898</v>
      </c>
      <c r="AW107" s="59">
        <f>IF(AV107=0,0,IF(E107&lt;(SUM(AU107:AV107)+('LED Curve'!$D$14*(W107/$W$4)^3+'LED Curve'!$D$15*(W107/$W$4)^2+'LED Curve'!$D$16*(W107/$W$4)^1+'LED Curve'!$D$17)*$AC$4+((R$5-3)*Design!C$18)),0,         ('LED Curve'!$D$14*(W107/$W$4)^3+'LED Curve'!$D$15*(W107/$W$4)^2+'LED Curve'!$D$16*(W107/$W$4)^1+'LED Curve'!$D$17)*$AC$4))</f>
        <v>60.696140443672412</v>
      </c>
      <c r="AX107" s="59">
        <f>IF(AW107=0,0,IF(E107&lt;(SUM(AU107:AW107)+('LED Curve'!$D$14*(W107/$W$5)^3+'LED Curve'!$D$15*(W107/$W$5)^2+'LED Curve'!$D$16*(W107/$W$5)^1+'LED Curve'!$D$17)*$AC$5+((R$5-4)*Design!C$18)),0,         ('LED Curve'!$D$14*(W107/$W$5)^3+'LED Curve'!$D$15*(W107/$W$5)^2+'LED Curve'!$D$16*(W107/$W$5)^1+'LED Curve'!$D$17)*$AC$5))</f>
        <v>0</v>
      </c>
      <c r="AY107" s="59">
        <f>IF(AX107=0,0,IF(E107&lt;(SUM(AU107:AX107)+ ('LED Curve'!$D$14*(W107/$W$6)^3+'LED Curve'!$D$15*(W107/$W$6)^2+'LED Curve'!$D$16*(W107/$W$6)^1+'LED Curve'!$D$17)*$AC$6+((R$5-5)*Design!C$18)),0,         ('LED Curve'!$D$14*(W107/$W$6)^3+'LED Curve'!$D$15*(W107/$W$6)^2+'LED Curve'!$D$16*(W107/$W$6)^1+'LED Curve'!$D$17)*$AC$6))</f>
        <v>0</v>
      </c>
      <c r="AZ107" s="59">
        <f>IF(AY107=0,0,IF(E107&lt;(SUM(AU107:AY107)+('LED Curve'!$D$14*(W107/$Z$2)^3+'LED Curve'!$D$15*(W107/$Z$2)^2+'LED Curve'!$D$16*(W107/$Z$2)^1+'LED Curve'!$D$17)*$AE$2+((R$5-6)*Design!C$18)),0,         ('LED Curve'!$D$14*(W107/$Z$2)^3+'LED Curve'!$D$15*(W107/$Z$2)^2+'LED Curve'!$D$16*(W107/$Z$2)^1+'LED Curve'!$D$17)*$AE$2))</f>
        <v>0</v>
      </c>
      <c r="BA107" s="59">
        <f>IF(AZ107=0,0,IF(E107&lt;(SUM(AU107:AZ107)+('LED Curve'!$D$14*(W107/$Z$3)^3+'LED Curve'!$D$15*(W107/$Z$3)^2+'LED Curve'!$D$16*(W107/$Z$3)^1+'LED Curve'!$D$17)*$AE$3+((R$5-7)*Design!C$18)),0,         ('LED Curve'!$D$14*(W107/$Z$3)^3+'LED Curve'!$D$15*(W107/$Z$3)^2+'LED Curve'!$D$16*(W107/$Z$3)^1+'LED Curve'!$D$17)*$AE$3))</f>
        <v>0</v>
      </c>
      <c r="BB107" s="59">
        <f>IF(BA107=0,0,IF(E107&lt;(SUM(AU107:BA107)+('LED Curve'!$D$14*(W107/$Z$4)^3+'LED Curve'!$D$15*(W107/$Z$4)^2+'LED Curve'!$D$16*(W107/$Z$4)^1+'LED Curve'!$D$17)*$AE$4+((R$5-8)*Design!C$18)),0,         ('LED Curve'!$D$14*(W107/$Z$4)^3+'LED Curve'!$D$15*(W107/$Z$4)^2+'LED Curve'!$D$16*(W107/$Z$4)^1+'LED Curve'!$D$17)*$AE$4))</f>
        <v>0</v>
      </c>
      <c r="BC107" s="59">
        <f>IF(BB107=0,0,IF(E107&lt;(SUM(AU107:BB107)+('LED Curve'!$D$14*(W107/$Z$5)^3+'LED Curve'!$D$15*(W107/$Z$5)^2+'LED Curve'!$D$16*(W107/$Z$5)^1+'LED Curve'!$D$17)*$AE$5+((R$5-9)*Design!C$18)),0,         ('LED Curve'!$D$14*(W107/$Z$5)^3+'LED Curve'!$D$15*(W107/$Z$5)^2+'LED Curve'!$D$16*(W107/$Z$5)^1+'LED Curve'!$D$17)*$AE$5))</f>
        <v>0</v>
      </c>
      <c r="BD107" s="59">
        <f>IF(BC107=0,0,IF(E107&lt;(SUM(AU107:BC107)+('LED Curve'!$D$14*(W107/$Z$6)^3+'LED Curve'!$D$15*(W107/$Z$6)^2+'LED Curve'!$D$16*(W107/$Z$6)^1+'LED Curve'!$D$17)*$AE$6+((R$5-10)*Design!C$18)),0,         ('LED Curve'!$D$14*(W107/$Z$6)^3+'LED Curve'!$D$15*(W107/$Z$6)^2+'LED Curve'!$D$16*(W107/$Z$6)^1+'LED Curve'!$D$17)*$AE$6))</f>
        <v>0</v>
      </c>
      <c r="BE107">
        <f t="shared" si="158"/>
        <v>155.11235891160726</v>
      </c>
      <c r="BF107" s="64">
        <f t="shared" si="124"/>
        <v>248.22272197461226</v>
      </c>
      <c r="BG107" s="64">
        <f t="shared" si="125"/>
        <v>248.22272197461226</v>
      </c>
      <c r="BH107" s="64">
        <f t="shared" si="126"/>
        <v>0</v>
      </c>
      <c r="BI107" s="64">
        <f t="shared" si="127"/>
        <v>0</v>
      </c>
      <c r="BJ107" s="64">
        <f t="shared" si="128"/>
        <v>0</v>
      </c>
      <c r="BK107" s="64">
        <f t="shared" si="129"/>
        <v>0</v>
      </c>
      <c r="BL107" s="64">
        <f t="shared" si="130"/>
        <v>0</v>
      </c>
      <c r="BM107" s="64">
        <f t="shared" si="131"/>
        <v>0</v>
      </c>
      <c r="BN107" s="64">
        <f t="shared" si="132"/>
        <v>0</v>
      </c>
      <c r="BO107" s="64">
        <f t="shared" si="133"/>
        <v>0</v>
      </c>
      <c r="BQ107" s="67">
        <f t="shared" si="134"/>
        <v>254.30508080125881</v>
      </c>
      <c r="BR107" s="67">
        <f t="shared" si="135"/>
        <v>254.30508080125881</v>
      </c>
      <c r="BS107" s="67">
        <f t="shared" si="136"/>
        <v>0</v>
      </c>
      <c r="BT107" s="67">
        <f t="shared" si="137"/>
        <v>0</v>
      </c>
      <c r="BU107" s="67">
        <f t="shared" si="138"/>
        <v>0</v>
      </c>
      <c r="BV107" s="67">
        <f t="shared" si="139"/>
        <v>0</v>
      </c>
      <c r="BW107" s="67">
        <f t="shared" si="140"/>
        <v>0</v>
      </c>
      <c r="BX107" s="67">
        <f t="shared" si="141"/>
        <v>0</v>
      </c>
      <c r="BY107" s="67">
        <f t="shared" si="142"/>
        <v>0</v>
      </c>
      <c r="BZ107" s="67">
        <f t="shared" si="143"/>
        <v>0</v>
      </c>
      <c r="CB107" s="70">
        <f t="shared" si="144"/>
        <v>261.11493136656043</v>
      </c>
      <c r="CC107" s="70">
        <f t="shared" si="145"/>
        <v>261.11493136656043</v>
      </c>
      <c r="CD107" s="70">
        <f t="shared" si="146"/>
        <v>261.11493136656043</v>
      </c>
      <c r="CE107" s="70">
        <f t="shared" si="147"/>
        <v>0</v>
      </c>
      <c r="CF107" s="70">
        <f t="shared" si="148"/>
        <v>0</v>
      </c>
      <c r="CG107" s="70">
        <f t="shared" si="149"/>
        <v>0</v>
      </c>
      <c r="CH107" s="70">
        <f t="shared" si="150"/>
        <v>0</v>
      </c>
      <c r="CI107" s="70">
        <f t="shared" si="151"/>
        <v>0</v>
      </c>
      <c r="CJ107" s="70">
        <f t="shared" si="152"/>
        <v>0</v>
      </c>
      <c r="CK107" s="70">
        <f t="shared" si="153"/>
        <v>0</v>
      </c>
      <c r="CL107">
        <f t="shared" si="159"/>
        <v>783.34479409968128</v>
      </c>
      <c r="CM107" s="64">
        <f t="shared" si="160"/>
        <v>248.22272197461226</v>
      </c>
      <c r="CN107" s="64">
        <f t="shared" si="161"/>
        <v>248.22272197461226</v>
      </c>
      <c r="CO107" s="64">
        <f t="shared" si="162"/>
        <v>0</v>
      </c>
      <c r="CP107" s="64">
        <f t="shared" si="163"/>
        <v>0</v>
      </c>
      <c r="CQ107" s="64">
        <f t="shared" si="164"/>
        <v>0</v>
      </c>
      <c r="CR107" s="64">
        <f t="shared" si="165"/>
        <v>0</v>
      </c>
      <c r="CS107" s="64">
        <f t="shared" si="166"/>
        <v>0</v>
      </c>
      <c r="CT107" s="64">
        <f t="shared" si="167"/>
        <v>0</v>
      </c>
      <c r="CU107" s="64">
        <f t="shared" si="168"/>
        <v>0</v>
      </c>
      <c r="CV107" s="64">
        <f t="shared" si="169"/>
        <v>0</v>
      </c>
      <c r="CX107" s="103">
        <f t="shared" si="170"/>
        <v>254.30508080125881</v>
      </c>
      <c r="CY107" s="103">
        <f t="shared" si="171"/>
        <v>254.30508080125881</v>
      </c>
      <c r="CZ107" s="103">
        <f t="shared" si="172"/>
        <v>0</v>
      </c>
      <c r="DA107" s="103">
        <f t="shared" si="173"/>
        <v>0</v>
      </c>
      <c r="DB107" s="103">
        <f t="shared" si="174"/>
        <v>0</v>
      </c>
      <c r="DC107" s="103">
        <f t="shared" si="175"/>
        <v>0</v>
      </c>
      <c r="DD107" s="103">
        <f t="shared" si="176"/>
        <v>0</v>
      </c>
      <c r="DE107" s="103">
        <f t="shared" si="177"/>
        <v>0</v>
      </c>
      <c r="DF107" s="103">
        <f t="shared" si="178"/>
        <v>0</v>
      </c>
      <c r="DG107" s="103">
        <f t="shared" si="179"/>
        <v>0</v>
      </c>
      <c r="DI107" s="70">
        <f t="shared" si="180"/>
        <v>261.11493136656043</v>
      </c>
      <c r="DJ107" s="70">
        <f t="shared" si="181"/>
        <v>261.11493136656043</v>
      </c>
      <c r="DK107" s="70">
        <f t="shared" si="182"/>
        <v>261.11493136656043</v>
      </c>
      <c r="DL107" s="70">
        <f t="shared" si="183"/>
        <v>0</v>
      </c>
      <c r="DM107" s="70">
        <f t="shared" si="184"/>
        <v>0</v>
      </c>
      <c r="DN107" s="70">
        <f t="shared" si="185"/>
        <v>0</v>
      </c>
      <c r="DO107" s="70">
        <f t="shared" si="186"/>
        <v>0</v>
      </c>
      <c r="DP107" s="70">
        <f t="shared" si="187"/>
        <v>0</v>
      </c>
      <c r="DQ107" s="70">
        <f t="shared" si="188"/>
        <v>0</v>
      </c>
      <c r="DR107" s="70">
        <f t="shared" si="189"/>
        <v>0</v>
      </c>
      <c r="DT107">
        <f t="shared" si="190"/>
        <v>34.678898671101607</v>
      </c>
      <c r="DU107">
        <f t="shared" si="191"/>
        <v>39.515844929456541</v>
      </c>
      <c r="DV107">
        <f t="shared" si="192"/>
        <v>44.667968150858407</v>
      </c>
      <c r="DX107">
        <f t="shared" si="193"/>
        <v>0.59934814950658755</v>
      </c>
      <c r="DY107">
        <f t="shared" si="194"/>
        <v>0.58856877418668418</v>
      </c>
      <c r="DZ107">
        <f t="shared" si="195"/>
        <v>0.57680701903180975</v>
      </c>
      <c r="EB107">
        <f t="shared" si="196"/>
        <v>6.6870021875643122</v>
      </c>
      <c r="EC107">
        <f t="shared" si="197"/>
        <v>16.717505468910783</v>
      </c>
      <c r="ED107">
        <f t="shared" si="198"/>
        <v>0</v>
      </c>
      <c r="EE107">
        <f t="shared" si="199"/>
        <v>0</v>
      </c>
      <c r="EF107">
        <f t="shared" si="200"/>
        <v>0</v>
      </c>
      <c r="EG107">
        <f t="shared" si="201"/>
        <v>0</v>
      </c>
      <c r="EH107">
        <f t="shared" si="202"/>
        <v>0</v>
      </c>
      <c r="EI107">
        <f t="shared" si="203"/>
        <v>0</v>
      </c>
      <c r="EJ107">
        <f t="shared" si="204"/>
        <v>0</v>
      </c>
      <c r="EK107">
        <f t="shared" si="205"/>
        <v>0</v>
      </c>
      <c r="EM107">
        <f t="shared" si="206"/>
        <v>6.8566438813936719</v>
      </c>
      <c r="EN107">
        <f t="shared" si="207"/>
        <v>17.141609703484182</v>
      </c>
      <c r="EO107">
        <f t="shared" si="208"/>
        <v>0</v>
      </c>
      <c r="EP107">
        <f t="shared" si="209"/>
        <v>0</v>
      </c>
      <c r="EQ107">
        <f t="shared" si="210"/>
        <v>0</v>
      </c>
      <c r="ER107">
        <f t="shared" si="211"/>
        <v>0</v>
      </c>
      <c r="ES107">
        <f t="shared" si="212"/>
        <v>0</v>
      </c>
      <c r="ET107">
        <f t="shared" si="213"/>
        <v>0</v>
      </c>
      <c r="EU107">
        <f t="shared" si="214"/>
        <v>0</v>
      </c>
      <c r="EV107">
        <f t="shared" si="215"/>
        <v>0</v>
      </c>
      <c r="EX107">
        <f t="shared" si="216"/>
        <v>7.0438526871842813</v>
      </c>
      <c r="EY107">
        <f t="shared" si="217"/>
        <v>17.609631717960703</v>
      </c>
      <c r="EZ107">
        <f t="shared" si="218"/>
        <v>15.848668546164633</v>
      </c>
      <c r="FA107">
        <f t="shared" si="219"/>
        <v>0</v>
      </c>
      <c r="FB107">
        <f t="shared" si="220"/>
        <v>0</v>
      </c>
      <c r="FC107">
        <f t="shared" si="221"/>
        <v>0</v>
      </c>
      <c r="FD107">
        <f t="shared" si="222"/>
        <v>0</v>
      </c>
      <c r="FE107">
        <f t="shared" si="223"/>
        <v>0</v>
      </c>
      <c r="FF107">
        <f t="shared" si="224"/>
        <v>0</v>
      </c>
      <c r="FG107">
        <f t="shared" si="225"/>
        <v>0</v>
      </c>
      <c r="FJ107">
        <f>IF($W$2=0,0,IF(BF107&lt;=0,0,('LED Curve'!$D$19*(BF107/$W$2)^3+'LED Curve'!$D$20*(BF107/$W$2)^2+'LED Curve'!$D$21*(BF107/$W$2)^1+'LED Curve'!$D$22)*$AC$2*$W$2))</f>
        <v>836.50366222681589</v>
      </c>
      <c r="FK107">
        <f>IF($W$3=0,0,IF(BG107&lt;=0,0,('LED Curve'!$D$19*(BG107/$W$3)^3+'LED Curve'!$D$20*(BG107/$W$3)^2+'LED Curve'!$D$21*(BG107/$W$3)^1+'LED Curve'!$D$22)*$AC$3*$W$3))</f>
        <v>2091.2591555670397</v>
      </c>
      <c r="FL107">
        <f>IF($W$4=0,0,IF(BH107&lt;=0,0,('LED Curve'!$D$19*(BH107/$W$4)^3+'LED Curve'!$D$20*(BH107/$W$4)^2+'LED Curve'!$D$21*(BH107/$W$4)^1+'LED Curve'!$D$22)*$AC$4*$W$4))</f>
        <v>0</v>
      </c>
      <c r="FM107">
        <f>IF($W$5=0,0,IF(BI107&lt;=0,0,('LED Curve'!$D$19*(BI107/$W$5)^3+'LED Curve'!$D$20*(BI107/$W$5)^2+'LED Curve'!$D$21*(BI107/$W$5)^1+'LED Curve'!$D$22)*$AC$5*$W$5))</f>
        <v>0</v>
      </c>
      <c r="FN107">
        <f>IF($W$6=0,0,IF(BJ107&lt;=0,0,('LED Curve'!$D$19*(BJ107/$W$6)^3+'LED Curve'!$D$20*(BJ107/$W$6)^2+'LED Curve'!$D$21*(BJ107/$W$6)^1+'LED Curve'!$D$22)*$AC$6*$W$6))</f>
        <v>0</v>
      </c>
      <c r="FO107">
        <f>IF($Z$2=0,0,IF(BK107&lt;=0,0,('LED Curve'!$D$19*(BK107/$Z$2)^3+'LED Curve'!$D$20*(BK107/$Z$2)^2+'LED Curve'!$D$21*(BK107/$Z$2)^1+'LED Curve'!$D$22)*$AE$2*$Z$2))</f>
        <v>0</v>
      </c>
      <c r="FP107">
        <f>IF($Z$3=0,0,IF(BL107&lt;=0,0,('LED Curve'!$D$19*(BL107/$Z$3)^3+'LED Curve'!$D$20*(BL107/$Z$3)^2+'LED Curve'!$D$21*(BL107/$Z$3)^1+'LED Curve'!$D$22)*$AE$3*$Z$3))</f>
        <v>0</v>
      </c>
      <c r="FQ107">
        <f>IF($Z$4=0,0,IF(BM107&lt;=0,0,('LED Curve'!$D$19*(BM107/$Z$4)^3+'LED Curve'!$D$20*(BM107/$Z$4)^2+'LED Curve'!$D$21*(BM107/$Z$4)^1+'LED Curve'!$D$22)*$AE$4*$Z$4))</f>
        <v>0</v>
      </c>
      <c r="FR107">
        <f>IF($Z$5=0,0,IF(BN107&lt;=0,0,('LED Curve'!$D$19*(BN107/$Z$5)^3+'LED Curve'!$D$20*(BN107/$Z$5)^2+'LED Curve'!$D$21*(BN107/$Z$5)^1+'LED Curve'!$D$22)*$AE$5*$Z$5))</f>
        <v>0</v>
      </c>
      <c r="FS107">
        <f>IF($Z$6=0,0,IF(BO107&lt;=0,0,('LED Curve'!$D$19*(BO107/$Z$6)^3+'LED Curve'!$D$20*(BO107/$Z$6)^2+'LED Curve'!$D$21*(BO107/$Z$6)^1+'LED Curve'!$D$22)*$AE$6*$Z$6))</f>
        <v>0</v>
      </c>
      <c r="FU107">
        <f>IF($W$2=0,0,IF(BQ107&lt;=0,0,('LED Curve'!$D$19*(BQ107/$W$2)^3+'LED Curve'!$D$20*(BQ107/$W$2)^2+'LED Curve'!$D$21*(BQ107/$W$2)^1+'LED Curve'!$D$22)*$AC$2*$W$2))</f>
        <v>848.36890052125443</v>
      </c>
      <c r="FV107">
        <f>IF($W$3=0,0,IF(BR107&lt;=0,0,('LED Curve'!$D$19*(BR107/$W$3)^3+'LED Curve'!$D$20*(BR107/$W$3)^2+'LED Curve'!$D$21*(BR107/$W$3)^1+'LED Curve'!$D$22)*$AC$3*$W$3))</f>
        <v>2120.9222513031359</v>
      </c>
      <c r="FW107">
        <f>IF($W$4=0,0,IF(BS107&lt;=0,0,('LED Curve'!$D$19*(BS107/$W$4)^3+'LED Curve'!$D$20*(BS107/$W$4)^2+'LED Curve'!$D$21*(BS107/$W$4)^1+'LED Curve'!$D$22)*$AC$4*$W$4))</f>
        <v>0</v>
      </c>
      <c r="FX107">
        <f>IF($W$5=0,0,IF(BT107&lt;=0,0,('LED Curve'!$D$19*(BT107/$W$5)^3+'LED Curve'!$D$20*(BT107/$W$5)^2+'LED Curve'!$D$21*(BT107/$W$5)^1+'LED Curve'!$D$22)*$AC$5*$W$5))</f>
        <v>0</v>
      </c>
      <c r="FY107">
        <f>IF($W$6=0,0,IF(BU107&lt;=0,0,('LED Curve'!$D$19*(BU107/$W$6)^3+'LED Curve'!$D$20*(BU107/$W$6)^2+'LED Curve'!$D$21*(BU107/$W$6)^1+'LED Curve'!$D$22)*$AC$6*$W$6))</f>
        <v>0</v>
      </c>
      <c r="FZ107">
        <f>IF($Z$2=0,0,IF(BV107&lt;=0,0,('LED Curve'!$D$19*(BV107/$Z$2)^3+'LED Curve'!$D$20*(BV107/$Z$2)^2+'LED Curve'!$D$21*(BV107/$Z$2)^1+'LED Curve'!$D$22)*$AE$2*$Z$2))</f>
        <v>0</v>
      </c>
      <c r="GA107">
        <f>IF($Z$3=0,0,IF(BW107&lt;=0,0,('LED Curve'!$D$19*(BW107/$Z$3)^3+'LED Curve'!$D$20*(BW107/$Z$3)^2+'LED Curve'!$D$21*(BW107/$Z$3)^1+'LED Curve'!$D$22)*$AE$3*$Z$3))</f>
        <v>0</v>
      </c>
      <c r="GB107">
        <f>IF($Z$4=0,0,IF(BX107&lt;=0,0,('LED Curve'!$D$19*(BX107/$Z$4)^3+'LED Curve'!$D$20*(BX107/$Z$4)^2+'LED Curve'!$D$21*(BX107/$Z$4)^1+'LED Curve'!$D$22)*$AE$4*$Z$4))</f>
        <v>0</v>
      </c>
      <c r="GC107">
        <f>IF($Z$5=0,0,IF(BY107&lt;=0,0,('LED Curve'!$D$19*(BY107/$Z$5)^3+'LED Curve'!$D$20*(BY107/$Z$5)^2+'LED Curve'!$D$21*(BY107/$Z$5)^1+'LED Curve'!$D$22)*$AE$5*$Z$5))</f>
        <v>0</v>
      </c>
      <c r="GD107">
        <f>IF($Z$6=0,0,IF(BZ107&lt;=0,0,('LED Curve'!$D$19*(BZ107/$Z$6)^3+'LED Curve'!$D$20*(BZ107/$Z$6)^2+'LED Curve'!$D$21*(BZ107/$Z$6)^1+'LED Curve'!$D$22)*$AE$6*$Z$6))</f>
        <v>0</v>
      </c>
      <c r="GF107">
        <f>IF($W$2=0,0,IF(CB107&lt;=0,0,('LED Curve'!$D$19*(CB107/$W$2)^3+'LED Curve'!$D$20*(CB107/$W$2)^2+'LED Curve'!$D$21*(CB107/$W$2)^1+'LED Curve'!$D$22)*$AC$2*$W$2))</f>
        <v>860.99065492828947</v>
      </c>
      <c r="GG107">
        <f>IF($W$3=0,0,IF(CC107&lt;=0,0,('LED Curve'!$D$19*(CC107/$W$3)^3+'LED Curve'!$D$20*(CC107/$W$3)^2+'LED Curve'!$D$21*(CC107/$W$3)^1+'LED Curve'!$D$22)*$AC$3*$W$3))</f>
        <v>2152.4766373207235</v>
      </c>
      <c r="GH107">
        <f>IF($W$4=0,0,IF(CD107&lt;=0,0,('LED Curve'!$D$19*(CD107/$W$4)^3+'LED Curve'!$D$20*(CD107/$W$4)^2+'LED Curve'!$D$21*(CD107/$W$4)^1+'LED Curve'!$D$22)*$AC$4*$W$4))</f>
        <v>1937.2289735886513</v>
      </c>
      <c r="GI107">
        <f>IF($W$5=0,0,IF(CE107&lt;=0,0,('LED Curve'!$D$19*(CE107/$W$5)^3+'LED Curve'!$D$20*(CE107/$W$5)^2+'LED Curve'!$D$21*(CE107/$W$5)^1+'LED Curve'!$D$22)*$AC$5*$W$5))</f>
        <v>0</v>
      </c>
      <c r="GJ107">
        <f>IF($W$6=0,0,IF(CF107&lt;=0,0,('LED Curve'!$D$19*(CF107/$W$6)^3+'LED Curve'!$D$20*(CF107/$W$6)^2+'LED Curve'!$D$21*(CF107/$W$6)^1+'LED Curve'!$D$22)*$AC$6*$W$6))</f>
        <v>0</v>
      </c>
      <c r="GK107">
        <f>IF($Z$2=0,0,IF(CG107&lt;=0,0,('LED Curve'!$D$19*(CG107/$Z$2)^3+'LED Curve'!$D$20*(CG107/$Z$2)^2+'LED Curve'!$D$21*(CG107/$Z$2)^1+'LED Curve'!$D$22)*$AE$2*$Z$2))</f>
        <v>0</v>
      </c>
      <c r="GL107">
        <f>IF($Z$3=0,0,IF(CH107&lt;=0,0,('LED Curve'!$D$19*(CH107/$Z$3)^3+'LED Curve'!$D$20*(CH107/$Z$3)^2+'LED Curve'!$D$21*(CH107/$Z$3)^1+'LED Curve'!$D$22)*$AE$3*$Z$3))</f>
        <v>0</v>
      </c>
      <c r="GM107">
        <f>IF($Z$4=0,0,IF(CI107&lt;=0,0,('LED Curve'!$D$19*(CI107/$Z$4)^3+'LED Curve'!$D$20*(CI107/$Z$4)^2+'LED Curve'!$D$21*(CI107/$Z$4)^1+'LED Curve'!$D$22)*$AE$4*$Z$4))</f>
        <v>0</v>
      </c>
      <c r="GN107">
        <f>IF($Z$5=0,0,IF(CJ107&lt;=0,0,('LED Curve'!$D$19*(CJ107/$Z$5)^3+'LED Curve'!$D$20*(CJ107/$Z$5)^2+'LED Curve'!$D$21*(CJ107/$Z$5)^1+'LED Curve'!$D$22)*$AE$5*$Z$5))</f>
        <v>0</v>
      </c>
      <c r="GO107">
        <f>IF($Z$6=0,0,IF(CK107&lt;=0,0,('LED Curve'!$D$19*(CK107/$Z$6)^3+'LED Curve'!$D$20*(CK107/$Z$6)^2+'LED Curve'!$D$21*(CK107/$Z$6)^1+'LED Curve'!$D$22)*$AE$6*$Z$6))</f>
        <v>0</v>
      </c>
      <c r="GQ107">
        <f t="shared" si="226"/>
        <v>2927.7628177938554</v>
      </c>
      <c r="GR107">
        <f t="shared" si="154"/>
        <v>1162.8669323762774</v>
      </c>
      <c r="GS107">
        <f t="shared" si="227"/>
        <v>2969.2911518243905</v>
      </c>
      <c r="GT107">
        <f t="shared" si="155"/>
        <v>661.06523498527486</v>
      </c>
      <c r="GU107">
        <f t="shared" si="228"/>
        <v>4950.6962658376642</v>
      </c>
      <c r="GV107">
        <f t="shared" si="156"/>
        <v>2388.5842212793268</v>
      </c>
    </row>
    <row r="108" spans="1:204" ht="16.899999999999999">
      <c r="A108">
        <v>97</v>
      </c>
      <c r="B108">
        <f t="shared" si="117"/>
        <v>3.1575520833333334E-3</v>
      </c>
      <c r="C108" s="50">
        <f t="shared" si="118"/>
        <v>140.41543630911943</v>
      </c>
      <c r="D108" s="50">
        <f t="shared" si="119"/>
        <v>156.17270701013268</v>
      </c>
      <c r="E108" s="50">
        <f t="shared" si="120"/>
        <v>171.92997771114594</v>
      </c>
      <c r="G108" s="52">
        <f t="shared" si="121"/>
        <v>2.2288164493511018</v>
      </c>
      <c r="H108" s="52">
        <f t="shared" si="122"/>
        <v>2.4789318573036931</v>
      </c>
      <c r="I108" s="52">
        <f t="shared" si="123"/>
        <v>2.7290472652562845</v>
      </c>
      <c r="J108" s="52">
        <f>IF(C108&lt;Calculation!D$19,0,G108)</f>
        <v>2.2288164493511018</v>
      </c>
      <c r="K108" s="52">
        <f>IF(D108&lt;Calculation!D$19,0,H108)</f>
        <v>2.4789318573036931</v>
      </c>
      <c r="L108" s="52">
        <f>IF(E108&lt;Calculation!D$19,0,I108)</f>
        <v>2.7290472652562845</v>
      </c>
      <c r="M108" s="52">
        <f>IF(IF(C108&lt;Calculation!D$19,0,C108*(R$3/(R$2+R$3)))&gt;0,$H$2*SIN(2*PI()*$E$2*B108)+$H$5,0)</f>
        <v>2.2452209438424751</v>
      </c>
      <c r="N108" s="52">
        <f>IF(IF(D108&lt;Calculation!D$19,0,D108*(R$3/(R$2+R$3)))&gt;0,$J$2*SIN(2*PI()*$E$2*B108)+$J$5,0)</f>
        <v>2.3012084450679562</v>
      </c>
      <c r="O108" s="52">
        <f>IF(IF(E108&lt;Calculation!D$19,0,E108*(R$3/(R$2+R$3)))&gt;0,$L$2*SIN(2*PI()*$E$2*B108)+$L$5,0)</f>
        <v>2.3637433719413341</v>
      </c>
      <c r="Q108" s="55">
        <f>(M108/Design!C$43)*10^3</f>
        <v>249.468993760275</v>
      </c>
      <c r="R108" s="55">
        <f>(N108/Design!C$43)*10^3</f>
        <v>255.6898272297729</v>
      </c>
      <c r="S108" s="55">
        <f>(O108/Design!C$43)*10^3</f>
        <v>262.63815243792601</v>
      </c>
      <c r="U108" s="55">
        <f>(($H$2*SIN(2*PI()*$E$2*B108)+$H$5)/Design!C$43)*10^3</f>
        <v>249.468993760275</v>
      </c>
      <c r="V108" s="55">
        <f>(($J$2*SIN(2*PI()*$E$2*B108)+$J$5)/Design!C$43)*10^3</f>
        <v>255.6898272297729</v>
      </c>
      <c r="W108" s="55">
        <f>(($L$2*SIN(2*PI()*$E$2*B108)+$L$5)/Design!C$43)*10^3</f>
        <v>262.63815243792601</v>
      </c>
      <c r="Y108" s="99">
        <f>IF(C108&lt;('LED Curve'!$D$14*(U108/$W$2)^3+'LED Curve'!$D$15*(U108/$W$2)^2+'LED Curve'!$D$16*(U108/$W$2)^1+'LED Curve'!$D$17)*$AC$2+((R$5-1)*Design!C$18),0,         ('LED Curve'!$D$14*(U108/$W$2)^3+'LED Curve'!$D$15*(U108/$W$2)^2+'LED Curve'!$D$16*(U108/$W$2)^1+'LED Curve'!$D$17)*$AC$2)</f>
        <v>26.944971099852403</v>
      </c>
      <c r="Z108" s="99">
        <f>IF(Y108=0,0,IF(C108&lt;Y108+('LED Curve'!$D$14*(U108/$W$3)^3+'LED Curve'!$D$15*(U108/$W$3)^2+'LED Curve'!$D$16*(U108/$W$3)^1+'LED Curve'!$D$17)*$AC$3+((R$5-2)*Design!C$18),0,         ('LED Curve'!$D$14*(U108/$W$3)^3+'LED Curve'!$D$15*(U108/$W$3)^2+'LED Curve'!$D$16*(U108/$W$3)^1+'LED Curve'!$D$17)*$AC$3))</f>
        <v>67.36242774963101</v>
      </c>
      <c r="AA108" s="99">
        <f>IF(Z108=0,0,IF(C108&lt;(SUM(Y108:Z108)+('LED Curve'!$D$14*(U108/$W$4)^3+'LED Curve'!$D$15*(U108/$W$4)^2+'LED Curve'!$D$16*(U108/$W$4)^1+'LED Curve'!$D$17)*$AC$4+((R$5-3)*Design!C$18)),0,         ('LED Curve'!$D$14*(U108/$W$4)^3+'LED Curve'!$D$15*(U108/$W$4)^2+'LED Curve'!$D$16*(U108/$W$4)^1+'LED Curve'!$D$17)*$AC$4))</f>
        <v>0</v>
      </c>
      <c r="AB108" s="99">
        <f>IF(AA108=0,0,IF(C108&lt;(SUM(Y108:AA108)+('LED Curve'!$D$14*(U108/$W$5)^3+'LED Curve'!$D$15*(U108/$W$5)^2+'LED Curve'!$D$16*(U108/$W$5)^1+'LED Curve'!$D$17)*$AC$5+((R$5-4)*Design!C$18)),0,         ('LED Curve'!$D$14*(U108/$W$5)^3+'LED Curve'!$D$15*(U108/$W$5)^2+'LED Curve'!$D$16*(U108/$W$5)^1+'LED Curve'!$D$17)*$AC$5))</f>
        <v>0</v>
      </c>
      <c r="AC108" s="99">
        <f>IF(AB108=0,0,IF(C108&lt;(SUM(Y108:AB108)+ ('LED Curve'!$D$14*(U108/$W$6)^3+'LED Curve'!$D$15*(U108/$W$6)^2+'LED Curve'!$D$16*(U108/$W$6)^1+'LED Curve'!$D$17)*$AC$6+((R$5-5)*Design!C$18)),0,         ('LED Curve'!$D$14*(U108/$W$6)^3+'LED Curve'!$D$15*(U108/$W$6)^2+'LED Curve'!$D$16*(U108/$W$6)^1+'LED Curve'!$D$17)*$AC$6))</f>
        <v>0</v>
      </c>
      <c r="AD108" s="99">
        <f>IF(AC108=0,0,IF(C108&lt;(SUM(Y108:AC108)+('LED Curve'!$D$14*(U108/$Z$2)^3+'LED Curve'!$D$15*(U108/$Z$2)^2+'LED Curve'!$D$16*(U108/$Z$2)^1+'LED Curve'!$D$17)*$AE$2+((R$5-6)*Design!C$18)),0,         ('LED Curve'!$D$14*(U108/$Z$2)^3+'LED Curve'!$D$15*(U108/$Z$2)^2+'LED Curve'!$D$16*(U108/$Z$2)^1+'LED Curve'!$D$17)*$AE$2))</f>
        <v>0</v>
      </c>
      <c r="AE108" s="99">
        <f>IF(AD108=0,0,IF(C108&lt;(SUM(Y108:AD108)+('LED Curve'!$D$14*(U108/$Z$3)^3+'LED Curve'!$D$15*(U108/$Z$3)^2+'LED Curve'!$D$16*(U108/$Z$3)^1+'LED Curve'!$D$17)*$AE$3+((R$5-7)*Design!C$18)),0,         ('LED Curve'!$D$14*(U108/$Z$3)^3+'LED Curve'!$D$15*(U108/$Z$3)^2+'LED Curve'!$D$16*(U108/$Z$3)^1+'LED Curve'!$D$17)*$AE$3))</f>
        <v>0</v>
      </c>
      <c r="AF108" s="99">
        <f>IF(AE108=0,0,IF(C108&lt;(SUM(Y108:AE108)+('LED Curve'!$D$14*(U108/$Z$4)^3+'LED Curve'!$D$15*(U108/$Z$4)^2+'LED Curve'!$D$16*(U108/$Z$4)^1+'LED Curve'!$D$17)*$AE$4+((R$5-8)*Design!C$18)),0,         ('LED Curve'!$D$14*(U108/$Z$4)^3+'LED Curve'!$D$15*(U108/$Z$4)^2+'LED Curve'!$D$16*(U108/$Z$4)^1+'LED Curve'!$D$17)*$AE$4))</f>
        <v>0</v>
      </c>
      <c r="AG108" s="99">
        <f>IF(AF108=0,0,IF(C108&lt;(SUM(Y108:AF108)+('LED Curve'!$D$14*(U108/$Z$5)^3+'LED Curve'!$D$15*(U108/$Z$5)^2+'LED Curve'!$D$16*(U108/$Z$5)^1+'LED Curve'!$D$17)*$AE$5+((R$5-9)*Design!C$18)),0,         ('LED Curve'!$D$14*(U108/$Z$5)^3+'LED Curve'!$D$15*(U108/$Z$5)^2+'LED Curve'!$D$16*(U108/$Z$5)^1+'LED Curve'!$D$17)*$AE$5))</f>
        <v>0</v>
      </c>
      <c r="AH108" s="99">
        <f>IF(AG108=0,0,IF(C108&lt;(SUM(Y108:AG108)+('LED Curve'!$D$14*(U108/$Z$6)^3+'LED Curve'!$D$15*(U108/$Z$6)^2+'LED Curve'!$D$16*(U108/$Z$6)^1+'LED Curve'!$D$17)*$AE$6+((R$5-10)*Design!C$18)),0,         ('LED Curve'!$D$14*(U108/$Z$6)^3+'LED Curve'!$D$15*(U108/$Z$6)^2+'LED Curve'!$D$16*(U108/$Z$6)^1+'LED Curve'!$D$17)*$AE$6))</f>
        <v>0</v>
      </c>
      <c r="AI108">
        <f t="shared" si="157"/>
        <v>94.307398849483405</v>
      </c>
      <c r="AJ108" s="57">
        <f>IF(D108&lt;('LED Curve'!$D$14*(V108/$W$2)^3+'LED Curve'!$D$15*(V108/$W$2)^2+'LED Curve'!$D$16*(V108/$W$2)^1+'LED Curve'!$D$17)*$AC$2+((R$5-1)*Design!C$18),0,         ('LED Curve'!$D$14*(V108/$W$2)^3+'LED Curve'!$D$15*(V108/$W$2)^2+'LED Curve'!$D$16*(V108/$W$2)^1+'LED Curve'!$D$17)*$AC$2)</f>
        <v>26.966093995336784</v>
      </c>
      <c r="AK108" s="57">
        <f>IF(AJ108=0,0,IF(D108&lt;AJ108+('LED Curve'!$D$14*(V108/$W$3)^3+'LED Curve'!$D$15*(V108/$W$3)^2+'LED Curve'!$D$16*(V108/$W$3)^1+'LED Curve'!$D$17)*$AC$3+((R$5-1)*Design!C$18),0,         ('LED Curve'!$D$14*(V108/$W$3)^3+'LED Curve'!$D$15*(V108/$W$3)^2+'LED Curve'!$D$16*(V108/$W$3)^1+'LED Curve'!$D$17)*$AC$3))</f>
        <v>67.415234988341965</v>
      </c>
      <c r="AL108" s="57">
        <f>IF(AK108=0,0,IF(D108&lt;(SUM(AJ108:AK108)+('LED Curve'!$D$14*(V108/$W$4)^3+'LED Curve'!$D$15*(V108/$W$4)^2+'LED Curve'!$D$16*(V108/$W$4)^1+'LED Curve'!$D$17)*$AC$4+((R$5-1)*Design!C$18)),0,         ('LED Curve'!$D$14*(V108/$W$4)^3+'LED Curve'!$D$15*(V108/$W$4)^2+'LED Curve'!$D$16*(V108/$W$4)^1+'LED Curve'!$D$17)*$AC$4))</f>
        <v>0</v>
      </c>
      <c r="AM108" s="57">
        <f>IF(AL108=0,0,IF(D108&lt;(SUM(AJ108:AL108)+('LED Curve'!$D$14*(V108/$W$5)^3+'LED Curve'!$D$15*(V108/$W$5)^2+'LED Curve'!$D$16*(V108/$W$5)^1+'LED Curve'!$D$17)*$AC$5+((R$5-1)*Design!C$18)),0,         ('LED Curve'!$D$14*(V108/$W$5)^3+'LED Curve'!$D$15*(V108/$W$5)^2+'LED Curve'!$D$16*(V108/$W$5)^1+'LED Curve'!$D$17)*$AC$5))</f>
        <v>0</v>
      </c>
      <c r="AN108" s="57">
        <f>IF(AM108=0,0,IF(D108&lt;(SUM(AJ108:AM108)+ ('LED Curve'!$D$14*(V108/$W$6)^3+'LED Curve'!$D$15*(V108/$W$6)^2+'LED Curve'!$D$16*(V108/$W$6)^1+'LED Curve'!$D$17)*$AC$6+((R$5-1)*Design!C$18)),0,         ('LED Curve'!$D$14*(V108/$W$6)^3+'LED Curve'!$D$15*(V108/$W$6)^2+'LED Curve'!$D$16*(V108/$W$6)^1+'LED Curve'!$D$17)*$AC$6))</f>
        <v>0</v>
      </c>
      <c r="AO108" s="57">
        <f>IF(AN108=0,0,IF(D108&lt;(SUM(AJ108:AN108)+('LED Curve'!$D$14*(V108/$Z$2)^3+'LED Curve'!$D$15*(V108/$Z$2)^2+'LED Curve'!$D$16*(V108/$Z$2)^1+'LED Curve'!$D$17)*$AE$2+((R$5-1)*Design!C$18)),0,         ('LED Curve'!$D$14*(V108/$Z$2)^3+'LED Curve'!$D$15*(V108/$Z$2)^2+'LED Curve'!$D$16*(V108/$Z$2)^1+'LED Curve'!$D$17)*$AE$2))</f>
        <v>0</v>
      </c>
      <c r="AP108" s="57">
        <f>IF(AO108=0,0,IF(D108&lt;(SUM(AJ108:AO108)+('LED Curve'!$D$14*(V108/$Z$3)^3+'LED Curve'!$D$15*(V108/$Z$3)^2+'LED Curve'!$D$16*(V108/$Z$3)^1+'LED Curve'!$D$17)*$AE$3+((R$5-1)*Design!C$18)),0,         ('LED Curve'!$D$14*(V108/$Z$3)^3+'LED Curve'!$D$15*(V108/$Z$3)^2+'LED Curve'!$D$16*(V108/$Z$3)^1+'LED Curve'!$D$17)*$AE$3))</f>
        <v>0</v>
      </c>
      <c r="AQ108" s="57">
        <f>IF(AP108=0,0,IF(D108&lt;(SUM(AJ108:AP108)+('LED Curve'!$D$14*(V108/$Z$4)^3+'LED Curve'!$D$15*(V108/$Z$4)^2+'LED Curve'!$D$16*(V108/$Z$4)^1+'LED Curve'!$D$17)*$AE$4+((R$5-1)*Design!C$18)),0,         ('LED Curve'!$D$14*(V108/$Z$4)^3+'LED Curve'!$D$15*(V108/$Z$4)^2+'LED Curve'!$D$16*(V108/$Z$4)^1+'LED Curve'!$D$17)*$AE$4))</f>
        <v>0</v>
      </c>
      <c r="AR108" s="57">
        <f>IF(AQ108=0,0,IF(D108&lt;(SUM(AJ108:AQ108)+('LED Curve'!$D$14*(V108/$Z$5)^3+'LED Curve'!$D$15*(V108/$Z$5)^2+'LED Curve'!$D$16*(V108/$Z$5)^1+'LED Curve'!$D$17)*$AE$5+((R$5-1)*Design!C$18)),0,         ('LED Curve'!$D$14*(V108/$Z$5)^3+'LED Curve'!$D$15*(V108/$Z$5)^2+'LED Curve'!$D$16*(V108/$Z$5)^1+'LED Curve'!$D$17)*$AE$5))</f>
        <v>0</v>
      </c>
      <c r="AS108" s="57">
        <f>IF(AR108=0,0,IF(D108&lt;(SUM(AJ108:AR108)+('LED Curve'!$D$14*(V108/$Z$6)^3+'LED Curve'!$D$15*(V108/$Z$6)^2+'LED Curve'!$D$16*(V108/$Z$6)^1+'LED Curve'!$D$17)*$AE$6+((R$5-1)*Design!C$18)),0,         ('LED Curve'!$D$14*(V108/$Z$6)^3+'LED Curve'!$D$15*(V108/$Z$6)^2+'LED Curve'!$D$16*(V108/$Z$6)^1+'LED Curve'!$D$17)*$AE$6))</f>
        <v>0</v>
      </c>
      <c r="AU108" s="59">
        <f>IF(E108&lt;('LED Curve'!$D$14*(W108/$W$2)^3+'LED Curve'!$D$15*(W108/$W$2)^2+'LED Curve'!$D$16*(W108/$W$2)^1+'LED Curve'!$D$17)*$AC$2+((R$5-1)*Design!C$18),0,         ('LED Curve'!$D$14*(W108/$W$2)^3+'LED Curve'!$D$15*(W108/$W$2)^2+'LED Curve'!$D$16*(W108/$W$2)^1+'LED Curve'!$D$17)*$AC$2)</f>
        <v>26.977409912011606</v>
      </c>
      <c r="AV108" s="59">
        <f>IF(AU108=0,0,IF(E108&lt;AU108+('LED Curve'!$D$14*(W108/$W$3)^3+'LED Curve'!$D$15*(W108/$W$3)^2+'LED Curve'!$D$16*(W108/$W$3)^1+'LED Curve'!$D$17)*$AC$3+((R$5-2)*Design!C$18),0,         ('LED Curve'!$D$14*(W108/$W$3)^3+'LED Curve'!$D$15*(W108/$W$3)^2+'LED Curve'!$D$16*(W108/$W$3)^1+'LED Curve'!$D$17)*$AC$3))</f>
        <v>67.443524780029009</v>
      </c>
      <c r="AW108" s="59">
        <f>IF(AV108=0,0,IF(E108&lt;(SUM(AU108:AV108)+('LED Curve'!$D$14*(W108/$W$4)^3+'LED Curve'!$D$15*(W108/$W$4)^2+'LED Curve'!$D$16*(W108/$W$4)^1+'LED Curve'!$D$17)*$AC$4+((R$5-3)*Design!C$18)),0,         ('LED Curve'!$D$14*(W108/$W$4)^3+'LED Curve'!$D$15*(W108/$W$4)^2+'LED Curve'!$D$16*(W108/$W$4)^1+'LED Curve'!$D$17)*$AC$4))</f>
        <v>60.699172302026113</v>
      </c>
      <c r="AX108" s="59">
        <f>IF(AW108=0,0,IF(E108&lt;(SUM(AU108:AW108)+('LED Curve'!$D$14*(W108/$W$5)^3+'LED Curve'!$D$15*(W108/$W$5)^2+'LED Curve'!$D$16*(W108/$W$5)^1+'LED Curve'!$D$17)*$AC$5+((R$5-4)*Design!C$18)),0,         ('LED Curve'!$D$14*(W108/$W$5)^3+'LED Curve'!$D$15*(W108/$W$5)^2+'LED Curve'!$D$16*(W108/$W$5)^1+'LED Curve'!$D$17)*$AC$5))</f>
        <v>0</v>
      </c>
      <c r="AY108" s="59">
        <f>IF(AX108=0,0,IF(E108&lt;(SUM(AU108:AX108)+ ('LED Curve'!$D$14*(W108/$W$6)^3+'LED Curve'!$D$15*(W108/$W$6)^2+'LED Curve'!$D$16*(W108/$W$6)^1+'LED Curve'!$D$17)*$AC$6+((R$5-5)*Design!C$18)),0,         ('LED Curve'!$D$14*(W108/$W$6)^3+'LED Curve'!$D$15*(W108/$W$6)^2+'LED Curve'!$D$16*(W108/$W$6)^1+'LED Curve'!$D$17)*$AC$6))</f>
        <v>0</v>
      </c>
      <c r="AZ108" s="59">
        <f>IF(AY108=0,0,IF(E108&lt;(SUM(AU108:AY108)+('LED Curve'!$D$14*(W108/$Z$2)^3+'LED Curve'!$D$15*(W108/$Z$2)^2+'LED Curve'!$D$16*(W108/$Z$2)^1+'LED Curve'!$D$17)*$AE$2+((R$5-6)*Design!C$18)),0,         ('LED Curve'!$D$14*(W108/$Z$2)^3+'LED Curve'!$D$15*(W108/$Z$2)^2+'LED Curve'!$D$16*(W108/$Z$2)^1+'LED Curve'!$D$17)*$AE$2))</f>
        <v>0</v>
      </c>
      <c r="BA108" s="59">
        <f>IF(AZ108=0,0,IF(E108&lt;(SUM(AU108:AZ108)+('LED Curve'!$D$14*(W108/$Z$3)^3+'LED Curve'!$D$15*(W108/$Z$3)^2+'LED Curve'!$D$16*(W108/$Z$3)^1+'LED Curve'!$D$17)*$AE$3+((R$5-7)*Design!C$18)),0,         ('LED Curve'!$D$14*(W108/$Z$3)^3+'LED Curve'!$D$15*(W108/$Z$3)^2+'LED Curve'!$D$16*(W108/$Z$3)^1+'LED Curve'!$D$17)*$AE$3))</f>
        <v>0</v>
      </c>
      <c r="BB108" s="59">
        <f>IF(BA108=0,0,IF(E108&lt;(SUM(AU108:BA108)+('LED Curve'!$D$14*(W108/$Z$4)^3+'LED Curve'!$D$15*(W108/$Z$4)^2+'LED Curve'!$D$16*(W108/$Z$4)^1+'LED Curve'!$D$17)*$AE$4+((R$5-8)*Design!C$18)),0,         ('LED Curve'!$D$14*(W108/$Z$4)^3+'LED Curve'!$D$15*(W108/$Z$4)^2+'LED Curve'!$D$16*(W108/$Z$4)^1+'LED Curve'!$D$17)*$AE$4))</f>
        <v>0</v>
      </c>
      <c r="BC108" s="59">
        <f>IF(BB108=0,0,IF(E108&lt;(SUM(AU108:BB108)+('LED Curve'!$D$14*(W108/$Z$5)^3+'LED Curve'!$D$15*(W108/$Z$5)^2+'LED Curve'!$D$16*(W108/$Z$5)^1+'LED Curve'!$D$17)*$AE$5+((R$5-9)*Design!C$18)),0,         ('LED Curve'!$D$14*(W108/$Z$5)^3+'LED Curve'!$D$15*(W108/$Z$5)^2+'LED Curve'!$D$16*(W108/$Z$5)^1+'LED Curve'!$D$17)*$AE$5))</f>
        <v>0</v>
      </c>
      <c r="BD108" s="59">
        <f>IF(BC108=0,0,IF(E108&lt;(SUM(AU108:BC108)+('LED Curve'!$D$14*(W108/$Z$6)^3+'LED Curve'!$D$15*(W108/$Z$6)^2+'LED Curve'!$D$16*(W108/$Z$6)^1+'LED Curve'!$D$17)*$AE$6+((R$5-10)*Design!C$18)),0,         ('LED Curve'!$D$14*(W108/$Z$6)^3+'LED Curve'!$D$15*(W108/$Z$6)^2+'LED Curve'!$D$16*(W108/$Z$6)^1+'LED Curve'!$D$17)*$AE$6))</f>
        <v>0</v>
      </c>
      <c r="BE108">
        <f t="shared" si="158"/>
        <v>155.12010699406673</v>
      </c>
      <c r="BF108" s="64">
        <f t="shared" si="124"/>
        <v>249.468993760275</v>
      </c>
      <c r="BG108" s="64">
        <f t="shared" si="125"/>
        <v>249.468993760275</v>
      </c>
      <c r="BH108" s="64">
        <f t="shared" si="126"/>
        <v>0</v>
      </c>
      <c r="BI108" s="64">
        <f t="shared" si="127"/>
        <v>0</v>
      </c>
      <c r="BJ108" s="64">
        <f t="shared" si="128"/>
        <v>0</v>
      </c>
      <c r="BK108" s="64">
        <f t="shared" si="129"/>
        <v>0</v>
      </c>
      <c r="BL108" s="64">
        <f t="shared" si="130"/>
        <v>0</v>
      </c>
      <c r="BM108" s="64">
        <f t="shared" si="131"/>
        <v>0</v>
      </c>
      <c r="BN108" s="64">
        <f t="shared" si="132"/>
        <v>0</v>
      </c>
      <c r="BO108" s="64">
        <f t="shared" si="133"/>
        <v>0</v>
      </c>
      <c r="BQ108" s="67">
        <f t="shared" si="134"/>
        <v>255.6898272297729</v>
      </c>
      <c r="BR108" s="67">
        <f t="shared" si="135"/>
        <v>255.6898272297729</v>
      </c>
      <c r="BS108" s="67">
        <f t="shared" si="136"/>
        <v>0</v>
      </c>
      <c r="BT108" s="67">
        <f t="shared" si="137"/>
        <v>0</v>
      </c>
      <c r="BU108" s="67">
        <f t="shared" si="138"/>
        <v>0</v>
      </c>
      <c r="BV108" s="67">
        <f t="shared" si="139"/>
        <v>0</v>
      </c>
      <c r="BW108" s="67">
        <f t="shared" si="140"/>
        <v>0</v>
      </c>
      <c r="BX108" s="67">
        <f t="shared" si="141"/>
        <v>0</v>
      </c>
      <c r="BY108" s="67">
        <f t="shared" si="142"/>
        <v>0</v>
      </c>
      <c r="BZ108" s="67">
        <f t="shared" si="143"/>
        <v>0</v>
      </c>
      <c r="CB108" s="70">
        <f t="shared" si="144"/>
        <v>262.63815243792601</v>
      </c>
      <c r="CC108" s="70">
        <f t="shared" si="145"/>
        <v>262.63815243792601</v>
      </c>
      <c r="CD108" s="70">
        <f t="shared" si="146"/>
        <v>262.63815243792601</v>
      </c>
      <c r="CE108" s="70">
        <f t="shared" si="147"/>
        <v>0</v>
      </c>
      <c r="CF108" s="70">
        <f t="shared" si="148"/>
        <v>0</v>
      </c>
      <c r="CG108" s="70">
        <f t="shared" si="149"/>
        <v>0</v>
      </c>
      <c r="CH108" s="70">
        <f t="shared" si="150"/>
        <v>0</v>
      </c>
      <c r="CI108" s="70">
        <f t="shared" si="151"/>
        <v>0</v>
      </c>
      <c r="CJ108" s="70">
        <f t="shared" si="152"/>
        <v>0</v>
      </c>
      <c r="CK108" s="70">
        <f t="shared" si="153"/>
        <v>0</v>
      </c>
      <c r="CL108">
        <f t="shared" si="159"/>
        <v>787.91445731377803</v>
      </c>
      <c r="CM108" s="64">
        <f t="shared" si="160"/>
        <v>249.468993760275</v>
      </c>
      <c r="CN108" s="64">
        <f t="shared" si="161"/>
        <v>249.468993760275</v>
      </c>
      <c r="CO108" s="64">
        <f t="shared" si="162"/>
        <v>0</v>
      </c>
      <c r="CP108" s="64">
        <f t="shared" si="163"/>
        <v>0</v>
      </c>
      <c r="CQ108" s="64">
        <f t="shared" si="164"/>
        <v>0</v>
      </c>
      <c r="CR108" s="64">
        <f t="shared" si="165"/>
        <v>0</v>
      </c>
      <c r="CS108" s="64">
        <f t="shared" si="166"/>
        <v>0</v>
      </c>
      <c r="CT108" s="64">
        <f t="shared" si="167"/>
        <v>0</v>
      </c>
      <c r="CU108" s="64">
        <f t="shared" si="168"/>
        <v>0</v>
      </c>
      <c r="CV108" s="64">
        <f t="shared" si="169"/>
        <v>0</v>
      </c>
      <c r="CX108" s="103">
        <f t="shared" si="170"/>
        <v>255.6898272297729</v>
      </c>
      <c r="CY108" s="103">
        <f t="shared" si="171"/>
        <v>255.6898272297729</v>
      </c>
      <c r="CZ108" s="103">
        <f t="shared" si="172"/>
        <v>0</v>
      </c>
      <c r="DA108" s="103">
        <f t="shared" si="173"/>
        <v>0</v>
      </c>
      <c r="DB108" s="103">
        <f t="shared" si="174"/>
        <v>0</v>
      </c>
      <c r="DC108" s="103">
        <f t="shared" si="175"/>
        <v>0</v>
      </c>
      <c r="DD108" s="103">
        <f t="shared" si="176"/>
        <v>0</v>
      </c>
      <c r="DE108" s="103">
        <f t="shared" si="177"/>
        <v>0</v>
      </c>
      <c r="DF108" s="103">
        <f t="shared" si="178"/>
        <v>0</v>
      </c>
      <c r="DG108" s="103">
        <f t="shared" si="179"/>
        <v>0</v>
      </c>
      <c r="DI108" s="70">
        <f t="shared" si="180"/>
        <v>262.63815243792601</v>
      </c>
      <c r="DJ108" s="70">
        <f t="shared" si="181"/>
        <v>262.63815243792601</v>
      </c>
      <c r="DK108" s="70">
        <f t="shared" si="182"/>
        <v>262.63815243792601</v>
      </c>
      <c r="DL108" s="70">
        <f t="shared" si="183"/>
        <v>0</v>
      </c>
      <c r="DM108" s="70">
        <f t="shared" si="184"/>
        <v>0</v>
      </c>
      <c r="DN108" s="70">
        <f t="shared" si="185"/>
        <v>0</v>
      </c>
      <c r="DO108" s="70">
        <f t="shared" si="186"/>
        <v>0</v>
      </c>
      <c r="DP108" s="70">
        <f t="shared" si="187"/>
        <v>0</v>
      </c>
      <c r="DQ108" s="70">
        <f t="shared" si="188"/>
        <v>0</v>
      </c>
      <c r="DR108" s="70">
        <f t="shared" si="189"/>
        <v>0</v>
      </c>
      <c r="DT108">
        <f t="shared" si="190"/>
        <v>35.029297604446008</v>
      </c>
      <c r="DU108">
        <f t="shared" si="191"/>
        <v>39.931772473426768</v>
      </c>
      <c r="DV108">
        <f t="shared" si="192"/>
        <v>45.155371694749171</v>
      </c>
      <c r="DX108">
        <f t="shared" si="193"/>
        <v>0.61068878105002566</v>
      </c>
      <c r="DY108">
        <f t="shared" si="194"/>
        <v>0.60018975190874546</v>
      </c>
      <c r="DZ108">
        <f t="shared" si="195"/>
        <v>0.58874149685287547</v>
      </c>
      <c r="EB108">
        <f t="shared" si="196"/>
        <v>6.7219348271798696</v>
      </c>
      <c r="EC108">
        <f t="shared" si="197"/>
        <v>16.804837067949673</v>
      </c>
      <c r="ED108">
        <f t="shared" si="198"/>
        <v>0</v>
      </c>
      <c r="EE108">
        <f t="shared" si="199"/>
        <v>0</v>
      </c>
      <c r="EF108">
        <f t="shared" si="200"/>
        <v>0</v>
      </c>
      <c r="EG108">
        <f t="shared" si="201"/>
        <v>0</v>
      </c>
      <c r="EH108">
        <f t="shared" si="202"/>
        <v>0</v>
      </c>
      <c r="EI108">
        <f t="shared" si="203"/>
        <v>0</v>
      </c>
      <c r="EJ108">
        <f t="shared" si="204"/>
        <v>0</v>
      </c>
      <c r="EK108">
        <f t="shared" si="205"/>
        <v>0</v>
      </c>
      <c r="EM108">
        <f t="shared" si="206"/>
        <v>6.8949559147294783</v>
      </c>
      <c r="EN108">
        <f t="shared" si="207"/>
        <v>17.237389786823698</v>
      </c>
      <c r="EO108">
        <f t="shared" si="208"/>
        <v>0</v>
      </c>
      <c r="EP108">
        <f t="shared" si="209"/>
        <v>0</v>
      </c>
      <c r="EQ108">
        <f t="shared" si="210"/>
        <v>0</v>
      </c>
      <c r="ER108">
        <f t="shared" si="211"/>
        <v>0</v>
      </c>
      <c r="ES108">
        <f t="shared" si="212"/>
        <v>0</v>
      </c>
      <c r="ET108">
        <f t="shared" si="213"/>
        <v>0</v>
      </c>
      <c r="EU108">
        <f t="shared" si="214"/>
        <v>0</v>
      </c>
      <c r="EV108">
        <f t="shared" si="215"/>
        <v>0</v>
      </c>
      <c r="EX108">
        <f t="shared" si="216"/>
        <v>7.0852970968513205</v>
      </c>
      <c r="EY108">
        <f t="shared" si="217"/>
        <v>17.713242742128301</v>
      </c>
      <c r="EZ108">
        <f t="shared" si="218"/>
        <v>15.941918467915471</v>
      </c>
      <c r="FA108">
        <f t="shared" si="219"/>
        <v>0</v>
      </c>
      <c r="FB108">
        <f t="shared" si="220"/>
        <v>0</v>
      </c>
      <c r="FC108">
        <f t="shared" si="221"/>
        <v>0</v>
      </c>
      <c r="FD108">
        <f t="shared" si="222"/>
        <v>0</v>
      </c>
      <c r="FE108">
        <f t="shared" si="223"/>
        <v>0</v>
      </c>
      <c r="FF108">
        <f t="shared" si="224"/>
        <v>0</v>
      </c>
      <c r="FG108">
        <f t="shared" si="225"/>
        <v>0</v>
      </c>
      <c r="FJ108">
        <f>IF($W$2=0,0,IF(BF108&lt;=0,0,('LED Curve'!$D$19*(BF108/$W$2)^3+'LED Curve'!$D$20*(BF108/$W$2)^2+'LED Curve'!$D$21*(BF108/$W$2)^1+'LED Curve'!$D$22)*$AC$2*$W$2))</f>
        <v>838.97981027589947</v>
      </c>
      <c r="FK108">
        <f>IF($W$3=0,0,IF(BG108&lt;=0,0,('LED Curve'!$D$19*(BG108/$W$3)^3+'LED Curve'!$D$20*(BG108/$W$3)^2+'LED Curve'!$D$21*(BG108/$W$3)^1+'LED Curve'!$D$22)*$AC$3*$W$3))</f>
        <v>2097.4495256897485</v>
      </c>
      <c r="FL108">
        <f>IF($W$4=0,0,IF(BH108&lt;=0,0,('LED Curve'!$D$19*(BH108/$W$4)^3+'LED Curve'!$D$20*(BH108/$W$4)^2+'LED Curve'!$D$21*(BH108/$W$4)^1+'LED Curve'!$D$22)*$AC$4*$W$4))</f>
        <v>0</v>
      </c>
      <c r="FM108">
        <f>IF($W$5=0,0,IF(BI108&lt;=0,0,('LED Curve'!$D$19*(BI108/$W$5)^3+'LED Curve'!$D$20*(BI108/$W$5)^2+'LED Curve'!$D$21*(BI108/$W$5)^1+'LED Curve'!$D$22)*$AC$5*$W$5))</f>
        <v>0</v>
      </c>
      <c r="FN108">
        <f>IF($W$6=0,0,IF(BJ108&lt;=0,0,('LED Curve'!$D$19*(BJ108/$W$6)^3+'LED Curve'!$D$20*(BJ108/$W$6)^2+'LED Curve'!$D$21*(BJ108/$W$6)^1+'LED Curve'!$D$22)*$AC$6*$W$6))</f>
        <v>0</v>
      </c>
      <c r="FO108">
        <f>IF($Z$2=0,0,IF(BK108&lt;=0,0,('LED Curve'!$D$19*(BK108/$Z$2)^3+'LED Curve'!$D$20*(BK108/$Z$2)^2+'LED Curve'!$D$21*(BK108/$Z$2)^1+'LED Curve'!$D$22)*$AE$2*$Z$2))</f>
        <v>0</v>
      </c>
      <c r="FP108">
        <f>IF($Z$3=0,0,IF(BL108&lt;=0,0,('LED Curve'!$D$19*(BL108/$Z$3)^3+'LED Curve'!$D$20*(BL108/$Z$3)^2+'LED Curve'!$D$21*(BL108/$Z$3)^1+'LED Curve'!$D$22)*$AE$3*$Z$3))</f>
        <v>0</v>
      </c>
      <c r="FQ108">
        <f>IF($Z$4=0,0,IF(BM108&lt;=0,0,('LED Curve'!$D$19*(BM108/$Z$4)^3+'LED Curve'!$D$20*(BM108/$Z$4)^2+'LED Curve'!$D$21*(BM108/$Z$4)^1+'LED Curve'!$D$22)*$AE$4*$Z$4))</f>
        <v>0</v>
      </c>
      <c r="FR108">
        <f>IF($Z$5=0,0,IF(BN108&lt;=0,0,('LED Curve'!$D$19*(BN108/$Z$5)^3+'LED Curve'!$D$20*(BN108/$Z$5)^2+'LED Curve'!$D$21*(BN108/$Z$5)^1+'LED Curve'!$D$22)*$AE$5*$Z$5))</f>
        <v>0</v>
      </c>
      <c r="FS108">
        <f>IF($Z$6=0,0,IF(BO108&lt;=0,0,('LED Curve'!$D$19*(BO108/$Z$6)^3+'LED Curve'!$D$20*(BO108/$Z$6)^2+'LED Curve'!$D$21*(BO108/$Z$6)^1+'LED Curve'!$D$22)*$AE$6*$Z$6))</f>
        <v>0</v>
      </c>
      <c r="FU108">
        <f>IF($W$2=0,0,IF(BQ108&lt;=0,0,('LED Curve'!$D$19*(BQ108/$W$2)^3+'LED Curve'!$D$20*(BQ108/$W$2)^2+'LED Curve'!$D$21*(BQ108/$W$2)^1+'LED Curve'!$D$22)*$AC$2*$W$2))</f>
        <v>850.99258617844919</v>
      </c>
      <c r="FV108">
        <f>IF($W$3=0,0,IF(BR108&lt;=0,0,('LED Curve'!$D$19*(BR108/$W$3)^3+'LED Curve'!$D$20*(BR108/$W$3)^2+'LED Curve'!$D$21*(BR108/$W$3)^1+'LED Curve'!$D$22)*$AC$3*$W$3))</f>
        <v>2127.4814654461229</v>
      </c>
      <c r="FW108">
        <f>IF($W$4=0,0,IF(BS108&lt;=0,0,('LED Curve'!$D$19*(BS108/$W$4)^3+'LED Curve'!$D$20*(BS108/$W$4)^2+'LED Curve'!$D$21*(BS108/$W$4)^1+'LED Curve'!$D$22)*$AC$4*$W$4))</f>
        <v>0</v>
      </c>
      <c r="FX108">
        <f>IF($W$5=0,0,IF(BT108&lt;=0,0,('LED Curve'!$D$19*(BT108/$W$5)^3+'LED Curve'!$D$20*(BT108/$W$5)^2+'LED Curve'!$D$21*(BT108/$W$5)^1+'LED Curve'!$D$22)*$AC$5*$W$5))</f>
        <v>0</v>
      </c>
      <c r="FY108">
        <f>IF($W$6=0,0,IF(BU108&lt;=0,0,('LED Curve'!$D$19*(BU108/$W$6)^3+'LED Curve'!$D$20*(BU108/$W$6)^2+'LED Curve'!$D$21*(BU108/$W$6)^1+'LED Curve'!$D$22)*$AC$6*$W$6))</f>
        <v>0</v>
      </c>
      <c r="FZ108">
        <f>IF($Z$2=0,0,IF(BV108&lt;=0,0,('LED Curve'!$D$19*(BV108/$Z$2)^3+'LED Curve'!$D$20*(BV108/$Z$2)^2+'LED Curve'!$D$21*(BV108/$Z$2)^1+'LED Curve'!$D$22)*$AE$2*$Z$2))</f>
        <v>0</v>
      </c>
      <c r="GA108">
        <f>IF($Z$3=0,0,IF(BW108&lt;=0,0,('LED Curve'!$D$19*(BW108/$Z$3)^3+'LED Curve'!$D$20*(BW108/$Z$3)^2+'LED Curve'!$D$21*(BW108/$Z$3)^1+'LED Curve'!$D$22)*$AE$3*$Z$3))</f>
        <v>0</v>
      </c>
      <c r="GB108">
        <f>IF($Z$4=0,0,IF(BX108&lt;=0,0,('LED Curve'!$D$19*(BX108/$Z$4)^3+'LED Curve'!$D$20*(BX108/$Z$4)^2+'LED Curve'!$D$21*(BX108/$Z$4)^1+'LED Curve'!$D$22)*$AE$4*$Z$4))</f>
        <v>0</v>
      </c>
      <c r="GC108">
        <f>IF($Z$5=0,0,IF(BY108&lt;=0,0,('LED Curve'!$D$19*(BY108/$Z$5)^3+'LED Curve'!$D$20*(BY108/$Z$5)^2+'LED Curve'!$D$21*(BY108/$Z$5)^1+'LED Curve'!$D$22)*$AE$5*$Z$5))</f>
        <v>0</v>
      </c>
      <c r="GD108">
        <f>IF($Z$6=0,0,IF(BZ108&lt;=0,0,('LED Curve'!$D$19*(BZ108/$Z$6)^3+'LED Curve'!$D$20*(BZ108/$Z$6)^2+'LED Curve'!$D$21*(BZ108/$Z$6)^1+'LED Curve'!$D$22)*$AE$6*$Z$6))</f>
        <v>0</v>
      </c>
      <c r="GF108">
        <f>IF($W$2=0,0,IF(CB108&lt;=0,0,('LED Curve'!$D$19*(CB108/$W$2)^3+'LED Curve'!$D$20*(CB108/$W$2)^2+'LED Curve'!$D$21*(CB108/$W$2)^1+'LED Curve'!$D$22)*$AC$2*$W$2))</f>
        <v>863.71670870447849</v>
      </c>
      <c r="GG108">
        <f>IF($W$3=0,0,IF(CC108&lt;=0,0,('LED Curve'!$D$19*(CC108/$W$3)^3+'LED Curve'!$D$20*(CC108/$W$3)^2+'LED Curve'!$D$21*(CC108/$W$3)^1+'LED Curve'!$D$22)*$AC$3*$W$3))</f>
        <v>2159.2917717611963</v>
      </c>
      <c r="GH108">
        <f>IF($W$4=0,0,IF(CD108&lt;=0,0,('LED Curve'!$D$19*(CD108/$W$4)^3+'LED Curve'!$D$20*(CD108/$W$4)^2+'LED Curve'!$D$21*(CD108/$W$4)^1+'LED Curve'!$D$22)*$AC$4*$W$4))</f>
        <v>1943.3625945850765</v>
      </c>
      <c r="GI108">
        <f>IF($W$5=0,0,IF(CE108&lt;=0,0,('LED Curve'!$D$19*(CE108/$W$5)^3+'LED Curve'!$D$20*(CE108/$W$5)^2+'LED Curve'!$D$21*(CE108/$W$5)^1+'LED Curve'!$D$22)*$AC$5*$W$5))</f>
        <v>0</v>
      </c>
      <c r="GJ108">
        <f>IF($W$6=0,0,IF(CF108&lt;=0,0,('LED Curve'!$D$19*(CF108/$W$6)^3+'LED Curve'!$D$20*(CF108/$W$6)^2+'LED Curve'!$D$21*(CF108/$W$6)^1+'LED Curve'!$D$22)*$AC$6*$W$6))</f>
        <v>0</v>
      </c>
      <c r="GK108">
        <f>IF($Z$2=0,0,IF(CG108&lt;=0,0,('LED Curve'!$D$19*(CG108/$Z$2)^3+'LED Curve'!$D$20*(CG108/$Z$2)^2+'LED Curve'!$D$21*(CG108/$Z$2)^1+'LED Curve'!$D$22)*$AE$2*$Z$2))</f>
        <v>0</v>
      </c>
      <c r="GL108">
        <f>IF($Z$3=0,0,IF(CH108&lt;=0,0,('LED Curve'!$D$19*(CH108/$Z$3)^3+'LED Curve'!$D$20*(CH108/$Z$3)^2+'LED Curve'!$D$21*(CH108/$Z$3)^1+'LED Curve'!$D$22)*$AE$3*$Z$3))</f>
        <v>0</v>
      </c>
      <c r="GM108">
        <f>IF($Z$4=0,0,IF(CI108&lt;=0,0,('LED Curve'!$D$19*(CI108/$Z$4)^3+'LED Curve'!$D$20*(CI108/$Z$4)^2+'LED Curve'!$D$21*(CI108/$Z$4)^1+'LED Curve'!$D$22)*$AE$4*$Z$4))</f>
        <v>0</v>
      </c>
      <c r="GN108">
        <f>IF($Z$5=0,0,IF(CJ108&lt;=0,0,('LED Curve'!$D$19*(CJ108/$Z$5)^3+'LED Curve'!$D$20*(CJ108/$Z$5)^2+'LED Curve'!$D$21*(CJ108/$Z$5)^1+'LED Curve'!$D$22)*$AE$5*$Z$5))</f>
        <v>0</v>
      </c>
      <c r="GO108">
        <f>IF($Z$6=0,0,IF(CK108&lt;=0,0,('LED Curve'!$D$19*(CK108/$Z$6)^3+'LED Curve'!$D$20*(CK108/$Z$6)^2+'LED Curve'!$D$21*(CK108/$Z$6)^1+'LED Curve'!$D$22)*$AE$6*$Z$6))</f>
        <v>0</v>
      </c>
      <c r="GQ108">
        <f t="shared" si="226"/>
        <v>2936.4293359656481</v>
      </c>
      <c r="GR108">
        <f t="shared" si="154"/>
        <v>1171.53345054807</v>
      </c>
      <c r="GS108">
        <f t="shared" si="227"/>
        <v>2978.474051624572</v>
      </c>
      <c r="GT108">
        <f t="shared" si="155"/>
        <v>670.24813478545639</v>
      </c>
      <c r="GU108">
        <f t="shared" si="228"/>
        <v>4966.3710750507516</v>
      </c>
      <c r="GV108">
        <f t="shared" si="156"/>
        <v>2404.2590304924142</v>
      </c>
    </row>
    <row r="109" spans="1:204" ht="16.899999999999999">
      <c r="A109">
        <v>98</v>
      </c>
      <c r="B109">
        <f t="shared" si="117"/>
        <v>3.1901041666666666E-3</v>
      </c>
      <c r="C109" s="50">
        <f t="shared" si="118"/>
        <v>141.10071552852023</v>
      </c>
      <c r="D109" s="50">
        <f t="shared" si="119"/>
        <v>156.93412836502245</v>
      </c>
      <c r="E109" s="50">
        <f t="shared" si="120"/>
        <v>172.76754120152469</v>
      </c>
      <c r="G109" s="52">
        <f t="shared" si="121"/>
        <v>2.2396938972780989</v>
      </c>
      <c r="H109" s="52">
        <f t="shared" si="122"/>
        <v>2.4910179105559118</v>
      </c>
      <c r="I109" s="52">
        <f t="shared" si="123"/>
        <v>2.7423419238337252</v>
      </c>
      <c r="J109" s="52">
        <f>IF(C109&lt;Calculation!D$19,0,G109)</f>
        <v>2.2396938972780989</v>
      </c>
      <c r="K109" s="52">
        <f>IF(D109&lt;Calculation!D$19,0,H109)</f>
        <v>2.4910179105559118</v>
      </c>
      <c r="L109" s="52">
        <f>IF(E109&lt;Calculation!D$19,0,I109)</f>
        <v>2.7423419238337252</v>
      </c>
      <c r="M109" s="52">
        <f>IF(IF(C109&lt;Calculation!D$19,0,C109*(R$3/(R$2+R$3)))&gt;0,$H$2*SIN(2*PI()*$E$2*B109)+$H$5,0)</f>
        <v>2.2560983917694717</v>
      </c>
      <c r="N109" s="52">
        <f>IF(IF(D109&lt;Calculation!D$19,0,D109*(R$3/(R$2+R$3)))&gt;0,$J$2*SIN(2*PI()*$E$2*B109)+$J$5,0)</f>
        <v>2.3132944983201749</v>
      </c>
      <c r="O109" s="52">
        <f>IF(IF(E109&lt;Calculation!D$19,0,E109*(R$3/(R$2+R$3)))&gt;0,$L$2*SIN(2*PI()*$E$2*B109)+$L$5,0)</f>
        <v>2.3770380305187739</v>
      </c>
      <c r="Q109" s="55">
        <f>(M109/Design!C$43)*10^3</f>
        <v>250.67759908549687</v>
      </c>
      <c r="R109" s="55">
        <f>(N109/Design!C$43)*10^3</f>
        <v>257.03272203557498</v>
      </c>
      <c r="S109" s="55">
        <f>(O109/Design!C$43)*10^3</f>
        <v>264.11533672430818</v>
      </c>
      <c r="U109" s="55">
        <f>(($H$2*SIN(2*PI()*$E$2*B109)+$H$5)/Design!C$43)*10^3</f>
        <v>250.67759908549687</v>
      </c>
      <c r="V109" s="55">
        <f>(($J$2*SIN(2*PI()*$E$2*B109)+$J$5)/Design!C$43)*10^3</f>
        <v>257.03272203557498</v>
      </c>
      <c r="W109" s="55">
        <f>(($L$2*SIN(2*PI()*$E$2*B109)+$L$5)/Design!C$43)*10^3</f>
        <v>264.11533672430818</v>
      </c>
      <c r="Y109" s="99">
        <f>IF(C109&lt;('LED Curve'!$D$14*(U109/$W$2)^3+'LED Curve'!$D$15*(U109/$W$2)^2+'LED Curve'!$D$16*(U109/$W$2)^1+'LED Curve'!$D$17)*$AC$2+((R$5-1)*Design!C$18),0,         ('LED Curve'!$D$14*(U109/$W$2)^3+'LED Curve'!$D$15*(U109/$W$2)^2+'LED Curve'!$D$16*(U109/$W$2)^1+'LED Curve'!$D$17)*$AC$2)</f>
        <v>26.949869305566519</v>
      </c>
      <c r="Z109" s="99">
        <f>IF(Y109=0,0,IF(C109&lt;Y109+('LED Curve'!$D$14*(U109/$W$3)^3+'LED Curve'!$D$15*(U109/$W$3)^2+'LED Curve'!$D$16*(U109/$W$3)^1+'LED Curve'!$D$17)*$AC$3+((R$5-2)*Design!C$18),0,         ('LED Curve'!$D$14*(U109/$W$3)^3+'LED Curve'!$D$15*(U109/$W$3)^2+'LED Curve'!$D$16*(U109/$W$3)^1+'LED Curve'!$D$17)*$AC$3))</f>
        <v>67.374673263916293</v>
      </c>
      <c r="AA109" s="99">
        <f>IF(Z109=0,0,IF(C109&lt;(SUM(Y109:Z109)+('LED Curve'!$D$14*(U109/$W$4)^3+'LED Curve'!$D$15*(U109/$W$4)^2+'LED Curve'!$D$16*(U109/$W$4)^1+'LED Curve'!$D$17)*$AC$4+((R$5-3)*Design!C$18)),0,         ('LED Curve'!$D$14*(U109/$W$4)^3+'LED Curve'!$D$15*(U109/$W$4)^2+'LED Curve'!$D$16*(U109/$W$4)^1+'LED Curve'!$D$17)*$AC$4))</f>
        <v>0</v>
      </c>
      <c r="AB109" s="99">
        <f>IF(AA109=0,0,IF(C109&lt;(SUM(Y109:AA109)+('LED Curve'!$D$14*(U109/$W$5)^3+'LED Curve'!$D$15*(U109/$W$5)^2+'LED Curve'!$D$16*(U109/$W$5)^1+'LED Curve'!$D$17)*$AC$5+((R$5-4)*Design!C$18)),0,         ('LED Curve'!$D$14*(U109/$W$5)^3+'LED Curve'!$D$15*(U109/$W$5)^2+'LED Curve'!$D$16*(U109/$W$5)^1+'LED Curve'!$D$17)*$AC$5))</f>
        <v>0</v>
      </c>
      <c r="AC109" s="99">
        <f>IF(AB109=0,0,IF(C109&lt;(SUM(Y109:AB109)+ ('LED Curve'!$D$14*(U109/$W$6)^3+'LED Curve'!$D$15*(U109/$W$6)^2+'LED Curve'!$D$16*(U109/$W$6)^1+'LED Curve'!$D$17)*$AC$6+((R$5-5)*Design!C$18)),0,         ('LED Curve'!$D$14*(U109/$W$6)^3+'LED Curve'!$D$15*(U109/$W$6)^2+'LED Curve'!$D$16*(U109/$W$6)^1+'LED Curve'!$D$17)*$AC$6))</f>
        <v>0</v>
      </c>
      <c r="AD109" s="99">
        <f>IF(AC109=0,0,IF(C109&lt;(SUM(Y109:AC109)+('LED Curve'!$D$14*(U109/$Z$2)^3+'LED Curve'!$D$15*(U109/$Z$2)^2+'LED Curve'!$D$16*(U109/$Z$2)^1+'LED Curve'!$D$17)*$AE$2+((R$5-6)*Design!C$18)),0,         ('LED Curve'!$D$14*(U109/$Z$2)^3+'LED Curve'!$D$15*(U109/$Z$2)^2+'LED Curve'!$D$16*(U109/$Z$2)^1+'LED Curve'!$D$17)*$AE$2))</f>
        <v>0</v>
      </c>
      <c r="AE109" s="99">
        <f>IF(AD109=0,0,IF(C109&lt;(SUM(Y109:AD109)+('LED Curve'!$D$14*(U109/$Z$3)^3+'LED Curve'!$D$15*(U109/$Z$3)^2+'LED Curve'!$D$16*(U109/$Z$3)^1+'LED Curve'!$D$17)*$AE$3+((R$5-7)*Design!C$18)),0,         ('LED Curve'!$D$14*(U109/$Z$3)^3+'LED Curve'!$D$15*(U109/$Z$3)^2+'LED Curve'!$D$16*(U109/$Z$3)^1+'LED Curve'!$D$17)*$AE$3))</f>
        <v>0</v>
      </c>
      <c r="AF109" s="99">
        <f>IF(AE109=0,0,IF(C109&lt;(SUM(Y109:AE109)+('LED Curve'!$D$14*(U109/$Z$4)^3+'LED Curve'!$D$15*(U109/$Z$4)^2+'LED Curve'!$D$16*(U109/$Z$4)^1+'LED Curve'!$D$17)*$AE$4+((R$5-8)*Design!C$18)),0,         ('LED Curve'!$D$14*(U109/$Z$4)^3+'LED Curve'!$D$15*(U109/$Z$4)^2+'LED Curve'!$D$16*(U109/$Z$4)^1+'LED Curve'!$D$17)*$AE$4))</f>
        <v>0</v>
      </c>
      <c r="AG109" s="99">
        <f>IF(AF109=0,0,IF(C109&lt;(SUM(Y109:AF109)+('LED Curve'!$D$14*(U109/$Z$5)^3+'LED Curve'!$D$15*(U109/$Z$5)^2+'LED Curve'!$D$16*(U109/$Z$5)^1+'LED Curve'!$D$17)*$AE$5+((R$5-9)*Design!C$18)),0,         ('LED Curve'!$D$14*(U109/$Z$5)^3+'LED Curve'!$D$15*(U109/$Z$5)^2+'LED Curve'!$D$16*(U109/$Z$5)^1+'LED Curve'!$D$17)*$AE$5))</f>
        <v>0</v>
      </c>
      <c r="AH109" s="99">
        <f>IF(AG109=0,0,IF(C109&lt;(SUM(Y109:AG109)+('LED Curve'!$D$14*(U109/$Z$6)^3+'LED Curve'!$D$15*(U109/$Z$6)^2+'LED Curve'!$D$16*(U109/$Z$6)^1+'LED Curve'!$D$17)*$AE$6+((R$5-10)*Design!C$18)),0,         ('LED Curve'!$D$14*(U109/$Z$6)^3+'LED Curve'!$D$15*(U109/$Z$6)^2+'LED Curve'!$D$16*(U109/$Z$6)^1+'LED Curve'!$D$17)*$AE$6))</f>
        <v>0</v>
      </c>
      <c r="AI109">
        <f t="shared" si="157"/>
        <v>94.324542569482816</v>
      </c>
      <c r="AJ109" s="57">
        <f>IF(D109&lt;('LED Curve'!$D$14*(V109/$W$2)^3+'LED Curve'!$D$15*(V109/$W$2)^2+'LED Curve'!$D$16*(V109/$W$2)^1+'LED Curve'!$D$17)*$AC$2+((R$5-1)*Design!C$18),0,         ('LED Curve'!$D$14*(V109/$W$2)^3+'LED Curve'!$D$15*(V109/$W$2)^2+'LED Curve'!$D$16*(V109/$W$2)^1+'LED Curve'!$D$17)*$AC$2)</f>
        <v>26.969305453392856</v>
      </c>
      <c r="AK109" s="57">
        <f>IF(AJ109=0,0,IF(D109&lt;AJ109+('LED Curve'!$D$14*(V109/$W$3)^3+'LED Curve'!$D$15*(V109/$W$3)^2+'LED Curve'!$D$16*(V109/$W$3)^1+'LED Curve'!$D$17)*$AC$3+((R$5-1)*Design!C$18),0,         ('LED Curve'!$D$14*(V109/$W$3)^3+'LED Curve'!$D$15*(V109/$W$3)^2+'LED Curve'!$D$16*(V109/$W$3)^1+'LED Curve'!$D$17)*$AC$3))</f>
        <v>67.423263633482136</v>
      </c>
      <c r="AL109" s="57">
        <f>IF(AK109=0,0,IF(D109&lt;(SUM(AJ109:AK109)+('LED Curve'!$D$14*(V109/$W$4)^3+'LED Curve'!$D$15*(V109/$W$4)^2+'LED Curve'!$D$16*(V109/$W$4)^1+'LED Curve'!$D$17)*$AC$4+((R$5-1)*Design!C$18)),0,         ('LED Curve'!$D$14*(V109/$W$4)^3+'LED Curve'!$D$15*(V109/$W$4)^2+'LED Curve'!$D$16*(V109/$W$4)^1+'LED Curve'!$D$17)*$AC$4))</f>
        <v>60.680937270133924</v>
      </c>
      <c r="AM109" s="57">
        <f>IF(AL109=0,0,IF(D109&lt;(SUM(AJ109:AL109)+('LED Curve'!$D$14*(V109/$W$5)^3+'LED Curve'!$D$15*(V109/$W$5)^2+'LED Curve'!$D$16*(V109/$W$5)^1+'LED Curve'!$D$17)*$AC$5+((R$5-1)*Design!C$18)),0,         ('LED Curve'!$D$14*(V109/$W$5)^3+'LED Curve'!$D$15*(V109/$W$5)^2+'LED Curve'!$D$16*(V109/$W$5)^1+'LED Curve'!$D$17)*$AC$5))</f>
        <v>0</v>
      </c>
      <c r="AN109" s="57">
        <f>IF(AM109=0,0,IF(D109&lt;(SUM(AJ109:AM109)+ ('LED Curve'!$D$14*(V109/$W$6)^3+'LED Curve'!$D$15*(V109/$W$6)^2+'LED Curve'!$D$16*(V109/$W$6)^1+'LED Curve'!$D$17)*$AC$6+((R$5-1)*Design!C$18)),0,         ('LED Curve'!$D$14*(V109/$W$6)^3+'LED Curve'!$D$15*(V109/$W$6)^2+'LED Curve'!$D$16*(V109/$W$6)^1+'LED Curve'!$D$17)*$AC$6))</f>
        <v>0</v>
      </c>
      <c r="AO109" s="57">
        <f>IF(AN109=0,0,IF(D109&lt;(SUM(AJ109:AN109)+('LED Curve'!$D$14*(V109/$Z$2)^3+'LED Curve'!$D$15*(V109/$Z$2)^2+'LED Curve'!$D$16*(V109/$Z$2)^1+'LED Curve'!$D$17)*$AE$2+((R$5-1)*Design!C$18)),0,         ('LED Curve'!$D$14*(V109/$Z$2)^3+'LED Curve'!$D$15*(V109/$Z$2)^2+'LED Curve'!$D$16*(V109/$Z$2)^1+'LED Curve'!$D$17)*$AE$2))</f>
        <v>0</v>
      </c>
      <c r="AP109" s="57">
        <f>IF(AO109=0,0,IF(D109&lt;(SUM(AJ109:AO109)+('LED Curve'!$D$14*(V109/$Z$3)^3+'LED Curve'!$D$15*(V109/$Z$3)^2+'LED Curve'!$D$16*(V109/$Z$3)^1+'LED Curve'!$D$17)*$AE$3+((R$5-1)*Design!C$18)),0,         ('LED Curve'!$D$14*(V109/$Z$3)^3+'LED Curve'!$D$15*(V109/$Z$3)^2+'LED Curve'!$D$16*(V109/$Z$3)^1+'LED Curve'!$D$17)*$AE$3))</f>
        <v>0</v>
      </c>
      <c r="AQ109" s="57">
        <f>IF(AP109=0,0,IF(D109&lt;(SUM(AJ109:AP109)+('LED Curve'!$D$14*(V109/$Z$4)^3+'LED Curve'!$D$15*(V109/$Z$4)^2+'LED Curve'!$D$16*(V109/$Z$4)^1+'LED Curve'!$D$17)*$AE$4+((R$5-1)*Design!C$18)),0,         ('LED Curve'!$D$14*(V109/$Z$4)^3+'LED Curve'!$D$15*(V109/$Z$4)^2+'LED Curve'!$D$16*(V109/$Z$4)^1+'LED Curve'!$D$17)*$AE$4))</f>
        <v>0</v>
      </c>
      <c r="AR109" s="57">
        <f>IF(AQ109=0,0,IF(D109&lt;(SUM(AJ109:AQ109)+('LED Curve'!$D$14*(V109/$Z$5)^3+'LED Curve'!$D$15*(V109/$Z$5)^2+'LED Curve'!$D$16*(V109/$Z$5)^1+'LED Curve'!$D$17)*$AE$5+((R$5-1)*Design!C$18)),0,         ('LED Curve'!$D$14*(V109/$Z$5)^3+'LED Curve'!$D$15*(V109/$Z$5)^2+'LED Curve'!$D$16*(V109/$Z$5)^1+'LED Curve'!$D$17)*$AE$5))</f>
        <v>0</v>
      </c>
      <c r="AS109" s="57">
        <f>IF(AR109=0,0,IF(D109&lt;(SUM(AJ109:AR109)+('LED Curve'!$D$14*(V109/$Z$6)^3+'LED Curve'!$D$15*(V109/$Z$6)^2+'LED Curve'!$D$16*(V109/$Z$6)^1+'LED Curve'!$D$17)*$AE$6+((R$5-1)*Design!C$18)),0,         ('LED Curve'!$D$14*(V109/$Z$6)^3+'LED Curve'!$D$15*(V109/$Z$6)^2+'LED Curve'!$D$16*(V109/$Z$6)^1+'LED Curve'!$D$17)*$AE$6))</f>
        <v>0</v>
      </c>
      <c r="AU109" s="59">
        <f>IF(E109&lt;('LED Curve'!$D$14*(W109/$W$2)^3+'LED Curve'!$D$15*(W109/$W$2)^2+'LED Curve'!$D$16*(W109/$W$2)^1+'LED Curve'!$D$17)*$AC$2+((R$5-1)*Design!C$18),0,         ('LED Curve'!$D$14*(W109/$W$2)^3+'LED Curve'!$D$15*(W109/$W$2)^2+'LED Curve'!$D$16*(W109/$W$2)^1+'LED Curve'!$D$17)*$AC$2)</f>
        <v>26.978099406477288</v>
      </c>
      <c r="AV109" s="59">
        <f>IF(AU109=0,0,IF(E109&lt;AU109+('LED Curve'!$D$14*(W109/$W$3)^3+'LED Curve'!$D$15*(W109/$W$3)^2+'LED Curve'!$D$16*(W109/$W$3)^1+'LED Curve'!$D$17)*$AC$3+((R$5-2)*Design!C$18),0,         ('LED Curve'!$D$14*(W109/$W$3)^3+'LED Curve'!$D$15*(W109/$W$3)^2+'LED Curve'!$D$16*(W109/$W$3)^1+'LED Curve'!$D$17)*$AC$3))</f>
        <v>67.445248516193217</v>
      </c>
      <c r="AW109" s="59">
        <f>IF(AV109=0,0,IF(E109&lt;(SUM(AU109:AV109)+('LED Curve'!$D$14*(W109/$W$4)^3+'LED Curve'!$D$15*(W109/$W$4)^2+'LED Curve'!$D$16*(W109/$W$4)^1+'LED Curve'!$D$17)*$AC$4+((R$5-3)*Design!C$18)),0,         ('LED Curve'!$D$14*(W109/$W$4)^3+'LED Curve'!$D$15*(W109/$W$4)^2+'LED Curve'!$D$16*(W109/$W$4)^1+'LED Curve'!$D$17)*$AC$4))</f>
        <v>60.7007236645739</v>
      </c>
      <c r="AX109" s="59">
        <f>IF(AW109=0,0,IF(E109&lt;(SUM(AU109:AW109)+('LED Curve'!$D$14*(W109/$W$5)^3+'LED Curve'!$D$15*(W109/$W$5)^2+'LED Curve'!$D$16*(W109/$W$5)^1+'LED Curve'!$D$17)*$AC$5+((R$5-4)*Design!C$18)),0,         ('LED Curve'!$D$14*(W109/$W$5)^3+'LED Curve'!$D$15*(W109/$W$5)^2+'LED Curve'!$D$16*(W109/$W$5)^1+'LED Curve'!$D$17)*$AC$5))</f>
        <v>0</v>
      </c>
      <c r="AY109" s="59">
        <f>IF(AX109=0,0,IF(E109&lt;(SUM(AU109:AX109)+ ('LED Curve'!$D$14*(W109/$W$6)^3+'LED Curve'!$D$15*(W109/$W$6)^2+'LED Curve'!$D$16*(W109/$W$6)^1+'LED Curve'!$D$17)*$AC$6+((R$5-5)*Design!C$18)),0,         ('LED Curve'!$D$14*(W109/$W$6)^3+'LED Curve'!$D$15*(W109/$W$6)^2+'LED Curve'!$D$16*(W109/$W$6)^1+'LED Curve'!$D$17)*$AC$6))</f>
        <v>0</v>
      </c>
      <c r="AZ109" s="59">
        <f>IF(AY109=0,0,IF(E109&lt;(SUM(AU109:AY109)+('LED Curve'!$D$14*(W109/$Z$2)^3+'LED Curve'!$D$15*(W109/$Z$2)^2+'LED Curve'!$D$16*(W109/$Z$2)^1+'LED Curve'!$D$17)*$AE$2+((R$5-6)*Design!C$18)),0,         ('LED Curve'!$D$14*(W109/$Z$2)^3+'LED Curve'!$D$15*(W109/$Z$2)^2+'LED Curve'!$D$16*(W109/$Z$2)^1+'LED Curve'!$D$17)*$AE$2))</f>
        <v>0</v>
      </c>
      <c r="BA109" s="59">
        <f>IF(AZ109=0,0,IF(E109&lt;(SUM(AU109:AZ109)+('LED Curve'!$D$14*(W109/$Z$3)^3+'LED Curve'!$D$15*(W109/$Z$3)^2+'LED Curve'!$D$16*(W109/$Z$3)^1+'LED Curve'!$D$17)*$AE$3+((R$5-7)*Design!C$18)),0,         ('LED Curve'!$D$14*(W109/$Z$3)^3+'LED Curve'!$D$15*(W109/$Z$3)^2+'LED Curve'!$D$16*(W109/$Z$3)^1+'LED Curve'!$D$17)*$AE$3))</f>
        <v>0</v>
      </c>
      <c r="BB109" s="59">
        <f>IF(BA109=0,0,IF(E109&lt;(SUM(AU109:BA109)+('LED Curve'!$D$14*(W109/$Z$4)^3+'LED Curve'!$D$15*(W109/$Z$4)^2+'LED Curve'!$D$16*(W109/$Z$4)^1+'LED Curve'!$D$17)*$AE$4+((R$5-8)*Design!C$18)),0,         ('LED Curve'!$D$14*(W109/$Z$4)^3+'LED Curve'!$D$15*(W109/$Z$4)^2+'LED Curve'!$D$16*(W109/$Z$4)^1+'LED Curve'!$D$17)*$AE$4))</f>
        <v>0</v>
      </c>
      <c r="BC109" s="59">
        <f>IF(BB109=0,0,IF(E109&lt;(SUM(AU109:BB109)+('LED Curve'!$D$14*(W109/$Z$5)^3+'LED Curve'!$D$15*(W109/$Z$5)^2+'LED Curve'!$D$16*(W109/$Z$5)^1+'LED Curve'!$D$17)*$AE$5+((R$5-9)*Design!C$18)),0,         ('LED Curve'!$D$14*(W109/$Z$5)^3+'LED Curve'!$D$15*(W109/$Z$5)^2+'LED Curve'!$D$16*(W109/$Z$5)^1+'LED Curve'!$D$17)*$AE$5))</f>
        <v>0</v>
      </c>
      <c r="BD109" s="59">
        <f>IF(BC109=0,0,IF(E109&lt;(SUM(AU109:BC109)+('LED Curve'!$D$14*(W109/$Z$6)^3+'LED Curve'!$D$15*(W109/$Z$6)^2+'LED Curve'!$D$16*(W109/$Z$6)^1+'LED Curve'!$D$17)*$AE$6+((R$5-10)*Design!C$18)),0,         ('LED Curve'!$D$14*(W109/$Z$6)^3+'LED Curve'!$D$15*(W109/$Z$6)^2+'LED Curve'!$D$16*(W109/$Z$6)^1+'LED Curve'!$D$17)*$AE$6))</f>
        <v>0</v>
      </c>
      <c r="BE109">
        <f t="shared" si="158"/>
        <v>155.1240715872444</v>
      </c>
      <c r="BF109" s="64">
        <f t="shared" si="124"/>
        <v>250.67759908549687</v>
      </c>
      <c r="BG109" s="64">
        <f t="shared" si="125"/>
        <v>250.67759908549687</v>
      </c>
      <c r="BH109" s="64">
        <f t="shared" si="126"/>
        <v>0</v>
      </c>
      <c r="BI109" s="64">
        <f t="shared" si="127"/>
        <v>0</v>
      </c>
      <c r="BJ109" s="64">
        <f t="shared" si="128"/>
        <v>0</v>
      </c>
      <c r="BK109" s="64">
        <f t="shared" si="129"/>
        <v>0</v>
      </c>
      <c r="BL109" s="64">
        <f t="shared" si="130"/>
        <v>0</v>
      </c>
      <c r="BM109" s="64">
        <f t="shared" si="131"/>
        <v>0</v>
      </c>
      <c r="BN109" s="64">
        <f t="shared" si="132"/>
        <v>0</v>
      </c>
      <c r="BO109" s="64">
        <f t="shared" si="133"/>
        <v>0</v>
      </c>
      <c r="BQ109" s="67">
        <f t="shared" si="134"/>
        <v>257.03272203557498</v>
      </c>
      <c r="BR109" s="67">
        <f t="shared" si="135"/>
        <v>257.03272203557498</v>
      </c>
      <c r="BS109" s="67">
        <f t="shared" si="136"/>
        <v>257.03272203557498</v>
      </c>
      <c r="BT109" s="67">
        <f t="shared" si="137"/>
        <v>0</v>
      </c>
      <c r="BU109" s="67">
        <f t="shared" si="138"/>
        <v>0</v>
      </c>
      <c r="BV109" s="67">
        <f t="shared" si="139"/>
        <v>0</v>
      </c>
      <c r="BW109" s="67">
        <f t="shared" si="140"/>
        <v>0</v>
      </c>
      <c r="BX109" s="67">
        <f t="shared" si="141"/>
        <v>0</v>
      </c>
      <c r="BY109" s="67">
        <f t="shared" si="142"/>
        <v>0</v>
      </c>
      <c r="BZ109" s="67">
        <f t="shared" si="143"/>
        <v>0</v>
      </c>
      <c r="CB109" s="70">
        <f t="shared" si="144"/>
        <v>264.11533672430818</v>
      </c>
      <c r="CC109" s="70">
        <f t="shared" si="145"/>
        <v>264.11533672430818</v>
      </c>
      <c r="CD109" s="70">
        <f t="shared" si="146"/>
        <v>264.11533672430818</v>
      </c>
      <c r="CE109" s="70">
        <f t="shared" si="147"/>
        <v>0</v>
      </c>
      <c r="CF109" s="70">
        <f t="shared" si="148"/>
        <v>0</v>
      </c>
      <c r="CG109" s="70">
        <f t="shared" si="149"/>
        <v>0</v>
      </c>
      <c r="CH109" s="70">
        <f t="shared" si="150"/>
        <v>0</v>
      </c>
      <c r="CI109" s="70">
        <f t="shared" si="151"/>
        <v>0</v>
      </c>
      <c r="CJ109" s="70">
        <f t="shared" si="152"/>
        <v>0</v>
      </c>
      <c r="CK109" s="70">
        <f t="shared" si="153"/>
        <v>0</v>
      </c>
      <c r="CL109">
        <f t="shared" si="159"/>
        <v>792.34601017292448</v>
      </c>
      <c r="CM109" s="64">
        <f t="shared" si="160"/>
        <v>250.67759908549687</v>
      </c>
      <c r="CN109" s="64">
        <f t="shared" si="161"/>
        <v>250.67759908549687</v>
      </c>
      <c r="CO109" s="64">
        <f t="shared" si="162"/>
        <v>0</v>
      </c>
      <c r="CP109" s="64">
        <f t="shared" si="163"/>
        <v>0</v>
      </c>
      <c r="CQ109" s="64">
        <f t="shared" si="164"/>
        <v>0</v>
      </c>
      <c r="CR109" s="64">
        <f t="shared" si="165"/>
        <v>0</v>
      </c>
      <c r="CS109" s="64">
        <f t="shared" si="166"/>
        <v>0</v>
      </c>
      <c r="CT109" s="64">
        <f t="shared" si="167"/>
        <v>0</v>
      </c>
      <c r="CU109" s="64">
        <f t="shared" si="168"/>
        <v>0</v>
      </c>
      <c r="CV109" s="64">
        <f t="shared" si="169"/>
        <v>0</v>
      </c>
      <c r="CX109" s="103">
        <f t="shared" si="170"/>
        <v>257.03272203557498</v>
      </c>
      <c r="CY109" s="103">
        <f t="shared" si="171"/>
        <v>257.03272203557498</v>
      </c>
      <c r="CZ109" s="103">
        <f t="shared" si="172"/>
        <v>257.03272203557498</v>
      </c>
      <c r="DA109" s="103">
        <f t="shared" si="173"/>
        <v>0</v>
      </c>
      <c r="DB109" s="103">
        <f t="shared" si="174"/>
        <v>0</v>
      </c>
      <c r="DC109" s="103">
        <f t="shared" si="175"/>
        <v>0</v>
      </c>
      <c r="DD109" s="103">
        <f t="shared" si="176"/>
        <v>0</v>
      </c>
      <c r="DE109" s="103">
        <f t="shared" si="177"/>
        <v>0</v>
      </c>
      <c r="DF109" s="103">
        <f t="shared" si="178"/>
        <v>0</v>
      </c>
      <c r="DG109" s="103">
        <f t="shared" si="179"/>
        <v>0</v>
      </c>
      <c r="DI109" s="70">
        <f t="shared" si="180"/>
        <v>264.11533672430818</v>
      </c>
      <c r="DJ109" s="70">
        <f t="shared" si="181"/>
        <v>264.11533672430818</v>
      </c>
      <c r="DK109" s="70">
        <f t="shared" si="182"/>
        <v>264.11533672430818</v>
      </c>
      <c r="DL109" s="70">
        <f t="shared" si="183"/>
        <v>0</v>
      </c>
      <c r="DM109" s="70">
        <f t="shared" si="184"/>
        <v>0</v>
      </c>
      <c r="DN109" s="70">
        <f t="shared" si="185"/>
        <v>0</v>
      </c>
      <c r="DO109" s="70">
        <f t="shared" si="186"/>
        <v>0</v>
      </c>
      <c r="DP109" s="70">
        <f t="shared" si="187"/>
        <v>0</v>
      </c>
      <c r="DQ109" s="70">
        <f t="shared" si="188"/>
        <v>0</v>
      </c>
      <c r="DR109" s="70">
        <f t="shared" si="189"/>
        <v>0</v>
      </c>
      <c r="DT109">
        <f t="shared" si="190"/>
        <v>35.370788597935132</v>
      </c>
      <c r="DU109">
        <f t="shared" si="191"/>
        <v>40.337206193942059</v>
      </c>
      <c r="DV109">
        <f t="shared" si="192"/>
        <v>45.630557319471485</v>
      </c>
      <c r="DX109">
        <f t="shared" si="193"/>
        <v>0.62208535054846448</v>
      </c>
      <c r="DY109">
        <f t="shared" si="194"/>
        <v>0.61187288291414077</v>
      </c>
      <c r="DZ109">
        <f t="shared" si="195"/>
        <v>0.60074434328560866</v>
      </c>
      <c r="EB109">
        <f t="shared" si="196"/>
        <v>6.7557285331873418</v>
      </c>
      <c r="EC109">
        <f t="shared" si="197"/>
        <v>16.889321332968354</v>
      </c>
      <c r="ED109">
        <f t="shared" si="198"/>
        <v>0</v>
      </c>
      <c r="EE109">
        <f t="shared" si="199"/>
        <v>0</v>
      </c>
      <c r="EF109">
        <f t="shared" si="200"/>
        <v>0</v>
      </c>
      <c r="EG109">
        <f t="shared" si="201"/>
        <v>0</v>
      </c>
      <c r="EH109">
        <f t="shared" si="202"/>
        <v>0</v>
      </c>
      <c r="EI109">
        <f t="shared" si="203"/>
        <v>0</v>
      </c>
      <c r="EJ109">
        <f t="shared" si="204"/>
        <v>0</v>
      </c>
      <c r="EK109">
        <f t="shared" si="205"/>
        <v>0</v>
      </c>
      <c r="EM109">
        <f t="shared" si="206"/>
        <v>6.9319939920944424</v>
      </c>
      <c r="EN109">
        <f t="shared" si="207"/>
        <v>17.329984980236105</v>
      </c>
      <c r="EO109">
        <f t="shared" si="208"/>
        <v>15.596986482212495</v>
      </c>
      <c r="EP109">
        <f t="shared" si="209"/>
        <v>0</v>
      </c>
      <c r="EQ109">
        <f t="shared" si="210"/>
        <v>0</v>
      </c>
      <c r="ER109">
        <f t="shared" si="211"/>
        <v>0</v>
      </c>
      <c r="ES109">
        <f t="shared" si="212"/>
        <v>0</v>
      </c>
      <c r="ET109">
        <f t="shared" si="213"/>
        <v>0</v>
      </c>
      <c r="EU109">
        <f t="shared" si="214"/>
        <v>0</v>
      </c>
      <c r="EV109">
        <f t="shared" si="215"/>
        <v>0</v>
      </c>
      <c r="EX109">
        <f t="shared" si="216"/>
        <v>7.1253298089236079</v>
      </c>
      <c r="EY109">
        <f t="shared" si="217"/>
        <v>17.813324522309021</v>
      </c>
      <c r="EZ109">
        <f t="shared" si="218"/>
        <v>16.031992070078118</v>
      </c>
      <c r="FA109">
        <f t="shared" si="219"/>
        <v>0</v>
      </c>
      <c r="FB109">
        <f t="shared" si="220"/>
        <v>0</v>
      </c>
      <c r="FC109">
        <f t="shared" si="221"/>
        <v>0</v>
      </c>
      <c r="FD109">
        <f t="shared" si="222"/>
        <v>0</v>
      </c>
      <c r="FE109">
        <f t="shared" si="223"/>
        <v>0</v>
      </c>
      <c r="FF109">
        <f t="shared" si="224"/>
        <v>0</v>
      </c>
      <c r="FG109">
        <f t="shared" si="225"/>
        <v>0</v>
      </c>
      <c r="FJ109">
        <f>IF($W$2=0,0,IF(BF109&lt;=0,0,('LED Curve'!$D$19*(BF109/$W$2)^3+'LED Curve'!$D$20*(BF109/$W$2)^2+'LED Curve'!$D$21*(BF109/$W$2)^1+'LED Curve'!$D$22)*$AC$2*$W$2))</f>
        <v>841.35906475028492</v>
      </c>
      <c r="FK109">
        <f>IF($W$3=0,0,IF(BG109&lt;=0,0,('LED Curve'!$D$19*(BG109/$W$3)^3+'LED Curve'!$D$20*(BG109/$W$3)^2+'LED Curve'!$D$21*(BG109/$W$3)^1+'LED Curve'!$D$22)*$AC$3*$W$3))</f>
        <v>2103.3976618757124</v>
      </c>
      <c r="FL109">
        <f>IF($W$4=0,0,IF(BH109&lt;=0,0,('LED Curve'!$D$19*(BH109/$W$4)^3+'LED Curve'!$D$20*(BH109/$W$4)^2+'LED Curve'!$D$21*(BH109/$W$4)^1+'LED Curve'!$D$22)*$AC$4*$W$4))</f>
        <v>0</v>
      </c>
      <c r="FM109">
        <f>IF($W$5=0,0,IF(BI109&lt;=0,0,('LED Curve'!$D$19*(BI109/$W$5)^3+'LED Curve'!$D$20*(BI109/$W$5)^2+'LED Curve'!$D$21*(BI109/$W$5)^1+'LED Curve'!$D$22)*$AC$5*$W$5))</f>
        <v>0</v>
      </c>
      <c r="FN109">
        <f>IF($W$6=0,0,IF(BJ109&lt;=0,0,('LED Curve'!$D$19*(BJ109/$W$6)^3+'LED Curve'!$D$20*(BJ109/$W$6)^2+'LED Curve'!$D$21*(BJ109/$W$6)^1+'LED Curve'!$D$22)*$AC$6*$W$6))</f>
        <v>0</v>
      </c>
      <c r="FO109">
        <f>IF($Z$2=0,0,IF(BK109&lt;=0,0,('LED Curve'!$D$19*(BK109/$Z$2)^3+'LED Curve'!$D$20*(BK109/$Z$2)^2+'LED Curve'!$D$21*(BK109/$Z$2)^1+'LED Curve'!$D$22)*$AE$2*$Z$2))</f>
        <v>0</v>
      </c>
      <c r="FP109">
        <f>IF($Z$3=0,0,IF(BL109&lt;=0,0,('LED Curve'!$D$19*(BL109/$Z$3)^3+'LED Curve'!$D$20*(BL109/$Z$3)^2+'LED Curve'!$D$21*(BL109/$Z$3)^1+'LED Curve'!$D$22)*$AE$3*$Z$3))</f>
        <v>0</v>
      </c>
      <c r="FQ109">
        <f>IF($Z$4=0,0,IF(BM109&lt;=0,0,('LED Curve'!$D$19*(BM109/$Z$4)^3+'LED Curve'!$D$20*(BM109/$Z$4)^2+'LED Curve'!$D$21*(BM109/$Z$4)^1+'LED Curve'!$D$22)*$AE$4*$Z$4))</f>
        <v>0</v>
      </c>
      <c r="FR109">
        <f>IF($Z$5=0,0,IF(BN109&lt;=0,0,('LED Curve'!$D$19*(BN109/$Z$5)^3+'LED Curve'!$D$20*(BN109/$Z$5)^2+'LED Curve'!$D$21*(BN109/$Z$5)^1+'LED Curve'!$D$22)*$AE$5*$Z$5))</f>
        <v>0</v>
      </c>
      <c r="FS109">
        <f>IF($Z$6=0,0,IF(BO109&lt;=0,0,('LED Curve'!$D$19*(BO109/$Z$6)^3+'LED Curve'!$D$20*(BO109/$Z$6)^2+'LED Curve'!$D$21*(BO109/$Z$6)^1+'LED Curve'!$D$22)*$AE$6*$Z$6))</f>
        <v>0</v>
      </c>
      <c r="FU109">
        <f>IF($W$2=0,0,IF(BQ109&lt;=0,0,('LED Curve'!$D$19*(BQ109/$W$2)^3+'LED Curve'!$D$20*(BQ109/$W$2)^2+'LED Curve'!$D$21*(BQ109/$W$2)^1+'LED Curve'!$D$22)*$AC$2*$W$2))</f>
        <v>853.50923600284671</v>
      </c>
      <c r="FV109">
        <f>IF($W$3=0,0,IF(BR109&lt;=0,0,('LED Curve'!$D$19*(BR109/$W$3)^3+'LED Curve'!$D$20*(BR109/$W$3)^2+'LED Curve'!$D$21*(BR109/$W$3)^1+'LED Curve'!$D$22)*$AC$3*$W$3))</f>
        <v>2133.7730900071169</v>
      </c>
      <c r="FW109">
        <f>IF($W$4=0,0,IF(BS109&lt;=0,0,('LED Curve'!$D$19*(BS109/$W$4)^3+'LED Curve'!$D$20*(BS109/$W$4)^2+'LED Curve'!$D$21*(BS109/$W$4)^1+'LED Curve'!$D$22)*$AC$4*$W$4))</f>
        <v>1920.3957810064051</v>
      </c>
      <c r="FX109">
        <f>IF($W$5=0,0,IF(BT109&lt;=0,0,('LED Curve'!$D$19*(BT109/$W$5)^3+'LED Curve'!$D$20*(BT109/$W$5)^2+'LED Curve'!$D$21*(BT109/$W$5)^1+'LED Curve'!$D$22)*$AC$5*$W$5))</f>
        <v>0</v>
      </c>
      <c r="FY109">
        <f>IF($W$6=0,0,IF(BU109&lt;=0,0,('LED Curve'!$D$19*(BU109/$W$6)^3+'LED Curve'!$D$20*(BU109/$W$6)^2+'LED Curve'!$D$21*(BU109/$W$6)^1+'LED Curve'!$D$22)*$AC$6*$W$6))</f>
        <v>0</v>
      </c>
      <c r="FZ109">
        <f>IF($Z$2=0,0,IF(BV109&lt;=0,0,('LED Curve'!$D$19*(BV109/$Z$2)^3+'LED Curve'!$D$20*(BV109/$Z$2)^2+'LED Curve'!$D$21*(BV109/$Z$2)^1+'LED Curve'!$D$22)*$AE$2*$Z$2))</f>
        <v>0</v>
      </c>
      <c r="GA109">
        <f>IF($Z$3=0,0,IF(BW109&lt;=0,0,('LED Curve'!$D$19*(BW109/$Z$3)^3+'LED Curve'!$D$20*(BW109/$Z$3)^2+'LED Curve'!$D$21*(BW109/$Z$3)^1+'LED Curve'!$D$22)*$AE$3*$Z$3))</f>
        <v>0</v>
      </c>
      <c r="GB109">
        <f>IF($Z$4=0,0,IF(BX109&lt;=0,0,('LED Curve'!$D$19*(BX109/$Z$4)^3+'LED Curve'!$D$20*(BX109/$Z$4)^2+'LED Curve'!$D$21*(BX109/$Z$4)^1+'LED Curve'!$D$22)*$AE$4*$Z$4))</f>
        <v>0</v>
      </c>
      <c r="GC109">
        <f>IF($Z$5=0,0,IF(BY109&lt;=0,0,('LED Curve'!$D$19*(BY109/$Z$5)^3+'LED Curve'!$D$20*(BY109/$Z$5)^2+'LED Curve'!$D$21*(BY109/$Z$5)^1+'LED Curve'!$D$22)*$AE$5*$Z$5))</f>
        <v>0</v>
      </c>
      <c r="GD109">
        <f>IF($Z$6=0,0,IF(BZ109&lt;=0,0,('LED Curve'!$D$19*(BZ109/$Z$6)^3+'LED Curve'!$D$20*(BZ109/$Z$6)^2+'LED Curve'!$D$21*(BZ109/$Z$6)^1+'LED Curve'!$D$22)*$AE$6*$Z$6))</f>
        <v>0</v>
      </c>
      <c r="GF109">
        <f>IF($W$2=0,0,IF(CB109&lt;=0,0,('LED Curve'!$D$19*(CB109/$W$2)^3+'LED Curve'!$D$20*(CB109/$W$2)^2+'LED Curve'!$D$21*(CB109/$W$2)^1+'LED Curve'!$D$22)*$AC$2*$W$2))</f>
        <v>866.32611885627819</v>
      </c>
      <c r="GG109">
        <f>IF($W$3=0,0,IF(CC109&lt;=0,0,('LED Curve'!$D$19*(CC109/$W$3)^3+'LED Curve'!$D$20*(CC109/$W$3)^2+'LED Curve'!$D$21*(CC109/$W$3)^1+'LED Curve'!$D$22)*$AC$3*$W$3))</f>
        <v>2165.8152971406953</v>
      </c>
      <c r="GH109">
        <f>IF($W$4=0,0,IF(CD109&lt;=0,0,('LED Curve'!$D$19*(CD109/$W$4)^3+'LED Curve'!$D$20*(CD109/$W$4)^2+'LED Curve'!$D$21*(CD109/$W$4)^1+'LED Curve'!$D$22)*$AC$4*$W$4))</f>
        <v>1949.2337674266259</v>
      </c>
      <c r="GI109">
        <f>IF($W$5=0,0,IF(CE109&lt;=0,0,('LED Curve'!$D$19*(CE109/$W$5)^3+'LED Curve'!$D$20*(CE109/$W$5)^2+'LED Curve'!$D$21*(CE109/$W$5)^1+'LED Curve'!$D$22)*$AC$5*$W$5))</f>
        <v>0</v>
      </c>
      <c r="GJ109">
        <f>IF($W$6=0,0,IF(CF109&lt;=0,0,('LED Curve'!$D$19*(CF109/$W$6)^3+'LED Curve'!$D$20*(CF109/$W$6)^2+'LED Curve'!$D$21*(CF109/$W$6)^1+'LED Curve'!$D$22)*$AC$6*$W$6))</f>
        <v>0</v>
      </c>
      <c r="GK109">
        <f>IF($Z$2=0,0,IF(CG109&lt;=0,0,('LED Curve'!$D$19*(CG109/$Z$2)^3+'LED Curve'!$D$20*(CG109/$Z$2)^2+'LED Curve'!$D$21*(CG109/$Z$2)^1+'LED Curve'!$D$22)*$AE$2*$Z$2))</f>
        <v>0</v>
      </c>
      <c r="GL109">
        <f>IF($Z$3=0,0,IF(CH109&lt;=0,0,('LED Curve'!$D$19*(CH109/$Z$3)^3+'LED Curve'!$D$20*(CH109/$Z$3)^2+'LED Curve'!$D$21*(CH109/$Z$3)^1+'LED Curve'!$D$22)*$AE$3*$Z$3))</f>
        <v>0</v>
      </c>
      <c r="GM109">
        <f>IF($Z$4=0,0,IF(CI109&lt;=0,0,('LED Curve'!$D$19*(CI109/$Z$4)^3+'LED Curve'!$D$20*(CI109/$Z$4)^2+'LED Curve'!$D$21*(CI109/$Z$4)^1+'LED Curve'!$D$22)*$AE$4*$Z$4))</f>
        <v>0</v>
      </c>
      <c r="GN109">
        <f>IF($Z$5=0,0,IF(CJ109&lt;=0,0,('LED Curve'!$D$19*(CJ109/$Z$5)^3+'LED Curve'!$D$20*(CJ109/$Z$5)^2+'LED Curve'!$D$21*(CJ109/$Z$5)^1+'LED Curve'!$D$22)*$AE$5*$Z$5))</f>
        <v>0</v>
      </c>
      <c r="GO109">
        <f>IF($Z$6=0,0,IF(CK109&lt;=0,0,('LED Curve'!$D$19*(CK109/$Z$6)^3+'LED Curve'!$D$20*(CK109/$Z$6)^2+'LED Curve'!$D$21*(CK109/$Z$6)^1+'LED Curve'!$D$22)*$AE$6*$Z$6))</f>
        <v>0</v>
      </c>
      <c r="GQ109">
        <f t="shared" si="226"/>
        <v>2944.7567266259975</v>
      </c>
      <c r="GR109">
        <f t="shared" si="154"/>
        <v>1179.8608412084195</v>
      </c>
      <c r="GS109">
        <f t="shared" si="227"/>
        <v>4907.6781070163688</v>
      </c>
      <c r="GT109">
        <f t="shared" si="155"/>
        <v>2599.4521901772532</v>
      </c>
      <c r="GU109">
        <f t="shared" si="228"/>
        <v>4981.3751834235991</v>
      </c>
      <c r="GV109">
        <f t="shared" si="156"/>
        <v>2419.2631388652617</v>
      </c>
    </row>
    <row r="110" spans="1:204" ht="16.899999999999999">
      <c r="A110">
        <v>99</v>
      </c>
      <c r="B110">
        <f t="shared" si="117"/>
        <v>3.2226562499999998E-3</v>
      </c>
      <c r="C110" s="50">
        <f t="shared" si="118"/>
        <v>141.76453466432122</v>
      </c>
      <c r="D110" s="50">
        <f t="shared" si="119"/>
        <v>157.67170518257913</v>
      </c>
      <c r="E110" s="50">
        <f t="shared" si="120"/>
        <v>173.57887570083705</v>
      </c>
      <c r="G110" s="52">
        <f t="shared" si="121"/>
        <v>2.2502307089574796</v>
      </c>
      <c r="H110" s="52">
        <f t="shared" si="122"/>
        <v>2.5027254790885576</v>
      </c>
      <c r="I110" s="52">
        <f t="shared" si="123"/>
        <v>2.7552202492196356</v>
      </c>
      <c r="J110" s="52">
        <f>IF(C110&lt;Calculation!D$19,0,G110)</f>
        <v>2.2502307089574796</v>
      </c>
      <c r="K110" s="52">
        <f>IF(D110&lt;Calculation!D$19,0,H110)</f>
        <v>2.5027254790885576</v>
      </c>
      <c r="L110" s="52">
        <f>IF(E110&lt;Calculation!D$19,0,I110)</f>
        <v>2.7552202492196356</v>
      </c>
      <c r="M110" s="52">
        <f>IF(IF(C110&lt;Calculation!D$19,0,C110*(R$3/(R$2+R$3)))&gt;0,$H$2*SIN(2*PI()*$E$2*B110)+$H$5,0)</f>
        <v>2.2666352034488528</v>
      </c>
      <c r="N110" s="52">
        <f>IF(IF(D110&lt;Calculation!D$19,0,D110*(R$3/(R$2+R$3)))&gt;0,$J$2*SIN(2*PI()*$E$2*B110)+$J$5,0)</f>
        <v>2.3250020668528202</v>
      </c>
      <c r="O110" s="52">
        <f>IF(IF(E110&lt;Calculation!D$19,0,E110*(R$3/(R$2+R$3)))&gt;0,$L$2*SIN(2*PI()*$E$2*B110)+$L$5,0)</f>
        <v>2.3899163559046848</v>
      </c>
      <c r="Q110" s="55">
        <f>(M110/Design!C$43)*10^3</f>
        <v>251.84835593876142</v>
      </c>
      <c r="R110" s="55">
        <f>(N110/Design!C$43)*10^3</f>
        <v>258.33356298364669</v>
      </c>
      <c r="S110" s="55">
        <f>(O110/Design!C$43)*10^3</f>
        <v>265.54626176718722</v>
      </c>
      <c r="U110" s="55">
        <f>(($H$2*SIN(2*PI()*$E$2*B110)+$H$5)/Design!C$43)*10^3</f>
        <v>251.84835593876142</v>
      </c>
      <c r="V110" s="55">
        <f>(($J$2*SIN(2*PI()*$E$2*B110)+$J$5)/Design!C$43)*10^3</f>
        <v>258.33356298364669</v>
      </c>
      <c r="W110" s="55">
        <f>(($L$2*SIN(2*PI()*$E$2*B110)+$L$5)/Design!C$43)*10^3</f>
        <v>265.54626176718722</v>
      </c>
      <c r="Y110" s="99">
        <f>IF(C110&lt;('LED Curve'!$D$14*(U110/$W$2)^3+'LED Curve'!$D$15*(U110/$W$2)^2+'LED Curve'!$D$16*(U110/$W$2)^1+'LED Curve'!$D$17)*$AC$2+((R$5-1)*Design!C$18),0,         ('LED Curve'!$D$14*(U110/$W$2)^3+'LED Curve'!$D$15*(U110/$W$2)^2+'LED Curve'!$D$16*(U110/$W$2)^1+'LED Curve'!$D$17)*$AC$2)</f>
        <v>26.954251548913891</v>
      </c>
      <c r="Z110" s="99">
        <f>IF(Y110=0,0,IF(C110&lt;Y110+('LED Curve'!$D$14*(U110/$W$3)^3+'LED Curve'!$D$15*(U110/$W$3)^2+'LED Curve'!$D$16*(U110/$W$3)^1+'LED Curve'!$D$17)*$AC$3+((R$5-2)*Design!C$18),0,         ('LED Curve'!$D$14*(U110/$W$3)^3+'LED Curve'!$D$15*(U110/$W$3)^2+'LED Curve'!$D$16*(U110/$W$3)^1+'LED Curve'!$D$17)*$AC$3))</f>
        <v>67.385628872284727</v>
      </c>
      <c r="AA110" s="99">
        <f>IF(Z110=0,0,IF(C110&lt;(SUM(Y110:Z110)+('LED Curve'!$D$14*(U110/$W$4)^3+'LED Curve'!$D$15*(U110/$W$4)^2+'LED Curve'!$D$16*(U110/$W$4)^1+'LED Curve'!$D$17)*$AC$4+((R$5-3)*Design!C$18)),0,         ('LED Curve'!$D$14*(U110/$W$4)^3+'LED Curve'!$D$15*(U110/$W$4)^2+'LED Curve'!$D$16*(U110/$W$4)^1+'LED Curve'!$D$17)*$AC$4))</f>
        <v>0</v>
      </c>
      <c r="AB110" s="99">
        <f>IF(AA110=0,0,IF(C110&lt;(SUM(Y110:AA110)+('LED Curve'!$D$14*(U110/$W$5)^3+'LED Curve'!$D$15*(U110/$W$5)^2+'LED Curve'!$D$16*(U110/$W$5)^1+'LED Curve'!$D$17)*$AC$5+((R$5-4)*Design!C$18)),0,         ('LED Curve'!$D$14*(U110/$W$5)^3+'LED Curve'!$D$15*(U110/$W$5)^2+'LED Curve'!$D$16*(U110/$W$5)^1+'LED Curve'!$D$17)*$AC$5))</f>
        <v>0</v>
      </c>
      <c r="AC110" s="99">
        <f>IF(AB110=0,0,IF(C110&lt;(SUM(Y110:AB110)+ ('LED Curve'!$D$14*(U110/$W$6)^3+'LED Curve'!$D$15*(U110/$W$6)^2+'LED Curve'!$D$16*(U110/$W$6)^1+'LED Curve'!$D$17)*$AC$6+((R$5-5)*Design!C$18)),0,         ('LED Curve'!$D$14*(U110/$W$6)^3+'LED Curve'!$D$15*(U110/$W$6)^2+'LED Curve'!$D$16*(U110/$W$6)^1+'LED Curve'!$D$17)*$AC$6))</f>
        <v>0</v>
      </c>
      <c r="AD110" s="99">
        <f>IF(AC110=0,0,IF(C110&lt;(SUM(Y110:AC110)+('LED Curve'!$D$14*(U110/$Z$2)^3+'LED Curve'!$D$15*(U110/$Z$2)^2+'LED Curve'!$D$16*(U110/$Z$2)^1+'LED Curve'!$D$17)*$AE$2+((R$5-6)*Design!C$18)),0,         ('LED Curve'!$D$14*(U110/$Z$2)^3+'LED Curve'!$D$15*(U110/$Z$2)^2+'LED Curve'!$D$16*(U110/$Z$2)^1+'LED Curve'!$D$17)*$AE$2))</f>
        <v>0</v>
      </c>
      <c r="AE110" s="99">
        <f>IF(AD110=0,0,IF(C110&lt;(SUM(Y110:AD110)+('LED Curve'!$D$14*(U110/$Z$3)^3+'LED Curve'!$D$15*(U110/$Z$3)^2+'LED Curve'!$D$16*(U110/$Z$3)^1+'LED Curve'!$D$17)*$AE$3+((R$5-7)*Design!C$18)),0,         ('LED Curve'!$D$14*(U110/$Z$3)^3+'LED Curve'!$D$15*(U110/$Z$3)^2+'LED Curve'!$D$16*(U110/$Z$3)^1+'LED Curve'!$D$17)*$AE$3))</f>
        <v>0</v>
      </c>
      <c r="AF110" s="99">
        <f>IF(AE110=0,0,IF(C110&lt;(SUM(Y110:AE110)+('LED Curve'!$D$14*(U110/$Z$4)^3+'LED Curve'!$D$15*(U110/$Z$4)^2+'LED Curve'!$D$16*(U110/$Z$4)^1+'LED Curve'!$D$17)*$AE$4+((R$5-8)*Design!C$18)),0,         ('LED Curve'!$D$14*(U110/$Z$4)^3+'LED Curve'!$D$15*(U110/$Z$4)^2+'LED Curve'!$D$16*(U110/$Z$4)^1+'LED Curve'!$D$17)*$AE$4))</f>
        <v>0</v>
      </c>
      <c r="AG110" s="99">
        <f>IF(AF110=0,0,IF(C110&lt;(SUM(Y110:AF110)+('LED Curve'!$D$14*(U110/$Z$5)^3+'LED Curve'!$D$15*(U110/$Z$5)^2+'LED Curve'!$D$16*(U110/$Z$5)^1+'LED Curve'!$D$17)*$AE$5+((R$5-9)*Design!C$18)),0,         ('LED Curve'!$D$14*(U110/$Z$5)^3+'LED Curve'!$D$15*(U110/$Z$5)^2+'LED Curve'!$D$16*(U110/$Z$5)^1+'LED Curve'!$D$17)*$AE$5))</f>
        <v>0</v>
      </c>
      <c r="AH110" s="99">
        <f>IF(AG110=0,0,IF(C110&lt;(SUM(Y110:AG110)+('LED Curve'!$D$14*(U110/$Z$6)^3+'LED Curve'!$D$15*(U110/$Z$6)^2+'LED Curve'!$D$16*(U110/$Z$6)^1+'LED Curve'!$D$17)*$AE$6+((R$5-10)*Design!C$18)),0,         ('LED Curve'!$D$14*(U110/$Z$6)^3+'LED Curve'!$D$15*(U110/$Z$6)^2+'LED Curve'!$D$16*(U110/$Z$6)^1+'LED Curve'!$D$17)*$AE$6))</f>
        <v>0</v>
      </c>
      <c r="AI110">
        <f t="shared" si="157"/>
        <v>94.339880421198615</v>
      </c>
      <c r="AJ110" s="57">
        <f>IF(D110&lt;('LED Curve'!$D$14*(V110/$W$2)^3+'LED Curve'!$D$15*(V110/$W$2)^2+'LED Curve'!$D$16*(V110/$W$2)^1+'LED Curve'!$D$17)*$AC$2+((R$5-1)*Design!C$18),0,         ('LED Curve'!$D$14*(V110/$W$2)^3+'LED Curve'!$D$15*(V110/$W$2)^2+'LED Curve'!$D$16*(V110/$W$2)^1+'LED Curve'!$D$17)*$AC$2)</f>
        <v>26.971952067254211</v>
      </c>
      <c r="AK110" s="57">
        <f>IF(AJ110=0,0,IF(D110&lt;AJ110+('LED Curve'!$D$14*(V110/$W$3)^3+'LED Curve'!$D$15*(V110/$W$3)^2+'LED Curve'!$D$16*(V110/$W$3)^1+'LED Curve'!$D$17)*$AC$3+((R$5-1)*Design!C$18),0,         ('LED Curve'!$D$14*(V110/$W$3)^3+'LED Curve'!$D$15*(V110/$W$3)^2+'LED Curve'!$D$16*(V110/$W$3)^1+'LED Curve'!$D$17)*$AC$3))</f>
        <v>67.429880168135526</v>
      </c>
      <c r="AL110" s="57">
        <f>IF(AK110=0,0,IF(D110&lt;(SUM(AJ110:AK110)+('LED Curve'!$D$14*(V110/$W$4)^3+'LED Curve'!$D$15*(V110/$W$4)^2+'LED Curve'!$D$16*(V110/$W$4)^1+'LED Curve'!$D$17)*$AC$4+((R$5-1)*Design!C$18)),0,         ('LED Curve'!$D$14*(V110/$W$4)^3+'LED Curve'!$D$15*(V110/$W$4)^2+'LED Curve'!$D$16*(V110/$W$4)^1+'LED Curve'!$D$17)*$AC$4))</f>
        <v>60.686892151321977</v>
      </c>
      <c r="AM110" s="57">
        <f>IF(AL110=0,0,IF(D110&lt;(SUM(AJ110:AL110)+('LED Curve'!$D$14*(V110/$W$5)^3+'LED Curve'!$D$15*(V110/$W$5)^2+'LED Curve'!$D$16*(V110/$W$5)^1+'LED Curve'!$D$17)*$AC$5+((R$5-1)*Design!C$18)),0,         ('LED Curve'!$D$14*(V110/$W$5)^3+'LED Curve'!$D$15*(V110/$W$5)^2+'LED Curve'!$D$16*(V110/$W$5)^1+'LED Curve'!$D$17)*$AC$5))</f>
        <v>0</v>
      </c>
      <c r="AN110" s="57">
        <f>IF(AM110=0,0,IF(D110&lt;(SUM(AJ110:AM110)+ ('LED Curve'!$D$14*(V110/$W$6)^3+'LED Curve'!$D$15*(V110/$W$6)^2+'LED Curve'!$D$16*(V110/$W$6)^1+'LED Curve'!$D$17)*$AC$6+((R$5-1)*Design!C$18)),0,         ('LED Curve'!$D$14*(V110/$W$6)^3+'LED Curve'!$D$15*(V110/$W$6)^2+'LED Curve'!$D$16*(V110/$W$6)^1+'LED Curve'!$D$17)*$AC$6))</f>
        <v>0</v>
      </c>
      <c r="AO110" s="57">
        <f>IF(AN110=0,0,IF(D110&lt;(SUM(AJ110:AN110)+('LED Curve'!$D$14*(V110/$Z$2)^3+'LED Curve'!$D$15*(V110/$Z$2)^2+'LED Curve'!$D$16*(V110/$Z$2)^1+'LED Curve'!$D$17)*$AE$2+((R$5-1)*Design!C$18)),0,         ('LED Curve'!$D$14*(V110/$Z$2)^3+'LED Curve'!$D$15*(V110/$Z$2)^2+'LED Curve'!$D$16*(V110/$Z$2)^1+'LED Curve'!$D$17)*$AE$2))</f>
        <v>0</v>
      </c>
      <c r="AP110" s="57">
        <f>IF(AO110=0,0,IF(D110&lt;(SUM(AJ110:AO110)+('LED Curve'!$D$14*(V110/$Z$3)^3+'LED Curve'!$D$15*(V110/$Z$3)^2+'LED Curve'!$D$16*(V110/$Z$3)^1+'LED Curve'!$D$17)*$AE$3+((R$5-1)*Design!C$18)),0,         ('LED Curve'!$D$14*(V110/$Z$3)^3+'LED Curve'!$D$15*(V110/$Z$3)^2+'LED Curve'!$D$16*(V110/$Z$3)^1+'LED Curve'!$D$17)*$AE$3))</f>
        <v>0</v>
      </c>
      <c r="AQ110" s="57">
        <f>IF(AP110=0,0,IF(D110&lt;(SUM(AJ110:AP110)+('LED Curve'!$D$14*(V110/$Z$4)^3+'LED Curve'!$D$15*(V110/$Z$4)^2+'LED Curve'!$D$16*(V110/$Z$4)^1+'LED Curve'!$D$17)*$AE$4+((R$5-1)*Design!C$18)),0,         ('LED Curve'!$D$14*(V110/$Z$4)^3+'LED Curve'!$D$15*(V110/$Z$4)^2+'LED Curve'!$D$16*(V110/$Z$4)^1+'LED Curve'!$D$17)*$AE$4))</f>
        <v>0</v>
      </c>
      <c r="AR110" s="57">
        <f>IF(AQ110=0,0,IF(D110&lt;(SUM(AJ110:AQ110)+('LED Curve'!$D$14*(V110/$Z$5)^3+'LED Curve'!$D$15*(V110/$Z$5)^2+'LED Curve'!$D$16*(V110/$Z$5)^1+'LED Curve'!$D$17)*$AE$5+((R$5-1)*Design!C$18)),0,         ('LED Curve'!$D$14*(V110/$Z$5)^3+'LED Curve'!$D$15*(V110/$Z$5)^2+'LED Curve'!$D$16*(V110/$Z$5)^1+'LED Curve'!$D$17)*$AE$5))</f>
        <v>0</v>
      </c>
      <c r="AS110" s="57">
        <f>IF(AR110=0,0,IF(D110&lt;(SUM(AJ110:AR110)+('LED Curve'!$D$14*(V110/$Z$6)^3+'LED Curve'!$D$15*(V110/$Z$6)^2+'LED Curve'!$D$16*(V110/$Z$6)^1+'LED Curve'!$D$17)*$AE$6+((R$5-1)*Design!C$18)),0,         ('LED Curve'!$D$14*(V110/$Z$6)^3+'LED Curve'!$D$15*(V110/$Z$6)^2+'LED Curve'!$D$16*(V110/$Z$6)^1+'LED Curve'!$D$17)*$AE$6))</f>
        <v>0</v>
      </c>
      <c r="AU110" s="59">
        <f>IF(E110&lt;('LED Curve'!$D$14*(W110/$W$2)^3+'LED Curve'!$D$15*(W110/$W$2)^2+'LED Curve'!$D$16*(W110/$W$2)^1+'LED Curve'!$D$17)*$AC$2+((R$5-1)*Design!C$18),0,         ('LED Curve'!$D$14*(W110/$W$2)^3+'LED Curve'!$D$15*(W110/$W$2)^2+'LED Curve'!$D$16*(W110/$W$2)^1+'LED Curve'!$D$17)*$AC$2)</f>
        <v>26.978183074817984</v>
      </c>
      <c r="AV110" s="59">
        <f>IF(AU110=0,0,IF(E110&lt;AU110+('LED Curve'!$D$14*(W110/$W$3)^3+'LED Curve'!$D$15*(W110/$W$3)^2+'LED Curve'!$D$16*(W110/$W$3)^1+'LED Curve'!$D$17)*$AC$3+((R$5-2)*Design!C$18),0,         ('LED Curve'!$D$14*(W110/$W$3)^3+'LED Curve'!$D$15*(W110/$W$3)^2+'LED Curve'!$D$16*(W110/$W$3)^1+'LED Curve'!$D$17)*$AC$3))</f>
        <v>67.445457687044964</v>
      </c>
      <c r="AW110" s="59">
        <f>IF(AV110=0,0,IF(E110&lt;(SUM(AU110:AV110)+('LED Curve'!$D$14*(W110/$W$4)^3+'LED Curve'!$D$15*(W110/$W$4)^2+'LED Curve'!$D$16*(W110/$W$4)^1+'LED Curve'!$D$17)*$AC$4+((R$5-3)*Design!C$18)),0,         ('LED Curve'!$D$14*(W110/$W$4)^3+'LED Curve'!$D$15*(W110/$W$4)^2+'LED Curve'!$D$16*(W110/$W$4)^1+'LED Curve'!$D$17)*$AC$4))</f>
        <v>60.700911918340466</v>
      </c>
      <c r="AX110" s="59">
        <f>IF(AW110=0,0,IF(E110&lt;(SUM(AU110:AW110)+('LED Curve'!$D$14*(W110/$W$5)^3+'LED Curve'!$D$15*(W110/$W$5)^2+'LED Curve'!$D$16*(W110/$W$5)^1+'LED Curve'!$D$17)*$AC$5+((R$5-4)*Design!C$18)),0,         ('LED Curve'!$D$14*(W110/$W$5)^3+'LED Curve'!$D$15*(W110/$W$5)^2+'LED Curve'!$D$16*(W110/$W$5)^1+'LED Curve'!$D$17)*$AC$5))</f>
        <v>0</v>
      </c>
      <c r="AY110" s="59">
        <f>IF(AX110=0,0,IF(E110&lt;(SUM(AU110:AX110)+ ('LED Curve'!$D$14*(W110/$W$6)^3+'LED Curve'!$D$15*(W110/$W$6)^2+'LED Curve'!$D$16*(W110/$W$6)^1+'LED Curve'!$D$17)*$AC$6+((R$5-5)*Design!C$18)),0,         ('LED Curve'!$D$14*(W110/$W$6)^3+'LED Curve'!$D$15*(W110/$W$6)^2+'LED Curve'!$D$16*(W110/$W$6)^1+'LED Curve'!$D$17)*$AC$6))</f>
        <v>0</v>
      </c>
      <c r="AZ110" s="59">
        <f>IF(AY110=0,0,IF(E110&lt;(SUM(AU110:AY110)+('LED Curve'!$D$14*(W110/$Z$2)^3+'LED Curve'!$D$15*(W110/$Z$2)^2+'LED Curve'!$D$16*(W110/$Z$2)^1+'LED Curve'!$D$17)*$AE$2+((R$5-6)*Design!C$18)),0,         ('LED Curve'!$D$14*(W110/$Z$2)^3+'LED Curve'!$D$15*(W110/$Z$2)^2+'LED Curve'!$D$16*(W110/$Z$2)^1+'LED Curve'!$D$17)*$AE$2))</f>
        <v>0</v>
      </c>
      <c r="BA110" s="59">
        <f>IF(AZ110=0,0,IF(E110&lt;(SUM(AU110:AZ110)+('LED Curve'!$D$14*(W110/$Z$3)^3+'LED Curve'!$D$15*(W110/$Z$3)^2+'LED Curve'!$D$16*(W110/$Z$3)^1+'LED Curve'!$D$17)*$AE$3+((R$5-7)*Design!C$18)),0,         ('LED Curve'!$D$14*(W110/$Z$3)^3+'LED Curve'!$D$15*(W110/$Z$3)^2+'LED Curve'!$D$16*(W110/$Z$3)^1+'LED Curve'!$D$17)*$AE$3))</f>
        <v>0</v>
      </c>
      <c r="BB110" s="59">
        <f>IF(BA110=0,0,IF(E110&lt;(SUM(AU110:BA110)+('LED Curve'!$D$14*(W110/$Z$4)^3+'LED Curve'!$D$15*(W110/$Z$4)^2+'LED Curve'!$D$16*(W110/$Z$4)^1+'LED Curve'!$D$17)*$AE$4+((R$5-8)*Design!C$18)),0,         ('LED Curve'!$D$14*(W110/$Z$4)^3+'LED Curve'!$D$15*(W110/$Z$4)^2+'LED Curve'!$D$16*(W110/$Z$4)^1+'LED Curve'!$D$17)*$AE$4))</f>
        <v>0</v>
      </c>
      <c r="BC110" s="59">
        <f>IF(BB110=0,0,IF(E110&lt;(SUM(AU110:BB110)+('LED Curve'!$D$14*(W110/$Z$5)^3+'LED Curve'!$D$15*(W110/$Z$5)^2+'LED Curve'!$D$16*(W110/$Z$5)^1+'LED Curve'!$D$17)*$AE$5+((R$5-9)*Design!C$18)),0,         ('LED Curve'!$D$14*(W110/$Z$5)^3+'LED Curve'!$D$15*(W110/$Z$5)^2+'LED Curve'!$D$16*(W110/$Z$5)^1+'LED Curve'!$D$17)*$AE$5))</f>
        <v>0</v>
      </c>
      <c r="BD110" s="59">
        <f>IF(BC110=0,0,IF(E110&lt;(SUM(AU110:BC110)+('LED Curve'!$D$14*(W110/$Z$6)^3+'LED Curve'!$D$15*(W110/$Z$6)^2+'LED Curve'!$D$16*(W110/$Z$6)^1+'LED Curve'!$D$17)*$AE$6+((R$5-10)*Design!C$18)),0,         ('LED Curve'!$D$14*(W110/$Z$6)^3+'LED Curve'!$D$15*(W110/$Z$6)^2+'LED Curve'!$D$16*(W110/$Z$6)^1+'LED Curve'!$D$17)*$AE$6))</f>
        <v>0</v>
      </c>
      <c r="BE110">
        <f t="shared" si="158"/>
        <v>155.12455268020341</v>
      </c>
      <c r="BF110" s="64">
        <f t="shared" si="124"/>
        <v>251.84835593876142</v>
      </c>
      <c r="BG110" s="64">
        <f t="shared" si="125"/>
        <v>251.84835593876142</v>
      </c>
      <c r="BH110" s="64">
        <f t="shared" si="126"/>
        <v>0</v>
      </c>
      <c r="BI110" s="64">
        <f t="shared" si="127"/>
        <v>0</v>
      </c>
      <c r="BJ110" s="64">
        <f t="shared" si="128"/>
        <v>0</v>
      </c>
      <c r="BK110" s="64">
        <f t="shared" si="129"/>
        <v>0</v>
      </c>
      <c r="BL110" s="64">
        <f t="shared" si="130"/>
        <v>0</v>
      </c>
      <c r="BM110" s="64">
        <f t="shared" si="131"/>
        <v>0</v>
      </c>
      <c r="BN110" s="64">
        <f t="shared" si="132"/>
        <v>0</v>
      </c>
      <c r="BO110" s="64">
        <f t="shared" si="133"/>
        <v>0</v>
      </c>
      <c r="BQ110" s="67">
        <f t="shared" si="134"/>
        <v>258.33356298364669</v>
      </c>
      <c r="BR110" s="67">
        <f t="shared" si="135"/>
        <v>258.33356298364669</v>
      </c>
      <c r="BS110" s="67">
        <f t="shared" si="136"/>
        <v>258.33356298364669</v>
      </c>
      <c r="BT110" s="67">
        <f t="shared" si="137"/>
        <v>0</v>
      </c>
      <c r="BU110" s="67">
        <f t="shared" si="138"/>
        <v>0</v>
      </c>
      <c r="BV110" s="67">
        <f t="shared" si="139"/>
        <v>0</v>
      </c>
      <c r="BW110" s="67">
        <f t="shared" si="140"/>
        <v>0</v>
      </c>
      <c r="BX110" s="67">
        <f t="shared" si="141"/>
        <v>0</v>
      </c>
      <c r="BY110" s="67">
        <f t="shared" si="142"/>
        <v>0</v>
      </c>
      <c r="BZ110" s="67">
        <f t="shared" si="143"/>
        <v>0</v>
      </c>
      <c r="CB110" s="70">
        <f t="shared" si="144"/>
        <v>265.54626176718722</v>
      </c>
      <c r="CC110" s="70">
        <f t="shared" si="145"/>
        <v>265.54626176718722</v>
      </c>
      <c r="CD110" s="70">
        <f t="shared" si="146"/>
        <v>265.54626176718722</v>
      </c>
      <c r="CE110" s="70">
        <f t="shared" si="147"/>
        <v>0</v>
      </c>
      <c r="CF110" s="70">
        <f t="shared" si="148"/>
        <v>0</v>
      </c>
      <c r="CG110" s="70">
        <f t="shared" si="149"/>
        <v>0</v>
      </c>
      <c r="CH110" s="70">
        <f t="shared" si="150"/>
        <v>0</v>
      </c>
      <c r="CI110" s="70">
        <f t="shared" si="151"/>
        <v>0</v>
      </c>
      <c r="CJ110" s="70">
        <f t="shared" si="152"/>
        <v>0</v>
      </c>
      <c r="CK110" s="70">
        <f t="shared" si="153"/>
        <v>0</v>
      </c>
      <c r="CL110">
        <f t="shared" si="159"/>
        <v>796.63878530156171</v>
      </c>
      <c r="CM110" s="64">
        <f t="shared" si="160"/>
        <v>251.84835593876142</v>
      </c>
      <c r="CN110" s="64">
        <f t="shared" si="161"/>
        <v>251.84835593876142</v>
      </c>
      <c r="CO110" s="64">
        <f t="shared" si="162"/>
        <v>0</v>
      </c>
      <c r="CP110" s="64">
        <f t="shared" si="163"/>
        <v>0</v>
      </c>
      <c r="CQ110" s="64">
        <f t="shared" si="164"/>
        <v>0</v>
      </c>
      <c r="CR110" s="64">
        <f t="shared" si="165"/>
        <v>0</v>
      </c>
      <c r="CS110" s="64">
        <f t="shared" si="166"/>
        <v>0</v>
      </c>
      <c r="CT110" s="64">
        <f t="shared" si="167"/>
        <v>0</v>
      </c>
      <c r="CU110" s="64">
        <f t="shared" si="168"/>
        <v>0</v>
      </c>
      <c r="CV110" s="64">
        <f t="shared" si="169"/>
        <v>0</v>
      </c>
      <c r="CX110" s="103">
        <f t="shared" si="170"/>
        <v>258.33356298364669</v>
      </c>
      <c r="CY110" s="103">
        <f t="shared" si="171"/>
        <v>258.33356298364669</v>
      </c>
      <c r="CZ110" s="103">
        <f t="shared" si="172"/>
        <v>258.33356298364669</v>
      </c>
      <c r="DA110" s="103">
        <f t="shared" si="173"/>
        <v>0</v>
      </c>
      <c r="DB110" s="103">
        <f t="shared" si="174"/>
        <v>0</v>
      </c>
      <c r="DC110" s="103">
        <f t="shared" si="175"/>
        <v>0</v>
      </c>
      <c r="DD110" s="103">
        <f t="shared" si="176"/>
        <v>0</v>
      </c>
      <c r="DE110" s="103">
        <f t="shared" si="177"/>
        <v>0</v>
      </c>
      <c r="DF110" s="103">
        <f t="shared" si="178"/>
        <v>0</v>
      </c>
      <c r="DG110" s="103">
        <f t="shared" si="179"/>
        <v>0</v>
      </c>
      <c r="DI110" s="70">
        <f t="shared" si="180"/>
        <v>265.54626176718722</v>
      </c>
      <c r="DJ110" s="70">
        <f t="shared" si="181"/>
        <v>265.54626176718722</v>
      </c>
      <c r="DK110" s="70">
        <f t="shared" si="182"/>
        <v>265.54626176718722</v>
      </c>
      <c r="DL110" s="70">
        <f t="shared" si="183"/>
        <v>0</v>
      </c>
      <c r="DM110" s="70">
        <f t="shared" si="184"/>
        <v>0</v>
      </c>
      <c r="DN110" s="70">
        <f t="shared" si="185"/>
        <v>0</v>
      </c>
      <c r="DO110" s="70">
        <f t="shared" si="186"/>
        <v>0</v>
      </c>
      <c r="DP110" s="70">
        <f t="shared" si="187"/>
        <v>0</v>
      </c>
      <c r="DQ110" s="70">
        <f t="shared" si="188"/>
        <v>0</v>
      </c>
      <c r="DR110" s="70">
        <f t="shared" si="189"/>
        <v>0</v>
      </c>
      <c r="DT110">
        <f t="shared" si="190"/>
        <v>35.703164985632853</v>
      </c>
      <c r="DU110">
        <f t="shared" si="191"/>
        <v>40.731893381522781</v>
      </c>
      <c r="DV110">
        <f t="shared" si="192"/>
        <v>46.093221564108532</v>
      </c>
      <c r="DX110">
        <f t="shared" si="193"/>
        <v>0.63353613728404323</v>
      </c>
      <c r="DY110">
        <f t="shared" si="194"/>
        <v>0.623616255294136</v>
      </c>
      <c r="DZ110">
        <f t="shared" si="195"/>
        <v>0.61281345523040176</v>
      </c>
      <c r="EB110">
        <f t="shared" si="196"/>
        <v>6.7883839381537774</v>
      </c>
      <c r="EC110">
        <f t="shared" si="197"/>
        <v>16.970959845384442</v>
      </c>
      <c r="ED110">
        <f t="shared" si="198"/>
        <v>0</v>
      </c>
      <c r="EE110">
        <f t="shared" si="199"/>
        <v>0</v>
      </c>
      <c r="EF110">
        <f t="shared" si="200"/>
        <v>0</v>
      </c>
      <c r="EG110">
        <f t="shared" si="201"/>
        <v>0</v>
      </c>
      <c r="EH110">
        <f t="shared" si="202"/>
        <v>0</v>
      </c>
      <c r="EI110">
        <f t="shared" si="203"/>
        <v>0</v>
      </c>
      <c r="EJ110">
        <f t="shared" si="204"/>
        <v>0</v>
      </c>
      <c r="EK110">
        <f t="shared" si="205"/>
        <v>0</v>
      </c>
      <c r="EM110">
        <f t="shared" si="206"/>
        <v>6.9677604781579152</v>
      </c>
      <c r="EN110">
        <f t="shared" si="207"/>
        <v>17.419401195394787</v>
      </c>
      <c r="EO110">
        <f t="shared" si="208"/>
        <v>15.677461075855311</v>
      </c>
      <c r="EP110">
        <f t="shared" si="209"/>
        <v>0</v>
      </c>
      <c r="EQ110">
        <f t="shared" si="210"/>
        <v>0</v>
      </c>
      <c r="ER110">
        <f t="shared" si="211"/>
        <v>0</v>
      </c>
      <c r="ES110">
        <f t="shared" si="212"/>
        <v>0</v>
      </c>
      <c r="ET110">
        <f t="shared" si="213"/>
        <v>0</v>
      </c>
      <c r="EU110">
        <f t="shared" si="214"/>
        <v>0</v>
      </c>
      <c r="EV110">
        <f t="shared" si="215"/>
        <v>0</v>
      </c>
      <c r="EX110">
        <f t="shared" si="216"/>
        <v>7.163955664788717</v>
      </c>
      <c r="EY110">
        <f t="shared" si="217"/>
        <v>17.90988916197179</v>
      </c>
      <c r="EZ110">
        <f t="shared" si="218"/>
        <v>16.118900245774611</v>
      </c>
      <c r="FA110">
        <f t="shared" si="219"/>
        <v>0</v>
      </c>
      <c r="FB110">
        <f t="shared" si="220"/>
        <v>0</v>
      </c>
      <c r="FC110">
        <f t="shared" si="221"/>
        <v>0</v>
      </c>
      <c r="FD110">
        <f t="shared" si="222"/>
        <v>0</v>
      </c>
      <c r="FE110">
        <f t="shared" si="223"/>
        <v>0</v>
      </c>
      <c r="FF110">
        <f t="shared" si="224"/>
        <v>0</v>
      </c>
      <c r="FG110">
        <f t="shared" si="225"/>
        <v>0</v>
      </c>
      <c r="FJ110">
        <f>IF($W$2=0,0,IF(BF110&lt;=0,0,('LED Curve'!$D$19*(BF110/$W$2)^3+'LED Curve'!$D$20*(BF110/$W$2)^2+'LED Curve'!$D$21*(BF110/$W$2)^1+'LED Curve'!$D$22)*$AC$2*$W$2))</f>
        <v>843.64302736921911</v>
      </c>
      <c r="FK110">
        <f>IF($W$3=0,0,IF(BG110&lt;=0,0,('LED Curve'!$D$19*(BG110/$W$3)^3+'LED Curve'!$D$20*(BG110/$W$3)^2+'LED Curve'!$D$21*(BG110/$W$3)^1+'LED Curve'!$D$22)*$AC$3*$W$3))</f>
        <v>2109.1075684230477</v>
      </c>
      <c r="FL110">
        <f>IF($W$4=0,0,IF(BH110&lt;=0,0,('LED Curve'!$D$19*(BH110/$W$4)^3+'LED Curve'!$D$20*(BH110/$W$4)^2+'LED Curve'!$D$21*(BH110/$W$4)^1+'LED Curve'!$D$22)*$AC$4*$W$4))</f>
        <v>0</v>
      </c>
      <c r="FM110">
        <f>IF($W$5=0,0,IF(BI110&lt;=0,0,('LED Curve'!$D$19*(BI110/$W$5)^3+'LED Curve'!$D$20*(BI110/$W$5)^2+'LED Curve'!$D$21*(BI110/$W$5)^1+'LED Curve'!$D$22)*$AC$5*$W$5))</f>
        <v>0</v>
      </c>
      <c r="FN110">
        <f>IF($W$6=0,0,IF(BJ110&lt;=0,0,('LED Curve'!$D$19*(BJ110/$W$6)^3+'LED Curve'!$D$20*(BJ110/$W$6)^2+'LED Curve'!$D$21*(BJ110/$W$6)^1+'LED Curve'!$D$22)*$AC$6*$W$6))</f>
        <v>0</v>
      </c>
      <c r="FO110">
        <f>IF($Z$2=0,0,IF(BK110&lt;=0,0,('LED Curve'!$D$19*(BK110/$Z$2)^3+'LED Curve'!$D$20*(BK110/$Z$2)^2+'LED Curve'!$D$21*(BK110/$Z$2)^1+'LED Curve'!$D$22)*$AE$2*$Z$2))</f>
        <v>0</v>
      </c>
      <c r="FP110">
        <f>IF($Z$3=0,0,IF(BL110&lt;=0,0,('LED Curve'!$D$19*(BL110/$Z$3)^3+'LED Curve'!$D$20*(BL110/$Z$3)^2+'LED Curve'!$D$21*(BL110/$Z$3)^1+'LED Curve'!$D$22)*$AE$3*$Z$3))</f>
        <v>0</v>
      </c>
      <c r="FQ110">
        <f>IF($Z$4=0,0,IF(BM110&lt;=0,0,('LED Curve'!$D$19*(BM110/$Z$4)^3+'LED Curve'!$D$20*(BM110/$Z$4)^2+'LED Curve'!$D$21*(BM110/$Z$4)^1+'LED Curve'!$D$22)*$AE$4*$Z$4))</f>
        <v>0</v>
      </c>
      <c r="FR110">
        <f>IF($Z$5=0,0,IF(BN110&lt;=0,0,('LED Curve'!$D$19*(BN110/$Z$5)^3+'LED Curve'!$D$20*(BN110/$Z$5)^2+'LED Curve'!$D$21*(BN110/$Z$5)^1+'LED Curve'!$D$22)*$AE$5*$Z$5))</f>
        <v>0</v>
      </c>
      <c r="FS110">
        <f>IF($Z$6=0,0,IF(BO110&lt;=0,0,('LED Curve'!$D$19*(BO110/$Z$6)^3+'LED Curve'!$D$20*(BO110/$Z$6)^2+'LED Curve'!$D$21*(BO110/$Z$6)^1+'LED Curve'!$D$22)*$AE$6*$Z$6))</f>
        <v>0</v>
      </c>
      <c r="FU110">
        <f>IF($W$2=0,0,IF(BQ110&lt;=0,0,('LED Curve'!$D$19*(BQ110/$W$2)^3+'LED Curve'!$D$20*(BQ110/$W$2)^2+'LED Curve'!$D$21*(BQ110/$W$2)^1+'LED Curve'!$D$22)*$AC$2*$W$2))</f>
        <v>855.92092747036156</v>
      </c>
      <c r="FV110">
        <f>IF($W$3=0,0,IF(BR110&lt;=0,0,('LED Curve'!$D$19*(BR110/$W$3)^3+'LED Curve'!$D$20*(BR110/$W$3)^2+'LED Curve'!$D$21*(BR110/$W$3)^1+'LED Curve'!$D$22)*$AC$3*$W$3))</f>
        <v>2139.8023186759037</v>
      </c>
      <c r="FW110">
        <f>IF($W$4=0,0,IF(BS110&lt;=0,0,('LED Curve'!$D$19*(BS110/$W$4)^3+'LED Curve'!$D$20*(BS110/$W$4)^2+'LED Curve'!$D$21*(BS110/$W$4)^1+'LED Curve'!$D$22)*$AC$4*$W$4))</f>
        <v>1925.8220868083135</v>
      </c>
      <c r="FX110">
        <f>IF($W$5=0,0,IF(BT110&lt;=0,0,('LED Curve'!$D$19*(BT110/$W$5)^3+'LED Curve'!$D$20*(BT110/$W$5)^2+'LED Curve'!$D$21*(BT110/$W$5)^1+'LED Curve'!$D$22)*$AC$5*$W$5))</f>
        <v>0</v>
      </c>
      <c r="FY110">
        <f>IF($W$6=0,0,IF(BU110&lt;=0,0,('LED Curve'!$D$19*(BU110/$W$6)^3+'LED Curve'!$D$20*(BU110/$W$6)^2+'LED Curve'!$D$21*(BU110/$W$6)^1+'LED Curve'!$D$22)*$AC$6*$W$6))</f>
        <v>0</v>
      </c>
      <c r="FZ110">
        <f>IF($Z$2=0,0,IF(BV110&lt;=0,0,('LED Curve'!$D$19*(BV110/$Z$2)^3+'LED Curve'!$D$20*(BV110/$Z$2)^2+'LED Curve'!$D$21*(BV110/$Z$2)^1+'LED Curve'!$D$22)*$AE$2*$Z$2))</f>
        <v>0</v>
      </c>
      <c r="GA110">
        <f>IF($Z$3=0,0,IF(BW110&lt;=0,0,('LED Curve'!$D$19*(BW110/$Z$3)^3+'LED Curve'!$D$20*(BW110/$Z$3)^2+'LED Curve'!$D$21*(BW110/$Z$3)^1+'LED Curve'!$D$22)*$AE$3*$Z$3))</f>
        <v>0</v>
      </c>
      <c r="GB110">
        <f>IF($Z$4=0,0,IF(BX110&lt;=0,0,('LED Curve'!$D$19*(BX110/$Z$4)^3+'LED Curve'!$D$20*(BX110/$Z$4)^2+'LED Curve'!$D$21*(BX110/$Z$4)^1+'LED Curve'!$D$22)*$AE$4*$Z$4))</f>
        <v>0</v>
      </c>
      <c r="GC110">
        <f>IF($Z$5=0,0,IF(BY110&lt;=0,0,('LED Curve'!$D$19*(BY110/$Z$5)^3+'LED Curve'!$D$20*(BY110/$Z$5)^2+'LED Curve'!$D$21*(BY110/$Z$5)^1+'LED Curve'!$D$22)*$AE$5*$Z$5))</f>
        <v>0</v>
      </c>
      <c r="GD110">
        <f>IF($Z$6=0,0,IF(BZ110&lt;=0,0,('LED Curve'!$D$19*(BZ110/$Z$6)^3+'LED Curve'!$D$20*(BZ110/$Z$6)^2+'LED Curve'!$D$21*(BZ110/$Z$6)^1+'LED Curve'!$D$22)*$AE$6*$Z$6))</f>
        <v>0</v>
      </c>
      <c r="GF110">
        <f>IF($W$2=0,0,IF(CB110&lt;=0,0,('LED Curve'!$D$19*(CB110/$W$2)^3+'LED Curve'!$D$20*(CB110/$W$2)^2+'LED Curve'!$D$21*(CB110/$W$2)^1+'LED Curve'!$D$22)*$AC$2*$W$2))</f>
        <v>868.82151579763445</v>
      </c>
      <c r="GG110">
        <f>IF($W$3=0,0,IF(CC110&lt;=0,0,('LED Curve'!$D$19*(CC110/$W$3)^3+'LED Curve'!$D$20*(CC110/$W$3)^2+'LED Curve'!$D$21*(CC110/$W$3)^1+'LED Curve'!$D$22)*$AC$3*$W$3))</f>
        <v>2172.0537894940862</v>
      </c>
      <c r="GH110">
        <f>IF($W$4=0,0,IF(CD110&lt;=0,0,('LED Curve'!$D$19*(CD110/$W$4)^3+'LED Curve'!$D$20*(CD110/$W$4)^2+'LED Curve'!$D$21*(CD110/$W$4)^1+'LED Curve'!$D$22)*$AC$4*$W$4))</f>
        <v>1954.8484105446776</v>
      </c>
      <c r="GI110">
        <f>IF($W$5=0,0,IF(CE110&lt;=0,0,('LED Curve'!$D$19*(CE110/$W$5)^3+'LED Curve'!$D$20*(CE110/$W$5)^2+'LED Curve'!$D$21*(CE110/$W$5)^1+'LED Curve'!$D$22)*$AC$5*$W$5))</f>
        <v>0</v>
      </c>
      <c r="GJ110">
        <f>IF($W$6=0,0,IF(CF110&lt;=0,0,('LED Curve'!$D$19*(CF110/$W$6)^3+'LED Curve'!$D$20*(CF110/$W$6)^2+'LED Curve'!$D$21*(CF110/$W$6)^1+'LED Curve'!$D$22)*$AC$6*$W$6))</f>
        <v>0</v>
      </c>
      <c r="GK110">
        <f>IF($Z$2=0,0,IF(CG110&lt;=0,0,('LED Curve'!$D$19*(CG110/$Z$2)^3+'LED Curve'!$D$20*(CG110/$Z$2)^2+'LED Curve'!$D$21*(CG110/$Z$2)^1+'LED Curve'!$D$22)*$AE$2*$Z$2))</f>
        <v>0</v>
      </c>
      <c r="GL110">
        <f>IF($Z$3=0,0,IF(CH110&lt;=0,0,('LED Curve'!$D$19*(CH110/$Z$3)^3+'LED Curve'!$D$20*(CH110/$Z$3)^2+'LED Curve'!$D$21*(CH110/$Z$3)^1+'LED Curve'!$D$22)*$AE$3*$Z$3))</f>
        <v>0</v>
      </c>
      <c r="GM110">
        <f>IF($Z$4=0,0,IF(CI110&lt;=0,0,('LED Curve'!$D$19*(CI110/$Z$4)^3+'LED Curve'!$D$20*(CI110/$Z$4)^2+'LED Curve'!$D$21*(CI110/$Z$4)^1+'LED Curve'!$D$22)*$AE$4*$Z$4))</f>
        <v>0</v>
      </c>
      <c r="GN110">
        <f>IF($Z$5=0,0,IF(CJ110&lt;=0,0,('LED Curve'!$D$19*(CJ110/$Z$5)^3+'LED Curve'!$D$20*(CJ110/$Z$5)^2+'LED Curve'!$D$21*(CJ110/$Z$5)^1+'LED Curve'!$D$22)*$AE$5*$Z$5))</f>
        <v>0</v>
      </c>
      <c r="GO110">
        <f>IF($Z$6=0,0,IF(CK110&lt;=0,0,('LED Curve'!$D$19*(CK110/$Z$6)^3+'LED Curve'!$D$20*(CK110/$Z$6)^2+'LED Curve'!$D$21*(CK110/$Z$6)^1+'LED Curve'!$D$22)*$AE$6*$Z$6))</f>
        <v>0</v>
      </c>
      <c r="GQ110">
        <f t="shared" si="226"/>
        <v>2952.7505957922667</v>
      </c>
      <c r="GR110">
        <f t="shared" si="154"/>
        <v>1187.8547103746887</v>
      </c>
      <c r="GS110">
        <f t="shared" si="227"/>
        <v>4921.545332954579</v>
      </c>
      <c r="GT110">
        <f t="shared" si="155"/>
        <v>2613.3194161154634</v>
      </c>
      <c r="GU110">
        <f t="shared" si="228"/>
        <v>4995.7237158363987</v>
      </c>
      <c r="GV110">
        <f t="shared" si="156"/>
        <v>2433.6116712780613</v>
      </c>
    </row>
    <row r="111" spans="1:204" ht="16.899999999999999">
      <c r="A111">
        <v>100</v>
      </c>
      <c r="B111">
        <f t="shared" si="117"/>
        <v>3.2552083333333335E-3</v>
      </c>
      <c r="C111" s="50">
        <f t="shared" si="118"/>
        <v>142.40679374780237</v>
      </c>
      <c r="D111" s="50">
        <f t="shared" si="119"/>
        <v>158.38532638644705</v>
      </c>
      <c r="E111" s="50">
        <f t="shared" si="120"/>
        <v>174.36385902509176</v>
      </c>
      <c r="G111" s="52">
        <f t="shared" si="121"/>
        <v>2.2604252975841646</v>
      </c>
      <c r="H111" s="52">
        <f t="shared" si="122"/>
        <v>2.5140527997848738</v>
      </c>
      <c r="I111" s="52">
        <f t="shared" si="123"/>
        <v>2.7676803019855831</v>
      </c>
      <c r="J111" s="52">
        <f>IF(C111&lt;Calculation!D$19,0,G111)</f>
        <v>2.2604252975841646</v>
      </c>
      <c r="K111" s="52">
        <f>IF(D111&lt;Calculation!D$19,0,H111)</f>
        <v>2.5140527997848738</v>
      </c>
      <c r="L111" s="52">
        <f>IF(E111&lt;Calculation!D$19,0,I111)</f>
        <v>2.7676803019855831</v>
      </c>
      <c r="M111" s="52">
        <f>IF(IF(C111&lt;Calculation!D$19,0,C111*(R$3/(R$2+R$3)))&gt;0,$H$2*SIN(2*PI()*$E$2*B111)+$H$5,0)</f>
        <v>2.2768297920755374</v>
      </c>
      <c r="N111" s="52">
        <f>IF(IF(D111&lt;Calculation!D$19,0,D111*(R$3/(R$2+R$3)))&gt;0,$J$2*SIN(2*PI()*$E$2*B111)+$J$5,0)</f>
        <v>2.3363293875491364</v>
      </c>
      <c r="O111" s="52">
        <f>IF(IF(E111&lt;Calculation!D$19,0,E111*(R$3/(R$2+R$3)))&gt;0,$L$2*SIN(2*PI()*$E$2*B111)+$L$5,0)</f>
        <v>2.4023764086706327</v>
      </c>
      <c r="Q111" s="55">
        <f>(M111/Design!C$43)*10^3</f>
        <v>252.98108800839302</v>
      </c>
      <c r="R111" s="55">
        <f>(N111/Design!C$43)*10^3</f>
        <v>259.5921541721263</v>
      </c>
      <c r="S111" s="55">
        <f>(O111/Design!C$43)*10^3</f>
        <v>266.93071207451476</v>
      </c>
      <c r="U111" s="55">
        <f>(($H$2*SIN(2*PI()*$E$2*B111)+$H$5)/Design!C$43)*10^3</f>
        <v>252.98108800839302</v>
      </c>
      <c r="V111" s="55">
        <f>(($J$2*SIN(2*PI()*$E$2*B111)+$J$5)/Design!C$43)*10^3</f>
        <v>259.5921541721263</v>
      </c>
      <c r="W111" s="55">
        <f>(($L$2*SIN(2*PI()*$E$2*B111)+$L$5)/Design!C$43)*10^3</f>
        <v>266.93071207451476</v>
      </c>
      <c r="Y111" s="99">
        <f>IF(C111&lt;('LED Curve'!$D$14*(U111/$W$2)^3+'LED Curve'!$D$15*(U111/$W$2)^2+'LED Curve'!$D$16*(U111/$W$2)^1+'LED Curve'!$D$17)*$AC$2+((R$5-1)*Design!C$18),0,         ('LED Curve'!$D$14*(U111/$W$2)^3+'LED Curve'!$D$15*(U111/$W$2)^2+'LED Curve'!$D$16*(U111/$W$2)^1+'LED Curve'!$D$17)*$AC$2)</f>
        <v>26.958149524835164</v>
      </c>
      <c r="Z111" s="99">
        <f>IF(Y111=0,0,IF(C111&lt;Y111+('LED Curve'!$D$14*(U111/$W$3)^3+'LED Curve'!$D$15*(U111/$W$3)^2+'LED Curve'!$D$16*(U111/$W$3)^1+'LED Curve'!$D$17)*$AC$3+((R$5-2)*Design!C$18),0,         ('LED Curve'!$D$14*(U111/$W$3)^3+'LED Curve'!$D$15*(U111/$W$3)^2+'LED Curve'!$D$16*(U111/$W$3)^1+'LED Curve'!$D$17)*$AC$3))</f>
        <v>67.395373812087911</v>
      </c>
      <c r="AA111" s="99">
        <f>IF(Z111=0,0,IF(C111&lt;(SUM(Y111:Z111)+('LED Curve'!$D$14*(U111/$W$4)^3+'LED Curve'!$D$15*(U111/$W$4)^2+'LED Curve'!$D$16*(U111/$W$4)^1+'LED Curve'!$D$17)*$AC$4+((R$5-3)*Design!C$18)),0,         ('LED Curve'!$D$14*(U111/$W$4)^3+'LED Curve'!$D$15*(U111/$W$4)^2+'LED Curve'!$D$16*(U111/$W$4)^1+'LED Curve'!$D$17)*$AC$4))</f>
        <v>0</v>
      </c>
      <c r="AB111" s="99">
        <f>IF(AA111=0,0,IF(C111&lt;(SUM(Y111:AA111)+('LED Curve'!$D$14*(U111/$W$5)^3+'LED Curve'!$D$15*(U111/$W$5)^2+'LED Curve'!$D$16*(U111/$W$5)^1+'LED Curve'!$D$17)*$AC$5+((R$5-4)*Design!C$18)),0,         ('LED Curve'!$D$14*(U111/$W$5)^3+'LED Curve'!$D$15*(U111/$W$5)^2+'LED Curve'!$D$16*(U111/$W$5)^1+'LED Curve'!$D$17)*$AC$5))</f>
        <v>0</v>
      </c>
      <c r="AC111" s="99">
        <f>IF(AB111=0,0,IF(C111&lt;(SUM(Y111:AB111)+ ('LED Curve'!$D$14*(U111/$W$6)^3+'LED Curve'!$D$15*(U111/$W$6)^2+'LED Curve'!$D$16*(U111/$W$6)^1+'LED Curve'!$D$17)*$AC$6+((R$5-5)*Design!C$18)),0,         ('LED Curve'!$D$14*(U111/$W$6)^3+'LED Curve'!$D$15*(U111/$W$6)^2+'LED Curve'!$D$16*(U111/$W$6)^1+'LED Curve'!$D$17)*$AC$6))</f>
        <v>0</v>
      </c>
      <c r="AD111" s="99">
        <f>IF(AC111=0,0,IF(C111&lt;(SUM(Y111:AC111)+('LED Curve'!$D$14*(U111/$Z$2)^3+'LED Curve'!$D$15*(U111/$Z$2)^2+'LED Curve'!$D$16*(U111/$Z$2)^1+'LED Curve'!$D$17)*$AE$2+((R$5-6)*Design!C$18)),0,         ('LED Curve'!$D$14*(U111/$Z$2)^3+'LED Curve'!$D$15*(U111/$Z$2)^2+'LED Curve'!$D$16*(U111/$Z$2)^1+'LED Curve'!$D$17)*$AE$2))</f>
        <v>0</v>
      </c>
      <c r="AE111" s="99">
        <f>IF(AD111=0,0,IF(C111&lt;(SUM(Y111:AD111)+('LED Curve'!$D$14*(U111/$Z$3)^3+'LED Curve'!$D$15*(U111/$Z$3)^2+'LED Curve'!$D$16*(U111/$Z$3)^1+'LED Curve'!$D$17)*$AE$3+((R$5-7)*Design!C$18)),0,         ('LED Curve'!$D$14*(U111/$Z$3)^3+'LED Curve'!$D$15*(U111/$Z$3)^2+'LED Curve'!$D$16*(U111/$Z$3)^1+'LED Curve'!$D$17)*$AE$3))</f>
        <v>0</v>
      </c>
      <c r="AF111" s="99">
        <f>IF(AE111=0,0,IF(C111&lt;(SUM(Y111:AE111)+('LED Curve'!$D$14*(U111/$Z$4)^3+'LED Curve'!$D$15*(U111/$Z$4)^2+'LED Curve'!$D$16*(U111/$Z$4)^1+'LED Curve'!$D$17)*$AE$4+((R$5-8)*Design!C$18)),0,         ('LED Curve'!$D$14*(U111/$Z$4)^3+'LED Curve'!$D$15*(U111/$Z$4)^2+'LED Curve'!$D$16*(U111/$Z$4)^1+'LED Curve'!$D$17)*$AE$4))</f>
        <v>0</v>
      </c>
      <c r="AG111" s="99">
        <f>IF(AF111=0,0,IF(C111&lt;(SUM(Y111:AF111)+('LED Curve'!$D$14*(U111/$Z$5)^3+'LED Curve'!$D$15*(U111/$Z$5)^2+'LED Curve'!$D$16*(U111/$Z$5)^1+'LED Curve'!$D$17)*$AE$5+((R$5-9)*Design!C$18)),0,         ('LED Curve'!$D$14*(U111/$Z$5)^3+'LED Curve'!$D$15*(U111/$Z$5)^2+'LED Curve'!$D$16*(U111/$Z$5)^1+'LED Curve'!$D$17)*$AE$5))</f>
        <v>0</v>
      </c>
      <c r="AH111" s="99">
        <f>IF(AG111=0,0,IF(C111&lt;(SUM(Y111:AG111)+('LED Curve'!$D$14*(U111/$Z$6)^3+'LED Curve'!$D$15*(U111/$Z$6)^2+'LED Curve'!$D$16*(U111/$Z$6)^1+'LED Curve'!$D$17)*$AE$6+((R$5-10)*Design!C$18)),0,         ('LED Curve'!$D$14*(U111/$Z$6)^3+'LED Curve'!$D$15*(U111/$Z$6)^2+'LED Curve'!$D$16*(U111/$Z$6)^1+'LED Curve'!$D$17)*$AE$6))</f>
        <v>0</v>
      </c>
      <c r="AI111">
        <f t="shared" si="157"/>
        <v>94.353523336923075</v>
      </c>
      <c r="AJ111" s="57">
        <f>IF(D111&lt;('LED Curve'!$D$14*(V111/$W$2)^3+'LED Curve'!$D$15*(V111/$W$2)^2+'LED Curve'!$D$16*(V111/$W$2)^1+'LED Curve'!$D$17)*$AC$2+((R$5-1)*Design!C$18),0,         ('LED Curve'!$D$14*(V111/$W$2)^3+'LED Curve'!$D$15*(V111/$W$2)^2+'LED Curve'!$D$16*(V111/$W$2)^1+'LED Curve'!$D$17)*$AC$2)</f>
        <v>26.974074656580516</v>
      </c>
      <c r="AK111" s="57">
        <f>IF(AJ111=0,0,IF(D111&lt;AJ111+('LED Curve'!$D$14*(V111/$W$3)^3+'LED Curve'!$D$15*(V111/$W$3)^2+'LED Curve'!$D$16*(V111/$W$3)^1+'LED Curve'!$D$17)*$AC$3+((R$5-1)*Design!C$18),0,         ('LED Curve'!$D$14*(V111/$W$3)^3+'LED Curve'!$D$15*(V111/$W$3)^2+'LED Curve'!$D$16*(V111/$W$3)^1+'LED Curve'!$D$17)*$AC$3))</f>
        <v>67.435186641451295</v>
      </c>
      <c r="AL111" s="57">
        <f>IF(AK111=0,0,IF(D111&lt;(SUM(AJ111:AK111)+('LED Curve'!$D$14*(V111/$W$4)^3+'LED Curve'!$D$15*(V111/$W$4)^2+'LED Curve'!$D$16*(V111/$W$4)^1+'LED Curve'!$D$17)*$AC$4+((R$5-1)*Design!C$18)),0,         ('LED Curve'!$D$14*(V111/$W$4)^3+'LED Curve'!$D$15*(V111/$W$4)^2+'LED Curve'!$D$16*(V111/$W$4)^1+'LED Curve'!$D$17)*$AC$4))</f>
        <v>60.69166797730616</v>
      </c>
      <c r="AM111" s="57">
        <f>IF(AL111=0,0,IF(D111&lt;(SUM(AJ111:AL111)+('LED Curve'!$D$14*(V111/$W$5)^3+'LED Curve'!$D$15*(V111/$W$5)^2+'LED Curve'!$D$16*(V111/$W$5)^1+'LED Curve'!$D$17)*$AC$5+((R$5-1)*Design!C$18)),0,         ('LED Curve'!$D$14*(V111/$W$5)^3+'LED Curve'!$D$15*(V111/$W$5)^2+'LED Curve'!$D$16*(V111/$W$5)^1+'LED Curve'!$D$17)*$AC$5))</f>
        <v>0</v>
      </c>
      <c r="AN111" s="57">
        <f>IF(AM111=0,0,IF(D111&lt;(SUM(AJ111:AM111)+ ('LED Curve'!$D$14*(V111/$W$6)^3+'LED Curve'!$D$15*(V111/$W$6)^2+'LED Curve'!$D$16*(V111/$W$6)^1+'LED Curve'!$D$17)*$AC$6+((R$5-1)*Design!C$18)),0,         ('LED Curve'!$D$14*(V111/$W$6)^3+'LED Curve'!$D$15*(V111/$W$6)^2+'LED Curve'!$D$16*(V111/$W$6)^1+'LED Curve'!$D$17)*$AC$6))</f>
        <v>0</v>
      </c>
      <c r="AO111" s="57">
        <f>IF(AN111=0,0,IF(D111&lt;(SUM(AJ111:AN111)+('LED Curve'!$D$14*(V111/$Z$2)^3+'LED Curve'!$D$15*(V111/$Z$2)^2+'LED Curve'!$D$16*(V111/$Z$2)^1+'LED Curve'!$D$17)*$AE$2+((R$5-1)*Design!C$18)),0,         ('LED Curve'!$D$14*(V111/$Z$2)^3+'LED Curve'!$D$15*(V111/$Z$2)^2+'LED Curve'!$D$16*(V111/$Z$2)^1+'LED Curve'!$D$17)*$AE$2))</f>
        <v>0</v>
      </c>
      <c r="AP111" s="57">
        <f>IF(AO111=0,0,IF(D111&lt;(SUM(AJ111:AO111)+('LED Curve'!$D$14*(V111/$Z$3)^3+'LED Curve'!$D$15*(V111/$Z$3)^2+'LED Curve'!$D$16*(V111/$Z$3)^1+'LED Curve'!$D$17)*$AE$3+((R$5-1)*Design!C$18)),0,         ('LED Curve'!$D$14*(V111/$Z$3)^3+'LED Curve'!$D$15*(V111/$Z$3)^2+'LED Curve'!$D$16*(V111/$Z$3)^1+'LED Curve'!$D$17)*$AE$3))</f>
        <v>0</v>
      </c>
      <c r="AQ111" s="57">
        <f>IF(AP111=0,0,IF(D111&lt;(SUM(AJ111:AP111)+('LED Curve'!$D$14*(V111/$Z$4)^3+'LED Curve'!$D$15*(V111/$Z$4)^2+'LED Curve'!$D$16*(V111/$Z$4)^1+'LED Curve'!$D$17)*$AE$4+((R$5-1)*Design!C$18)),0,         ('LED Curve'!$D$14*(V111/$Z$4)^3+'LED Curve'!$D$15*(V111/$Z$4)^2+'LED Curve'!$D$16*(V111/$Z$4)^1+'LED Curve'!$D$17)*$AE$4))</f>
        <v>0</v>
      </c>
      <c r="AR111" s="57">
        <f>IF(AQ111=0,0,IF(D111&lt;(SUM(AJ111:AQ111)+('LED Curve'!$D$14*(V111/$Z$5)^3+'LED Curve'!$D$15*(V111/$Z$5)^2+'LED Curve'!$D$16*(V111/$Z$5)^1+'LED Curve'!$D$17)*$AE$5+((R$5-1)*Design!C$18)),0,         ('LED Curve'!$D$14*(V111/$Z$5)^3+'LED Curve'!$D$15*(V111/$Z$5)^2+'LED Curve'!$D$16*(V111/$Z$5)^1+'LED Curve'!$D$17)*$AE$5))</f>
        <v>0</v>
      </c>
      <c r="AS111" s="57">
        <f>IF(AR111=0,0,IF(D111&lt;(SUM(AJ111:AR111)+('LED Curve'!$D$14*(V111/$Z$6)^3+'LED Curve'!$D$15*(V111/$Z$6)^2+'LED Curve'!$D$16*(V111/$Z$6)^1+'LED Curve'!$D$17)*$AE$6+((R$5-1)*Design!C$18)),0,         ('LED Curve'!$D$14*(V111/$Z$6)^3+'LED Curve'!$D$15*(V111/$Z$6)^2+'LED Curve'!$D$16*(V111/$Z$6)^1+'LED Curve'!$D$17)*$AE$6))</f>
        <v>0</v>
      </c>
      <c r="AU111" s="59">
        <f>IF(E111&lt;('LED Curve'!$D$14*(W111/$W$2)^3+'LED Curve'!$D$15*(W111/$W$2)^2+'LED Curve'!$D$16*(W111/$W$2)^1+'LED Curve'!$D$17)*$AC$2+((R$5-1)*Design!C$18),0,         ('LED Curve'!$D$14*(W111/$W$2)^3+'LED Curve'!$D$15*(W111/$W$2)^2+'LED Curve'!$D$16*(W111/$W$2)^1+'LED Curve'!$D$17)*$AC$2)</f>
        <v>26.977712540680052</v>
      </c>
      <c r="AV111" s="59">
        <f>IF(AU111=0,0,IF(E111&lt;AU111+('LED Curve'!$D$14*(W111/$W$3)^3+'LED Curve'!$D$15*(W111/$W$3)^2+'LED Curve'!$D$16*(W111/$W$3)^1+'LED Curve'!$D$17)*$AC$3+((R$5-2)*Design!C$18),0,         ('LED Curve'!$D$14*(W111/$W$3)^3+'LED Curve'!$D$15*(W111/$W$3)^2+'LED Curve'!$D$16*(W111/$W$3)^1+'LED Curve'!$D$17)*$AC$3))</f>
        <v>67.444281351700127</v>
      </c>
      <c r="AW111" s="59">
        <f>IF(AV111=0,0,IF(E111&lt;(SUM(AU111:AV111)+('LED Curve'!$D$14*(W111/$W$4)^3+'LED Curve'!$D$15*(W111/$W$4)^2+'LED Curve'!$D$16*(W111/$W$4)^1+'LED Curve'!$D$17)*$AC$4+((R$5-3)*Design!C$18)),0,         ('LED Curve'!$D$14*(W111/$W$4)^3+'LED Curve'!$D$15*(W111/$W$4)^2+'LED Curve'!$D$16*(W111/$W$4)^1+'LED Curve'!$D$17)*$AC$4))</f>
        <v>60.699853216530116</v>
      </c>
      <c r="AX111" s="59">
        <f>IF(AW111=0,0,IF(E111&lt;(SUM(AU111:AW111)+('LED Curve'!$D$14*(W111/$W$5)^3+'LED Curve'!$D$15*(W111/$W$5)^2+'LED Curve'!$D$16*(W111/$W$5)^1+'LED Curve'!$D$17)*$AC$5+((R$5-4)*Design!C$18)),0,         ('LED Curve'!$D$14*(W111/$W$5)^3+'LED Curve'!$D$15*(W111/$W$5)^2+'LED Curve'!$D$16*(W111/$W$5)^1+'LED Curve'!$D$17)*$AC$5))</f>
        <v>0</v>
      </c>
      <c r="AY111" s="59">
        <f>IF(AX111=0,0,IF(E111&lt;(SUM(AU111:AX111)+ ('LED Curve'!$D$14*(W111/$W$6)^3+'LED Curve'!$D$15*(W111/$W$6)^2+'LED Curve'!$D$16*(W111/$W$6)^1+'LED Curve'!$D$17)*$AC$6+((R$5-5)*Design!C$18)),0,         ('LED Curve'!$D$14*(W111/$W$6)^3+'LED Curve'!$D$15*(W111/$W$6)^2+'LED Curve'!$D$16*(W111/$W$6)^1+'LED Curve'!$D$17)*$AC$6))</f>
        <v>0</v>
      </c>
      <c r="AZ111" s="59">
        <f>IF(AY111=0,0,IF(E111&lt;(SUM(AU111:AY111)+('LED Curve'!$D$14*(W111/$Z$2)^3+'LED Curve'!$D$15*(W111/$Z$2)^2+'LED Curve'!$D$16*(W111/$Z$2)^1+'LED Curve'!$D$17)*$AE$2+((R$5-6)*Design!C$18)),0,         ('LED Curve'!$D$14*(W111/$Z$2)^3+'LED Curve'!$D$15*(W111/$Z$2)^2+'LED Curve'!$D$16*(W111/$Z$2)^1+'LED Curve'!$D$17)*$AE$2))</f>
        <v>0</v>
      </c>
      <c r="BA111" s="59">
        <f>IF(AZ111=0,0,IF(E111&lt;(SUM(AU111:AZ111)+('LED Curve'!$D$14*(W111/$Z$3)^3+'LED Curve'!$D$15*(W111/$Z$3)^2+'LED Curve'!$D$16*(W111/$Z$3)^1+'LED Curve'!$D$17)*$AE$3+((R$5-7)*Design!C$18)),0,         ('LED Curve'!$D$14*(W111/$Z$3)^3+'LED Curve'!$D$15*(W111/$Z$3)^2+'LED Curve'!$D$16*(W111/$Z$3)^1+'LED Curve'!$D$17)*$AE$3))</f>
        <v>0</v>
      </c>
      <c r="BB111" s="59">
        <f>IF(BA111=0,0,IF(E111&lt;(SUM(AU111:BA111)+('LED Curve'!$D$14*(W111/$Z$4)^3+'LED Curve'!$D$15*(W111/$Z$4)^2+'LED Curve'!$D$16*(W111/$Z$4)^1+'LED Curve'!$D$17)*$AE$4+((R$5-8)*Design!C$18)),0,         ('LED Curve'!$D$14*(W111/$Z$4)^3+'LED Curve'!$D$15*(W111/$Z$4)^2+'LED Curve'!$D$16*(W111/$Z$4)^1+'LED Curve'!$D$17)*$AE$4))</f>
        <v>0</v>
      </c>
      <c r="BC111" s="59">
        <f>IF(BB111=0,0,IF(E111&lt;(SUM(AU111:BB111)+('LED Curve'!$D$14*(W111/$Z$5)^3+'LED Curve'!$D$15*(W111/$Z$5)^2+'LED Curve'!$D$16*(W111/$Z$5)^1+'LED Curve'!$D$17)*$AE$5+((R$5-9)*Design!C$18)),0,         ('LED Curve'!$D$14*(W111/$Z$5)^3+'LED Curve'!$D$15*(W111/$Z$5)^2+'LED Curve'!$D$16*(W111/$Z$5)^1+'LED Curve'!$D$17)*$AE$5))</f>
        <v>0</v>
      </c>
      <c r="BD111" s="59">
        <f>IF(BC111=0,0,IF(E111&lt;(SUM(AU111:BC111)+('LED Curve'!$D$14*(W111/$Z$6)^3+'LED Curve'!$D$15*(W111/$Z$6)^2+'LED Curve'!$D$16*(W111/$Z$6)^1+'LED Curve'!$D$17)*$AE$6+((R$5-10)*Design!C$18)),0,         ('LED Curve'!$D$14*(W111/$Z$6)^3+'LED Curve'!$D$15*(W111/$Z$6)^2+'LED Curve'!$D$16*(W111/$Z$6)^1+'LED Curve'!$D$17)*$AE$6))</f>
        <v>0</v>
      </c>
      <c r="BE111">
        <f t="shared" si="158"/>
        <v>155.12184710891029</v>
      </c>
      <c r="BF111" s="64">
        <f t="shared" si="124"/>
        <v>252.98108800839302</v>
      </c>
      <c r="BG111" s="64">
        <f t="shared" si="125"/>
        <v>252.98108800839302</v>
      </c>
      <c r="BH111" s="64">
        <f t="shared" si="126"/>
        <v>0</v>
      </c>
      <c r="BI111" s="64">
        <f t="shared" si="127"/>
        <v>0</v>
      </c>
      <c r="BJ111" s="64">
        <f t="shared" si="128"/>
        <v>0</v>
      </c>
      <c r="BK111" s="64">
        <f t="shared" si="129"/>
        <v>0</v>
      </c>
      <c r="BL111" s="64">
        <f t="shared" si="130"/>
        <v>0</v>
      </c>
      <c r="BM111" s="64">
        <f t="shared" si="131"/>
        <v>0</v>
      </c>
      <c r="BN111" s="64">
        <f t="shared" si="132"/>
        <v>0</v>
      </c>
      <c r="BO111" s="64">
        <f t="shared" si="133"/>
        <v>0</v>
      </c>
      <c r="BQ111" s="67">
        <f t="shared" si="134"/>
        <v>259.5921541721263</v>
      </c>
      <c r="BR111" s="67">
        <f t="shared" si="135"/>
        <v>259.5921541721263</v>
      </c>
      <c r="BS111" s="67">
        <f t="shared" si="136"/>
        <v>259.5921541721263</v>
      </c>
      <c r="BT111" s="67">
        <f t="shared" si="137"/>
        <v>0</v>
      </c>
      <c r="BU111" s="67">
        <f t="shared" si="138"/>
        <v>0</v>
      </c>
      <c r="BV111" s="67">
        <f t="shared" si="139"/>
        <v>0</v>
      </c>
      <c r="BW111" s="67">
        <f t="shared" si="140"/>
        <v>0</v>
      </c>
      <c r="BX111" s="67">
        <f t="shared" si="141"/>
        <v>0</v>
      </c>
      <c r="BY111" s="67">
        <f t="shared" si="142"/>
        <v>0</v>
      </c>
      <c r="BZ111" s="67">
        <f t="shared" si="143"/>
        <v>0</v>
      </c>
      <c r="CB111" s="70">
        <f t="shared" si="144"/>
        <v>266.93071207451476</v>
      </c>
      <c r="CC111" s="70">
        <f t="shared" si="145"/>
        <v>266.93071207451476</v>
      </c>
      <c r="CD111" s="70">
        <f t="shared" si="146"/>
        <v>266.93071207451476</v>
      </c>
      <c r="CE111" s="70">
        <f t="shared" si="147"/>
        <v>0</v>
      </c>
      <c r="CF111" s="70">
        <f t="shared" si="148"/>
        <v>0</v>
      </c>
      <c r="CG111" s="70">
        <f t="shared" si="149"/>
        <v>0</v>
      </c>
      <c r="CH111" s="70">
        <f t="shared" si="150"/>
        <v>0</v>
      </c>
      <c r="CI111" s="70">
        <f t="shared" si="151"/>
        <v>0</v>
      </c>
      <c r="CJ111" s="70">
        <f t="shared" si="152"/>
        <v>0</v>
      </c>
      <c r="CK111" s="70">
        <f t="shared" si="153"/>
        <v>0</v>
      </c>
      <c r="CL111">
        <f t="shared" si="159"/>
        <v>800.79213622354428</v>
      </c>
      <c r="CM111" s="64">
        <f t="shared" si="160"/>
        <v>252.98108800839302</v>
      </c>
      <c r="CN111" s="64">
        <f t="shared" si="161"/>
        <v>252.98108800839302</v>
      </c>
      <c r="CO111" s="64">
        <f t="shared" si="162"/>
        <v>0</v>
      </c>
      <c r="CP111" s="64">
        <f t="shared" si="163"/>
        <v>0</v>
      </c>
      <c r="CQ111" s="64">
        <f t="shared" si="164"/>
        <v>0</v>
      </c>
      <c r="CR111" s="64">
        <f t="shared" si="165"/>
        <v>0</v>
      </c>
      <c r="CS111" s="64">
        <f t="shared" si="166"/>
        <v>0</v>
      </c>
      <c r="CT111" s="64">
        <f t="shared" si="167"/>
        <v>0</v>
      </c>
      <c r="CU111" s="64">
        <f t="shared" si="168"/>
        <v>0</v>
      </c>
      <c r="CV111" s="64">
        <f t="shared" si="169"/>
        <v>0</v>
      </c>
      <c r="CX111" s="103">
        <f t="shared" si="170"/>
        <v>259.5921541721263</v>
      </c>
      <c r="CY111" s="103">
        <f t="shared" si="171"/>
        <v>259.5921541721263</v>
      </c>
      <c r="CZ111" s="103">
        <f t="shared" si="172"/>
        <v>259.5921541721263</v>
      </c>
      <c r="DA111" s="103">
        <f t="shared" si="173"/>
        <v>0</v>
      </c>
      <c r="DB111" s="103">
        <f t="shared" si="174"/>
        <v>0</v>
      </c>
      <c r="DC111" s="103">
        <f t="shared" si="175"/>
        <v>0</v>
      </c>
      <c r="DD111" s="103">
        <f t="shared" si="176"/>
        <v>0</v>
      </c>
      <c r="DE111" s="103">
        <f t="shared" si="177"/>
        <v>0</v>
      </c>
      <c r="DF111" s="103">
        <f t="shared" si="178"/>
        <v>0</v>
      </c>
      <c r="DG111" s="103">
        <f t="shared" si="179"/>
        <v>0</v>
      </c>
      <c r="DI111" s="70">
        <f t="shared" si="180"/>
        <v>266.93071207451476</v>
      </c>
      <c r="DJ111" s="70">
        <f t="shared" si="181"/>
        <v>266.93071207451476</v>
      </c>
      <c r="DK111" s="70">
        <f t="shared" si="182"/>
        <v>266.93071207451476</v>
      </c>
      <c r="DL111" s="70">
        <f t="shared" si="183"/>
        <v>0</v>
      </c>
      <c r="DM111" s="70">
        <f t="shared" si="184"/>
        <v>0</v>
      </c>
      <c r="DN111" s="70">
        <f t="shared" si="185"/>
        <v>0</v>
      </c>
      <c r="DO111" s="70">
        <f t="shared" si="186"/>
        <v>0</v>
      </c>
      <c r="DP111" s="70">
        <f t="shared" si="187"/>
        <v>0</v>
      </c>
      <c r="DQ111" s="70">
        <f t="shared" si="188"/>
        <v>0</v>
      </c>
      <c r="DR111" s="70">
        <f t="shared" si="189"/>
        <v>0</v>
      </c>
      <c r="DT111">
        <f t="shared" si="190"/>
        <v>36.026225622105862</v>
      </c>
      <c r="DU111">
        <f t="shared" si="191"/>
        <v>41.115588065913109</v>
      </c>
      <c r="DV111">
        <f t="shared" si="192"/>
        <v>46.543069049628052</v>
      </c>
      <c r="DX111">
        <f t="shared" si="193"/>
        <v>0.64503941237398499</v>
      </c>
      <c r="DY111">
        <f t="shared" si="194"/>
        <v>0.63541794806786789</v>
      </c>
      <c r="DZ111">
        <f t="shared" si="195"/>
        <v>0.62494671960830528</v>
      </c>
      <c r="EB111">
        <f t="shared" si="196"/>
        <v>6.8199019974857427</v>
      </c>
      <c r="EC111">
        <f t="shared" si="197"/>
        <v>17.049754993714359</v>
      </c>
      <c r="ED111">
        <f t="shared" si="198"/>
        <v>0</v>
      </c>
      <c r="EE111">
        <f t="shared" si="199"/>
        <v>0</v>
      </c>
      <c r="EF111">
        <f t="shared" si="200"/>
        <v>0</v>
      </c>
      <c r="EG111">
        <f t="shared" si="201"/>
        <v>0</v>
      </c>
      <c r="EH111">
        <f t="shared" si="202"/>
        <v>0</v>
      </c>
      <c r="EI111">
        <f t="shared" si="203"/>
        <v>0</v>
      </c>
      <c r="EJ111">
        <f t="shared" si="204"/>
        <v>0</v>
      </c>
      <c r="EK111">
        <f t="shared" si="205"/>
        <v>0</v>
      </c>
      <c r="EM111">
        <f t="shared" si="206"/>
        <v>7.002258146901494</v>
      </c>
      <c r="EN111">
        <f t="shared" si="207"/>
        <v>17.505645367253734</v>
      </c>
      <c r="EO111">
        <f t="shared" si="208"/>
        <v>15.75508083052836</v>
      </c>
      <c r="EP111">
        <f t="shared" si="209"/>
        <v>0</v>
      </c>
      <c r="EQ111">
        <f t="shared" si="210"/>
        <v>0</v>
      </c>
      <c r="ER111">
        <f t="shared" si="211"/>
        <v>0</v>
      </c>
      <c r="ES111">
        <f t="shared" si="212"/>
        <v>0</v>
      </c>
      <c r="ET111">
        <f t="shared" si="213"/>
        <v>0</v>
      </c>
      <c r="EU111">
        <f t="shared" si="214"/>
        <v>0</v>
      </c>
      <c r="EV111">
        <f t="shared" si="215"/>
        <v>0</v>
      </c>
      <c r="EX111">
        <f t="shared" si="216"/>
        <v>7.2011800186252932</v>
      </c>
      <c r="EY111">
        <f t="shared" si="217"/>
        <v>18.002950046563232</v>
      </c>
      <c r="EZ111">
        <f t="shared" si="218"/>
        <v>16.202655041906908</v>
      </c>
      <c r="FA111">
        <f t="shared" si="219"/>
        <v>0</v>
      </c>
      <c r="FB111">
        <f t="shared" si="220"/>
        <v>0</v>
      </c>
      <c r="FC111">
        <f t="shared" si="221"/>
        <v>0</v>
      </c>
      <c r="FD111">
        <f t="shared" si="222"/>
        <v>0</v>
      </c>
      <c r="FE111">
        <f t="shared" si="223"/>
        <v>0</v>
      </c>
      <c r="FF111">
        <f t="shared" si="224"/>
        <v>0</v>
      </c>
      <c r="FG111">
        <f t="shared" si="225"/>
        <v>0</v>
      </c>
      <c r="FJ111">
        <f>IF($W$2=0,0,IF(BF111&lt;=0,0,('LED Curve'!$D$19*(BF111/$W$2)^3+'LED Curve'!$D$20*(BF111/$W$2)^2+'LED Curve'!$D$21*(BF111/$W$2)^1+'LED Curve'!$D$22)*$AC$2*$W$2))</f>
        <v>845.83327399978418</v>
      </c>
      <c r="FK111">
        <f>IF($W$3=0,0,IF(BG111&lt;=0,0,('LED Curve'!$D$19*(BG111/$W$3)^3+'LED Curve'!$D$20*(BG111/$W$3)^2+'LED Curve'!$D$21*(BG111/$W$3)^1+'LED Curve'!$D$22)*$AC$3*$W$3))</f>
        <v>2114.5831849994606</v>
      </c>
      <c r="FL111">
        <f>IF($W$4=0,0,IF(BH111&lt;=0,0,('LED Curve'!$D$19*(BH111/$W$4)^3+'LED Curve'!$D$20*(BH111/$W$4)^2+'LED Curve'!$D$21*(BH111/$W$4)^1+'LED Curve'!$D$22)*$AC$4*$W$4))</f>
        <v>0</v>
      </c>
      <c r="FM111">
        <f>IF($W$5=0,0,IF(BI111&lt;=0,0,('LED Curve'!$D$19*(BI111/$W$5)^3+'LED Curve'!$D$20*(BI111/$W$5)^2+'LED Curve'!$D$21*(BI111/$W$5)^1+'LED Curve'!$D$22)*$AC$5*$W$5))</f>
        <v>0</v>
      </c>
      <c r="FN111">
        <f>IF($W$6=0,0,IF(BJ111&lt;=0,0,('LED Curve'!$D$19*(BJ111/$W$6)^3+'LED Curve'!$D$20*(BJ111/$W$6)^2+'LED Curve'!$D$21*(BJ111/$W$6)^1+'LED Curve'!$D$22)*$AC$6*$W$6))</f>
        <v>0</v>
      </c>
      <c r="FO111">
        <f>IF($Z$2=0,0,IF(BK111&lt;=0,0,('LED Curve'!$D$19*(BK111/$Z$2)^3+'LED Curve'!$D$20*(BK111/$Z$2)^2+'LED Curve'!$D$21*(BK111/$Z$2)^1+'LED Curve'!$D$22)*$AE$2*$Z$2))</f>
        <v>0</v>
      </c>
      <c r="FP111">
        <f>IF($Z$3=0,0,IF(BL111&lt;=0,0,('LED Curve'!$D$19*(BL111/$Z$3)^3+'LED Curve'!$D$20*(BL111/$Z$3)^2+'LED Curve'!$D$21*(BL111/$Z$3)^1+'LED Curve'!$D$22)*$AE$3*$Z$3))</f>
        <v>0</v>
      </c>
      <c r="FQ111">
        <f>IF($Z$4=0,0,IF(BM111&lt;=0,0,('LED Curve'!$D$19*(BM111/$Z$4)^3+'LED Curve'!$D$20*(BM111/$Z$4)^2+'LED Curve'!$D$21*(BM111/$Z$4)^1+'LED Curve'!$D$22)*$AE$4*$Z$4))</f>
        <v>0</v>
      </c>
      <c r="FR111">
        <f>IF($Z$5=0,0,IF(BN111&lt;=0,0,('LED Curve'!$D$19*(BN111/$Z$5)^3+'LED Curve'!$D$20*(BN111/$Z$5)^2+'LED Curve'!$D$21*(BN111/$Z$5)^1+'LED Curve'!$D$22)*$AE$5*$Z$5))</f>
        <v>0</v>
      </c>
      <c r="FS111">
        <f>IF($Z$6=0,0,IF(BO111&lt;=0,0,('LED Curve'!$D$19*(BO111/$Z$6)^3+'LED Curve'!$D$20*(BO111/$Z$6)^2+'LED Curve'!$D$21*(BO111/$Z$6)^1+'LED Curve'!$D$22)*$AE$6*$Z$6))</f>
        <v>0</v>
      </c>
      <c r="FU111">
        <f>IF($W$2=0,0,IF(BQ111&lt;=0,0,('LED Curve'!$D$19*(BQ111/$W$2)^3+'LED Curve'!$D$20*(BQ111/$W$2)^2+'LED Curve'!$D$21*(BQ111/$W$2)^1+'LED Curve'!$D$22)*$AC$2*$W$2))</f>
        <v>858.22970491902561</v>
      </c>
      <c r="FV111">
        <f>IF($W$3=0,0,IF(BR111&lt;=0,0,('LED Curve'!$D$19*(BR111/$W$3)^3+'LED Curve'!$D$20*(BR111/$W$3)^2+'LED Curve'!$D$21*(BR111/$W$3)^1+'LED Curve'!$D$22)*$AC$3*$W$3))</f>
        <v>2145.574262297564</v>
      </c>
      <c r="FW111">
        <f>IF($W$4=0,0,IF(BS111&lt;=0,0,('LED Curve'!$D$19*(BS111/$W$4)^3+'LED Curve'!$D$20*(BS111/$W$4)^2+'LED Curve'!$D$21*(BS111/$W$4)^1+'LED Curve'!$D$22)*$AC$4*$W$4))</f>
        <v>1931.0168360678076</v>
      </c>
      <c r="FX111">
        <f>IF($W$5=0,0,IF(BT111&lt;=0,0,('LED Curve'!$D$19*(BT111/$W$5)^3+'LED Curve'!$D$20*(BT111/$W$5)^2+'LED Curve'!$D$21*(BT111/$W$5)^1+'LED Curve'!$D$22)*$AC$5*$W$5))</f>
        <v>0</v>
      </c>
      <c r="FY111">
        <f>IF($W$6=0,0,IF(BU111&lt;=0,0,('LED Curve'!$D$19*(BU111/$W$6)^3+'LED Curve'!$D$20*(BU111/$W$6)^2+'LED Curve'!$D$21*(BU111/$W$6)^1+'LED Curve'!$D$22)*$AC$6*$W$6))</f>
        <v>0</v>
      </c>
      <c r="FZ111">
        <f>IF($Z$2=0,0,IF(BV111&lt;=0,0,('LED Curve'!$D$19*(BV111/$Z$2)^3+'LED Curve'!$D$20*(BV111/$Z$2)^2+'LED Curve'!$D$21*(BV111/$Z$2)^1+'LED Curve'!$D$22)*$AE$2*$Z$2))</f>
        <v>0</v>
      </c>
      <c r="GA111">
        <f>IF($Z$3=0,0,IF(BW111&lt;=0,0,('LED Curve'!$D$19*(BW111/$Z$3)^3+'LED Curve'!$D$20*(BW111/$Z$3)^2+'LED Curve'!$D$21*(BW111/$Z$3)^1+'LED Curve'!$D$22)*$AE$3*$Z$3))</f>
        <v>0</v>
      </c>
      <c r="GB111">
        <f>IF($Z$4=0,0,IF(BX111&lt;=0,0,('LED Curve'!$D$19*(BX111/$Z$4)^3+'LED Curve'!$D$20*(BX111/$Z$4)^2+'LED Curve'!$D$21*(BX111/$Z$4)^1+'LED Curve'!$D$22)*$AE$4*$Z$4))</f>
        <v>0</v>
      </c>
      <c r="GC111">
        <f>IF($Z$5=0,0,IF(BY111&lt;=0,0,('LED Curve'!$D$19*(BY111/$Z$5)^3+'LED Curve'!$D$20*(BY111/$Z$5)^2+'LED Curve'!$D$21*(BY111/$Z$5)^1+'LED Curve'!$D$22)*$AE$5*$Z$5))</f>
        <v>0</v>
      </c>
      <c r="GD111">
        <f>IF($Z$6=0,0,IF(BZ111&lt;=0,0,('LED Curve'!$D$19*(BZ111/$Z$6)^3+'LED Curve'!$D$20*(BZ111/$Z$6)^2+'LED Curve'!$D$21*(BZ111/$Z$6)^1+'LED Curve'!$D$22)*$AE$6*$Z$6))</f>
        <v>0</v>
      </c>
      <c r="GF111">
        <f>IF($W$2=0,0,IF(CB111&lt;=0,0,('LED Curve'!$D$19*(CB111/$W$2)^3+'LED Curve'!$D$20*(CB111/$W$2)^2+'LED Curve'!$D$21*(CB111/$W$2)^1+'LED Curve'!$D$22)*$AC$2*$W$2))</f>
        <v>871.20548854561764</v>
      </c>
      <c r="GG111">
        <f>IF($W$3=0,0,IF(CC111&lt;=0,0,('LED Curve'!$D$19*(CC111/$W$3)^3+'LED Curve'!$D$20*(CC111/$W$3)^2+'LED Curve'!$D$21*(CC111/$W$3)^1+'LED Curve'!$D$22)*$AC$3*$W$3))</f>
        <v>2178.0137213640442</v>
      </c>
      <c r="GH111">
        <f>IF($W$4=0,0,IF(CD111&lt;=0,0,('LED Curve'!$D$19*(CD111/$W$4)^3+'LED Curve'!$D$20*(CD111/$W$4)^2+'LED Curve'!$D$21*(CD111/$W$4)^1+'LED Curve'!$D$22)*$AC$4*$W$4))</f>
        <v>1960.2123492276396</v>
      </c>
      <c r="GI111">
        <f>IF($W$5=0,0,IF(CE111&lt;=0,0,('LED Curve'!$D$19*(CE111/$W$5)^3+'LED Curve'!$D$20*(CE111/$W$5)^2+'LED Curve'!$D$21*(CE111/$W$5)^1+'LED Curve'!$D$22)*$AC$5*$W$5))</f>
        <v>0</v>
      </c>
      <c r="GJ111">
        <f>IF($W$6=0,0,IF(CF111&lt;=0,0,('LED Curve'!$D$19*(CF111/$W$6)^3+'LED Curve'!$D$20*(CF111/$W$6)^2+'LED Curve'!$D$21*(CF111/$W$6)^1+'LED Curve'!$D$22)*$AC$6*$W$6))</f>
        <v>0</v>
      </c>
      <c r="GK111">
        <f>IF($Z$2=0,0,IF(CG111&lt;=0,0,('LED Curve'!$D$19*(CG111/$Z$2)^3+'LED Curve'!$D$20*(CG111/$Z$2)^2+'LED Curve'!$D$21*(CG111/$Z$2)^1+'LED Curve'!$D$22)*$AE$2*$Z$2))</f>
        <v>0</v>
      </c>
      <c r="GL111">
        <f>IF($Z$3=0,0,IF(CH111&lt;=0,0,('LED Curve'!$D$19*(CH111/$Z$3)^3+'LED Curve'!$D$20*(CH111/$Z$3)^2+'LED Curve'!$D$21*(CH111/$Z$3)^1+'LED Curve'!$D$22)*$AE$3*$Z$3))</f>
        <v>0</v>
      </c>
      <c r="GM111">
        <f>IF($Z$4=0,0,IF(CI111&lt;=0,0,('LED Curve'!$D$19*(CI111/$Z$4)^3+'LED Curve'!$D$20*(CI111/$Z$4)^2+'LED Curve'!$D$21*(CI111/$Z$4)^1+'LED Curve'!$D$22)*$AE$4*$Z$4))</f>
        <v>0</v>
      </c>
      <c r="GN111">
        <f>IF($Z$5=0,0,IF(CJ111&lt;=0,0,('LED Curve'!$D$19*(CJ111/$Z$5)^3+'LED Curve'!$D$20*(CJ111/$Z$5)^2+'LED Curve'!$D$21*(CJ111/$Z$5)^1+'LED Curve'!$D$22)*$AE$5*$Z$5))</f>
        <v>0</v>
      </c>
      <c r="GO111">
        <f>IF($Z$6=0,0,IF(CK111&lt;=0,0,('LED Curve'!$D$19*(CK111/$Z$6)^3+'LED Curve'!$D$20*(CK111/$Z$6)^2+'LED Curve'!$D$21*(CK111/$Z$6)^1+'LED Curve'!$D$22)*$AE$6*$Z$6))</f>
        <v>0</v>
      </c>
      <c r="GQ111">
        <f t="shared" si="226"/>
        <v>2960.4164589992447</v>
      </c>
      <c r="GR111">
        <f t="shared" si="154"/>
        <v>1195.5205735816667</v>
      </c>
      <c r="GS111">
        <f t="shared" si="227"/>
        <v>4934.8208032843977</v>
      </c>
      <c r="GT111">
        <f t="shared" si="155"/>
        <v>2626.5948864452821</v>
      </c>
      <c r="GU111">
        <f t="shared" si="228"/>
        <v>5009.4315591373015</v>
      </c>
      <c r="GV111">
        <f t="shared" si="156"/>
        <v>2447.3195145789641</v>
      </c>
    </row>
    <row r="112" spans="1:204" ht="16.899999999999999">
      <c r="A112">
        <v>101</v>
      </c>
      <c r="B112">
        <f t="shared" si="117"/>
        <v>3.2877604166666667E-3</v>
      </c>
      <c r="C112" s="50">
        <f t="shared" si="118"/>
        <v>143.02739605710801</v>
      </c>
      <c r="D112" s="50">
        <f t="shared" si="119"/>
        <v>159.07488450789776</v>
      </c>
      <c r="E112" s="50">
        <f t="shared" si="120"/>
        <v>175.12237295868755</v>
      </c>
      <c r="G112" s="52">
        <f t="shared" si="121"/>
        <v>2.270276127890603</v>
      </c>
      <c r="H112" s="52">
        <f t="shared" si="122"/>
        <v>2.5249981667920278</v>
      </c>
      <c r="I112" s="52">
        <f t="shared" si="123"/>
        <v>2.7797202056934531</v>
      </c>
      <c r="J112" s="52">
        <f>IF(C112&lt;Calculation!D$19,0,G112)</f>
        <v>2.270276127890603</v>
      </c>
      <c r="K112" s="52">
        <f>IF(D112&lt;Calculation!D$19,0,H112)</f>
        <v>2.5249981667920278</v>
      </c>
      <c r="L112" s="52">
        <f>IF(E112&lt;Calculation!D$19,0,I112)</f>
        <v>2.7797202056934531</v>
      </c>
      <c r="M112" s="52">
        <f>IF(IF(C112&lt;Calculation!D$19,0,C112*(R$3/(R$2+R$3)))&gt;0,$H$2*SIN(2*PI()*$E$2*B112)+$H$5,0)</f>
        <v>2.2866806223819762</v>
      </c>
      <c r="N112" s="52">
        <f>IF(IF(D112&lt;Calculation!D$19,0,D112*(R$3/(R$2+R$3)))&gt;0,$J$2*SIN(2*PI()*$E$2*B112)+$J$5,0)</f>
        <v>2.3472747545562909</v>
      </c>
      <c r="O112" s="52">
        <f>IF(IF(E112&lt;Calculation!D$19,0,E112*(R$3/(R$2+R$3)))&gt;0,$L$2*SIN(2*PI()*$E$2*B112)+$L$5,0)</f>
        <v>2.4144163123785018</v>
      </c>
      <c r="Q112" s="55">
        <f>(M112/Design!C$43)*10^3</f>
        <v>254.0756247091085</v>
      </c>
      <c r="R112" s="55">
        <f>(N112/Design!C$43)*10^3</f>
        <v>260.80830606181013</v>
      </c>
      <c r="S112" s="55">
        <f>(O112/Design!C$43)*10^3</f>
        <v>268.26847915316688</v>
      </c>
      <c r="U112" s="55">
        <f>(($H$2*SIN(2*PI()*$E$2*B112)+$H$5)/Design!C$43)*10^3</f>
        <v>254.0756247091085</v>
      </c>
      <c r="V112" s="55">
        <f>(($J$2*SIN(2*PI()*$E$2*B112)+$J$5)/Design!C$43)*10^3</f>
        <v>260.80830606181013</v>
      </c>
      <c r="W112" s="55">
        <f>(($L$2*SIN(2*PI()*$E$2*B112)+$L$5)/Design!C$43)*10^3</f>
        <v>268.26847915316688</v>
      </c>
      <c r="Y112" s="99">
        <f>IF(C112&lt;('LED Curve'!$D$14*(U112/$W$2)^3+'LED Curve'!$D$15*(U112/$W$2)^2+'LED Curve'!$D$16*(U112/$W$2)^1+'LED Curve'!$D$17)*$AC$2+((R$5-1)*Design!C$18),0,         ('LED Curve'!$D$14*(U112/$W$2)^3+'LED Curve'!$D$15*(U112/$W$2)^2+'LED Curve'!$D$16*(U112/$W$2)^1+'LED Curve'!$D$17)*$AC$2)</f>
        <v>26.961594482894121</v>
      </c>
      <c r="Z112" s="99">
        <f>IF(Y112=0,0,IF(C112&lt;Y112+('LED Curve'!$D$14*(U112/$W$3)^3+'LED Curve'!$D$15*(U112/$W$3)^2+'LED Curve'!$D$16*(U112/$W$3)^1+'LED Curve'!$D$17)*$AC$3+((R$5-2)*Design!C$18),0,         ('LED Curve'!$D$14*(U112/$W$3)^3+'LED Curve'!$D$15*(U112/$W$3)^2+'LED Curve'!$D$16*(U112/$W$3)^1+'LED Curve'!$D$17)*$AC$3))</f>
        <v>67.403986207235306</v>
      </c>
      <c r="AA112" s="99">
        <f>IF(Z112=0,0,IF(C112&lt;(SUM(Y112:Z112)+('LED Curve'!$D$14*(U112/$W$4)^3+'LED Curve'!$D$15*(U112/$W$4)^2+'LED Curve'!$D$16*(U112/$W$4)^1+'LED Curve'!$D$17)*$AC$4+((R$5-3)*Design!C$18)),0,         ('LED Curve'!$D$14*(U112/$W$4)^3+'LED Curve'!$D$15*(U112/$W$4)^2+'LED Curve'!$D$16*(U112/$W$4)^1+'LED Curve'!$D$17)*$AC$4))</f>
        <v>0</v>
      </c>
      <c r="AB112" s="99">
        <f>IF(AA112=0,0,IF(C112&lt;(SUM(Y112:AA112)+('LED Curve'!$D$14*(U112/$W$5)^3+'LED Curve'!$D$15*(U112/$W$5)^2+'LED Curve'!$D$16*(U112/$W$5)^1+'LED Curve'!$D$17)*$AC$5+((R$5-4)*Design!C$18)),0,         ('LED Curve'!$D$14*(U112/$W$5)^3+'LED Curve'!$D$15*(U112/$W$5)^2+'LED Curve'!$D$16*(U112/$W$5)^1+'LED Curve'!$D$17)*$AC$5))</f>
        <v>0</v>
      </c>
      <c r="AC112" s="99">
        <f>IF(AB112=0,0,IF(C112&lt;(SUM(Y112:AB112)+ ('LED Curve'!$D$14*(U112/$W$6)^3+'LED Curve'!$D$15*(U112/$W$6)^2+'LED Curve'!$D$16*(U112/$W$6)^1+'LED Curve'!$D$17)*$AC$6+((R$5-5)*Design!C$18)),0,         ('LED Curve'!$D$14*(U112/$W$6)^3+'LED Curve'!$D$15*(U112/$W$6)^2+'LED Curve'!$D$16*(U112/$W$6)^1+'LED Curve'!$D$17)*$AC$6))</f>
        <v>0</v>
      </c>
      <c r="AD112" s="99">
        <f>IF(AC112=0,0,IF(C112&lt;(SUM(Y112:AC112)+('LED Curve'!$D$14*(U112/$Z$2)^3+'LED Curve'!$D$15*(U112/$Z$2)^2+'LED Curve'!$D$16*(U112/$Z$2)^1+'LED Curve'!$D$17)*$AE$2+((R$5-6)*Design!C$18)),0,         ('LED Curve'!$D$14*(U112/$Z$2)^3+'LED Curve'!$D$15*(U112/$Z$2)^2+'LED Curve'!$D$16*(U112/$Z$2)^1+'LED Curve'!$D$17)*$AE$2))</f>
        <v>0</v>
      </c>
      <c r="AE112" s="99">
        <f>IF(AD112=0,0,IF(C112&lt;(SUM(Y112:AD112)+('LED Curve'!$D$14*(U112/$Z$3)^3+'LED Curve'!$D$15*(U112/$Z$3)^2+'LED Curve'!$D$16*(U112/$Z$3)^1+'LED Curve'!$D$17)*$AE$3+((R$5-7)*Design!C$18)),0,         ('LED Curve'!$D$14*(U112/$Z$3)^3+'LED Curve'!$D$15*(U112/$Z$3)^2+'LED Curve'!$D$16*(U112/$Z$3)^1+'LED Curve'!$D$17)*$AE$3))</f>
        <v>0</v>
      </c>
      <c r="AF112" s="99">
        <f>IF(AE112=0,0,IF(C112&lt;(SUM(Y112:AE112)+('LED Curve'!$D$14*(U112/$Z$4)^3+'LED Curve'!$D$15*(U112/$Z$4)^2+'LED Curve'!$D$16*(U112/$Z$4)^1+'LED Curve'!$D$17)*$AE$4+((R$5-8)*Design!C$18)),0,         ('LED Curve'!$D$14*(U112/$Z$4)^3+'LED Curve'!$D$15*(U112/$Z$4)^2+'LED Curve'!$D$16*(U112/$Z$4)^1+'LED Curve'!$D$17)*$AE$4))</f>
        <v>0</v>
      </c>
      <c r="AG112" s="99">
        <f>IF(AF112=0,0,IF(C112&lt;(SUM(Y112:AF112)+('LED Curve'!$D$14*(U112/$Z$5)^3+'LED Curve'!$D$15*(U112/$Z$5)^2+'LED Curve'!$D$16*(U112/$Z$5)^1+'LED Curve'!$D$17)*$AE$5+((R$5-9)*Design!C$18)),0,         ('LED Curve'!$D$14*(U112/$Z$5)^3+'LED Curve'!$D$15*(U112/$Z$5)^2+'LED Curve'!$D$16*(U112/$Z$5)^1+'LED Curve'!$D$17)*$AE$5))</f>
        <v>0</v>
      </c>
      <c r="AH112" s="99">
        <f>IF(AG112=0,0,IF(C112&lt;(SUM(Y112:AG112)+('LED Curve'!$D$14*(U112/$Z$6)^3+'LED Curve'!$D$15*(U112/$Z$6)^2+'LED Curve'!$D$16*(U112/$Z$6)^1+'LED Curve'!$D$17)*$AE$6+((R$5-10)*Design!C$18)),0,         ('LED Curve'!$D$14*(U112/$Z$6)^3+'LED Curve'!$D$15*(U112/$Z$6)^2+'LED Curve'!$D$16*(U112/$Z$6)^1+'LED Curve'!$D$17)*$AE$6))</f>
        <v>0</v>
      </c>
      <c r="AI112">
        <f t="shared" si="157"/>
        <v>94.365580690129434</v>
      </c>
      <c r="AJ112" s="57">
        <f>IF(D112&lt;('LED Curve'!$D$14*(V112/$W$2)^3+'LED Curve'!$D$15*(V112/$W$2)^2+'LED Curve'!$D$16*(V112/$W$2)^1+'LED Curve'!$D$17)*$AC$2+((R$5-1)*Design!C$18),0,         ('LED Curve'!$D$14*(V112/$W$2)^3+'LED Curve'!$D$15*(V112/$W$2)^2+'LED Curve'!$D$16*(V112/$W$2)^1+'LED Curve'!$D$17)*$AC$2)</f>
        <v>26.97571349774201</v>
      </c>
      <c r="AK112" s="57">
        <f>IF(AJ112=0,0,IF(D112&lt;AJ112+('LED Curve'!$D$14*(V112/$W$3)^3+'LED Curve'!$D$15*(V112/$W$3)^2+'LED Curve'!$D$16*(V112/$W$3)^1+'LED Curve'!$D$17)*$AC$3+((R$5-1)*Design!C$18),0,         ('LED Curve'!$D$14*(V112/$W$3)^3+'LED Curve'!$D$15*(V112/$W$3)^2+'LED Curve'!$D$16*(V112/$W$3)^1+'LED Curve'!$D$17)*$AC$3))</f>
        <v>67.439283744355023</v>
      </c>
      <c r="AL112" s="57">
        <f>IF(AK112=0,0,IF(D112&lt;(SUM(AJ112:AK112)+('LED Curve'!$D$14*(V112/$W$4)^3+'LED Curve'!$D$15*(V112/$W$4)^2+'LED Curve'!$D$16*(V112/$W$4)^1+'LED Curve'!$D$17)*$AC$4+((R$5-1)*Design!C$18)),0,         ('LED Curve'!$D$14*(V112/$W$4)^3+'LED Curve'!$D$15*(V112/$W$4)^2+'LED Curve'!$D$16*(V112/$W$4)^1+'LED Curve'!$D$17)*$AC$4))</f>
        <v>60.695355369919525</v>
      </c>
      <c r="AM112" s="57">
        <f>IF(AL112=0,0,IF(D112&lt;(SUM(AJ112:AL112)+('LED Curve'!$D$14*(V112/$W$5)^3+'LED Curve'!$D$15*(V112/$W$5)^2+'LED Curve'!$D$16*(V112/$W$5)^1+'LED Curve'!$D$17)*$AC$5+((R$5-1)*Design!C$18)),0,         ('LED Curve'!$D$14*(V112/$W$5)^3+'LED Curve'!$D$15*(V112/$W$5)^2+'LED Curve'!$D$16*(V112/$W$5)^1+'LED Curve'!$D$17)*$AC$5))</f>
        <v>0</v>
      </c>
      <c r="AN112" s="57">
        <f>IF(AM112=0,0,IF(D112&lt;(SUM(AJ112:AM112)+ ('LED Curve'!$D$14*(V112/$W$6)^3+'LED Curve'!$D$15*(V112/$W$6)^2+'LED Curve'!$D$16*(V112/$W$6)^1+'LED Curve'!$D$17)*$AC$6+((R$5-1)*Design!C$18)),0,         ('LED Curve'!$D$14*(V112/$W$6)^3+'LED Curve'!$D$15*(V112/$W$6)^2+'LED Curve'!$D$16*(V112/$W$6)^1+'LED Curve'!$D$17)*$AC$6))</f>
        <v>0</v>
      </c>
      <c r="AO112" s="57">
        <f>IF(AN112=0,0,IF(D112&lt;(SUM(AJ112:AN112)+('LED Curve'!$D$14*(V112/$Z$2)^3+'LED Curve'!$D$15*(V112/$Z$2)^2+'LED Curve'!$D$16*(V112/$Z$2)^1+'LED Curve'!$D$17)*$AE$2+((R$5-1)*Design!C$18)),0,         ('LED Curve'!$D$14*(V112/$Z$2)^3+'LED Curve'!$D$15*(V112/$Z$2)^2+'LED Curve'!$D$16*(V112/$Z$2)^1+'LED Curve'!$D$17)*$AE$2))</f>
        <v>0</v>
      </c>
      <c r="AP112" s="57">
        <f>IF(AO112=0,0,IF(D112&lt;(SUM(AJ112:AO112)+('LED Curve'!$D$14*(V112/$Z$3)^3+'LED Curve'!$D$15*(V112/$Z$3)^2+'LED Curve'!$D$16*(V112/$Z$3)^1+'LED Curve'!$D$17)*$AE$3+((R$5-1)*Design!C$18)),0,         ('LED Curve'!$D$14*(V112/$Z$3)^3+'LED Curve'!$D$15*(V112/$Z$3)^2+'LED Curve'!$D$16*(V112/$Z$3)^1+'LED Curve'!$D$17)*$AE$3))</f>
        <v>0</v>
      </c>
      <c r="AQ112" s="57">
        <f>IF(AP112=0,0,IF(D112&lt;(SUM(AJ112:AP112)+('LED Curve'!$D$14*(V112/$Z$4)^3+'LED Curve'!$D$15*(V112/$Z$4)^2+'LED Curve'!$D$16*(V112/$Z$4)^1+'LED Curve'!$D$17)*$AE$4+((R$5-1)*Design!C$18)),0,         ('LED Curve'!$D$14*(V112/$Z$4)^3+'LED Curve'!$D$15*(V112/$Z$4)^2+'LED Curve'!$D$16*(V112/$Z$4)^1+'LED Curve'!$D$17)*$AE$4))</f>
        <v>0</v>
      </c>
      <c r="AR112" s="57">
        <f>IF(AQ112=0,0,IF(D112&lt;(SUM(AJ112:AQ112)+('LED Curve'!$D$14*(V112/$Z$5)^3+'LED Curve'!$D$15*(V112/$Z$5)^2+'LED Curve'!$D$16*(V112/$Z$5)^1+'LED Curve'!$D$17)*$AE$5+((R$5-1)*Design!C$18)),0,         ('LED Curve'!$D$14*(V112/$Z$5)^3+'LED Curve'!$D$15*(V112/$Z$5)^2+'LED Curve'!$D$16*(V112/$Z$5)^1+'LED Curve'!$D$17)*$AE$5))</f>
        <v>0</v>
      </c>
      <c r="AS112" s="57">
        <f>IF(AR112=0,0,IF(D112&lt;(SUM(AJ112:AR112)+('LED Curve'!$D$14*(V112/$Z$6)^3+'LED Curve'!$D$15*(V112/$Z$6)^2+'LED Curve'!$D$16*(V112/$Z$6)^1+'LED Curve'!$D$17)*$AE$6+((R$5-1)*Design!C$18)),0,         ('LED Curve'!$D$14*(V112/$Z$6)^3+'LED Curve'!$D$15*(V112/$Z$6)^2+'LED Curve'!$D$16*(V112/$Z$6)^1+'LED Curve'!$D$17)*$AE$6))</f>
        <v>0</v>
      </c>
      <c r="AU112" s="59">
        <f>IF(E112&lt;('LED Curve'!$D$14*(W112/$W$2)^3+'LED Curve'!$D$15*(W112/$W$2)^2+'LED Curve'!$D$16*(W112/$W$2)^1+'LED Curve'!$D$17)*$AC$2+((R$5-1)*Design!C$18),0,         ('LED Curve'!$D$14*(W112/$W$2)^3+'LED Curve'!$D$15*(W112/$W$2)^2+'LED Curve'!$D$16*(W112/$W$2)^1+'LED Curve'!$D$17)*$AC$2)</f>
        <v>26.976738773499306</v>
      </c>
      <c r="AV112" s="59">
        <f>IF(AU112=0,0,IF(E112&lt;AU112+('LED Curve'!$D$14*(W112/$W$3)^3+'LED Curve'!$D$15*(W112/$W$3)^2+'LED Curve'!$D$16*(W112/$W$3)^1+'LED Curve'!$D$17)*$AC$3+((R$5-2)*Design!C$18),0,         ('LED Curve'!$D$14*(W112/$W$3)^3+'LED Curve'!$D$15*(W112/$W$3)^2+'LED Curve'!$D$16*(W112/$W$3)^1+'LED Curve'!$D$17)*$AC$3))</f>
        <v>67.441846933748266</v>
      </c>
      <c r="AW112" s="59">
        <f>IF(AV112=0,0,IF(E112&lt;(SUM(AU112:AV112)+('LED Curve'!$D$14*(W112/$W$4)^3+'LED Curve'!$D$15*(W112/$W$4)^2+'LED Curve'!$D$16*(W112/$W$4)^1+'LED Curve'!$D$17)*$AC$4+((R$5-3)*Design!C$18)),0,         ('LED Curve'!$D$14*(W112/$W$4)^3+'LED Curve'!$D$15*(W112/$W$4)^2+'LED Curve'!$D$16*(W112/$W$4)^1+'LED Curve'!$D$17)*$AC$4))</f>
        <v>60.69766224037344</v>
      </c>
      <c r="AX112" s="59">
        <f>IF(AW112=0,0,IF(E112&lt;(SUM(AU112:AW112)+('LED Curve'!$D$14*(W112/$W$5)^3+'LED Curve'!$D$15*(W112/$W$5)^2+'LED Curve'!$D$16*(W112/$W$5)^1+'LED Curve'!$D$17)*$AC$5+((R$5-4)*Design!C$18)),0,         ('LED Curve'!$D$14*(W112/$W$5)^3+'LED Curve'!$D$15*(W112/$W$5)^2+'LED Curve'!$D$16*(W112/$W$5)^1+'LED Curve'!$D$17)*$AC$5))</f>
        <v>0</v>
      </c>
      <c r="AY112" s="59">
        <f>IF(AX112=0,0,IF(E112&lt;(SUM(AU112:AX112)+ ('LED Curve'!$D$14*(W112/$W$6)^3+'LED Curve'!$D$15*(W112/$W$6)^2+'LED Curve'!$D$16*(W112/$W$6)^1+'LED Curve'!$D$17)*$AC$6+((R$5-5)*Design!C$18)),0,         ('LED Curve'!$D$14*(W112/$W$6)^3+'LED Curve'!$D$15*(W112/$W$6)^2+'LED Curve'!$D$16*(W112/$W$6)^1+'LED Curve'!$D$17)*$AC$6))</f>
        <v>0</v>
      </c>
      <c r="AZ112" s="59">
        <f>IF(AY112=0,0,IF(E112&lt;(SUM(AU112:AY112)+('LED Curve'!$D$14*(W112/$Z$2)^3+'LED Curve'!$D$15*(W112/$Z$2)^2+'LED Curve'!$D$16*(W112/$Z$2)^1+'LED Curve'!$D$17)*$AE$2+((R$5-6)*Design!C$18)),0,         ('LED Curve'!$D$14*(W112/$Z$2)^3+'LED Curve'!$D$15*(W112/$Z$2)^2+'LED Curve'!$D$16*(W112/$Z$2)^1+'LED Curve'!$D$17)*$AE$2))</f>
        <v>0</v>
      </c>
      <c r="BA112" s="59">
        <f>IF(AZ112=0,0,IF(E112&lt;(SUM(AU112:AZ112)+('LED Curve'!$D$14*(W112/$Z$3)^3+'LED Curve'!$D$15*(W112/$Z$3)^2+'LED Curve'!$D$16*(W112/$Z$3)^1+'LED Curve'!$D$17)*$AE$3+((R$5-7)*Design!C$18)),0,         ('LED Curve'!$D$14*(W112/$Z$3)^3+'LED Curve'!$D$15*(W112/$Z$3)^2+'LED Curve'!$D$16*(W112/$Z$3)^1+'LED Curve'!$D$17)*$AE$3))</f>
        <v>0</v>
      </c>
      <c r="BB112" s="59">
        <f>IF(BA112=0,0,IF(E112&lt;(SUM(AU112:BA112)+('LED Curve'!$D$14*(W112/$Z$4)^3+'LED Curve'!$D$15*(W112/$Z$4)^2+'LED Curve'!$D$16*(W112/$Z$4)^1+'LED Curve'!$D$17)*$AE$4+((R$5-8)*Design!C$18)),0,         ('LED Curve'!$D$14*(W112/$Z$4)^3+'LED Curve'!$D$15*(W112/$Z$4)^2+'LED Curve'!$D$16*(W112/$Z$4)^1+'LED Curve'!$D$17)*$AE$4))</f>
        <v>0</v>
      </c>
      <c r="BC112" s="59">
        <f>IF(BB112=0,0,IF(E112&lt;(SUM(AU112:BB112)+('LED Curve'!$D$14*(W112/$Z$5)^3+'LED Curve'!$D$15*(W112/$Z$5)^2+'LED Curve'!$D$16*(W112/$Z$5)^1+'LED Curve'!$D$17)*$AE$5+((R$5-9)*Design!C$18)),0,         ('LED Curve'!$D$14*(W112/$Z$5)^3+'LED Curve'!$D$15*(W112/$Z$5)^2+'LED Curve'!$D$16*(W112/$Z$5)^1+'LED Curve'!$D$17)*$AE$5))</f>
        <v>0</v>
      </c>
      <c r="BD112" s="59">
        <f>IF(BC112=0,0,IF(E112&lt;(SUM(AU112:BC112)+('LED Curve'!$D$14*(W112/$Z$6)^3+'LED Curve'!$D$15*(W112/$Z$6)^2+'LED Curve'!$D$16*(W112/$Z$6)^1+'LED Curve'!$D$17)*$AE$6+((R$5-10)*Design!C$18)),0,         ('LED Curve'!$D$14*(W112/$Z$6)^3+'LED Curve'!$D$15*(W112/$Z$6)^2+'LED Curve'!$D$16*(W112/$Z$6)^1+'LED Curve'!$D$17)*$AE$6))</f>
        <v>0</v>
      </c>
      <c r="BE112">
        <f t="shared" si="158"/>
        <v>155.11624794762102</v>
      </c>
      <c r="BF112" s="64">
        <f t="shared" si="124"/>
        <v>254.0756247091085</v>
      </c>
      <c r="BG112" s="64">
        <f t="shared" si="125"/>
        <v>254.0756247091085</v>
      </c>
      <c r="BH112" s="64">
        <f t="shared" si="126"/>
        <v>0</v>
      </c>
      <c r="BI112" s="64">
        <f t="shared" si="127"/>
        <v>0</v>
      </c>
      <c r="BJ112" s="64">
        <f t="shared" si="128"/>
        <v>0</v>
      </c>
      <c r="BK112" s="64">
        <f t="shared" si="129"/>
        <v>0</v>
      </c>
      <c r="BL112" s="64">
        <f t="shared" si="130"/>
        <v>0</v>
      </c>
      <c r="BM112" s="64">
        <f t="shared" si="131"/>
        <v>0</v>
      </c>
      <c r="BN112" s="64">
        <f t="shared" si="132"/>
        <v>0</v>
      </c>
      <c r="BO112" s="64">
        <f t="shared" si="133"/>
        <v>0</v>
      </c>
      <c r="BQ112" s="67">
        <f t="shared" si="134"/>
        <v>260.80830606181013</v>
      </c>
      <c r="BR112" s="67">
        <f t="shared" si="135"/>
        <v>260.80830606181013</v>
      </c>
      <c r="BS112" s="67">
        <f t="shared" si="136"/>
        <v>260.80830606181013</v>
      </c>
      <c r="BT112" s="67">
        <f t="shared" si="137"/>
        <v>0</v>
      </c>
      <c r="BU112" s="67">
        <f t="shared" si="138"/>
        <v>0</v>
      </c>
      <c r="BV112" s="67">
        <f t="shared" si="139"/>
        <v>0</v>
      </c>
      <c r="BW112" s="67">
        <f t="shared" si="140"/>
        <v>0</v>
      </c>
      <c r="BX112" s="67">
        <f t="shared" si="141"/>
        <v>0</v>
      </c>
      <c r="BY112" s="67">
        <f t="shared" si="142"/>
        <v>0</v>
      </c>
      <c r="BZ112" s="67">
        <f t="shared" si="143"/>
        <v>0</v>
      </c>
      <c r="CB112" s="70">
        <f t="shared" si="144"/>
        <v>268.26847915316688</v>
      </c>
      <c r="CC112" s="70">
        <f t="shared" si="145"/>
        <v>268.26847915316688</v>
      </c>
      <c r="CD112" s="70">
        <f t="shared" si="146"/>
        <v>268.26847915316688</v>
      </c>
      <c r="CE112" s="70">
        <f t="shared" si="147"/>
        <v>0</v>
      </c>
      <c r="CF112" s="70">
        <f t="shared" si="148"/>
        <v>0</v>
      </c>
      <c r="CG112" s="70">
        <f t="shared" si="149"/>
        <v>0</v>
      </c>
      <c r="CH112" s="70">
        <f t="shared" si="150"/>
        <v>0</v>
      </c>
      <c r="CI112" s="70">
        <f t="shared" si="151"/>
        <v>0</v>
      </c>
      <c r="CJ112" s="70">
        <f t="shared" si="152"/>
        <v>0</v>
      </c>
      <c r="CK112" s="70">
        <f t="shared" si="153"/>
        <v>0</v>
      </c>
      <c r="CL112">
        <f t="shared" si="159"/>
        <v>804.80543745950058</v>
      </c>
      <c r="CM112" s="64">
        <f t="shared" si="160"/>
        <v>254.0756247091085</v>
      </c>
      <c r="CN112" s="64">
        <f t="shared" si="161"/>
        <v>254.0756247091085</v>
      </c>
      <c r="CO112" s="64">
        <f t="shared" si="162"/>
        <v>0</v>
      </c>
      <c r="CP112" s="64">
        <f t="shared" si="163"/>
        <v>0</v>
      </c>
      <c r="CQ112" s="64">
        <f t="shared" si="164"/>
        <v>0</v>
      </c>
      <c r="CR112" s="64">
        <f t="shared" si="165"/>
        <v>0</v>
      </c>
      <c r="CS112" s="64">
        <f t="shared" si="166"/>
        <v>0</v>
      </c>
      <c r="CT112" s="64">
        <f t="shared" si="167"/>
        <v>0</v>
      </c>
      <c r="CU112" s="64">
        <f t="shared" si="168"/>
        <v>0</v>
      </c>
      <c r="CV112" s="64">
        <f t="shared" si="169"/>
        <v>0</v>
      </c>
      <c r="CX112" s="103">
        <f t="shared" si="170"/>
        <v>260.80830606181013</v>
      </c>
      <c r="CY112" s="103">
        <f t="shared" si="171"/>
        <v>260.80830606181013</v>
      </c>
      <c r="CZ112" s="103">
        <f t="shared" si="172"/>
        <v>260.80830606181013</v>
      </c>
      <c r="DA112" s="103">
        <f t="shared" si="173"/>
        <v>0</v>
      </c>
      <c r="DB112" s="103">
        <f t="shared" si="174"/>
        <v>0</v>
      </c>
      <c r="DC112" s="103">
        <f t="shared" si="175"/>
        <v>0</v>
      </c>
      <c r="DD112" s="103">
        <f t="shared" si="176"/>
        <v>0</v>
      </c>
      <c r="DE112" s="103">
        <f t="shared" si="177"/>
        <v>0</v>
      </c>
      <c r="DF112" s="103">
        <f t="shared" si="178"/>
        <v>0</v>
      </c>
      <c r="DG112" s="103">
        <f t="shared" si="179"/>
        <v>0</v>
      </c>
      <c r="DI112" s="70">
        <f t="shared" si="180"/>
        <v>268.26847915316688</v>
      </c>
      <c r="DJ112" s="70">
        <f t="shared" si="181"/>
        <v>268.26847915316688</v>
      </c>
      <c r="DK112" s="70">
        <f t="shared" si="182"/>
        <v>268.26847915316688</v>
      </c>
      <c r="DL112" s="70">
        <f t="shared" si="183"/>
        <v>0</v>
      </c>
      <c r="DM112" s="70">
        <f t="shared" si="184"/>
        <v>0</v>
      </c>
      <c r="DN112" s="70">
        <f t="shared" si="185"/>
        <v>0</v>
      </c>
      <c r="DO112" s="70">
        <f t="shared" si="186"/>
        <v>0</v>
      </c>
      <c r="DP112" s="70">
        <f t="shared" si="187"/>
        <v>0</v>
      </c>
      <c r="DQ112" s="70">
        <f t="shared" si="188"/>
        <v>0</v>
      </c>
      <c r="DR112" s="70">
        <f t="shared" si="189"/>
        <v>0</v>
      </c>
      <c r="DT112">
        <f t="shared" si="190"/>
        <v>36.3397750037268</v>
      </c>
      <c r="DU112">
        <f t="shared" si="191"/>
        <v>41.488051165482894</v>
      </c>
      <c r="DV112">
        <f t="shared" si="192"/>
        <v>46.979812659320785</v>
      </c>
      <c r="DX112">
        <f t="shared" si="193"/>
        <v>0.65659343903095924</v>
      </c>
      <c r="DY112">
        <f t="shared" si="194"/>
        <v>0.64727603147163593</v>
      </c>
      <c r="DZ112">
        <f t="shared" si="195"/>
        <v>0.6371420136792485</v>
      </c>
      <c r="EB112">
        <f t="shared" si="196"/>
        <v>6.8502839613949771</v>
      </c>
      <c r="EC112">
        <f t="shared" si="197"/>
        <v>17.125709903487444</v>
      </c>
      <c r="ED112">
        <f t="shared" si="198"/>
        <v>0</v>
      </c>
      <c r="EE112">
        <f t="shared" si="199"/>
        <v>0</v>
      </c>
      <c r="EF112">
        <f t="shared" si="200"/>
        <v>0</v>
      </c>
      <c r="EG112">
        <f t="shared" si="201"/>
        <v>0</v>
      </c>
      <c r="EH112">
        <f t="shared" si="202"/>
        <v>0</v>
      </c>
      <c r="EI112">
        <f t="shared" si="203"/>
        <v>0</v>
      </c>
      <c r="EJ112">
        <f t="shared" si="204"/>
        <v>0</v>
      </c>
      <c r="EK112">
        <f t="shared" si="205"/>
        <v>0</v>
      </c>
      <c r="EM112">
        <f t="shared" si="206"/>
        <v>7.0354901421548011</v>
      </c>
      <c r="EN112">
        <f t="shared" si="207"/>
        <v>17.588725355387005</v>
      </c>
      <c r="EO112">
        <f t="shared" si="208"/>
        <v>15.829852819848302</v>
      </c>
      <c r="EP112">
        <f t="shared" si="209"/>
        <v>0</v>
      </c>
      <c r="EQ112">
        <f t="shared" si="210"/>
        <v>0</v>
      </c>
      <c r="ER112">
        <f t="shared" si="211"/>
        <v>0</v>
      </c>
      <c r="ES112">
        <f t="shared" si="212"/>
        <v>0</v>
      </c>
      <c r="ET112">
        <f t="shared" si="213"/>
        <v>0</v>
      </c>
      <c r="EU112">
        <f t="shared" si="214"/>
        <v>0</v>
      </c>
      <c r="EV112">
        <f t="shared" si="215"/>
        <v>0</v>
      </c>
      <c r="EX112">
        <f t="shared" si="216"/>
        <v>7.237008683278928</v>
      </c>
      <c r="EY112">
        <f t="shared" si="217"/>
        <v>18.092521708197317</v>
      </c>
      <c r="EZ112">
        <f t="shared" si="218"/>
        <v>16.283269537377585</v>
      </c>
      <c r="FA112">
        <f t="shared" si="219"/>
        <v>0</v>
      </c>
      <c r="FB112">
        <f t="shared" si="220"/>
        <v>0</v>
      </c>
      <c r="FC112">
        <f t="shared" si="221"/>
        <v>0</v>
      </c>
      <c r="FD112">
        <f t="shared" si="222"/>
        <v>0</v>
      </c>
      <c r="FE112">
        <f t="shared" si="223"/>
        <v>0</v>
      </c>
      <c r="FF112">
        <f t="shared" si="224"/>
        <v>0</v>
      </c>
      <c r="FG112">
        <f t="shared" si="225"/>
        <v>0</v>
      </c>
      <c r="FJ112">
        <f>IF($W$2=0,0,IF(BF112&lt;=0,0,('LED Curve'!$D$19*(BF112/$W$2)^3+'LED Curve'!$D$20*(BF112/$W$2)^2+'LED Curve'!$D$21*(BF112/$W$2)^1+'LED Curve'!$D$22)*$AC$2*$W$2))</f>
        <v>847.93135218697296</v>
      </c>
      <c r="FK112">
        <f>IF($W$3=0,0,IF(BG112&lt;=0,0,('LED Curve'!$D$19*(BG112/$W$3)^3+'LED Curve'!$D$20*(BG112/$W$3)^2+'LED Curve'!$D$21*(BG112/$W$3)^1+'LED Curve'!$D$22)*$AC$3*$W$3))</f>
        <v>2119.8283804674325</v>
      </c>
      <c r="FL112">
        <f>IF($W$4=0,0,IF(BH112&lt;=0,0,('LED Curve'!$D$19*(BH112/$W$4)^3+'LED Curve'!$D$20*(BH112/$W$4)^2+'LED Curve'!$D$21*(BH112/$W$4)^1+'LED Curve'!$D$22)*$AC$4*$W$4))</f>
        <v>0</v>
      </c>
      <c r="FM112">
        <f>IF($W$5=0,0,IF(BI112&lt;=0,0,('LED Curve'!$D$19*(BI112/$W$5)^3+'LED Curve'!$D$20*(BI112/$W$5)^2+'LED Curve'!$D$21*(BI112/$W$5)^1+'LED Curve'!$D$22)*$AC$5*$W$5))</f>
        <v>0</v>
      </c>
      <c r="FN112">
        <f>IF($W$6=0,0,IF(BJ112&lt;=0,0,('LED Curve'!$D$19*(BJ112/$W$6)^3+'LED Curve'!$D$20*(BJ112/$W$6)^2+'LED Curve'!$D$21*(BJ112/$W$6)^1+'LED Curve'!$D$22)*$AC$6*$W$6))</f>
        <v>0</v>
      </c>
      <c r="FO112">
        <f>IF($Z$2=0,0,IF(BK112&lt;=0,0,('LED Curve'!$D$19*(BK112/$Z$2)^3+'LED Curve'!$D$20*(BK112/$Z$2)^2+'LED Curve'!$D$21*(BK112/$Z$2)^1+'LED Curve'!$D$22)*$AE$2*$Z$2))</f>
        <v>0</v>
      </c>
      <c r="FP112">
        <f>IF($Z$3=0,0,IF(BL112&lt;=0,0,('LED Curve'!$D$19*(BL112/$Z$3)^3+'LED Curve'!$D$20*(BL112/$Z$3)^2+'LED Curve'!$D$21*(BL112/$Z$3)^1+'LED Curve'!$D$22)*$AE$3*$Z$3))</f>
        <v>0</v>
      </c>
      <c r="FQ112">
        <f>IF($Z$4=0,0,IF(BM112&lt;=0,0,('LED Curve'!$D$19*(BM112/$Z$4)^3+'LED Curve'!$D$20*(BM112/$Z$4)^2+'LED Curve'!$D$21*(BM112/$Z$4)^1+'LED Curve'!$D$22)*$AE$4*$Z$4))</f>
        <v>0</v>
      </c>
      <c r="FR112">
        <f>IF($Z$5=0,0,IF(BN112&lt;=0,0,('LED Curve'!$D$19*(BN112/$Z$5)^3+'LED Curve'!$D$20*(BN112/$Z$5)^2+'LED Curve'!$D$21*(BN112/$Z$5)^1+'LED Curve'!$D$22)*$AE$5*$Z$5))</f>
        <v>0</v>
      </c>
      <c r="FS112">
        <f>IF($Z$6=0,0,IF(BO112&lt;=0,0,('LED Curve'!$D$19*(BO112/$Z$6)^3+'LED Curve'!$D$20*(BO112/$Z$6)^2+'LED Curve'!$D$21*(BO112/$Z$6)^1+'LED Curve'!$D$22)*$AE$6*$Z$6))</f>
        <v>0</v>
      </c>
      <c r="FU112">
        <f>IF($W$2=0,0,IF(BQ112&lt;=0,0,('LED Curve'!$D$19*(BQ112/$W$2)^3+'LED Curve'!$D$20*(BQ112/$W$2)^2+'LED Curve'!$D$21*(BQ112/$W$2)^1+'LED Curve'!$D$22)*$AC$2*$W$2))</f>
        <v>860.43757631467497</v>
      </c>
      <c r="FV112">
        <f>IF($W$3=0,0,IF(BR112&lt;=0,0,('LED Curve'!$D$19*(BR112/$W$3)^3+'LED Curve'!$D$20*(BR112/$W$3)^2+'LED Curve'!$D$21*(BR112/$W$3)^1+'LED Curve'!$D$22)*$AC$3*$W$3))</f>
        <v>2151.0939407866872</v>
      </c>
      <c r="FW112">
        <f>IF($W$4=0,0,IF(BS112&lt;=0,0,('LED Curve'!$D$19*(BS112/$W$4)^3+'LED Curve'!$D$20*(BS112/$W$4)^2+'LED Curve'!$D$21*(BS112/$W$4)^1+'LED Curve'!$D$22)*$AC$4*$W$4))</f>
        <v>1935.9845467080186</v>
      </c>
      <c r="FX112">
        <f>IF($W$5=0,0,IF(BT112&lt;=0,0,('LED Curve'!$D$19*(BT112/$W$5)^3+'LED Curve'!$D$20*(BT112/$W$5)^2+'LED Curve'!$D$21*(BT112/$W$5)^1+'LED Curve'!$D$22)*$AC$5*$W$5))</f>
        <v>0</v>
      </c>
      <c r="FY112">
        <f>IF($W$6=0,0,IF(BU112&lt;=0,0,('LED Curve'!$D$19*(BU112/$W$6)^3+'LED Curve'!$D$20*(BU112/$W$6)^2+'LED Curve'!$D$21*(BU112/$W$6)^1+'LED Curve'!$D$22)*$AC$6*$W$6))</f>
        <v>0</v>
      </c>
      <c r="FZ112">
        <f>IF($Z$2=0,0,IF(BV112&lt;=0,0,('LED Curve'!$D$19*(BV112/$Z$2)^3+'LED Curve'!$D$20*(BV112/$Z$2)^2+'LED Curve'!$D$21*(BV112/$Z$2)^1+'LED Curve'!$D$22)*$AE$2*$Z$2))</f>
        <v>0</v>
      </c>
      <c r="GA112">
        <f>IF($Z$3=0,0,IF(BW112&lt;=0,0,('LED Curve'!$D$19*(BW112/$Z$3)^3+'LED Curve'!$D$20*(BW112/$Z$3)^2+'LED Curve'!$D$21*(BW112/$Z$3)^1+'LED Curve'!$D$22)*$AE$3*$Z$3))</f>
        <v>0</v>
      </c>
      <c r="GB112">
        <f>IF($Z$4=0,0,IF(BX112&lt;=0,0,('LED Curve'!$D$19*(BX112/$Z$4)^3+'LED Curve'!$D$20*(BX112/$Z$4)^2+'LED Curve'!$D$21*(BX112/$Z$4)^1+'LED Curve'!$D$22)*$AE$4*$Z$4))</f>
        <v>0</v>
      </c>
      <c r="GC112">
        <f>IF($Z$5=0,0,IF(BY112&lt;=0,0,('LED Curve'!$D$19*(BY112/$Z$5)^3+'LED Curve'!$D$20*(BY112/$Z$5)^2+'LED Curve'!$D$21*(BY112/$Z$5)^1+'LED Curve'!$D$22)*$AE$5*$Z$5))</f>
        <v>0</v>
      </c>
      <c r="GD112">
        <f>IF($Z$6=0,0,IF(BZ112&lt;=0,0,('LED Curve'!$D$19*(BZ112/$Z$6)^3+'LED Curve'!$D$20*(BZ112/$Z$6)^2+'LED Curve'!$D$21*(BZ112/$Z$6)^1+'LED Curve'!$D$22)*$AE$6*$Z$6))</f>
        <v>0</v>
      </c>
      <c r="GF112">
        <f>IF($W$2=0,0,IF(CB112&lt;=0,0,('LED Curve'!$D$19*(CB112/$W$2)^3+'LED Curve'!$D$20*(CB112/$W$2)^2+'LED Curve'!$D$21*(CB112/$W$2)^1+'LED Curve'!$D$22)*$AC$2*$W$2))</f>
        <v>873.48058057976357</v>
      </c>
      <c r="GG112">
        <f>IF($W$3=0,0,IF(CC112&lt;=0,0,('LED Curve'!$D$19*(CC112/$W$3)^3+'LED Curve'!$D$20*(CC112/$W$3)^2+'LED Curve'!$D$21*(CC112/$W$3)^1+'LED Curve'!$D$22)*$AC$3*$W$3))</f>
        <v>2183.701451449409</v>
      </c>
      <c r="GH112">
        <f>IF($W$4=0,0,IF(CD112&lt;=0,0,('LED Curve'!$D$19*(CD112/$W$4)^3+'LED Curve'!$D$20*(CD112/$W$4)^2+'LED Curve'!$D$21*(CD112/$W$4)^1+'LED Curve'!$D$22)*$AC$4*$W$4))</f>
        <v>1965.3313063044679</v>
      </c>
      <c r="GI112">
        <f>IF($W$5=0,0,IF(CE112&lt;=0,0,('LED Curve'!$D$19*(CE112/$W$5)^3+'LED Curve'!$D$20*(CE112/$W$5)^2+'LED Curve'!$D$21*(CE112/$W$5)^1+'LED Curve'!$D$22)*$AC$5*$W$5))</f>
        <v>0</v>
      </c>
      <c r="GJ112">
        <f>IF($W$6=0,0,IF(CF112&lt;=0,0,('LED Curve'!$D$19*(CF112/$W$6)^3+'LED Curve'!$D$20*(CF112/$W$6)^2+'LED Curve'!$D$21*(CF112/$W$6)^1+'LED Curve'!$D$22)*$AC$6*$W$6))</f>
        <v>0</v>
      </c>
      <c r="GK112">
        <f>IF($Z$2=0,0,IF(CG112&lt;=0,0,('LED Curve'!$D$19*(CG112/$Z$2)^3+'LED Curve'!$D$20*(CG112/$Z$2)^2+'LED Curve'!$D$21*(CG112/$Z$2)^1+'LED Curve'!$D$22)*$AE$2*$Z$2))</f>
        <v>0</v>
      </c>
      <c r="GL112">
        <f>IF($Z$3=0,0,IF(CH112&lt;=0,0,('LED Curve'!$D$19*(CH112/$Z$3)^3+'LED Curve'!$D$20*(CH112/$Z$3)^2+'LED Curve'!$D$21*(CH112/$Z$3)^1+'LED Curve'!$D$22)*$AE$3*$Z$3))</f>
        <v>0</v>
      </c>
      <c r="GM112">
        <f>IF($Z$4=0,0,IF(CI112&lt;=0,0,('LED Curve'!$D$19*(CI112/$Z$4)^3+'LED Curve'!$D$20*(CI112/$Z$4)^2+'LED Curve'!$D$21*(CI112/$Z$4)^1+'LED Curve'!$D$22)*$AE$4*$Z$4))</f>
        <v>0</v>
      </c>
      <c r="GN112">
        <f>IF($Z$5=0,0,IF(CJ112&lt;=0,0,('LED Curve'!$D$19*(CJ112/$Z$5)^3+'LED Curve'!$D$20*(CJ112/$Z$5)^2+'LED Curve'!$D$21*(CJ112/$Z$5)^1+'LED Curve'!$D$22)*$AE$5*$Z$5))</f>
        <v>0</v>
      </c>
      <c r="GO112">
        <f>IF($Z$6=0,0,IF(CK112&lt;=0,0,('LED Curve'!$D$19*(CK112/$Z$6)^3+'LED Curve'!$D$20*(CK112/$Z$6)^2+'LED Curve'!$D$21*(CK112/$Z$6)^1+'LED Curve'!$D$22)*$AE$6*$Z$6))</f>
        <v>0</v>
      </c>
      <c r="GQ112">
        <f t="shared" si="226"/>
        <v>2967.7597326544055</v>
      </c>
      <c r="GR112">
        <f t="shared" si="154"/>
        <v>1202.8638472368275</v>
      </c>
      <c r="GS112">
        <f t="shared" si="227"/>
        <v>4947.5160638093803</v>
      </c>
      <c r="GT112">
        <f t="shared" si="155"/>
        <v>2639.2901469702647</v>
      </c>
      <c r="GU112">
        <f t="shared" si="228"/>
        <v>5022.5133383336406</v>
      </c>
      <c r="GV112">
        <f t="shared" si="156"/>
        <v>2460.4012937753032</v>
      </c>
    </row>
    <row r="113" spans="1:204" ht="16.899999999999999">
      <c r="A113">
        <v>102</v>
      </c>
      <c r="B113">
        <f t="shared" si="117"/>
        <v>3.3203124999999999E-3</v>
      </c>
      <c r="C113" s="50">
        <f t="shared" si="118"/>
        <v>143.62624813181318</v>
      </c>
      <c r="D113" s="50">
        <f t="shared" si="119"/>
        <v>159.74027570201463</v>
      </c>
      <c r="E113" s="50">
        <f t="shared" si="120"/>
        <v>175.8543032722161</v>
      </c>
      <c r="G113" s="52">
        <f t="shared" si="121"/>
        <v>2.279781716377987</v>
      </c>
      <c r="H113" s="52">
        <f t="shared" si="122"/>
        <v>2.53555993177801</v>
      </c>
      <c r="I113" s="52">
        <f t="shared" si="123"/>
        <v>2.791338147178033</v>
      </c>
      <c r="J113" s="52">
        <f>IF(C113&lt;Calculation!D$19,0,G113)</f>
        <v>2.279781716377987</v>
      </c>
      <c r="K113" s="52">
        <f>IF(D113&lt;Calculation!D$19,0,H113)</f>
        <v>2.53555993177801</v>
      </c>
      <c r="L113" s="52">
        <f>IF(E113&lt;Calculation!D$19,0,I113)</f>
        <v>2.791338147178033</v>
      </c>
      <c r="M113" s="52">
        <f>IF(IF(C113&lt;Calculation!D$19,0,C113*(R$3/(R$2+R$3)))&gt;0,$H$2*SIN(2*PI()*$E$2*B113)+$H$5,0)</f>
        <v>2.2961862108693598</v>
      </c>
      <c r="N113" s="52">
        <f>IF(IF(D113&lt;Calculation!D$19,0,D113*(R$3/(R$2+R$3)))&gt;0,$J$2*SIN(2*PI()*$E$2*B113)+$J$5,0)</f>
        <v>2.3578365195422726</v>
      </c>
      <c r="O113" s="52">
        <f>IF(IF(E113&lt;Calculation!D$19,0,E113*(R$3/(R$2+R$3)))&gt;0,$L$2*SIN(2*PI()*$E$2*B113)+$L$5,0)</f>
        <v>2.4260342538630821</v>
      </c>
      <c r="Q113" s="55">
        <f>(M113/Design!C$43)*10^3</f>
        <v>255.13180120770662</v>
      </c>
      <c r="R113" s="55">
        <f>(N113/Design!C$43)*10^3</f>
        <v>261.98183550469696</v>
      </c>
      <c r="S113" s="55">
        <f>(O113/Design!C$43)*10^3</f>
        <v>269.55936154034242</v>
      </c>
      <c r="U113" s="55">
        <f>(($H$2*SIN(2*PI()*$E$2*B113)+$H$5)/Design!C$43)*10^3</f>
        <v>255.13180120770662</v>
      </c>
      <c r="V113" s="55">
        <f>(($J$2*SIN(2*PI()*$E$2*B113)+$J$5)/Design!C$43)*10^3</f>
        <v>261.98183550469696</v>
      </c>
      <c r="W113" s="55">
        <f>(($L$2*SIN(2*PI()*$E$2*B113)+$L$5)/Design!C$43)*10^3</f>
        <v>269.55936154034242</v>
      </c>
      <c r="Y113" s="99">
        <f>IF(C113&lt;('LED Curve'!$D$14*(U113/$W$2)^3+'LED Curve'!$D$15*(U113/$W$2)^2+'LED Curve'!$D$16*(U113/$W$2)^1+'LED Curve'!$D$17)*$AC$2+((R$5-1)*Design!C$18),0,         ('LED Curve'!$D$14*(U113/$W$2)^3+'LED Curve'!$D$15*(U113/$W$2)^2+'LED Curve'!$D$16*(U113/$W$2)^1+'LED Curve'!$D$17)*$AC$2)</f>
        <v>26.964617167451465</v>
      </c>
      <c r="Z113" s="99">
        <f>IF(Y113=0,0,IF(C113&lt;Y113+('LED Curve'!$D$14*(U113/$W$3)^3+'LED Curve'!$D$15*(U113/$W$3)^2+'LED Curve'!$D$16*(U113/$W$3)^1+'LED Curve'!$D$17)*$AC$3+((R$5-2)*Design!C$18),0,         ('LED Curve'!$D$14*(U113/$W$3)^3+'LED Curve'!$D$15*(U113/$W$3)^2+'LED Curve'!$D$16*(U113/$W$3)^1+'LED Curve'!$D$17)*$AC$3))</f>
        <v>67.411542918628669</v>
      </c>
      <c r="AA113" s="99">
        <f>IF(Z113=0,0,IF(C113&lt;(SUM(Y113:Z113)+('LED Curve'!$D$14*(U113/$W$4)^3+'LED Curve'!$D$15*(U113/$W$4)^2+'LED Curve'!$D$16*(U113/$W$4)^1+'LED Curve'!$D$17)*$AC$4+((R$5-3)*Design!C$18)),0,         ('LED Curve'!$D$14*(U113/$W$4)^3+'LED Curve'!$D$15*(U113/$W$4)^2+'LED Curve'!$D$16*(U113/$W$4)^1+'LED Curve'!$D$17)*$AC$4))</f>
        <v>0</v>
      </c>
      <c r="AB113" s="99">
        <f>IF(AA113=0,0,IF(C113&lt;(SUM(Y113:AA113)+('LED Curve'!$D$14*(U113/$W$5)^3+'LED Curve'!$D$15*(U113/$W$5)^2+'LED Curve'!$D$16*(U113/$W$5)^1+'LED Curve'!$D$17)*$AC$5+((R$5-4)*Design!C$18)),0,         ('LED Curve'!$D$14*(U113/$W$5)^3+'LED Curve'!$D$15*(U113/$W$5)^2+'LED Curve'!$D$16*(U113/$W$5)^1+'LED Curve'!$D$17)*$AC$5))</f>
        <v>0</v>
      </c>
      <c r="AC113" s="99">
        <f>IF(AB113=0,0,IF(C113&lt;(SUM(Y113:AB113)+ ('LED Curve'!$D$14*(U113/$W$6)^3+'LED Curve'!$D$15*(U113/$W$6)^2+'LED Curve'!$D$16*(U113/$W$6)^1+'LED Curve'!$D$17)*$AC$6+((R$5-5)*Design!C$18)),0,         ('LED Curve'!$D$14*(U113/$W$6)^3+'LED Curve'!$D$15*(U113/$W$6)^2+'LED Curve'!$D$16*(U113/$W$6)^1+'LED Curve'!$D$17)*$AC$6))</f>
        <v>0</v>
      </c>
      <c r="AD113" s="99">
        <f>IF(AC113=0,0,IF(C113&lt;(SUM(Y113:AC113)+('LED Curve'!$D$14*(U113/$Z$2)^3+'LED Curve'!$D$15*(U113/$Z$2)^2+'LED Curve'!$D$16*(U113/$Z$2)^1+'LED Curve'!$D$17)*$AE$2+((R$5-6)*Design!C$18)),0,         ('LED Curve'!$D$14*(U113/$Z$2)^3+'LED Curve'!$D$15*(U113/$Z$2)^2+'LED Curve'!$D$16*(U113/$Z$2)^1+'LED Curve'!$D$17)*$AE$2))</f>
        <v>0</v>
      </c>
      <c r="AE113" s="99">
        <f>IF(AD113=0,0,IF(C113&lt;(SUM(Y113:AD113)+('LED Curve'!$D$14*(U113/$Z$3)^3+'LED Curve'!$D$15*(U113/$Z$3)^2+'LED Curve'!$D$16*(U113/$Z$3)^1+'LED Curve'!$D$17)*$AE$3+((R$5-7)*Design!C$18)),0,         ('LED Curve'!$D$14*(U113/$Z$3)^3+'LED Curve'!$D$15*(U113/$Z$3)^2+'LED Curve'!$D$16*(U113/$Z$3)^1+'LED Curve'!$D$17)*$AE$3))</f>
        <v>0</v>
      </c>
      <c r="AF113" s="99">
        <f>IF(AE113=0,0,IF(C113&lt;(SUM(Y113:AE113)+('LED Curve'!$D$14*(U113/$Z$4)^3+'LED Curve'!$D$15*(U113/$Z$4)^2+'LED Curve'!$D$16*(U113/$Z$4)^1+'LED Curve'!$D$17)*$AE$4+((R$5-8)*Design!C$18)),0,         ('LED Curve'!$D$14*(U113/$Z$4)^3+'LED Curve'!$D$15*(U113/$Z$4)^2+'LED Curve'!$D$16*(U113/$Z$4)^1+'LED Curve'!$D$17)*$AE$4))</f>
        <v>0</v>
      </c>
      <c r="AG113" s="99">
        <f>IF(AF113=0,0,IF(C113&lt;(SUM(Y113:AF113)+('LED Curve'!$D$14*(U113/$Z$5)^3+'LED Curve'!$D$15*(U113/$Z$5)^2+'LED Curve'!$D$16*(U113/$Z$5)^1+'LED Curve'!$D$17)*$AE$5+((R$5-9)*Design!C$18)),0,         ('LED Curve'!$D$14*(U113/$Z$5)^3+'LED Curve'!$D$15*(U113/$Z$5)^2+'LED Curve'!$D$16*(U113/$Z$5)^1+'LED Curve'!$D$17)*$AE$5))</f>
        <v>0</v>
      </c>
      <c r="AH113" s="99">
        <f>IF(AG113=0,0,IF(C113&lt;(SUM(Y113:AG113)+('LED Curve'!$D$14*(U113/$Z$6)^3+'LED Curve'!$D$15*(U113/$Z$6)^2+'LED Curve'!$D$16*(U113/$Z$6)^1+'LED Curve'!$D$17)*$AE$6+((R$5-10)*Design!C$18)),0,         ('LED Curve'!$D$14*(U113/$Z$6)^3+'LED Curve'!$D$15*(U113/$Z$6)^2+'LED Curve'!$D$16*(U113/$Z$6)^1+'LED Curve'!$D$17)*$AE$6))</f>
        <v>0</v>
      </c>
      <c r="AI113">
        <f t="shared" si="157"/>
        <v>94.376160086080134</v>
      </c>
      <c r="AJ113" s="57">
        <f>IF(D113&lt;('LED Curve'!$D$14*(V113/$W$2)^3+'LED Curve'!$D$15*(V113/$W$2)^2+'LED Curve'!$D$16*(V113/$W$2)^1+'LED Curve'!$D$17)*$AC$2+((R$5-1)*Design!C$18),0,         ('LED Curve'!$D$14*(V113/$W$2)^3+'LED Curve'!$D$15*(V113/$W$2)^2+'LED Curve'!$D$16*(V113/$W$2)^1+'LED Curve'!$D$17)*$AC$2)</f>
        <v>26.97690824399594</v>
      </c>
      <c r="AK113" s="57">
        <f>IF(AJ113=0,0,IF(D113&lt;AJ113+('LED Curve'!$D$14*(V113/$W$3)^3+'LED Curve'!$D$15*(V113/$W$3)^2+'LED Curve'!$D$16*(V113/$W$3)^1+'LED Curve'!$D$17)*$AC$3+((R$5-1)*Design!C$18),0,         ('LED Curve'!$D$14*(V113/$W$3)^3+'LED Curve'!$D$15*(V113/$W$3)^2+'LED Curve'!$D$16*(V113/$W$3)^1+'LED Curve'!$D$17)*$AC$3))</f>
        <v>67.442270609989848</v>
      </c>
      <c r="AL113" s="57">
        <f>IF(AK113=0,0,IF(D113&lt;(SUM(AJ113:AK113)+('LED Curve'!$D$14*(V113/$W$4)^3+'LED Curve'!$D$15*(V113/$W$4)^2+'LED Curve'!$D$16*(V113/$W$4)^1+'LED Curve'!$D$17)*$AC$4+((R$5-1)*Design!C$18)),0,         ('LED Curve'!$D$14*(V113/$W$4)^3+'LED Curve'!$D$15*(V113/$W$4)^2+'LED Curve'!$D$16*(V113/$W$4)^1+'LED Curve'!$D$17)*$AC$4))</f>
        <v>60.698043548990867</v>
      </c>
      <c r="AM113" s="57">
        <f>IF(AL113=0,0,IF(D113&lt;(SUM(AJ113:AL113)+('LED Curve'!$D$14*(V113/$W$5)^3+'LED Curve'!$D$15*(V113/$W$5)^2+'LED Curve'!$D$16*(V113/$W$5)^1+'LED Curve'!$D$17)*$AC$5+((R$5-1)*Design!C$18)),0,         ('LED Curve'!$D$14*(V113/$W$5)^3+'LED Curve'!$D$15*(V113/$W$5)^2+'LED Curve'!$D$16*(V113/$W$5)^1+'LED Curve'!$D$17)*$AC$5))</f>
        <v>0</v>
      </c>
      <c r="AN113" s="57">
        <f>IF(AM113=0,0,IF(D113&lt;(SUM(AJ113:AM113)+ ('LED Curve'!$D$14*(V113/$W$6)^3+'LED Curve'!$D$15*(V113/$W$6)^2+'LED Curve'!$D$16*(V113/$W$6)^1+'LED Curve'!$D$17)*$AC$6+((R$5-1)*Design!C$18)),0,         ('LED Curve'!$D$14*(V113/$W$6)^3+'LED Curve'!$D$15*(V113/$W$6)^2+'LED Curve'!$D$16*(V113/$W$6)^1+'LED Curve'!$D$17)*$AC$6))</f>
        <v>0</v>
      </c>
      <c r="AO113" s="57">
        <f>IF(AN113=0,0,IF(D113&lt;(SUM(AJ113:AN113)+('LED Curve'!$D$14*(V113/$Z$2)^3+'LED Curve'!$D$15*(V113/$Z$2)^2+'LED Curve'!$D$16*(V113/$Z$2)^1+'LED Curve'!$D$17)*$AE$2+((R$5-1)*Design!C$18)),0,         ('LED Curve'!$D$14*(V113/$Z$2)^3+'LED Curve'!$D$15*(V113/$Z$2)^2+'LED Curve'!$D$16*(V113/$Z$2)^1+'LED Curve'!$D$17)*$AE$2))</f>
        <v>0</v>
      </c>
      <c r="AP113" s="57">
        <f>IF(AO113=0,0,IF(D113&lt;(SUM(AJ113:AO113)+('LED Curve'!$D$14*(V113/$Z$3)^3+'LED Curve'!$D$15*(V113/$Z$3)^2+'LED Curve'!$D$16*(V113/$Z$3)^1+'LED Curve'!$D$17)*$AE$3+((R$5-1)*Design!C$18)),0,         ('LED Curve'!$D$14*(V113/$Z$3)^3+'LED Curve'!$D$15*(V113/$Z$3)^2+'LED Curve'!$D$16*(V113/$Z$3)^1+'LED Curve'!$D$17)*$AE$3))</f>
        <v>0</v>
      </c>
      <c r="AQ113" s="57">
        <f>IF(AP113=0,0,IF(D113&lt;(SUM(AJ113:AP113)+('LED Curve'!$D$14*(V113/$Z$4)^3+'LED Curve'!$D$15*(V113/$Z$4)^2+'LED Curve'!$D$16*(V113/$Z$4)^1+'LED Curve'!$D$17)*$AE$4+((R$5-1)*Design!C$18)),0,         ('LED Curve'!$D$14*(V113/$Z$4)^3+'LED Curve'!$D$15*(V113/$Z$4)^2+'LED Curve'!$D$16*(V113/$Z$4)^1+'LED Curve'!$D$17)*$AE$4))</f>
        <v>0</v>
      </c>
      <c r="AR113" s="57">
        <f>IF(AQ113=0,0,IF(D113&lt;(SUM(AJ113:AQ113)+('LED Curve'!$D$14*(V113/$Z$5)^3+'LED Curve'!$D$15*(V113/$Z$5)^2+'LED Curve'!$D$16*(V113/$Z$5)^1+'LED Curve'!$D$17)*$AE$5+((R$5-1)*Design!C$18)),0,         ('LED Curve'!$D$14*(V113/$Z$5)^3+'LED Curve'!$D$15*(V113/$Z$5)^2+'LED Curve'!$D$16*(V113/$Z$5)^1+'LED Curve'!$D$17)*$AE$5))</f>
        <v>0</v>
      </c>
      <c r="AS113" s="57">
        <f>IF(AR113=0,0,IF(D113&lt;(SUM(AJ113:AR113)+('LED Curve'!$D$14*(V113/$Z$6)^3+'LED Curve'!$D$15*(V113/$Z$6)^2+'LED Curve'!$D$16*(V113/$Z$6)^1+'LED Curve'!$D$17)*$AE$6+((R$5-1)*Design!C$18)),0,         ('LED Curve'!$D$14*(V113/$Z$6)^3+'LED Curve'!$D$15*(V113/$Z$6)^2+'LED Curve'!$D$16*(V113/$Z$6)^1+'LED Curve'!$D$17)*$AE$6))</f>
        <v>0</v>
      </c>
      <c r="AU113" s="59">
        <f>IF(E113&lt;('LED Curve'!$D$14*(W113/$W$2)^3+'LED Curve'!$D$15*(W113/$W$2)^2+'LED Curve'!$D$16*(W113/$W$2)^1+'LED Curve'!$D$17)*$AC$2+((R$5-1)*Design!C$18),0,         ('LED Curve'!$D$14*(W113/$W$2)^3+'LED Curve'!$D$15*(W113/$W$2)^2+'LED Curve'!$D$16*(W113/$W$2)^1+'LED Curve'!$D$17)*$AC$2)</f>
        <v>26.975311984541449</v>
      </c>
      <c r="AV113" s="59">
        <f>IF(AU113=0,0,IF(E113&lt;AU113+('LED Curve'!$D$14*(W113/$W$3)^3+'LED Curve'!$D$15*(W113/$W$3)^2+'LED Curve'!$D$16*(W113/$W$3)^1+'LED Curve'!$D$17)*$AC$3+((R$5-2)*Design!C$18),0,         ('LED Curve'!$D$14*(W113/$W$3)^3+'LED Curve'!$D$15*(W113/$W$3)^2+'LED Curve'!$D$16*(W113/$W$3)^1+'LED Curve'!$D$17)*$AC$3))</f>
        <v>67.438279961353629</v>
      </c>
      <c r="AW113" s="59">
        <f>IF(AV113=0,0,IF(E113&lt;(SUM(AU113:AV113)+('LED Curve'!$D$14*(W113/$W$4)^3+'LED Curve'!$D$15*(W113/$W$4)^2+'LED Curve'!$D$16*(W113/$W$4)^1+'LED Curve'!$D$17)*$AC$4+((R$5-3)*Design!C$18)),0,         ('LED Curve'!$D$14*(W113/$W$4)^3+'LED Curve'!$D$15*(W113/$W$4)^2+'LED Curve'!$D$16*(W113/$W$4)^1+'LED Curve'!$D$17)*$AC$4))</f>
        <v>60.694451965218263</v>
      </c>
      <c r="AX113" s="59">
        <f>IF(AW113=0,0,IF(E113&lt;(SUM(AU113:AW113)+('LED Curve'!$D$14*(W113/$W$5)^3+'LED Curve'!$D$15*(W113/$W$5)^2+'LED Curve'!$D$16*(W113/$W$5)^1+'LED Curve'!$D$17)*$AC$5+((R$5-4)*Design!C$18)),0,         ('LED Curve'!$D$14*(W113/$W$5)^3+'LED Curve'!$D$15*(W113/$W$5)^2+'LED Curve'!$D$16*(W113/$W$5)^1+'LED Curve'!$D$17)*$AC$5))</f>
        <v>0</v>
      </c>
      <c r="AY113" s="59">
        <f>IF(AX113=0,0,IF(E113&lt;(SUM(AU113:AX113)+ ('LED Curve'!$D$14*(W113/$W$6)^3+'LED Curve'!$D$15*(W113/$W$6)^2+'LED Curve'!$D$16*(W113/$W$6)^1+'LED Curve'!$D$17)*$AC$6+((R$5-5)*Design!C$18)),0,         ('LED Curve'!$D$14*(W113/$W$6)^3+'LED Curve'!$D$15*(W113/$W$6)^2+'LED Curve'!$D$16*(W113/$W$6)^1+'LED Curve'!$D$17)*$AC$6))</f>
        <v>0</v>
      </c>
      <c r="AZ113" s="59">
        <f>IF(AY113=0,0,IF(E113&lt;(SUM(AU113:AY113)+('LED Curve'!$D$14*(W113/$Z$2)^3+'LED Curve'!$D$15*(W113/$Z$2)^2+'LED Curve'!$D$16*(W113/$Z$2)^1+'LED Curve'!$D$17)*$AE$2+((R$5-6)*Design!C$18)),0,         ('LED Curve'!$D$14*(W113/$Z$2)^3+'LED Curve'!$D$15*(W113/$Z$2)^2+'LED Curve'!$D$16*(W113/$Z$2)^1+'LED Curve'!$D$17)*$AE$2))</f>
        <v>0</v>
      </c>
      <c r="BA113" s="59">
        <f>IF(AZ113=0,0,IF(E113&lt;(SUM(AU113:AZ113)+('LED Curve'!$D$14*(W113/$Z$3)^3+'LED Curve'!$D$15*(W113/$Z$3)^2+'LED Curve'!$D$16*(W113/$Z$3)^1+'LED Curve'!$D$17)*$AE$3+((R$5-7)*Design!C$18)),0,         ('LED Curve'!$D$14*(W113/$Z$3)^3+'LED Curve'!$D$15*(W113/$Z$3)^2+'LED Curve'!$D$16*(W113/$Z$3)^1+'LED Curve'!$D$17)*$AE$3))</f>
        <v>0</v>
      </c>
      <c r="BB113" s="59">
        <f>IF(BA113=0,0,IF(E113&lt;(SUM(AU113:BA113)+('LED Curve'!$D$14*(W113/$Z$4)^3+'LED Curve'!$D$15*(W113/$Z$4)^2+'LED Curve'!$D$16*(W113/$Z$4)^1+'LED Curve'!$D$17)*$AE$4+((R$5-8)*Design!C$18)),0,         ('LED Curve'!$D$14*(W113/$Z$4)^3+'LED Curve'!$D$15*(W113/$Z$4)^2+'LED Curve'!$D$16*(W113/$Z$4)^1+'LED Curve'!$D$17)*$AE$4))</f>
        <v>0</v>
      </c>
      <c r="BC113" s="59">
        <f>IF(BB113=0,0,IF(E113&lt;(SUM(AU113:BB113)+('LED Curve'!$D$14*(W113/$Z$5)^3+'LED Curve'!$D$15*(W113/$Z$5)^2+'LED Curve'!$D$16*(W113/$Z$5)^1+'LED Curve'!$D$17)*$AE$5+((R$5-9)*Design!C$18)),0,         ('LED Curve'!$D$14*(W113/$Z$5)^3+'LED Curve'!$D$15*(W113/$Z$5)^2+'LED Curve'!$D$16*(W113/$Z$5)^1+'LED Curve'!$D$17)*$AE$5))</f>
        <v>0</v>
      </c>
      <c r="BD113" s="59">
        <f>IF(BC113=0,0,IF(E113&lt;(SUM(AU113:BC113)+('LED Curve'!$D$14*(W113/$Z$6)^3+'LED Curve'!$D$15*(W113/$Z$6)^2+'LED Curve'!$D$16*(W113/$Z$6)^1+'LED Curve'!$D$17)*$AE$6+((R$5-10)*Design!C$18)),0,         ('LED Curve'!$D$14*(W113/$Z$6)^3+'LED Curve'!$D$15*(W113/$Z$6)^2+'LED Curve'!$D$16*(W113/$Z$6)^1+'LED Curve'!$D$17)*$AE$6))</f>
        <v>0</v>
      </c>
      <c r="BE113">
        <f t="shared" si="158"/>
        <v>155.10804391111333</v>
      </c>
      <c r="BF113" s="64">
        <f t="shared" si="124"/>
        <v>255.13180120770662</v>
      </c>
      <c r="BG113" s="64">
        <f t="shared" si="125"/>
        <v>255.13180120770662</v>
      </c>
      <c r="BH113" s="64">
        <f t="shared" si="126"/>
        <v>0</v>
      </c>
      <c r="BI113" s="64">
        <f t="shared" si="127"/>
        <v>0</v>
      </c>
      <c r="BJ113" s="64">
        <f t="shared" si="128"/>
        <v>0</v>
      </c>
      <c r="BK113" s="64">
        <f t="shared" si="129"/>
        <v>0</v>
      </c>
      <c r="BL113" s="64">
        <f t="shared" si="130"/>
        <v>0</v>
      </c>
      <c r="BM113" s="64">
        <f t="shared" si="131"/>
        <v>0</v>
      </c>
      <c r="BN113" s="64">
        <f t="shared" si="132"/>
        <v>0</v>
      </c>
      <c r="BO113" s="64">
        <f t="shared" si="133"/>
        <v>0</v>
      </c>
      <c r="BQ113" s="67">
        <f t="shared" si="134"/>
        <v>261.98183550469696</v>
      </c>
      <c r="BR113" s="67">
        <f t="shared" si="135"/>
        <v>261.98183550469696</v>
      </c>
      <c r="BS113" s="67">
        <f t="shared" si="136"/>
        <v>261.98183550469696</v>
      </c>
      <c r="BT113" s="67">
        <f t="shared" si="137"/>
        <v>0</v>
      </c>
      <c r="BU113" s="67">
        <f t="shared" si="138"/>
        <v>0</v>
      </c>
      <c r="BV113" s="67">
        <f t="shared" si="139"/>
        <v>0</v>
      </c>
      <c r="BW113" s="67">
        <f t="shared" si="140"/>
        <v>0</v>
      </c>
      <c r="BX113" s="67">
        <f t="shared" si="141"/>
        <v>0</v>
      </c>
      <c r="BY113" s="67">
        <f t="shared" si="142"/>
        <v>0</v>
      </c>
      <c r="BZ113" s="67">
        <f t="shared" si="143"/>
        <v>0</v>
      </c>
      <c r="CB113" s="70">
        <f t="shared" si="144"/>
        <v>269.55936154034242</v>
      </c>
      <c r="CC113" s="70">
        <f t="shared" si="145"/>
        <v>269.55936154034242</v>
      </c>
      <c r="CD113" s="70">
        <f t="shared" si="146"/>
        <v>269.55936154034242</v>
      </c>
      <c r="CE113" s="70">
        <f t="shared" si="147"/>
        <v>0</v>
      </c>
      <c r="CF113" s="70">
        <f t="shared" si="148"/>
        <v>0</v>
      </c>
      <c r="CG113" s="70">
        <f t="shared" si="149"/>
        <v>0</v>
      </c>
      <c r="CH113" s="70">
        <f t="shared" si="150"/>
        <v>0</v>
      </c>
      <c r="CI113" s="70">
        <f t="shared" si="151"/>
        <v>0</v>
      </c>
      <c r="CJ113" s="70">
        <f t="shared" si="152"/>
        <v>0</v>
      </c>
      <c r="CK113" s="70">
        <f t="shared" si="153"/>
        <v>0</v>
      </c>
      <c r="CL113">
        <f t="shared" si="159"/>
        <v>808.67808462102721</v>
      </c>
      <c r="CM113" s="64">
        <f t="shared" si="160"/>
        <v>255.13180120770662</v>
      </c>
      <c r="CN113" s="64">
        <f t="shared" si="161"/>
        <v>255.13180120770662</v>
      </c>
      <c r="CO113" s="64">
        <f t="shared" si="162"/>
        <v>0</v>
      </c>
      <c r="CP113" s="64">
        <f t="shared" si="163"/>
        <v>0</v>
      </c>
      <c r="CQ113" s="64">
        <f t="shared" si="164"/>
        <v>0</v>
      </c>
      <c r="CR113" s="64">
        <f t="shared" si="165"/>
        <v>0</v>
      </c>
      <c r="CS113" s="64">
        <f t="shared" si="166"/>
        <v>0</v>
      </c>
      <c r="CT113" s="64">
        <f t="shared" si="167"/>
        <v>0</v>
      </c>
      <c r="CU113" s="64">
        <f t="shared" si="168"/>
        <v>0</v>
      </c>
      <c r="CV113" s="64">
        <f t="shared" si="169"/>
        <v>0</v>
      </c>
      <c r="CX113" s="103">
        <f t="shared" si="170"/>
        <v>261.98183550469696</v>
      </c>
      <c r="CY113" s="103">
        <f t="shared" si="171"/>
        <v>261.98183550469696</v>
      </c>
      <c r="CZ113" s="103">
        <f t="shared" si="172"/>
        <v>261.98183550469696</v>
      </c>
      <c r="DA113" s="103">
        <f t="shared" si="173"/>
        <v>0</v>
      </c>
      <c r="DB113" s="103">
        <f t="shared" si="174"/>
        <v>0</v>
      </c>
      <c r="DC113" s="103">
        <f t="shared" si="175"/>
        <v>0</v>
      </c>
      <c r="DD113" s="103">
        <f t="shared" si="176"/>
        <v>0</v>
      </c>
      <c r="DE113" s="103">
        <f t="shared" si="177"/>
        <v>0</v>
      </c>
      <c r="DF113" s="103">
        <f t="shared" si="178"/>
        <v>0</v>
      </c>
      <c r="DG113" s="103">
        <f t="shared" si="179"/>
        <v>0</v>
      </c>
      <c r="DI113" s="70">
        <f t="shared" si="180"/>
        <v>269.55936154034242</v>
      </c>
      <c r="DJ113" s="70">
        <f t="shared" si="181"/>
        <v>269.55936154034242</v>
      </c>
      <c r="DK113" s="70">
        <f t="shared" si="182"/>
        <v>269.55936154034242</v>
      </c>
      <c r="DL113" s="70">
        <f t="shared" si="183"/>
        <v>0</v>
      </c>
      <c r="DM113" s="70">
        <f t="shared" si="184"/>
        <v>0</v>
      </c>
      <c r="DN113" s="70">
        <f t="shared" si="185"/>
        <v>0</v>
      </c>
      <c r="DO113" s="70">
        <f t="shared" si="186"/>
        <v>0</v>
      </c>
      <c r="DP113" s="70">
        <f t="shared" si="187"/>
        <v>0</v>
      </c>
      <c r="DQ113" s="70">
        <f t="shared" si="188"/>
        <v>0</v>
      </c>
      <c r="DR113" s="70">
        <f t="shared" si="189"/>
        <v>0</v>
      </c>
      <c r="DT113">
        <f t="shared" si="190"/>
        <v>36.643623386574504</v>
      </c>
      <c r="DU113">
        <f t="shared" si="191"/>
        <v>41.849050632440139</v>
      </c>
      <c r="DV113">
        <f t="shared" si="192"/>
        <v>47.403173714180326</v>
      </c>
      <c r="DX113">
        <f t="shared" si="193"/>
        <v>0.66819647282463657</v>
      </c>
      <c r="DY113">
        <f t="shared" si="194"/>
        <v>0.65918856724951858</v>
      </c>
      <c r="DZ113">
        <f t="shared" si="195"/>
        <v>0.64939720536171774</v>
      </c>
      <c r="EB113">
        <f t="shared" si="196"/>
        <v>6.8795313468081405</v>
      </c>
      <c r="EC113">
        <f t="shared" si="197"/>
        <v>17.198828367020354</v>
      </c>
      <c r="ED113">
        <f t="shared" si="198"/>
        <v>0</v>
      </c>
      <c r="EE113">
        <f t="shared" si="199"/>
        <v>0</v>
      </c>
      <c r="EF113">
        <f t="shared" si="200"/>
        <v>0</v>
      </c>
      <c r="EG113">
        <f t="shared" si="201"/>
        <v>0</v>
      </c>
      <c r="EH113">
        <f t="shared" si="202"/>
        <v>0</v>
      </c>
      <c r="EI113">
        <f t="shared" si="203"/>
        <v>0</v>
      </c>
      <c r="EJ113">
        <f t="shared" si="204"/>
        <v>0</v>
      </c>
      <c r="EK113">
        <f t="shared" si="205"/>
        <v>0</v>
      </c>
      <c r="EM113">
        <f t="shared" si="206"/>
        <v>7.0674599380038483</v>
      </c>
      <c r="EN113">
        <f t="shared" si="207"/>
        <v>17.668649845009618</v>
      </c>
      <c r="EO113">
        <f t="shared" si="208"/>
        <v>15.901784860508659</v>
      </c>
      <c r="EP113">
        <f t="shared" si="209"/>
        <v>0</v>
      </c>
      <c r="EQ113">
        <f t="shared" si="210"/>
        <v>0</v>
      </c>
      <c r="ER113">
        <f t="shared" si="211"/>
        <v>0</v>
      </c>
      <c r="ES113">
        <f t="shared" si="212"/>
        <v>0</v>
      </c>
      <c r="ET113">
        <f t="shared" si="213"/>
        <v>0</v>
      </c>
      <c r="EU113">
        <f t="shared" si="214"/>
        <v>0</v>
      </c>
      <c r="EV113">
        <f t="shared" si="215"/>
        <v>0</v>
      </c>
      <c r="EX113">
        <f t="shared" si="216"/>
        <v>7.2714478759045411</v>
      </c>
      <c r="EY113">
        <f t="shared" si="217"/>
        <v>18.178619689761351</v>
      </c>
      <c r="EZ113">
        <f t="shared" si="218"/>
        <v>16.360757720785216</v>
      </c>
      <c r="FA113">
        <f t="shared" si="219"/>
        <v>0</v>
      </c>
      <c r="FB113">
        <f t="shared" si="220"/>
        <v>0</v>
      </c>
      <c r="FC113">
        <f t="shared" si="221"/>
        <v>0</v>
      </c>
      <c r="FD113">
        <f t="shared" si="222"/>
        <v>0</v>
      </c>
      <c r="FE113">
        <f t="shared" si="223"/>
        <v>0</v>
      </c>
      <c r="FF113">
        <f t="shared" si="224"/>
        <v>0</v>
      </c>
      <c r="FG113">
        <f t="shared" si="225"/>
        <v>0</v>
      </c>
      <c r="FJ113">
        <f>IF($W$2=0,0,IF(BF113&lt;=0,0,('LED Curve'!$D$19*(BF113/$W$2)^3+'LED Curve'!$D$20*(BF113/$W$2)^2+'LED Curve'!$D$21*(BF113/$W$2)^1+'LED Curve'!$D$22)*$AC$2*$W$2))</f>
        <v>849.93877873517772</v>
      </c>
      <c r="FK113">
        <f>IF($W$3=0,0,IF(BG113&lt;=0,0,('LED Curve'!$D$19*(BG113/$W$3)^3+'LED Curve'!$D$20*(BG113/$W$3)^2+'LED Curve'!$D$21*(BG113/$W$3)^1+'LED Curve'!$D$22)*$AC$3*$W$3))</f>
        <v>2124.8469468379444</v>
      </c>
      <c r="FL113">
        <f>IF($W$4=0,0,IF(BH113&lt;=0,0,('LED Curve'!$D$19*(BH113/$W$4)^3+'LED Curve'!$D$20*(BH113/$W$4)^2+'LED Curve'!$D$21*(BH113/$W$4)^1+'LED Curve'!$D$22)*$AC$4*$W$4))</f>
        <v>0</v>
      </c>
      <c r="FM113">
        <f>IF($W$5=0,0,IF(BI113&lt;=0,0,('LED Curve'!$D$19*(BI113/$W$5)^3+'LED Curve'!$D$20*(BI113/$W$5)^2+'LED Curve'!$D$21*(BI113/$W$5)^1+'LED Curve'!$D$22)*$AC$5*$W$5))</f>
        <v>0</v>
      </c>
      <c r="FN113">
        <f>IF($W$6=0,0,IF(BJ113&lt;=0,0,('LED Curve'!$D$19*(BJ113/$W$6)^3+'LED Curve'!$D$20*(BJ113/$W$6)^2+'LED Curve'!$D$21*(BJ113/$W$6)^1+'LED Curve'!$D$22)*$AC$6*$W$6))</f>
        <v>0</v>
      </c>
      <c r="FO113">
        <f>IF($Z$2=0,0,IF(BK113&lt;=0,0,('LED Curve'!$D$19*(BK113/$Z$2)^3+'LED Curve'!$D$20*(BK113/$Z$2)^2+'LED Curve'!$D$21*(BK113/$Z$2)^1+'LED Curve'!$D$22)*$AE$2*$Z$2))</f>
        <v>0</v>
      </c>
      <c r="FP113">
        <f>IF($Z$3=0,0,IF(BL113&lt;=0,0,('LED Curve'!$D$19*(BL113/$Z$3)^3+'LED Curve'!$D$20*(BL113/$Z$3)^2+'LED Curve'!$D$21*(BL113/$Z$3)^1+'LED Curve'!$D$22)*$AE$3*$Z$3))</f>
        <v>0</v>
      </c>
      <c r="FQ113">
        <f>IF($Z$4=0,0,IF(BM113&lt;=0,0,('LED Curve'!$D$19*(BM113/$Z$4)^3+'LED Curve'!$D$20*(BM113/$Z$4)^2+'LED Curve'!$D$21*(BM113/$Z$4)^1+'LED Curve'!$D$22)*$AE$4*$Z$4))</f>
        <v>0</v>
      </c>
      <c r="FR113">
        <f>IF($Z$5=0,0,IF(BN113&lt;=0,0,('LED Curve'!$D$19*(BN113/$Z$5)^3+'LED Curve'!$D$20*(BN113/$Z$5)^2+'LED Curve'!$D$21*(BN113/$Z$5)^1+'LED Curve'!$D$22)*$AE$5*$Z$5))</f>
        <v>0</v>
      </c>
      <c r="FS113">
        <f>IF($Z$6=0,0,IF(BO113&lt;=0,0,('LED Curve'!$D$19*(BO113/$Z$6)^3+'LED Curve'!$D$20*(BO113/$Z$6)^2+'LED Curve'!$D$21*(BO113/$Z$6)^1+'LED Curve'!$D$22)*$AE$6*$Z$6))</f>
        <v>0</v>
      </c>
      <c r="FU113">
        <f>IF($W$2=0,0,IF(BQ113&lt;=0,0,('LED Curve'!$D$19*(BQ113/$W$2)^3+'LED Curve'!$D$20*(BQ113/$W$2)^2+'LED Curve'!$D$21*(BQ113/$W$2)^1+'LED Curve'!$D$22)*$AC$2*$W$2))</f>
        <v>862.54651008297776</v>
      </c>
      <c r="FV113">
        <f>IF($W$3=0,0,IF(BR113&lt;=0,0,('LED Curve'!$D$19*(BR113/$W$3)^3+'LED Curve'!$D$20*(BR113/$W$3)^2+'LED Curve'!$D$21*(BR113/$W$3)^1+'LED Curve'!$D$22)*$AC$3*$W$3))</f>
        <v>2156.3662752074442</v>
      </c>
      <c r="FW113">
        <f>IF($W$4=0,0,IF(BS113&lt;=0,0,('LED Curve'!$D$19*(BS113/$W$4)^3+'LED Curve'!$D$20*(BS113/$W$4)^2+'LED Curve'!$D$21*(BS113/$W$4)^1+'LED Curve'!$D$22)*$AC$4*$W$4))</f>
        <v>1940.7296476867</v>
      </c>
      <c r="FX113">
        <f>IF($W$5=0,0,IF(BT113&lt;=0,0,('LED Curve'!$D$19*(BT113/$W$5)^3+'LED Curve'!$D$20*(BT113/$W$5)^2+'LED Curve'!$D$21*(BT113/$W$5)^1+'LED Curve'!$D$22)*$AC$5*$W$5))</f>
        <v>0</v>
      </c>
      <c r="FY113">
        <f>IF($W$6=0,0,IF(BU113&lt;=0,0,('LED Curve'!$D$19*(BU113/$W$6)^3+'LED Curve'!$D$20*(BU113/$W$6)^2+'LED Curve'!$D$21*(BU113/$W$6)^1+'LED Curve'!$D$22)*$AC$6*$W$6))</f>
        <v>0</v>
      </c>
      <c r="FZ113">
        <f>IF($Z$2=0,0,IF(BV113&lt;=0,0,('LED Curve'!$D$19*(BV113/$Z$2)^3+'LED Curve'!$D$20*(BV113/$Z$2)^2+'LED Curve'!$D$21*(BV113/$Z$2)^1+'LED Curve'!$D$22)*$AE$2*$Z$2))</f>
        <v>0</v>
      </c>
      <c r="GA113">
        <f>IF($Z$3=0,0,IF(BW113&lt;=0,0,('LED Curve'!$D$19*(BW113/$Z$3)^3+'LED Curve'!$D$20*(BW113/$Z$3)^2+'LED Curve'!$D$21*(BW113/$Z$3)^1+'LED Curve'!$D$22)*$AE$3*$Z$3))</f>
        <v>0</v>
      </c>
      <c r="GB113">
        <f>IF($Z$4=0,0,IF(BX113&lt;=0,0,('LED Curve'!$D$19*(BX113/$Z$4)^3+'LED Curve'!$D$20*(BX113/$Z$4)^2+'LED Curve'!$D$21*(BX113/$Z$4)^1+'LED Curve'!$D$22)*$AE$4*$Z$4))</f>
        <v>0</v>
      </c>
      <c r="GC113">
        <f>IF($Z$5=0,0,IF(BY113&lt;=0,0,('LED Curve'!$D$19*(BY113/$Z$5)^3+'LED Curve'!$D$20*(BY113/$Z$5)^2+'LED Curve'!$D$21*(BY113/$Z$5)^1+'LED Curve'!$D$22)*$AE$5*$Z$5))</f>
        <v>0</v>
      </c>
      <c r="GD113">
        <f>IF($Z$6=0,0,IF(BZ113&lt;=0,0,('LED Curve'!$D$19*(BZ113/$Z$6)^3+'LED Curve'!$D$20*(BZ113/$Z$6)^2+'LED Curve'!$D$21*(BZ113/$Z$6)^1+'LED Curve'!$D$22)*$AE$6*$Z$6))</f>
        <v>0</v>
      </c>
      <c r="GF113">
        <f>IF($W$2=0,0,IF(CB113&lt;=0,0,('LED Curve'!$D$19*(CB113/$W$2)^3+'LED Curve'!$D$20*(CB113/$W$2)^2+'LED Curve'!$D$21*(CB113/$W$2)^1+'LED Curve'!$D$22)*$AC$2*$W$2))</f>
        <v>875.64928578522597</v>
      </c>
      <c r="GG113">
        <f>IF($W$3=0,0,IF(CC113&lt;=0,0,('LED Curve'!$D$19*(CC113/$W$3)^3+'LED Curve'!$D$20*(CC113/$W$3)^2+'LED Curve'!$D$21*(CC113/$W$3)^1+'LED Curve'!$D$22)*$AC$3*$W$3))</f>
        <v>2189.1232144630649</v>
      </c>
      <c r="GH113">
        <f>IF($W$4=0,0,IF(CD113&lt;=0,0,('LED Curve'!$D$19*(CD113/$W$4)^3+'LED Curve'!$D$20*(CD113/$W$4)^2+'LED Curve'!$D$21*(CD113/$W$4)^1+'LED Curve'!$D$22)*$AC$4*$W$4))</f>
        <v>1970.2108930167585</v>
      </c>
      <c r="GI113">
        <f>IF($W$5=0,0,IF(CE113&lt;=0,0,('LED Curve'!$D$19*(CE113/$W$5)^3+'LED Curve'!$D$20*(CE113/$W$5)^2+'LED Curve'!$D$21*(CE113/$W$5)^1+'LED Curve'!$D$22)*$AC$5*$W$5))</f>
        <v>0</v>
      </c>
      <c r="GJ113">
        <f>IF($W$6=0,0,IF(CF113&lt;=0,0,('LED Curve'!$D$19*(CF113/$W$6)^3+'LED Curve'!$D$20*(CF113/$W$6)^2+'LED Curve'!$D$21*(CF113/$W$6)^1+'LED Curve'!$D$22)*$AC$6*$W$6))</f>
        <v>0</v>
      </c>
      <c r="GK113">
        <f>IF($Z$2=0,0,IF(CG113&lt;=0,0,('LED Curve'!$D$19*(CG113/$Z$2)^3+'LED Curve'!$D$20*(CG113/$Z$2)^2+'LED Curve'!$D$21*(CG113/$Z$2)^1+'LED Curve'!$D$22)*$AE$2*$Z$2))</f>
        <v>0</v>
      </c>
      <c r="GL113">
        <f>IF($Z$3=0,0,IF(CH113&lt;=0,0,('LED Curve'!$D$19*(CH113/$Z$3)^3+'LED Curve'!$D$20*(CH113/$Z$3)^2+'LED Curve'!$D$21*(CH113/$Z$3)^1+'LED Curve'!$D$22)*$AE$3*$Z$3))</f>
        <v>0</v>
      </c>
      <c r="GM113">
        <f>IF($Z$4=0,0,IF(CI113&lt;=0,0,('LED Curve'!$D$19*(CI113/$Z$4)^3+'LED Curve'!$D$20*(CI113/$Z$4)^2+'LED Curve'!$D$21*(CI113/$Z$4)^1+'LED Curve'!$D$22)*$AE$4*$Z$4))</f>
        <v>0</v>
      </c>
      <c r="GN113">
        <f>IF($Z$5=0,0,IF(CJ113&lt;=0,0,('LED Curve'!$D$19*(CJ113/$Z$5)^3+'LED Curve'!$D$20*(CJ113/$Z$5)^2+'LED Curve'!$D$21*(CJ113/$Z$5)^1+'LED Curve'!$D$22)*$AE$5*$Z$5))</f>
        <v>0</v>
      </c>
      <c r="GO113">
        <f>IF($Z$6=0,0,IF(CK113&lt;=0,0,('LED Curve'!$D$19*(CK113/$Z$6)^3+'LED Curve'!$D$20*(CK113/$Z$6)^2+'LED Curve'!$D$21*(CK113/$Z$6)^1+'LED Curve'!$D$22)*$AE$6*$Z$6))</f>
        <v>0</v>
      </c>
      <c r="GQ113">
        <f t="shared" si="226"/>
        <v>2974.7857255731224</v>
      </c>
      <c r="GR113">
        <f t="shared" si="154"/>
        <v>1209.8898401555443</v>
      </c>
      <c r="GS113">
        <f t="shared" si="227"/>
        <v>4959.6424329771216</v>
      </c>
      <c r="GT113">
        <f t="shared" si="155"/>
        <v>2651.416516138006</v>
      </c>
      <c r="GU113">
        <f t="shared" si="228"/>
        <v>5034.983393265049</v>
      </c>
      <c r="GV113">
        <f t="shared" si="156"/>
        <v>2472.8713487067116</v>
      </c>
    </row>
    <row r="114" spans="1:204" ht="16.899999999999999">
      <c r="A114">
        <v>103</v>
      </c>
      <c r="B114">
        <f t="shared" si="117"/>
        <v>3.3528645833333331E-3</v>
      </c>
      <c r="C114" s="50">
        <f t="shared" si="118"/>
        <v>144.20325978699813</v>
      </c>
      <c r="D114" s="50">
        <f t="shared" si="119"/>
        <v>160.38139976333127</v>
      </c>
      <c r="E114" s="50">
        <f t="shared" si="120"/>
        <v>176.55953973966439</v>
      </c>
      <c r="G114" s="52">
        <f t="shared" si="121"/>
        <v>2.2889406315396528</v>
      </c>
      <c r="H114" s="52">
        <f t="shared" si="122"/>
        <v>2.5457365041798612</v>
      </c>
      <c r="I114" s="52">
        <f t="shared" si="123"/>
        <v>2.8025323768200696</v>
      </c>
      <c r="J114" s="52">
        <f>IF(C114&lt;Calculation!D$19,0,G114)</f>
        <v>2.2889406315396528</v>
      </c>
      <c r="K114" s="52">
        <f>IF(D114&lt;Calculation!D$19,0,H114)</f>
        <v>2.5457365041798612</v>
      </c>
      <c r="L114" s="52">
        <f>IF(E114&lt;Calculation!D$19,0,I114)</f>
        <v>2.8025323768200696</v>
      </c>
      <c r="M114" s="52">
        <f>IF(IF(C114&lt;Calculation!D$19,0,C114*(R$3/(R$2+R$3)))&gt;0,$H$2*SIN(2*PI()*$E$2*B114)+$H$5,0)</f>
        <v>2.305345126031026</v>
      </c>
      <c r="N114" s="52">
        <f>IF(IF(D114&lt;Calculation!D$19,0,D114*(R$3/(R$2+R$3)))&gt;0,$J$2*SIN(2*PI()*$E$2*B114)+$J$5,0)</f>
        <v>2.3680130919441242</v>
      </c>
      <c r="O114" s="52">
        <f>IF(IF(E114&lt;Calculation!D$19,0,E114*(R$3/(R$2+R$3)))&gt;0,$L$2*SIN(2*PI()*$E$2*B114)+$L$5,0)</f>
        <v>2.4372284835051188</v>
      </c>
      <c r="Q114" s="55">
        <f>(M114/Design!C$43)*10^3</f>
        <v>256.14945844789179</v>
      </c>
      <c r="R114" s="55">
        <f>(N114/Design!C$43)*10^3</f>
        <v>263.11256577156939</v>
      </c>
      <c r="S114" s="55">
        <f>(O114/Design!C$43)*10^3</f>
        <v>270.80316483390209</v>
      </c>
      <c r="U114" s="55">
        <f>(($H$2*SIN(2*PI()*$E$2*B114)+$H$5)/Design!C$43)*10^3</f>
        <v>256.14945844789179</v>
      </c>
      <c r="V114" s="55">
        <f>(($J$2*SIN(2*PI()*$E$2*B114)+$J$5)/Design!C$43)*10^3</f>
        <v>263.11256577156939</v>
      </c>
      <c r="W114" s="55">
        <f>(($L$2*SIN(2*PI()*$E$2*B114)+$L$5)/Design!C$43)*10^3</f>
        <v>270.80316483390209</v>
      </c>
      <c r="Y114" s="99">
        <f>IF(C114&lt;('LED Curve'!$D$14*(U114/$W$2)^3+'LED Curve'!$D$15*(U114/$W$2)^2+'LED Curve'!$D$16*(U114/$W$2)^1+'LED Curve'!$D$17)*$AC$2+((R$5-1)*Design!C$18),0,         ('LED Curve'!$D$14*(U114/$W$2)^3+'LED Curve'!$D$15*(U114/$W$2)^2+'LED Curve'!$D$16*(U114/$W$2)^1+'LED Curve'!$D$17)*$AC$2)</f>
        <v>26.967247759044589</v>
      </c>
      <c r="Z114" s="99">
        <f>IF(Y114=0,0,IF(C114&lt;Y114+('LED Curve'!$D$14*(U114/$W$3)^3+'LED Curve'!$D$15*(U114/$W$3)^2+'LED Curve'!$D$16*(U114/$W$3)^1+'LED Curve'!$D$17)*$AC$3+((R$5-2)*Design!C$18),0,         ('LED Curve'!$D$14*(U114/$W$3)^3+'LED Curve'!$D$15*(U114/$W$3)^2+'LED Curve'!$D$16*(U114/$W$3)^1+'LED Curve'!$D$17)*$AC$3))</f>
        <v>67.418119397611477</v>
      </c>
      <c r="AA114" s="99">
        <f>IF(Z114=0,0,IF(C114&lt;(SUM(Y114:Z114)+('LED Curve'!$D$14*(U114/$W$4)^3+'LED Curve'!$D$15*(U114/$W$4)^2+'LED Curve'!$D$16*(U114/$W$4)^1+'LED Curve'!$D$17)*$AC$4+((R$5-3)*Design!C$18)),0,         ('LED Curve'!$D$14*(U114/$W$4)^3+'LED Curve'!$D$15*(U114/$W$4)^2+'LED Curve'!$D$16*(U114/$W$4)^1+'LED Curve'!$D$17)*$AC$4))</f>
        <v>0</v>
      </c>
      <c r="AB114" s="99">
        <f>IF(AA114=0,0,IF(C114&lt;(SUM(Y114:AA114)+('LED Curve'!$D$14*(U114/$W$5)^3+'LED Curve'!$D$15*(U114/$W$5)^2+'LED Curve'!$D$16*(U114/$W$5)^1+'LED Curve'!$D$17)*$AC$5+((R$5-4)*Design!C$18)),0,         ('LED Curve'!$D$14*(U114/$W$5)^3+'LED Curve'!$D$15*(U114/$W$5)^2+'LED Curve'!$D$16*(U114/$W$5)^1+'LED Curve'!$D$17)*$AC$5))</f>
        <v>0</v>
      </c>
      <c r="AC114" s="99">
        <f>IF(AB114=0,0,IF(C114&lt;(SUM(Y114:AB114)+ ('LED Curve'!$D$14*(U114/$W$6)^3+'LED Curve'!$D$15*(U114/$W$6)^2+'LED Curve'!$D$16*(U114/$W$6)^1+'LED Curve'!$D$17)*$AC$6+((R$5-5)*Design!C$18)),0,         ('LED Curve'!$D$14*(U114/$W$6)^3+'LED Curve'!$D$15*(U114/$W$6)^2+'LED Curve'!$D$16*(U114/$W$6)^1+'LED Curve'!$D$17)*$AC$6))</f>
        <v>0</v>
      </c>
      <c r="AD114" s="99">
        <f>IF(AC114=0,0,IF(C114&lt;(SUM(Y114:AC114)+('LED Curve'!$D$14*(U114/$Z$2)^3+'LED Curve'!$D$15*(U114/$Z$2)^2+'LED Curve'!$D$16*(U114/$Z$2)^1+'LED Curve'!$D$17)*$AE$2+((R$5-6)*Design!C$18)),0,         ('LED Curve'!$D$14*(U114/$Z$2)^3+'LED Curve'!$D$15*(U114/$Z$2)^2+'LED Curve'!$D$16*(U114/$Z$2)^1+'LED Curve'!$D$17)*$AE$2))</f>
        <v>0</v>
      </c>
      <c r="AE114" s="99">
        <f>IF(AD114=0,0,IF(C114&lt;(SUM(Y114:AD114)+('LED Curve'!$D$14*(U114/$Z$3)^3+'LED Curve'!$D$15*(U114/$Z$3)^2+'LED Curve'!$D$16*(U114/$Z$3)^1+'LED Curve'!$D$17)*$AE$3+((R$5-7)*Design!C$18)),0,         ('LED Curve'!$D$14*(U114/$Z$3)^3+'LED Curve'!$D$15*(U114/$Z$3)^2+'LED Curve'!$D$16*(U114/$Z$3)^1+'LED Curve'!$D$17)*$AE$3))</f>
        <v>0</v>
      </c>
      <c r="AF114" s="99">
        <f>IF(AE114=0,0,IF(C114&lt;(SUM(Y114:AE114)+('LED Curve'!$D$14*(U114/$Z$4)^3+'LED Curve'!$D$15*(U114/$Z$4)^2+'LED Curve'!$D$16*(U114/$Z$4)^1+'LED Curve'!$D$17)*$AE$4+((R$5-8)*Design!C$18)),0,         ('LED Curve'!$D$14*(U114/$Z$4)^3+'LED Curve'!$D$15*(U114/$Z$4)^2+'LED Curve'!$D$16*(U114/$Z$4)^1+'LED Curve'!$D$17)*$AE$4))</f>
        <v>0</v>
      </c>
      <c r="AG114" s="99">
        <f>IF(AF114=0,0,IF(C114&lt;(SUM(Y114:AF114)+('LED Curve'!$D$14*(U114/$Z$5)^3+'LED Curve'!$D$15*(U114/$Z$5)^2+'LED Curve'!$D$16*(U114/$Z$5)^1+'LED Curve'!$D$17)*$AE$5+((R$5-9)*Design!C$18)),0,         ('LED Curve'!$D$14*(U114/$Z$5)^3+'LED Curve'!$D$15*(U114/$Z$5)^2+'LED Curve'!$D$16*(U114/$Z$5)^1+'LED Curve'!$D$17)*$AE$5))</f>
        <v>0</v>
      </c>
      <c r="AH114" s="99">
        <f>IF(AG114=0,0,IF(C114&lt;(SUM(Y114:AG114)+('LED Curve'!$D$14*(U114/$Z$6)^3+'LED Curve'!$D$15*(U114/$Z$6)^2+'LED Curve'!$D$16*(U114/$Z$6)^1+'LED Curve'!$D$17)*$AE$6+((R$5-10)*Design!C$18)),0,         ('LED Curve'!$D$14*(U114/$Z$6)^3+'LED Curve'!$D$15*(U114/$Z$6)^2+'LED Curve'!$D$16*(U114/$Z$6)^1+'LED Curve'!$D$17)*$AE$6))</f>
        <v>0</v>
      </c>
      <c r="AI114">
        <f t="shared" si="157"/>
        <v>94.385367156656059</v>
      </c>
      <c r="AJ114" s="57">
        <f>IF(D114&lt;('LED Curve'!$D$14*(V114/$W$2)^3+'LED Curve'!$D$15*(V114/$W$2)^2+'LED Curve'!$D$16*(V114/$W$2)^1+'LED Curve'!$D$17)*$AC$2+((R$5-1)*Design!C$18),0,         ('LED Curve'!$D$14*(V114/$W$2)^3+'LED Curve'!$D$15*(V114/$W$2)^2+'LED Curve'!$D$16*(V114/$W$2)^1+'LED Curve'!$D$17)*$AC$2)</f>
        <v>26.977697847252294</v>
      </c>
      <c r="AK114" s="57">
        <f>IF(AJ114=0,0,IF(D114&lt;AJ114+('LED Curve'!$D$14*(V114/$W$3)^3+'LED Curve'!$D$15*(V114/$W$3)^2+'LED Curve'!$D$16*(V114/$W$3)^1+'LED Curve'!$D$17)*$AC$3+((R$5-1)*Design!C$18),0,         ('LED Curve'!$D$14*(V114/$W$3)^3+'LED Curve'!$D$15*(V114/$W$3)^2+'LED Curve'!$D$16*(V114/$W$3)^1+'LED Curve'!$D$17)*$AC$3))</f>
        <v>67.444244618130739</v>
      </c>
      <c r="AL114" s="57">
        <f>IF(AK114=0,0,IF(D114&lt;(SUM(AJ114:AK114)+('LED Curve'!$D$14*(V114/$W$4)^3+'LED Curve'!$D$15*(V114/$W$4)^2+'LED Curve'!$D$16*(V114/$W$4)^1+'LED Curve'!$D$17)*$AC$4+((R$5-1)*Design!C$18)),0,         ('LED Curve'!$D$14*(V114/$W$4)^3+'LED Curve'!$D$15*(V114/$W$4)^2+'LED Curve'!$D$16*(V114/$W$4)^1+'LED Curve'!$D$17)*$AC$4))</f>
        <v>60.699820156317664</v>
      </c>
      <c r="AM114" s="57">
        <f>IF(AL114=0,0,IF(D114&lt;(SUM(AJ114:AL114)+('LED Curve'!$D$14*(V114/$W$5)^3+'LED Curve'!$D$15*(V114/$W$5)^2+'LED Curve'!$D$16*(V114/$W$5)^1+'LED Curve'!$D$17)*$AC$5+((R$5-1)*Design!C$18)),0,         ('LED Curve'!$D$14*(V114/$W$5)^3+'LED Curve'!$D$15*(V114/$W$5)^2+'LED Curve'!$D$16*(V114/$W$5)^1+'LED Curve'!$D$17)*$AC$5))</f>
        <v>0</v>
      </c>
      <c r="AN114" s="57">
        <f>IF(AM114=0,0,IF(D114&lt;(SUM(AJ114:AM114)+ ('LED Curve'!$D$14*(V114/$W$6)^3+'LED Curve'!$D$15*(V114/$W$6)^2+'LED Curve'!$D$16*(V114/$W$6)^1+'LED Curve'!$D$17)*$AC$6+((R$5-1)*Design!C$18)),0,         ('LED Curve'!$D$14*(V114/$W$6)^3+'LED Curve'!$D$15*(V114/$W$6)^2+'LED Curve'!$D$16*(V114/$W$6)^1+'LED Curve'!$D$17)*$AC$6))</f>
        <v>0</v>
      </c>
      <c r="AO114" s="57">
        <f>IF(AN114=0,0,IF(D114&lt;(SUM(AJ114:AN114)+('LED Curve'!$D$14*(V114/$Z$2)^3+'LED Curve'!$D$15*(V114/$Z$2)^2+'LED Curve'!$D$16*(V114/$Z$2)^1+'LED Curve'!$D$17)*$AE$2+((R$5-1)*Design!C$18)),0,         ('LED Curve'!$D$14*(V114/$Z$2)^3+'LED Curve'!$D$15*(V114/$Z$2)^2+'LED Curve'!$D$16*(V114/$Z$2)^1+'LED Curve'!$D$17)*$AE$2))</f>
        <v>0</v>
      </c>
      <c r="AP114" s="57">
        <f>IF(AO114=0,0,IF(D114&lt;(SUM(AJ114:AO114)+('LED Curve'!$D$14*(V114/$Z$3)^3+'LED Curve'!$D$15*(V114/$Z$3)^2+'LED Curve'!$D$16*(V114/$Z$3)^1+'LED Curve'!$D$17)*$AE$3+((R$5-1)*Design!C$18)),0,         ('LED Curve'!$D$14*(V114/$Z$3)^3+'LED Curve'!$D$15*(V114/$Z$3)^2+'LED Curve'!$D$16*(V114/$Z$3)^1+'LED Curve'!$D$17)*$AE$3))</f>
        <v>0</v>
      </c>
      <c r="AQ114" s="57">
        <f>IF(AP114=0,0,IF(D114&lt;(SUM(AJ114:AP114)+('LED Curve'!$D$14*(V114/$Z$4)^3+'LED Curve'!$D$15*(V114/$Z$4)^2+'LED Curve'!$D$16*(V114/$Z$4)^1+'LED Curve'!$D$17)*$AE$4+((R$5-1)*Design!C$18)),0,         ('LED Curve'!$D$14*(V114/$Z$4)^3+'LED Curve'!$D$15*(V114/$Z$4)^2+'LED Curve'!$D$16*(V114/$Z$4)^1+'LED Curve'!$D$17)*$AE$4))</f>
        <v>0</v>
      </c>
      <c r="AR114" s="57">
        <f>IF(AQ114=0,0,IF(D114&lt;(SUM(AJ114:AQ114)+('LED Curve'!$D$14*(V114/$Z$5)^3+'LED Curve'!$D$15*(V114/$Z$5)^2+'LED Curve'!$D$16*(V114/$Z$5)^1+'LED Curve'!$D$17)*$AE$5+((R$5-1)*Design!C$18)),0,         ('LED Curve'!$D$14*(V114/$Z$5)^3+'LED Curve'!$D$15*(V114/$Z$5)^2+'LED Curve'!$D$16*(V114/$Z$5)^1+'LED Curve'!$D$17)*$AE$5))</f>
        <v>0</v>
      </c>
      <c r="AS114" s="57">
        <f>IF(AR114=0,0,IF(D114&lt;(SUM(AJ114:AR114)+('LED Curve'!$D$14*(V114/$Z$6)^3+'LED Curve'!$D$15*(V114/$Z$6)^2+'LED Curve'!$D$16*(V114/$Z$6)^1+'LED Curve'!$D$17)*$AE$6+((R$5-1)*Design!C$18)),0,         ('LED Curve'!$D$14*(V114/$Z$6)^3+'LED Curve'!$D$15*(V114/$Z$6)^2+'LED Curve'!$D$16*(V114/$Z$6)^1+'LED Curve'!$D$17)*$AE$6))</f>
        <v>0</v>
      </c>
      <c r="AU114" s="59">
        <f>IF(E114&lt;('LED Curve'!$D$14*(W114/$W$2)^3+'LED Curve'!$D$15*(W114/$W$2)^2+'LED Curve'!$D$16*(W114/$W$2)^1+'LED Curve'!$D$17)*$AC$2+((R$5-1)*Design!C$18),0,         ('LED Curve'!$D$14*(W114/$W$2)^3+'LED Curve'!$D$15*(W114/$W$2)^2+'LED Curve'!$D$16*(W114/$W$2)^1+'LED Curve'!$D$17)*$AC$2)</f>
        <v>26.973481524991481</v>
      </c>
      <c r="AV114" s="59">
        <f>IF(AU114=0,0,IF(E114&lt;AU114+('LED Curve'!$D$14*(W114/$W$3)^3+'LED Curve'!$D$15*(W114/$W$3)^2+'LED Curve'!$D$16*(W114/$W$3)^1+'LED Curve'!$D$17)*$AC$3+((R$5-2)*Design!C$18),0,         ('LED Curve'!$D$14*(W114/$W$3)^3+'LED Curve'!$D$15*(W114/$W$3)^2+'LED Curve'!$D$16*(W114/$W$3)^1+'LED Curve'!$D$17)*$AC$3))</f>
        <v>67.433703812478697</v>
      </c>
      <c r="AW114" s="59">
        <f>IF(AV114=0,0,IF(E114&lt;(SUM(AU114:AV114)+('LED Curve'!$D$14*(W114/$W$4)^3+'LED Curve'!$D$15*(W114/$W$4)^2+'LED Curve'!$D$16*(W114/$W$4)^1+'LED Curve'!$D$17)*$AC$4+((R$5-3)*Design!C$18)),0,         ('LED Curve'!$D$14*(W114/$W$4)^3+'LED Curve'!$D$15*(W114/$W$4)^2+'LED Curve'!$D$16*(W114/$W$4)^1+'LED Curve'!$D$17)*$AC$4))</f>
        <v>60.690333431230833</v>
      </c>
      <c r="AX114" s="59">
        <f>IF(AW114=0,0,IF(E114&lt;(SUM(AU114:AW114)+('LED Curve'!$D$14*(W114/$W$5)^3+'LED Curve'!$D$15*(W114/$W$5)^2+'LED Curve'!$D$16*(W114/$W$5)^1+'LED Curve'!$D$17)*$AC$5+((R$5-4)*Design!C$18)),0,         ('LED Curve'!$D$14*(W114/$W$5)^3+'LED Curve'!$D$15*(W114/$W$5)^2+'LED Curve'!$D$16*(W114/$W$5)^1+'LED Curve'!$D$17)*$AC$5))</f>
        <v>0</v>
      </c>
      <c r="AY114" s="59">
        <f>IF(AX114=0,0,IF(E114&lt;(SUM(AU114:AX114)+ ('LED Curve'!$D$14*(W114/$W$6)^3+'LED Curve'!$D$15*(W114/$W$6)^2+'LED Curve'!$D$16*(W114/$W$6)^1+'LED Curve'!$D$17)*$AC$6+((R$5-5)*Design!C$18)),0,         ('LED Curve'!$D$14*(W114/$W$6)^3+'LED Curve'!$D$15*(W114/$W$6)^2+'LED Curve'!$D$16*(W114/$W$6)^1+'LED Curve'!$D$17)*$AC$6))</f>
        <v>0</v>
      </c>
      <c r="AZ114" s="59">
        <f>IF(AY114=0,0,IF(E114&lt;(SUM(AU114:AY114)+('LED Curve'!$D$14*(W114/$Z$2)^3+'LED Curve'!$D$15*(W114/$Z$2)^2+'LED Curve'!$D$16*(W114/$Z$2)^1+'LED Curve'!$D$17)*$AE$2+((R$5-6)*Design!C$18)),0,         ('LED Curve'!$D$14*(W114/$Z$2)^3+'LED Curve'!$D$15*(W114/$Z$2)^2+'LED Curve'!$D$16*(W114/$Z$2)^1+'LED Curve'!$D$17)*$AE$2))</f>
        <v>0</v>
      </c>
      <c r="BA114" s="59">
        <f>IF(AZ114=0,0,IF(E114&lt;(SUM(AU114:AZ114)+('LED Curve'!$D$14*(W114/$Z$3)^3+'LED Curve'!$D$15*(W114/$Z$3)^2+'LED Curve'!$D$16*(W114/$Z$3)^1+'LED Curve'!$D$17)*$AE$3+((R$5-7)*Design!C$18)),0,         ('LED Curve'!$D$14*(W114/$Z$3)^3+'LED Curve'!$D$15*(W114/$Z$3)^2+'LED Curve'!$D$16*(W114/$Z$3)^1+'LED Curve'!$D$17)*$AE$3))</f>
        <v>0</v>
      </c>
      <c r="BB114" s="59">
        <f>IF(BA114=0,0,IF(E114&lt;(SUM(AU114:BA114)+('LED Curve'!$D$14*(W114/$Z$4)^3+'LED Curve'!$D$15*(W114/$Z$4)^2+'LED Curve'!$D$16*(W114/$Z$4)^1+'LED Curve'!$D$17)*$AE$4+((R$5-8)*Design!C$18)),0,         ('LED Curve'!$D$14*(W114/$Z$4)^3+'LED Curve'!$D$15*(W114/$Z$4)^2+'LED Curve'!$D$16*(W114/$Z$4)^1+'LED Curve'!$D$17)*$AE$4))</f>
        <v>0</v>
      </c>
      <c r="BC114" s="59">
        <f>IF(BB114=0,0,IF(E114&lt;(SUM(AU114:BB114)+('LED Curve'!$D$14*(W114/$Z$5)^3+'LED Curve'!$D$15*(W114/$Z$5)^2+'LED Curve'!$D$16*(W114/$Z$5)^1+'LED Curve'!$D$17)*$AE$5+((R$5-9)*Design!C$18)),0,         ('LED Curve'!$D$14*(W114/$Z$5)^3+'LED Curve'!$D$15*(W114/$Z$5)^2+'LED Curve'!$D$16*(W114/$Z$5)^1+'LED Curve'!$D$17)*$AE$5))</f>
        <v>0</v>
      </c>
      <c r="BD114" s="59">
        <f>IF(BC114=0,0,IF(E114&lt;(SUM(AU114:BC114)+('LED Curve'!$D$14*(W114/$Z$6)^3+'LED Curve'!$D$15*(W114/$Z$6)^2+'LED Curve'!$D$16*(W114/$Z$6)^1+'LED Curve'!$D$17)*$AE$6+((R$5-10)*Design!C$18)),0,         ('LED Curve'!$D$14*(W114/$Z$6)^3+'LED Curve'!$D$15*(W114/$Z$6)^2+'LED Curve'!$D$16*(W114/$Z$6)^1+'LED Curve'!$D$17)*$AE$6))</f>
        <v>0</v>
      </c>
      <c r="BE114">
        <f t="shared" si="158"/>
        <v>155.09751876870101</v>
      </c>
      <c r="BF114" s="64">
        <f t="shared" si="124"/>
        <v>256.14945844789179</v>
      </c>
      <c r="BG114" s="64">
        <f t="shared" si="125"/>
        <v>256.14945844789179</v>
      </c>
      <c r="BH114" s="64">
        <f t="shared" si="126"/>
        <v>0</v>
      </c>
      <c r="BI114" s="64">
        <f t="shared" si="127"/>
        <v>0</v>
      </c>
      <c r="BJ114" s="64">
        <f t="shared" si="128"/>
        <v>0</v>
      </c>
      <c r="BK114" s="64">
        <f t="shared" si="129"/>
        <v>0</v>
      </c>
      <c r="BL114" s="64">
        <f t="shared" si="130"/>
        <v>0</v>
      </c>
      <c r="BM114" s="64">
        <f t="shared" si="131"/>
        <v>0</v>
      </c>
      <c r="BN114" s="64">
        <f t="shared" si="132"/>
        <v>0</v>
      </c>
      <c r="BO114" s="64">
        <f t="shared" si="133"/>
        <v>0</v>
      </c>
      <c r="BQ114" s="67">
        <f t="shared" si="134"/>
        <v>263.11256577156939</v>
      </c>
      <c r="BR114" s="67">
        <f t="shared" si="135"/>
        <v>263.11256577156939</v>
      </c>
      <c r="BS114" s="67">
        <f t="shared" si="136"/>
        <v>263.11256577156939</v>
      </c>
      <c r="BT114" s="67">
        <f t="shared" si="137"/>
        <v>0</v>
      </c>
      <c r="BU114" s="67">
        <f t="shared" si="138"/>
        <v>0</v>
      </c>
      <c r="BV114" s="67">
        <f t="shared" si="139"/>
        <v>0</v>
      </c>
      <c r="BW114" s="67">
        <f t="shared" si="140"/>
        <v>0</v>
      </c>
      <c r="BX114" s="67">
        <f t="shared" si="141"/>
        <v>0</v>
      </c>
      <c r="BY114" s="67">
        <f t="shared" si="142"/>
        <v>0</v>
      </c>
      <c r="BZ114" s="67">
        <f t="shared" si="143"/>
        <v>0</v>
      </c>
      <c r="CB114" s="70">
        <f t="shared" si="144"/>
        <v>270.80316483390209</v>
      </c>
      <c r="CC114" s="70">
        <f t="shared" si="145"/>
        <v>270.80316483390209</v>
      </c>
      <c r="CD114" s="70">
        <f t="shared" si="146"/>
        <v>270.80316483390209</v>
      </c>
      <c r="CE114" s="70">
        <f t="shared" si="147"/>
        <v>0</v>
      </c>
      <c r="CF114" s="70">
        <f t="shared" si="148"/>
        <v>0</v>
      </c>
      <c r="CG114" s="70">
        <f t="shared" si="149"/>
        <v>0</v>
      </c>
      <c r="CH114" s="70">
        <f t="shared" si="150"/>
        <v>0</v>
      </c>
      <c r="CI114" s="70">
        <f t="shared" si="151"/>
        <v>0</v>
      </c>
      <c r="CJ114" s="70">
        <f t="shared" si="152"/>
        <v>0</v>
      </c>
      <c r="CK114" s="70">
        <f t="shared" si="153"/>
        <v>0</v>
      </c>
      <c r="CL114">
        <f t="shared" si="159"/>
        <v>812.40949450170626</v>
      </c>
      <c r="CM114" s="64">
        <f t="shared" si="160"/>
        <v>256.14945844789179</v>
      </c>
      <c r="CN114" s="64">
        <f t="shared" si="161"/>
        <v>256.14945844789179</v>
      </c>
      <c r="CO114" s="64">
        <f t="shared" si="162"/>
        <v>0</v>
      </c>
      <c r="CP114" s="64">
        <f t="shared" si="163"/>
        <v>0</v>
      </c>
      <c r="CQ114" s="64">
        <f t="shared" si="164"/>
        <v>0</v>
      </c>
      <c r="CR114" s="64">
        <f t="shared" si="165"/>
        <v>0</v>
      </c>
      <c r="CS114" s="64">
        <f t="shared" si="166"/>
        <v>0</v>
      </c>
      <c r="CT114" s="64">
        <f t="shared" si="167"/>
        <v>0</v>
      </c>
      <c r="CU114" s="64">
        <f t="shared" si="168"/>
        <v>0</v>
      </c>
      <c r="CV114" s="64">
        <f t="shared" si="169"/>
        <v>0</v>
      </c>
      <c r="CX114" s="103">
        <f t="shared" si="170"/>
        <v>263.11256577156939</v>
      </c>
      <c r="CY114" s="103">
        <f t="shared" si="171"/>
        <v>263.11256577156939</v>
      </c>
      <c r="CZ114" s="103">
        <f t="shared" si="172"/>
        <v>263.11256577156939</v>
      </c>
      <c r="DA114" s="103">
        <f t="shared" si="173"/>
        <v>0</v>
      </c>
      <c r="DB114" s="103">
        <f t="shared" si="174"/>
        <v>0</v>
      </c>
      <c r="DC114" s="103">
        <f t="shared" si="175"/>
        <v>0</v>
      </c>
      <c r="DD114" s="103">
        <f t="shared" si="176"/>
        <v>0</v>
      </c>
      <c r="DE114" s="103">
        <f t="shared" si="177"/>
        <v>0</v>
      </c>
      <c r="DF114" s="103">
        <f t="shared" si="178"/>
        <v>0</v>
      </c>
      <c r="DG114" s="103">
        <f t="shared" si="179"/>
        <v>0</v>
      </c>
      <c r="DI114" s="70">
        <f t="shared" si="180"/>
        <v>270.80316483390209</v>
      </c>
      <c r="DJ114" s="70">
        <f t="shared" si="181"/>
        <v>270.80316483390209</v>
      </c>
      <c r="DK114" s="70">
        <f t="shared" si="182"/>
        <v>270.80316483390209</v>
      </c>
      <c r="DL114" s="70">
        <f t="shared" si="183"/>
        <v>0</v>
      </c>
      <c r="DM114" s="70">
        <f t="shared" si="184"/>
        <v>0</v>
      </c>
      <c r="DN114" s="70">
        <f t="shared" si="185"/>
        <v>0</v>
      </c>
      <c r="DO114" s="70">
        <f t="shared" si="186"/>
        <v>0</v>
      </c>
      <c r="DP114" s="70">
        <f t="shared" si="187"/>
        <v>0</v>
      </c>
      <c r="DQ114" s="70">
        <f t="shared" si="188"/>
        <v>0</v>
      </c>
      <c r="DR114" s="70">
        <f t="shared" si="189"/>
        <v>0</v>
      </c>
      <c r="DT114">
        <f t="shared" si="190"/>
        <v>36.937586900860225</v>
      </c>
      <c r="DU114">
        <f t="shared" si="191"/>
        <v>42.19836159376586</v>
      </c>
      <c r="DV114">
        <f t="shared" si="192"/>
        <v>47.812882143118223</v>
      </c>
      <c r="DX114">
        <f t="shared" si="193"/>
        <v>0.67984676194439297</v>
      </c>
      <c r="DY114">
        <f t="shared" si="194"/>
        <v>0.67115360894526677</v>
      </c>
      <c r="DZ114">
        <f t="shared" si="195"/>
        <v>0.66171015355383911</v>
      </c>
      <c r="EB114">
        <f t="shared" si="196"/>
        <v>6.9076459093093954</v>
      </c>
      <c r="EC114">
        <f t="shared" si="197"/>
        <v>17.26911477327349</v>
      </c>
      <c r="ED114">
        <f t="shared" si="198"/>
        <v>0</v>
      </c>
      <c r="EE114">
        <f t="shared" si="199"/>
        <v>0</v>
      </c>
      <c r="EF114">
        <f t="shared" si="200"/>
        <v>0</v>
      </c>
      <c r="EG114">
        <f t="shared" si="201"/>
        <v>0</v>
      </c>
      <c r="EH114">
        <f t="shared" si="202"/>
        <v>0</v>
      </c>
      <c r="EI114">
        <f t="shared" si="203"/>
        <v>0</v>
      </c>
      <c r="EJ114">
        <f t="shared" si="204"/>
        <v>0</v>
      </c>
      <c r="EK114">
        <f t="shared" si="205"/>
        <v>0</v>
      </c>
      <c r="EM114">
        <f t="shared" si="206"/>
        <v>7.0981712992006951</v>
      </c>
      <c r="EN114">
        <f t="shared" si="207"/>
        <v>17.74542824800174</v>
      </c>
      <c r="EO114">
        <f t="shared" si="208"/>
        <v>15.970885423201565</v>
      </c>
      <c r="EP114">
        <f t="shared" si="209"/>
        <v>0</v>
      </c>
      <c r="EQ114">
        <f t="shared" si="210"/>
        <v>0</v>
      </c>
      <c r="ER114">
        <f t="shared" si="211"/>
        <v>0</v>
      </c>
      <c r="ES114">
        <f t="shared" si="212"/>
        <v>0</v>
      </c>
      <c r="ET114">
        <f t="shared" si="213"/>
        <v>0</v>
      </c>
      <c r="EU114">
        <f t="shared" si="214"/>
        <v>0</v>
      </c>
      <c r="EV114">
        <f t="shared" si="215"/>
        <v>0</v>
      </c>
      <c r="EX114">
        <f t="shared" si="216"/>
        <v>7.30450416355648</v>
      </c>
      <c r="EY114">
        <f t="shared" si="217"/>
        <v>18.2612604088912</v>
      </c>
      <c r="EZ114">
        <f t="shared" si="218"/>
        <v>16.435134368002082</v>
      </c>
      <c r="FA114">
        <f t="shared" si="219"/>
        <v>0</v>
      </c>
      <c r="FB114">
        <f t="shared" si="220"/>
        <v>0</v>
      </c>
      <c r="FC114">
        <f t="shared" si="221"/>
        <v>0</v>
      </c>
      <c r="FD114">
        <f t="shared" si="222"/>
        <v>0</v>
      </c>
      <c r="FE114">
        <f t="shared" si="223"/>
        <v>0</v>
      </c>
      <c r="FF114">
        <f t="shared" si="224"/>
        <v>0</v>
      </c>
      <c r="FG114">
        <f t="shared" si="225"/>
        <v>0</v>
      </c>
      <c r="FJ114">
        <f>IF($W$2=0,0,IF(BF114&lt;=0,0,('LED Curve'!$D$19*(BF114/$W$2)^3+'LED Curve'!$D$20*(BF114/$W$2)^2+'LED Curve'!$D$21*(BF114/$W$2)^1+'LED Curve'!$D$22)*$AC$2*$W$2))</f>
        <v>851.85703734420952</v>
      </c>
      <c r="FK114">
        <f>IF($W$3=0,0,IF(BG114&lt;=0,0,('LED Curve'!$D$19*(BG114/$W$3)^3+'LED Curve'!$D$20*(BG114/$W$3)^2+'LED Curve'!$D$21*(BG114/$W$3)^1+'LED Curve'!$D$22)*$AC$3*$W$3))</f>
        <v>2129.6425933605237</v>
      </c>
      <c r="FL114">
        <f>IF($W$4=0,0,IF(BH114&lt;=0,0,('LED Curve'!$D$19*(BH114/$W$4)^3+'LED Curve'!$D$20*(BH114/$W$4)^2+'LED Curve'!$D$21*(BH114/$W$4)^1+'LED Curve'!$D$22)*$AC$4*$W$4))</f>
        <v>0</v>
      </c>
      <c r="FM114">
        <f>IF($W$5=0,0,IF(BI114&lt;=0,0,('LED Curve'!$D$19*(BI114/$W$5)^3+'LED Curve'!$D$20*(BI114/$W$5)^2+'LED Curve'!$D$21*(BI114/$W$5)^1+'LED Curve'!$D$22)*$AC$5*$W$5))</f>
        <v>0</v>
      </c>
      <c r="FN114">
        <f>IF($W$6=0,0,IF(BJ114&lt;=0,0,('LED Curve'!$D$19*(BJ114/$W$6)^3+'LED Curve'!$D$20*(BJ114/$W$6)^2+'LED Curve'!$D$21*(BJ114/$W$6)^1+'LED Curve'!$D$22)*$AC$6*$W$6))</f>
        <v>0</v>
      </c>
      <c r="FO114">
        <f>IF($Z$2=0,0,IF(BK114&lt;=0,0,('LED Curve'!$D$19*(BK114/$Z$2)^3+'LED Curve'!$D$20*(BK114/$Z$2)^2+'LED Curve'!$D$21*(BK114/$Z$2)^1+'LED Curve'!$D$22)*$AE$2*$Z$2))</f>
        <v>0</v>
      </c>
      <c r="FP114">
        <f>IF($Z$3=0,0,IF(BL114&lt;=0,0,('LED Curve'!$D$19*(BL114/$Z$3)^3+'LED Curve'!$D$20*(BL114/$Z$3)^2+'LED Curve'!$D$21*(BL114/$Z$3)^1+'LED Curve'!$D$22)*$AE$3*$Z$3))</f>
        <v>0</v>
      </c>
      <c r="FQ114">
        <f>IF($Z$4=0,0,IF(BM114&lt;=0,0,('LED Curve'!$D$19*(BM114/$Z$4)^3+'LED Curve'!$D$20*(BM114/$Z$4)^2+'LED Curve'!$D$21*(BM114/$Z$4)^1+'LED Curve'!$D$22)*$AE$4*$Z$4))</f>
        <v>0</v>
      </c>
      <c r="FR114">
        <f>IF($Z$5=0,0,IF(BN114&lt;=0,0,('LED Curve'!$D$19*(BN114/$Z$5)^3+'LED Curve'!$D$20*(BN114/$Z$5)^2+'LED Curve'!$D$21*(BN114/$Z$5)^1+'LED Curve'!$D$22)*$AE$5*$Z$5))</f>
        <v>0</v>
      </c>
      <c r="FS114">
        <f>IF($Z$6=0,0,IF(BO114&lt;=0,0,('LED Curve'!$D$19*(BO114/$Z$6)^3+'LED Curve'!$D$20*(BO114/$Z$6)^2+'LED Curve'!$D$21*(BO114/$Z$6)^1+'LED Curve'!$D$22)*$AE$6*$Z$6))</f>
        <v>0</v>
      </c>
      <c r="FU114">
        <f>IF($W$2=0,0,IF(BQ114&lt;=0,0,('LED Curve'!$D$19*(BQ114/$W$2)^3+'LED Curve'!$D$20*(BQ114/$W$2)^2+'LED Curve'!$D$21*(BQ114/$W$2)^1+'LED Curve'!$D$22)*$AC$2*$W$2))</f>
        <v>864.55843201196171</v>
      </c>
      <c r="FV114">
        <f>IF($W$3=0,0,IF(BR114&lt;=0,0,('LED Curve'!$D$19*(BR114/$W$3)^3+'LED Curve'!$D$20*(BR114/$W$3)^2+'LED Curve'!$D$21*(BR114/$W$3)^1+'LED Curve'!$D$22)*$AC$3*$W$3))</f>
        <v>2161.3960800299042</v>
      </c>
      <c r="FW114">
        <f>IF($W$4=0,0,IF(BS114&lt;=0,0,('LED Curve'!$D$19*(BS114/$W$4)^3+'LED Curve'!$D$20*(BS114/$W$4)^2+'LED Curve'!$D$21*(BS114/$W$4)^1+'LED Curve'!$D$22)*$AC$4*$W$4))</f>
        <v>1945.2564720269138</v>
      </c>
      <c r="FX114">
        <f>IF($W$5=0,0,IF(BT114&lt;=0,0,('LED Curve'!$D$19*(BT114/$W$5)^3+'LED Curve'!$D$20*(BT114/$W$5)^2+'LED Curve'!$D$21*(BT114/$W$5)^1+'LED Curve'!$D$22)*$AC$5*$W$5))</f>
        <v>0</v>
      </c>
      <c r="FY114">
        <f>IF($W$6=0,0,IF(BU114&lt;=0,0,('LED Curve'!$D$19*(BU114/$W$6)^3+'LED Curve'!$D$20*(BU114/$W$6)^2+'LED Curve'!$D$21*(BU114/$W$6)^1+'LED Curve'!$D$22)*$AC$6*$W$6))</f>
        <v>0</v>
      </c>
      <c r="FZ114">
        <f>IF($Z$2=0,0,IF(BV114&lt;=0,0,('LED Curve'!$D$19*(BV114/$Z$2)^3+'LED Curve'!$D$20*(BV114/$Z$2)^2+'LED Curve'!$D$21*(BV114/$Z$2)^1+'LED Curve'!$D$22)*$AE$2*$Z$2))</f>
        <v>0</v>
      </c>
      <c r="GA114">
        <f>IF($Z$3=0,0,IF(BW114&lt;=0,0,('LED Curve'!$D$19*(BW114/$Z$3)^3+'LED Curve'!$D$20*(BW114/$Z$3)^2+'LED Curve'!$D$21*(BW114/$Z$3)^1+'LED Curve'!$D$22)*$AE$3*$Z$3))</f>
        <v>0</v>
      </c>
      <c r="GB114">
        <f>IF($Z$4=0,0,IF(BX114&lt;=0,0,('LED Curve'!$D$19*(BX114/$Z$4)^3+'LED Curve'!$D$20*(BX114/$Z$4)^2+'LED Curve'!$D$21*(BX114/$Z$4)^1+'LED Curve'!$D$22)*$AE$4*$Z$4))</f>
        <v>0</v>
      </c>
      <c r="GC114">
        <f>IF($Z$5=0,0,IF(BY114&lt;=0,0,('LED Curve'!$D$19*(BY114/$Z$5)^3+'LED Curve'!$D$20*(BY114/$Z$5)^2+'LED Curve'!$D$21*(BY114/$Z$5)^1+'LED Curve'!$D$22)*$AE$5*$Z$5))</f>
        <v>0</v>
      </c>
      <c r="GD114">
        <f>IF($Z$6=0,0,IF(BZ114&lt;=0,0,('LED Curve'!$D$19*(BZ114/$Z$6)^3+'LED Curve'!$D$20*(BZ114/$Z$6)^2+'LED Curve'!$D$21*(BZ114/$Z$6)^1+'LED Curve'!$D$22)*$AE$6*$Z$6))</f>
        <v>0</v>
      </c>
      <c r="GF114">
        <f>IF($W$2=0,0,IF(CB114&lt;=0,0,('LED Curve'!$D$19*(CB114/$W$2)^3+'LED Curve'!$D$20*(CB114/$W$2)^2+'LED Curve'!$D$21*(CB114/$W$2)^1+'LED Curve'!$D$22)*$AC$2*$W$2))</f>
        <v>877.71404448517956</v>
      </c>
      <c r="GG114">
        <f>IF($W$3=0,0,IF(CC114&lt;=0,0,('LED Curve'!$D$19*(CC114/$W$3)^3+'LED Curve'!$D$20*(CC114/$W$3)^2+'LED Curve'!$D$21*(CC114/$W$3)^1+'LED Curve'!$D$22)*$AC$3*$W$3))</f>
        <v>2194.2851112129488</v>
      </c>
      <c r="GH114">
        <f>IF($W$4=0,0,IF(CD114&lt;=0,0,('LED Curve'!$D$19*(CD114/$W$4)^3+'LED Curve'!$D$20*(CD114/$W$4)^2+'LED Curve'!$D$21*(CD114/$W$4)^1+'LED Curve'!$D$22)*$AC$4*$W$4))</f>
        <v>1974.8566000916539</v>
      </c>
      <c r="GI114">
        <f>IF($W$5=0,0,IF(CE114&lt;=0,0,('LED Curve'!$D$19*(CE114/$W$5)^3+'LED Curve'!$D$20*(CE114/$W$5)^2+'LED Curve'!$D$21*(CE114/$W$5)^1+'LED Curve'!$D$22)*$AC$5*$W$5))</f>
        <v>0</v>
      </c>
      <c r="GJ114">
        <f>IF($W$6=0,0,IF(CF114&lt;=0,0,('LED Curve'!$D$19*(CF114/$W$6)^3+'LED Curve'!$D$20*(CF114/$W$6)^2+'LED Curve'!$D$21*(CF114/$W$6)^1+'LED Curve'!$D$22)*$AC$6*$W$6))</f>
        <v>0</v>
      </c>
      <c r="GK114">
        <f>IF($Z$2=0,0,IF(CG114&lt;=0,0,('LED Curve'!$D$19*(CG114/$Z$2)^3+'LED Curve'!$D$20*(CG114/$Z$2)^2+'LED Curve'!$D$21*(CG114/$Z$2)^1+'LED Curve'!$D$22)*$AE$2*$Z$2))</f>
        <v>0</v>
      </c>
      <c r="GL114">
        <f>IF($Z$3=0,0,IF(CH114&lt;=0,0,('LED Curve'!$D$19*(CH114/$Z$3)^3+'LED Curve'!$D$20*(CH114/$Z$3)^2+'LED Curve'!$D$21*(CH114/$Z$3)^1+'LED Curve'!$D$22)*$AE$3*$Z$3))</f>
        <v>0</v>
      </c>
      <c r="GM114">
        <f>IF($Z$4=0,0,IF(CI114&lt;=0,0,('LED Curve'!$D$19*(CI114/$Z$4)^3+'LED Curve'!$D$20*(CI114/$Z$4)^2+'LED Curve'!$D$21*(CI114/$Z$4)^1+'LED Curve'!$D$22)*$AE$4*$Z$4))</f>
        <v>0</v>
      </c>
      <c r="GN114">
        <f>IF($Z$5=0,0,IF(CJ114&lt;=0,0,('LED Curve'!$D$19*(CJ114/$Z$5)^3+'LED Curve'!$D$20*(CJ114/$Z$5)^2+'LED Curve'!$D$21*(CJ114/$Z$5)^1+'LED Curve'!$D$22)*$AE$5*$Z$5))</f>
        <v>0</v>
      </c>
      <c r="GO114">
        <f>IF($Z$6=0,0,IF(CK114&lt;=0,0,('LED Curve'!$D$19*(CK114/$Z$6)^3+'LED Curve'!$D$20*(CK114/$Z$6)^2+'LED Curve'!$D$21*(CK114/$Z$6)^1+'LED Curve'!$D$22)*$AE$6*$Z$6))</f>
        <v>0</v>
      </c>
      <c r="GQ114">
        <f t="shared" si="226"/>
        <v>2981.4996307047331</v>
      </c>
      <c r="GR114">
        <f t="shared" si="154"/>
        <v>1216.6037452871551</v>
      </c>
      <c r="GS114">
        <f t="shared" si="227"/>
        <v>4971.2109840687799</v>
      </c>
      <c r="GT114">
        <f t="shared" si="155"/>
        <v>2662.9850672296643</v>
      </c>
      <c r="GU114">
        <f t="shared" si="228"/>
        <v>5046.8557557897821</v>
      </c>
      <c r="GV114">
        <f t="shared" si="156"/>
        <v>2484.7437112314446</v>
      </c>
    </row>
    <row r="115" spans="1:204" ht="16.899999999999999">
      <c r="A115">
        <v>104</v>
      </c>
      <c r="B115">
        <f t="shared" si="117"/>
        <v>3.3854166666666668E-3</v>
      </c>
      <c r="C115" s="50">
        <f t="shared" si="118"/>
        <v>144.75834412683008</v>
      </c>
      <c r="D115" s="50">
        <f t="shared" si="119"/>
        <v>160.99816014092232</v>
      </c>
      <c r="E115" s="50">
        <f t="shared" si="120"/>
        <v>177.23797615501454</v>
      </c>
      <c r="G115" s="52">
        <f t="shared" si="121"/>
        <v>2.2977514940766679</v>
      </c>
      <c r="H115" s="52">
        <f t="shared" si="122"/>
        <v>2.5555263514432114</v>
      </c>
      <c r="I115" s="52">
        <f t="shared" si="123"/>
        <v>2.8133012088097544</v>
      </c>
      <c r="J115" s="52">
        <f>IF(C115&lt;Calculation!D$19,0,G115)</f>
        <v>2.2977514940766679</v>
      </c>
      <c r="K115" s="52">
        <f>IF(D115&lt;Calculation!D$19,0,H115)</f>
        <v>2.5555263514432114</v>
      </c>
      <c r="L115" s="52">
        <f>IF(E115&lt;Calculation!D$19,0,I115)</f>
        <v>2.8133012088097544</v>
      </c>
      <c r="M115" s="52">
        <f>IF(IF(C115&lt;Calculation!D$19,0,C115*(R$3/(R$2+R$3)))&gt;0,$H$2*SIN(2*PI()*$E$2*B115)+$H$5,0)</f>
        <v>2.3141559885680412</v>
      </c>
      <c r="N115" s="52">
        <f>IF(IF(D115&lt;Calculation!D$19,0,D115*(R$3/(R$2+R$3)))&gt;0,$J$2*SIN(2*PI()*$E$2*B115)+$J$5,0)</f>
        <v>2.377802939207474</v>
      </c>
      <c r="O115" s="52">
        <f>IF(IF(E115&lt;Calculation!D$19,0,E115*(R$3/(R$2+R$3)))&gt;0,$L$2*SIN(2*PI()*$E$2*B115)+$L$5,0)</f>
        <v>2.4479973154948036</v>
      </c>
      <c r="Q115" s="55">
        <f>(M115/Design!C$43)*10^3</f>
        <v>257.12844317422679</v>
      </c>
      <c r="R115" s="55">
        <f>(N115/Design!C$43)*10^3</f>
        <v>264.20032657860821</v>
      </c>
      <c r="S115" s="55">
        <f>(O115/Design!C$43)*10^3</f>
        <v>271.99970172164484</v>
      </c>
      <c r="U115" s="55">
        <f>(($H$2*SIN(2*PI()*$E$2*B115)+$H$5)/Design!C$43)*10^3</f>
        <v>257.12844317422679</v>
      </c>
      <c r="V115" s="55">
        <f>(($J$2*SIN(2*PI()*$E$2*B115)+$J$5)/Design!C$43)*10^3</f>
        <v>264.20032657860821</v>
      </c>
      <c r="W115" s="55">
        <f>(($L$2*SIN(2*PI()*$E$2*B115)+$L$5)/Design!C$43)*10^3</f>
        <v>271.99970172164484</v>
      </c>
      <c r="Y115" s="99">
        <f>IF(C115&lt;('LED Curve'!$D$14*(U115/$W$2)^3+'LED Curve'!$D$15*(U115/$W$2)^2+'LED Curve'!$D$16*(U115/$W$2)^1+'LED Curve'!$D$17)*$AC$2+((R$5-1)*Design!C$18),0,         ('LED Curve'!$D$14*(U115/$W$2)^3+'LED Curve'!$D$15*(U115/$W$2)^2+'LED Curve'!$D$16*(U115/$W$2)^1+'LED Curve'!$D$17)*$AC$2)</f>
        <v>26.969515817062465</v>
      </c>
      <c r="Z115" s="99">
        <f>IF(Y115=0,0,IF(C115&lt;Y115+('LED Curve'!$D$14*(U115/$W$3)^3+'LED Curve'!$D$15*(U115/$W$3)^2+'LED Curve'!$D$16*(U115/$W$3)^1+'LED Curve'!$D$17)*$AC$3+((R$5-2)*Design!C$18),0,         ('LED Curve'!$D$14*(U115/$W$3)^3+'LED Curve'!$D$15*(U115/$W$3)^2+'LED Curve'!$D$16*(U115/$W$3)^1+'LED Curve'!$D$17)*$AC$3))</f>
        <v>67.423789542656166</v>
      </c>
      <c r="AA115" s="99">
        <f>IF(Z115=0,0,IF(C115&lt;(SUM(Y115:Z115)+('LED Curve'!$D$14*(U115/$W$4)^3+'LED Curve'!$D$15*(U115/$W$4)^2+'LED Curve'!$D$16*(U115/$W$4)^1+'LED Curve'!$D$17)*$AC$4+((R$5-3)*Design!C$18)),0,         ('LED Curve'!$D$14*(U115/$W$4)^3+'LED Curve'!$D$15*(U115/$W$4)^2+'LED Curve'!$D$16*(U115/$W$4)^1+'LED Curve'!$D$17)*$AC$4))</f>
        <v>0</v>
      </c>
      <c r="AB115" s="99">
        <f>IF(AA115=0,0,IF(C115&lt;(SUM(Y115:AA115)+('LED Curve'!$D$14*(U115/$W$5)^3+'LED Curve'!$D$15*(U115/$W$5)^2+'LED Curve'!$D$16*(U115/$W$5)^1+'LED Curve'!$D$17)*$AC$5+((R$5-4)*Design!C$18)),0,         ('LED Curve'!$D$14*(U115/$W$5)^3+'LED Curve'!$D$15*(U115/$W$5)^2+'LED Curve'!$D$16*(U115/$W$5)^1+'LED Curve'!$D$17)*$AC$5))</f>
        <v>0</v>
      </c>
      <c r="AC115" s="99">
        <f>IF(AB115=0,0,IF(C115&lt;(SUM(Y115:AB115)+ ('LED Curve'!$D$14*(U115/$W$6)^3+'LED Curve'!$D$15*(U115/$W$6)^2+'LED Curve'!$D$16*(U115/$W$6)^1+'LED Curve'!$D$17)*$AC$6+((R$5-5)*Design!C$18)),0,         ('LED Curve'!$D$14*(U115/$W$6)^3+'LED Curve'!$D$15*(U115/$W$6)^2+'LED Curve'!$D$16*(U115/$W$6)^1+'LED Curve'!$D$17)*$AC$6))</f>
        <v>0</v>
      </c>
      <c r="AD115" s="99">
        <f>IF(AC115=0,0,IF(C115&lt;(SUM(Y115:AC115)+('LED Curve'!$D$14*(U115/$Z$2)^3+'LED Curve'!$D$15*(U115/$Z$2)^2+'LED Curve'!$D$16*(U115/$Z$2)^1+'LED Curve'!$D$17)*$AE$2+((R$5-6)*Design!C$18)),0,         ('LED Curve'!$D$14*(U115/$Z$2)^3+'LED Curve'!$D$15*(U115/$Z$2)^2+'LED Curve'!$D$16*(U115/$Z$2)^1+'LED Curve'!$D$17)*$AE$2))</f>
        <v>0</v>
      </c>
      <c r="AE115" s="99">
        <f>IF(AD115=0,0,IF(C115&lt;(SUM(Y115:AD115)+('LED Curve'!$D$14*(U115/$Z$3)^3+'LED Curve'!$D$15*(U115/$Z$3)^2+'LED Curve'!$D$16*(U115/$Z$3)^1+'LED Curve'!$D$17)*$AE$3+((R$5-7)*Design!C$18)),0,         ('LED Curve'!$D$14*(U115/$Z$3)^3+'LED Curve'!$D$15*(U115/$Z$3)^2+'LED Curve'!$D$16*(U115/$Z$3)^1+'LED Curve'!$D$17)*$AE$3))</f>
        <v>0</v>
      </c>
      <c r="AF115" s="99">
        <f>IF(AE115=0,0,IF(C115&lt;(SUM(Y115:AE115)+('LED Curve'!$D$14*(U115/$Z$4)^3+'LED Curve'!$D$15*(U115/$Z$4)^2+'LED Curve'!$D$16*(U115/$Z$4)^1+'LED Curve'!$D$17)*$AE$4+((R$5-8)*Design!C$18)),0,         ('LED Curve'!$D$14*(U115/$Z$4)^3+'LED Curve'!$D$15*(U115/$Z$4)^2+'LED Curve'!$D$16*(U115/$Z$4)^1+'LED Curve'!$D$17)*$AE$4))</f>
        <v>0</v>
      </c>
      <c r="AG115" s="99">
        <f>IF(AF115=0,0,IF(C115&lt;(SUM(Y115:AF115)+('LED Curve'!$D$14*(U115/$Z$5)^3+'LED Curve'!$D$15*(U115/$Z$5)^2+'LED Curve'!$D$16*(U115/$Z$5)^1+'LED Curve'!$D$17)*$AE$5+((R$5-9)*Design!C$18)),0,         ('LED Curve'!$D$14*(U115/$Z$5)^3+'LED Curve'!$D$15*(U115/$Z$5)^2+'LED Curve'!$D$16*(U115/$Z$5)^1+'LED Curve'!$D$17)*$AE$5))</f>
        <v>0</v>
      </c>
      <c r="AH115" s="99">
        <f>IF(AG115=0,0,IF(C115&lt;(SUM(Y115:AG115)+('LED Curve'!$D$14*(U115/$Z$6)^3+'LED Curve'!$D$15*(U115/$Z$6)^2+'LED Curve'!$D$16*(U115/$Z$6)^1+'LED Curve'!$D$17)*$AE$6+((R$5-10)*Design!C$18)),0,         ('LED Curve'!$D$14*(U115/$Z$6)^3+'LED Curve'!$D$15*(U115/$Z$6)^2+'LED Curve'!$D$16*(U115/$Z$6)^1+'LED Curve'!$D$17)*$AE$6))</f>
        <v>0</v>
      </c>
      <c r="AI115">
        <f t="shared" si="157"/>
        <v>94.393305359718624</v>
      </c>
      <c r="AJ115" s="57">
        <f>IF(D115&lt;('LED Curve'!$D$14*(V115/$W$2)^3+'LED Curve'!$D$15*(V115/$W$2)^2+'LED Curve'!$D$16*(V115/$W$2)^1+'LED Curve'!$D$17)*$AC$2+((R$5-1)*Design!C$18),0,         ('LED Curve'!$D$14*(V115/$W$2)^3+'LED Curve'!$D$15*(V115/$W$2)^2+'LED Curve'!$D$16*(V115/$W$2)^1+'LED Curve'!$D$17)*$AC$2)</f>
        <v>26.97812048154951</v>
      </c>
      <c r="AK115" s="57">
        <f>IF(AJ115=0,0,IF(D115&lt;AJ115+('LED Curve'!$D$14*(V115/$W$3)^3+'LED Curve'!$D$15*(V115/$W$3)^2+'LED Curve'!$D$16*(V115/$W$3)^1+'LED Curve'!$D$17)*$AC$3+((R$5-1)*Design!C$18),0,         ('LED Curve'!$D$14*(V115/$W$3)^3+'LED Curve'!$D$15*(V115/$W$3)^2+'LED Curve'!$D$16*(V115/$W$3)^1+'LED Curve'!$D$17)*$AC$3))</f>
        <v>67.445301203873782</v>
      </c>
      <c r="AL115" s="57">
        <f>IF(AK115=0,0,IF(D115&lt;(SUM(AJ115:AK115)+('LED Curve'!$D$14*(V115/$W$4)^3+'LED Curve'!$D$15*(V115/$W$4)^2+'LED Curve'!$D$16*(V115/$W$4)^1+'LED Curve'!$D$17)*$AC$4+((R$5-1)*Design!C$18)),0,         ('LED Curve'!$D$14*(V115/$W$4)^3+'LED Curve'!$D$15*(V115/$W$4)^2+'LED Curve'!$D$16*(V115/$W$4)^1+'LED Curve'!$D$17)*$AC$4))</f>
        <v>60.700771083486401</v>
      </c>
      <c r="AM115" s="57">
        <f>IF(AL115=0,0,IF(D115&lt;(SUM(AJ115:AL115)+('LED Curve'!$D$14*(V115/$W$5)^3+'LED Curve'!$D$15*(V115/$W$5)^2+'LED Curve'!$D$16*(V115/$W$5)^1+'LED Curve'!$D$17)*$AC$5+((R$5-1)*Design!C$18)),0,         ('LED Curve'!$D$14*(V115/$W$5)^3+'LED Curve'!$D$15*(V115/$W$5)^2+'LED Curve'!$D$16*(V115/$W$5)^1+'LED Curve'!$D$17)*$AC$5))</f>
        <v>0</v>
      </c>
      <c r="AN115" s="57">
        <f>IF(AM115=0,0,IF(D115&lt;(SUM(AJ115:AM115)+ ('LED Curve'!$D$14*(V115/$W$6)^3+'LED Curve'!$D$15*(V115/$W$6)^2+'LED Curve'!$D$16*(V115/$W$6)^1+'LED Curve'!$D$17)*$AC$6+((R$5-1)*Design!C$18)),0,         ('LED Curve'!$D$14*(V115/$W$6)^3+'LED Curve'!$D$15*(V115/$W$6)^2+'LED Curve'!$D$16*(V115/$W$6)^1+'LED Curve'!$D$17)*$AC$6))</f>
        <v>0</v>
      </c>
      <c r="AO115" s="57">
        <f>IF(AN115=0,0,IF(D115&lt;(SUM(AJ115:AN115)+('LED Curve'!$D$14*(V115/$Z$2)^3+'LED Curve'!$D$15*(V115/$Z$2)^2+'LED Curve'!$D$16*(V115/$Z$2)^1+'LED Curve'!$D$17)*$AE$2+((R$5-1)*Design!C$18)),0,         ('LED Curve'!$D$14*(V115/$Z$2)^3+'LED Curve'!$D$15*(V115/$Z$2)^2+'LED Curve'!$D$16*(V115/$Z$2)^1+'LED Curve'!$D$17)*$AE$2))</f>
        <v>0</v>
      </c>
      <c r="AP115" s="57">
        <f>IF(AO115=0,0,IF(D115&lt;(SUM(AJ115:AO115)+('LED Curve'!$D$14*(V115/$Z$3)^3+'LED Curve'!$D$15*(V115/$Z$3)^2+'LED Curve'!$D$16*(V115/$Z$3)^1+'LED Curve'!$D$17)*$AE$3+((R$5-1)*Design!C$18)),0,         ('LED Curve'!$D$14*(V115/$Z$3)^3+'LED Curve'!$D$15*(V115/$Z$3)^2+'LED Curve'!$D$16*(V115/$Z$3)^1+'LED Curve'!$D$17)*$AE$3))</f>
        <v>0</v>
      </c>
      <c r="AQ115" s="57">
        <f>IF(AP115=0,0,IF(D115&lt;(SUM(AJ115:AP115)+('LED Curve'!$D$14*(V115/$Z$4)^3+'LED Curve'!$D$15*(V115/$Z$4)^2+'LED Curve'!$D$16*(V115/$Z$4)^1+'LED Curve'!$D$17)*$AE$4+((R$5-1)*Design!C$18)),0,         ('LED Curve'!$D$14*(V115/$Z$4)^3+'LED Curve'!$D$15*(V115/$Z$4)^2+'LED Curve'!$D$16*(V115/$Z$4)^1+'LED Curve'!$D$17)*$AE$4))</f>
        <v>0</v>
      </c>
      <c r="AR115" s="57">
        <f>IF(AQ115=0,0,IF(D115&lt;(SUM(AJ115:AQ115)+('LED Curve'!$D$14*(V115/$Z$5)^3+'LED Curve'!$D$15*(V115/$Z$5)^2+'LED Curve'!$D$16*(V115/$Z$5)^1+'LED Curve'!$D$17)*$AE$5+((R$5-1)*Design!C$18)),0,         ('LED Curve'!$D$14*(V115/$Z$5)^3+'LED Curve'!$D$15*(V115/$Z$5)^2+'LED Curve'!$D$16*(V115/$Z$5)^1+'LED Curve'!$D$17)*$AE$5))</f>
        <v>0</v>
      </c>
      <c r="AS115" s="57">
        <f>IF(AR115=0,0,IF(D115&lt;(SUM(AJ115:AR115)+('LED Curve'!$D$14*(V115/$Z$6)^3+'LED Curve'!$D$15*(V115/$Z$6)^2+'LED Curve'!$D$16*(V115/$Z$6)^1+'LED Curve'!$D$17)*$AE$6+((R$5-1)*Design!C$18)),0,         ('LED Curve'!$D$14*(V115/$Z$6)^3+'LED Curve'!$D$15*(V115/$Z$6)^2+'LED Curve'!$D$16*(V115/$Z$6)^1+'LED Curve'!$D$17)*$AE$6))</f>
        <v>0</v>
      </c>
      <c r="AU115" s="59">
        <f>IF(E115&lt;('LED Curve'!$D$14*(W115/$W$2)^3+'LED Curve'!$D$15*(W115/$W$2)^2+'LED Curve'!$D$16*(W115/$W$2)^1+'LED Curve'!$D$17)*$AC$2+((R$5-1)*Design!C$18),0,         ('LED Curve'!$D$14*(W115/$W$2)^3+'LED Curve'!$D$15*(W115/$W$2)^2+'LED Curve'!$D$16*(W115/$W$2)^1+'LED Curve'!$D$17)*$AC$2)</f>
        <v>26.971295786251272</v>
      </c>
      <c r="AV115" s="59">
        <f>IF(AU115=0,0,IF(E115&lt;AU115+('LED Curve'!$D$14*(W115/$W$3)^3+'LED Curve'!$D$15*(W115/$W$3)^2+'LED Curve'!$D$16*(W115/$W$3)^1+'LED Curve'!$D$17)*$AC$3+((R$5-2)*Design!C$18),0,         ('LED Curve'!$D$14*(W115/$W$3)^3+'LED Curve'!$D$15*(W115/$W$3)^2+'LED Curve'!$D$16*(W115/$W$3)^1+'LED Curve'!$D$17)*$AC$3))</f>
        <v>67.428239465628181</v>
      </c>
      <c r="AW115" s="59">
        <f>IF(AV115=0,0,IF(E115&lt;(SUM(AU115:AV115)+('LED Curve'!$D$14*(W115/$W$4)^3+'LED Curve'!$D$15*(W115/$W$4)^2+'LED Curve'!$D$16*(W115/$W$4)^1+'LED Curve'!$D$17)*$AC$4+((R$5-3)*Design!C$18)),0,         ('LED Curve'!$D$14*(W115/$W$4)^3+'LED Curve'!$D$15*(W115/$W$4)^2+'LED Curve'!$D$16*(W115/$W$4)^1+'LED Curve'!$D$17)*$AC$4))</f>
        <v>60.685415519065359</v>
      </c>
      <c r="AX115" s="59">
        <f>IF(AW115=0,0,IF(E115&lt;(SUM(AU115:AW115)+('LED Curve'!$D$14*(W115/$W$5)^3+'LED Curve'!$D$15*(W115/$W$5)^2+'LED Curve'!$D$16*(W115/$W$5)^1+'LED Curve'!$D$17)*$AC$5+((R$5-4)*Design!C$18)),0,         ('LED Curve'!$D$14*(W115/$W$5)^3+'LED Curve'!$D$15*(W115/$W$5)^2+'LED Curve'!$D$16*(W115/$W$5)^1+'LED Curve'!$D$17)*$AC$5))</f>
        <v>0</v>
      </c>
      <c r="AY115" s="59">
        <f>IF(AX115=0,0,IF(E115&lt;(SUM(AU115:AX115)+ ('LED Curve'!$D$14*(W115/$W$6)^3+'LED Curve'!$D$15*(W115/$W$6)^2+'LED Curve'!$D$16*(W115/$W$6)^1+'LED Curve'!$D$17)*$AC$6+((R$5-5)*Design!C$18)),0,         ('LED Curve'!$D$14*(W115/$W$6)^3+'LED Curve'!$D$15*(W115/$W$6)^2+'LED Curve'!$D$16*(W115/$W$6)^1+'LED Curve'!$D$17)*$AC$6))</f>
        <v>0</v>
      </c>
      <c r="AZ115" s="59">
        <f>IF(AY115=0,0,IF(E115&lt;(SUM(AU115:AY115)+('LED Curve'!$D$14*(W115/$Z$2)^3+'LED Curve'!$D$15*(W115/$Z$2)^2+'LED Curve'!$D$16*(W115/$Z$2)^1+'LED Curve'!$D$17)*$AE$2+((R$5-6)*Design!C$18)),0,         ('LED Curve'!$D$14*(W115/$Z$2)^3+'LED Curve'!$D$15*(W115/$Z$2)^2+'LED Curve'!$D$16*(W115/$Z$2)^1+'LED Curve'!$D$17)*$AE$2))</f>
        <v>0</v>
      </c>
      <c r="BA115" s="59">
        <f>IF(AZ115=0,0,IF(E115&lt;(SUM(AU115:AZ115)+('LED Curve'!$D$14*(W115/$Z$3)^3+'LED Curve'!$D$15*(W115/$Z$3)^2+'LED Curve'!$D$16*(W115/$Z$3)^1+'LED Curve'!$D$17)*$AE$3+((R$5-7)*Design!C$18)),0,         ('LED Curve'!$D$14*(W115/$Z$3)^3+'LED Curve'!$D$15*(W115/$Z$3)^2+'LED Curve'!$D$16*(W115/$Z$3)^1+'LED Curve'!$D$17)*$AE$3))</f>
        <v>0</v>
      </c>
      <c r="BB115" s="59">
        <f>IF(BA115=0,0,IF(E115&lt;(SUM(AU115:BA115)+('LED Curve'!$D$14*(W115/$Z$4)^3+'LED Curve'!$D$15*(W115/$Z$4)^2+'LED Curve'!$D$16*(W115/$Z$4)^1+'LED Curve'!$D$17)*$AE$4+((R$5-8)*Design!C$18)),0,         ('LED Curve'!$D$14*(W115/$Z$4)^3+'LED Curve'!$D$15*(W115/$Z$4)^2+'LED Curve'!$D$16*(W115/$Z$4)^1+'LED Curve'!$D$17)*$AE$4))</f>
        <v>0</v>
      </c>
      <c r="BC115" s="59">
        <f>IF(BB115=0,0,IF(E115&lt;(SUM(AU115:BB115)+('LED Curve'!$D$14*(W115/$Z$5)^3+'LED Curve'!$D$15*(W115/$Z$5)^2+'LED Curve'!$D$16*(W115/$Z$5)^1+'LED Curve'!$D$17)*$AE$5+((R$5-9)*Design!C$18)),0,         ('LED Curve'!$D$14*(W115/$Z$5)^3+'LED Curve'!$D$15*(W115/$Z$5)^2+'LED Curve'!$D$16*(W115/$Z$5)^1+'LED Curve'!$D$17)*$AE$5))</f>
        <v>0</v>
      </c>
      <c r="BD115" s="59">
        <f>IF(BC115=0,0,IF(E115&lt;(SUM(AU115:BC115)+('LED Curve'!$D$14*(W115/$Z$6)^3+'LED Curve'!$D$15*(W115/$Z$6)^2+'LED Curve'!$D$16*(W115/$Z$6)^1+'LED Curve'!$D$17)*$AE$6+((R$5-10)*Design!C$18)),0,         ('LED Curve'!$D$14*(W115/$Z$6)^3+'LED Curve'!$D$15*(W115/$Z$6)^2+'LED Curve'!$D$16*(W115/$Z$6)^1+'LED Curve'!$D$17)*$AE$6))</f>
        <v>0</v>
      </c>
      <c r="BE115">
        <f t="shared" si="158"/>
        <v>155.08495077094483</v>
      </c>
      <c r="BF115" s="64">
        <f t="shared" si="124"/>
        <v>257.12844317422679</v>
      </c>
      <c r="BG115" s="64">
        <f t="shared" si="125"/>
        <v>257.12844317422679</v>
      </c>
      <c r="BH115" s="64">
        <f t="shared" si="126"/>
        <v>0</v>
      </c>
      <c r="BI115" s="64">
        <f t="shared" si="127"/>
        <v>0</v>
      </c>
      <c r="BJ115" s="64">
        <f t="shared" si="128"/>
        <v>0</v>
      </c>
      <c r="BK115" s="64">
        <f t="shared" si="129"/>
        <v>0</v>
      </c>
      <c r="BL115" s="64">
        <f t="shared" si="130"/>
        <v>0</v>
      </c>
      <c r="BM115" s="64">
        <f t="shared" si="131"/>
        <v>0</v>
      </c>
      <c r="BN115" s="64">
        <f t="shared" si="132"/>
        <v>0</v>
      </c>
      <c r="BO115" s="64">
        <f t="shared" si="133"/>
        <v>0</v>
      </c>
      <c r="BQ115" s="67">
        <f t="shared" si="134"/>
        <v>264.20032657860821</v>
      </c>
      <c r="BR115" s="67">
        <f t="shared" si="135"/>
        <v>264.20032657860821</v>
      </c>
      <c r="BS115" s="67">
        <f t="shared" si="136"/>
        <v>264.20032657860821</v>
      </c>
      <c r="BT115" s="67">
        <f t="shared" si="137"/>
        <v>0</v>
      </c>
      <c r="BU115" s="67">
        <f t="shared" si="138"/>
        <v>0</v>
      </c>
      <c r="BV115" s="67">
        <f t="shared" si="139"/>
        <v>0</v>
      </c>
      <c r="BW115" s="67">
        <f t="shared" si="140"/>
        <v>0</v>
      </c>
      <c r="BX115" s="67">
        <f t="shared" si="141"/>
        <v>0</v>
      </c>
      <c r="BY115" s="67">
        <f t="shared" si="142"/>
        <v>0</v>
      </c>
      <c r="BZ115" s="67">
        <f t="shared" si="143"/>
        <v>0</v>
      </c>
      <c r="CB115" s="70">
        <f t="shared" si="144"/>
        <v>271.99970172164484</v>
      </c>
      <c r="CC115" s="70">
        <f t="shared" si="145"/>
        <v>271.99970172164484</v>
      </c>
      <c r="CD115" s="70">
        <f t="shared" si="146"/>
        <v>271.99970172164484</v>
      </c>
      <c r="CE115" s="70">
        <f t="shared" si="147"/>
        <v>0</v>
      </c>
      <c r="CF115" s="70">
        <f t="shared" si="148"/>
        <v>0</v>
      </c>
      <c r="CG115" s="70">
        <f t="shared" si="149"/>
        <v>0</v>
      </c>
      <c r="CH115" s="70">
        <f t="shared" si="150"/>
        <v>0</v>
      </c>
      <c r="CI115" s="70">
        <f t="shared" si="151"/>
        <v>0</v>
      </c>
      <c r="CJ115" s="70">
        <f t="shared" si="152"/>
        <v>0</v>
      </c>
      <c r="CK115" s="70">
        <f t="shared" si="153"/>
        <v>0</v>
      </c>
      <c r="CL115">
        <f t="shared" si="159"/>
        <v>815.99910516493446</v>
      </c>
      <c r="CM115" s="64">
        <f t="shared" si="160"/>
        <v>257.12844317422679</v>
      </c>
      <c r="CN115" s="64">
        <f t="shared" si="161"/>
        <v>257.12844317422679</v>
      </c>
      <c r="CO115" s="64">
        <f t="shared" si="162"/>
        <v>0</v>
      </c>
      <c r="CP115" s="64">
        <f t="shared" si="163"/>
        <v>0</v>
      </c>
      <c r="CQ115" s="64">
        <f t="shared" si="164"/>
        <v>0</v>
      </c>
      <c r="CR115" s="64">
        <f t="shared" si="165"/>
        <v>0</v>
      </c>
      <c r="CS115" s="64">
        <f t="shared" si="166"/>
        <v>0</v>
      </c>
      <c r="CT115" s="64">
        <f t="shared" si="167"/>
        <v>0</v>
      </c>
      <c r="CU115" s="64">
        <f t="shared" si="168"/>
        <v>0</v>
      </c>
      <c r="CV115" s="64">
        <f t="shared" si="169"/>
        <v>0</v>
      </c>
      <c r="CX115" s="103">
        <f t="shared" si="170"/>
        <v>264.20032657860821</v>
      </c>
      <c r="CY115" s="103">
        <f t="shared" si="171"/>
        <v>264.20032657860821</v>
      </c>
      <c r="CZ115" s="103">
        <f t="shared" si="172"/>
        <v>264.20032657860821</v>
      </c>
      <c r="DA115" s="103">
        <f t="shared" si="173"/>
        <v>0</v>
      </c>
      <c r="DB115" s="103">
        <f t="shared" si="174"/>
        <v>0</v>
      </c>
      <c r="DC115" s="103">
        <f t="shared" si="175"/>
        <v>0</v>
      </c>
      <c r="DD115" s="103">
        <f t="shared" si="176"/>
        <v>0</v>
      </c>
      <c r="DE115" s="103">
        <f t="shared" si="177"/>
        <v>0</v>
      </c>
      <c r="DF115" s="103">
        <f t="shared" si="178"/>
        <v>0</v>
      </c>
      <c r="DG115" s="103">
        <f t="shared" si="179"/>
        <v>0</v>
      </c>
      <c r="DI115" s="70">
        <f t="shared" si="180"/>
        <v>271.99970172164484</v>
      </c>
      <c r="DJ115" s="70">
        <f t="shared" si="181"/>
        <v>271.99970172164484</v>
      </c>
      <c r="DK115" s="70">
        <f t="shared" si="182"/>
        <v>271.99970172164484</v>
      </c>
      <c r="DL115" s="70">
        <f t="shared" si="183"/>
        <v>0</v>
      </c>
      <c r="DM115" s="70">
        <f t="shared" si="184"/>
        <v>0</v>
      </c>
      <c r="DN115" s="70">
        <f t="shared" si="185"/>
        <v>0</v>
      </c>
      <c r="DO115" s="70">
        <f t="shared" si="186"/>
        <v>0</v>
      </c>
      <c r="DP115" s="70">
        <f t="shared" si="187"/>
        <v>0</v>
      </c>
      <c r="DQ115" s="70">
        <f t="shared" si="188"/>
        <v>0</v>
      </c>
      <c r="DR115" s="70">
        <f t="shared" si="189"/>
        <v>0</v>
      </c>
      <c r="DT115">
        <f t="shared" si="190"/>
        <v>37.221487661810798</v>
      </c>
      <c r="DU115">
        <f t="shared" si="191"/>
        <v>42.535766487786745</v>
      </c>
      <c r="DV115">
        <f t="shared" si="192"/>
        <v>48.208676647911958</v>
      </c>
      <c r="DX115">
        <f t="shared" si="193"/>
        <v>0.69154254746312627</v>
      </c>
      <c r="DY115">
        <f t="shared" si="194"/>
        <v>0.68316920219543364</v>
      </c>
      <c r="DZ115">
        <f t="shared" si="195"/>
        <v>0.67407870845582107</v>
      </c>
      <c r="EB115">
        <f t="shared" si="196"/>
        <v>6.9346296152039573</v>
      </c>
      <c r="EC115">
        <f t="shared" si="197"/>
        <v>17.336574038009896</v>
      </c>
      <c r="ED115">
        <f t="shared" si="198"/>
        <v>0</v>
      </c>
      <c r="EE115">
        <f t="shared" si="199"/>
        <v>0</v>
      </c>
      <c r="EF115">
        <f t="shared" si="200"/>
        <v>0</v>
      </c>
      <c r="EG115">
        <f t="shared" si="201"/>
        <v>0</v>
      </c>
      <c r="EH115">
        <f t="shared" si="202"/>
        <v>0</v>
      </c>
      <c r="EI115">
        <f t="shared" si="203"/>
        <v>0</v>
      </c>
      <c r="EJ115">
        <f t="shared" si="204"/>
        <v>0</v>
      </c>
      <c r="EK115">
        <f t="shared" si="205"/>
        <v>0</v>
      </c>
      <c r="EM115">
        <f t="shared" si="206"/>
        <v>7.1276282417024195</v>
      </c>
      <c r="EN115">
        <f t="shared" si="207"/>
        <v>17.819070604256051</v>
      </c>
      <c r="EO115">
        <f t="shared" si="208"/>
        <v>16.037163543830445</v>
      </c>
      <c r="EP115">
        <f t="shared" si="209"/>
        <v>0</v>
      </c>
      <c r="EQ115">
        <f t="shared" si="210"/>
        <v>0</v>
      </c>
      <c r="ER115">
        <f t="shared" si="211"/>
        <v>0</v>
      </c>
      <c r="ES115">
        <f t="shared" si="212"/>
        <v>0</v>
      </c>
      <c r="ET115">
        <f t="shared" si="213"/>
        <v>0</v>
      </c>
      <c r="EU115">
        <f t="shared" si="214"/>
        <v>0</v>
      </c>
      <c r="EV115">
        <f t="shared" si="215"/>
        <v>0</v>
      </c>
      <c r="EX115">
        <f t="shared" si="216"/>
        <v>7.3361844089066031</v>
      </c>
      <c r="EY115">
        <f t="shared" si="217"/>
        <v>18.340461022266506</v>
      </c>
      <c r="EZ115">
        <f t="shared" si="218"/>
        <v>16.506414920039855</v>
      </c>
      <c r="FA115">
        <f t="shared" si="219"/>
        <v>0</v>
      </c>
      <c r="FB115">
        <f t="shared" si="220"/>
        <v>0</v>
      </c>
      <c r="FC115">
        <f t="shared" si="221"/>
        <v>0</v>
      </c>
      <c r="FD115">
        <f t="shared" si="222"/>
        <v>0</v>
      </c>
      <c r="FE115">
        <f t="shared" si="223"/>
        <v>0</v>
      </c>
      <c r="FF115">
        <f t="shared" si="224"/>
        <v>0</v>
      </c>
      <c r="FG115">
        <f t="shared" si="225"/>
        <v>0</v>
      </c>
      <c r="FJ115">
        <f>IF($W$2=0,0,IF(BF115&lt;=0,0,('LED Curve'!$D$19*(BF115/$W$2)^3+'LED Curve'!$D$20*(BF115/$W$2)^2+'LED Curve'!$D$21*(BF115/$W$2)^1+'LED Curve'!$D$22)*$AC$2*$W$2))</f>
        <v>853.68757630288201</v>
      </c>
      <c r="FK115">
        <f>IF($W$3=0,0,IF(BG115&lt;=0,0,('LED Curve'!$D$19*(BG115/$W$3)^3+'LED Curve'!$D$20*(BG115/$W$3)^2+'LED Curve'!$D$21*(BG115/$W$3)^1+'LED Curve'!$D$22)*$AC$3*$W$3))</f>
        <v>2134.218940757205</v>
      </c>
      <c r="FL115">
        <f>IF($W$4=0,0,IF(BH115&lt;=0,0,('LED Curve'!$D$19*(BH115/$W$4)^3+'LED Curve'!$D$20*(BH115/$W$4)^2+'LED Curve'!$D$21*(BH115/$W$4)^1+'LED Curve'!$D$22)*$AC$4*$W$4))</f>
        <v>0</v>
      </c>
      <c r="FM115">
        <f>IF($W$5=0,0,IF(BI115&lt;=0,0,('LED Curve'!$D$19*(BI115/$W$5)^3+'LED Curve'!$D$20*(BI115/$W$5)^2+'LED Curve'!$D$21*(BI115/$W$5)^1+'LED Curve'!$D$22)*$AC$5*$W$5))</f>
        <v>0</v>
      </c>
      <c r="FN115">
        <f>IF($W$6=0,0,IF(BJ115&lt;=0,0,('LED Curve'!$D$19*(BJ115/$W$6)^3+'LED Curve'!$D$20*(BJ115/$W$6)^2+'LED Curve'!$D$21*(BJ115/$W$6)^1+'LED Curve'!$D$22)*$AC$6*$W$6))</f>
        <v>0</v>
      </c>
      <c r="FO115">
        <f>IF($Z$2=0,0,IF(BK115&lt;=0,0,('LED Curve'!$D$19*(BK115/$Z$2)^3+'LED Curve'!$D$20*(BK115/$Z$2)^2+'LED Curve'!$D$21*(BK115/$Z$2)^1+'LED Curve'!$D$22)*$AE$2*$Z$2))</f>
        <v>0</v>
      </c>
      <c r="FP115">
        <f>IF($Z$3=0,0,IF(BL115&lt;=0,0,('LED Curve'!$D$19*(BL115/$Z$3)^3+'LED Curve'!$D$20*(BL115/$Z$3)^2+'LED Curve'!$D$21*(BL115/$Z$3)^1+'LED Curve'!$D$22)*$AE$3*$Z$3))</f>
        <v>0</v>
      </c>
      <c r="FQ115">
        <f>IF($Z$4=0,0,IF(BM115&lt;=0,0,('LED Curve'!$D$19*(BM115/$Z$4)^3+'LED Curve'!$D$20*(BM115/$Z$4)^2+'LED Curve'!$D$21*(BM115/$Z$4)^1+'LED Curve'!$D$22)*$AE$4*$Z$4))</f>
        <v>0</v>
      </c>
      <c r="FR115">
        <f>IF($Z$5=0,0,IF(BN115&lt;=0,0,('LED Curve'!$D$19*(BN115/$Z$5)^3+'LED Curve'!$D$20*(BN115/$Z$5)^2+'LED Curve'!$D$21*(BN115/$Z$5)^1+'LED Curve'!$D$22)*$AE$5*$Z$5))</f>
        <v>0</v>
      </c>
      <c r="FS115">
        <f>IF($Z$6=0,0,IF(BO115&lt;=0,0,('LED Curve'!$D$19*(BO115/$Z$6)^3+'LED Curve'!$D$20*(BO115/$Z$6)^2+'LED Curve'!$D$21*(BO115/$Z$6)^1+'LED Curve'!$D$22)*$AE$6*$Z$6))</f>
        <v>0</v>
      </c>
      <c r="FU115">
        <f>IF($W$2=0,0,IF(BQ115&lt;=0,0,('LED Curve'!$D$19*(BQ115/$W$2)^3+'LED Curve'!$D$20*(BQ115/$W$2)^2+'LED Curve'!$D$21*(BQ115/$W$2)^1+'LED Curve'!$D$22)*$AC$2*$W$2))</f>
        <v>866.47522222911709</v>
      </c>
      <c r="FV115">
        <f>IF($W$3=0,0,IF(BR115&lt;=0,0,('LED Curve'!$D$19*(BR115/$W$3)^3+'LED Curve'!$D$20*(BR115/$W$3)^2+'LED Curve'!$D$21*(BR115/$W$3)^1+'LED Curve'!$D$22)*$AC$3*$W$3))</f>
        <v>2166.1880555727926</v>
      </c>
      <c r="FW115">
        <f>IF($W$4=0,0,IF(BS115&lt;=0,0,('LED Curve'!$D$19*(BS115/$W$4)^3+'LED Curve'!$D$20*(BS115/$W$4)^2+'LED Curve'!$D$21*(BS115/$W$4)^1+'LED Curve'!$D$22)*$AC$4*$W$4))</f>
        <v>1949.5692500155135</v>
      </c>
      <c r="FX115">
        <f>IF($W$5=0,0,IF(BT115&lt;=0,0,('LED Curve'!$D$19*(BT115/$W$5)^3+'LED Curve'!$D$20*(BT115/$W$5)^2+'LED Curve'!$D$21*(BT115/$W$5)^1+'LED Curve'!$D$22)*$AC$5*$W$5))</f>
        <v>0</v>
      </c>
      <c r="FY115">
        <f>IF($W$6=0,0,IF(BU115&lt;=0,0,('LED Curve'!$D$19*(BU115/$W$6)^3+'LED Curve'!$D$20*(BU115/$W$6)^2+'LED Curve'!$D$21*(BU115/$W$6)^1+'LED Curve'!$D$22)*$AC$6*$W$6))</f>
        <v>0</v>
      </c>
      <c r="FZ115">
        <f>IF($Z$2=0,0,IF(BV115&lt;=0,0,('LED Curve'!$D$19*(BV115/$Z$2)^3+'LED Curve'!$D$20*(BV115/$Z$2)^2+'LED Curve'!$D$21*(BV115/$Z$2)^1+'LED Curve'!$D$22)*$AE$2*$Z$2))</f>
        <v>0</v>
      </c>
      <c r="GA115">
        <f>IF($Z$3=0,0,IF(BW115&lt;=0,0,('LED Curve'!$D$19*(BW115/$Z$3)^3+'LED Curve'!$D$20*(BW115/$Z$3)^2+'LED Curve'!$D$21*(BW115/$Z$3)^1+'LED Curve'!$D$22)*$AE$3*$Z$3))</f>
        <v>0</v>
      </c>
      <c r="GB115">
        <f>IF($Z$4=0,0,IF(BX115&lt;=0,0,('LED Curve'!$D$19*(BX115/$Z$4)^3+'LED Curve'!$D$20*(BX115/$Z$4)^2+'LED Curve'!$D$21*(BX115/$Z$4)^1+'LED Curve'!$D$22)*$AE$4*$Z$4))</f>
        <v>0</v>
      </c>
      <c r="GC115">
        <f>IF($Z$5=0,0,IF(BY115&lt;=0,0,('LED Curve'!$D$19*(BY115/$Z$5)^3+'LED Curve'!$D$20*(BY115/$Z$5)^2+'LED Curve'!$D$21*(BY115/$Z$5)^1+'LED Curve'!$D$22)*$AE$5*$Z$5))</f>
        <v>0</v>
      </c>
      <c r="GD115">
        <f>IF($Z$6=0,0,IF(BZ115&lt;=0,0,('LED Curve'!$D$19*(BZ115/$Z$6)^3+'LED Curve'!$D$20*(BZ115/$Z$6)^2+'LED Curve'!$D$21*(BZ115/$Z$6)^1+'LED Curve'!$D$22)*$AE$6*$Z$6))</f>
        <v>0</v>
      </c>
      <c r="GF115">
        <f>IF($W$2=0,0,IF(CB115&lt;=0,0,('LED Curve'!$D$19*(CB115/$W$2)^3+'LED Curve'!$D$20*(CB115/$W$2)^2+'LED Curve'!$D$21*(CB115/$W$2)^1+'LED Curve'!$D$22)*$AC$2*$W$2))</f>
        <v>879.67723956778286</v>
      </c>
      <c r="GG115">
        <f>IF($W$3=0,0,IF(CC115&lt;=0,0,('LED Curve'!$D$19*(CC115/$W$3)^3+'LED Curve'!$D$20*(CC115/$W$3)^2+'LED Curve'!$D$21*(CC115/$W$3)^1+'LED Curve'!$D$22)*$AC$3*$W$3))</f>
        <v>2199.193098919457</v>
      </c>
      <c r="GH115">
        <f>IF($W$4=0,0,IF(CD115&lt;=0,0,('LED Curve'!$D$19*(CD115/$W$4)^3+'LED Curve'!$D$20*(CD115/$W$4)^2+'LED Curve'!$D$21*(CD115/$W$4)^1+'LED Curve'!$D$22)*$AC$4*$W$4))</f>
        <v>1979.2737890275114</v>
      </c>
      <c r="GI115">
        <f>IF($W$5=0,0,IF(CE115&lt;=0,0,('LED Curve'!$D$19*(CE115/$W$5)^3+'LED Curve'!$D$20*(CE115/$W$5)^2+'LED Curve'!$D$21*(CE115/$W$5)^1+'LED Curve'!$D$22)*$AC$5*$W$5))</f>
        <v>0</v>
      </c>
      <c r="GJ115">
        <f>IF($W$6=0,0,IF(CF115&lt;=0,0,('LED Curve'!$D$19*(CF115/$W$6)^3+'LED Curve'!$D$20*(CF115/$W$6)^2+'LED Curve'!$D$21*(CF115/$W$6)^1+'LED Curve'!$D$22)*$AC$6*$W$6))</f>
        <v>0</v>
      </c>
      <c r="GK115">
        <f>IF($Z$2=0,0,IF(CG115&lt;=0,0,('LED Curve'!$D$19*(CG115/$Z$2)^3+'LED Curve'!$D$20*(CG115/$Z$2)^2+'LED Curve'!$D$21*(CG115/$Z$2)^1+'LED Curve'!$D$22)*$AE$2*$Z$2))</f>
        <v>0</v>
      </c>
      <c r="GL115">
        <f>IF($Z$3=0,0,IF(CH115&lt;=0,0,('LED Curve'!$D$19*(CH115/$Z$3)^3+'LED Curve'!$D$20*(CH115/$Z$3)^2+'LED Curve'!$D$21*(CH115/$Z$3)^1+'LED Curve'!$D$22)*$AE$3*$Z$3))</f>
        <v>0</v>
      </c>
      <c r="GM115">
        <f>IF($Z$4=0,0,IF(CI115&lt;=0,0,('LED Curve'!$D$19*(CI115/$Z$4)^3+'LED Curve'!$D$20*(CI115/$Z$4)^2+'LED Curve'!$D$21*(CI115/$Z$4)^1+'LED Curve'!$D$22)*$AE$4*$Z$4))</f>
        <v>0</v>
      </c>
      <c r="GN115">
        <f>IF($Z$5=0,0,IF(CJ115&lt;=0,0,('LED Curve'!$D$19*(CJ115/$Z$5)^3+'LED Curve'!$D$20*(CJ115/$Z$5)^2+'LED Curve'!$D$21*(CJ115/$Z$5)^1+'LED Curve'!$D$22)*$AE$5*$Z$5))</f>
        <v>0</v>
      </c>
      <c r="GO115">
        <f>IF($Z$6=0,0,IF(CK115&lt;=0,0,('LED Curve'!$D$19*(CK115/$Z$6)^3+'LED Curve'!$D$20*(CK115/$Z$6)^2+'LED Curve'!$D$21*(CK115/$Z$6)^1+'LED Curve'!$D$22)*$AE$6*$Z$6))</f>
        <v>0</v>
      </c>
      <c r="GQ115">
        <f t="shared" si="226"/>
        <v>2987.906517060087</v>
      </c>
      <c r="GR115">
        <f t="shared" si="154"/>
        <v>1223.010631642509</v>
      </c>
      <c r="GS115">
        <f t="shared" si="227"/>
        <v>4982.232527817423</v>
      </c>
      <c r="GT115">
        <f t="shared" si="155"/>
        <v>2674.0066109783074</v>
      </c>
      <c r="GU115">
        <f t="shared" si="228"/>
        <v>5058.1441275147508</v>
      </c>
      <c r="GV115">
        <f t="shared" si="156"/>
        <v>2496.0320829564134</v>
      </c>
    </row>
    <row r="116" spans="1:204" ht="16.899999999999999">
      <c r="A116">
        <v>105</v>
      </c>
      <c r="B116">
        <f t="shared" si="117"/>
        <v>3.41796875E-3</v>
      </c>
      <c r="C116" s="50">
        <f t="shared" si="118"/>
        <v>145.29141755764917</v>
      </c>
      <c r="D116" s="50">
        <f t="shared" si="119"/>
        <v>161.59046395294351</v>
      </c>
      <c r="E116" s="50">
        <f t="shared" si="120"/>
        <v>177.88951034823788</v>
      </c>
      <c r="G116" s="52">
        <f t="shared" si="121"/>
        <v>2.3062129771055422</v>
      </c>
      <c r="H116" s="52">
        <f t="shared" si="122"/>
        <v>2.5649279992530714</v>
      </c>
      <c r="I116" s="52">
        <f t="shared" si="123"/>
        <v>2.823643021400601</v>
      </c>
      <c r="J116" s="52">
        <f>IF(C116&lt;Calculation!D$19,0,G116)</f>
        <v>2.3062129771055422</v>
      </c>
      <c r="K116" s="52">
        <f>IF(D116&lt;Calculation!D$19,0,H116)</f>
        <v>2.5649279992530714</v>
      </c>
      <c r="L116" s="52">
        <f>IF(E116&lt;Calculation!D$19,0,I116)</f>
        <v>2.823643021400601</v>
      </c>
      <c r="M116" s="52">
        <f>IF(IF(C116&lt;Calculation!D$19,0,C116*(R$3/(R$2+R$3)))&gt;0,$H$2*SIN(2*PI()*$E$2*B116)+$H$5,0)</f>
        <v>2.3226174715969155</v>
      </c>
      <c r="N116" s="52">
        <f>IF(IF(D116&lt;Calculation!D$19,0,D116*(R$3/(R$2+R$3)))&gt;0,$J$2*SIN(2*PI()*$E$2*B116)+$J$5,0)</f>
        <v>2.3872045870173344</v>
      </c>
      <c r="O116" s="52">
        <f>IF(IF(E116&lt;Calculation!D$19,0,E116*(R$3/(R$2+R$3)))&gt;0,$L$2*SIN(2*PI()*$E$2*B116)+$L$5,0)</f>
        <v>2.4583391280856501</v>
      </c>
      <c r="Q116" s="55">
        <f>(M116/Design!C$43)*10^3</f>
        <v>258.06860795521283</v>
      </c>
      <c r="R116" s="55">
        <f>(N116/Design!C$43)*10^3</f>
        <v>265.24495411303718</v>
      </c>
      <c r="S116" s="55">
        <f>(O116/Design!C$43)*10^3</f>
        <v>273.14879200951668</v>
      </c>
      <c r="U116" s="55">
        <f>(($H$2*SIN(2*PI()*$E$2*B116)+$H$5)/Design!C$43)*10^3</f>
        <v>258.06860795521283</v>
      </c>
      <c r="V116" s="55">
        <f>(($J$2*SIN(2*PI()*$E$2*B116)+$J$5)/Design!C$43)*10^3</f>
        <v>265.24495411303718</v>
      </c>
      <c r="W116" s="55">
        <f>(($L$2*SIN(2*PI()*$E$2*B116)+$L$5)/Design!C$43)*10^3</f>
        <v>273.14879200951668</v>
      </c>
      <c r="Y116" s="99">
        <f>IF(C116&lt;('LED Curve'!$D$14*(U116/$W$2)^3+'LED Curve'!$D$15*(U116/$W$2)^2+'LED Curve'!$D$16*(U116/$W$2)^1+'LED Curve'!$D$17)*$AC$2+((R$5-1)*Design!C$18),0,         ('LED Curve'!$D$14*(U116/$W$2)^3+'LED Curve'!$D$15*(U116/$W$2)^2+'LED Curve'!$D$16*(U116/$W$2)^1+'LED Curve'!$D$17)*$AC$2)</f>
        <v>26.971450223802485</v>
      </c>
      <c r="Z116" s="99">
        <f>IF(Y116=0,0,IF(C116&lt;Y116+('LED Curve'!$D$14*(U116/$W$3)^3+'LED Curve'!$D$15*(U116/$W$3)^2+'LED Curve'!$D$16*(U116/$W$3)^1+'LED Curve'!$D$17)*$AC$3+((R$5-2)*Design!C$18),0,         ('LED Curve'!$D$14*(U116/$W$3)^3+'LED Curve'!$D$15*(U116/$W$3)^2+'LED Curve'!$D$16*(U116/$W$3)^1+'LED Curve'!$D$17)*$AC$3))</f>
        <v>67.428625559506216</v>
      </c>
      <c r="AA116" s="99">
        <f>IF(Z116=0,0,IF(C116&lt;(SUM(Y116:Z116)+('LED Curve'!$D$14*(U116/$W$4)^3+'LED Curve'!$D$15*(U116/$W$4)^2+'LED Curve'!$D$16*(U116/$W$4)^1+'LED Curve'!$D$17)*$AC$4+((R$5-3)*Design!C$18)),0,         ('LED Curve'!$D$14*(U116/$W$4)^3+'LED Curve'!$D$15*(U116/$W$4)^2+'LED Curve'!$D$16*(U116/$W$4)^1+'LED Curve'!$D$17)*$AC$4))</f>
        <v>0</v>
      </c>
      <c r="AB116" s="99">
        <f>IF(AA116=0,0,IF(C116&lt;(SUM(Y116:AA116)+('LED Curve'!$D$14*(U116/$W$5)^3+'LED Curve'!$D$15*(U116/$W$5)^2+'LED Curve'!$D$16*(U116/$W$5)^1+'LED Curve'!$D$17)*$AC$5+((R$5-4)*Design!C$18)),0,         ('LED Curve'!$D$14*(U116/$W$5)^3+'LED Curve'!$D$15*(U116/$W$5)^2+'LED Curve'!$D$16*(U116/$W$5)^1+'LED Curve'!$D$17)*$AC$5))</f>
        <v>0</v>
      </c>
      <c r="AC116" s="99">
        <f>IF(AB116=0,0,IF(C116&lt;(SUM(Y116:AB116)+ ('LED Curve'!$D$14*(U116/$W$6)^3+'LED Curve'!$D$15*(U116/$W$6)^2+'LED Curve'!$D$16*(U116/$W$6)^1+'LED Curve'!$D$17)*$AC$6+((R$5-5)*Design!C$18)),0,         ('LED Curve'!$D$14*(U116/$W$6)^3+'LED Curve'!$D$15*(U116/$W$6)^2+'LED Curve'!$D$16*(U116/$W$6)^1+'LED Curve'!$D$17)*$AC$6))</f>
        <v>0</v>
      </c>
      <c r="AD116" s="99">
        <f>IF(AC116=0,0,IF(C116&lt;(SUM(Y116:AC116)+('LED Curve'!$D$14*(U116/$Z$2)^3+'LED Curve'!$D$15*(U116/$Z$2)^2+'LED Curve'!$D$16*(U116/$Z$2)^1+'LED Curve'!$D$17)*$AE$2+((R$5-6)*Design!C$18)),0,         ('LED Curve'!$D$14*(U116/$Z$2)^3+'LED Curve'!$D$15*(U116/$Z$2)^2+'LED Curve'!$D$16*(U116/$Z$2)^1+'LED Curve'!$D$17)*$AE$2))</f>
        <v>0</v>
      </c>
      <c r="AE116" s="99">
        <f>IF(AD116=0,0,IF(C116&lt;(SUM(Y116:AD116)+('LED Curve'!$D$14*(U116/$Z$3)^3+'LED Curve'!$D$15*(U116/$Z$3)^2+'LED Curve'!$D$16*(U116/$Z$3)^1+'LED Curve'!$D$17)*$AE$3+((R$5-7)*Design!C$18)),0,         ('LED Curve'!$D$14*(U116/$Z$3)^3+'LED Curve'!$D$15*(U116/$Z$3)^2+'LED Curve'!$D$16*(U116/$Z$3)^1+'LED Curve'!$D$17)*$AE$3))</f>
        <v>0</v>
      </c>
      <c r="AF116" s="99">
        <f>IF(AE116=0,0,IF(C116&lt;(SUM(Y116:AE116)+('LED Curve'!$D$14*(U116/$Z$4)^3+'LED Curve'!$D$15*(U116/$Z$4)^2+'LED Curve'!$D$16*(U116/$Z$4)^1+'LED Curve'!$D$17)*$AE$4+((R$5-8)*Design!C$18)),0,         ('LED Curve'!$D$14*(U116/$Z$4)^3+'LED Curve'!$D$15*(U116/$Z$4)^2+'LED Curve'!$D$16*(U116/$Z$4)^1+'LED Curve'!$D$17)*$AE$4))</f>
        <v>0</v>
      </c>
      <c r="AG116" s="99">
        <f>IF(AF116=0,0,IF(C116&lt;(SUM(Y116:AF116)+('LED Curve'!$D$14*(U116/$Z$5)^3+'LED Curve'!$D$15*(U116/$Z$5)^2+'LED Curve'!$D$16*(U116/$Z$5)^1+'LED Curve'!$D$17)*$AE$5+((R$5-9)*Design!C$18)),0,         ('LED Curve'!$D$14*(U116/$Z$5)^3+'LED Curve'!$D$15*(U116/$Z$5)^2+'LED Curve'!$D$16*(U116/$Z$5)^1+'LED Curve'!$D$17)*$AE$5))</f>
        <v>0</v>
      </c>
      <c r="AH116" s="99">
        <f>IF(AG116=0,0,IF(C116&lt;(SUM(Y116:AG116)+('LED Curve'!$D$14*(U116/$Z$6)^3+'LED Curve'!$D$15*(U116/$Z$6)^2+'LED Curve'!$D$16*(U116/$Z$6)^1+'LED Curve'!$D$17)*$AE$6+((R$5-10)*Design!C$18)),0,         ('LED Curve'!$D$14*(U116/$Z$6)^3+'LED Curve'!$D$15*(U116/$Z$6)^2+'LED Curve'!$D$16*(U116/$Z$6)^1+'LED Curve'!$D$17)*$AE$6))</f>
        <v>0</v>
      </c>
      <c r="AI116">
        <f t="shared" si="157"/>
        <v>94.400075783308694</v>
      </c>
      <c r="AJ116" s="57">
        <f>IF(D116&lt;('LED Curve'!$D$14*(V116/$W$2)^3+'LED Curve'!$D$15*(V116/$W$2)^2+'LED Curve'!$D$16*(V116/$W$2)^1+'LED Curve'!$D$17)*$AC$2+((R$5-1)*Design!C$18),0,         ('LED Curve'!$D$14*(V116/$W$2)^3+'LED Curve'!$D$15*(V116/$W$2)^2+'LED Curve'!$D$16*(V116/$W$2)^1+'LED Curve'!$D$17)*$AC$2)</f>
        <v>26.978213468357996</v>
      </c>
      <c r="AK116" s="57">
        <f>IF(AJ116=0,0,IF(D116&lt;AJ116+('LED Curve'!$D$14*(V116/$W$3)^3+'LED Curve'!$D$15*(V116/$W$3)^2+'LED Curve'!$D$16*(V116/$W$3)^1+'LED Curve'!$D$17)*$AC$3+((R$5-1)*Design!C$18),0,         ('LED Curve'!$D$14*(V116/$W$3)^3+'LED Curve'!$D$15*(V116/$W$3)^2+'LED Curve'!$D$16*(V116/$W$3)^1+'LED Curve'!$D$17)*$AC$3))</f>
        <v>67.445533670894989</v>
      </c>
      <c r="AL116" s="57">
        <f>IF(AK116=0,0,IF(D116&lt;(SUM(AJ116:AK116)+('LED Curve'!$D$14*(V116/$W$4)^3+'LED Curve'!$D$15*(V116/$W$4)^2+'LED Curve'!$D$16*(V116/$W$4)^1+'LED Curve'!$D$17)*$AC$4+((R$5-1)*Design!C$18)),0,         ('LED Curve'!$D$14*(V116/$W$4)^3+'LED Curve'!$D$15*(V116/$W$4)^2+'LED Curve'!$D$16*(V116/$W$4)^1+'LED Curve'!$D$17)*$AC$4))</f>
        <v>60.700980303805494</v>
      </c>
      <c r="AM116" s="57">
        <f>IF(AL116=0,0,IF(D116&lt;(SUM(AJ116:AL116)+('LED Curve'!$D$14*(V116/$W$5)^3+'LED Curve'!$D$15*(V116/$W$5)^2+'LED Curve'!$D$16*(V116/$W$5)^1+'LED Curve'!$D$17)*$AC$5+((R$5-1)*Design!C$18)),0,         ('LED Curve'!$D$14*(V116/$W$5)^3+'LED Curve'!$D$15*(V116/$W$5)^2+'LED Curve'!$D$16*(V116/$W$5)^1+'LED Curve'!$D$17)*$AC$5))</f>
        <v>0</v>
      </c>
      <c r="AN116" s="57">
        <f>IF(AM116=0,0,IF(D116&lt;(SUM(AJ116:AM116)+ ('LED Curve'!$D$14*(V116/$W$6)^3+'LED Curve'!$D$15*(V116/$W$6)^2+'LED Curve'!$D$16*(V116/$W$6)^1+'LED Curve'!$D$17)*$AC$6+((R$5-1)*Design!C$18)),0,         ('LED Curve'!$D$14*(V116/$W$6)^3+'LED Curve'!$D$15*(V116/$W$6)^2+'LED Curve'!$D$16*(V116/$W$6)^1+'LED Curve'!$D$17)*$AC$6))</f>
        <v>0</v>
      </c>
      <c r="AO116" s="57">
        <f>IF(AN116=0,0,IF(D116&lt;(SUM(AJ116:AN116)+('LED Curve'!$D$14*(V116/$Z$2)^3+'LED Curve'!$D$15*(V116/$Z$2)^2+'LED Curve'!$D$16*(V116/$Z$2)^1+'LED Curve'!$D$17)*$AE$2+((R$5-1)*Design!C$18)),0,         ('LED Curve'!$D$14*(V116/$Z$2)^3+'LED Curve'!$D$15*(V116/$Z$2)^2+'LED Curve'!$D$16*(V116/$Z$2)^1+'LED Curve'!$D$17)*$AE$2))</f>
        <v>0</v>
      </c>
      <c r="AP116" s="57">
        <f>IF(AO116=0,0,IF(D116&lt;(SUM(AJ116:AO116)+('LED Curve'!$D$14*(V116/$Z$3)^3+'LED Curve'!$D$15*(V116/$Z$3)^2+'LED Curve'!$D$16*(V116/$Z$3)^1+'LED Curve'!$D$17)*$AE$3+((R$5-1)*Design!C$18)),0,         ('LED Curve'!$D$14*(V116/$Z$3)^3+'LED Curve'!$D$15*(V116/$Z$3)^2+'LED Curve'!$D$16*(V116/$Z$3)^1+'LED Curve'!$D$17)*$AE$3))</f>
        <v>0</v>
      </c>
      <c r="AQ116" s="57">
        <f>IF(AP116=0,0,IF(D116&lt;(SUM(AJ116:AP116)+('LED Curve'!$D$14*(V116/$Z$4)^3+'LED Curve'!$D$15*(V116/$Z$4)^2+'LED Curve'!$D$16*(V116/$Z$4)^1+'LED Curve'!$D$17)*$AE$4+((R$5-1)*Design!C$18)),0,         ('LED Curve'!$D$14*(V116/$Z$4)^3+'LED Curve'!$D$15*(V116/$Z$4)^2+'LED Curve'!$D$16*(V116/$Z$4)^1+'LED Curve'!$D$17)*$AE$4))</f>
        <v>0</v>
      </c>
      <c r="AR116" s="57">
        <f>IF(AQ116=0,0,IF(D116&lt;(SUM(AJ116:AQ116)+('LED Curve'!$D$14*(V116/$Z$5)^3+'LED Curve'!$D$15*(V116/$Z$5)^2+'LED Curve'!$D$16*(V116/$Z$5)^1+'LED Curve'!$D$17)*$AE$5+((R$5-1)*Design!C$18)),0,         ('LED Curve'!$D$14*(V116/$Z$5)^3+'LED Curve'!$D$15*(V116/$Z$5)^2+'LED Curve'!$D$16*(V116/$Z$5)^1+'LED Curve'!$D$17)*$AE$5))</f>
        <v>0</v>
      </c>
      <c r="AS116" s="57">
        <f>IF(AR116=0,0,IF(D116&lt;(SUM(AJ116:AR116)+('LED Curve'!$D$14*(V116/$Z$6)^3+'LED Curve'!$D$15*(V116/$Z$6)^2+'LED Curve'!$D$16*(V116/$Z$6)^1+'LED Curve'!$D$17)*$AE$6+((R$5-1)*Design!C$18)),0,         ('LED Curve'!$D$14*(V116/$Z$6)^3+'LED Curve'!$D$15*(V116/$Z$6)^2+'LED Curve'!$D$16*(V116/$Z$6)^1+'LED Curve'!$D$17)*$AE$6))</f>
        <v>0</v>
      </c>
      <c r="AU116" s="59">
        <f>IF(E116&lt;('LED Curve'!$D$14*(W116/$W$2)^3+'LED Curve'!$D$15*(W116/$W$2)^2+'LED Curve'!$D$16*(W116/$W$2)^1+'LED Curve'!$D$17)*$AC$2+((R$5-1)*Design!C$18),0,         ('LED Curve'!$D$14*(W116/$W$2)^3+'LED Curve'!$D$15*(W116/$W$2)^2+'LED Curve'!$D$16*(W116/$W$2)^1+'LED Curve'!$D$17)*$AC$2)</f>
        <v>26.968802102600776</v>
      </c>
      <c r="AV116" s="59">
        <f>IF(AU116=0,0,IF(E116&lt;AU116+('LED Curve'!$D$14*(W116/$W$3)^3+'LED Curve'!$D$15*(W116/$W$3)^2+'LED Curve'!$D$16*(W116/$W$3)^1+'LED Curve'!$D$17)*$AC$3+((R$5-2)*Design!C$18),0,         ('LED Curve'!$D$14*(W116/$W$3)^3+'LED Curve'!$D$15*(W116/$W$3)^2+'LED Curve'!$D$16*(W116/$W$3)^1+'LED Curve'!$D$17)*$AC$3))</f>
        <v>67.422005256501933</v>
      </c>
      <c r="AW116" s="59">
        <f>IF(AV116=0,0,IF(E116&lt;(SUM(AU116:AV116)+('LED Curve'!$D$14*(W116/$W$4)^3+'LED Curve'!$D$15*(W116/$W$4)^2+'LED Curve'!$D$16*(W116/$W$4)^1+'LED Curve'!$D$17)*$AC$4+((R$5-3)*Design!C$18)),0,         ('LED Curve'!$D$14*(W116/$W$4)^3+'LED Curve'!$D$15*(W116/$W$4)^2+'LED Curve'!$D$16*(W116/$W$4)^1+'LED Curve'!$D$17)*$AC$4))</f>
        <v>60.679804730851743</v>
      </c>
      <c r="AX116" s="59">
        <f>IF(AW116=0,0,IF(E116&lt;(SUM(AU116:AW116)+('LED Curve'!$D$14*(W116/$W$5)^3+'LED Curve'!$D$15*(W116/$W$5)^2+'LED Curve'!$D$16*(W116/$W$5)^1+'LED Curve'!$D$17)*$AC$5+((R$5-4)*Design!C$18)),0,         ('LED Curve'!$D$14*(W116/$W$5)^3+'LED Curve'!$D$15*(W116/$W$5)^2+'LED Curve'!$D$16*(W116/$W$5)^1+'LED Curve'!$D$17)*$AC$5))</f>
        <v>0</v>
      </c>
      <c r="AY116" s="59">
        <f>IF(AX116=0,0,IF(E116&lt;(SUM(AU116:AX116)+ ('LED Curve'!$D$14*(W116/$W$6)^3+'LED Curve'!$D$15*(W116/$W$6)^2+'LED Curve'!$D$16*(W116/$W$6)^1+'LED Curve'!$D$17)*$AC$6+((R$5-5)*Design!C$18)),0,         ('LED Curve'!$D$14*(W116/$W$6)^3+'LED Curve'!$D$15*(W116/$W$6)^2+'LED Curve'!$D$16*(W116/$W$6)^1+'LED Curve'!$D$17)*$AC$6))</f>
        <v>0</v>
      </c>
      <c r="AZ116" s="59">
        <f>IF(AY116=0,0,IF(E116&lt;(SUM(AU116:AY116)+('LED Curve'!$D$14*(W116/$Z$2)^3+'LED Curve'!$D$15*(W116/$Z$2)^2+'LED Curve'!$D$16*(W116/$Z$2)^1+'LED Curve'!$D$17)*$AE$2+((R$5-6)*Design!C$18)),0,         ('LED Curve'!$D$14*(W116/$Z$2)^3+'LED Curve'!$D$15*(W116/$Z$2)^2+'LED Curve'!$D$16*(W116/$Z$2)^1+'LED Curve'!$D$17)*$AE$2))</f>
        <v>0</v>
      </c>
      <c r="BA116" s="59">
        <f>IF(AZ116=0,0,IF(E116&lt;(SUM(AU116:AZ116)+('LED Curve'!$D$14*(W116/$Z$3)^3+'LED Curve'!$D$15*(W116/$Z$3)^2+'LED Curve'!$D$16*(W116/$Z$3)^1+'LED Curve'!$D$17)*$AE$3+((R$5-7)*Design!C$18)),0,         ('LED Curve'!$D$14*(W116/$Z$3)^3+'LED Curve'!$D$15*(W116/$Z$3)^2+'LED Curve'!$D$16*(W116/$Z$3)^1+'LED Curve'!$D$17)*$AE$3))</f>
        <v>0</v>
      </c>
      <c r="BB116" s="59">
        <f>IF(BA116=0,0,IF(E116&lt;(SUM(AU116:BA116)+('LED Curve'!$D$14*(W116/$Z$4)^3+'LED Curve'!$D$15*(W116/$Z$4)^2+'LED Curve'!$D$16*(W116/$Z$4)^1+'LED Curve'!$D$17)*$AE$4+((R$5-8)*Design!C$18)),0,         ('LED Curve'!$D$14*(W116/$Z$4)^3+'LED Curve'!$D$15*(W116/$Z$4)^2+'LED Curve'!$D$16*(W116/$Z$4)^1+'LED Curve'!$D$17)*$AE$4))</f>
        <v>0</v>
      </c>
      <c r="BC116" s="59">
        <f>IF(BB116=0,0,IF(E116&lt;(SUM(AU116:BB116)+('LED Curve'!$D$14*(W116/$Z$5)^3+'LED Curve'!$D$15*(W116/$Z$5)^2+'LED Curve'!$D$16*(W116/$Z$5)^1+'LED Curve'!$D$17)*$AE$5+((R$5-9)*Design!C$18)),0,         ('LED Curve'!$D$14*(W116/$Z$5)^3+'LED Curve'!$D$15*(W116/$Z$5)^2+'LED Curve'!$D$16*(W116/$Z$5)^1+'LED Curve'!$D$17)*$AE$5))</f>
        <v>0</v>
      </c>
      <c r="BD116" s="59">
        <f>IF(BC116=0,0,IF(E116&lt;(SUM(AU116:BC116)+('LED Curve'!$D$14*(W116/$Z$6)^3+'LED Curve'!$D$15*(W116/$Z$6)^2+'LED Curve'!$D$16*(W116/$Z$6)^1+'LED Curve'!$D$17)*$AE$6+((R$5-10)*Design!C$18)),0,         ('LED Curve'!$D$14*(W116/$Z$6)^3+'LED Curve'!$D$15*(W116/$Z$6)^2+'LED Curve'!$D$16*(W116/$Z$6)^1+'LED Curve'!$D$17)*$AE$6))</f>
        <v>0</v>
      </c>
      <c r="BE116">
        <f t="shared" si="158"/>
        <v>155.07061208995447</v>
      </c>
      <c r="BF116" s="64">
        <f t="shared" si="124"/>
        <v>258.06860795521283</v>
      </c>
      <c r="BG116" s="64">
        <f t="shared" si="125"/>
        <v>258.06860795521283</v>
      </c>
      <c r="BH116" s="64">
        <f t="shared" si="126"/>
        <v>0</v>
      </c>
      <c r="BI116" s="64">
        <f t="shared" si="127"/>
        <v>0</v>
      </c>
      <c r="BJ116" s="64">
        <f t="shared" si="128"/>
        <v>0</v>
      </c>
      <c r="BK116" s="64">
        <f t="shared" si="129"/>
        <v>0</v>
      </c>
      <c r="BL116" s="64">
        <f t="shared" si="130"/>
        <v>0</v>
      </c>
      <c r="BM116" s="64">
        <f t="shared" si="131"/>
        <v>0</v>
      </c>
      <c r="BN116" s="64">
        <f t="shared" si="132"/>
        <v>0</v>
      </c>
      <c r="BO116" s="64">
        <f t="shared" si="133"/>
        <v>0</v>
      </c>
      <c r="BQ116" s="67">
        <f t="shared" si="134"/>
        <v>265.24495411303718</v>
      </c>
      <c r="BR116" s="67">
        <f t="shared" si="135"/>
        <v>265.24495411303718</v>
      </c>
      <c r="BS116" s="67">
        <f t="shared" si="136"/>
        <v>265.24495411303718</v>
      </c>
      <c r="BT116" s="67">
        <f t="shared" si="137"/>
        <v>0</v>
      </c>
      <c r="BU116" s="67">
        <f t="shared" si="138"/>
        <v>0</v>
      </c>
      <c r="BV116" s="67">
        <f t="shared" si="139"/>
        <v>0</v>
      </c>
      <c r="BW116" s="67">
        <f t="shared" si="140"/>
        <v>0</v>
      </c>
      <c r="BX116" s="67">
        <f t="shared" si="141"/>
        <v>0</v>
      </c>
      <c r="BY116" s="67">
        <f t="shared" si="142"/>
        <v>0</v>
      </c>
      <c r="BZ116" s="67">
        <f t="shared" si="143"/>
        <v>0</v>
      </c>
      <c r="CB116" s="70">
        <f t="shared" si="144"/>
        <v>273.14879200951668</v>
      </c>
      <c r="CC116" s="70">
        <f t="shared" si="145"/>
        <v>273.14879200951668</v>
      </c>
      <c r="CD116" s="70">
        <f t="shared" si="146"/>
        <v>273.14879200951668</v>
      </c>
      <c r="CE116" s="70">
        <f t="shared" si="147"/>
        <v>0</v>
      </c>
      <c r="CF116" s="70">
        <f t="shared" si="148"/>
        <v>0</v>
      </c>
      <c r="CG116" s="70">
        <f t="shared" si="149"/>
        <v>0</v>
      </c>
      <c r="CH116" s="70">
        <f t="shared" si="150"/>
        <v>0</v>
      </c>
      <c r="CI116" s="70">
        <f t="shared" si="151"/>
        <v>0</v>
      </c>
      <c r="CJ116" s="70">
        <f t="shared" si="152"/>
        <v>0</v>
      </c>
      <c r="CK116" s="70">
        <f t="shared" si="153"/>
        <v>0</v>
      </c>
      <c r="CL116">
        <f t="shared" si="159"/>
        <v>819.44637602855005</v>
      </c>
      <c r="CM116" s="64">
        <f t="shared" si="160"/>
        <v>258.06860795521283</v>
      </c>
      <c r="CN116" s="64">
        <f t="shared" si="161"/>
        <v>258.06860795521283</v>
      </c>
      <c r="CO116" s="64">
        <f t="shared" si="162"/>
        <v>0</v>
      </c>
      <c r="CP116" s="64">
        <f t="shared" si="163"/>
        <v>0</v>
      </c>
      <c r="CQ116" s="64">
        <f t="shared" si="164"/>
        <v>0</v>
      </c>
      <c r="CR116" s="64">
        <f t="shared" si="165"/>
        <v>0</v>
      </c>
      <c r="CS116" s="64">
        <f t="shared" si="166"/>
        <v>0</v>
      </c>
      <c r="CT116" s="64">
        <f t="shared" si="167"/>
        <v>0</v>
      </c>
      <c r="CU116" s="64">
        <f t="shared" si="168"/>
        <v>0</v>
      </c>
      <c r="CV116" s="64">
        <f t="shared" si="169"/>
        <v>0</v>
      </c>
      <c r="CX116" s="103">
        <f t="shared" si="170"/>
        <v>265.24495411303718</v>
      </c>
      <c r="CY116" s="103">
        <f t="shared" si="171"/>
        <v>265.24495411303718</v>
      </c>
      <c r="CZ116" s="103">
        <f t="shared" si="172"/>
        <v>265.24495411303718</v>
      </c>
      <c r="DA116" s="103">
        <f t="shared" si="173"/>
        <v>0</v>
      </c>
      <c r="DB116" s="103">
        <f t="shared" si="174"/>
        <v>0</v>
      </c>
      <c r="DC116" s="103">
        <f t="shared" si="175"/>
        <v>0</v>
      </c>
      <c r="DD116" s="103">
        <f t="shared" si="176"/>
        <v>0</v>
      </c>
      <c r="DE116" s="103">
        <f t="shared" si="177"/>
        <v>0</v>
      </c>
      <c r="DF116" s="103">
        <f t="shared" si="178"/>
        <v>0</v>
      </c>
      <c r="DG116" s="103">
        <f t="shared" si="179"/>
        <v>0</v>
      </c>
      <c r="DI116" s="70">
        <f t="shared" si="180"/>
        <v>273.14879200951668</v>
      </c>
      <c r="DJ116" s="70">
        <f t="shared" si="181"/>
        <v>273.14879200951668</v>
      </c>
      <c r="DK116" s="70">
        <f t="shared" si="182"/>
        <v>273.14879200951668</v>
      </c>
      <c r="DL116" s="70">
        <f t="shared" si="183"/>
        <v>0</v>
      </c>
      <c r="DM116" s="70">
        <f t="shared" si="184"/>
        <v>0</v>
      </c>
      <c r="DN116" s="70">
        <f t="shared" si="185"/>
        <v>0</v>
      </c>
      <c r="DO116" s="70">
        <f t="shared" si="186"/>
        <v>0</v>
      </c>
      <c r="DP116" s="70">
        <f t="shared" si="187"/>
        <v>0</v>
      </c>
      <c r="DQ116" s="70">
        <f t="shared" si="188"/>
        <v>0</v>
      </c>
      <c r="DR116" s="70">
        <f t="shared" si="189"/>
        <v>0</v>
      </c>
      <c r="DT116">
        <f t="shared" si="190"/>
        <v>37.495153876942091</v>
      </c>
      <c r="DU116">
        <f t="shared" si="191"/>
        <v>42.861055196302893</v>
      </c>
      <c r="DV116">
        <f t="shared" si="192"/>
        <v>48.590304862785601</v>
      </c>
      <c r="DX116">
        <f t="shared" si="193"/>
        <v>0.7032820636021434</v>
      </c>
      <c r="DY116">
        <f t="shared" si="194"/>
        <v>0.69523338502369381</v>
      </c>
      <c r="DZ116">
        <f t="shared" si="195"/>
        <v>0.68650071189370554</v>
      </c>
      <c r="EB116">
        <f t="shared" si="196"/>
        <v>6.9604846137900207</v>
      </c>
      <c r="EC116">
        <f t="shared" si="197"/>
        <v>17.401211534475053</v>
      </c>
      <c r="ED116">
        <f t="shared" si="198"/>
        <v>0</v>
      </c>
      <c r="EE116">
        <f t="shared" si="199"/>
        <v>0</v>
      </c>
      <c r="EF116">
        <f t="shared" si="200"/>
        <v>0</v>
      </c>
      <c r="EG116">
        <f t="shared" si="201"/>
        <v>0</v>
      </c>
      <c r="EH116">
        <f t="shared" si="202"/>
        <v>0</v>
      </c>
      <c r="EI116">
        <f t="shared" si="203"/>
        <v>0</v>
      </c>
      <c r="EJ116">
        <f t="shared" si="204"/>
        <v>0</v>
      </c>
      <c r="EK116">
        <f t="shared" si="205"/>
        <v>0</v>
      </c>
      <c r="EM116">
        <f t="shared" si="206"/>
        <v>7.1558349934663381</v>
      </c>
      <c r="EN116">
        <f t="shared" si="207"/>
        <v>17.889587483665846</v>
      </c>
      <c r="EO116">
        <f t="shared" si="208"/>
        <v>16.100628735299264</v>
      </c>
      <c r="EP116">
        <f t="shared" si="209"/>
        <v>0</v>
      </c>
      <c r="EQ116">
        <f t="shared" si="210"/>
        <v>0</v>
      </c>
      <c r="ER116">
        <f t="shared" si="211"/>
        <v>0</v>
      </c>
      <c r="ES116">
        <f t="shared" si="212"/>
        <v>0</v>
      </c>
      <c r="ET116">
        <f t="shared" si="213"/>
        <v>0</v>
      </c>
      <c r="EU116">
        <f t="shared" si="214"/>
        <v>0</v>
      </c>
      <c r="EV116">
        <f t="shared" si="215"/>
        <v>0</v>
      </c>
      <c r="EX116">
        <f t="shared" si="216"/>
        <v>7.3664957162691156</v>
      </c>
      <c r="EY116">
        <f t="shared" si="217"/>
        <v>18.416239290672788</v>
      </c>
      <c r="EZ116">
        <f t="shared" si="218"/>
        <v>16.57461536160551</v>
      </c>
      <c r="FA116">
        <f t="shared" si="219"/>
        <v>0</v>
      </c>
      <c r="FB116">
        <f t="shared" si="220"/>
        <v>0</v>
      </c>
      <c r="FC116">
        <f t="shared" si="221"/>
        <v>0</v>
      </c>
      <c r="FD116">
        <f t="shared" si="222"/>
        <v>0</v>
      </c>
      <c r="FE116">
        <f t="shared" si="223"/>
        <v>0</v>
      </c>
      <c r="FF116">
        <f t="shared" si="224"/>
        <v>0</v>
      </c>
      <c r="FG116">
        <f t="shared" si="225"/>
        <v>0</v>
      </c>
      <c r="FJ116">
        <f>IF($W$2=0,0,IF(BF116&lt;=0,0,('LED Curve'!$D$19*(BF116/$W$2)^3+'LED Curve'!$D$20*(BF116/$W$2)^2+'LED Curve'!$D$21*(BF116/$W$2)^1+'LED Curve'!$D$22)*$AC$2*$W$2))</f>
        <v>855.43180624313118</v>
      </c>
      <c r="FK116">
        <f>IF($W$3=0,0,IF(BG116&lt;=0,0,('LED Curve'!$D$19*(BG116/$W$3)^3+'LED Curve'!$D$20*(BG116/$W$3)^2+'LED Curve'!$D$21*(BG116/$W$3)^1+'LED Curve'!$D$22)*$AC$3*$W$3))</f>
        <v>2138.5795156078279</v>
      </c>
      <c r="FL116">
        <f>IF($W$4=0,0,IF(BH116&lt;=0,0,('LED Curve'!$D$19*(BH116/$W$4)^3+'LED Curve'!$D$20*(BH116/$W$4)^2+'LED Curve'!$D$21*(BH116/$W$4)^1+'LED Curve'!$D$22)*$AC$4*$W$4))</f>
        <v>0</v>
      </c>
      <c r="FM116">
        <f>IF($W$5=0,0,IF(BI116&lt;=0,0,('LED Curve'!$D$19*(BI116/$W$5)^3+'LED Curve'!$D$20*(BI116/$W$5)^2+'LED Curve'!$D$21*(BI116/$W$5)^1+'LED Curve'!$D$22)*$AC$5*$W$5))</f>
        <v>0</v>
      </c>
      <c r="FN116">
        <f>IF($W$6=0,0,IF(BJ116&lt;=0,0,('LED Curve'!$D$19*(BJ116/$W$6)^3+'LED Curve'!$D$20*(BJ116/$W$6)^2+'LED Curve'!$D$21*(BJ116/$W$6)^1+'LED Curve'!$D$22)*$AC$6*$W$6))</f>
        <v>0</v>
      </c>
      <c r="FO116">
        <f>IF($Z$2=0,0,IF(BK116&lt;=0,0,('LED Curve'!$D$19*(BK116/$Z$2)^3+'LED Curve'!$D$20*(BK116/$Z$2)^2+'LED Curve'!$D$21*(BK116/$Z$2)^1+'LED Curve'!$D$22)*$AE$2*$Z$2))</f>
        <v>0</v>
      </c>
      <c r="FP116">
        <f>IF($Z$3=0,0,IF(BL116&lt;=0,0,('LED Curve'!$D$19*(BL116/$Z$3)^3+'LED Curve'!$D$20*(BL116/$Z$3)^2+'LED Curve'!$D$21*(BL116/$Z$3)^1+'LED Curve'!$D$22)*$AE$3*$Z$3))</f>
        <v>0</v>
      </c>
      <c r="FQ116">
        <f>IF($Z$4=0,0,IF(BM116&lt;=0,0,('LED Curve'!$D$19*(BM116/$Z$4)^3+'LED Curve'!$D$20*(BM116/$Z$4)^2+'LED Curve'!$D$21*(BM116/$Z$4)^1+'LED Curve'!$D$22)*$AE$4*$Z$4))</f>
        <v>0</v>
      </c>
      <c r="FR116">
        <f>IF($Z$5=0,0,IF(BN116&lt;=0,0,('LED Curve'!$D$19*(BN116/$Z$5)^3+'LED Curve'!$D$20*(BN116/$Z$5)^2+'LED Curve'!$D$21*(BN116/$Z$5)^1+'LED Curve'!$D$22)*$AE$5*$Z$5))</f>
        <v>0</v>
      </c>
      <c r="FS116">
        <f>IF($Z$6=0,0,IF(BO116&lt;=0,0,('LED Curve'!$D$19*(BO116/$Z$6)^3+'LED Curve'!$D$20*(BO116/$Z$6)^2+'LED Curve'!$D$21*(BO116/$Z$6)^1+'LED Curve'!$D$22)*$AE$6*$Z$6))</f>
        <v>0</v>
      </c>
      <c r="FU116">
        <f>IF($W$2=0,0,IF(BQ116&lt;=0,0,('LED Curve'!$D$19*(BQ116/$W$2)^3+'LED Curve'!$D$20*(BQ116/$W$2)^2+'LED Curve'!$D$21*(BQ116/$W$2)^1+'LED Curve'!$D$22)*$AC$2*$W$2))</f>
        <v>868.29871225704835</v>
      </c>
      <c r="FV116">
        <f>IF($W$3=0,0,IF(BR116&lt;=0,0,('LED Curve'!$D$19*(BR116/$W$3)^3+'LED Curve'!$D$20*(BR116/$W$3)^2+'LED Curve'!$D$21*(BR116/$W$3)^1+'LED Curve'!$D$22)*$AC$3*$W$3))</f>
        <v>2170.7467806426207</v>
      </c>
      <c r="FW116">
        <f>IF($W$4=0,0,IF(BS116&lt;=0,0,('LED Curve'!$D$19*(BS116/$W$4)^3+'LED Curve'!$D$20*(BS116/$W$4)^2+'LED Curve'!$D$21*(BS116/$W$4)^1+'LED Curve'!$D$22)*$AC$4*$W$4))</f>
        <v>1953.6721025783588</v>
      </c>
      <c r="FX116">
        <f>IF($W$5=0,0,IF(BT116&lt;=0,0,('LED Curve'!$D$19*(BT116/$W$5)^3+'LED Curve'!$D$20*(BT116/$W$5)^2+'LED Curve'!$D$21*(BT116/$W$5)^1+'LED Curve'!$D$22)*$AC$5*$W$5))</f>
        <v>0</v>
      </c>
      <c r="FY116">
        <f>IF($W$6=0,0,IF(BU116&lt;=0,0,('LED Curve'!$D$19*(BU116/$W$6)^3+'LED Curve'!$D$20*(BU116/$W$6)^2+'LED Curve'!$D$21*(BU116/$W$6)^1+'LED Curve'!$D$22)*$AC$6*$W$6))</f>
        <v>0</v>
      </c>
      <c r="FZ116">
        <f>IF($Z$2=0,0,IF(BV116&lt;=0,0,('LED Curve'!$D$19*(BV116/$Z$2)^3+'LED Curve'!$D$20*(BV116/$Z$2)^2+'LED Curve'!$D$21*(BV116/$Z$2)^1+'LED Curve'!$D$22)*$AE$2*$Z$2))</f>
        <v>0</v>
      </c>
      <c r="GA116">
        <f>IF($Z$3=0,0,IF(BW116&lt;=0,0,('LED Curve'!$D$19*(BW116/$Z$3)^3+'LED Curve'!$D$20*(BW116/$Z$3)^2+'LED Curve'!$D$21*(BW116/$Z$3)^1+'LED Curve'!$D$22)*$AE$3*$Z$3))</f>
        <v>0</v>
      </c>
      <c r="GB116">
        <f>IF($Z$4=0,0,IF(BX116&lt;=0,0,('LED Curve'!$D$19*(BX116/$Z$4)^3+'LED Curve'!$D$20*(BX116/$Z$4)^2+'LED Curve'!$D$21*(BX116/$Z$4)^1+'LED Curve'!$D$22)*$AE$4*$Z$4))</f>
        <v>0</v>
      </c>
      <c r="GC116">
        <f>IF($Z$5=0,0,IF(BY116&lt;=0,0,('LED Curve'!$D$19*(BY116/$Z$5)^3+'LED Curve'!$D$20*(BY116/$Z$5)^2+'LED Curve'!$D$21*(BY116/$Z$5)^1+'LED Curve'!$D$22)*$AE$5*$Z$5))</f>
        <v>0</v>
      </c>
      <c r="GD116">
        <f>IF($Z$6=0,0,IF(BZ116&lt;=0,0,('LED Curve'!$D$19*(BZ116/$Z$6)^3+'LED Curve'!$D$20*(BZ116/$Z$6)^2+'LED Curve'!$D$21*(BZ116/$Z$6)^1+'LED Curve'!$D$22)*$AE$6*$Z$6))</f>
        <v>0</v>
      </c>
      <c r="GF116">
        <f>IF($W$2=0,0,IF(CB116&lt;=0,0,('LED Curve'!$D$19*(CB116/$W$2)^3+'LED Curve'!$D$20*(CB116/$W$2)^2+'LED Curve'!$D$21*(CB116/$W$2)^1+'LED Curve'!$D$22)*$AC$2*$W$2))</f>
        <v>881.54119271289255</v>
      </c>
      <c r="GG116">
        <f>IF($W$3=0,0,IF(CC116&lt;=0,0,('LED Curve'!$D$19*(CC116/$W$3)^3+'LED Curve'!$D$20*(CC116/$W$3)^2+'LED Curve'!$D$21*(CC116/$W$3)^1+'LED Curve'!$D$22)*$AC$3*$W$3))</f>
        <v>2203.8529817822314</v>
      </c>
      <c r="GH116">
        <f>IF($W$4=0,0,IF(CD116&lt;=0,0,('LED Curve'!$D$19*(CD116/$W$4)^3+'LED Curve'!$D$20*(CD116/$W$4)^2+'LED Curve'!$D$21*(CD116/$W$4)^1+'LED Curve'!$D$22)*$AC$4*$W$4))</f>
        <v>1983.4676836040082</v>
      </c>
      <c r="GI116">
        <f>IF($W$5=0,0,IF(CE116&lt;=0,0,('LED Curve'!$D$19*(CE116/$W$5)^3+'LED Curve'!$D$20*(CE116/$W$5)^2+'LED Curve'!$D$21*(CE116/$W$5)^1+'LED Curve'!$D$22)*$AC$5*$W$5))</f>
        <v>0</v>
      </c>
      <c r="GJ116">
        <f>IF($W$6=0,0,IF(CF116&lt;=0,0,('LED Curve'!$D$19*(CF116/$W$6)^3+'LED Curve'!$D$20*(CF116/$W$6)^2+'LED Curve'!$D$21*(CF116/$W$6)^1+'LED Curve'!$D$22)*$AC$6*$W$6))</f>
        <v>0</v>
      </c>
      <c r="GK116">
        <f>IF($Z$2=0,0,IF(CG116&lt;=0,0,('LED Curve'!$D$19*(CG116/$Z$2)^3+'LED Curve'!$D$20*(CG116/$Z$2)^2+'LED Curve'!$D$21*(CG116/$Z$2)^1+'LED Curve'!$D$22)*$AE$2*$Z$2))</f>
        <v>0</v>
      </c>
      <c r="GL116">
        <f>IF($Z$3=0,0,IF(CH116&lt;=0,0,('LED Curve'!$D$19*(CH116/$Z$3)^3+'LED Curve'!$D$20*(CH116/$Z$3)^2+'LED Curve'!$D$21*(CH116/$Z$3)^1+'LED Curve'!$D$22)*$AE$3*$Z$3))</f>
        <v>0</v>
      </c>
      <c r="GM116">
        <f>IF($Z$4=0,0,IF(CI116&lt;=0,0,('LED Curve'!$D$19*(CI116/$Z$4)^3+'LED Curve'!$D$20*(CI116/$Z$4)^2+'LED Curve'!$D$21*(CI116/$Z$4)^1+'LED Curve'!$D$22)*$AE$4*$Z$4))</f>
        <v>0</v>
      </c>
      <c r="GN116">
        <f>IF($Z$5=0,0,IF(CJ116&lt;=0,0,('LED Curve'!$D$19*(CJ116/$Z$5)^3+'LED Curve'!$D$20*(CJ116/$Z$5)^2+'LED Curve'!$D$21*(CJ116/$Z$5)^1+'LED Curve'!$D$22)*$AE$5*$Z$5))</f>
        <v>0</v>
      </c>
      <c r="GO116">
        <f>IF($Z$6=0,0,IF(CK116&lt;=0,0,('LED Curve'!$D$19*(CK116/$Z$6)^3+'LED Curve'!$D$20*(CK116/$Z$6)^2+'LED Curve'!$D$21*(CK116/$Z$6)^1+'LED Curve'!$D$22)*$AE$6*$Z$6))</f>
        <v>0</v>
      </c>
      <c r="GQ116">
        <f t="shared" si="226"/>
        <v>2994.0113218509591</v>
      </c>
      <c r="GR116">
        <f t="shared" si="154"/>
        <v>1229.1154364333811</v>
      </c>
      <c r="GS116">
        <f t="shared" si="227"/>
        <v>4992.7175954780278</v>
      </c>
      <c r="GT116">
        <f t="shared" si="155"/>
        <v>2684.4916786389122</v>
      </c>
      <c r="GU116">
        <f t="shared" si="228"/>
        <v>5068.8618580991324</v>
      </c>
      <c r="GV116">
        <f t="shared" si="156"/>
        <v>2506.749813540795</v>
      </c>
    </row>
    <row r="117" spans="1:204" ht="16.899999999999999">
      <c r="A117">
        <v>106</v>
      </c>
      <c r="B117">
        <f t="shared" si="117"/>
        <v>3.4505208333333332E-3</v>
      </c>
      <c r="C117" s="50">
        <f t="shared" si="118"/>
        <v>145.80239980055751</v>
      </c>
      <c r="D117" s="50">
        <f t="shared" si="119"/>
        <v>162.15822200061945</v>
      </c>
      <c r="E117" s="50">
        <f t="shared" si="120"/>
        <v>178.51404420068138</v>
      </c>
      <c r="G117" s="52">
        <f t="shared" si="121"/>
        <v>2.3143238063580558</v>
      </c>
      <c r="H117" s="52">
        <f t="shared" si="122"/>
        <v>2.5739400317558641</v>
      </c>
      <c r="I117" s="52">
        <f t="shared" si="123"/>
        <v>2.8335562571536728</v>
      </c>
      <c r="J117" s="52">
        <f>IF(C117&lt;Calculation!D$19,0,G117)</f>
        <v>2.3143238063580558</v>
      </c>
      <c r="K117" s="52">
        <f>IF(D117&lt;Calculation!D$19,0,H117)</f>
        <v>2.5739400317558641</v>
      </c>
      <c r="L117" s="52">
        <f>IF(E117&lt;Calculation!D$19,0,I117)</f>
        <v>2.8335562571536728</v>
      </c>
      <c r="M117" s="52">
        <f>IF(IF(C117&lt;Calculation!D$19,0,C117*(R$3/(R$2+R$3)))&gt;0,$H$2*SIN(2*PI()*$E$2*B117)+$H$5,0)</f>
        <v>2.3307283008494286</v>
      </c>
      <c r="N117" s="52">
        <f>IF(IF(D117&lt;Calculation!D$19,0,D117*(R$3/(R$2+R$3)))&gt;0,$J$2*SIN(2*PI()*$E$2*B117)+$J$5,0)</f>
        <v>2.3962166195201271</v>
      </c>
      <c r="O117" s="52">
        <f>IF(IF(E117&lt;Calculation!D$19,0,E117*(R$3/(R$2+R$3)))&gt;0,$L$2*SIN(2*PI()*$E$2*B117)+$L$5,0)</f>
        <v>2.4682523638387215</v>
      </c>
      <c r="Q117" s="55">
        <f>(M117/Design!C$43)*10^3</f>
        <v>258.96981120549208</v>
      </c>
      <c r="R117" s="55">
        <f>(N117/Design!C$43)*10^3</f>
        <v>266.24629105779189</v>
      </c>
      <c r="S117" s="55">
        <f>(O117/Design!C$43)*10^3</f>
        <v>274.25026264874685</v>
      </c>
      <c r="U117" s="55">
        <f>(($H$2*SIN(2*PI()*$E$2*B117)+$H$5)/Design!C$43)*10^3</f>
        <v>258.96981120549208</v>
      </c>
      <c r="V117" s="55">
        <f>(($J$2*SIN(2*PI()*$E$2*B117)+$J$5)/Design!C$43)*10^3</f>
        <v>266.24629105779189</v>
      </c>
      <c r="W117" s="55">
        <f>(($L$2*SIN(2*PI()*$E$2*B117)+$L$5)/Design!C$43)*10^3</f>
        <v>274.25026264874685</v>
      </c>
      <c r="Y117" s="99">
        <f>IF(C117&lt;('LED Curve'!$D$14*(U117/$W$2)^3+'LED Curve'!$D$15*(U117/$W$2)^2+'LED Curve'!$D$16*(U117/$W$2)^1+'LED Curve'!$D$17)*$AC$2+((R$5-1)*Design!C$18),0,         ('LED Curve'!$D$14*(U117/$W$2)^3+'LED Curve'!$D$15*(U117/$W$2)^2+'LED Curve'!$D$16*(U117/$W$2)^1+'LED Curve'!$D$17)*$AC$2)</f>
        <v>26.973079129994105</v>
      </c>
      <c r="Z117" s="99">
        <f>IF(Y117=0,0,IF(C117&lt;Y117+('LED Curve'!$D$14*(U117/$W$3)^3+'LED Curve'!$D$15*(U117/$W$3)^2+'LED Curve'!$D$16*(U117/$W$3)^1+'LED Curve'!$D$17)*$AC$3+((R$5-2)*Design!C$18),0,         ('LED Curve'!$D$14*(U117/$W$3)^3+'LED Curve'!$D$15*(U117/$W$3)^2+'LED Curve'!$D$16*(U117/$W$3)^1+'LED Curve'!$D$17)*$AC$3))</f>
        <v>67.432697824985269</v>
      </c>
      <c r="AA117" s="99">
        <f>IF(Z117=0,0,IF(C117&lt;(SUM(Y117:Z117)+('LED Curve'!$D$14*(U117/$W$4)^3+'LED Curve'!$D$15*(U117/$W$4)^2+'LED Curve'!$D$16*(U117/$W$4)^1+'LED Curve'!$D$17)*$AC$4+((R$5-3)*Design!C$18)),0,         ('LED Curve'!$D$14*(U117/$W$4)^3+'LED Curve'!$D$15*(U117/$W$4)^2+'LED Curve'!$D$16*(U117/$W$4)^1+'LED Curve'!$D$17)*$AC$4))</f>
        <v>0</v>
      </c>
      <c r="AB117" s="99">
        <f>IF(AA117=0,0,IF(C117&lt;(SUM(Y117:AA117)+('LED Curve'!$D$14*(U117/$W$5)^3+'LED Curve'!$D$15*(U117/$W$5)^2+'LED Curve'!$D$16*(U117/$W$5)^1+'LED Curve'!$D$17)*$AC$5+((R$5-4)*Design!C$18)),0,         ('LED Curve'!$D$14*(U117/$W$5)^3+'LED Curve'!$D$15*(U117/$W$5)^2+'LED Curve'!$D$16*(U117/$W$5)^1+'LED Curve'!$D$17)*$AC$5))</f>
        <v>0</v>
      </c>
      <c r="AC117" s="99">
        <f>IF(AB117=0,0,IF(C117&lt;(SUM(Y117:AB117)+ ('LED Curve'!$D$14*(U117/$W$6)^3+'LED Curve'!$D$15*(U117/$W$6)^2+'LED Curve'!$D$16*(U117/$W$6)^1+'LED Curve'!$D$17)*$AC$6+((R$5-5)*Design!C$18)),0,         ('LED Curve'!$D$14*(U117/$W$6)^3+'LED Curve'!$D$15*(U117/$W$6)^2+'LED Curve'!$D$16*(U117/$W$6)^1+'LED Curve'!$D$17)*$AC$6))</f>
        <v>0</v>
      </c>
      <c r="AD117" s="99">
        <f>IF(AC117=0,0,IF(C117&lt;(SUM(Y117:AC117)+('LED Curve'!$D$14*(U117/$Z$2)^3+'LED Curve'!$D$15*(U117/$Z$2)^2+'LED Curve'!$D$16*(U117/$Z$2)^1+'LED Curve'!$D$17)*$AE$2+((R$5-6)*Design!C$18)),0,         ('LED Curve'!$D$14*(U117/$Z$2)^3+'LED Curve'!$D$15*(U117/$Z$2)^2+'LED Curve'!$D$16*(U117/$Z$2)^1+'LED Curve'!$D$17)*$AE$2))</f>
        <v>0</v>
      </c>
      <c r="AE117" s="99">
        <f>IF(AD117=0,0,IF(C117&lt;(SUM(Y117:AD117)+('LED Curve'!$D$14*(U117/$Z$3)^3+'LED Curve'!$D$15*(U117/$Z$3)^2+'LED Curve'!$D$16*(U117/$Z$3)^1+'LED Curve'!$D$17)*$AE$3+((R$5-7)*Design!C$18)),0,         ('LED Curve'!$D$14*(U117/$Z$3)^3+'LED Curve'!$D$15*(U117/$Z$3)^2+'LED Curve'!$D$16*(U117/$Z$3)^1+'LED Curve'!$D$17)*$AE$3))</f>
        <v>0</v>
      </c>
      <c r="AF117" s="99">
        <f>IF(AE117=0,0,IF(C117&lt;(SUM(Y117:AE117)+('LED Curve'!$D$14*(U117/$Z$4)^3+'LED Curve'!$D$15*(U117/$Z$4)^2+'LED Curve'!$D$16*(U117/$Z$4)^1+'LED Curve'!$D$17)*$AE$4+((R$5-8)*Design!C$18)),0,         ('LED Curve'!$D$14*(U117/$Z$4)^3+'LED Curve'!$D$15*(U117/$Z$4)^2+'LED Curve'!$D$16*(U117/$Z$4)^1+'LED Curve'!$D$17)*$AE$4))</f>
        <v>0</v>
      </c>
      <c r="AG117" s="99">
        <f>IF(AF117=0,0,IF(C117&lt;(SUM(Y117:AF117)+('LED Curve'!$D$14*(U117/$Z$5)^3+'LED Curve'!$D$15*(U117/$Z$5)^2+'LED Curve'!$D$16*(U117/$Z$5)^1+'LED Curve'!$D$17)*$AE$5+((R$5-9)*Design!C$18)),0,         ('LED Curve'!$D$14*(U117/$Z$5)^3+'LED Curve'!$D$15*(U117/$Z$5)^2+'LED Curve'!$D$16*(U117/$Z$5)^1+'LED Curve'!$D$17)*$AE$5))</f>
        <v>0</v>
      </c>
      <c r="AH117" s="99">
        <f>IF(AG117=0,0,IF(C117&lt;(SUM(Y117:AG117)+('LED Curve'!$D$14*(U117/$Z$6)^3+'LED Curve'!$D$15*(U117/$Z$6)^2+'LED Curve'!$D$16*(U117/$Z$6)^1+'LED Curve'!$D$17)*$AE$6+((R$5-10)*Design!C$18)),0,         ('LED Curve'!$D$14*(U117/$Z$6)^3+'LED Curve'!$D$15*(U117/$Z$6)^2+'LED Curve'!$D$16*(U117/$Z$6)^1+'LED Curve'!$D$17)*$AE$6))</f>
        <v>0</v>
      </c>
      <c r="AI117">
        <f t="shared" si="157"/>
        <v>94.405776954979373</v>
      </c>
      <c r="AJ117" s="57">
        <f>IF(D117&lt;('LED Curve'!$D$14*(V117/$W$2)^3+'LED Curve'!$D$15*(V117/$W$2)^2+'LED Curve'!$D$16*(V117/$W$2)^1+'LED Curve'!$D$17)*$AC$2+((R$5-1)*Design!C$18),0,         ('LED Curve'!$D$14*(V117/$W$2)^3+'LED Curve'!$D$15*(V117/$W$2)^2+'LED Curve'!$D$16*(V117/$W$2)^1+'LED Curve'!$D$17)*$AC$2)</f>
        <v>26.978013203826478</v>
      </c>
      <c r="AK117" s="57">
        <f>IF(AJ117=0,0,IF(D117&lt;AJ117+('LED Curve'!$D$14*(V117/$W$3)^3+'LED Curve'!$D$15*(V117/$W$3)^2+'LED Curve'!$D$16*(V117/$W$3)^1+'LED Curve'!$D$17)*$AC$3+((R$5-1)*Design!C$18),0,         ('LED Curve'!$D$14*(V117/$W$3)^3+'LED Curve'!$D$15*(V117/$W$3)^2+'LED Curve'!$D$16*(V117/$W$3)^1+'LED Curve'!$D$17)*$AC$3))</f>
        <v>67.445033009566203</v>
      </c>
      <c r="AL117" s="57">
        <f>IF(AK117=0,0,IF(D117&lt;(SUM(AJ117:AK117)+('LED Curve'!$D$14*(V117/$W$4)^3+'LED Curve'!$D$15*(V117/$W$4)^2+'LED Curve'!$D$16*(V117/$W$4)^1+'LED Curve'!$D$17)*$AC$4+((R$5-1)*Design!C$18)),0,         ('LED Curve'!$D$14*(V117/$W$4)^3+'LED Curve'!$D$15*(V117/$W$4)^2+'LED Curve'!$D$16*(V117/$W$4)^1+'LED Curve'!$D$17)*$AC$4))</f>
        <v>60.700529708609579</v>
      </c>
      <c r="AM117" s="57">
        <f>IF(AL117=0,0,IF(D117&lt;(SUM(AJ117:AL117)+('LED Curve'!$D$14*(V117/$W$5)^3+'LED Curve'!$D$15*(V117/$W$5)^2+'LED Curve'!$D$16*(V117/$W$5)^1+'LED Curve'!$D$17)*$AC$5+((R$5-1)*Design!C$18)),0,         ('LED Curve'!$D$14*(V117/$W$5)^3+'LED Curve'!$D$15*(V117/$W$5)^2+'LED Curve'!$D$16*(V117/$W$5)^1+'LED Curve'!$D$17)*$AC$5))</f>
        <v>0</v>
      </c>
      <c r="AN117" s="57">
        <f>IF(AM117=0,0,IF(D117&lt;(SUM(AJ117:AM117)+ ('LED Curve'!$D$14*(V117/$W$6)^3+'LED Curve'!$D$15*(V117/$W$6)^2+'LED Curve'!$D$16*(V117/$W$6)^1+'LED Curve'!$D$17)*$AC$6+((R$5-1)*Design!C$18)),0,         ('LED Curve'!$D$14*(V117/$W$6)^3+'LED Curve'!$D$15*(V117/$W$6)^2+'LED Curve'!$D$16*(V117/$W$6)^1+'LED Curve'!$D$17)*$AC$6))</f>
        <v>0</v>
      </c>
      <c r="AO117" s="57">
        <f>IF(AN117=0,0,IF(D117&lt;(SUM(AJ117:AN117)+('LED Curve'!$D$14*(V117/$Z$2)^3+'LED Curve'!$D$15*(V117/$Z$2)^2+'LED Curve'!$D$16*(V117/$Z$2)^1+'LED Curve'!$D$17)*$AE$2+((R$5-1)*Design!C$18)),0,         ('LED Curve'!$D$14*(V117/$Z$2)^3+'LED Curve'!$D$15*(V117/$Z$2)^2+'LED Curve'!$D$16*(V117/$Z$2)^1+'LED Curve'!$D$17)*$AE$2))</f>
        <v>0</v>
      </c>
      <c r="AP117" s="57">
        <f>IF(AO117=0,0,IF(D117&lt;(SUM(AJ117:AO117)+('LED Curve'!$D$14*(V117/$Z$3)^3+'LED Curve'!$D$15*(V117/$Z$3)^2+'LED Curve'!$D$16*(V117/$Z$3)^1+'LED Curve'!$D$17)*$AE$3+((R$5-1)*Design!C$18)),0,         ('LED Curve'!$D$14*(V117/$Z$3)^3+'LED Curve'!$D$15*(V117/$Z$3)^2+'LED Curve'!$D$16*(V117/$Z$3)^1+'LED Curve'!$D$17)*$AE$3))</f>
        <v>0</v>
      </c>
      <c r="AQ117" s="57">
        <f>IF(AP117=0,0,IF(D117&lt;(SUM(AJ117:AP117)+('LED Curve'!$D$14*(V117/$Z$4)^3+'LED Curve'!$D$15*(V117/$Z$4)^2+'LED Curve'!$D$16*(V117/$Z$4)^1+'LED Curve'!$D$17)*$AE$4+((R$5-1)*Design!C$18)),0,         ('LED Curve'!$D$14*(V117/$Z$4)^3+'LED Curve'!$D$15*(V117/$Z$4)^2+'LED Curve'!$D$16*(V117/$Z$4)^1+'LED Curve'!$D$17)*$AE$4))</f>
        <v>0</v>
      </c>
      <c r="AR117" s="57">
        <f>IF(AQ117=0,0,IF(D117&lt;(SUM(AJ117:AQ117)+('LED Curve'!$D$14*(V117/$Z$5)^3+'LED Curve'!$D$15*(V117/$Z$5)^2+'LED Curve'!$D$16*(V117/$Z$5)^1+'LED Curve'!$D$17)*$AE$5+((R$5-1)*Design!C$18)),0,         ('LED Curve'!$D$14*(V117/$Z$5)^3+'LED Curve'!$D$15*(V117/$Z$5)^2+'LED Curve'!$D$16*(V117/$Z$5)^1+'LED Curve'!$D$17)*$AE$5))</f>
        <v>0</v>
      </c>
      <c r="AS117" s="57">
        <f>IF(AR117=0,0,IF(D117&lt;(SUM(AJ117:AR117)+('LED Curve'!$D$14*(V117/$Z$6)^3+'LED Curve'!$D$15*(V117/$Z$6)^2+'LED Curve'!$D$16*(V117/$Z$6)^1+'LED Curve'!$D$17)*$AE$6+((R$5-1)*Design!C$18)),0,         ('LED Curve'!$D$14*(V117/$Z$6)^3+'LED Curve'!$D$15*(V117/$Z$6)^2+'LED Curve'!$D$16*(V117/$Z$6)^1+'LED Curve'!$D$17)*$AE$6))</f>
        <v>0</v>
      </c>
      <c r="AU117" s="59">
        <f>IF(E117&lt;('LED Curve'!$D$14*(W117/$W$2)^3+'LED Curve'!$D$15*(W117/$W$2)^2+'LED Curve'!$D$16*(W117/$W$2)^1+'LED Curve'!$D$17)*$AC$2+((R$5-1)*Design!C$18),0,         ('LED Curve'!$D$14*(W117/$W$2)^3+'LED Curve'!$D$15*(W117/$W$2)^2+'LED Curve'!$D$16*(W117/$W$2)^1+'LED Curve'!$D$17)*$AC$2)</f>
        <v>26.966046656374616</v>
      </c>
      <c r="AV117" s="59">
        <f>IF(AU117=0,0,IF(E117&lt;AU117+('LED Curve'!$D$14*(W117/$W$3)^3+'LED Curve'!$D$15*(W117/$W$3)^2+'LED Curve'!$D$16*(W117/$W$3)^1+'LED Curve'!$D$17)*$AC$3+((R$5-2)*Design!C$18),0,         ('LED Curve'!$D$14*(W117/$W$3)^3+'LED Curve'!$D$15*(W117/$W$3)^2+'LED Curve'!$D$16*(W117/$W$3)^1+'LED Curve'!$D$17)*$AC$3))</f>
        <v>67.415116640936532</v>
      </c>
      <c r="AW117" s="59">
        <f>IF(AV117=0,0,IF(E117&lt;(SUM(AU117:AV117)+('LED Curve'!$D$14*(W117/$W$4)^3+'LED Curve'!$D$15*(W117/$W$4)^2+'LED Curve'!$D$16*(W117/$W$4)^1+'LED Curve'!$D$17)*$AC$4+((R$5-3)*Design!C$18)),0,         ('LED Curve'!$D$14*(W117/$W$4)^3+'LED Curve'!$D$15*(W117/$W$4)^2+'LED Curve'!$D$16*(W117/$W$4)^1+'LED Curve'!$D$17)*$AC$4))</f>
        <v>60.673604976842881</v>
      </c>
      <c r="AX117" s="59">
        <f>IF(AW117=0,0,IF(E117&lt;(SUM(AU117:AW117)+('LED Curve'!$D$14*(W117/$W$5)^3+'LED Curve'!$D$15*(W117/$W$5)^2+'LED Curve'!$D$16*(W117/$W$5)^1+'LED Curve'!$D$17)*$AC$5+((R$5-4)*Design!C$18)),0,         ('LED Curve'!$D$14*(W117/$W$5)^3+'LED Curve'!$D$15*(W117/$W$5)^2+'LED Curve'!$D$16*(W117/$W$5)^1+'LED Curve'!$D$17)*$AC$5))</f>
        <v>0</v>
      </c>
      <c r="AY117" s="59">
        <f>IF(AX117=0,0,IF(E117&lt;(SUM(AU117:AX117)+ ('LED Curve'!$D$14*(W117/$W$6)^3+'LED Curve'!$D$15*(W117/$W$6)^2+'LED Curve'!$D$16*(W117/$W$6)^1+'LED Curve'!$D$17)*$AC$6+((R$5-5)*Design!C$18)),0,         ('LED Curve'!$D$14*(W117/$W$6)^3+'LED Curve'!$D$15*(W117/$W$6)^2+'LED Curve'!$D$16*(W117/$W$6)^1+'LED Curve'!$D$17)*$AC$6))</f>
        <v>0</v>
      </c>
      <c r="AZ117" s="59">
        <f>IF(AY117=0,0,IF(E117&lt;(SUM(AU117:AY117)+('LED Curve'!$D$14*(W117/$Z$2)^3+'LED Curve'!$D$15*(W117/$Z$2)^2+'LED Curve'!$D$16*(W117/$Z$2)^1+'LED Curve'!$D$17)*$AE$2+((R$5-6)*Design!C$18)),0,         ('LED Curve'!$D$14*(W117/$Z$2)^3+'LED Curve'!$D$15*(W117/$Z$2)^2+'LED Curve'!$D$16*(W117/$Z$2)^1+'LED Curve'!$D$17)*$AE$2))</f>
        <v>0</v>
      </c>
      <c r="BA117" s="59">
        <f>IF(AZ117=0,0,IF(E117&lt;(SUM(AU117:AZ117)+('LED Curve'!$D$14*(W117/$Z$3)^3+'LED Curve'!$D$15*(W117/$Z$3)^2+'LED Curve'!$D$16*(W117/$Z$3)^1+'LED Curve'!$D$17)*$AE$3+((R$5-7)*Design!C$18)),0,         ('LED Curve'!$D$14*(W117/$Z$3)^3+'LED Curve'!$D$15*(W117/$Z$3)^2+'LED Curve'!$D$16*(W117/$Z$3)^1+'LED Curve'!$D$17)*$AE$3))</f>
        <v>0</v>
      </c>
      <c r="BB117" s="59">
        <f>IF(BA117=0,0,IF(E117&lt;(SUM(AU117:BA117)+('LED Curve'!$D$14*(W117/$Z$4)^3+'LED Curve'!$D$15*(W117/$Z$4)^2+'LED Curve'!$D$16*(W117/$Z$4)^1+'LED Curve'!$D$17)*$AE$4+((R$5-8)*Design!C$18)),0,         ('LED Curve'!$D$14*(W117/$Z$4)^3+'LED Curve'!$D$15*(W117/$Z$4)^2+'LED Curve'!$D$16*(W117/$Z$4)^1+'LED Curve'!$D$17)*$AE$4))</f>
        <v>0</v>
      </c>
      <c r="BC117" s="59">
        <f>IF(BB117=0,0,IF(E117&lt;(SUM(AU117:BB117)+('LED Curve'!$D$14*(W117/$Z$5)^3+'LED Curve'!$D$15*(W117/$Z$5)^2+'LED Curve'!$D$16*(W117/$Z$5)^1+'LED Curve'!$D$17)*$AE$5+((R$5-9)*Design!C$18)),0,         ('LED Curve'!$D$14*(W117/$Z$5)^3+'LED Curve'!$D$15*(W117/$Z$5)^2+'LED Curve'!$D$16*(W117/$Z$5)^1+'LED Curve'!$D$17)*$AE$5))</f>
        <v>0</v>
      </c>
      <c r="BD117" s="59">
        <f>IF(BC117=0,0,IF(E117&lt;(SUM(AU117:BC117)+('LED Curve'!$D$14*(W117/$Z$6)^3+'LED Curve'!$D$15*(W117/$Z$6)^2+'LED Curve'!$D$16*(W117/$Z$6)^1+'LED Curve'!$D$17)*$AE$6+((R$5-10)*Design!C$18)),0,         ('LED Curve'!$D$14*(W117/$Z$6)^3+'LED Curve'!$D$15*(W117/$Z$6)^2+'LED Curve'!$D$16*(W117/$Z$6)^1+'LED Curve'!$D$17)*$AE$6))</f>
        <v>0</v>
      </c>
      <c r="BE117">
        <f t="shared" si="158"/>
        <v>155.05476827415401</v>
      </c>
      <c r="BF117" s="64">
        <f t="shared" si="124"/>
        <v>258.96981120549208</v>
      </c>
      <c r="BG117" s="64">
        <f t="shared" si="125"/>
        <v>258.96981120549208</v>
      </c>
      <c r="BH117" s="64">
        <f t="shared" si="126"/>
        <v>0</v>
      </c>
      <c r="BI117" s="64">
        <f t="shared" si="127"/>
        <v>0</v>
      </c>
      <c r="BJ117" s="64">
        <f t="shared" si="128"/>
        <v>0</v>
      </c>
      <c r="BK117" s="64">
        <f t="shared" si="129"/>
        <v>0</v>
      </c>
      <c r="BL117" s="64">
        <f t="shared" si="130"/>
        <v>0</v>
      </c>
      <c r="BM117" s="64">
        <f t="shared" si="131"/>
        <v>0</v>
      </c>
      <c r="BN117" s="64">
        <f t="shared" si="132"/>
        <v>0</v>
      </c>
      <c r="BO117" s="64">
        <f t="shared" si="133"/>
        <v>0</v>
      </c>
      <c r="BQ117" s="67">
        <f t="shared" si="134"/>
        <v>266.24629105779189</v>
      </c>
      <c r="BR117" s="67">
        <f t="shared" si="135"/>
        <v>266.24629105779189</v>
      </c>
      <c r="BS117" s="67">
        <f t="shared" si="136"/>
        <v>266.24629105779189</v>
      </c>
      <c r="BT117" s="67">
        <f t="shared" si="137"/>
        <v>0</v>
      </c>
      <c r="BU117" s="67">
        <f t="shared" si="138"/>
        <v>0</v>
      </c>
      <c r="BV117" s="67">
        <f t="shared" si="139"/>
        <v>0</v>
      </c>
      <c r="BW117" s="67">
        <f t="shared" si="140"/>
        <v>0</v>
      </c>
      <c r="BX117" s="67">
        <f t="shared" si="141"/>
        <v>0</v>
      </c>
      <c r="BY117" s="67">
        <f t="shared" si="142"/>
        <v>0</v>
      </c>
      <c r="BZ117" s="67">
        <f t="shared" si="143"/>
        <v>0</v>
      </c>
      <c r="CB117" s="70">
        <f t="shared" si="144"/>
        <v>274.25026264874685</v>
      </c>
      <c r="CC117" s="70">
        <f t="shared" si="145"/>
        <v>274.25026264874685</v>
      </c>
      <c r="CD117" s="70">
        <f t="shared" si="146"/>
        <v>274.25026264874685</v>
      </c>
      <c r="CE117" s="70">
        <f t="shared" si="147"/>
        <v>0</v>
      </c>
      <c r="CF117" s="70">
        <f t="shared" si="148"/>
        <v>0</v>
      </c>
      <c r="CG117" s="70">
        <f t="shared" si="149"/>
        <v>0</v>
      </c>
      <c r="CH117" s="70">
        <f t="shared" si="150"/>
        <v>0</v>
      </c>
      <c r="CI117" s="70">
        <f t="shared" si="151"/>
        <v>0</v>
      </c>
      <c r="CJ117" s="70">
        <f t="shared" si="152"/>
        <v>0</v>
      </c>
      <c r="CK117" s="70">
        <f t="shared" si="153"/>
        <v>0</v>
      </c>
      <c r="CL117">
        <f t="shared" si="159"/>
        <v>822.75078794624051</v>
      </c>
      <c r="CM117" s="64">
        <f t="shared" si="160"/>
        <v>258.96981120549208</v>
      </c>
      <c r="CN117" s="64">
        <f t="shared" si="161"/>
        <v>258.96981120549208</v>
      </c>
      <c r="CO117" s="64">
        <f t="shared" si="162"/>
        <v>0</v>
      </c>
      <c r="CP117" s="64">
        <f t="shared" si="163"/>
        <v>0</v>
      </c>
      <c r="CQ117" s="64">
        <f t="shared" si="164"/>
        <v>0</v>
      </c>
      <c r="CR117" s="64">
        <f t="shared" si="165"/>
        <v>0</v>
      </c>
      <c r="CS117" s="64">
        <f t="shared" si="166"/>
        <v>0</v>
      </c>
      <c r="CT117" s="64">
        <f t="shared" si="167"/>
        <v>0</v>
      </c>
      <c r="CU117" s="64">
        <f t="shared" si="168"/>
        <v>0</v>
      </c>
      <c r="CV117" s="64">
        <f t="shared" si="169"/>
        <v>0</v>
      </c>
      <c r="CX117" s="103">
        <f t="shared" si="170"/>
        <v>266.24629105779189</v>
      </c>
      <c r="CY117" s="103">
        <f t="shared" si="171"/>
        <v>266.24629105779189</v>
      </c>
      <c r="CZ117" s="103">
        <f t="shared" si="172"/>
        <v>266.24629105779189</v>
      </c>
      <c r="DA117" s="103">
        <f t="shared" si="173"/>
        <v>0</v>
      </c>
      <c r="DB117" s="103">
        <f t="shared" si="174"/>
        <v>0</v>
      </c>
      <c r="DC117" s="103">
        <f t="shared" si="175"/>
        <v>0</v>
      </c>
      <c r="DD117" s="103">
        <f t="shared" si="176"/>
        <v>0</v>
      </c>
      <c r="DE117" s="103">
        <f t="shared" si="177"/>
        <v>0</v>
      </c>
      <c r="DF117" s="103">
        <f t="shared" si="178"/>
        <v>0</v>
      </c>
      <c r="DG117" s="103">
        <f t="shared" si="179"/>
        <v>0</v>
      </c>
      <c r="DI117" s="70">
        <f t="shared" si="180"/>
        <v>274.25026264874685</v>
      </c>
      <c r="DJ117" s="70">
        <f t="shared" si="181"/>
        <v>274.25026264874685</v>
      </c>
      <c r="DK117" s="70">
        <f t="shared" si="182"/>
        <v>274.25026264874685</v>
      </c>
      <c r="DL117" s="70">
        <f t="shared" si="183"/>
        <v>0</v>
      </c>
      <c r="DM117" s="70">
        <f t="shared" si="184"/>
        <v>0</v>
      </c>
      <c r="DN117" s="70">
        <f t="shared" si="185"/>
        <v>0</v>
      </c>
      <c r="DO117" s="70">
        <f t="shared" si="186"/>
        <v>0</v>
      </c>
      <c r="DP117" s="70">
        <f t="shared" si="187"/>
        <v>0</v>
      </c>
      <c r="DQ117" s="70">
        <f t="shared" si="188"/>
        <v>0</v>
      </c>
      <c r="DR117" s="70">
        <f t="shared" si="189"/>
        <v>0</v>
      </c>
      <c r="DT117">
        <f t="shared" si="190"/>
        <v>37.758419949658055</v>
      </c>
      <c r="DU117">
        <f t="shared" si="191"/>
        <v>43.174025172190959</v>
      </c>
      <c r="DV117">
        <f t="shared" si="192"/>
        <v>48.957523508526876</v>
      </c>
      <c r="DX117">
        <f t="shared" si="193"/>
        <v>0.71506353799708133</v>
      </c>
      <c r="DY117">
        <f t="shared" si="194"/>
        <v>0.70734418813631028</v>
      </c>
      <c r="DZ117">
        <f t="shared" si="195"/>
        <v>0.69897399764438206</v>
      </c>
      <c r="EB117">
        <f t="shared" si="196"/>
        <v>6.9852132099253721</v>
      </c>
      <c r="EC117">
        <f t="shared" si="197"/>
        <v>17.463033024813431</v>
      </c>
      <c r="ED117">
        <f t="shared" si="198"/>
        <v>0</v>
      </c>
      <c r="EE117">
        <f t="shared" si="199"/>
        <v>0</v>
      </c>
      <c r="EF117">
        <f t="shared" si="200"/>
        <v>0</v>
      </c>
      <c r="EG117">
        <f t="shared" si="201"/>
        <v>0</v>
      </c>
      <c r="EH117">
        <f t="shared" si="202"/>
        <v>0</v>
      </c>
      <c r="EI117">
        <f t="shared" si="203"/>
        <v>0</v>
      </c>
      <c r="EJ117">
        <f t="shared" si="204"/>
        <v>0</v>
      </c>
      <c r="EK117">
        <f t="shared" si="205"/>
        <v>0</v>
      </c>
      <c r="EM117">
        <f t="shared" si="206"/>
        <v>7.1827959556269372</v>
      </c>
      <c r="EN117">
        <f t="shared" si="207"/>
        <v>17.956989889067348</v>
      </c>
      <c r="EO117">
        <f t="shared" si="208"/>
        <v>16.161290900160608</v>
      </c>
      <c r="EP117">
        <f t="shared" si="209"/>
        <v>0</v>
      </c>
      <c r="EQ117">
        <f t="shared" si="210"/>
        <v>0</v>
      </c>
      <c r="ER117">
        <f t="shared" si="211"/>
        <v>0</v>
      </c>
      <c r="ES117">
        <f t="shared" si="212"/>
        <v>0</v>
      </c>
      <c r="ET117">
        <f t="shared" si="213"/>
        <v>0</v>
      </c>
      <c r="EU117">
        <f t="shared" si="214"/>
        <v>0</v>
      </c>
      <c r="EV117">
        <f t="shared" si="215"/>
        <v>0</v>
      </c>
      <c r="EX117">
        <f t="shared" si="216"/>
        <v>7.395445378109101</v>
      </c>
      <c r="EY117">
        <f t="shared" si="217"/>
        <v>18.488613445272751</v>
      </c>
      <c r="EZ117">
        <f t="shared" si="218"/>
        <v>16.639752100745476</v>
      </c>
      <c r="FA117">
        <f t="shared" si="219"/>
        <v>0</v>
      </c>
      <c r="FB117">
        <f t="shared" si="220"/>
        <v>0</v>
      </c>
      <c r="FC117">
        <f t="shared" si="221"/>
        <v>0</v>
      </c>
      <c r="FD117">
        <f t="shared" si="222"/>
        <v>0</v>
      </c>
      <c r="FE117">
        <f t="shared" si="223"/>
        <v>0</v>
      </c>
      <c r="FF117">
        <f t="shared" si="224"/>
        <v>0</v>
      </c>
      <c r="FG117">
        <f t="shared" si="225"/>
        <v>0</v>
      </c>
      <c r="FJ117">
        <f>IF($W$2=0,0,IF(BF117&lt;=0,0,('LED Curve'!$D$19*(BF117/$W$2)^3+'LED Curve'!$D$20*(BF117/$W$2)^2+'LED Curve'!$D$21*(BF117/$W$2)^1+'LED Curve'!$D$22)*$AC$2*$W$2))</f>
        <v>857.09109795755808</v>
      </c>
      <c r="FK117">
        <f>IF($W$3=0,0,IF(BG117&lt;=0,0,('LED Curve'!$D$19*(BG117/$W$3)^3+'LED Curve'!$D$20*(BG117/$W$3)^2+'LED Curve'!$D$21*(BG117/$W$3)^1+'LED Curve'!$D$22)*$AC$3*$W$3))</f>
        <v>2142.7277448938953</v>
      </c>
      <c r="FL117">
        <f>IF($W$4=0,0,IF(BH117&lt;=0,0,('LED Curve'!$D$19*(BH117/$W$4)^3+'LED Curve'!$D$20*(BH117/$W$4)^2+'LED Curve'!$D$21*(BH117/$W$4)^1+'LED Curve'!$D$22)*$AC$4*$W$4))</f>
        <v>0</v>
      </c>
      <c r="FM117">
        <f>IF($W$5=0,0,IF(BI117&lt;=0,0,('LED Curve'!$D$19*(BI117/$W$5)^3+'LED Curve'!$D$20*(BI117/$W$5)^2+'LED Curve'!$D$21*(BI117/$W$5)^1+'LED Curve'!$D$22)*$AC$5*$W$5))</f>
        <v>0</v>
      </c>
      <c r="FN117">
        <f>IF($W$6=0,0,IF(BJ117&lt;=0,0,('LED Curve'!$D$19*(BJ117/$W$6)^3+'LED Curve'!$D$20*(BJ117/$W$6)^2+'LED Curve'!$D$21*(BJ117/$W$6)^1+'LED Curve'!$D$22)*$AC$6*$W$6))</f>
        <v>0</v>
      </c>
      <c r="FO117">
        <f>IF($Z$2=0,0,IF(BK117&lt;=0,0,('LED Curve'!$D$19*(BK117/$Z$2)^3+'LED Curve'!$D$20*(BK117/$Z$2)^2+'LED Curve'!$D$21*(BK117/$Z$2)^1+'LED Curve'!$D$22)*$AE$2*$Z$2))</f>
        <v>0</v>
      </c>
      <c r="FP117">
        <f>IF($Z$3=0,0,IF(BL117&lt;=0,0,('LED Curve'!$D$19*(BL117/$Z$3)^3+'LED Curve'!$D$20*(BL117/$Z$3)^2+'LED Curve'!$D$21*(BL117/$Z$3)^1+'LED Curve'!$D$22)*$AE$3*$Z$3))</f>
        <v>0</v>
      </c>
      <c r="FQ117">
        <f>IF($Z$4=0,0,IF(BM117&lt;=0,0,('LED Curve'!$D$19*(BM117/$Z$4)^3+'LED Curve'!$D$20*(BM117/$Z$4)^2+'LED Curve'!$D$21*(BM117/$Z$4)^1+'LED Curve'!$D$22)*$AE$4*$Z$4))</f>
        <v>0</v>
      </c>
      <c r="FR117">
        <f>IF($Z$5=0,0,IF(BN117&lt;=0,0,('LED Curve'!$D$19*(BN117/$Z$5)^3+'LED Curve'!$D$20*(BN117/$Z$5)^2+'LED Curve'!$D$21*(BN117/$Z$5)^1+'LED Curve'!$D$22)*$AE$5*$Z$5))</f>
        <v>0</v>
      </c>
      <c r="FS117">
        <f>IF($Z$6=0,0,IF(BO117&lt;=0,0,('LED Curve'!$D$19*(BO117/$Z$6)^3+'LED Curve'!$D$20*(BO117/$Z$6)^2+'LED Curve'!$D$21*(BO117/$Z$6)^1+'LED Curve'!$D$22)*$AE$6*$Z$6))</f>
        <v>0</v>
      </c>
      <c r="FU117">
        <f>IF($W$2=0,0,IF(BQ117&lt;=0,0,('LED Curve'!$D$19*(BQ117/$W$2)^3+'LED Curve'!$D$20*(BQ117/$W$2)^2+'LED Curve'!$D$21*(BQ117/$W$2)^1+'LED Curve'!$D$22)*$AC$2*$W$2))</f>
        <v>870.03068215154042</v>
      </c>
      <c r="FV117">
        <f>IF($W$3=0,0,IF(BR117&lt;=0,0,('LED Curve'!$D$19*(BR117/$W$3)^3+'LED Curve'!$D$20*(BR117/$W$3)^2+'LED Curve'!$D$21*(BR117/$W$3)^1+'LED Curve'!$D$22)*$AC$3*$W$3))</f>
        <v>2175.0767053788509</v>
      </c>
      <c r="FW117">
        <f>IF($W$4=0,0,IF(BS117&lt;=0,0,('LED Curve'!$D$19*(BS117/$W$4)^3+'LED Curve'!$D$20*(BS117/$W$4)^2+'LED Curve'!$D$21*(BS117/$W$4)^1+'LED Curve'!$D$22)*$AC$4*$W$4))</f>
        <v>1957.569034840966</v>
      </c>
      <c r="FX117">
        <f>IF($W$5=0,0,IF(BT117&lt;=0,0,('LED Curve'!$D$19*(BT117/$W$5)^3+'LED Curve'!$D$20*(BT117/$W$5)^2+'LED Curve'!$D$21*(BT117/$W$5)^1+'LED Curve'!$D$22)*$AC$5*$W$5))</f>
        <v>0</v>
      </c>
      <c r="FY117">
        <f>IF($W$6=0,0,IF(BU117&lt;=0,0,('LED Curve'!$D$19*(BU117/$W$6)^3+'LED Curve'!$D$20*(BU117/$W$6)^2+'LED Curve'!$D$21*(BU117/$W$6)^1+'LED Curve'!$D$22)*$AC$6*$W$6))</f>
        <v>0</v>
      </c>
      <c r="FZ117">
        <f>IF($Z$2=0,0,IF(BV117&lt;=0,0,('LED Curve'!$D$19*(BV117/$Z$2)^3+'LED Curve'!$D$20*(BV117/$Z$2)^2+'LED Curve'!$D$21*(BV117/$Z$2)^1+'LED Curve'!$D$22)*$AE$2*$Z$2))</f>
        <v>0</v>
      </c>
      <c r="GA117">
        <f>IF($Z$3=0,0,IF(BW117&lt;=0,0,('LED Curve'!$D$19*(BW117/$Z$3)^3+'LED Curve'!$D$20*(BW117/$Z$3)^2+'LED Curve'!$D$21*(BW117/$Z$3)^1+'LED Curve'!$D$22)*$AE$3*$Z$3))</f>
        <v>0</v>
      </c>
      <c r="GB117">
        <f>IF($Z$4=0,0,IF(BX117&lt;=0,0,('LED Curve'!$D$19*(BX117/$Z$4)^3+'LED Curve'!$D$20*(BX117/$Z$4)^2+'LED Curve'!$D$21*(BX117/$Z$4)^1+'LED Curve'!$D$22)*$AE$4*$Z$4))</f>
        <v>0</v>
      </c>
      <c r="GC117">
        <f>IF($Z$5=0,0,IF(BY117&lt;=0,0,('LED Curve'!$D$19*(BY117/$Z$5)^3+'LED Curve'!$D$20*(BY117/$Z$5)^2+'LED Curve'!$D$21*(BY117/$Z$5)^1+'LED Curve'!$D$22)*$AE$5*$Z$5))</f>
        <v>0</v>
      </c>
      <c r="GD117">
        <f>IF($Z$6=0,0,IF(BZ117&lt;=0,0,('LED Curve'!$D$19*(BZ117/$Z$6)^3+'LED Curve'!$D$20*(BZ117/$Z$6)^2+'LED Curve'!$D$21*(BZ117/$Z$6)^1+'LED Curve'!$D$22)*$AE$6*$Z$6))</f>
        <v>0</v>
      </c>
      <c r="GF117">
        <f>IF($W$2=0,0,IF(CB117&lt;=0,0,('LED Curve'!$D$19*(CB117/$W$2)^3+'LED Curve'!$D$20*(CB117/$W$2)^2+'LED Curve'!$D$21*(CB117/$W$2)^1+'LED Curve'!$D$22)*$AC$2*$W$2))</f>
        <v>883.30816072357823</v>
      </c>
      <c r="GG117">
        <f>IF($W$3=0,0,IF(CC117&lt;=0,0,('LED Curve'!$D$19*(CC117/$W$3)^3+'LED Curve'!$D$20*(CC117/$W$3)^2+'LED Curve'!$D$21*(CC117/$W$3)^1+'LED Curve'!$D$22)*$AC$3*$W$3))</f>
        <v>2208.2704018089457</v>
      </c>
      <c r="GH117">
        <f>IF($W$4=0,0,IF(CD117&lt;=0,0,('LED Curve'!$D$19*(CD117/$W$4)^3+'LED Curve'!$D$20*(CD117/$W$4)^2+'LED Curve'!$D$21*(CD117/$W$4)^1+'LED Curve'!$D$22)*$AC$4*$W$4))</f>
        <v>1987.443361628051</v>
      </c>
      <c r="GI117">
        <f>IF($W$5=0,0,IF(CE117&lt;=0,0,('LED Curve'!$D$19*(CE117/$W$5)^3+'LED Curve'!$D$20*(CE117/$W$5)^2+'LED Curve'!$D$21*(CE117/$W$5)^1+'LED Curve'!$D$22)*$AC$5*$W$5))</f>
        <v>0</v>
      </c>
      <c r="GJ117">
        <f>IF($W$6=0,0,IF(CF117&lt;=0,0,('LED Curve'!$D$19*(CF117/$W$6)^3+'LED Curve'!$D$20*(CF117/$W$6)^2+'LED Curve'!$D$21*(CF117/$W$6)^1+'LED Curve'!$D$22)*$AC$6*$W$6))</f>
        <v>0</v>
      </c>
      <c r="GK117">
        <f>IF($Z$2=0,0,IF(CG117&lt;=0,0,('LED Curve'!$D$19*(CG117/$Z$2)^3+'LED Curve'!$D$20*(CG117/$Z$2)^2+'LED Curve'!$D$21*(CG117/$Z$2)^1+'LED Curve'!$D$22)*$AE$2*$Z$2))</f>
        <v>0</v>
      </c>
      <c r="GL117">
        <f>IF($Z$3=0,0,IF(CH117&lt;=0,0,('LED Curve'!$D$19*(CH117/$Z$3)^3+'LED Curve'!$D$20*(CH117/$Z$3)^2+'LED Curve'!$D$21*(CH117/$Z$3)^1+'LED Curve'!$D$22)*$AE$3*$Z$3))</f>
        <v>0</v>
      </c>
      <c r="GM117">
        <f>IF($Z$4=0,0,IF(CI117&lt;=0,0,('LED Curve'!$D$19*(CI117/$Z$4)^3+'LED Curve'!$D$20*(CI117/$Z$4)^2+'LED Curve'!$D$21*(CI117/$Z$4)^1+'LED Curve'!$D$22)*$AE$4*$Z$4))</f>
        <v>0</v>
      </c>
      <c r="GN117">
        <f>IF($Z$5=0,0,IF(CJ117&lt;=0,0,('LED Curve'!$D$19*(CJ117/$Z$5)^3+'LED Curve'!$D$20*(CJ117/$Z$5)^2+'LED Curve'!$D$21*(CJ117/$Z$5)^1+'LED Curve'!$D$22)*$AE$5*$Z$5))</f>
        <v>0</v>
      </c>
      <c r="GO117">
        <f>IF($Z$6=0,0,IF(CK117&lt;=0,0,('LED Curve'!$D$19*(CK117/$Z$6)^3+'LED Curve'!$D$20*(CK117/$Z$6)^2+'LED Curve'!$D$21*(CK117/$Z$6)^1+'LED Curve'!$D$22)*$AE$6*$Z$6))</f>
        <v>0</v>
      </c>
      <c r="GQ117">
        <f t="shared" si="226"/>
        <v>2999.8188428514532</v>
      </c>
      <c r="GR117">
        <f t="shared" si="154"/>
        <v>1234.9229574338751</v>
      </c>
      <c r="GS117">
        <f t="shared" si="227"/>
        <v>5002.6764223713571</v>
      </c>
      <c r="GT117">
        <f t="shared" si="155"/>
        <v>2694.4505055322416</v>
      </c>
      <c r="GU117">
        <f t="shared" si="228"/>
        <v>5079.0219241605746</v>
      </c>
      <c r="GV117">
        <f t="shared" si="156"/>
        <v>2516.9098796022372</v>
      </c>
    </row>
    <row r="118" spans="1:204" ht="16.899999999999999">
      <c r="A118">
        <v>107</v>
      </c>
      <c r="B118">
        <f t="shared" si="117"/>
        <v>3.4830729166666669E-3</v>
      </c>
      <c r="C118" s="50">
        <f t="shared" si="118"/>
        <v>146.29121390350886</v>
      </c>
      <c r="D118" s="50">
        <f t="shared" si="119"/>
        <v>162.7013487816765</v>
      </c>
      <c r="E118" s="50">
        <f t="shared" si="120"/>
        <v>179.11148365984417</v>
      </c>
      <c r="G118" s="52">
        <f t="shared" si="121"/>
        <v>2.3220827603731564</v>
      </c>
      <c r="H118" s="52">
        <f t="shared" si="122"/>
        <v>2.5825610917726429</v>
      </c>
      <c r="I118" s="52">
        <f t="shared" si="123"/>
        <v>2.8430394231721294</v>
      </c>
      <c r="J118" s="52">
        <f>IF(C118&lt;Calculation!D$19,0,G118)</f>
        <v>2.3220827603731564</v>
      </c>
      <c r="K118" s="52">
        <f>IF(D118&lt;Calculation!D$19,0,H118)</f>
        <v>2.5825610917726429</v>
      </c>
      <c r="L118" s="52">
        <f>IF(E118&lt;Calculation!D$19,0,I118)</f>
        <v>2.8430394231721294</v>
      </c>
      <c r="M118" s="52">
        <f>IF(IF(C118&lt;Calculation!D$19,0,C118*(R$3/(R$2+R$3)))&gt;0,$H$2*SIN(2*PI()*$E$2*B118)+$H$5,0)</f>
        <v>2.3384872548645297</v>
      </c>
      <c r="N118" s="52">
        <f>IF(IF(D118&lt;Calculation!D$19,0,D118*(R$3/(R$2+R$3)))&gt;0,$J$2*SIN(2*PI()*$E$2*B118)+$J$5,0)</f>
        <v>2.4048376795369055</v>
      </c>
      <c r="O118" s="52">
        <f>IF(IF(E118&lt;Calculation!D$19,0,E118*(R$3/(R$2+R$3)))&gt;0,$L$2*SIN(2*PI()*$E$2*B118)+$L$5,0)</f>
        <v>2.4777355298571786</v>
      </c>
      <c r="Q118" s="55">
        <f>(M118/Design!C$43)*10^3</f>
        <v>259.83191720716997</v>
      </c>
      <c r="R118" s="55">
        <f>(N118/Design!C$43)*10^3</f>
        <v>267.20418661521171</v>
      </c>
      <c r="S118" s="55">
        <f>(O118/Design!C$43)*10^3</f>
        <v>275.30394776190877</v>
      </c>
      <c r="U118" s="55">
        <f>(($H$2*SIN(2*PI()*$E$2*B118)+$H$5)/Design!C$43)*10^3</f>
        <v>259.83191720716997</v>
      </c>
      <c r="V118" s="55">
        <f>(($J$2*SIN(2*PI()*$E$2*B118)+$J$5)/Design!C$43)*10^3</f>
        <v>267.20418661521171</v>
      </c>
      <c r="W118" s="55">
        <f>(($L$2*SIN(2*PI()*$E$2*B118)+$L$5)/Design!C$43)*10^3</f>
        <v>275.30394776190877</v>
      </c>
      <c r="Y118" s="99">
        <f>IF(C118&lt;('LED Curve'!$D$14*(U118/$W$2)^3+'LED Curve'!$D$15*(U118/$W$2)^2+'LED Curve'!$D$16*(U118/$W$2)^1+'LED Curve'!$D$17)*$AC$2+((R$5-1)*Design!C$18),0,         ('LED Curve'!$D$14*(U118/$W$2)^3+'LED Curve'!$D$15*(U118/$W$2)^2+'LED Curve'!$D$16*(U118/$W$2)^1+'LED Curve'!$D$17)*$AC$2)</f>
        <v>26.974429901871702</v>
      </c>
      <c r="Z118" s="99">
        <f>IF(Y118=0,0,IF(C118&lt;Y118+('LED Curve'!$D$14*(U118/$W$3)^3+'LED Curve'!$D$15*(U118/$W$3)^2+'LED Curve'!$D$16*(U118/$W$3)^1+'LED Curve'!$D$17)*$AC$3+((R$5-2)*Design!C$18),0,         ('LED Curve'!$D$14*(U118/$W$3)^3+'LED Curve'!$D$15*(U118/$W$3)^2+'LED Curve'!$D$16*(U118/$W$3)^1+'LED Curve'!$D$17)*$AC$3))</f>
        <v>67.436074754679254</v>
      </c>
      <c r="AA118" s="99">
        <f>IF(Z118=0,0,IF(C118&lt;(SUM(Y118:Z118)+('LED Curve'!$D$14*(U118/$W$4)^3+'LED Curve'!$D$15*(U118/$W$4)^2+'LED Curve'!$D$16*(U118/$W$4)^1+'LED Curve'!$D$17)*$AC$4+((R$5-3)*Design!C$18)),0,         ('LED Curve'!$D$14*(U118/$W$4)^3+'LED Curve'!$D$15*(U118/$W$4)^2+'LED Curve'!$D$16*(U118/$W$4)^1+'LED Curve'!$D$17)*$AC$4))</f>
        <v>0</v>
      </c>
      <c r="AB118" s="99">
        <f>IF(AA118=0,0,IF(C118&lt;(SUM(Y118:AA118)+('LED Curve'!$D$14*(U118/$W$5)^3+'LED Curve'!$D$15*(U118/$W$5)^2+'LED Curve'!$D$16*(U118/$W$5)^1+'LED Curve'!$D$17)*$AC$5+((R$5-4)*Design!C$18)),0,         ('LED Curve'!$D$14*(U118/$W$5)^3+'LED Curve'!$D$15*(U118/$W$5)^2+'LED Curve'!$D$16*(U118/$W$5)^1+'LED Curve'!$D$17)*$AC$5))</f>
        <v>0</v>
      </c>
      <c r="AC118" s="99">
        <f>IF(AB118=0,0,IF(C118&lt;(SUM(Y118:AB118)+ ('LED Curve'!$D$14*(U118/$W$6)^3+'LED Curve'!$D$15*(U118/$W$6)^2+'LED Curve'!$D$16*(U118/$W$6)^1+'LED Curve'!$D$17)*$AC$6+((R$5-5)*Design!C$18)),0,         ('LED Curve'!$D$14*(U118/$W$6)^3+'LED Curve'!$D$15*(U118/$W$6)^2+'LED Curve'!$D$16*(U118/$W$6)^1+'LED Curve'!$D$17)*$AC$6))</f>
        <v>0</v>
      </c>
      <c r="AD118" s="99">
        <f>IF(AC118=0,0,IF(C118&lt;(SUM(Y118:AC118)+('LED Curve'!$D$14*(U118/$Z$2)^3+'LED Curve'!$D$15*(U118/$Z$2)^2+'LED Curve'!$D$16*(U118/$Z$2)^1+'LED Curve'!$D$17)*$AE$2+((R$5-6)*Design!C$18)),0,         ('LED Curve'!$D$14*(U118/$Z$2)^3+'LED Curve'!$D$15*(U118/$Z$2)^2+'LED Curve'!$D$16*(U118/$Z$2)^1+'LED Curve'!$D$17)*$AE$2))</f>
        <v>0</v>
      </c>
      <c r="AE118" s="99">
        <f>IF(AD118=0,0,IF(C118&lt;(SUM(Y118:AD118)+('LED Curve'!$D$14*(U118/$Z$3)^3+'LED Curve'!$D$15*(U118/$Z$3)^2+'LED Curve'!$D$16*(U118/$Z$3)^1+'LED Curve'!$D$17)*$AE$3+((R$5-7)*Design!C$18)),0,         ('LED Curve'!$D$14*(U118/$Z$3)^3+'LED Curve'!$D$15*(U118/$Z$3)^2+'LED Curve'!$D$16*(U118/$Z$3)^1+'LED Curve'!$D$17)*$AE$3))</f>
        <v>0</v>
      </c>
      <c r="AF118" s="99">
        <f>IF(AE118=0,0,IF(C118&lt;(SUM(Y118:AE118)+('LED Curve'!$D$14*(U118/$Z$4)^3+'LED Curve'!$D$15*(U118/$Z$4)^2+'LED Curve'!$D$16*(U118/$Z$4)^1+'LED Curve'!$D$17)*$AE$4+((R$5-8)*Design!C$18)),0,         ('LED Curve'!$D$14*(U118/$Z$4)^3+'LED Curve'!$D$15*(U118/$Z$4)^2+'LED Curve'!$D$16*(U118/$Z$4)^1+'LED Curve'!$D$17)*$AE$4))</f>
        <v>0</v>
      </c>
      <c r="AG118" s="99">
        <f>IF(AF118=0,0,IF(C118&lt;(SUM(Y118:AF118)+('LED Curve'!$D$14*(U118/$Z$5)^3+'LED Curve'!$D$15*(U118/$Z$5)^2+'LED Curve'!$D$16*(U118/$Z$5)^1+'LED Curve'!$D$17)*$AE$5+((R$5-9)*Design!C$18)),0,         ('LED Curve'!$D$14*(U118/$Z$5)^3+'LED Curve'!$D$15*(U118/$Z$5)^2+'LED Curve'!$D$16*(U118/$Z$5)^1+'LED Curve'!$D$17)*$AE$5))</f>
        <v>0</v>
      </c>
      <c r="AH118" s="99">
        <f>IF(AG118=0,0,IF(C118&lt;(SUM(Y118:AG118)+('LED Curve'!$D$14*(U118/$Z$6)^3+'LED Curve'!$D$15*(U118/$Z$6)^2+'LED Curve'!$D$16*(U118/$Z$6)^1+'LED Curve'!$D$17)*$AE$6+((R$5-10)*Design!C$18)),0,         ('LED Curve'!$D$14*(U118/$Z$6)^3+'LED Curve'!$D$15*(U118/$Z$6)^2+'LED Curve'!$D$16*(U118/$Z$6)^1+'LED Curve'!$D$17)*$AE$6))</f>
        <v>0</v>
      </c>
      <c r="AI118">
        <f t="shared" si="157"/>
        <v>94.410504656550955</v>
      </c>
      <c r="AJ118" s="57">
        <f>IF(D118&lt;('LED Curve'!$D$14*(V118/$W$2)^3+'LED Curve'!$D$15*(V118/$W$2)^2+'LED Curve'!$D$16*(V118/$W$2)^1+'LED Curve'!$D$17)*$AC$2+((R$5-1)*Design!C$18),0,         ('LED Curve'!$D$14*(V118/$W$2)^3+'LED Curve'!$D$15*(V118/$W$2)^2+'LED Curve'!$D$16*(V118/$W$2)^1+'LED Curve'!$D$17)*$AC$2)</f>
        <v>26.977555088083037</v>
      </c>
      <c r="AK118" s="57">
        <f>IF(AJ118=0,0,IF(D118&lt;AJ118+('LED Curve'!$D$14*(V118/$W$3)^3+'LED Curve'!$D$15*(V118/$W$3)^2+'LED Curve'!$D$16*(V118/$W$3)^1+'LED Curve'!$D$17)*$AC$3+((R$5-1)*Design!C$18),0,         ('LED Curve'!$D$14*(V118/$W$3)^3+'LED Curve'!$D$15*(V118/$W$3)^2+'LED Curve'!$D$16*(V118/$W$3)^1+'LED Curve'!$D$17)*$AC$3))</f>
        <v>67.443887720207584</v>
      </c>
      <c r="AL118" s="57">
        <f>IF(AK118=0,0,IF(D118&lt;(SUM(AJ118:AK118)+('LED Curve'!$D$14*(V118/$W$4)^3+'LED Curve'!$D$15*(V118/$W$4)^2+'LED Curve'!$D$16*(V118/$W$4)^1+'LED Curve'!$D$17)*$AC$4+((R$5-1)*Design!C$18)),0,         ('LED Curve'!$D$14*(V118/$W$4)^3+'LED Curve'!$D$15*(V118/$W$4)^2+'LED Curve'!$D$16*(V118/$W$4)^1+'LED Curve'!$D$17)*$AC$4))</f>
        <v>60.699498948186829</v>
      </c>
      <c r="AM118" s="57">
        <f>IF(AL118=0,0,IF(D118&lt;(SUM(AJ118:AL118)+('LED Curve'!$D$14*(V118/$W$5)^3+'LED Curve'!$D$15*(V118/$W$5)^2+'LED Curve'!$D$16*(V118/$W$5)^1+'LED Curve'!$D$17)*$AC$5+((R$5-1)*Design!C$18)),0,         ('LED Curve'!$D$14*(V118/$W$5)^3+'LED Curve'!$D$15*(V118/$W$5)^2+'LED Curve'!$D$16*(V118/$W$5)^1+'LED Curve'!$D$17)*$AC$5))</f>
        <v>0</v>
      </c>
      <c r="AN118" s="57">
        <f>IF(AM118=0,0,IF(D118&lt;(SUM(AJ118:AM118)+ ('LED Curve'!$D$14*(V118/$W$6)^3+'LED Curve'!$D$15*(V118/$W$6)^2+'LED Curve'!$D$16*(V118/$W$6)^1+'LED Curve'!$D$17)*$AC$6+((R$5-1)*Design!C$18)),0,         ('LED Curve'!$D$14*(V118/$W$6)^3+'LED Curve'!$D$15*(V118/$W$6)^2+'LED Curve'!$D$16*(V118/$W$6)^1+'LED Curve'!$D$17)*$AC$6))</f>
        <v>0</v>
      </c>
      <c r="AO118" s="57">
        <f>IF(AN118=0,0,IF(D118&lt;(SUM(AJ118:AN118)+('LED Curve'!$D$14*(V118/$Z$2)^3+'LED Curve'!$D$15*(V118/$Z$2)^2+'LED Curve'!$D$16*(V118/$Z$2)^1+'LED Curve'!$D$17)*$AE$2+((R$5-1)*Design!C$18)),0,         ('LED Curve'!$D$14*(V118/$Z$2)^3+'LED Curve'!$D$15*(V118/$Z$2)^2+'LED Curve'!$D$16*(V118/$Z$2)^1+'LED Curve'!$D$17)*$AE$2))</f>
        <v>0</v>
      </c>
      <c r="AP118" s="57">
        <f>IF(AO118=0,0,IF(D118&lt;(SUM(AJ118:AO118)+('LED Curve'!$D$14*(V118/$Z$3)^3+'LED Curve'!$D$15*(V118/$Z$3)^2+'LED Curve'!$D$16*(V118/$Z$3)^1+'LED Curve'!$D$17)*$AE$3+((R$5-1)*Design!C$18)),0,         ('LED Curve'!$D$14*(V118/$Z$3)^3+'LED Curve'!$D$15*(V118/$Z$3)^2+'LED Curve'!$D$16*(V118/$Z$3)^1+'LED Curve'!$D$17)*$AE$3))</f>
        <v>0</v>
      </c>
      <c r="AQ118" s="57">
        <f>IF(AP118=0,0,IF(D118&lt;(SUM(AJ118:AP118)+('LED Curve'!$D$14*(V118/$Z$4)^3+'LED Curve'!$D$15*(V118/$Z$4)^2+'LED Curve'!$D$16*(V118/$Z$4)^1+'LED Curve'!$D$17)*$AE$4+((R$5-1)*Design!C$18)),0,         ('LED Curve'!$D$14*(V118/$Z$4)^3+'LED Curve'!$D$15*(V118/$Z$4)^2+'LED Curve'!$D$16*(V118/$Z$4)^1+'LED Curve'!$D$17)*$AE$4))</f>
        <v>0</v>
      </c>
      <c r="AR118" s="57">
        <f>IF(AQ118=0,0,IF(D118&lt;(SUM(AJ118:AQ118)+('LED Curve'!$D$14*(V118/$Z$5)^3+'LED Curve'!$D$15*(V118/$Z$5)^2+'LED Curve'!$D$16*(V118/$Z$5)^1+'LED Curve'!$D$17)*$AE$5+((R$5-1)*Design!C$18)),0,         ('LED Curve'!$D$14*(V118/$Z$5)^3+'LED Curve'!$D$15*(V118/$Z$5)^2+'LED Curve'!$D$16*(V118/$Z$5)^1+'LED Curve'!$D$17)*$AE$5))</f>
        <v>0</v>
      </c>
      <c r="AS118" s="57">
        <f>IF(AR118=0,0,IF(D118&lt;(SUM(AJ118:AR118)+('LED Curve'!$D$14*(V118/$Z$6)^3+'LED Curve'!$D$15*(V118/$Z$6)^2+'LED Curve'!$D$16*(V118/$Z$6)^1+'LED Curve'!$D$17)*$AE$6+((R$5-1)*Design!C$18)),0,         ('LED Curve'!$D$14*(V118/$Z$6)^3+'LED Curve'!$D$15*(V118/$Z$6)^2+'LED Curve'!$D$16*(V118/$Z$6)^1+'LED Curve'!$D$17)*$AE$6))</f>
        <v>0</v>
      </c>
      <c r="AU118" s="59">
        <f>IF(E118&lt;('LED Curve'!$D$14*(W118/$W$2)^3+'LED Curve'!$D$15*(W118/$W$2)^2+'LED Curve'!$D$16*(W118/$W$2)^1+'LED Curve'!$D$17)*$AC$2+((R$5-1)*Design!C$18),0,         ('LED Curve'!$D$14*(W118/$W$2)^3+'LED Curve'!$D$15*(W118/$W$2)^2+'LED Curve'!$D$16*(W118/$W$2)^1+'LED Curve'!$D$17)*$AC$2)</f>
        <v>26.963074385801569</v>
      </c>
      <c r="AV118" s="59">
        <f>IF(AU118=0,0,IF(E118&lt;AU118+('LED Curve'!$D$14*(W118/$W$3)^3+'LED Curve'!$D$15*(W118/$W$3)^2+'LED Curve'!$D$16*(W118/$W$3)^1+'LED Curve'!$D$17)*$AC$3+((R$5-2)*Design!C$18),0,         ('LED Curve'!$D$14*(W118/$W$3)^3+'LED Curve'!$D$15*(W118/$W$3)^2+'LED Curve'!$D$16*(W118/$W$3)^1+'LED Curve'!$D$17)*$AC$3))</f>
        <v>67.407685964503926</v>
      </c>
      <c r="AW118" s="59">
        <f>IF(AV118=0,0,IF(E118&lt;(SUM(AU118:AV118)+('LED Curve'!$D$14*(W118/$W$4)^3+'LED Curve'!$D$15*(W118/$W$4)^2+'LED Curve'!$D$16*(W118/$W$4)^1+'LED Curve'!$D$17)*$AC$4+((R$5-3)*Design!C$18)),0,         ('LED Curve'!$D$14*(W118/$W$4)^3+'LED Curve'!$D$15*(W118/$W$4)^2+'LED Curve'!$D$16*(W118/$W$4)^1+'LED Curve'!$D$17)*$AC$4))</f>
        <v>60.666917368053532</v>
      </c>
      <c r="AX118" s="59">
        <f>IF(AW118=0,0,IF(E118&lt;(SUM(AU118:AW118)+('LED Curve'!$D$14*(W118/$W$5)^3+'LED Curve'!$D$15*(W118/$W$5)^2+'LED Curve'!$D$16*(W118/$W$5)^1+'LED Curve'!$D$17)*$AC$5+((R$5-4)*Design!C$18)),0,         ('LED Curve'!$D$14*(W118/$W$5)^3+'LED Curve'!$D$15*(W118/$W$5)^2+'LED Curve'!$D$16*(W118/$W$5)^1+'LED Curve'!$D$17)*$AC$5))</f>
        <v>0</v>
      </c>
      <c r="AY118" s="59">
        <f>IF(AX118=0,0,IF(E118&lt;(SUM(AU118:AX118)+ ('LED Curve'!$D$14*(W118/$W$6)^3+'LED Curve'!$D$15*(W118/$W$6)^2+'LED Curve'!$D$16*(W118/$W$6)^1+'LED Curve'!$D$17)*$AC$6+((R$5-5)*Design!C$18)),0,         ('LED Curve'!$D$14*(W118/$W$6)^3+'LED Curve'!$D$15*(W118/$W$6)^2+'LED Curve'!$D$16*(W118/$W$6)^1+'LED Curve'!$D$17)*$AC$6))</f>
        <v>0</v>
      </c>
      <c r="AZ118" s="59">
        <f>IF(AY118=0,0,IF(E118&lt;(SUM(AU118:AY118)+('LED Curve'!$D$14*(W118/$Z$2)^3+'LED Curve'!$D$15*(W118/$Z$2)^2+'LED Curve'!$D$16*(W118/$Z$2)^1+'LED Curve'!$D$17)*$AE$2+((R$5-6)*Design!C$18)),0,         ('LED Curve'!$D$14*(W118/$Z$2)^3+'LED Curve'!$D$15*(W118/$Z$2)^2+'LED Curve'!$D$16*(W118/$Z$2)^1+'LED Curve'!$D$17)*$AE$2))</f>
        <v>0</v>
      </c>
      <c r="BA118" s="59">
        <f>IF(AZ118=0,0,IF(E118&lt;(SUM(AU118:AZ118)+('LED Curve'!$D$14*(W118/$Z$3)^3+'LED Curve'!$D$15*(W118/$Z$3)^2+'LED Curve'!$D$16*(W118/$Z$3)^1+'LED Curve'!$D$17)*$AE$3+((R$5-7)*Design!C$18)),0,         ('LED Curve'!$D$14*(W118/$Z$3)^3+'LED Curve'!$D$15*(W118/$Z$3)^2+'LED Curve'!$D$16*(W118/$Z$3)^1+'LED Curve'!$D$17)*$AE$3))</f>
        <v>0</v>
      </c>
      <c r="BB118" s="59">
        <f>IF(BA118=0,0,IF(E118&lt;(SUM(AU118:BA118)+('LED Curve'!$D$14*(W118/$Z$4)^3+'LED Curve'!$D$15*(W118/$Z$4)^2+'LED Curve'!$D$16*(W118/$Z$4)^1+'LED Curve'!$D$17)*$AE$4+((R$5-8)*Design!C$18)),0,         ('LED Curve'!$D$14*(W118/$Z$4)^3+'LED Curve'!$D$15*(W118/$Z$4)^2+'LED Curve'!$D$16*(W118/$Z$4)^1+'LED Curve'!$D$17)*$AE$4))</f>
        <v>0</v>
      </c>
      <c r="BC118" s="59">
        <f>IF(BB118=0,0,IF(E118&lt;(SUM(AU118:BB118)+('LED Curve'!$D$14*(W118/$Z$5)^3+'LED Curve'!$D$15*(W118/$Z$5)^2+'LED Curve'!$D$16*(W118/$Z$5)^1+'LED Curve'!$D$17)*$AE$5+((R$5-9)*Design!C$18)),0,         ('LED Curve'!$D$14*(W118/$Z$5)^3+'LED Curve'!$D$15*(W118/$Z$5)^2+'LED Curve'!$D$16*(W118/$Z$5)^1+'LED Curve'!$D$17)*$AE$5))</f>
        <v>0</v>
      </c>
      <c r="BD118" s="59">
        <f>IF(BC118=0,0,IF(E118&lt;(SUM(AU118:BC118)+('LED Curve'!$D$14*(W118/$Z$6)^3+'LED Curve'!$D$15*(W118/$Z$6)^2+'LED Curve'!$D$16*(W118/$Z$6)^1+'LED Curve'!$D$17)*$AE$6+((R$5-10)*Design!C$18)),0,         ('LED Curve'!$D$14*(W118/$Z$6)^3+'LED Curve'!$D$15*(W118/$Z$6)^2+'LED Curve'!$D$16*(W118/$Z$6)^1+'LED Curve'!$D$17)*$AE$6))</f>
        <v>0</v>
      </c>
      <c r="BE118">
        <f t="shared" si="158"/>
        <v>155.03767771835902</v>
      </c>
      <c r="BF118" s="64">
        <f t="shared" si="124"/>
        <v>259.83191720716997</v>
      </c>
      <c r="BG118" s="64">
        <f t="shared" si="125"/>
        <v>259.83191720716997</v>
      </c>
      <c r="BH118" s="64">
        <f t="shared" si="126"/>
        <v>0</v>
      </c>
      <c r="BI118" s="64">
        <f t="shared" si="127"/>
        <v>0</v>
      </c>
      <c r="BJ118" s="64">
        <f t="shared" si="128"/>
        <v>0</v>
      </c>
      <c r="BK118" s="64">
        <f t="shared" si="129"/>
        <v>0</v>
      </c>
      <c r="BL118" s="64">
        <f t="shared" si="130"/>
        <v>0</v>
      </c>
      <c r="BM118" s="64">
        <f t="shared" si="131"/>
        <v>0</v>
      </c>
      <c r="BN118" s="64">
        <f t="shared" si="132"/>
        <v>0</v>
      </c>
      <c r="BO118" s="64">
        <f t="shared" si="133"/>
        <v>0</v>
      </c>
      <c r="BQ118" s="67">
        <f t="shared" si="134"/>
        <v>267.20418661521171</v>
      </c>
      <c r="BR118" s="67">
        <f t="shared" si="135"/>
        <v>267.20418661521171</v>
      </c>
      <c r="BS118" s="67">
        <f t="shared" si="136"/>
        <v>267.20418661521171</v>
      </c>
      <c r="BT118" s="67">
        <f t="shared" si="137"/>
        <v>0</v>
      </c>
      <c r="BU118" s="67">
        <f t="shared" si="138"/>
        <v>0</v>
      </c>
      <c r="BV118" s="67">
        <f t="shared" si="139"/>
        <v>0</v>
      </c>
      <c r="BW118" s="67">
        <f t="shared" si="140"/>
        <v>0</v>
      </c>
      <c r="BX118" s="67">
        <f t="shared" si="141"/>
        <v>0</v>
      </c>
      <c r="BY118" s="67">
        <f t="shared" si="142"/>
        <v>0</v>
      </c>
      <c r="BZ118" s="67">
        <f t="shared" si="143"/>
        <v>0</v>
      </c>
      <c r="CB118" s="70">
        <f t="shared" si="144"/>
        <v>275.30394776190877</v>
      </c>
      <c r="CC118" s="70">
        <f t="shared" si="145"/>
        <v>275.30394776190877</v>
      </c>
      <c r="CD118" s="70">
        <f t="shared" si="146"/>
        <v>275.30394776190877</v>
      </c>
      <c r="CE118" s="70">
        <f t="shared" si="147"/>
        <v>0</v>
      </c>
      <c r="CF118" s="70">
        <f t="shared" si="148"/>
        <v>0</v>
      </c>
      <c r="CG118" s="70">
        <f t="shared" si="149"/>
        <v>0</v>
      </c>
      <c r="CH118" s="70">
        <f t="shared" si="150"/>
        <v>0</v>
      </c>
      <c r="CI118" s="70">
        <f t="shared" si="151"/>
        <v>0</v>
      </c>
      <c r="CJ118" s="70">
        <f t="shared" si="152"/>
        <v>0</v>
      </c>
      <c r="CK118" s="70">
        <f t="shared" si="153"/>
        <v>0</v>
      </c>
      <c r="CL118">
        <f t="shared" si="159"/>
        <v>825.91184328572626</v>
      </c>
      <c r="CM118" s="64">
        <f t="shared" si="160"/>
        <v>259.83191720716997</v>
      </c>
      <c r="CN118" s="64">
        <f t="shared" si="161"/>
        <v>259.83191720716997</v>
      </c>
      <c r="CO118" s="64">
        <f t="shared" si="162"/>
        <v>0</v>
      </c>
      <c r="CP118" s="64">
        <f t="shared" si="163"/>
        <v>0</v>
      </c>
      <c r="CQ118" s="64">
        <f t="shared" si="164"/>
        <v>0</v>
      </c>
      <c r="CR118" s="64">
        <f t="shared" si="165"/>
        <v>0</v>
      </c>
      <c r="CS118" s="64">
        <f t="shared" si="166"/>
        <v>0</v>
      </c>
      <c r="CT118" s="64">
        <f t="shared" si="167"/>
        <v>0</v>
      </c>
      <c r="CU118" s="64">
        <f t="shared" si="168"/>
        <v>0</v>
      </c>
      <c r="CV118" s="64">
        <f t="shared" si="169"/>
        <v>0</v>
      </c>
      <c r="CX118" s="103">
        <f t="shared" si="170"/>
        <v>267.20418661521171</v>
      </c>
      <c r="CY118" s="103">
        <f t="shared" si="171"/>
        <v>267.20418661521171</v>
      </c>
      <c r="CZ118" s="103">
        <f t="shared" si="172"/>
        <v>267.20418661521171</v>
      </c>
      <c r="DA118" s="103">
        <f t="shared" si="173"/>
        <v>0</v>
      </c>
      <c r="DB118" s="103">
        <f t="shared" si="174"/>
        <v>0</v>
      </c>
      <c r="DC118" s="103">
        <f t="shared" si="175"/>
        <v>0</v>
      </c>
      <c r="DD118" s="103">
        <f t="shared" si="176"/>
        <v>0</v>
      </c>
      <c r="DE118" s="103">
        <f t="shared" si="177"/>
        <v>0</v>
      </c>
      <c r="DF118" s="103">
        <f t="shared" si="178"/>
        <v>0</v>
      </c>
      <c r="DG118" s="103">
        <f t="shared" si="179"/>
        <v>0</v>
      </c>
      <c r="DI118" s="70">
        <f t="shared" si="180"/>
        <v>275.30394776190877</v>
      </c>
      <c r="DJ118" s="70">
        <f t="shared" si="181"/>
        <v>275.30394776190877</v>
      </c>
      <c r="DK118" s="70">
        <f t="shared" si="182"/>
        <v>275.30394776190877</v>
      </c>
      <c r="DL118" s="70">
        <f t="shared" si="183"/>
        <v>0</v>
      </c>
      <c r="DM118" s="70">
        <f t="shared" si="184"/>
        <v>0</v>
      </c>
      <c r="DN118" s="70">
        <f t="shared" si="185"/>
        <v>0</v>
      </c>
      <c r="DO118" s="70">
        <f t="shared" si="186"/>
        <v>0</v>
      </c>
      <c r="DP118" s="70">
        <f t="shared" si="187"/>
        <v>0</v>
      </c>
      <c r="DQ118" s="70">
        <f t="shared" si="188"/>
        <v>0</v>
      </c>
      <c r="DR118" s="70">
        <f t="shared" si="189"/>
        <v>0</v>
      </c>
      <c r="DT118">
        <f t="shared" si="190"/>
        <v>38.011126579112904</v>
      </c>
      <c r="DU118">
        <f t="shared" si="191"/>
        <v>43.474481562405735</v>
      </c>
      <c r="DV118">
        <f t="shared" si="192"/>
        <v>49.310098541047715</v>
      </c>
      <c r="DX118">
        <f t="shared" si="193"/>
        <v>0.72688519196481793</v>
      </c>
      <c r="DY118">
        <f t="shared" si="194"/>
        <v>0.71949963521870308</v>
      </c>
      <c r="DZ118">
        <f t="shared" si="195"/>
        <v>0.71149639176181245</v>
      </c>
      <c r="EB118">
        <f t="shared" si="196"/>
        <v>7.0088178369737379</v>
      </c>
      <c r="EC118">
        <f t="shared" si="197"/>
        <v>17.522044592434344</v>
      </c>
      <c r="ED118">
        <f t="shared" si="198"/>
        <v>0</v>
      </c>
      <c r="EE118">
        <f t="shared" si="199"/>
        <v>0</v>
      </c>
      <c r="EF118">
        <f t="shared" si="200"/>
        <v>0</v>
      </c>
      <c r="EG118">
        <f t="shared" si="201"/>
        <v>0</v>
      </c>
      <c r="EH118">
        <f t="shared" si="202"/>
        <v>0</v>
      </c>
      <c r="EI118">
        <f t="shared" si="203"/>
        <v>0</v>
      </c>
      <c r="EJ118">
        <f t="shared" si="204"/>
        <v>0</v>
      </c>
      <c r="EK118">
        <f t="shared" si="205"/>
        <v>0</v>
      </c>
      <c r="EM118">
        <f t="shared" si="206"/>
        <v>7.2085156641782939</v>
      </c>
      <c r="EN118">
        <f t="shared" si="207"/>
        <v>18.021289160445733</v>
      </c>
      <c r="EO118">
        <f t="shared" si="208"/>
        <v>16.219160244401159</v>
      </c>
      <c r="EP118">
        <f t="shared" si="209"/>
        <v>0</v>
      </c>
      <c r="EQ118">
        <f t="shared" si="210"/>
        <v>0</v>
      </c>
      <c r="ER118">
        <f t="shared" si="211"/>
        <v>0</v>
      </c>
      <c r="ES118">
        <f t="shared" si="212"/>
        <v>0</v>
      </c>
      <c r="ET118">
        <f t="shared" si="213"/>
        <v>0</v>
      </c>
      <c r="EU118">
        <f t="shared" si="214"/>
        <v>0</v>
      </c>
      <c r="EV118">
        <f t="shared" si="215"/>
        <v>0</v>
      </c>
      <c r="EX118">
        <f t="shared" si="216"/>
        <v>7.4230408222091757</v>
      </c>
      <c r="EY118">
        <f t="shared" si="217"/>
        <v>18.557602055522942</v>
      </c>
      <c r="EZ118">
        <f t="shared" si="218"/>
        <v>16.701841849970645</v>
      </c>
      <c r="FA118">
        <f t="shared" si="219"/>
        <v>0</v>
      </c>
      <c r="FB118">
        <f t="shared" si="220"/>
        <v>0</v>
      </c>
      <c r="FC118">
        <f t="shared" si="221"/>
        <v>0</v>
      </c>
      <c r="FD118">
        <f t="shared" si="222"/>
        <v>0</v>
      </c>
      <c r="FE118">
        <f t="shared" si="223"/>
        <v>0</v>
      </c>
      <c r="FF118">
        <f t="shared" si="224"/>
        <v>0</v>
      </c>
      <c r="FG118">
        <f t="shared" si="225"/>
        <v>0</v>
      </c>
      <c r="FJ118">
        <f>IF($W$2=0,0,IF(BF118&lt;=0,0,('LED Curve'!$D$19*(BF118/$W$2)^3+'LED Curve'!$D$20*(BF118/$W$2)^2+'LED Curve'!$D$21*(BF118/$W$2)^1+'LED Curve'!$D$22)*$AC$2*$W$2))</f>
        <v>858.66678028320405</v>
      </c>
      <c r="FK118">
        <f>IF($W$3=0,0,IF(BG118&lt;=0,0,('LED Curve'!$D$19*(BG118/$W$3)^3+'LED Curve'!$D$20*(BG118/$W$3)^2+'LED Curve'!$D$21*(BG118/$W$3)^1+'LED Curve'!$D$22)*$AC$3*$W$3))</f>
        <v>2146.6669507080101</v>
      </c>
      <c r="FL118">
        <f>IF($W$4=0,0,IF(BH118&lt;=0,0,('LED Curve'!$D$19*(BH118/$W$4)^3+'LED Curve'!$D$20*(BH118/$W$4)^2+'LED Curve'!$D$21*(BH118/$W$4)^1+'LED Curve'!$D$22)*$AC$4*$W$4))</f>
        <v>0</v>
      </c>
      <c r="FM118">
        <f>IF($W$5=0,0,IF(BI118&lt;=0,0,('LED Curve'!$D$19*(BI118/$W$5)^3+'LED Curve'!$D$20*(BI118/$W$5)^2+'LED Curve'!$D$21*(BI118/$W$5)^1+'LED Curve'!$D$22)*$AC$5*$W$5))</f>
        <v>0</v>
      </c>
      <c r="FN118">
        <f>IF($W$6=0,0,IF(BJ118&lt;=0,0,('LED Curve'!$D$19*(BJ118/$W$6)^3+'LED Curve'!$D$20*(BJ118/$W$6)^2+'LED Curve'!$D$21*(BJ118/$W$6)^1+'LED Curve'!$D$22)*$AC$6*$W$6))</f>
        <v>0</v>
      </c>
      <c r="FO118">
        <f>IF($Z$2=0,0,IF(BK118&lt;=0,0,('LED Curve'!$D$19*(BK118/$Z$2)^3+'LED Curve'!$D$20*(BK118/$Z$2)^2+'LED Curve'!$D$21*(BK118/$Z$2)^1+'LED Curve'!$D$22)*$AE$2*$Z$2))</f>
        <v>0</v>
      </c>
      <c r="FP118">
        <f>IF($Z$3=0,0,IF(BL118&lt;=0,0,('LED Curve'!$D$19*(BL118/$Z$3)^3+'LED Curve'!$D$20*(BL118/$Z$3)^2+'LED Curve'!$D$21*(BL118/$Z$3)^1+'LED Curve'!$D$22)*$AE$3*$Z$3))</f>
        <v>0</v>
      </c>
      <c r="FQ118">
        <f>IF($Z$4=0,0,IF(BM118&lt;=0,0,('LED Curve'!$D$19*(BM118/$Z$4)^3+'LED Curve'!$D$20*(BM118/$Z$4)^2+'LED Curve'!$D$21*(BM118/$Z$4)^1+'LED Curve'!$D$22)*$AE$4*$Z$4))</f>
        <v>0</v>
      </c>
      <c r="FR118">
        <f>IF($Z$5=0,0,IF(BN118&lt;=0,0,('LED Curve'!$D$19*(BN118/$Z$5)^3+'LED Curve'!$D$20*(BN118/$Z$5)^2+'LED Curve'!$D$21*(BN118/$Z$5)^1+'LED Curve'!$D$22)*$AE$5*$Z$5))</f>
        <v>0</v>
      </c>
      <c r="FS118">
        <f>IF($Z$6=0,0,IF(BO118&lt;=0,0,('LED Curve'!$D$19*(BO118/$Z$6)^3+'LED Curve'!$D$20*(BO118/$Z$6)^2+'LED Curve'!$D$21*(BO118/$Z$6)^1+'LED Curve'!$D$22)*$AE$6*$Z$6))</f>
        <v>0</v>
      </c>
      <c r="FU118">
        <f>IF($W$2=0,0,IF(BQ118&lt;=0,0,('LED Curve'!$D$19*(BQ118/$W$2)^3+'LED Curve'!$D$20*(BQ118/$W$2)^2+'LED Curve'!$D$21*(BQ118/$W$2)^1+'LED Curve'!$D$22)*$AC$2*$W$2))</f>
        <v>871.67285772581192</v>
      </c>
      <c r="FV118">
        <f>IF($W$3=0,0,IF(BR118&lt;=0,0,('LED Curve'!$D$19*(BR118/$W$3)^3+'LED Curve'!$D$20*(BR118/$W$3)^2+'LED Curve'!$D$21*(BR118/$W$3)^1+'LED Curve'!$D$22)*$AC$3*$W$3))</f>
        <v>2179.18214431453</v>
      </c>
      <c r="FW118">
        <f>IF($W$4=0,0,IF(BS118&lt;=0,0,('LED Curve'!$D$19*(BS118/$W$4)^3+'LED Curve'!$D$20*(BS118/$W$4)^2+'LED Curve'!$D$21*(BS118/$W$4)^1+'LED Curve'!$D$22)*$AC$4*$W$4))</f>
        <v>1961.2639298830768</v>
      </c>
      <c r="FX118">
        <f>IF($W$5=0,0,IF(BT118&lt;=0,0,('LED Curve'!$D$19*(BT118/$W$5)^3+'LED Curve'!$D$20*(BT118/$W$5)^2+'LED Curve'!$D$21*(BT118/$W$5)^1+'LED Curve'!$D$22)*$AC$5*$W$5))</f>
        <v>0</v>
      </c>
      <c r="FY118">
        <f>IF($W$6=0,0,IF(BU118&lt;=0,0,('LED Curve'!$D$19*(BU118/$W$6)^3+'LED Curve'!$D$20*(BU118/$W$6)^2+'LED Curve'!$D$21*(BU118/$W$6)^1+'LED Curve'!$D$22)*$AC$6*$W$6))</f>
        <v>0</v>
      </c>
      <c r="FZ118">
        <f>IF($Z$2=0,0,IF(BV118&lt;=0,0,('LED Curve'!$D$19*(BV118/$Z$2)^3+'LED Curve'!$D$20*(BV118/$Z$2)^2+'LED Curve'!$D$21*(BV118/$Z$2)^1+'LED Curve'!$D$22)*$AE$2*$Z$2))</f>
        <v>0</v>
      </c>
      <c r="GA118">
        <f>IF($Z$3=0,0,IF(BW118&lt;=0,0,('LED Curve'!$D$19*(BW118/$Z$3)^3+'LED Curve'!$D$20*(BW118/$Z$3)^2+'LED Curve'!$D$21*(BW118/$Z$3)^1+'LED Curve'!$D$22)*$AE$3*$Z$3))</f>
        <v>0</v>
      </c>
      <c r="GB118">
        <f>IF($Z$4=0,0,IF(BX118&lt;=0,0,('LED Curve'!$D$19*(BX118/$Z$4)^3+'LED Curve'!$D$20*(BX118/$Z$4)^2+'LED Curve'!$D$21*(BX118/$Z$4)^1+'LED Curve'!$D$22)*$AE$4*$Z$4))</f>
        <v>0</v>
      </c>
      <c r="GC118">
        <f>IF($Z$5=0,0,IF(BY118&lt;=0,0,('LED Curve'!$D$19*(BY118/$Z$5)^3+'LED Curve'!$D$20*(BY118/$Z$5)^2+'LED Curve'!$D$21*(BY118/$Z$5)^1+'LED Curve'!$D$22)*$AE$5*$Z$5))</f>
        <v>0</v>
      </c>
      <c r="GD118">
        <f>IF($Z$6=0,0,IF(BZ118&lt;=0,0,('LED Curve'!$D$19*(BZ118/$Z$6)^3+'LED Curve'!$D$20*(BZ118/$Z$6)^2+'LED Curve'!$D$21*(BZ118/$Z$6)^1+'LED Curve'!$D$22)*$AE$6*$Z$6))</f>
        <v>0</v>
      </c>
      <c r="GF118">
        <f>IF($W$2=0,0,IF(CB118&lt;=0,0,('LED Curve'!$D$19*(CB118/$W$2)^3+'LED Curve'!$D$20*(CB118/$W$2)^2+'LED Curve'!$D$21*(CB118/$W$2)^1+'LED Curve'!$D$22)*$AC$2*$W$2))</f>
        <v>884.98033196735184</v>
      </c>
      <c r="GG118">
        <f>IF($W$3=0,0,IF(CC118&lt;=0,0,('LED Curve'!$D$19*(CC118/$W$3)^3+'LED Curve'!$D$20*(CC118/$W$3)^2+'LED Curve'!$D$21*(CC118/$W$3)^1+'LED Curve'!$D$22)*$AC$3*$W$3))</f>
        <v>2212.4508299183794</v>
      </c>
      <c r="GH118">
        <f>IF($W$4=0,0,IF(CD118&lt;=0,0,('LED Curve'!$D$19*(CD118/$W$4)^3+'LED Curve'!$D$20*(CD118/$W$4)^2+'LED Curve'!$D$21*(CD118/$W$4)^1+'LED Curve'!$D$22)*$AC$4*$W$4))</f>
        <v>1991.2057469265417</v>
      </c>
      <c r="GI118">
        <f>IF($W$5=0,0,IF(CE118&lt;=0,0,('LED Curve'!$D$19*(CE118/$W$5)^3+'LED Curve'!$D$20*(CE118/$W$5)^2+'LED Curve'!$D$21*(CE118/$W$5)^1+'LED Curve'!$D$22)*$AC$5*$W$5))</f>
        <v>0</v>
      </c>
      <c r="GJ118">
        <f>IF($W$6=0,0,IF(CF118&lt;=0,0,('LED Curve'!$D$19*(CF118/$W$6)^3+'LED Curve'!$D$20*(CF118/$W$6)^2+'LED Curve'!$D$21*(CF118/$W$6)^1+'LED Curve'!$D$22)*$AC$6*$W$6))</f>
        <v>0</v>
      </c>
      <c r="GK118">
        <f>IF($Z$2=0,0,IF(CG118&lt;=0,0,('LED Curve'!$D$19*(CG118/$Z$2)^3+'LED Curve'!$D$20*(CG118/$Z$2)^2+'LED Curve'!$D$21*(CG118/$Z$2)^1+'LED Curve'!$D$22)*$AE$2*$Z$2))</f>
        <v>0</v>
      </c>
      <c r="GL118">
        <f>IF($Z$3=0,0,IF(CH118&lt;=0,0,('LED Curve'!$D$19*(CH118/$Z$3)^3+'LED Curve'!$D$20*(CH118/$Z$3)^2+'LED Curve'!$D$21*(CH118/$Z$3)^1+'LED Curve'!$D$22)*$AE$3*$Z$3))</f>
        <v>0</v>
      </c>
      <c r="GM118">
        <f>IF($Z$4=0,0,IF(CI118&lt;=0,0,('LED Curve'!$D$19*(CI118/$Z$4)^3+'LED Curve'!$D$20*(CI118/$Z$4)^2+'LED Curve'!$D$21*(CI118/$Z$4)^1+'LED Curve'!$D$22)*$AE$4*$Z$4))</f>
        <v>0</v>
      </c>
      <c r="GN118">
        <f>IF($Z$5=0,0,IF(CJ118&lt;=0,0,('LED Curve'!$D$19*(CJ118/$Z$5)^3+'LED Curve'!$D$20*(CJ118/$Z$5)^2+'LED Curve'!$D$21*(CJ118/$Z$5)^1+'LED Curve'!$D$22)*$AE$5*$Z$5))</f>
        <v>0</v>
      </c>
      <c r="GO118">
        <f>IF($Z$6=0,0,IF(CK118&lt;=0,0,('LED Curve'!$D$19*(CK118/$Z$6)^3+'LED Curve'!$D$20*(CK118/$Z$6)^2+'LED Curve'!$D$21*(CK118/$Z$6)^1+'LED Curve'!$D$22)*$AE$6*$Z$6))</f>
        <v>0</v>
      </c>
      <c r="GQ118">
        <f t="shared" si="226"/>
        <v>3005.333730991214</v>
      </c>
      <c r="GR118">
        <f t="shared" si="154"/>
        <v>1240.437845573636</v>
      </c>
      <c r="GS118">
        <f t="shared" si="227"/>
        <v>5012.1189319234181</v>
      </c>
      <c r="GT118">
        <f t="shared" si="155"/>
        <v>2703.8930150843025</v>
      </c>
      <c r="GU118">
        <f t="shared" si="228"/>
        <v>5088.6369088122728</v>
      </c>
      <c r="GV118">
        <f t="shared" si="156"/>
        <v>2526.5248642539354</v>
      </c>
    </row>
    <row r="119" spans="1:204" ht="16.899999999999999">
      <c r="A119">
        <v>108</v>
      </c>
      <c r="B119">
        <f t="shared" si="117"/>
        <v>3.5156250000000001E-3</v>
      </c>
      <c r="C119" s="50">
        <f t="shared" si="118"/>
        <v>146.75778625289732</v>
      </c>
      <c r="D119" s="50">
        <f t="shared" si="119"/>
        <v>163.21976250321924</v>
      </c>
      <c r="E119" s="50">
        <f t="shared" si="120"/>
        <v>179.68173875354117</v>
      </c>
      <c r="G119" s="52">
        <f t="shared" si="121"/>
        <v>2.3294886706809095</v>
      </c>
      <c r="H119" s="52">
        <f t="shared" si="122"/>
        <v>2.59078988100348</v>
      </c>
      <c r="I119" s="52">
        <f t="shared" si="123"/>
        <v>2.85209109132605</v>
      </c>
      <c r="J119" s="52">
        <f>IF(C119&lt;Calculation!D$19,0,G119)</f>
        <v>2.3294886706809095</v>
      </c>
      <c r="K119" s="52">
        <f>IF(D119&lt;Calculation!D$19,0,H119)</f>
        <v>2.59078988100348</v>
      </c>
      <c r="L119" s="52">
        <f>IF(E119&lt;Calculation!D$19,0,I119)</f>
        <v>2.85209109132605</v>
      </c>
      <c r="M119" s="52">
        <f>IF(IF(C119&lt;Calculation!D$19,0,C119*(R$3/(R$2+R$3)))&gt;0,$H$2*SIN(2*PI()*$E$2*B119)+$H$5,0)</f>
        <v>2.3458931651722832</v>
      </c>
      <c r="N119" s="52">
        <f>IF(IF(D119&lt;Calculation!D$19,0,D119*(R$3/(R$2+R$3)))&gt;0,$J$2*SIN(2*PI()*$E$2*B119)+$J$5,0)</f>
        <v>2.413066468767743</v>
      </c>
      <c r="O119" s="52">
        <f>IF(IF(E119&lt;Calculation!D$19,0,E119*(R$3/(R$2+R$3)))&gt;0,$L$2*SIN(2*PI()*$E$2*B119)+$L$5,0)</f>
        <v>2.4867871980110996</v>
      </c>
      <c r="Q119" s="55">
        <f>(M119/Design!C$43)*10^3</f>
        <v>260.65479613025366</v>
      </c>
      <c r="R119" s="55">
        <f>(N119/Design!C$43)*10^3</f>
        <v>268.11849652974922</v>
      </c>
      <c r="S119" s="55">
        <f>(O119/Design!C$43)*10^3</f>
        <v>276.30968866789993</v>
      </c>
      <c r="U119" s="55">
        <f>(($H$2*SIN(2*PI()*$E$2*B119)+$H$5)/Design!C$43)*10^3</f>
        <v>260.65479613025366</v>
      </c>
      <c r="V119" s="55">
        <f>(($J$2*SIN(2*PI()*$E$2*B119)+$J$5)/Design!C$43)*10^3</f>
        <v>268.11849652974922</v>
      </c>
      <c r="W119" s="55">
        <f>(($L$2*SIN(2*PI()*$E$2*B119)+$L$5)/Design!C$43)*10^3</f>
        <v>276.30968866789993</v>
      </c>
      <c r="Y119" s="99">
        <f>IF(C119&lt;('LED Curve'!$D$14*(U119/$W$2)^3+'LED Curve'!$D$15*(U119/$W$2)^2+'LED Curve'!$D$16*(U119/$W$2)^1+'LED Curve'!$D$17)*$AC$2+((R$5-1)*Design!C$18),0,         ('LED Curve'!$D$14*(U119/$W$2)^3+'LED Curve'!$D$15*(U119/$W$2)^2+'LED Curve'!$D$16*(U119/$W$2)^1+'LED Curve'!$D$17)*$AC$2)</f>
        <v>26.975529069876782</v>
      </c>
      <c r="Z119" s="99">
        <f>IF(Y119=0,0,IF(C119&lt;Y119+('LED Curve'!$D$14*(U119/$W$3)^3+'LED Curve'!$D$15*(U119/$W$3)^2+'LED Curve'!$D$16*(U119/$W$3)^1+'LED Curve'!$D$17)*$AC$3+((R$5-2)*Design!C$18),0,         ('LED Curve'!$D$14*(U119/$W$3)^3+'LED Curve'!$D$15*(U119/$W$3)^2+'LED Curve'!$D$16*(U119/$W$3)^1+'LED Curve'!$D$17)*$AC$3))</f>
        <v>67.438822674691949</v>
      </c>
      <c r="AA119" s="99">
        <f>IF(Z119=0,0,IF(C119&lt;(SUM(Y119:Z119)+('LED Curve'!$D$14*(U119/$W$4)^3+'LED Curve'!$D$15*(U119/$W$4)^2+'LED Curve'!$D$16*(U119/$W$4)^1+'LED Curve'!$D$17)*$AC$4+((R$5-3)*Design!C$18)),0,         ('LED Curve'!$D$14*(U119/$W$4)^3+'LED Curve'!$D$15*(U119/$W$4)^2+'LED Curve'!$D$16*(U119/$W$4)^1+'LED Curve'!$D$17)*$AC$4))</f>
        <v>0</v>
      </c>
      <c r="AB119" s="99">
        <f>IF(AA119=0,0,IF(C119&lt;(SUM(Y119:AA119)+('LED Curve'!$D$14*(U119/$W$5)^3+'LED Curve'!$D$15*(U119/$W$5)^2+'LED Curve'!$D$16*(U119/$W$5)^1+'LED Curve'!$D$17)*$AC$5+((R$5-4)*Design!C$18)),0,         ('LED Curve'!$D$14*(U119/$W$5)^3+'LED Curve'!$D$15*(U119/$W$5)^2+'LED Curve'!$D$16*(U119/$W$5)^1+'LED Curve'!$D$17)*$AC$5))</f>
        <v>0</v>
      </c>
      <c r="AC119" s="99">
        <f>IF(AB119=0,0,IF(C119&lt;(SUM(Y119:AB119)+ ('LED Curve'!$D$14*(U119/$W$6)^3+'LED Curve'!$D$15*(U119/$W$6)^2+'LED Curve'!$D$16*(U119/$W$6)^1+'LED Curve'!$D$17)*$AC$6+((R$5-5)*Design!C$18)),0,         ('LED Curve'!$D$14*(U119/$W$6)^3+'LED Curve'!$D$15*(U119/$W$6)^2+'LED Curve'!$D$16*(U119/$W$6)^1+'LED Curve'!$D$17)*$AC$6))</f>
        <v>0</v>
      </c>
      <c r="AD119" s="99">
        <f>IF(AC119=0,0,IF(C119&lt;(SUM(Y119:AC119)+('LED Curve'!$D$14*(U119/$Z$2)^3+'LED Curve'!$D$15*(U119/$Z$2)^2+'LED Curve'!$D$16*(U119/$Z$2)^1+'LED Curve'!$D$17)*$AE$2+((R$5-6)*Design!C$18)),0,         ('LED Curve'!$D$14*(U119/$Z$2)^3+'LED Curve'!$D$15*(U119/$Z$2)^2+'LED Curve'!$D$16*(U119/$Z$2)^1+'LED Curve'!$D$17)*$AE$2))</f>
        <v>0</v>
      </c>
      <c r="AE119" s="99">
        <f>IF(AD119=0,0,IF(C119&lt;(SUM(Y119:AD119)+('LED Curve'!$D$14*(U119/$Z$3)^3+'LED Curve'!$D$15*(U119/$Z$3)^2+'LED Curve'!$D$16*(U119/$Z$3)^1+'LED Curve'!$D$17)*$AE$3+((R$5-7)*Design!C$18)),0,         ('LED Curve'!$D$14*(U119/$Z$3)^3+'LED Curve'!$D$15*(U119/$Z$3)^2+'LED Curve'!$D$16*(U119/$Z$3)^1+'LED Curve'!$D$17)*$AE$3))</f>
        <v>0</v>
      </c>
      <c r="AF119" s="99">
        <f>IF(AE119=0,0,IF(C119&lt;(SUM(Y119:AE119)+('LED Curve'!$D$14*(U119/$Z$4)^3+'LED Curve'!$D$15*(U119/$Z$4)^2+'LED Curve'!$D$16*(U119/$Z$4)^1+'LED Curve'!$D$17)*$AE$4+((R$5-8)*Design!C$18)),0,         ('LED Curve'!$D$14*(U119/$Z$4)^3+'LED Curve'!$D$15*(U119/$Z$4)^2+'LED Curve'!$D$16*(U119/$Z$4)^1+'LED Curve'!$D$17)*$AE$4))</f>
        <v>0</v>
      </c>
      <c r="AG119" s="99">
        <f>IF(AF119=0,0,IF(C119&lt;(SUM(Y119:AF119)+('LED Curve'!$D$14*(U119/$Z$5)^3+'LED Curve'!$D$15*(U119/$Z$5)^2+'LED Curve'!$D$16*(U119/$Z$5)^1+'LED Curve'!$D$17)*$AE$5+((R$5-9)*Design!C$18)),0,         ('LED Curve'!$D$14*(U119/$Z$5)^3+'LED Curve'!$D$15*(U119/$Z$5)^2+'LED Curve'!$D$16*(U119/$Z$5)^1+'LED Curve'!$D$17)*$AE$5))</f>
        <v>0</v>
      </c>
      <c r="AH119" s="99">
        <f>IF(AG119=0,0,IF(C119&lt;(SUM(Y119:AG119)+('LED Curve'!$D$14*(U119/$Z$6)^3+'LED Curve'!$D$15*(U119/$Z$6)^2+'LED Curve'!$D$16*(U119/$Z$6)^1+'LED Curve'!$D$17)*$AE$6+((R$5-10)*Design!C$18)),0,         ('LED Curve'!$D$14*(U119/$Z$6)^3+'LED Curve'!$D$15*(U119/$Z$6)^2+'LED Curve'!$D$16*(U119/$Z$6)^1+'LED Curve'!$D$17)*$AE$6))</f>
        <v>0</v>
      </c>
      <c r="AI119">
        <f t="shared" si="157"/>
        <v>94.414351744568734</v>
      </c>
      <c r="AJ119" s="57">
        <f>IF(D119&lt;('LED Curve'!$D$14*(V119/$W$2)^3+'LED Curve'!$D$15*(V119/$W$2)^2+'LED Curve'!$D$16*(V119/$W$2)^1+'LED Curve'!$D$17)*$AC$2+((R$5-1)*Design!C$18),0,         ('LED Curve'!$D$14*(V119/$W$2)^3+'LED Curve'!$D$15*(V119/$W$2)^2+'LED Curve'!$D$16*(V119/$W$2)^1+'LED Curve'!$D$17)*$AC$2)</f>
        <v>26.976873456699384</v>
      </c>
      <c r="AK119" s="57">
        <f>IF(AJ119=0,0,IF(D119&lt;AJ119+('LED Curve'!$D$14*(V119/$W$3)^3+'LED Curve'!$D$15*(V119/$W$3)^2+'LED Curve'!$D$16*(V119/$W$3)^1+'LED Curve'!$D$17)*$AC$3+((R$5-1)*Design!C$18),0,         ('LED Curve'!$D$14*(V119/$W$3)^3+'LED Curve'!$D$15*(V119/$W$3)^2+'LED Curve'!$D$16*(V119/$W$3)^1+'LED Curve'!$D$17)*$AC$3))</f>
        <v>67.442183641748457</v>
      </c>
      <c r="AL119" s="57">
        <f>IF(AK119=0,0,IF(D119&lt;(SUM(AJ119:AK119)+('LED Curve'!$D$14*(V119/$W$4)^3+'LED Curve'!$D$15*(V119/$W$4)^2+'LED Curve'!$D$16*(V119/$W$4)^1+'LED Curve'!$D$17)*$AC$4+((R$5-1)*Design!C$18)),0,         ('LED Curve'!$D$14*(V119/$W$4)^3+'LED Curve'!$D$15*(V119/$W$4)^2+'LED Curve'!$D$16*(V119/$W$4)^1+'LED Curve'!$D$17)*$AC$4))</f>
        <v>60.697965277573616</v>
      </c>
      <c r="AM119" s="57">
        <f>IF(AL119=0,0,IF(D119&lt;(SUM(AJ119:AL119)+('LED Curve'!$D$14*(V119/$W$5)^3+'LED Curve'!$D$15*(V119/$W$5)^2+'LED Curve'!$D$16*(V119/$W$5)^1+'LED Curve'!$D$17)*$AC$5+((R$5-1)*Design!C$18)),0,         ('LED Curve'!$D$14*(V119/$W$5)^3+'LED Curve'!$D$15*(V119/$W$5)^2+'LED Curve'!$D$16*(V119/$W$5)^1+'LED Curve'!$D$17)*$AC$5))</f>
        <v>0</v>
      </c>
      <c r="AN119" s="57">
        <f>IF(AM119=0,0,IF(D119&lt;(SUM(AJ119:AM119)+ ('LED Curve'!$D$14*(V119/$W$6)^3+'LED Curve'!$D$15*(V119/$W$6)^2+'LED Curve'!$D$16*(V119/$W$6)^1+'LED Curve'!$D$17)*$AC$6+((R$5-1)*Design!C$18)),0,         ('LED Curve'!$D$14*(V119/$W$6)^3+'LED Curve'!$D$15*(V119/$W$6)^2+'LED Curve'!$D$16*(V119/$W$6)^1+'LED Curve'!$D$17)*$AC$6))</f>
        <v>0</v>
      </c>
      <c r="AO119" s="57">
        <f>IF(AN119=0,0,IF(D119&lt;(SUM(AJ119:AN119)+('LED Curve'!$D$14*(V119/$Z$2)^3+'LED Curve'!$D$15*(V119/$Z$2)^2+'LED Curve'!$D$16*(V119/$Z$2)^1+'LED Curve'!$D$17)*$AE$2+((R$5-1)*Design!C$18)),0,         ('LED Curve'!$D$14*(V119/$Z$2)^3+'LED Curve'!$D$15*(V119/$Z$2)^2+'LED Curve'!$D$16*(V119/$Z$2)^1+'LED Curve'!$D$17)*$AE$2))</f>
        <v>0</v>
      </c>
      <c r="AP119" s="57">
        <f>IF(AO119=0,0,IF(D119&lt;(SUM(AJ119:AO119)+('LED Curve'!$D$14*(V119/$Z$3)^3+'LED Curve'!$D$15*(V119/$Z$3)^2+'LED Curve'!$D$16*(V119/$Z$3)^1+'LED Curve'!$D$17)*$AE$3+((R$5-1)*Design!C$18)),0,         ('LED Curve'!$D$14*(V119/$Z$3)^3+'LED Curve'!$D$15*(V119/$Z$3)^2+'LED Curve'!$D$16*(V119/$Z$3)^1+'LED Curve'!$D$17)*$AE$3))</f>
        <v>0</v>
      </c>
      <c r="AQ119" s="57">
        <f>IF(AP119=0,0,IF(D119&lt;(SUM(AJ119:AP119)+('LED Curve'!$D$14*(V119/$Z$4)^3+'LED Curve'!$D$15*(V119/$Z$4)^2+'LED Curve'!$D$16*(V119/$Z$4)^1+'LED Curve'!$D$17)*$AE$4+((R$5-1)*Design!C$18)),0,         ('LED Curve'!$D$14*(V119/$Z$4)^3+'LED Curve'!$D$15*(V119/$Z$4)^2+'LED Curve'!$D$16*(V119/$Z$4)^1+'LED Curve'!$D$17)*$AE$4))</f>
        <v>0</v>
      </c>
      <c r="AR119" s="57">
        <f>IF(AQ119=0,0,IF(D119&lt;(SUM(AJ119:AQ119)+('LED Curve'!$D$14*(V119/$Z$5)^3+'LED Curve'!$D$15*(V119/$Z$5)^2+'LED Curve'!$D$16*(V119/$Z$5)^1+'LED Curve'!$D$17)*$AE$5+((R$5-1)*Design!C$18)),0,         ('LED Curve'!$D$14*(V119/$Z$5)^3+'LED Curve'!$D$15*(V119/$Z$5)^2+'LED Curve'!$D$16*(V119/$Z$5)^1+'LED Curve'!$D$17)*$AE$5))</f>
        <v>0</v>
      </c>
      <c r="AS119" s="57">
        <f>IF(AR119=0,0,IF(D119&lt;(SUM(AJ119:AR119)+('LED Curve'!$D$14*(V119/$Z$6)^3+'LED Curve'!$D$15*(V119/$Z$6)^2+'LED Curve'!$D$16*(V119/$Z$6)^1+'LED Curve'!$D$17)*$AE$6+((R$5-1)*Design!C$18)),0,         ('LED Curve'!$D$14*(V119/$Z$6)^3+'LED Curve'!$D$15*(V119/$Z$6)^2+'LED Curve'!$D$16*(V119/$Z$6)^1+'LED Curve'!$D$17)*$AE$6))</f>
        <v>0</v>
      </c>
      <c r="AU119" s="59">
        <f>IF(E119&lt;('LED Curve'!$D$14*(W119/$W$2)^3+'LED Curve'!$D$15*(W119/$W$2)^2+'LED Curve'!$D$16*(W119/$W$2)^1+'LED Curve'!$D$17)*$AC$2+((R$5-1)*Design!C$18),0,         ('LED Curve'!$D$14*(W119/$W$2)^3+'LED Curve'!$D$15*(W119/$W$2)^2+'LED Curve'!$D$16*(W119/$W$2)^1+'LED Curve'!$D$17)*$AC$2)</f>
        <v>26.959928895650265</v>
      </c>
      <c r="AV119" s="59">
        <f>IF(AU119=0,0,IF(E119&lt;AU119+('LED Curve'!$D$14*(W119/$W$3)^3+'LED Curve'!$D$15*(W119/$W$3)^2+'LED Curve'!$D$16*(W119/$W$3)^1+'LED Curve'!$D$17)*$AC$3+((R$5-2)*Design!C$18),0,         ('LED Curve'!$D$14*(W119/$W$3)^3+'LED Curve'!$D$15*(W119/$W$3)^2+'LED Curve'!$D$16*(W119/$W$3)^1+'LED Curve'!$D$17)*$AC$3))</f>
        <v>67.399822239125655</v>
      </c>
      <c r="AW119" s="59">
        <f>IF(AV119=0,0,IF(E119&lt;(SUM(AU119:AV119)+('LED Curve'!$D$14*(W119/$W$4)^3+'LED Curve'!$D$15*(W119/$W$4)^2+'LED Curve'!$D$16*(W119/$W$4)^1+'LED Curve'!$D$17)*$AC$4+((R$5-3)*Design!C$18)),0,         ('LED Curve'!$D$14*(W119/$W$4)^3+'LED Curve'!$D$15*(W119/$W$4)^2+'LED Curve'!$D$16*(W119/$W$4)^1+'LED Curve'!$D$17)*$AC$4))</f>
        <v>60.659840015213092</v>
      </c>
      <c r="AX119" s="59">
        <f>IF(AW119=0,0,IF(E119&lt;(SUM(AU119:AW119)+('LED Curve'!$D$14*(W119/$W$5)^3+'LED Curve'!$D$15*(W119/$W$5)^2+'LED Curve'!$D$16*(W119/$W$5)^1+'LED Curve'!$D$17)*$AC$5+((R$5-4)*Design!C$18)),0,         ('LED Curve'!$D$14*(W119/$W$5)^3+'LED Curve'!$D$15*(W119/$W$5)^2+'LED Curve'!$D$16*(W119/$W$5)^1+'LED Curve'!$D$17)*$AC$5))</f>
        <v>0</v>
      </c>
      <c r="AY119" s="59">
        <f>IF(AX119=0,0,IF(E119&lt;(SUM(AU119:AX119)+ ('LED Curve'!$D$14*(W119/$W$6)^3+'LED Curve'!$D$15*(W119/$W$6)^2+'LED Curve'!$D$16*(W119/$W$6)^1+'LED Curve'!$D$17)*$AC$6+((R$5-5)*Design!C$18)),0,         ('LED Curve'!$D$14*(W119/$W$6)^3+'LED Curve'!$D$15*(W119/$W$6)^2+'LED Curve'!$D$16*(W119/$W$6)^1+'LED Curve'!$D$17)*$AC$6))</f>
        <v>0</v>
      </c>
      <c r="AZ119" s="59">
        <f>IF(AY119=0,0,IF(E119&lt;(SUM(AU119:AY119)+('LED Curve'!$D$14*(W119/$Z$2)^3+'LED Curve'!$D$15*(W119/$Z$2)^2+'LED Curve'!$D$16*(W119/$Z$2)^1+'LED Curve'!$D$17)*$AE$2+((R$5-6)*Design!C$18)),0,         ('LED Curve'!$D$14*(W119/$Z$2)^3+'LED Curve'!$D$15*(W119/$Z$2)^2+'LED Curve'!$D$16*(W119/$Z$2)^1+'LED Curve'!$D$17)*$AE$2))</f>
        <v>0</v>
      </c>
      <c r="BA119" s="59">
        <f>IF(AZ119=0,0,IF(E119&lt;(SUM(AU119:AZ119)+('LED Curve'!$D$14*(W119/$Z$3)^3+'LED Curve'!$D$15*(W119/$Z$3)^2+'LED Curve'!$D$16*(W119/$Z$3)^1+'LED Curve'!$D$17)*$AE$3+((R$5-7)*Design!C$18)),0,         ('LED Curve'!$D$14*(W119/$Z$3)^3+'LED Curve'!$D$15*(W119/$Z$3)^2+'LED Curve'!$D$16*(W119/$Z$3)^1+'LED Curve'!$D$17)*$AE$3))</f>
        <v>0</v>
      </c>
      <c r="BB119" s="59">
        <f>IF(BA119=0,0,IF(E119&lt;(SUM(AU119:BA119)+('LED Curve'!$D$14*(W119/$Z$4)^3+'LED Curve'!$D$15*(W119/$Z$4)^2+'LED Curve'!$D$16*(W119/$Z$4)^1+'LED Curve'!$D$17)*$AE$4+((R$5-8)*Design!C$18)),0,         ('LED Curve'!$D$14*(W119/$Z$4)^3+'LED Curve'!$D$15*(W119/$Z$4)^2+'LED Curve'!$D$16*(W119/$Z$4)^1+'LED Curve'!$D$17)*$AE$4))</f>
        <v>0</v>
      </c>
      <c r="BC119" s="59">
        <f>IF(BB119=0,0,IF(E119&lt;(SUM(AU119:BB119)+('LED Curve'!$D$14*(W119/$Z$5)^3+'LED Curve'!$D$15*(W119/$Z$5)^2+'LED Curve'!$D$16*(W119/$Z$5)^1+'LED Curve'!$D$17)*$AE$5+((R$5-9)*Design!C$18)),0,         ('LED Curve'!$D$14*(W119/$Z$5)^3+'LED Curve'!$D$15*(W119/$Z$5)^2+'LED Curve'!$D$16*(W119/$Z$5)^1+'LED Curve'!$D$17)*$AE$5))</f>
        <v>0</v>
      </c>
      <c r="BD119" s="59">
        <f>IF(BC119=0,0,IF(E119&lt;(SUM(AU119:BC119)+('LED Curve'!$D$14*(W119/$Z$6)^3+'LED Curve'!$D$15*(W119/$Z$6)^2+'LED Curve'!$D$16*(W119/$Z$6)^1+'LED Curve'!$D$17)*$AE$6+((R$5-10)*Design!C$18)),0,         ('LED Curve'!$D$14*(W119/$Z$6)^3+'LED Curve'!$D$15*(W119/$Z$6)^2+'LED Curve'!$D$16*(W119/$Z$6)^1+'LED Curve'!$D$17)*$AE$6))</f>
        <v>0</v>
      </c>
      <c r="BE119">
        <f t="shared" si="158"/>
        <v>155.01959114998903</v>
      </c>
      <c r="BF119" s="64">
        <f t="shared" si="124"/>
        <v>260.65479613025366</v>
      </c>
      <c r="BG119" s="64">
        <f t="shared" si="125"/>
        <v>260.65479613025366</v>
      </c>
      <c r="BH119" s="64">
        <f t="shared" si="126"/>
        <v>0</v>
      </c>
      <c r="BI119" s="64">
        <f t="shared" si="127"/>
        <v>0</v>
      </c>
      <c r="BJ119" s="64">
        <f t="shared" si="128"/>
        <v>0</v>
      </c>
      <c r="BK119" s="64">
        <f t="shared" si="129"/>
        <v>0</v>
      </c>
      <c r="BL119" s="64">
        <f t="shared" si="130"/>
        <v>0</v>
      </c>
      <c r="BM119" s="64">
        <f t="shared" si="131"/>
        <v>0</v>
      </c>
      <c r="BN119" s="64">
        <f t="shared" si="132"/>
        <v>0</v>
      </c>
      <c r="BO119" s="64">
        <f t="shared" si="133"/>
        <v>0</v>
      </c>
      <c r="BQ119" s="67">
        <f t="shared" si="134"/>
        <v>268.11849652974922</v>
      </c>
      <c r="BR119" s="67">
        <f t="shared" si="135"/>
        <v>268.11849652974922</v>
      </c>
      <c r="BS119" s="67">
        <f t="shared" si="136"/>
        <v>268.11849652974922</v>
      </c>
      <c r="BT119" s="67">
        <f t="shared" si="137"/>
        <v>0</v>
      </c>
      <c r="BU119" s="67">
        <f t="shared" si="138"/>
        <v>0</v>
      </c>
      <c r="BV119" s="67">
        <f t="shared" si="139"/>
        <v>0</v>
      </c>
      <c r="BW119" s="67">
        <f t="shared" si="140"/>
        <v>0</v>
      </c>
      <c r="BX119" s="67">
        <f t="shared" si="141"/>
        <v>0</v>
      </c>
      <c r="BY119" s="67">
        <f t="shared" si="142"/>
        <v>0</v>
      </c>
      <c r="BZ119" s="67">
        <f t="shared" si="143"/>
        <v>0</v>
      </c>
      <c r="CB119" s="70">
        <f t="shared" si="144"/>
        <v>276.30968866789993</v>
      </c>
      <c r="CC119" s="70">
        <f t="shared" si="145"/>
        <v>276.30968866789993</v>
      </c>
      <c r="CD119" s="70">
        <f t="shared" si="146"/>
        <v>276.30968866789993</v>
      </c>
      <c r="CE119" s="70">
        <f t="shared" si="147"/>
        <v>0</v>
      </c>
      <c r="CF119" s="70">
        <f t="shared" si="148"/>
        <v>0</v>
      </c>
      <c r="CG119" s="70">
        <f t="shared" si="149"/>
        <v>0</v>
      </c>
      <c r="CH119" s="70">
        <f t="shared" si="150"/>
        <v>0</v>
      </c>
      <c r="CI119" s="70">
        <f t="shared" si="151"/>
        <v>0</v>
      </c>
      <c r="CJ119" s="70">
        <f t="shared" si="152"/>
        <v>0</v>
      </c>
      <c r="CK119" s="70">
        <f t="shared" si="153"/>
        <v>0</v>
      </c>
      <c r="CL119">
        <f t="shared" si="159"/>
        <v>828.92906600369975</v>
      </c>
      <c r="CM119" s="64">
        <f t="shared" si="160"/>
        <v>260.65479613025366</v>
      </c>
      <c r="CN119" s="64">
        <f t="shared" si="161"/>
        <v>260.65479613025366</v>
      </c>
      <c r="CO119" s="64">
        <f t="shared" si="162"/>
        <v>0</v>
      </c>
      <c r="CP119" s="64">
        <f t="shared" si="163"/>
        <v>0</v>
      </c>
      <c r="CQ119" s="64">
        <f t="shared" si="164"/>
        <v>0</v>
      </c>
      <c r="CR119" s="64">
        <f t="shared" si="165"/>
        <v>0</v>
      </c>
      <c r="CS119" s="64">
        <f t="shared" si="166"/>
        <v>0</v>
      </c>
      <c r="CT119" s="64">
        <f t="shared" si="167"/>
        <v>0</v>
      </c>
      <c r="CU119" s="64">
        <f t="shared" si="168"/>
        <v>0</v>
      </c>
      <c r="CV119" s="64">
        <f t="shared" si="169"/>
        <v>0</v>
      </c>
      <c r="CX119" s="103">
        <f t="shared" si="170"/>
        <v>268.11849652974922</v>
      </c>
      <c r="CY119" s="103">
        <f t="shared" si="171"/>
        <v>268.11849652974922</v>
      </c>
      <c r="CZ119" s="103">
        <f t="shared" si="172"/>
        <v>268.11849652974922</v>
      </c>
      <c r="DA119" s="103">
        <f t="shared" si="173"/>
        <v>0</v>
      </c>
      <c r="DB119" s="103">
        <f t="shared" si="174"/>
        <v>0</v>
      </c>
      <c r="DC119" s="103">
        <f t="shared" si="175"/>
        <v>0</v>
      </c>
      <c r="DD119" s="103">
        <f t="shared" si="176"/>
        <v>0</v>
      </c>
      <c r="DE119" s="103">
        <f t="shared" si="177"/>
        <v>0</v>
      </c>
      <c r="DF119" s="103">
        <f t="shared" si="178"/>
        <v>0</v>
      </c>
      <c r="DG119" s="103">
        <f t="shared" si="179"/>
        <v>0</v>
      </c>
      <c r="DI119" s="70">
        <f t="shared" si="180"/>
        <v>276.30968866789993</v>
      </c>
      <c r="DJ119" s="70">
        <f t="shared" si="181"/>
        <v>276.30968866789993</v>
      </c>
      <c r="DK119" s="70">
        <f t="shared" si="182"/>
        <v>276.30968866789993</v>
      </c>
      <c r="DL119" s="70">
        <f t="shared" si="183"/>
        <v>0</v>
      </c>
      <c r="DM119" s="70">
        <f t="shared" si="184"/>
        <v>0</v>
      </c>
      <c r="DN119" s="70">
        <f t="shared" si="185"/>
        <v>0</v>
      </c>
      <c r="DO119" s="70">
        <f t="shared" si="186"/>
        <v>0</v>
      </c>
      <c r="DP119" s="70">
        <f t="shared" si="187"/>
        <v>0</v>
      </c>
      <c r="DQ119" s="70">
        <f t="shared" si="188"/>
        <v>0</v>
      </c>
      <c r="DR119" s="70">
        <f t="shared" si="189"/>
        <v>0</v>
      </c>
      <c r="DT119">
        <f t="shared" si="190"/>
        <v>38.25312085627629</v>
      </c>
      <c r="DU119">
        <f t="shared" si="191"/>
        <v>43.762237326305886</v>
      </c>
      <c r="DV119">
        <f t="shared" si="192"/>
        <v>49.647805294297889</v>
      </c>
      <c r="DX119">
        <f t="shared" si="193"/>
        <v>0.73874524077133474</v>
      </c>
      <c r="DY119">
        <f t="shared" si="194"/>
        <v>0.73169774323307391</v>
      </c>
      <c r="DZ119">
        <f t="shared" si="195"/>
        <v>0.72406571290441868</v>
      </c>
      <c r="EB119">
        <f t="shared" si="196"/>
        <v>7.0313010302144638</v>
      </c>
      <c r="EC119">
        <f t="shared" si="197"/>
        <v>17.578252575536158</v>
      </c>
      <c r="ED119">
        <f t="shared" si="198"/>
        <v>0</v>
      </c>
      <c r="EE119">
        <f t="shared" si="199"/>
        <v>0</v>
      </c>
      <c r="EF119">
        <f t="shared" si="200"/>
        <v>0</v>
      </c>
      <c r="EG119">
        <f t="shared" si="201"/>
        <v>0</v>
      </c>
      <c r="EH119">
        <f t="shared" si="202"/>
        <v>0</v>
      </c>
      <c r="EI119">
        <f t="shared" si="203"/>
        <v>0</v>
      </c>
      <c r="EJ119">
        <f t="shared" si="204"/>
        <v>0</v>
      </c>
      <c r="EK119">
        <f t="shared" si="205"/>
        <v>0</v>
      </c>
      <c r="EM119">
        <f t="shared" si="206"/>
        <v>7.2329987522835371</v>
      </c>
      <c r="EN119">
        <f t="shared" si="207"/>
        <v>18.082496880708845</v>
      </c>
      <c r="EO119">
        <f t="shared" si="208"/>
        <v>16.274247192637961</v>
      </c>
      <c r="EP119">
        <f t="shared" si="209"/>
        <v>0</v>
      </c>
      <c r="EQ119">
        <f t="shared" si="210"/>
        <v>0</v>
      </c>
      <c r="ER119">
        <f t="shared" si="211"/>
        <v>0</v>
      </c>
      <c r="ES119">
        <f t="shared" si="212"/>
        <v>0</v>
      </c>
      <c r="ET119">
        <f t="shared" si="213"/>
        <v>0</v>
      </c>
      <c r="EU119">
        <f t="shared" si="214"/>
        <v>0</v>
      </c>
      <c r="EV119">
        <f t="shared" si="215"/>
        <v>0</v>
      </c>
      <c r="EX119">
        <f t="shared" si="216"/>
        <v>7.4492895596658437</v>
      </c>
      <c r="EY119">
        <f t="shared" si="217"/>
        <v>18.623223899164607</v>
      </c>
      <c r="EZ119">
        <f t="shared" si="218"/>
        <v>16.76090150924815</v>
      </c>
      <c r="FA119">
        <f t="shared" si="219"/>
        <v>0</v>
      </c>
      <c r="FB119">
        <f t="shared" si="220"/>
        <v>0</v>
      </c>
      <c r="FC119">
        <f t="shared" si="221"/>
        <v>0</v>
      </c>
      <c r="FD119">
        <f t="shared" si="222"/>
        <v>0</v>
      </c>
      <c r="FE119">
        <f t="shared" si="223"/>
        <v>0</v>
      </c>
      <c r="FF119">
        <f t="shared" si="224"/>
        <v>0</v>
      </c>
      <c r="FG119">
        <f t="shared" si="225"/>
        <v>0</v>
      </c>
      <c r="FJ119">
        <f>IF($W$2=0,0,IF(BF119&lt;=0,0,('LED Curve'!$D$19*(BF119/$W$2)^3+'LED Curve'!$D$20*(BF119/$W$2)^2+'LED Curve'!$D$21*(BF119/$W$2)^1+'LED Curve'!$D$22)*$AC$2*$W$2))</f>
        <v>860.16013805428281</v>
      </c>
      <c r="FK119">
        <f>IF($W$3=0,0,IF(BG119&lt;=0,0,('LED Curve'!$D$19*(BG119/$W$3)^3+'LED Curve'!$D$20*(BG119/$W$3)^2+'LED Curve'!$D$21*(BG119/$W$3)^1+'LED Curve'!$D$22)*$AC$3*$W$3))</f>
        <v>2150.4003451357071</v>
      </c>
      <c r="FL119">
        <f>IF($W$4=0,0,IF(BH119&lt;=0,0,('LED Curve'!$D$19*(BH119/$W$4)^3+'LED Curve'!$D$20*(BH119/$W$4)^2+'LED Curve'!$D$21*(BH119/$W$4)^1+'LED Curve'!$D$22)*$AC$4*$W$4))</f>
        <v>0</v>
      </c>
      <c r="FM119">
        <f>IF($W$5=0,0,IF(BI119&lt;=0,0,('LED Curve'!$D$19*(BI119/$W$5)^3+'LED Curve'!$D$20*(BI119/$W$5)^2+'LED Curve'!$D$21*(BI119/$W$5)^1+'LED Curve'!$D$22)*$AC$5*$W$5))</f>
        <v>0</v>
      </c>
      <c r="FN119">
        <f>IF($W$6=0,0,IF(BJ119&lt;=0,0,('LED Curve'!$D$19*(BJ119/$W$6)^3+'LED Curve'!$D$20*(BJ119/$W$6)^2+'LED Curve'!$D$21*(BJ119/$W$6)^1+'LED Curve'!$D$22)*$AC$6*$W$6))</f>
        <v>0</v>
      </c>
      <c r="FO119">
        <f>IF($Z$2=0,0,IF(BK119&lt;=0,0,('LED Curve'!$D$19*(BK119/$Z$2)^3+'LED Curve'!$D$20*(BK119/$Z$2)^2+'LED Curve'!$D$21*(BK119/$Z$2)^1+'LED Curve'!$D$22)*$AE$2*$Z$2))</f>
        <v>0</v>
      </c>
      <c r="FP119">
        <f>IF($Z$3=0,0,IF(BL119&lt;=0,0,('LED Curve'!$D$19*(BL119/$Z$3)^3+'LED Curve'!$D$20*(BL119/$Z$3)^2+'LED Curve'!$D$21*(BL119/$Z$3)^1+'LED Curve'!$D$22)*$AE$3*$Z$3))</f>
        <v>0</v>
      </c>
      <c r="FQ119">
        <f>IF($Z$4=0,0,IF(BM119&lt;=0,0,('LED Curve'!$D$19*(BM119/$Z$4)^3+'LED Curve'!$D$20*(BM119/$Z$4)^2+'LED Curve'!$D$21*(BM119/$Z$4)^1+'LED Curve'!$D$22)*$AE$4*$Z$4))</f>
        <v>0</v>
      </c>
      <c r="FR119">
        <f>IF($Z$5=0,0,IF(BN119&lt;=0,0,('LED Curve'!$D$19*(BN119/$Z$5)^3+'LED Curve'!$D$20*(BN119/$Z$5)^2+'LED Curve'!$D$21*(BN119/$Z$5)^1+'LED Curve'!$D$22)*$AE$5*$Z$5))</f>
        <v>0</v>
      </c>
      <c r="FS119">
        <f>IF($Z$6=0,0,IF(BO119&lt;=0,0,('LED Curve'!$D$19*(BO119/$Z$6)^3+'LED Curve'!$D$20*(BO119/$Z$6)^2+'LED Curve'!$D$21*(BO119/$Z$6)^1+'LED Curve'!$D$22)*$AE$6*$Z$6))</f>
        <v>0</v>
      </c>
      <c r="FU119">
        <f>IF($W$2=0,0,IF(BQ119&lt;=0,0,('LED Curve'!$D$19*(BQ119/$W$2)^3+'LED Curve'!$D$20*(BQ119/$W$2)^2+'LED Curve'!$D$21*(BQ119/$W$2)^1+'LED Curve'!$D$22)*$AC$2*$W$2))</f>
        <v>873.2269078645943</v>
      </c>
      <c r="FV119">
        <f>IF($W$3=0,0,IF(BR119&lt;=0,0,('LED Curve'!$D$19*(BR119/$W$3)^3+'LED Curve'!$D$20*(BR119/$W$3)^2+'LED Curve'!$D$21*(BR119/$W$3)^1+'LED Curve'!$D$22)*$AC$3*$W$3))</f>
        <v>2183.0672696614856</v>
      </c>
      <c r="FW119">
        <f>IF($W$4=0,0,IF(BS119&lt;=0,0,('LED Curve'!$D$19*(BS119/$W$4)^3+'LED Curve'!$D$20*(BS119/$W$4)^2+'LED Curve'!$D$21*(BS119/$W$4)^1+'LED Curve'!$D$22)*$AC$4*$W$4))</f>
        <v>1964.7605426953371</v>
      </c>
      <c r="FX119">
        <f>IF($W$5=0,0,IF(BT119&lt;=0,0,('LED Curve'!$D$19*(BT119/$W$5)^3+'LED Curve'!$D$20*(BT119/$W$5)^2+'LED Curve'!$D$21*(BT119/$W$5)^1+'LED Curve'!$D$22)*$AC$5*$W$5))</f>
        <v>0</v>
      </c>
      <c r="FY119">
        <f>IF($W$6=0,0,IF(BU119&lt;=0,0,('LED Curve'!$D$19*(BU119/$W$6)^3+'LED Curve'!$D$20*(BU119/$W$6)^2+'LED Curve'!$D$21*(BU119/$W$6)^1+'LED Curve'!$D$22)*$AC$6*$W$6))</f>
        <v>0</v>
      </c>
      <c r="FZ119">
        <f>IF($Z$2=0,0,IF(BV119&lt;=0,0,('LED Curve'!$D$19*(BV119/$Z$2)^3+'LED Curve'!$D$20*(BV119/$Z$2)^2+'LED Curve'!$D$21*(BV119/$Z$2)^1+'LED Curve'!$D$22)*$AE$2*$Z$2))</f>
        <v>0</v>
      </c>
      <c r="GA119">
        <f>IF($Z$3=0,0,IF(BW119&lt;=0,0,('LED Curve'!$D$19*(BW119/$Z$3)^3+'LED Curve'!$D$20*(BW119/$Z$3)^2+'LED Curve'!$D$21*(BW119/$Z$3)^1+'LED Curve'!$D$22)*$AE$3*$Z$3))</f>
        <v>0</v>
      </c>
      <c r="GB119">
        <f>IF($Z$4=0,0,IF(BX119&lt;=0,0,('LED Curve'!$D$19*(BX119/$Z$4)^3+'LED Curve'!$D$20*(BX119/$Z$4)^2+'LED Curve'!$D$21*(BX119/$Z$4)^1+'LED Curve'!$D$22)*$AE$4*$Z$4))</f>
        <v>0</v>
      </c>
      <c r="GC119">
        <f>IF($Z$5=0,0,IF(BY119&lt;=0,0,('LED Curve'!$D$19*(BY119/$Z$5)^3+'LED Curve'!$D$20*(BY119/$Z$5)^2+'LED Curve'!$D$21*(BY119/$Z$5)^1+'LED Curve'!$D$22)*$AE$5*$Z$5))</f>
        <v>0</v>
      </c>
      <c r="GD119">
        <f>IF($Z$6=0,0,IF(BZ119&lt;=0,0,('LED Curve'!$D$19*(BZ119/$Z$6)^3+'LED Curve'!$D$20*(BZ119/$Z$6)^2+'LED Curve'!$D$21*(BZ119/$Z$6)^1+'LED Curve'!$D$22)*$AE$6*$Z$6))</f>
        <v>0</v>
      </c>
      <c r="GF119">
        <f>IF($W$2=0,0,IF(CB119&lt;=0,0,('LED Curve'!$D$19*(CB119/$W$2)^3+'LED Curve'!$D$20*(CB119/$W$2)^2+'LED Curve'!$D$21*(CB119/$W$2)^1+'LED Curve'!$D$22)*$AC$2*$W$2))</f>
        <v>886.55982293187958</v>
      </c>
      <c r="GG119">
        <f>IF($W$3=0,0,IF(CC119&lt;=0,0,('LED Curve'!$D$19*(CC119/$W$3)^3+'LED Curve'!$D$20*(CC119/$W$3)^2+'LED Curve'!$D$21*(CC119/$W$3)^1+'LED Curve'!$D$22)*$AC$3*$W$3))</f>
        <v>2216.3995573296988</v>
      </c>
      <c r="GH119">
        <f>IF($W$4=0,0,IF(CD119&lt;=0,0,('LED Curve'!$D$19*(CD119/$W$4)^3+'LED Curve'!$D$20*(CD119/$W$4)^2+'LED Curve'!$D$21*(CD119/$W$4)^1+'LED Curve'!$D$22)*$AC$4*$W$4))</f>
        <v>1994.759601596729</v>
      </c>
      <c r="GI119">
        <f>IF($W$5=0,0,IF(CE119&lt;=0,0,('LED Curve'!$D$19*(CE119/$W$5)^3+'LED Curve'!$D$20*(CE119/$W$5)^2+'LED Curve'!$D$21*(CE119/$W$5)^1+'LED Curve'!$D$22)*$AC$5*$W$5))</f>
        <v>0</v>
      </c>
      <c r="GJ119">
        <f>IF($W$6=0,0,IF(CF119&lt;=0,0,('LED Curve'!$D$19*(CF119/$W$6)^3+'LED Curve'!$D$20*(CF119/$W$6)^2+'LED Curve'!$D$21*(CF119/$W$6)^1+'LED Curve'!$D$22)*$AC$6*$W$6))</f>
        <v>0</v>
      </c>
      <c r="GK119">
        <f>IF($Z$2=0,0,IF(CG119&lt;=0,0,('LED Curve'!$D$19*(CG119/$Z$2)^3+'LED Curve'!$D$20*(CG119/$Z$2)^2+'LED Curve'!$D$21*(CG119/$Z$2)^1+'LED Curve'!$D$22)*$AE$2*$Z$2))</f>
        <v>0</v>
      </c>
      <c r="GL119">
        <f>IF($Z$3=0,0,IF(CH119&lt;=0,0,('LED Curve'!$D$19*(CH119/$Z$3)^3+'LED Curve'!$D$20*(CH119/$Z$3)^2+'LED Curve'!$D$21*(CH119/$Z$3)^1+'LED Curve'!$D$22)*$AE$3*$Z$3))</f>
        <v>0</v>
      </c>
      <c r="GM119">
        <f>IF($Z$4=0,0,IF(CI119&lt;=0,0,('LED Curve'!$D$19*(CI119/$Z$4)^3+'LED Curve'!$D$20*(CI119/$Z$4)^2+'LED Curve'!$D$21*(CI119/$Z$4)^1+'LED Curve'!$D$22)*$AE$4*$Z$4))</f>
        <v>0</v>
      </c>
      <c r="GN119">
        <f>IF($Z$5=0,0,IF(CJ119&lt;=0,0,('LED Curve'!$D$19*(CJ119/$Z$5)^3+'LED Curve'!$D$20*(CJ119/$Z$5)^2+'LED Curve'!$D$21*(CJ119/$Z$5)^1+'LED Curve'!$D$22)*$AE$5*$Z$5))</f>
        <v>0</v>
      </c>
      <c r="GO119">
        <f>IF($Z$6=0,0,IF(CK119&lt;=0,0,('LED Curve'!$D$19*(CK119/$Z$6)^3+'LED Curve'!$D$20*(CK119/$Z$6)^2+'LED Curve'!$D$21*(CK119/$Z$6)^1+'LED Curve'!$D$22)*$AE$6*$Z$6))</f>
        <v>0</v>
      </c>
      <c r="GQ119">
        <f t="shared" si="226"/>
        <v>3010.56048318999</v>
      </c>
      <c r="GR119">
        <f t="shared" si="154"/>
        <v>1245.664597772412</v>
      </c>
      <c r="GS119">
        <f t="shared" si="227"/>
        <v>5021.0547202214166</v>
      </c>
      <c r="GT119">
        <f t="shared" si="155"/>
        <v>2712.828803382301</v>
      </c>
      <c r="GU119">
        <f t="shared" si="228"/>
        <v>5097.7189818583074</v>
      </c>
      <c r="GV119">
        <f t="shared" si="156"/>
        <v>2535.60693729997</v>
      </c>
    </row>
    <row r="120" spans="1:204" ht="16.899999999999999">
      <c r="A120">
        <v>109</v>
      </c>
      <c r="B120">
        <f t="shared" si="117"/>
        <v>3.5481770833333333E-3</v>
      </c>
      <c r="C120" s="50">
        <f t="shared" si="118"/>
        <v>147.20204658464328</v>
      </c>
      <c r="D120" s="50">
        <f t="shared" si="119"/>
        <v>163.71338509404808</v>
      </c>
      <c r="E120" s="50">
        <f t="shared" si="120"/>
        <v>180.22472360345287</v>
      </c>
      <c r="G120" s="52">
        <f t="shared" si="121"/>
        <v>2.3365404219784649</v>
      </c>
      <c r="H120" s="52">
        <f t="shared" si="122"/>
        <v>2.5986251602229853</v>
      </c>
      <c r="I120" s="52">
        <f t="shared" si="123"/>
        <v>2.8607098984675057</v>
      </c>
      <c r="J120" s="52">
        <f>IF(C120&lt;Calculation!D$19,0,G120)</f>
        <v>2.3365404219784649</v>
      </c>
      <c r="K120" s="52">
        <f>IF(D120&lt;Calculation!D$19,0,H120)</f>
        <v>2.5986251602229853</v>
      </c>
      <c r="L120" s="52">
        <f>IF(E120&lt;Calculation!D$19,0,I120)</f>
        <v>2.8607098984675057</v>
      </c>
      <c r="M120" s="52">
        <f>IF(IF(C120&lt;Calculation!D$19,0,C120*(R$3/(R$2+R$3)))&gt;0,$H$2*SIN(2*PI()*$E$2*B120)+$H$5,0)</f>
        <v>2.3529449164698377</v>
      </c>
      <c r="N120" s="52">
        <f>IF(IF(D120&lt;Calculation!D$19,0,D120*(R$3/(R$2+R$3)))&gt;0,$J$2*SIN(2*PI()*$E$2*B120)+$J$5,0)</f>
        <v>2.4209017479872479</v>
      </c>
      <c r="O120" s="52">
        <f>IF(IF(E120&lt;Calculation!D$19,0,E120*(R$3/(R$2+R$3)))&gt;0,$L$2*SIN(2*PI()*$E$2*B120)+$L$5,0)</f>
        <v>2.4954060051525548</v>
      </c>
      <c r="Q120" s="55">
        <f>(M120/Design!C$43)*10^3</f>
        <v>261.43832405220417</v>
      </c>
      <c r="R120" s="55">
        <f>(N120/Design!C$43)*10^3</f>
        <v>268.98908310969421</v>
      </c>
      <c r="S120" s="55">
        <f>(O120/Design!C$43)*10^3</f>
        <v>277.26733390583939</v>
      </c>
      <c r="U120" s="55">
        <f>(($H$2*SIN(2*PI()*$E$2*B120)+$H$5)/Design!C$43)*10^3</f>
        <v>261.43832405220417</v>
      </c>
      <c r="V120" s="55">
        <f>(($J$2*SIN(2*PI()*$E$2*B120)+$J$5)/Design!C$43)*10^3</f>
        <v>268.98908310969421</v>
      </c>
      <c r="W120" s="55">
        <f>(($L$2*SIN(2*PI()*$E$2*B120)+$L$5)/Design!C$43)*10^3</f>
        <v>277.26733390583939</v>
      </c>
      <c r="Y120" s="99">
        <f>IF(C120&lt;('LED Curve'!$D$14*(U120/$W$2)^3+'LED Curve'!$D$15*(U120/$W$2)^2+'LED Curve'!$D$16*(U120/$W$2)^1+'LED Curve'!$D$17)*$AC$2+((R$5-1)*Design!C$18),0,         ('LED Curve'!$D$14*(U120/$W$2)^3+'LED Curve'!$D$15*(U120/$W$2)^2+'LED Curve'!$D$16*(U120/$W$2)^1+'LED Curve'!$D$17)*$AC$2)</f>
        <v>26.976402279066996</v>
      </c>
      <c r="Z120" s="99">
        <f>IF(Y120=0,0,IF(C120&lt;Y120+('LED Curve'!$D$14*(U120/$W$3)^3+'LED Curve'!$D$15*(U120/$W$3)^2+'LED Curve'!$D$16*(U120/$W$3)^1+'LED Curve'!$D$17)*$AC$3+((R$5-2)*Design!C$18),0,         ('LED Curve'!$D$14*(U120/$W$3)^3+'LED Curve'!$D$15*(U120/$W$3)^2+'LED Curve'!$D$16*(U120/$W$3)^1+'LED Curve'!$D$17)*$AC$3))</f>
        <v>67.441005697667492</v>
      </c>
      <c r="AA120" s="99">
        <f>IF(Z120=0,0,IF(C120&lt;(SUM(Y120:Z120)+('LED Curve'!$D$14*(U120/$W$4)^3+'LED Curve'!$D$15*(U120/$W$4)^2+'LED Curve'!$D$16*(U120/$W$4)^1+'LED Curve'!$D$17)*$AC$4+((R$5-3)*Design!C$18)),0,         ('LED Curve'!$D$14*(U120/$W$4)^3+'LED Curve'!$D$15*(U120/$W$4)^2+'LED Curve'!$D$16*(U120/$W$4)^1+'LED Curve'!$D$17)*$AC$4))</f>
        <v>0</v>
      </c>
      <c r="AB120" s="99">
        <f>IF(AA120=0,0,IF(C120&lt;(SUM(Y120:AA120)+('LED Curve'!$D$14*(U120/$W$5)^3+'LED Curve'!$D$15*(U120/$W$5)^2+'LED Curve'!$D$16*(U120/$W$5)^1+'LED Curve'!$D$17)*$AC$5+((R$5-4)*Design!C$18)),0,         ('LED Curve'!$D$14*(U120/$W$5)^3+'LED Curve'!$D$15*(U120/$W$5)^2+'LED Curve'!$D$16*(U120/$W$5)^1+'LED Curve'!$D$17)*$AC$5))</f>
        <v>0</v>
      </c>
      <c r="AC120" s="99">
        <f>IF(AB120=0,0,IF(C120&lt;(SUM(Y120:AB120)+ ('LED Curve'!$D$14*(U120/$W$6)^3+'LED Curve'!$D$15*(U120/$W$6)^2+'LED Curve'!$D$16*(U120/$W$6)^1+'LED Curve'!$D$17)*$AC$6+((R$5-5)*Design!C$18)),0,         ('LED Curve'!$D$14*(U120/$W$6)^3+'LED Curve'!$D$15*(U120/$W$6)^2+'LED Curve'!$D$16*(U120/$W$6)^1+'LED Curve'!$D$17)*$AC$6))</f>
        <v>0</v>
      </c>
      <c r="AD120" s="99">
        <f>IF(AC120=0,0,IF(C120&lt;(SUM(Y120:AC120)+('LED Curve'!$D$14*(U120/$Z$2)^3+'LED Curve'!$D$15*(U120/$Z$2)^2+'LED Curve'!$D$16*(U120/$Z$2)^1+'LED Curve'!$D$17)*$AE$2+((R$5-6)*Design!C$18)),0,         ('LED Curve'!$D$14*(U120/$Z$2)^3+'LED Curve'!$D$15*(U120/$Z$2)^2+'LED Curve'!$D$16*(U120/$Z$2)^1+'LED Curve'!$D$17)*$AE$2))</f>
        <v>0</v>
      </c>
      <c r="AE120" s="99">
        <f>IF(AD120=0,0,IF(C120&lt;(SUM(Y120:AD120)+('LED Curve'!$D$14*(U120/$Z$3)^3+'LED Curve'!$D$15*(U120/$Z$3)^2+'LED Curve'!$D$16*(U120/$Z$3)^1+'LED Curve'!$D$17)*$AE$3+((R$5-7)*Design!C$18)),0,         ('LED Curve'!$D$14*(U120/$Z$3)^3+'LED Curve'!$D$15*(U120/$Z$3)^2+'LED Curve'!$D$16*(U120/$Z$3)^1+'LED Curve'!$D$17)*$AE$3))</f>
        <v>0</v>
      </c>
      <c r="AF120" s="99">
        <f>IF(AE120=0,0,IF(C120&lt;(SUM(Y120:AE120)+('LED Curve'!$D$14*(U120/$Z$4)^3+'LED Curve'!$D$15*(U120/$Z$4)^2+'LED Curve'!$D$16*(U120/$Z$4)^1+'LED Curve'!$D$17)*$AE$4+((R$5-8)*Design!C$18)),0,         ('LED Curve'!$D$14*(U120/$Z$4)^3+'LED Curve'!$D$15*(U120/$Z$4)^2+'LED Curve'!$D$16*(U120/$Z$4)^1+'LED Curve'!$D$17)*$AE$4))</f>
        <v>0</v>
      </c>
      <c r="AG120" s="99">
        <f>IF(AF120=0,0,IF(C120&lt;(SUM(Y120:AF120)+('LED Curve'!$D$14*(U120/$Z$5)^3+'LED Curve'!$D$15*(U120/$Z$5)^2+'LED Curve'!$D$16*(U120/$Z$5)^1+'LED Curve'!$D$17)*$AE$5+((R$5-9)*Design!C$18)),0,         ('LED Curve'!$D$14*(U120/$Z$5)^3+'LED Curve'!$D$15*(U120/$Z$5)^2+'LED Curve'!$D$16*(U120/$Z$5)^1+'LED Curve'!$D$17)*$AE$5))</f>
        <v>0</v>
      </c>
      <c r="AH120" s="99">
        <f>IF(AG120=0,0,IF(C120&lt;(SUM(Y120:AG120)+('LED Curve'!$D$14*(U120/$Z$6)^3+'LED Curve'!$D$15*(U120/$Z$6)^2+'LED Curve'!$D$16*(U120/$Z$6)^1+'LED Curve'!$D$17)*$AE$6+((R$5-10)*Design!C$18)),0,         ('LED Curve'!$D$14*(U120/$Z$6)^3+'LED Curve'!$D$15*(U120/$Z$6)^2+'LED Curve'!$D$16*(U120/$Z$6)^1+'LED Curve'!$D$17)*$AE$6))</f>
        <v>0</v>
      </c>
      <c r="AI120">
        <f t="shared" si="157"/>
        <v>94.417407976734495</v>
      </c>
      <c r="AJ120" s="57">
        <f>IF(D120&lt;('LED Curve'!$D$14*(V120/$W$2)^3+'LED Curve'!$D$15*(V120/$W$2)^2+'LED Curve'!$D$16*(V120/$W$2)^1+'LED Curve'!$D$17)*$AC$2+((R$5-1)*Design!C$18),0,         ('LED Curve'!$D$14*(V120/$W$2)^3+'LED Curve'!$D$15*(V120/$W$2)^2+'LED Curve'!$D$16*(V120/$W$2)^1+'LED Curve'!$D$17)*$AC$2)</f>
        <v>26.976001514423579</v>
      </c>
      <c r="AK120" s="57">
        <f>IF(AJ120=0,0,IF(D120&lt;AJ120+('LED Curve'!$D$14*(V120/$W$3)^3+'LED Curve'!$D$15*(V120/$W$3)^2+'LED Curve'!$D$16*(V120/$W$3)^1+'LED Curve'!$D$17)*$AC$3+((R$5-1)*Design!C$18),0,         ('LED Curve'!$D$14*(V120/$W$3)^3+'LED Curve'!$D$15*(V120/$W$3)^2+'LED Curve'!$D$16*(V120/$W$3)^1+'LED Curve'!$D$17)*$AC$3))</f>
        <v>67.440003786058952</v>
      </c>
      <c r="AL120" s="57">
        <f>IF(AK120=0,0,IF(D120&lt;(SUM(AJ120:AK120)+('LED Curve'!$D$14*(V120/$W$4)^3+'LED Curve'!$D$15*(V120/$W$4)^2+'LED Curve'!$D$16*(V120/$W$4)^1+'LED Curve'!$D$17)*$AC$4+((R$5-1)*Design!C$18)),0,         ('LED Curve'!$D$14*(V120/$W$4)^3+'LED Curve'!$D$15*(V120/$W$4)^2+'LED Curve'!$D$16*(V120/$W$4)^1+'LED Curve'!$D$17)*$AC$4))</f>
        <v>60.696003407453055</v>
      </c>
      <c r="AM120" s="57">
        <f>IF(AL120=0,0,IF(D120&lt;(SUM(AJ120:AL120)+('LED Curve'!$D$14*(V120/$W$5)^3+'LED Curve'!$D$15*(V120/$W$5)^2+'LED Curve'!$D$16*(V120/$W$5)^1+'LED Curve'!$D$17)*$AC$5+((R$5-1)*Design!C$18)),0,         ('LED Curve'!$D$14*(V120/$W$5)^3+'LED Curve'!$D$15*(V120/$W$5)^2+'LED Curve'!$D$16*(V120/$W$5)^1+'LED Curve'!$D$17)*$AC$5))</f>
        <v>0</v>
      </c>
      <c r="AN120" s="57">
        <f>IF(AM120=0,0,IF(D120&lt;(SUM(AJ120:AM120)+ ('LED Curve'!$D$14*(V120/$W$6)^3+'LED Curve'!$D$15*(V120/$W$6)^2+'LED Curve'!$D$16*(V120/$W$6)^1+'LED Curve'!$D$17)*$AC$6+((R$5-1)*Design!C$18)),0,         ('LED Curve'!$D$14*(V120/$W$6)^3+'LED Curve'!$D$15*(V120/$W$6)^2+'LED Curve'!$D$16*(V120/$W$6)^1+'LED Curve'!$D$17)*$AC$6))</f>
        <v>0</v>
      </c>
      <c r="AO120" s="57">
        <f>IF(AN120=0,0,IF(D120&lt;(SUM(AJ120:AN120)+('LED Curve'!$D$14*(V120/$Z$2)^3+'LED Curve'!$D$15*(V120/$Z$2)^2+'LED Curve'!$D$16*(V120/$Z$2)^1+'LED Curve'!$D$17)*$AE$2+((R$5-1)*Design!C$18)),0,         ('LED Curve'!$D$14*(V120/$Z$2)^3+'LED Curve'!$D$15*(V120/$Z$2)^2+'LED Curve'!$D$16*(V120/$Z$2)^1+'LED Curve'!$D$17)*$AE$2))</f>
        <v>0</v>
      </c>
      <c r="AP120" s="57">
        <f>IF(AO120=0,0,IF(D120&lt;(SUM(AJ120:AO120)+('LED Curve'!$D$14*(V120/$Z$3)^3+'LED Curve'!$D$15*(V120/$Z$3)^2+'LED Curve'!$D$16*(V120/$Z$3)^1+'LED Curve'!$D$17)*$AE$3+((R$5-1)*Design!C$18)),0,         ('LED Curve'!$D$14*(V120/$Z$3)^3+'LED Curve'!$D$15*(V120/$Z$3)^2+'LED Curve'!$D$16*(V120/$Z$3)^1+'LED Curve'!$D$17)*$AE$3))</f>
        <v>0</v>
      </c>
      <c r="AQ120" s="57">
        <f>IF(AP120=0,0,IF(D120&lt;(SUM(AJ120:AP120)+('LED Curve'!$D$14*(V120/$Z$4)^3+'LED Curve'!$D$15*(V120/$Z$4)^2+'LED Curve'!$D$16*(V120/$Z$4)^1+'LED Curve'!$D$17)*$AE$4+((R$5-1)*Design!C$18)),0,         ('LED Curve'!$D$14*(V120/$Z$4)^3+'LED Curve'!$D$15*(V120/$Z$4)^2+'LED Curve'!$D$16*(V120/$Z$4)^1+'LED Curve'!$D$17)*$AE$4))</f>
        <v>0</v>
      </c>
      <c r="AR120" s="57">
        <f>IF(AQ120=0,0,IF(D120&lt;(SUM(AJ120:AQ120)+('LED Curve'!$D$14*(V120/$Z$5)^3+'LED Curve'!$D$15*(V120/$Z$5)^2+'LED Curve'!$D$16*(V120/$Z$5)^1+'LED Curve'!$D$17)*$AE$5+((R$5-1)*Design!C$18)),0,         ('LED Curve'!$D$14*(V120/$Z$5)^3+'LED Curve'!$D$15*(V120/$Z$5)^2+'LED Curve'!$D$16*(V120/$Z$5)^1+'LED Curve'!$D$17)*$AE$5))</f>
        <v>0</v>
      </c>
      <c r="AS120" s="57">
        <f>IF(AR120=0,0,IF(D120&lt;(SUM(AJ120:AR120)+('LED Curve'!$D$14*(V120/$Z$6)^3+'LED Curve'!$D$15*(V120/$Z$6)^2+'LED Curve'!$D$16*(V120/$Z$6)^1+'LED Curve'!$D$17)*$AE$6+((R$5-1)*Design!C$18)),0,         ('LED Curve'!$D$14*(V120/$Z$6)^3+'LED Curve'!$D$15*(V120/$Z$6)^2+'LED Curve'!$D$16*(V120/$Z$6)^1+'LED Curve'!$D$17)*$AE$6))</f>
        <v>0</v>
      </c>
      <c r="AU120" s="59">
        <f>IF(E120&lt;('LED Curve'!$D$14*(W120/$W$2)^3+'LED Curve'!$D$15*(W120/$W$2)^2+'LED Curve'!$D$16*(W120/$W$2)^1+'LED Curve'!$D$17)*$AC$2+((R$5-1)*Design!C$18),0,         ('LED Curve'!$D$14*(W120/$W$2)^3+'LED Curve'!$D$15*(W120/$W$2)^2+'LED Curve'!$D$16*(W120/$W$2)^1+'LED Curve'!$D$17)*$AC$2)</f>
        <v>26.956652370819846</v>
      </c>
      <c r="AV120" s="59">
        <f>IF(AU120=0,0,IF(E120&lt;AU120+('LED Curve'!$D$14*(W120/$W$3)^3+'LED Curve'!$D$15*(W120/$W$3)^2+'LED Curve'!$D$16*(W120/$W$3)^1+'LED Curve'!$D$17)*$AC$3+((R$5-2)*Design!C$18),0,         ('LED Curve'!$D$14*(W120/$W$3)^3+'LED Curve'!$D$15*(W120/$W$3)^2+'LED Curve'!$D$16*(W120/$W$3)^1+'LED Curve'!$D$17)*$AC$3))</f>
        <v>67.391630927049619</v>
      </c>
      <c r="AW120" s="59">
        <f>IF(AV120=0,0,IF(E120&lt;(SUM(AU120:AV120)+('LED Curve'!$D$14*(W120/$W$4)^3+'LED Curve'!$D$15*(W120/$W$4)^2+'LED Curve'!$D$16*(W120/$W$4)^1+'LED Curve'!$D$17)*$AC$4+((R$5-3)*Design!C$18)),0,         ('LED Curve'!$D$14*(W120/$W$4)^3+'LED Curve'!$D$15*(W120/$W$4)^2+'LED Curve'!$D$16*(W120/$W$4)^1+'LED Curve'!$D$17)*$AC$4))</f>
        <v>60.652467834344655</v>
      </c>
      <c r="AX120" s="59">
        <f>IF(AW120=0,0,IF(E120&lt;(SUM(AU120:AW120)+('LED Curve'!$D$14*(W120/$W$5)^3+'LED Curve'!$D$15*(W120/$W$5)^2+'LED Curve'!$D$16*(W120/$W$5)^1+'LED Curve'!$D$17)*$AC$5+((R$5-4)*Design!C$18)),0,         ('LED Curve'!$D$14*(W120/$W$5)^3+'LED Curve'!$D$15*(W120/$W$5)^2+'LED Curve'!$D$16*(W120/$W$5)^1+'LED Curve'!$D$17)*$AC$5))</f>
        <v>0</v>
      </c>
      <c r="AY120" s="59">
        <f>IF(AX120=0,0,IF(E120&lt;(SUM(AU120:AX120)+ ('LED Curve'!$D$14*(W120/$W$6)^3+'LED Curve'!$D$15*(W120/$W$6)^2+'LED Curve'!$D$16*(W120/$W$6)^1+'LED Curve'!$D$17)*$AC$6+((R$5-5)*Design!C$18)),0,         ('LED Curve'!$D$14*(W120/$W$6)^3+'LED Curve'!$D$15*(W120/$W$6)^2+'LED Curve'!$D$16*(W120/$W$6)^1+'LED Curve'!$D$17)*$AC$6))</f>
        <v>0</v>
      </c>
      <c r="AZ120" s="59">
        <f>IF(AY120=0,0,IF(E120&lt;(SUM(AU120:AY120)+('LED Curve'!$D$14*(W120/$Z$2)^3+'LED Curve'!$D$15*(W120/$Z$2)^2+'LED Curve'!$D$16*(W120/$Z$2)^1+'LED Curve'!$D$17)*$AE$2+((R$5-6)*Design!C$18)),0,         ('LED Curve'!$D$14*(W120/$Z$2)^3+'LED Curve'!$D$15*(W120/$Z$2)^2+'LED Curve'!$D$16*(W120/$Z$2)^1+'LED Curve'!$D$17)*$AE$2))</f>
        <v>0</v>
      </c>
      <c r="BA120" s="59">
        <f>IF(AZ120=0,0,IF(E120&lt;(SUM(AU120:AZ120)+('LED Curve'!$D$14*(W120/$Z$3)^3+'LED Curve'!$D$15*(W120/$Z$3)^2+'LED Curve'!$D$16*(W120/$Z$3)^1+'LED Curve'!$D$17)*$AE$3+((R$5-7)*Design!C$18)),0,         ('LED Curve'!$D$14*(W120/$Z$3)^3+'LED Curve'!$D$15*(W120/$Z$3)^2+'LED Curve'!$D$16*(W120/$Z$3)^1+'LED Curve'!$D$17)*$AE$3))</f>
        <v>0</v>
      </c>
      <c r="BB120" s="59">
        <f>IF(BA120=0,0,IF(E120&lt;(SUM(AU120:BA120)+('LED Curve'!$D$14*(W120/$Z$4)^3+'LED Curve'!$D$15*(W120/$Z$4)^2+'LED Curve'!$D$16*(W120/$Z$4)^1+'LED Curve'!$D$17)*$AE$4+((R$5-8)*Design!C$18)),0,         ('LED Curve'!$D$14*(W120/$Z$4)^3+'LED Curve'!$D$15*(W120/$Z$4)^2+'LED Curve'!$D$16*(W120/$Z$4)^1+'LED Curve'!$D$17)*$AE$4))</f>
        <v>0</v>
      </c>
      <c r="BC120" s="59">
        <f>IF(BB120=0,0,IF(E120&lt;(SUM(AU120:BB120)+('LED Curve'!$D$14*(W120/$Z$5)^3+'LED Curve'!$D$15*(W120/$Z$5)^2+'LED Curve'!$D$16*(W120/$Z$5)^1+'LED Curve'!$D$17)*$AE$5+((R$5-9)*Design!C$18)),0,         ('LED Curve'!$D$14*(W120/$Z$5)^3+'LED Curve'!$D$15*(W120/$Z$5)^2+'LED Curve'!$D$16*(W120/$Z$5)^1+'LED Curve'!$D$17)*$AE$5))</f>
        <v>0</v>
      </c>
      <c r="BD120" s="59">
        <f>IF(BC120=0,0,IF(E120&lt;(SUM(AU120:BC120)+('LED Curve'!$D$14*(W120/$Z$6)^3+'LED Curve'!$D$15*(W120/$Z$6)^2+'LED Curve'!$D$16*(W120/$Z$6)^1+'LED Curve'!$D$17)*$AE$6+((R$5-10)*Design!C$18)),0,         ('LED Curve'!$D$14*(W120/$Z$6)^3+'LED Curve'!$D$15*(W120/$Z$6)^2+'LED Curve'!$D$16*(W120/$Z$6)^1+'LED Curve'!$D$17)*$AE$6))</f>
        <v>0</v>
      </c>
      <c r="BE120">
        <f t="shared" si="158"/>
        <v>155.00075113221413</v>
      </c>
      <c r="BF120" s="64">
        <f t="shared" si="124"/>
        <v>261.43832405220417</v>
      </c>
      <c r="BG120" s="64">
        <f t="shared" si="125"/>
        <v>261.43832405220417</v>
      </c>
      <c r="BH120" s="64">
        <f t="shared" si="126"/>
        <v>0</v>
      </c>
      <c r="BI120" s="64">
        <f t="shared" si="127"/>
        <v>0</v>
      </c>
      <c r="BJ120" s="64">
        <f t="shared" si="128"/>
        <v>0</v>
      </c>
      <c r="BK120" s="64">
        <f t="shared" si="129"/>
        <v>0</v>
      </c>
      <c r="BL120" s="64">
        <f t="shared" si="130"/>
        <v>0</v>
      </c>
      <c r="BM120" s="64">
        <f t="shared" si="131"/>
        <v>0</v>
      </c>
      <c r="BN120" s="64">
        <f t="shared" si="132"/>
        <v>0</v>
      </c>
      <c r="BO120" s="64">
        <f t="shared" si="133"/>
        <v>0</v>
      </c>
      <c r="BQ120" s="67">
        <f t="shared" si="134"/>
        <v>268.98908310969421</v>
      </c>
      <c r="BR120" s="67">
        <f t="shared" si="135"/>
        <v>268.98908310969421</v>
      </c>
      <c r="BS120" s="67">
        <f t="shared" si="136"/>
        <v>268.98908310969421</v>
      </c>
      <c r="BT120" s="67">
        <f t="shared" si="137"/>
        <v>0</v>
      </c>
      <c r="BU120" s="67">
        <f t="shared" si="138"/>
        <v>0</v>
      </c>
      <c r="BV120" s="67">
        <f t="shared" si="139"/>
        <v>0</v>
      </c>
      <c r="BW120" s="67">
        <f t="shared" si="140"/>
        <v>0</v>
      </c>
      <c r="BX120" s="67">
        <f t="shared" si="141"/>
        <v>0</v>
      </c>
      <c r="BY120" s="67">
        <f t="shared" si="142"/>
        <v>0</v>
      </c>
      <c r="BZ120" s="67">
        <f t="shared" si="143"/>
        <v>0</v>
      </c>
      <c r="CB120" s="70">
        <f t="shared" si="144"/>
        <v>277.26733390583939</v>
      </c>
      <c r="CC120" s="70">
        <f t="shared" si="145"/>
        <v>277.26733390583939</v>
      </c>
      <c r="CD120" s="70">
        <f t="shared" si="146"/>
        <v>277.26733390583939</v>
      </c>
      <c r="CE120" s="70">
        <f t="shared" si="147"/>
        <v>0</v>
      </c>
      <c r="CF120" s="70">
        <f t="shared" si="148"/>
        <v>0</v>
      </c>
      <c r="CG120" s="70">
        <f t="shared" si="149"/>
        <v>0</v>
      </c>
      <c r="CH120" s="70">
        <f t="shared" si="150"/>
        <v>0</v>
      </c>
      <c r="CI120" s="70">
        <f t="shared" si="151"/>
        <v>0</v>
      </c>
      <c r="CJ120" s="70">
        <f t="shared" si="152"/>
        <v>0</v>
      </c>
      <c r="CK120" s="70">
        <f t="shared" si="153"/>
        <v>0</v>
      </c>
      <c r="CL120">
        <f t="shared" si="159"/>
        <v>831.80200171751812</v>
      </c>
      <c r="CM120" s="64">
        <f t="shared" si="160"/>
        <v>261.43832405220417</v>
      </c>
      <c r="CN120" s="64">
        <f t="shared" si="161"/>
        <v>261.43832405220417</v>
      </c>
      <c r="CO120" s="64">
        <f t="shared" si="162"/>
        <v>0</v>
      </c>
      <c r="CP120" s="64">
        <f t="shared" si="163"/>
        <v>0</v>
      </c>
      <c r="CQ120" s="64">
        <f t="shared" si="164"/>
        <v>0</v>
      </c>
      <c r="CR120" s="64">
        <f t="shared" si="165"/>
        <v>0</v>
      </c>
      <c r="CS120" s="64">
        <f t="shared" si="166"/>
        <v>0</v>
      </c>
      <c r="CT120" s="64">
        <f t="shared" si="167"/>
        <v>0</v>
      </c>
      <c r="CU120" s="64">
        <f t="shared" si="168"/>
        <v>0</v>
      </c>
      <c r="CV120" s="64">
        <f t="shared" si="169"/>
        <v>0</v>
      </c>
      <c r="CX120" s="103">
        <f t="shared" si="170"/>
        <v>268.98908310969421</v>
      </c>
      <c r="CY120" s="103">
        <f t="shared" si="171"/>
        <v>268.98908310969421</v>
      </c>
      <c r="CZ120" s="103">
        <f t="shared" si="172"/>
        <v>268.98908310969421</v>
      </c>
      <c r="DA120" s="103">
        <f t="shared" si="173"/>
        <v>0</v>
      </c>
      <c r="DB120" s="103">
        <f t="shared" si="174"/>
        <v>0</v>
      </c>
      <c r="DC120" s="103">
        <f t="shared" si="175"/>
        <v>0</v>
      </c>
      <c r="DD120" s="103">
        <f t="shared" si="176"/>
        <v>0</v>
      </c>
      <c r="DE120" s="103">
        <f t="shared" si="177"/>
        <v>0</v>
      </c>
      <c r="DF120" s="103">
        <f t="shared" si="178"/>
        <v>0</v>
      </c>
      <c r="DG120" s="103">
        <f t="shared" si="179"/>
        <v>0</v>
      </c>
      <c r="DI120" s="70">
        <f t="shared" si="180"/>
        <v>277.26733390583939</v>
      </c>
      <c r="DJ120" s="70">
        <f t="shared" si="181"/>
        <v>277.26733390583939</v>
      </c>
      <c r="DK120" s="70">
        <f t="shared" si="182"/>
        <v>277.26733390583939</v>
      </c>
      <c r="DL120" s="70">
        <f t="shared" si="183"/>
        <v>0</v>
      </c>
      <c r="DM120" s="70">
        <f t="shared" si="184"/>
        <v>0</v>
      </c>
      <c r="DN120" s="70">
        <f t="shared" si="185"/>
        <v>0</v>
      </c>
      <c r="DO120" s="70">
        <f t="shared" si="186"/>
        <v>0</v>
      </c>
      <c r="DP120" s="70">
        <f t="shared" si="187"/>
        <v>0</v>
      </c>
      <c r="DQ120" s="70">
        <f t="shared" si="188"/>
        <v>0</v>
      </c>
      <c r="DR120" s="70">
        <f t="shared" si="189"/>
        <v>0</v>
      </c>
      <c r="DT120">
        <f t="shared" si="190"/>
        <v>38.484256356143625</v>
      </c>
      <c r="DU120">
        <f t="shared" si="191"/>
        <v>44.037113349232271</v>
      </c>
      <c r="DV120">
        <f t="shared" si="192"/>
        <v>49.970428617446181</v>
      </c>
      <c r="DX120">
        <f t="shared" si="193"/>
        <v>0.7506418939004923</v>
      </c>
      <c r="DY120">
        <f t="shared" si="194"/>
        <v>0.74393652271704558</v>
      </c>
      <c r="DZ120">
        <f t="shared" si="195"/>
        <v>0.73667977266358586</v>
      </c>
      <c r="EB120">
        <f t="shared" si="196"/>
        <v>7.0526654007973368</v>
      </c>
      <c r="EC120">
        <f t="shared" si="197"/>
        <v>17.631663501993341</v>
      </c>
      <c r="ED120">
        <f t="shared" si="198"/>
        <v>0</v>
      </c>
      <c r="EE120">
        <f t="shared" si="199"/>
        <v>0</v>
      </c>
      <c r="EF120">
        <f t="shared" si="200"/>
        <v>0</v>
      </c>
      <c r="EG120">
        <f t="shared" si="201"/>
        <v>0</v>
      </c>
      <c r="EH120">
        <f t="shared" si="202"/>
        <v>0</v>
      </c>
      <c r="EI120">
        <f t="shared" si="203"/>
        <v>0</v>
      </c>
      <c r="EJ120">
        <f t="shared" si="204"/>
        <v>0</v>
      </c>
      <c r="EK120">
        <f t="shared" si="205"/>
        <v>0</v>
      </c>
      <c r="EM120">
        <f t="shared" si="206"/>
        <v>7.2562499133305209</v>
      </c>
      <c r="EN120">
        <f t="shared" si="207"/>
        <v>18.140624783326306</v>
      </c>
      <c r="EO120">
        <f t="shared" si="208"/>
        <v>16.326562304993672</v>
      </c>
      <c r="EP120">
        <f t="shared" si="209"/>
        <v>0</v>
      </c>
      <c r="EQ120">
        <f t="shared" si="210"/>
        <v>0</v>
      </c>
      <c r="ER120">
        <f t="shared" si="211"/>
        <v>0</v>
      </c>
      <c r="ES120">
        <f t="shared" si="212"/>
        <v>0</v>
      </c>
      <c r="ET120">
        <f t="shared" si="213"/>
        <v>0</v>
      </c>
      <c r="EU120">
        <f t="shared" si="214"/>
        <v>0</v>
      </c>
      <c r="EV120">
        <f t="shared" si="215"/>
        <v>0</v>
      </c>
      <c r="EX120">
        <f t="shared" si="216"/>
        <v>7.4741991338837437</v>
      </c>
      <c r="EY120">
        <f t="shared" si="217"/>
        <v>18.685497834709359</v>
      </c>
      <c r="EZ120">
        <f t="shared" si="218"/>
        <v>16.816948051238423</v>
      </c>
      <c r="FA120">
        <f t="shared" si="219"/>
        <v>0</v>
      </c>
      <c r="FB120">
        <f t="shared" si="220"/>
        <v>0</v>
      </c>
      <c r="FC120">
        <f t="shared" si="221"/>
        <v>0</v>
      </c>
      <c r="FD120">
        <f t="shared" si="222"/>
        <v>0</v>
      </c>
      <c r="FE120">
        <f t="shared" si="223"/>
        <v>0</v>
      </c>
      <c r="FF120">
        <f t="shared" si="224"/>
        <v>0</v>
      </c>
      <c r="FG120">
        <f t="shared" si="225"/>
        <v>0</v>
      </c>
      <c r="FJ120">
        <f>IF($W$2=0,0,IF(BF120&lt;=0,0,('LED Curve'!$D$19*(BF120/$W$2)^3+'LED Curve'!$D$20*(BF120/$W$2)^2+'LED Curve'!$D$21*(BF120/$W$2)^1+'LED Curve'!$D$22)*$AC$2*$W$2))</f>
        <v>861.57241012650388</v>
      </c>
      <c r="FK120">
        <f>IF($W$3=0,0,IF(BG120&lt;=0,0,('LED Curve'!$D$19*(BG120/$W$3)^3+'LED Curve'!$D$20*(BG120/$W$3)^2+'LED Curve'!$D$21*(BG120/$W$3)^1+'LED Curve'!$D$22)*$AC$3*$W$3))</f>
        <v>2153.9310253162598</v>
      </c>
      <c r="FL120">
        <f>IF($W$4=0,0,IF(BH120&lt;=0,0,('LED Curve'!$D$19*(BH120/$W$4)^3+'LED Curve'!$D$20*(BH120/$W$4)^2+'LED Curve'!$D$21*(BH120/$W$4)^1+'LED Curve'!$D$22)*$AC$4*$W$4))</f>
        <v>0</v>
      </c>
      <c r="FM120">
        <f>IF($W$5=0,0,IF(BI120&lt;=0,0,('LED Curve'!$D$19*(BI120/$W$5)^3+'LED Curve'!$D$20*(BI120/$W$5)^2+'LED Curve'!$D$21*(BI120/$W$5)^1+'LED Curve'!$D$22)*$AC$5*$W$5))</f>
        <v>0</v>
      </c>
      <c r="FN120">
        <f>IF($W$6=0,0,IF(BJ120&lt;=0,0,('LED Curve'!$D$19*(BJ120/$W$6)^3+'LED Curve'!$D$20*(BJ120/$W$6)^2+'LED Curve'!$D$21*(BJ120/$W$6)^1+'LED Curve'!$D$22)*$AC$6*$W$6))</f>
        <v>0</v>
      </c>
      <c r="FO120">
        <f>IF($Z$2=0,0,IF(BK120&lt;=0,0,('LED Curve'!$D$19*(BK120/$Z$2)^3+'LED Curve'!$D$20*(BK120/$Z$2)^2+'LED Curve'!$D$21*(BK120/$Z$2)^1+'LED Curve'!$D$22)*$AE$2*$Z$2))</f>
        <v>0</v>
      </c>
      <c r="FP120">
        <f>IF($Z$3=0,0,IF(BL120&lt;=0,0,('LED Curve'!$D$19*(BL120/$Z$3)^3+'LED Curve'!$D$20*(BL120/$Z$3)^2+'LED Curve'!$D$21*(BL120/$Z$3)^1+'LED Curve'!$D$22)*$AE$3*$Z$3))</f>
        <v>0</v>
      </c>
      <c r="FQ120">
        <f>IF($Z$4=0,0,IF(BM120&lt;=0,0,('LED Curve'!$D$19*(BM120/$Z$4)^3+'LED Curve'!$D$20*(BM120/$Z$4)^2+'LED Curve'!$D$21*(BM120/$Z$4)^1+'LED Curve'!$D$22)*$AE$4*$Z$4))</f>
        <v>0</v>
      </c>
      <c r="FR120">
        <f>IF($Z$5=0,0,IF(BN120&lt;=0,0,('LED Curve'!$D$19*(BN120/$Z$5)^3+'LED Curve'!$D$20*(BN120/$Z$5)^2+'LED Curve'!$D$21*(BN120/$Z$5)^1+'LED Curve'!$D$22)*$AE$5*$Z$5))</f>
        <v>0</v>
      </c>
      <c r="FS120">
        <f>IF($Z$6=0,0,IF(BO120&lt;=0,0,('LED Curve'!$D$19*(BO120/$Z$6)^3+'LED Curve'!$D$20*(BO120/$Z$6)^2+'LED Curve'!$D$21*(BO120/$Z$6)^1+'LED Curve'!$D$22)*$AE$6*$Z$6))</f>
        <v>0</v>
      </c>
      <c r="FU120">
        <f>IF($W$2=0,0,IF(BQ120&lt;=0,0,('LED Curve'!$D$19*(BQ120/$W$2)^3+'LED Curve'!$D$20*(BQ120/$W$2)^2+'LED Curve'!$D$21*(BQ120/$W$2)^1+'LED Curve'!$D$22)*$AC$2*$W$2))</f>
        <v>874.69444193157642</v>
      </c>
      <c r="FV120">
        <f>IF($W$3=0,0,IF(BR120&lt;=0,0,('LED Curve'!$D$19*(BR120/$W$3)^3+'LED Curve'!$D$20*(BR120/$W$3)^2+'LED Curve'!$D$21*(BR120/$W$3)^1+'LED Curve'!$D$22)*$AC$3*$W$3))</f>
        <v>2186.7361048289413</v>
      </c>
      <c r="FW120">
        <f>IF($W$4=0,0,IF(BS120&lt;=0,0,('LED Curve'!$D$19*(BS120/$W$4)^3+'LED Curve'!$D$20*(BS120/$W$4)^2+'LED Curve'!$D$21*(BS120/$W$4)^1+'LED Curve'!$D$22)*$AC$4*$W$4))</f>
        <v>1968.0624943460471</v>
      </c>
      <c r="FX120">
        <f>IF($W$5=0,0,IF(BT120&lt;=0,0,('LED Curve'!$D$19*(BT120/$W$5)^3+'LED Curve'!$D$20*(BT120/$W$5)^2+'LED Curve'!$D$21*(BT120/$W$5)^1+'LED Curve'!$D$22)*$AC$5*$W$5))</f>
        <v>0</v>
      </c>
      <c r="FY120">
        <f>IF($W$6=0,0,IF(BU120&lt;=0,0,('LED Curve'!$D$19*(BU120/$W$6)^3+'LED Curve'!$D$20*(BU120/$W$6)^2+'LED Curve'!$D$21*(BU120/$W$6)^1+'LED Curve'!$D$22)*$AC$6*$W$6))</f>
        <v>0</v>
      </c>
      <c r="FZ120">
        <f>IF($Z$2=0,0,IF(BV120&lt;=0,0,('LED Curve'!$D$19*(BV120/$Z$2)^3+'LED Curve'!$D$20*(BV120/$Z$2)^2+'LED Curve'!$D$21*(BV120/$Z$2)^1+'LED Curve'!$D$22)*$AE$2*$Z$2))</f>
        <v>0</v>
      </c>
      <c r="GA120">
        <f>IF($Z$3=0,0,IF(BW120&lt;=0,0,('LED Curve'!$D$19*(BW120/$Z$3)^3+'LED Curve'!$D$20*(BW120/$Z$3)^2+'LED Curve'!$D$21*(BW120/$Z$3)^1+'LED Curve'!$D$22)*$AE$3*$Z$3))</f>
        <v>0</v>
      </c>
      <c r="GB120">
        <f>IF($Z$4=0,0,IF(BX120&lt;=0,0,('LED Curve'!$D$19*(BX120/$Z$4)^3+'LED Curve'!$D$20*(BX120/$Z$4)^2+'LED Curve'!$D$21*(BX120/$Z$4)^1+'LED Curve'!$D$22)*$AE$4*$Z$4))</f>
        <v>0</v>
      </c>
      <c r="GC120">
        <f>IF($Z$5=0,0,IF(BY120&lt;=0,0,('LED Curve'!$D$19*(BY120/$Z$5)^3+'LED Curve'!$D$20*(BY120/$Z$5)^2+'LED Curve'!$D$21*(BY120/$Z$5)^1+'LED Curve'!$D$22)*$AE$5*$Z$5))</f>
        <v>0</v>
      </c>
      <c r="GD120">
        <f>IF($Z$6=0,0,IF(BZ120&lt;=0,0,('LED Curve'!$D$19*(BZ120/$Z$6)^3+'LED Curve'!$D$20*(BZ120/$Z$6)^2+'LED Curve'!$D$21*(BZ120/$Z$6)^1+'LED Curve'!$D$22)*$AE$6*$Z$6))</f>
        <v>0</v>
      </c>
      <c r="GF120">
        <f>IF($W$2=0,0,IF(CB120&lt;=0,0,('LED Curve'!$D$19*(CB120/$W$2)^3+'LED Curve'!$D$20*(CB120/$W$2)^2+'LED Curve'!$D$21*(CB120/$W$2)^1+'LED Curve'!$D$22)*$AC$2*$W$2))</f>
        <v>888.04867489978426</v>
      </c>
      <c r="GG120">
        <f>IF($W$3=0,0,IF(CC120&lt;=0,0,('LED Curve'!$D$19*(CC120/$W$3)^3+'LED Curve'!$D$20*(CC120/$W$3)^2+'LED Curve'!$D$21*(CC120/$W$3)^1+'LED Curve'!$D$22)*$AC$3*$W$3))</f>
        <v>2220.1216872494606</v>
      </c>
      <c r="GH120">
        <f>IF($W$4=0,0,IF(CD120&lt;=0,0,('LED Curve'!$D$19*(CD120/$W$4)^3+'LED Curve'!$D$20*(CD120/$W$4)^2+'LED Curve'!$D$21*(CD120/$W$4)^1+'LED Curve'!$D$22)*$AC$4*$W$4))</f>
        <v>1998.1095185245147</v>
      </c>
      <c r="GI120">
        <f>IF($W$5=0,0,IF(CE120&lt;=0,0,('LED Curve'!$D$19*(CE120/$W$5)^3+'LED Curve'!$D$20*(CE120/$W$5)^2+'LED Curve'!$D$21*(CE120/$W$5)^1+'LED Curve'!$D$22)*$AC$5*$W$5))</f>
        <v>0</v>
      </c>
      <c r="GJ120">
        <f>IF($W$6=0,0,IF(CF120&lt;=0,0,('LED Curve'!$D$19*(CF120/$W$6)^3+'LED Curve'!$D$20*(CF120/$W$6)^2+'LED Curve'!$D$21*(CF120/$W$6)^1+'LED Curve'!$D$22)*$AC$6*$W$6))</f>
        <v>0</v>
      </c>
      <c r="GK120">
        <f>IF($Z$2=0,0,IF(CG120&lt;=0,0,('LED Curve'!$D$19*(CG120/$Z$2)^3+'LED Curve'!$D$20*(CG120/$Z$2)^2+'LED Curve'!$D$21*(CG120/$Z$2)^1+'LED Curve'!$D$22)*$AE$2*$Z$2))</f>
        <v>0</v>
      </c>
      <c r="GL120">
        <f>IF($Z$3=0,0,IF(CH120&lt;=0,0,('LED Curve'!$D$19*(CH120/$Z$3)^3+'LED Curve'!$D$20*(CH120/$Z$3)^2+'LED Curve'!$D$21*(CH120/$Z$3)^1+'LED Curve'!$D$22)*$AE$3*$Z$3))</f>
        <v>0</v>
      </c>
      <c r="GM120">
        <f>IF($Z$4=0,0,IF(CI120&lt;=0,0,('LED Curve'!$D$19*(CI120/$Z$4)^3+'LED Curve'!$D$20*(CI120/$Z$4)^2+'LED Curve'!$D$21*(CI120/$Z$4)^1+'LED Curve'!$D$22)*$AE$4*$Z$4))</f>
        <v>0</v>
      </c>
      <c r="GN120">
        <f>IF($Z$5=0,0,IF(CJ120&lt;=0,0,('LED Curve'!$D$19*(CJ120/$Z$5)^3+'LED Curve'!$D$20*(CJ120/$Z$5)^2+'LED Curve'!$D$21*(CJ120/$Z$5)^1+'LED Curve'!$D$22)*$AE$5*$Z$5))</f>
        <v>0</v>
      </c>
      <c r="GO120">
        <f>IF($Z$6=0,0,IF(CK120&lt;=0,0,('LED Curve'!$D$19*(CK120/$Z$6)^3+'LED Curve'!$D$20*(CK120/$Z$6)^2+'LED Curve'!$D$21*(CK120/$Z$6)^1+'LED Curve'!$D$22)*$AE$6*$Z$6))</f>
        <v>0</v>
      </c>
      <c r="GQ120">
        <f t="shared" si="226"/>
        <v>3015.5034354427635</v>
      </c>
      <c r="GR120">
        <f t="shared" si="154"/>
        <v>1250.6075500251854</v>
      </c>
      <c r="GS120">
        <f t="shared" si="227"/>
        <v>5029.4930411065652</v>
      </c>
      <c r="GT120">
        <f t="shared" si="155"/>
        <v>2721.2671242674496</v>
      </c>
      <c r="GU120">
        <f t="shared" si="228"/>
        <v>5106.2798806737592</v>
      </c>
      <c r="GV120">
        <f t="shared" si="156"/>
        <v>2544.1678361154218</v>
      </c>
    </row>
    <row r="121" spans="1:204" ht="16.899999999999999">
      <c r="A121">
        <v>110</v>
      </c>
      <c r="B121">
        <f t="shared" si="117"/>
        <v>3.5807291666666665E-3</v>
      </c>
      <c r="C121" s="50">
        <f t="shared" si="118"/>
        <v>147.62392799477485</v>
      </c>
      <c r="D121" s="50">
        <f t="shared" si="119"/>
        <v>164.18214221641651</v>
      </c>
      <c r="E121" s="50">
        <f t="shared" si="120"/>
        <v>180.74035643805814</v>
      </c>
      <c r="G121" s="52">
        <f t="shared" si="121"/>
        <v>2.3432369522980134</v>
      </c>
      <c r="H121" s="52">
        <f t="shared" si="122"/>
        <v>2.6060657494669286</v>
      </c>
      <c r="I121" s="52">
        <f t="shared" si="123"/>
        <v>2.8688945466358433</v>
      </c>
      <c r="J121" s="52">
        <f>IF(C121&lt;Calculation!D$19,0,G121)</f>
        <v>2.3432369522980134</v>
      </c>
      <c r="K121" s="52">
        <f>IF(D121&lt;Calculation!D$19,0,H121)</f>
        <v>2.6060657494669286</v>
      </c>
      <c r="L121" s="52">
        <f>IF(E121&lt;Calculation!D$19,0,I121)</f>
        <v>2.8688945466358433</v>
      </c>
      <c r="M121" s="52">
        <f>IF(IF(C121&lt;Calculation!D$19,0,C121*(R$3/(R$2+R$3)))&gt;0,$H$2*SIN(2*PI()*$E$2*B121)+$H$5,0)</f>
        <v>2.3596414467893867</v>
      </c>
      <c r="N121" s="52">
        <f>IF(IF(D121&lt;Calculation!D$19,0,D121*(R$3/(R$2+R$3)))&gt;0,$J$2*SIN(2*PI()*$E$2*B121)+$J$5,0)</f>
        <v>2.4283423372311912</v>
      </c>
      <c r="O121" s="52">
        <f>IF(IF(E121&lt;Calculation!D$19,0,E121*(R$3/(R$2+R$3)))&gt;0,$L$2*SIN(2*PI()*$E$2*B121)+$L$5,0)</f>
        <v>2.5035906533208925</v>
      </c>
      <c r="Q121" s="55">
        <f>(M121/Design!C$43)*10^3</f>
        <v>262.18238297659849</v>
      </c>
      <c r="R121" s="55">
        <f>(N121/Design!C$43)*10^3</f>
        <v>269.81581524791017</v>
      </c>
      <c r="S121" s="55">
        <f>(O121/Design!C$43)*10^3</f>
        <v>278.17673925787693</v>
      </c>
      <c r="U121" s="55">
        <f>(($H$2*SIN(2*PI()*$E$2*B121)+$H$5)/Design!C$43)*10^3</f>
        <v>262.18238297659849</v>
      </c>
      <c r="V121" s="55">
        <f>(($J$2*SIN(2*PI()*$E$2*B121)+$J$5)/Design!C$43)*10^3</f>
        <v>269.81581524791017</v>
      </c>
      <c r="W121" s="55">
        <f>(($L$2*SIN(2*PI()*$E$2*B121)+$L$5)/Design!C$43)*10^3</f>
        <v>278.17673925787693</v>
      </c>
      <c r="Y121" s="99">
        <f>IF(C121&lt;('LED Curve'!$D$14*(U121/$W$2)^3+'LED Curve'!$D$15*(U121/$W$2)^2+'LED Curve'!$D$16*(U121/$W$2)^1+'LED Curve'!$D$17)*$AC$2+((R$5-1)*Design!C$18),0,         ('LED Curve'!$D$14*(U121/$W$2)^3+'LED Curve'!$D$15*(U121/$W$2)^2+'LED Curve'!$D$16*(U121/$W$2)^1+'LED Curve'!$D$17)*$AC$2)</f>
        <v>26.977074241306916</v>
      </c>
      <c r="Z121" s="99">
        <f>IF(Y121=0,0,IF(C121&lt;Y121+('LED Curve'!$D$14*(U121/$W$3)^3+'LED Curve'!$D$15*(U121/$W$3)^2+'LED Curve'!$D$16*(U121/$W$3)^1+'LED Curve'!$D$17)*$AC$3+((R$5-2)*Design!C$18),0,         ('LED Curve'!$D$14*(U121/$W$3)^3+'LED Curve'!$D$15*(U121/$W$3)^2+'LED Curve'!$D$16*(U121/$W$3)^1+'LED Curve'!$D$17)*$AC$3))</f>
        <v>67.442685603267293</v>
      </c>
      <c r="AA121" s="99">
        <f>IF(Z121=0,0,IF(C121&lt;(SUM(Y121:Z121)+('LED Curve'!$D$14*(U121/$W$4)^3+'LED Curve'!$D$15*(U121/$W$4)^2+'LED Curve'!$D$16*(U121/$W$4)^1+'LED Curve'!$D$17)*$AC$4+((R$5-3)*Design!C$18)),0,         ('LED Curve'!$D$14*(U121/$W$4)^3+'LED Curve'!$D$15*(U121/$W$4)^2+'LED Curve'!$D$16*(U121/$W$4)^1+'LED Curve'!$D$17)*$AC$4))</f>
        <v>0</v>
      </c>
      <c r="AB121" s="99">
        <f>IF(AA121=0,0,IF(C121&lt;(SUM(Y121:AA121)+('LED Curve'!$D$14*(U121/$W$5)^3+'LED Curve'!$D$15*(U121/$W$5)^2+'LED Curve'!$D$16*(U121/$W$5)^1+'LED Curve'!$D$17)*$AC$5+((R$5-4)*Design!C$18)),0,         ('LED Curve'!$D$14*(U121/$W$5)^3+'LED Curve'!$D$15*(U121/$W$5)^2+'LED Curve'!$D$16*(U121/$W$5)^1+'LED Curve'!$D$17)*$AC$5))</f>
        <v>0</v>
      </c>
      <c r="AC121" s="99">
        <f>IF(AB121=0,0,IF(C121&lt;(SUM(Y121:AB121)+ ('LED Curve'!$D$14*(U121/$W$6)^3+'LED Curve'!$D$15*(U121/$W$6)^2+'LED Curve'!$D$16*(U121/$W$6)^1+'LED Curve'!$D$17)*$AC$6+((R$5-5)*Design!C$18)),0,         ('LED Curve'!$D$14*(U121/$W$6)^3+'LED Curve'!$D$15*(U121/$W$6)^2+'LED Curve'!$D$16*(U121/$W$6)^1+'LED Curve'!$D$17)*$AC$6))</f>
        <v>0</v>
      </c>
      <c r="AD121" s="99">
        <f>IF(AC121=0,0,IF(C121&lt;(SUM(Y121:AC121)+('LED Curve'!$D$14*(U121/$Z$2)^3+'LED Curve'!$D$15*(U121/$Z$2)^2+'LED Curve'!$D$16*(U121/$Z$2)^1+'LED Curve'!$D$17)*$AE$2+((R$5-6)*Design!C$18)),0,         ('LED Curve'!$D$14*(U121/$Z$2)^3+'LED Curve'!$D$15*(U121/$Z$2)^2+'LED Curve'!$D$16*(U121/$Z$2)^1+'LED Curve'!$D$17)*$AE$2))</f>
        <v>0</v>
      </c>
      <c r="AE121" s="99">
        <f>IF(AD121=0,0,IF(C121&lt;(SUM(Y121:AD121)+('LED Curve'!$D$14*(U121/$Z$3)^3+'LED Curve'!$D$15*(U121/$Z$3)^2+'LED Curve'!$D$16*(U121/$Z$3)^1+'LED Curve'!$D$17)*$AE$3+((R$5-7)*Design!C$18)),0,         ('LED Curve'!$D$14*(U121/$Z$3)^3+'LED Curve'!$D$15*(U121/$Z$3)^2+'LED Curve'!$D$16*(U121/$Z$3)^1+'LED Curve'!$D$17)*$AE$3))</f>
        <v>0</v>
      </c>
      <c r="AF121" s="99">
        <f>IF(AE121=0,0,IF(C121&lt;(SUM(Y121:AE121)+('LED Curve'!$D$14*(U121/$Z$4)^3+'LED Curve'!$D$15*(U121/$Z$4)^2+'LED Curve'!$D$16*(U121/$Z$4)^1+'LED Curve'!$D$17)*$AE$4+((R$5-8)*Design!C$18)),0,         ('LED Curve'!$D$14*(U121/$Z$4)^3+'LED Curve'!$D$15*(U121/$Z$4)^2+'LED Curve'!$D$16*(U121/$Z$4)^1+'LED Curve'!$D$17)*$AE$4))</f>
        <v>0</v>
      </c>
      <c r="AG121" s="99">
        <f>IF(AF121=0,0,IF(C121&lt;(SUM(Y121:AF121)+('LED Curve'!$D$14*(U121/$Z$5)^3+'LED Curve'!$D$15*(U121/$Z$5)^2+'LED Curve'!$D$16*(U121/$Z$5)^1+'LED Curve'!$D$17)*$AE$5+((R$5-9)*Design!C$18)),0,         ('LED Curve'!$D$14*(U121/$Z$5)^3+'LED Curve'!$D$15*(U121/$Z$5)^2+'LED Curve'!$D$16*(U121/$Z$5)^1+'LED Curve'!$D$17)*$AE$5))</f>
        <v>0</v>
      </c>
      <c r="AH121" s="99">
        <f>IF(AG121=0,0,IF(C121&lt;(SUM(Y121:AG121)+('LED Curve'!$D$14*(U121/$Z$6)^3+'LED Curve'!$D$15*(U121/$Z$6)^2+'LED Curve'!$D$16*(U121/$Z$6)^1+'LED Curve'!$D$17)*$AE$6+((R$5-10)*Design!C$18)),0,         ('LED Curve'!$D$14*(U121/$Z$6)^3+'LED Curve'!$D$15*(U121/$Z$6)^2+'LED Curve'!$D$16*(U121/$Z$6)^1+'LED Curve'!$D$17)*$AE$6))</f>
        <v>0</v>
      </c>
      <c r="AI121">
        <f t="shared" si="157"/>
        <v>94.419759844574202</v>
      </c>
      <c r="AJ121" s="57">
        <f>IF(D121&lt;('LED Curve'!$D$14*(V121/$W$2)^3+'LED Curve'!$D$15*(V121/$W$2)^2+'LED Curve'!$D$16*(V121/$W$2)^1+'LED Curve'!$D$17)*$AC$2+((R$5-1)*Design!C$18),0,         ('LED Curve'!$D$14*(V121/$W$2)^3+'LED Curve'!$D$15*(V121/$W$2)^2+'LED Curve'!$D$16*(V121/$W$2)^1+'LED Curve'!$D$17)*$AC$2)</f>
        <v>26.974971271282804</v>
      </c>
      <c r="AK121" s="57">
        <f>IF(AJ121=0,0,IF(D121&lt;AJ121+('LED Curve'!$D$14*(V121/$W$3)^3+'LED Curve'!$D$15*(V121/$W$3)^2+'LED Curve'!$D$16*(V121/$W$3)^1+'LED Curve'!$D$17)*$AC$3+((R$5-1)*Design!C$18),0,         ('LED Curve'!$D$14*(V121/$W$3)^3+'LED Curve'!$D$15*(V121/$W$3)^2+'LED Curve'!$D$16*(V121/$W$3)^1+'LED Curve'!$D$17)*$AC$3))</f>
        <v>67.437428178207014</v>
      </c>
      <c r="AL121" s="57">
        <f>IF(AK121=0,0,IF(D121&lt;(SUM(AJ121:AK121)+('LED Curve'!$D$14*(V121/$W$4)^3+'LED Curve'!$D$15*(V121/$W$4)^2+'LED Curve'!$D$16*(V121/$W$4)^1+'LED Curve'!$D$17)*$AC$4+((R$5-1)*Design!C$18)),0,         ('LED Curve'!$D$14*(V121/$W$4)^3+'LED Curve'!$D$15*(V121/$W$4)^2+'LED Curve'!$D$16*(V121/$W$4)^1+'LED Curve'!$D$17)*$AC$4))</f>
        <v>60.693685360386311</v>
      </c>
      <c r="AM121" s="57">
        <f>IF(AL121=0,0,IF(D121&lt;(SUM(AJ121:AL121)+('LED Curve'!$D$14*(V121/$W$5)^3+'LED Curve'!$D$15*(V121/$W$5)^2+'LED Curve'!$D$16*(V121/$W$5)^1+'LED Curve'!$D$17)*$AC$5+((R$5-1)*Design!C$18)),0,         ('LED Curve'!$D$14*(V121/$W$5)^3+'LED Curve'!$D$15*(V121/$W$5)^2+'LED Curve'!$D$16*(V121/$W$5)^1+'LED Curve'!$D$17)*$AC$5))</f>
        <v>0</v>
      </c>
      <c r="AN121" s="57">
        <f>IF(AM121=0,0,IF(D121&lt;(SUM(AJ121:AM121)+ ('LED Curve'!$D$14*(V121/$W$6)^3+'LED Curve'!$D$15*(V121/$W$6)^2+'LED Curve'!$D$16*(V121/$W$6)^1+'LED Curve'!$D$17)*$AC$6+((R$5-1)*Design!C$18)),0,         ('LED Curve'!$D$14*(V121/$W$6)^3+'LED Curve'!$D$15*(V121/$W$6)^2+'LED Curve'!$D$16*(V121/$W$6)^1+'LED Curve'!$D$17)*$AC$6))</f>
        <v>0</v>
      </c>
      <c r="AO121" s="57">
        <f>IF(AN121=0,0,IF(D121&lt;(SUM(AJ121:AN121)+('LED Curve'!$D$14*(V121/$Z$2)^3+'LED Curve'!$D$15*(V121/$Z$2)^2+'LED Curve'!$D$16*(V121/$Z$2)^1+'LED Curve'!$D$17)*$AE$2+((R$5-1)*Design!C$18)),0,         ('LED Curve'!$D$14*(V121/$Z$2)^3+'LED Curve'!$D$15*(V121/$Z$2)^2+'LED Curve'!$D$16*(V121/$Z$2)^1+'LED Curve'!$D$17)*$AE$2))</f>
        <v>0</v>
      </c>
      <c r="AP121" s="57">
        <f>IF(AO121=0,0,IF(D121&lt;(SUM(AJ121:AO121)+('LED Curve'!$D$14*(V121/$Z$3)^3+'LED Curve'!$D$15*(V121/$Z$3)^2+'LED Curve'!$D$16*(V121/$Z$3)^1+'LED Curve'!$D$17)*$AE$3+((R$5-1)*Design!C$18)),0,         ('LED Curve'!$D$14*(V121/$Z$3)^3+'LED Curve'!$D$15*(V121/$Z$3)^2+'LED Curve'!$D$16*(V121/$Z$3)^1+'LED Curve'!$D$17)*$AE$3))</f>
        <v>0</v>
      </c>
      <c r="AQ121" s="57">
        <f>IF(AP121=0,0,IF(D121&lt;(SUM(AJ121:AP121)+('LED Curve'!$D$14*(V121/$Z$4)^3+'LED Curve'!$D$15*(V121/$Z$4)^2+'LED Curve'!$D$16*(V121/$Z$4)^1+'LED Curve'!$D$17)*$AE$4+((R$5-1)*Design!C$18)),0,         ('LED Curve'!$D$14*(V121/$Z$4)^3+'LED Curve'!$D$15*(V121/$Z$4)^2+'LED Curve'!$D$16*(V121/$Z$4)^1+'LED Curve'!$D$17)*$AE$4))</f>
        <v>0</v>
      </c>
      <c r="AR121" s="57">
        <f>IF(AQ121=0,0,IF(D121&lt;(SUM(AJ121:AQ121)+('LED Curve'!$D$14*(V121/$Z$5)^3+'LED Curve'!$D$15*(V121/$Z$5)^2+'LED Curve'!$D$16*(V121/$Z$5)^1+'LED Curve'!$D$17)*$AE$5+((R$5-1)*Design!C$18)),0,         ('LED Curve'!$D$14*(V121/$Z$5)^3+'LED Curve'!$D$15*(V121/$Z$5)^2+'LED Curve'!$D$16*(V121/$Z$5)^1+'LED Curve'!$D$17)*$AE$5))</f>
        <v>0</v>
      </c>
      <c r="AS121" s="57">
        <f>IF(AR121=0,0,IF(D121&lt;(SUM(AJ121:AR121)+('LED Curve'!$D$14*(V121/$Z$6)^3+'LED Curve'!$D$15*(V121/$Z$6)^2+'LED Curve'!$D$16*(V121/$Z$6)^1+'LED Curve'!$D$17)*$AE$6+((R$5-1)*Design!C$18)),0,         ('LED Curve'!$D$14*(V121/$Z$6)^3+'LED Curve'!$D$15*(V121/$Z$6)^2+'LED Curve'!$D$16*(V121/$Z$6)^1+'LED Curve'!$D$17)*$AE$6))</f>
        <v>0</v>
      </c>
      <c r="AU121" s="59">
        <f>IF(E121&lt;('LED Curve'!$D$14*(W121/$W$2)^3+'LED Curve'!$D$15*(W121/$W$2)^2+'LED Curve'!$D$16*(W121/$W$2)^1+'LED Curve'!$D$17)*$AC$2+((R$5-1)*Design!C$18),0,         ('LED Curve'!$D$14*(W121/$W$2)^3+'LED Curve'!$D$15*(W121/$W$2)^2+'LED Curve'!$D$16*(W121/$W$2)^1+'LED Curve'!$D$17)*$AC$2)</f>
        <v>26.953285493009727</v>
      </c>
      <c r="AV121" s="59">
        <f>IF(AU121=0,0,IF(E121&lt;AU121+('LED Curve'!$D$14*(W121/$W$3)^3+'LED Curve'!$D$15*(W121/$W$3)^2+'LED Curve'!$D$16*(W121/$W$3)^1+'LED Curve'!$D$17)*$AC$3+((R$5-2)*Design!C$18),0,         ('LED Curve'!$D$14*(W121/$W$3)^3+'LED Curve'!$D$15*(W121/$W$3)^2+'LED Curve'!$D$16*(W121/$W$3)^1+'LED Curve'!$D$17)*$AC$3))</f>
        <v>67.383213732524311</v>
      </c>
      <c r="AW121" s="59">
        <f>IF(AV121=0,0,IF(E121&lt;(SUM(AU121:AV121)+('LED Curve'!$D$14*(W121/$W$4)^3+'LED Curve'!$D$15*(W121/$W$4)^2+'LED Curve'!$D$16*(W121/$W$4)^1+'LED Curve'!$D$17)*$AC$4+((R$5-3)*Design!C$18)),0,         ('LED Curve'!$D$14*(W121/$W$4)^3+'LED Curve'!$D$15*(W121/$W$4)^2+'LED Curve'!$D$16*(W121/$W$4)^1+'LED Curve'!$D$17)*$AC$4))</f>
        <v>60.644892359271886</v>
      </c>
      <c r="AX121" s="59">
        <f>IF(AW121=0,0,IF(E121&lt;(SUM(AU121:AW121)+('LED Curve'!$D$14*(W121/$W$5)^3+'LED Curve'!$D$15*(W121/$W$5)^2+'LED Curve'!$D$16*(W121/$W$5)^1+'LED Curve'!$D$17)*$AC$5+((R$5-4)*Design!C$18)),0,         ('LED Curve'!$D$14*(W121/$W$5)^3+'LED Curve'!$D$15*(W121/$W$5)^2+'LED Curve'!$D$16*(W121/$W$5)^1+'LED Curve'!$D$17)*$AC$5))</f>
        <v>0</v>
      </c>
      <c r="AY121" s="59">
        <f>IF(AX121=0,0,IF(E121&lt;(SUM(AU121:AX121)+ ('LED Curve'!$D$14*(W121/$W$6)^3+'LED Curve'!$D$15*(W121/$W$6)^2+'LED Curve'!$D$16*(W121/$W$6)^1+'LED Curve'!$D$17)*$AC$6+((R$5-5)*Design!C$18)),0,         ('LED Curve'!$D$14*(W121/$W$6)^3+'LED Curve'!$D$15*(W121/$W$6)^2+'LED Curve'!$D$16*(W121/$W$6)^1+'LED Curve'!$D$17)*$AC$6))</f>
        <v>0</v>
      </c>
      <c r="AZ121" s="59">
        <f>IF(AY121=0,0,IF(E121&lt;(SUM(AU121:AY121)+('LED Curve'!$D$14*(W121/$Z$2)^3+'LED Curve'!$D$15*(W121/$Z$2)^2+'LED Curve'!$D$16*(W121/$Z$2)^1+'LED Curve'!$D$17)*$AE$2+((R$5-6)*Design!C$18)),0,         ('LED Curve'!$D$14*(W121/$Z$2)^3+'LED Curve'!$D$15*(W121/$Z$2)^2+'LED Curve'!$D$16*(W121/$Z$2)^1+'LED Curve'!$D$17)*$AE$2))</f>
        <v>0</v>
      </c>
      <c r="BA121" s="59">
        <f>IF(AZ121=0,0,IF(E121&lt;(SUM(AU121:AZ121)+('LED Curve'!$D$14*(W121/$Z$3)^3+'LED Curve'!$D$15*(W121/$Z$3)^2+'LED Curve'!$D$16*(W121/$Z$3)^1+'LED Curve'!$D$17)*$AE$3+((R$5-7)*Design!C$18)),0,         ('LED Curve'!$D$14*(W121/$Z$3)^3+'LED Curve'!$D$15*(W121/$Z$3)^2+'LED Curve'!$D$16*(W121/$Z$3)^1+'LED Curve'!$D$17)*$AE$3))</f>
        <v>0</v>
      </c>
      <c r="BB121" s="59">
        <f>IF(BA121=0,0,IF(E121&lt;(SUM(AU121:BA121)+('LED Curve'!$D$14*(W121/$Z$4)^3+'LED Curve'!$D$15*(W121/$Z$4)^2+'LED Curve'!$D$16*(W121/$Z$4)^1+'LED Curve'!$D$17)*$AE$4+((R$5-8)*Design!C$18)),0,         ('LED Curve'!$D$14*(W121/$Z$4)^3+'LED Curve'!$D$15*(W121/$Z$4)^2+'LED Curve'!$D$16*(W121/$Z$4)^1+'LED Curve'!$D$17)*$AE$4))</f>
        <v>0</v>
      </c>
      <c r="BC121" s="59">
        <f>IF(BB121=0,0,IF(E121&lt;(SUM(AU121:BB121)+('LED Curve'!$D$14*(W121/$Z$5)^3+'LED Curve'!$D$15*(W121/$Z$5)^2+'LED Curve'!$D$16*(W121/$Z$5)^1+'LED Curve'!$D$17)*$AE$5+((R$5-9)*Design!C$18)),0,         ('LED Curve'!$D$14*(W121/$Z$5)^3+'LED Curve'!$D$15*(W121/$Z$5)^2+'LED Curve'!$D$16*(W121/$Z$5)^1+'LED Curve'!$D$17)*$AE$5))</f>
        <v>0</v>
      </c>
      <c r="BD121" s="59">
        <f>IF(BC121=0,0,IF(E121&lt;(SUM(AU121:BC121)+('LED Curve'!$D$14*(W121/$Z$6)^3+'LED Curve'!$D$15*(W121/$Z$6)^2+'LED Curve'!$D$16*(W121/$Z$6)^1+'LED Curve'!$D$17)*$AE$6+((R$5-10)*Design!C$18)),0,         ('LED Curve'!$D$14*(W121/$Z$6)^3+'LED Curve'!$D$15*(W121/$Z$6)^2+'LED Curve'!$D$16*(W121/$Z$6)^1+'LED Curve'!$D$17)*$AE$6))</f>
        <v>0</v>
      </c>
      <c r="BE121">
        <f t="shared" si="158"/>
        <v>154.98139158480592</v>
      </c>
      <c r="BF121" s="64">
        <f t="shared" si="124"/>
        <v>262.18238297659849</v>
      </c>
      <c r="BG121" s="64">
        <f t="shared" si="125"/>
        <v>262.18238297659849</v>
      </c>
      <c r="BH121" s="64">
        <f t="shared" si="126"/>
        <v>0</v>
      </c>
      <c r="BI121" s="64">
        <f t="shared" si="127"/>
        <v>0</v>
      </c>
      <c r="BJ121" s="64">
        <f t="shared" si="128"/>
        <v>0</v>
      </c>
      <c r="BK121" s="64">
        <f t="shared" si="129"/>
        <v>0</v>
      </c>
      <c r="BL121" s="64">
        <f t="shared" si="130"/>
        <v>0</v>
      </c>
      <c r="BM121" s="64">
        <f t="shared" si="131"/>
        <v>0</v>
      </c>
      <c r="BN121" s="64">
        <f t="shared" si="132"/>
        <v>0</v>
      </c>
      <c r="BO121" s="64">
        <f t="shared" si="133"/>
        <v>0</v>
      </c>
      <c r="BQ121" s="67">
        <f t="shared" si="134"/>
        <v>269.81581524791017</v>
      </c>
      <c r="BR121" s="67">
        <f t="shared" si="135"/>
        <v>269.81581524791017</v>
      </c>
      <c r="BS121" s="67">
        <f t="shared" si="136"/>
        <v>269.81581524791017</v>
      </c>
      <c r="BT121" s="67">
        <f t="shared" si="137"/>
        <v>0</v>
      </c>
      <c r="BU121" s="67">
        <f t="shared" si="138"/>
        <v>0</v>
      </c>
      <c r="BV121" s="67">
        <f t="shared" si="139"/>
        <v>0</v>
      </c>
      <c r="BW121" s="67">
        <f t="shared" si="140"/>
        <v>0</v>
      </c>
      <c r="BX121" s="67">
        <f t="shared" si="141"/>
        <v>0</v>
      </c>
      <c r="BY121" s="67">
        <f t="shared" si="142"/>
        <v>0</v>
      </c>
      <c r="BZ121" s="67">
        <f t="shared" si="143"/>
        <v>0</v>
      </c>
      <c r="CB121" s="70">
        <f t="shared" si="144"/>
        <v>278.17673925787693</v>
      </c>
      <c r="CC121" s="70">
        <f t="shared" si="145"/>
        <v>278.17673925787693</v>
      </c>
      <c r="CD121" s="70">
        <f t="shared" si="146"/>
        <v>278.17673925787693</v>
      </c>
      <c r="CE121" s="70">
        <f t="shared" si="147"/>
        <v>0</v>
      </c>
      <c r="CF121" s="70">
        <f t="shared" si="148"/>
        <v>0</v>
      </c>
      <c r="CG121" s="70">
        <f t="shared" si="149"/>
        <v>0</v>
      </c>
      <c r="CH121" s="70">
        <f t="shared" si="150"/>
        <v>0</v>
      </c>
      <c r="CI121" s="70">
        <f t="shared" si="151"/>
        <v>0</v>
      </c>
      <c r="CJ121" s="70">
        <f t="shared" si="152"/>
        <v>0</v>
      </c>
      <c r="CK121" s="70">
        <f t="shared" si="153"/>
        <v>0</v>
      </c>
      <c r="CL121">
        <f t="shared" si="159"/>
        <v>834.53021777363074</v>
      </c>
      <c r="CM121" s="64">
        <f t="shared" si="160"/>
        <v>262.18238297659849</v>
      </c>
      <c r="CN121" s="64">
        <f t="shared" si="161"/>
        <v>262.18238297659849</v>
      </c>
      <c r="CO121" s="64">
        <f t="shared" si="162"/>
        <v>0</v>
      </c>
      <c r="CP121" s="64">
        <f t="shared" si="163"/>
        <v>0</v>
      </c>
      <c r="CQ121" s="64">
        <f t="shared" si="164"/>
        <v>0</v>
      </c>
      <c r="CR121" s="64">
        <f t="shared" si="165"/>
        <v>0</v>
      </c>
      <c r="CS121" s="64">
        <f t="shared" si="166"/>
        <v>0</v>
      </c>
      <c r="CT121" s="64">
        <f t="shared" si="167"/>
        <v>0</v>
      </c>
      <c r="CU121" s="64">
        <f t="shared" si="168"/>
        <v>0</v>
      </c>
      <c r="CV121" s="64">
        <f t="shared" si="169"/>
        <v>0</v>
      </c>
      <c r="CX121" s="103">
        <f t="shared" si="170"/>
        <v>269.81581524791017</v>
      </c>
      <c r="CY121" s="103">
        <f t="shared" si="171"/>
        <v>269.81581524791017</v>
      </c>
      <c r="CZ121" s="103">
        <f t="shared" si="172"/>
        <v>269.81581524791017</v>
      </c>
      <c r="DA121" s="103">
        <f t="shared" si="173"/>
        <v>0</v>
      </c>
      <c r="DB121" s="103">
        <f t="shared" si="174"/>
        <v>0</v>
      </c>
      <c r="DC121" s="103">
        <f t="shared" si="175"/>
        <v>0</v>
      </c>
      <c r="DD121" s="103">
        <f t="shared" si="176"/>
        <v>0</v>
      </c>
      <c r="DE121" s="103">
        <f t="shared" si="177"/>
        <v>0</v>
      </c>
      <c r="DF121" s="103">
        <f t="shared" si="178"/>
        <v>0</v>
      </c>
      <c r="DG121" s="103">
        <f t="shared" si="179"/>
        <v>0</v>
      </c>
      <c r="DI121" s="70">
        <f t="shared" si="180"/>
        <v>278.17673925787693</v>
      </c>
      <c r="DJ121" s="70">
        <f t="shared" si="181"/>
        <v>278.17673925787693</v>
      </c>
      <c r="DK121" s="70">
        <f t="shared" si="182"/>
        <v>278.17673925787693</v>
      </c>
      <c r="DL121" s="70">
        <f t="shared" si="183"/>
        <v>0</v>
      </c>
      <c r="DM121" s="70">
        <f t="shared" si="184"/>
        <v>0</v>
      </c>
      <c r="DN121" s="70">
        <f t="shared" si="185"/>
        <v>0</v>
      </c>
      <c r="DO121" s="70">
        <f t="shared" si="186"/>
        <v>0</v>
      </c>
      <c r="DP121" s="70">
        <f t="shared" si="187"/>
        <v>0</v>
      </c>
      <c r="DQ121" s="70">
        <f t="shared" si="188"/>
        <v>0</v>
      </c>
      <c r="DR121" s="70">
        <f t="shared" si="189"/>
        <v>0</v>
      </c>
      <c r="DT121">
        <f t="shared" si="190"/>
        <v>38.704393226035855</v>
      </c>
      <c r="DU121">
        <f t="shared" si="191"/>
        <v>44.298938551270751</v>
      </c>
      <c r="DV121">
        <f t="shared" si="192"/>
        <v>50.277763006245443</v>
      </c>
      <c r="DX121">
        <f t="shared" si="193"/>
        <v>0.76257335532367465</v>
      </c>
      <c r="DY121">
        <f t="shared" si="194"/>
        <v>0.75621397808326696</v>
      </c>
      <c r="DZ121">
        <f t="shared" si="195"/>
        <v>0.74933637589322777</v>
      </c>
      <c r="EB121">
        <f t="shared" si="196"/>
        <v>7.0729136103224599</v>
      </c>
      <c r="EC121">
        <f t="shared" si="197"/>
        <v>17.682284025806151</v>
      </c>
      <c r="ED121">
        <f t="shared" si="198"/>
        <v>0</v>
      </c>
      <c r="EE121">
        <f t="shared" si="199"/>
        <v>0</v>
      </c>
      <c r="EF121">
        <f t="shared" si="200"/>
        <v>0</v>
      </c>
      <c r="EG121">
        <f t="shared" si="201"/>
        <v>0</v>
      </c>
      <c r="EH121">
        <f t="shared" si="202"/>
        <v>0</v>
      </c>
      <c r="EI121">
        <f t="shared" si="203"/>
        <v>0</v>
      </c>
      <c r="EJ121">
        <f t="shared" si="204"/>
        <v>0</v>
      </c>
      <c r="EK121">
        <f t="shared" si="205"/>
        <v>0</v>
      </c>
      <c r="EM121">
        <f t="shared" si="206"/>
        <v>7.2782738648501253</v>
      </c>
      <c r="EN121">
        <f t="shared" si="207"/>
        <v>18.195684662125313</v>
      </c>
      <c r="EO121">
        <f t="shared" si="208"/>
        <v>16.376116195912783</v>
      </c>
      <c r="EP121">
        <f t="shared" si="209"/>
        <v>0</v>
      </c>
      <c r="EQ121">
        <f t="shared" si="210"/>
        <v>0</v>
      </c>
      <c r="ER121">
        <f t="shared" si="211"/>
        <v>0</v>
      </c>
      <c r="ES121">
        <f t="shared" si="212"/>
        <v>0</v>
      </c>
      <c r="ET121">
        <f t="shared" si="213"/>
        <v>0</v>
      </c>
      <c r="EU121">
        <f t="shared" si="214"/>
        <v>0</v>
      </c>
      <c r="EV121">
        <f t="shared" si="215"/>
        <v>0</v>
      </c>
      <c r="EX121">
        <f t="shared" si="216"/>
        <v>7.4977770707320834</v>
      </c>
      <c r="EY121">
        <f t="shared" si="217"/>
        <v>18.744442676830207</v>
      </c>
      <c r="EZ121">
        <f t="shared" si="218"/>
        <v>16.86999840914719</v>
      </c>
      <c r="FA121">
        <f t="shared" si="219"/>
        <v>0</v>
      </c>
      <c r="FB121">
        <f t="shared" si="220"/>
        <v>0</v>
      </c>
      <c r="FC121">
        <f t="shared" si="221"/>
        <v>0</v>
      </c>
      <c r="FD121">
        <f t="shared" si="222"/>
        <v>0</v>
      </c>
      <c r="FE121">
        <f t="shared" si="223"/>
        <v>0</v>
      </c>
      <c r="FF121">
        <f t="shared" si="224"/>
        <v>0</v>
      </c>
      <c r="FG121">
        <f t="shared" si="225"/>
        <v>0</v>
      </c>
      <c r="FJ121">
        <f>IF($W$2=0,0,IF(BF121&lt;=0,0,('LED Curve'!$D$19*(BF121/$W$2)^3+'LED Curve'!$D$20*(BF121/$W$2)^2+'LED Curve'!$D$21*(BF121/$W$2)^1+'LED Curve'!$D$22)*$AC$2*$W$2))</f>
        <v>862.90478747553186</v>
      </c>
      <c r="FK121">
        <f>IF($W$3=0,0,IF(BG121&lt;=0,0,('LED Curve'!$D$19*(BG121/$W$3)^3+'LED Curve'!$D$20*(BG121/$W$3)^2+'LED Curve'!$D$21*(BG121/$W$3)^1+'LED Curve'!$D$22)*$AC$3*$W$3))</f>
        <v>2157.2619686888297</v>
      </c>
      <c r="FL121">
        <f>IF($W$4=0,0,IF(BH121&lt;=0,0,('LED Curve'!$D$19*(BH121/$W$4)^3+'LED Curve'!$D$20*(BH121/$W$4)^2+'LED Curve'!$D$21*(BH121/$W$4)^1+'LED Curve'!$D$22)*$AC$4*$W$4))</f>
        <v>0</v>
      </c>
      <c r="FM121">
        <f>IF($W$5=0,0,IF(BI121&lt;=0,0,('LED Curve'!$D$19*(BI121/$W$5)^3+'LED Curve'!$D$20*(BI121/$W$5)^2+'LED Curve'!$D$21*(BI121/$W$5)^1+'LED Curve'!$D$22)*$AC$5*$W$5))</f>
        <v>0</v>
      </c>
      <c r="FN121">
        <f>IF($W$6=0,0,IF(BJ121&lt;=0,0,('LED Curve'!$D$19*(BJ121/$W$6)^3+'LED Curve'!$D$20*(BJ121/$W$6)^2+'LED Curve'!$D$21*(BJ121/$W$6)^1+'LED Curve'!$D$22)*$AC$6*$W$6))</f>
        <v>0</v>
      </c>
      <c r="FO121">
        <f>IF($Z$2=0,0,IF(BK121&lt;=0,0,('LED Curve'!$D$19*(BK121/$Z$2)^3+'LED Curve'!$D$20*(BK121/$Z$2)^2+'LED Curve'!$D$21*(BK121/$Z$2)^1+'LED Curve'!$D$22)*$AE$2*$Z$2))</f>
        <v>0</v>
      </c>
      <c r="FP121">
        <f>IF($Z$3=0,0,IF(BL121&lt;=0,0,('LED Curve'!$D$19*(BL121/$Z$3)^3+'LED Curve'!$D$20*(BL121/$Z$3)^2+'LED Curve'!$D$21*(BL121/$Z$3)^1+'LED Curve'!$D$22)*$AE$3*$Z$3))</f>
        <v>0</v>
      </c>
      <c r="FQ121">
        <f>IF($Z$4=0,0,IF(BM121&lt;=0,0,('LED Curve'!$D$19*(BM121/$Z$4)^3+'LED Curve'!$D$20*(BM121/$Z$4)^2+'LED Curve'!$D$21*(BM121/$Z$4)^1+'LED Curve'!$D$22)*$AE$4*$Z$4))</f>
        <v>0</v>
      </c>
      <c r="FR121">
        <f>IF($Z$5=0,0,IF(BN121&lt;=0,0,('LED Curve'!$D$19*(BN121/$Z$5)^3+'LED Curve'!$D$20*(BN121/$Z$5)^2+'LED Curve'!$D$21*(BN121/$Z$5)^1+'LED Curve'!$D$22)*$AE$5*$Z$5))</f>
        <v>0</v>
      </c>
      <c r="FS121">
        <f>IF($Z$6=0,0,IF(BO121&lt;=0,0,('LED Curve'!$D$19*(BO121/$Z$6)^3+'LED Curve'!$D$20*(BO121/$Z$6)^2+'LED Curve'!$D$21*(BO121/$Z$6)^1+'LED Curve'!$D$22)*$AE$6*$Z$6))</f>
        <v>0</v>
      </c>
      <c r="FU121">
        <f>IF($W$2=0,0,IF(BQ121&lt;=0,0,('LED Curve'!$D$19*(BQ121/$W$2)^3+'LED Curve'!$D$20*(BQ121/$W$2)^2+'LED Curve'!$D$21*(BQ121/$W$2)^1+'LED Curve'!$D$22)*$AC$2*$W$2))</f>
        <v>876.07700727362101</v>
      </c>
      <c r="FV121">
        <f>IF($W$3=0,0,IF(BR121&lt;=0,0,('LED Curve'!$D$19*(BR121/$W$3)^3+'LED Curve'!$D$20*(BR121/$W$3)^2+'LED Curve'!$D$21*(BR121/$W$3)^1+'LED Curve'!$D$22)*$AC$3*$W$3))</f>
        <v>2190.1925181840525</v>
      </c>
      <c r="FW121">
        <f>IF($W$4=0,0,IF(BS121&lt;=0,0,('LED Curve'!$D$19*(BS121/$W$4)^3+'LED Curve'!$D$20*(BS121/$W$4)^2+'LED Curve'!$D$21*(BS121/$W$4)^1+'LED Curve'!$D$22)*$AC$4*$W$4))</f>
        <v>1971.1732663656474</v>
      </c>
      <c r="FX121">
        <f>IF($W$5=0,0,IF(BT121&lt;=0,0,('LED Curve'!$D$19*(BT121/$W$5)^3+'LED Curve'!$D$20*(BT121/$W$5)^2+'LED Curve'!$D$21*(BT121/$W$5)^1+'LED Curve'!$D$22)*$AC$5*$W$5))</f>
        <v>0</v>
      </c>
      <c r="FY121">
        <f>IF($W$6=0,0,IF(BU121&lt;=0,0,('LED Curve'!$D$19*(BU121/$W$6)^3+'LED Curve'!$D$20*(BU121/$W$6)^2+'LED Curve'!$D$21*(BU121/$W$6)^1+'LED Curve'!$D$22)*$AC$6*$W$6))</f>
        <v>0</v>
      </c>
      <c r="FZ121">
        <f>IF($Z$2=0,0,IF(BV121&lt;=0,0,('LED Curve'!$D$19*(BV121/$Z$2)^3+'LED Curve'!$D$20*(BV121/$Z$2)^2+'LED Curve'!$D$21*(BV121/$Z$2)^1+'LED Curve'!$D$22)*$AE$2*$Z$2))</f>
        <v>0</v>
      </c>
      <c r="GA121">
        <f>IF($Z$3=0,0,IF(BW121&lt;=0,0,('LED Curve'!$D$19*(BW121/$Z$3)^3+'LED Curve'!$D$20*(BW121/$Z$3)^2+'LED Curve'!$D$21*(BW121/$Z$3)^1+'LED Curve'!$D$22)*$AE$3*$Z$3))</f>
        <v>0</v>
      </c>
      <c r="GB121">
        <f>IF($Z$4=0,0,IF(BX121&lt;=0,0,('LED Curve'!$D$19*(BX121/$Z$4)^3+'LED Curve'!$D$20*(BX121/$Z$4)^2+'LED Curve'!$D$21*(BX121/$Z$4)^1+'LED Curve'!$D$22)*$AE$4*$Z$4))</f>
        <v>0</v>
      </c>
      <c r="GC121">
        <f>IF($Z$5=0,0,IF(BY121&lt;=0,0,('LED Curve'!$D$19*(BY121/$Z$5)^3+'LED Curve'!$D$20*(BY121/$Z$5)^2+'LED Curve'!$D$21*(BY121/$Z$5)^1+'LED Curve'!$D$22)*$AE$5*$Z$5))</f>
        <v>0</v>
      </c>
      <c r="GD121">
        <f>IF($Z$6=0,0,IF(BZ121&lt;=0,0,('LED Curve'!$D$19*(BZ121/$Z$6)^3+'LED Curve'!$D$20*(BZ121/$Z$6)^2+'LED Curve'!$D$21*(BZ121/$Z$6)^1+'LED Curve'!$D$22)*$AE$6*$Z$6))</f>
        <v>0</v>
      </c>
      <c r="GF121">
        <f>IF($W$2=0,0,IF(CB121&lt;=0,0,('LED Curve'!$D$19*(CB121/$W$2)^3+'LED Curve'!$D$20*(CB121/$W$2)^2+'LED Curve'!$D$21*(CB121/$W$2)^1+'LED Curve'!$D$22)*$AC$2*$W$2))</f>
        <v>889.44885074699619</v>
      </c>
      <c r="GG121">
        <f>IF($W$3=0,0,IF(CC121&lt;=0,0,('LED Curve'!$D$19*(CC121/$W$3)^3+'LED Curve'!$D$20*(CC121/$W$3)^2+'LED Curve'!$D$21*(CC121/$W$3)^1+'LED Curve'!$D$22)*$AC$3*$W$3))</f>
        <v>2223.6221268674904</v>
      </c>
      <c r="GH121">
        <f>IF($W$4=0,0,IF(CD121&lt;=0,0,('LED Curve'!$D$19*(CD121/$W$4)^3+'LED Curve'!$D$20*(CD121/$W$4)^2+'LED Curve'!$D$21*(CD121/$W$4)^1+'LED Curve'!$D$22)*$AC$4*$W$4))</f>
        <v>2001.2599141807414</v>
      </c>
      <c r="GI121">
        <f>IF($W$5=0,0,IF(CE121&lt;=0,0,('LED Curve'!$D$19*(CE121/$W$5)^3+'LED Curve'!$D$20*(CE121/$W$5)^2+'LED Curve'!$D$21*(CE121/$W$5)^1+'LED Curve'!$D$22)*$AC$5*$W$5))</f>
        <v>0</v>
      </c>
      <c r="GJ121">
        <f>IF($W$6=0,0,IF(CF121&lt;=0,0,('LED Curve'!$D$19*(CF121/$W$6)^3+'LED Curve'!$D$20*(CF121/$W$6)^2+'LED Curve'!$D$21*(CF121/$W$6)^1+'LED Curve'!$D$22)*$AC$6*$W$6))</f>
        <v>0</v>
      </c>
      <c r="GK121">
        <f>IF($Z$2=0,0,IF(CG121&lt;=0,0,('LED Curve'!$D$19*(CG121/$Z$2)^3+'LED Curve'!$D$20*(CG121/$Z$2)^2+'LED Curve'!$D$21*(CG121/$Z$2)^1+'LED Curve'!$D$22)*$AE$2*$Z$2))</f>
        <v>0</v>
      </c>
      <c r="GL121">
        <f>IF($Z$3=0,0,IF(CH121&lt;=0,0,('LED Curve'!$D$19*(CH121/$Z$3)^3+'LED Curve'!$D$20*(CH121/$Z$3)^2+'LED Curve'!$D$21*(CH121/$Z$3)^1+'LED Curve'!$D$22)*$AE$3*$Z$3))</f>
        <v>0</v>
      </c>
      <c r="GM121">
        <f>IF($Z$4=0,0,IF(CI121&lt;=0,0,('LED Curve'!$D$19*(CI121/$Z$4)^3+'LED Curve'!$D$20*(CI121/$Z$4)^2+'LED Curve'!$D$21*(CI121/$Z$4)^1+'LED Curve'!$D$22)*$AE$4*$Z$4))</f>
        <v>0</v>
      </c>
      <c r="GN121">
        <f>IF($Z$5=0,0,IF(CJ121&lt;=0,0,('LED Curve'!$D$19*(CJ121/$Z$5)^3+'LED Curve'!$D$20*(CJ121/$Z$5)^2+'LED Curve'!$D$21*(CJ121/$Z$5)^1+'LED Curve'!$D$22)*$AE$5*$Z$5))</f>
        <v>0</v>
      </c>
      <c r="GO121">
        <f>IF($Z$6=0,0,IF(CK121&lt;=0,0,('LED Curve'!$D$19*(CK121/$Z$6)^3+'LED Curve'!$D$20*(CK121/$Z$6)^2+'LED Curve'!$D$21*(CK121/$Z$6)^1+'LED Curve'!$D$22)*$AE$6*$Z$6))</f>
        <v>0</v>
      </c>
      <c r="GQ121">
        <f t="shared" si="226"/>
        <v>3020.1667561643617</v>
      </c>
      <c r="GR121">
        <f t="shared" si="154"/>
        <v>1255.2708707467837</v>
      </c>
      <c r="GS121">
        <f t="shared" si="227"/>
        <v>5037.4427918233205</v>
      </c>
      <c r="GT121">
        <f t="shared" si="155"/>
        <v>2729.2168749842049</v>
      </c>
      <c r="GU121">
        <f t="shared" si="228"/>
        <v>5114.3308917952281</v>
      </c>
      <c r="GV121">
        <f t="shared" si="156"/>
        <v>2552.2188472368907</v>
      </c>
    </row>
    <row r="122" spans="1:204" ht="16.899999999999999">
      <c r="A122">
        <v>111</v>
      </c>
      <c r="B122">
        <f t="shared" si="117"/>
        <v>3.6132812500000002E-3</v>
      </c>
      <c r="C122" s="50">
        <f t="shared" si="118"/>
        <v>148.02336694950353</v>
      </c>
      <c r="D122" s="50">
        <f t="shared" si="119"/>
        <v>164.62596327722613</v>
      </c>
      <c r="E122" s="50">
        <f t="shared" si="120"/>
        <v>181.22855960494874</v>
      </c>
      <c r="G122" s="52">
        <f t="shared" si="121"/>
        <v>2.3495772531667223</v>
      </c>
      <c r="H122" s="52">
        <f t="shared" si="122"/>
        <v>2.6131105282099383</v>
      </c>
      <c r="I122" s="52">
        <f t="shared" si="123"/>
        <v>2.8766438032531543</v>
      </c>
      <c r="J122" s="52">
        <f>IF(C122&lt;Calculation!D$19,0,G122)</f>
        <v>2.3495772531667223</v>
      </c>
      <c r="K122" s="52">
        <f>IF(D122&lt;Calculation!D$19,0,H122)</f>
        <v>2.6131105282099383</v>
      </c>
      <c r="L122" s="52">
        <f>IF(E122&lt;Calculation!D$19,0,I122)</f>
        <v>2.8766438032531543</v>
      </c>
      <c r="M122" s="52">
        <f>IF(IF(C122&lt;Calculation!D$19,0,C122*(R$3/(R$2+R$3)))&gt;0,$H$2*SIN(2*PI()*$E$2*B122)+$H$5,0)</f>
        <v>2.3659817476580955</v>
      </c>
      <c r="N122" s="52">
        <f>IF(IF(D122&lt;Calculation!D$19,0,D122*(R$3/(R$2+R$3)))&gt;0,$J$2*SIN(2*PI()*$E$2*B122)+$J$5,0)</f>
        <v>2.4353871159742013</v>
      </c>
      <c r="O122" s="52">
        <f>IF(IF(E122&lt;Calculation!D$19,0,E122*(R$3/(R$2+R$3)))&gt;0,$L$2*SIN(2*PI()*$E$2*B122)+$L$5,0)</f>
        <v>2.5113399099382034</v>
      </c>
      <c r="Q122" s="55">
        <f>(M122/Design!C$43)*10^3</f>
        <v>262.8868608508995</v>
      </c>
      <c r="R122" s="55">
        <f>(N122/Design!C$43)*10^3</f>
        <v>270.59856844157792</v>
      </c>
      <c r="S122" s="55">
        <f>(O122/Design!C$43)*10^3</f>
        <v>279.0377677709115</v>
      </c>
      <c r="U122" s="55">
        <f>(($H$2*SIN(2*PI()*$E$2*B122)+$H$5)/Design!C$43)*10^3</f>
        <v>262.8868608508995</v>
      </c>
      <c r="V122" s="55">
        <f>(($J$2*SIN(2*PI()*$E$2*B122)+$J$5)/Design!C$43)*10^3</f>
        <v>270.59856844157792</v>
      </c>
      <c r="W122" s="55">
        <f>(($L$2*SIN(2*PI()*$E$2*B122)+$L$5)/Design!C$43)*10^3</f>
        <v>279.0377677709115</v>
      </c>
      <c r="Y122" s="99">
        <f>IF(C122&lt;('LED Curve'!$D$14*(U122/$W$2)^3+'LED Curve'!$D$15*(U122/$W$2)^2+'LED Curve'!$D$16*(U122/$W$2)^1+'LED Curve'!$D$17)*$AC$2+((R$5-1)*Design!C$18),0,         ('LED Curve'!$D$14*(U122/$W$2)^3+'LED Curve'!$D$15*(U122/$W$2)^2+'LED Curve'!$D$16*(U122/$W$2)^1+'LED Curve'!$D$17)*$AC$2)</f>
        <v>26.977568689312733</v>
      </c>
      <c r="Z122" s="99">
        <f>IF(Y122=0,0,IF(C122&lt;Y122+('LED Curve'!$D$14*(U122/$W$3)^3+'LED Curve'!$D$15*(U122/$W$3)^2+'LED Curve'!$D$16*(U122/$W$3)^1+'LED Curve'!$D$17)*$AC$3+((R$5-2)*Design!C$18),0,         ('LED Curve'!$D$14*(U122/$W$3)^3+'LED Curve'!$D$15*(U122/$W$3)^2+'LED Curve'!$D$16*(U122/$W$3)^1+'LED Curve'!$D$17)*$AC$3))</f>
        <v>67.443921723281832</v>
      </c>
      <c r="AA122" s="99">
        <f>IF(Z122=0,0,IF(C122&lt;(SUM(Y122:Z122)+('LED Curve'!$D$14*(U122/$W$4)^3+'LED Curve'!$D$15*(U122/$W$4)^2+'LED Curve'!$D$16*(U122/$W$4)^1+'LED Curve'!$D$17)*$AC$4+((R$5-3)*Design!C$18)),0,         ('LED Curve'!$D$14*(U122/$W$4)^3+'LED Curve'!$D$15*(U122/$W$4)^2+'LED Curve'!$D$16*(U122/$W$4)^1+'LED Curve'!$D$17)*$AC$4))</f>
        <v>0</v>
      </c>
      <c r="AB122" s="99">
        <f>IF(AA122=0,0,IF(C122&lt;(SUM(Y122:AA122)+('LED Curve'!$D$14*(U122/$W$5)^3+'LED Curve'!$D$15*(U122/$W$5)^2+'LED Curve'!$D$16*(U122/$W$5)^1+'LED Curve'!$D$17)*$AC$5+((R$5-4)*Design!C$18)),0,         ('LED Curve'!$D$14*(U122/$W$5)^3+'LED Curve'!$D$15*(U122/$W$5)^2+'LED Curve'!$D$16*(U122/$W$5)^1+'LED Curve'!$D$17)*$AC$5))</f>
        <v>0</v>
      </c>
      <c r="AC122" s="99">
        <f>IF(AB122=0,0,IF(C122&lt;(SUM(Y122:AB122)+ ('LED Curve'!$D$14*(U122/$W$6)^3+'LED Curve'!$D$15*(U122/$W$6)^2+'LED Curve'!$D$16*(U122/$W$6)^1+'LED Curve'!$D$17)*$AC$6+((R$5-5)*Design!C$18)),0,         ('LED Curve'!$D$14*(U122/$W$6)^3+'LED Curve'!$D$15*(U122/$W$6)^2+'LED Curve'!$D$16*(U122/$W$6)^1+'LED Curve'!$D$17)*$AC$6))</f>
        <v>0</v>
      </c>
      <c r="AD122" s="99">
        <f>IF(AC122=0,0,IF(C122&lt;(SUM(Y122:AC122)+('LED Curve'!$D$14*(U122/$Z$2)^3+'LED Curve'!$D$15*(U122/$Z$2)^2+'LED Curve'!$D$16*(U122/$Z$2)^1+'LED Curve'!$D$17)*$AE$2+((R$5-6)*Design!C$18)),0,         ('LED Curve'!$D$14*(U122/$Z$2)^3+'LED Curve'!$D$15*(U122/$Z$2)^2+'LED Curve'!$D$16*(U122/$Z$2)^1+'LED Curve'!$D$17)*$AE$2))</f>
        <v>0</v>
      </c>
      <c r="AE122" s="99">
        <f>IF(AD122=0,0,IF(C122&lt;(SUM(Y122:AD122)+('LED Curve'!$D$14*(U122/$Z$3)^3+'LED Curve'!$D$15*(U122/$Z$3)^2+'LED Curve'!$D$16*(U122/$Z$3)^1+'LED Curve'!$D$17)*$AE$3+((R$5-7)*Design!C$18)),0,         ('LED Curve'!$D$14*(U122/$Z$3)^3+'LED Curve'!$D$15*(U122/$Z$3)^2+'LED Curve'!$D$16*(U122/$Z$3)^1+'LED Curve'!$D$17)*$AE$3))</f>
        <v>0</v>
      </c>
      <c r="AF122" s="99">
        <f>IF(AE122=0,0,IF(C122&lt;(SUM(Y122:AE122)+('LED Curve'!$D$14*(U122/$Z$4)^3+'LED Curve'!$D$15*(U122/$Z$4)^2+'LED Curve'!$D$16*(U122/$Z$4)^1+'LED Curve'!$D$17)*$AE$4+((R$5-8)*Design!C$18)),0,         ('LED Curve'!$D$14*(U122/$Z$4)^3+'LED Curve'!$D$15*(U122/$Z$4)^2+'LED Curve'!$D$16*(U122/$Z$4)^1+'LED Curve'!$D$17)*$AE$4))</f>
        <v>0</v>
      </c>
      <c r="AG122" s="99">
        <f>IF(AF122=0,0,IF(C122&lt;(SUM(Y122:AF122)+('LED Curve'!$D$14*(U122/$Z$5)^3+'LED Curve'!$D$15*(U122/$Z$5)^2+'LED Curve'!$D$16*(U122/$Z$5)^1+'LED Curve'!$D$17)*$AE$5+((R$5-9)*Design!C$18)),0,         ('LED Curve'!$D$14*(U122/$Z$5)^3+'LED Curve'!$D$15*(U122/$Z$5)^2+'LED Curve'!$D$16*(U122/$Z$5)^1+'LED Curve'!$D$17)*$AE$5))</f>
        <v>0</v>
      </c>
      <c r="AH122" s="99">
        <f>IF(AG122=0,0,IF(C122&lt;(SUM(Y122:AG122)+('LED Curve'!$D$14*(U122/$Z$6)^3+'LED Curve'!$D$15*(U122/$Z$6)^2+'LED Curve'!$D$16*(U122/$Z$6)^1+'LED Curve'!$D$17)*$AE$6+((R$5-10)*Design!C$18)),0,         ('LED Curve'!$D$14*(U122/$Z$6)^3+'LED Curve'!$D$15*(U122/$Z$6)^2+'LED Curve'!$D$16*(U122/$Z$6)^1+'LED Curve'!$D$17)*$AE$6))</f>
        <v>0</v>
      </c>
      <c r="AI122">
        <f t="shared" si="157"/>
        <v>94.421490412594565</v>
      </c>
      <c r="AJ122" s="57">
        <f>IF(D122&lt;('LED Curve'!$D$14*(V122/$W$2)^3+'LED Curve'!$D$15*(V122/$W$2)^2+'LED Curve'!$D$16*(V122/$W$2)^1+'LED Curve'!$D$17)*$AC$2+((R$5-1)*Design!C$18),0,         ('LED Curve'!$D$14*(V122/$W$2)^3+'LED Curve'!$D$15*(V122/$W$2)^2+'LED Curve'!$D$16*(V122/$W$2)^1+'LED Curve'!$D$17)*$AC$2)</f>
        <v>26.973813481154078</v>
      </c>
      <c r="AK122" s="57">
        <f>IF(AJ122=0,0,IF(D122&lt;AJ122+('LED Curve'!$D$14*(V122/$W$3)^3+'LED Curve'!$D$15*(V122/$W$3)^2+'LED Curve'!$D$16*(V122/$W$3)^1+'LED Curve'!$D$17)*$AC$3+((R$5-1)*Design!C$18),0,         ('LED Curve'!$D$14*(V122/$W$3)^3+'LED Curve'!$D$15*(V122/$W$3)^2+'LED Curve'!$D$16*(V122/$W$3)^1+'LED Curve'!$D$17)*$AC$3))</f>
        <v>67.43453370288519</v>
      </c>
      <c r="AL122" s="57">
        <f>IF(AK122=0,0,IF(D122&lt;(SUM(AJ122:AK122)+('LED Curve'!$D$14*(V122/$W$4)^3+'LED Curve'!$D$15*(V122/$W$4)^2+'LED Curve'!$D$16*(V122/$W$4)^1+'LED Curve'!$D$17)*$AC$4+((R$5-1)*Design!C$18)),0,         ('LED Curve'!$D$14*(V122/$W$4)^3+'LED Curve'!$D$15*(V122/$W$4)^2+'LED Curve'!$D$16*(V122/$W$4)^1+'LED Curve'!$D$17)*$AC$4))</f>
        <v>60.691080332596677</v>
      </c>
      <c r="AM122" s="57">
        <f>IF(AL122=0,0,IF(D122&lt;(SUM(AJ122:AL122)+('LED Curve'!$D$14*(V122/$W$5)^3+'LED Curve'!$D$15*(V122/$W$5)^2+'LED Curve'!$D$16*(V122/$W$5)^1+'LED Curve'!$D$17)*$AC$5+((R$5-1)*Design!C$18)),0,         ('LED Curve'!$D$14*(V122/$W$5)^3+'LED Curve'!$D$15*(V122/$W$5)^2+'LED Curve'!$D$16*(V122/$W$5)^1+'LED Curve'!$D$17)*$AC$5))</f>
        <v>0</v>
      </c>
      <c r="AN122" s="57">
        <f>IF(AM122=0,0,IF(D122&lt;(SUM(AJ122:AM122)+ ('LED Curve'!$D$14*(V122/$W$6)^3+'LED Curve'!$D$15*(V122/$W$6)^2+'LED Curve'!$D$16*(V122/$W$6)^1+'LED Curve'!$D$17)*$AC$6+((R$5-1)*Design!C$18)),0,         ('LED Curve'!$D$14*(V122/$W$6)^3+'LED Curve'!$D$15*(V122/$W$6)^2+'LED Curve'!$D$16*(V122/$W$6)^1+'LED Curve'!$D$17)*$AC$6))</f>
        <v>0</v>
      </c>
      <c r="AO122" s="57">
        <f>IF(AN122=0,0,IF(D122&lt;(SUM(AJ122:AN122)+('LED Curve'!$D$14*(V122/$Z$2)^3+'LED Curve'!$D$15*(V122/$Z$2)^2+'LED Curve'!$D$16*(V122/$Z$2)^1+'LED Curve'!$D$17)*$AE$2+((R$5-1)*Design!C$18)),0,         ('LED Curve'!$D$14*(V122/$Z$2)^3+'LED Curve'!$D$15*(V122/$Z$2)^2+'LED Curve'!$D$16*(V122/$Z$2)^1+'LED Curve'!$D$17)*$AE$2))</f>
        <v>0</v>
      </c>
      <c r="AP122" s="57">
        <f>IF(AO122=0,0,IF(D122&lt;(SUM(AJ122:AO122)+('LED Curve'!$D$14*(V122/$Z$3)^3+'LED Curve'!$D$15*(V122/$Z$3)^2+'LED Curve'!$D$16*(V122/$Z$3)^1+'LED Curve'!$D$17)*$AE$3+((R$5-1)*Design!C$18)),0,         ('LED Curve'!$D$14*(V122/$Z$3)^3+'LED Curve'!$D$15*(V122/$Z$3)^2+'LED Curve'!$D$16*(V122/$Z$3)^1+'LED Curve'!$D$17)*$AE$3))</f>
        <v>0</v>
      </c>
      <c r="AQ122" s="57">
        <f>IF(AP122=0,0,IF(D122&lt;(SUM(AJ122:AP122)+('LED Curve'!$D$14*(V122/$Z$4)^3+'LED Curve'!$D$15*(V122/$Z$4)^2+'LED Curve'!$D$16*(V122/$Z$4)^1+'LED Curve'!$D$17)*$AE$4+((R$5-1)*Design!C$18)),0,         ('LED Curve'!$D$14*(V122/$Z$4)^3+'LED Curve'!$D$15*(V122/$Z$4)^2+'LED Curve'!$D$16*(V122/$Z$4)^1+'LED Curve'!$D$17)*$AE$4))</f>
        <v>0</v>
      </c>
      <c r="AR122" s="57">
        <f>IF(AQ122=0,0,IF(D122&lt;(SUM(AJ122:AQ122)+('LED Curve'!$D$14*(V122/$Z$5)^3+'LED Curve'!$D$15*(V122/$Z$5)^2+'LED Curve'!$D$16*(V122/$Z$5)^1+'LED Curve'!$D$17)*$AE$5+((R$5-1)*Design!C$18)),0,         ('LED Curve'!$D$14*(V122/$Z$5)^3+'LED Curve'!$D$15*(V122/$Z$5)^2+'LED Curve'!$D$16*(V122/$Z$5)^1+'LED Curve'!$D$17)*$AE$5))</f>
        <v>0</v>
      </c>
      <c r="AS122" s="57">
        <f>IF(AR122=0,0,IF(D122&lt;(SUM(AJ122:AR122)+('LED Curve'!$D$14*(V122/$Z$6)^3+'LED Curve'!$D$15*(V122/$Z$6)^2+'LED Curve'!$D$16*(V122/$Z$6)^1+'LED Curve'!$D$17)*$AE$6+((R$5-1)*Design!C$18)),0,         ('LED Curve'!$D$14*(V122/$Z$6)^3+'LED Curve'!$D$15*(V122/$Z$6)^2+'LED Curve'!$D$16*(V122/$Z$6)^1+'LED Curve'!$D$17)*$AE$6))</f>
        <v>0</v>
      </c>
      <c r="AU122" s="59">
        <f>IF(E122&lt;('LED Curve'!$D$14*(W122/$W$2)^3+'LED Curve'!$D$15*(W122/$W$2)^2+'LED Curve'!$D$16*(W122/$W$2)^1+'LED Curve'!$D$17)*$AC$2+((R$5-1)*Design!C$18),0,         ('LED Curve'!$D$14*(W122/$W$2)^3+'LED Curve'!$D$15*(W122/$W$2)^2+'LED Curve'!$D$16*(W122/$W$2)^1+'LED Curve'!$D$17)*$AC$2)</f>
        <v>26.949867360597569</v>
      </c>
      <c r="AV122" s="59">
        <f>IF(AU122=0,0,IF(E122&lt;AU122+('LED Curve'!$D$14*(W122/$W$3)^3+'LED Curve'!$D$15*(W122/$W$3)^2+'LED Curve'!$D$16*(W122/$W$3)^1+'LED Curve'!$D$17)*$AC$3+((R$5-2)*Design!C$18),0,         ('LED Curve'!$D$14*(W122/$W$3)^3+'LED Curve'!$D$15*(W122/$W$3)^2+'LED Curve'!$D$16*(W122/$W$3)^1+'LED Curve'!$D$17)*$AC$3))</f>
        <v>67.374668401493921</v>
      </c>
      <c r="AW122" s="59">
        <f>IF(AV122=0,0,IF(E122&lt;(SUM(AU122:AV122)+('LED Curve'!$D$14*(W122/$W$4)^3+'LED Curve'!$D$15*(W122/$W$4)^2+'LED Curve'!$D$16*(W122/$W$4)^1+'LED Curve'!$D$17)*$AC$4+((R$5-3)*Design!C$18)),0,         ('LED Curve'!$D$14*(W122/$W$4)^3+'LED Curve'!$D$15*(W122/$W$4)^2+'LED Curve'!$D$16*(W122/$W$4)^1+'LED Curve'!$D$17)*$AC$4))</f>
        <v>60.637201561344533</v>
      </c>
      <c r="AX122" s="59">
        <f>IF(AW122=0,0,IF(E122&lt;(SUM(AU122:AW122)+('LED Curve'!$D$14*(W122/$W$5)^3+'LED Curve'!$D$15*(W122/$W$5)^2+'LED Curve'!$D$16*(W122/$W$5)^1+'LED Curve'!$D$17)*$AC$5+((R$5-4)*Design!C$18)),0,         ('LED Curve'!$D$14*(W122/$W$5)^3+'LED Curve'!$D$15*(W122/$W$5)^2+'LED Curve'!$D$16*(W122/$W$5)^1+'LED Curve'!$D$17)*$AC$5))</f>
        <v>0</v>
      </c>
      <c r="AY122" s="59">
        <f>IF(AX122=0,0,IF(E122&lt;(SUM(AU122:AX122)+ ('LED Curve'!$D$14*(W122/$W$6)^3+'LED Curve'!$D$15*(W122/$W$6)^2+'LED Curve'!$D$16*(W122/$W$6)^1+'LED Curve'!$D$17)*$AC$6+((R$5-5)*Design!C$18)),0,         ('LED Curve'!$D$14*(W122/$W$6)^3+'LED Curve'!$D$15*(W122/$W$6)^2+'LED Curve'!$D$16*(W122/$W$6)^1+'LED Curve'!$D$17)*$AC$6))</f>
        <v>0</v>
      </c>
      <c r="AZ122" s="59">
        <f>IF(AY122=0,0,IF(E122&lt;(SUM(AU122:AY122)+('LED Curve'!$D$14*(W122/$Z$2)^3+'LED Curve'!$D$15*(W122/$Z$2)^2+'LED Curve'!$D$16*(W122/$Z$2)^1+'LED Curve'!$D$17)*$AE$2+((R$5-6)*Design!C$18)),0,         ('LED Curve'!$D$14*(W122/$Z$2)^3+'LED Curve'!$D$15*(W122/$Z$2)^2+'LED Curve'!$D$16*(W122/$Z$2)^1+'LED Curve'!$D$17)*$AE$2))</f>
        <v>0</v>
      </c>
      <c r="BA122" s="59">
        <f>IF(AZ122=0,0,IF(E122&lt;(SUM(AU122:AZ122)+('LED Curve'!$D$14*(W122/$Z$3)^3+'LED Curve'!$D$15*(W122/$Z$3)^2+'LED Curve'!$D$16*(W122/$Z$3)^1+'LED Curve'!$D$17)*$AE$3+((R$5-7)*Design!C$18)),0,         ('LED Curve'!$D$14*(W122/$Z$3)^3+'LED Curve'!$D$15*(W122/$Z$3)^2+'LED Curve'!$D$16*(W122/$Z$3)^1+'LED Curve'!$D$17)*$AE$3))</f>
        <v>0</v>
      </c>
      <c r="BB122" s="59">
        <f>IF(BA122=0,0,IF(E122&lt;(SUM(AU122:BA122)+('LED Curve'!$D$14*(W122/$Z$4)^3+'LED Curve'!$D$15*(W122/$Z$4)^2+'LED Curve'!$D$16*(W122/$Z$4)^1+'LED Curve'!$D$17)*$AE$4+((R$5-8)*Design!C$18)),0,         ('LED Curve'!$D$14*(W122/$Z$4)^3+'LED Curve'!$D$15*(W122/$Z$4)^2+'LED Curve'!$D$16*(W122/$Z$4)^1+'LED Curve'!$D$17)*$AE$4))</f>
        <v>0</v>
      </c>
      <c r="BC122" s="59">
        <f>IF(BB122=0,0,IF(E122&lt;(SUM(AU122:BB122)+('LED Curve'!$D$14*(W122/$Z$5)^3+'LED Curve'!$D$15*(W122/$Z$5)^2+'LED Curve'!$D$16*(W122/$Z$5)^1+'LED Curve'!$D$17)*$AE$5+((R$5-9)*Design!C$18)),0,         ('LED Curve'!$D$14*(W122/$Z$5)^3+'LED Curve'!$D$15*(W122/$Z$5)^2+'LED Curve'!$D$16*(W122/$Z$5)^1+'LED Curve'!$D$17)*$AE$5))</f>
        <v>0</v>
      </c>
      <c r="BD122" s="59">
        <f>IF(BC122=0,0,IF(E122&lt;(SUM(AU122:BC122)+('LED Curve'!$D$14*(W122/$Z$6)^3+'LED Curve'!$D$15*(W122/$Z$6)^2+'LED Curve'!$D$16*(W122/$Z$6)^1+'LED Curve'!$D$17)*$AE$6+((R$5-10)*Design!C$18)),0,         ('LED Curve'!$D$14*(W122/$Z$6)^3+'LED Curve'!$D$15*(W122/$Z$6)^2+'LED Curve'!$D$16*(W122/$Z$6)^1+'LED Curve'!$D$17)*$AE$6))</f>
        <v>0</v>
      </c>
      <c r="BE122">
        <f t="shared" si="158"/>
        <v>154.96173732343601</v>
      </c>
      <c r="BF122" s="64">
        <f t="shared" si="124"/>
        <v>262.8868608508995</v>
      </c>
      <c r="BG122" s="64">
        <f t="shared" si="125"/>
        <v>262.8868608508995</v>
      </c>
      <c r="BH122" s="64">
        <f t="shared" si="126"/>
        <v>0</v>
      </c>
      <c r="BI122" s="64">
        <f t="shared" si="127"/>
        <v>0</v>
      </c>
      <c r="BJ122" s="64">
        <f t="shared" si="128"/>
        <v>0</v>
      </c>
      <c r="BK122" s="64">
        <f t="shared" si="129"/>
        <v>0</v>
      </c>
      <c r="BL122" s="64">
        <f t="shared" si="130"/>
        <v>0</v>
      </c>
      <c r="BM122" s="64">
        <f t="shared" si="131"/>
        <v>0</v>
      </c>
      <c r="BN122" s="64">
        <f t="shared" si="132"/>
        <v>0</v>
      </c>
      <c r="BO122" s="64">
        <f t="shared" si="133"/>
        <v>0</v>
      </c>
      <c r="BQ122" s="67">
        <f t="shared" si="134"/>
        <v>270.59856844157792</v>
      </c>
      <c r="BR122" s="67">
        <f t="shared" si="135"/>
        <v>270.59856844157792</v>
      </c>
      <c r="BS122" s="67">
        <f t="shared" si="136"/>
        <v>270.59856844157792</v>
      </c>
      <c r="BT122" s="67">
        <f t="shared" si="137"/>
        <v>0</v>
      </c>
      <c r="BU122" s="67">
        <f t="shared" si="138"/>
        <v>0</v>
      </c>
      <c r="BV122" s="67">
        <f t="shared" si="139"/>
        <v>0</v>
      </c>
      <c r="BW122" s="67">
        <f t="shared" si="140"/>
        <v>0</v>
      </c>
      <c r="BX122" s="67">
        <f t="shared" si="141"/>
        <v>0</v>
      </c>
      <c r="BY122" s="67">
        <f t="shared" si="142"/>
        <v>0</v>
      </c>
      <c r="BZ122" s="67">
        <f t="shared" si="143"/>
        <v>0</v>
      </c>
      <c r="CB122" s="70">
        <f t="shared" si="144"/>
        <v>279.0377677709115</v>
      </c>
      <c r="CC122" s="70">
        <f t="shared" si="145"/>
        <v>279.0377677709115</v>
      </c>
      <c r="CD122" s="70">
        <f t="shared" si="146"/>
        <v>279.0377677709115</v>
      </c>
      <c r="CE122" s="70">
        <f t="shared" si="147"/>
        <v>0</v>
      </c>
      <c r="CF122" s="70">
        <f t="shared" si="148"/>
        <v>0</v>
      </c>
      <c r="CG122" s="70">
        <f t="shared" si="149"/>
        <v>0</v>
      </c>
      <c r="CH122" s="70">
        <f t="shared" si="150"/>
        <v>0</v>
      </c>
      <c r="CI122" s="70">
        <f t="shared" si="151"/>
        <v>0</v>
      </c>
      <c r="CJ122" s="70">
        <f t="shared" si="152"/>
        <v>0</v>
      </c>
      <c r="CK122" s="70">
        <f t="shared" si="153"/>
        <v>0</v>
      </c>
      <c r="CL122">
        <f t="shared" si="159"/>
        <v>837.1133033127345</v>
      </c>
      <c r="CM122" s="64">
        <f t="shared" si="160"/>
        <v>262.8868608508995</v>
      </c>
      <c r="CN122" s="64">
        <f t="shared" si="161"/>
        <v>262.8868608508995</v>
      </c>
      <c r="CO122" s="64">
        <f t="shared" si="162"/>
        <v>0</v>
      </c>
      <c r="CP122" s="64">
        <f t="shared" si="163"/>
        <v>0</v>
      </c>
      <c r="CQ122" s="64">
        <f t="shared" si="164"/>
        <v>0</v>
      </c>
      <c r="CR122" s="64">
        <f t="shared" si="165"/>
        <v>0</v>
      </c>
      <c r="CS122" s="64">
        <f t="shared" si="166"/>
        <v>0</v>
      </c>
      <c r="CT122" s="64">
        <f t="shared" si="167"/>
        <v>0</v>
      </c>
      <c r="CU122" s="64">
        <f t="shared" si="168"/>
        <v>0</v>
      </c>
      <c r="CV122" s="64">
        <f t="shared" si="169"/>
        <v>0</v>
      </c>
      <c r="CX122" s="103">
        <f t="shared" si="170"/>
        <v>270.59856844157792</v>
      </c>
      <c r="CY122" s="103">
        <f t="shared" si="171"/>
        <v>270.59856844157792</v>
      </c>
      <c r="CZ122" s="103">
        <f t="shared" si="172"/>
        <v>270.59856844157792</v>
      </c>
      <c r="DA122" s="103">
        <f t="shared" si="173"/>
        <v>0</v>
      </c>
      <c r="DB122" s="103">
        <f t="shared" si="174"/>
        <v>0</v>
      </c>
      <c r="DC122" s="103">
        <f t="shared" si="175"/>
        <v>0</v>
      </c>
      <c r="DD122" s="103">
        <f t="shared" si="176"/>
        <v>0</v>
      </c>
      <c r="DE122" s="103">
        <f t="shared" si="177"/>
        <v>0</v>
      </c>
      <c r="DF122" s="103">
        <f t="shared" si="178"/>
        <v>0</v>
      </c>
      <c r="DG122" s="103">
        <f t="shared" si="179"/>
        <v>0</v>
      </c>
      <c r="DI122" s="70">
        <f t="shared" si="180"/>
        <v>279.0377677709115</v>
      </c>
      <c r="DJ122" s="70">
        <f t="shared" si="181"/>
        <v>279.0377677709115</v>
      </c>
      <c r="DK122" s="70">
        <f t="shared" si="182"/>
        <v>279.0377677709115</v>
      </c>
      <c r="DL122" s="70">
        <f t="shared" si="183"/>
        <v>0</v>
      </c>
      <c r="DM122" s="70">
        <f t="shared" si="184"/>
        <v>0</v>
      </c>
      <c r="DN122" s="70">
        <f t="shared" si="185"/>
        <v>0</v>
      </c>
      <c r="DO122" s="70">
        <f t="shared" si="186"/>
        <v>0</v>
      </c>
      <c r="DP122" s="70">
        <f t="shared" si="187"/>
        <v>0</v>
      </c>
      <c r="DQ122" s="70">
        <f t="shared" si="188"/>
        <v>0</v>
      </c>
      <c r="DR122" s="70">
        <f t="shared" si="189"/>
        <v>0</v>
      </c>
      <c r="DT122">
        <f t="shared" si="190"/>
        <v>38.913398269935769</v>
      </c>
      <c r="DU122">
        <f t="shared" si="191"/>
        <v>44.547549991133174</v>
      </c>
      <c r="DV122">
        <f t="shared" si="192"/>
        <v>50.569612728502477</v>
      </c>
      <c r="DX122">
        <f t="shared" si="193"/>
        <v>0.77453782377026492</v>
      </c>
      <c r="DY122">
        <f t="shared" si="194"/>
        <v>0.76852810791994164</v>
      </c>
      <c r="DZ122">
        <f t="shared" si="195"/>
        <v>0.76203332104036825</v>
      </c>
      <c r="EB122">
        <f t="shared" si="196"/>
        <v>7.0920483461229393</v>
      </c>
      <c r="EC122">
        <f t="shared" si="197"/>
        <v>17.730120865307349</v>
      </c>
      <c r="ED122">
        <f t="shared" si="198"/>
        <v>0</v>
      </c>
      <c r="EE122">
        <f t="shared" si="199"/>
        <v>0</v>
      </c>
      <c r="EF122">
        <f t="shared" si="200"/>
        <v>0</v>
      </c>
      <c r="EG122">
        <f t="shared" si="201"/>
        <v>0</v>
      </c>
      <c r="EH122">
        <f t="shared" si="202"/>
        <v>0</v>
      </c>
      <c r="EI122">
        <f t="shared" si="203"/>
        <v>0</v>
      </c>
      <c r="EJ122">
        <f t="shared" si="204"/>
        <v>0</v>
      </c>
      <c r="EK122">
        <f t="shared" si="205"/>
        <v>0</v>
      </c>
      <c r="EM122">
        <f t="shared" si="206"/>
        <v>7.2990753134104294</v>
      </c>
      <c r="EN122">
        <f t="shared" si="207"/>
        <v>18.247688283526074</v>
      </c>
      <c r="EO122">
        <f t="shared" si="208"/>
        <v>16.422919455173467</v>
      </c>
      <c r="EP122">
        <f t="shared" si="209"/>
        <v>0</v>
      </c>
      <c r="EQ122">
        <f t="shared" si="210"/>
        <v>0</v>
      </c>
      <c r="ER122">
        <f t="shared" si="211"/>
        <v>0</v>
      </c>
      <c r="ES122">
        <f t="shared" si="212"/>
        <v>0</v>
      </c>
      <c r="ET122">
        <f t="shared" si="213"/>
        <v>0</v>
      </c>
      <c r="EU122">
        <f t="shared" si="214"/>
        <v>0</v>
      </c>
      <c r="EV122">
        <f t="shared" si="215"/>
        <v>0</v>
      </c>
      <c r="EX122">
        <f t="shared" si="216"/>
        <v>7.5200308300232921</v>
      </c>
      <c r="EY122">
        <f t="shared" si="217"/>
        <v>18.80007707505823</v>
      </c>
      <c r="EZ122">
        <f t="shared" si="218"/>
        <v>16.920069367552408</v>
      </c>
      <c r="FA122">
        <f t="shared" si="219"/>
        <v>0</v>
      </c>
      <c r="FB122">
        <f t="shared" si="220"/>
        <v>0</v>
      </c>
      <c r="FC122">
        <f t="shared" si="221"/>
        <v>0</v>
      </c>
      <c r="FD122">
        <f t="shared" si="222"/>
        <v>0</v>
      </c>
      <c r="FE122">
        <f t="shared" si="223"/>
        <v>0</v>
      </c>
      <c r="FF122">
        <f t="shared" si="224"/>
        <v>0</v>
      </c>
      <c r="FG122">
        <f t="shared" si="225"/>
        <v>0</v>
      </c>
      <c r="FJ122">
        <f>IF($W$2=0,0,IF(BF122&lt;=0,0,('LED Curve'!$D$19*(BF122/$W$2)^3+'LED Curve'!$D$20*(BF122/$W$2)^2+'LED Curve'!$D$21*(BF122/$W$2)^1+'LED Curve'!$D$22)*$AC$2*$W$2))</f>
        <v>864.15841137202926</v>
      </c>
      <c r="FK122">
        <f>IF($W$3=0,0,IF(BG122&lt;=0,0,('LED Curve'!$D$19*(BG122/$W$3)^3+'LED Curve'!$D$20*(BG122/$W$3)^2+'LED Curve'!$D$21*(BG122/$W$3)^1+'LED Curve'!$D$22)*$AC$3*$W$3))</f>
        <v>2160.3960284300733</v>
      </c>
      <c r="FL122">
        <f>IF($W$4=0,0,IF(BH122&lt;=0,0,('LED Curve'!$D$19*(BH122/$W$4)^3+'LED Curve'!$D$20*(BH122/$W$4)^2+'LED Curve'!$D$21*(BH122/$W$4)^1+'LED Curve'!$D$22)*$AC$4*$W$4))</f>
        <v>0</v>
      </c>
      <c r="FM122">
        <f>IF($W$5=0,0,IF(BI122&lt;=0,0,('LED Curve'!$D$19*(BI122/$W$5)^3+'LED Curve'!$D$20*(BI122/$W$5)^2+'LED Curve'!$D$21*(BI122/$W$5)^1+'LED Curve'!$D$22)*$AC$5*$W$5))</f>
        <v>0</v>
      </c>
      <c r="FN122">
        <f>IF($W$6=0,0,IF(BJ122&lt;=0,0,('LED Curve'!$D$19*(BJ122/$W$6)^3+'LED Curve'!$D$20*(BJ122/$W$6)^2+'LED Curve'!$D$21*(BJ122/$W$6)^1+'LED Curve'!$D$22)*$AC$6*$W$6))</f>
        <v>0</v>
      </c>
      <c r="FO122">
        <f>IF($Z$2=0,0,IF(BK122&lt;=0,0,('LED Curve'!$D$19*(BK122/$Z$2)^3+'LED Curve'!$D$20*(BK122/$Z$2)^2+'LED Curve'!$D$21*(BK122/$Z$2)^1+'LED Curve'!$D$22)*$AE$2*$Z$2))</f>
        <v>0</v>
      </c>
      <c r="FP122">
        <f>IF($Z$3=0,0,IF(BL122&lt;=0,0,('LED Curve'!$D$19*(BL122/$Z$3)^3+'LED Curve'!$D$20*(BL122/$Z$3)^2+'LED Curve'!$D$21*(BL122/$Z$3)^1+'LED Curve'!$D$22)*$AE$3*$Z$3))</f>
        <v>0</v>
      </c>
      <c r="FQ122">
        <f>IF($Z$4=0,0,IF(BM122&lt;=0,0,('LED Curve'!$D$19*(BM122/$Z$4)^3+'LED Curve'!$D$20*(BM122/$Z$4)^2+'LED Curve'!$D$21*(BM122/$Z$4)^1+'LED Curve'!$D$22)*$AE$4*$Z$4))</f>
        <v>0</v>
      </c>
      <c r="FR122">
        <f>IF($Z$5=0,0,IF(BN122&lt;=0,0,('LED Curve'!$D$19*(BN122/$Z$5)^3+'LED Curve'!$D$20*(BN122/$Z$5)^2+'LED Curve'!$D$21*(BN122/$Z$5)^1+'LED Curve'!$D$22)*$AE$5*$Z$5))</f>
        <v>0</v>
      </c>
      <c r="FS122">
        <f>IF($Z$6=0,0,IF(BO122&lt;=0,0,('LED Curve'!$D$19*(BO122/$Z$6)^3+'LED Curve'!$D$20*(BO122/$Z$6)^2+'LED Curve'!$D$21*(BO122/$Z$6)^1+'LED Curve'!$D$22)*$AE$6*$Z$6))</f>
        <v>0</v>
      </c>
      <c r="FU122">
        <f>IF($W$2=0,0,IF(BQ122&lt;=0,0,('LED Curve'!$D$19*(BQ122/$W$2)^3+'LED Curve'!$D$20*(BQ122/$W$2)^2+'LED Curve'!$D$21*(BQ122/$W$2)^1+'LED Curve'!$D$22)*$AC$2*$W$2))</f>
        <v>877.37608682503526</v>
      </c>
      <c r="FV122">
        <f>IF($W$3=0,0,IF(BR122&lt;=0,0,('LED Curve'!$D$19*(BR122/$W$3)^3+'LED Curve'!$D$20*(BR122/$W$3)^2+'LED Curve'!$D$21*(BR122/$W$3)^1+'LED Curve'!$D$22)*$AC$3*$W$3))</f>
        <v>2193.4402170625881</v>
      </c>
      <c r="FW122">
        <f>IF($W$4=0,0,IF(BS122&lt;=0,0,('LED Curve'!$D$19*(BS122/$W$4)^3+'LED Curve'!$D$20*(BS122/$W$4)^2+'LED Curve'!$D$21*(BS122/$W$4)^1+'LED Curve'!$D$22)*$AC$4*$W$4))</f>
        <v>1974.0961953563294</v>
      </c>
      <c r="FX122">
        <f>IF($W$5=0,0,IF(BT122&lt;=0,0,('LED Curve'!$D$19*(BT122/$W$5)^3+'LED Curve'!$D$20*(BT122/$W$5)^2+'LED Curve'!$D$21*(BT122/$W$5)^1+'LED Curve'!$D$22)*$AC$5*$W$5))</f>
        <v>0</v>
      </c>
      <c r="FY122">
        <f>IF($W$6=0,0,IF(BU122&lt;=0,0,('LED Curve'!$D$19*(BU122/$W$6)^3+'LED Curve'!$D$20*(BU122/$W$6)^2+'LED Curve'!$D$21*(BU122/$W$6)^1+'LED Curve'!$D$22)*$AC$6*$W$6))</f>
        <v>0</v>
      </c>
      <c r="FZ122">
        <f>IF($Z$2=0,0,IF(BV122&lt;=0,0,('LED Curve'!$D$19*(BV122/$Z$2)^3+'LED Curve'!$D$20*(BV122/$Z$2)^2+'LED Curve'!$D$21*(BV122/$Z$2)^1+'LED Curve'!$D$22)*$AE$2*$Z$2))</f>
        <v>0</v>
      </c>
      <c r="GA122">
        <f>IF($Z$3=0,0,IF(BW122&lt;=0,0,('LED Curve'!$D$19*(BW122/$Z$3)^3+'LED Curve'!$D$20*(BW122/$Z$3)^2+'LED Curve'!$D$21*(BW122/$Z$3)^1+'LED Curve'!$D$22)*$AE$3*$Z$3))</f>
        <v>0</v>
      </c>
      <c r="GB122">
        <f>IF($Z$4=0,0,IF(BX122&lt;=0,0,('LED Curve'!$D$19*(BX122/$Z$4)^3+'LED Curve'!$D$20*(BX122/$Z$4)^2+'LED Curve'!$D$21*(BX122/$Z$4)^1+'LED Curve'!$D$22)*$AE$4*$Z$4))</f>
        <v>0</v>
      </c>
      <c r="GC122">
        <f>IF($Z$5=0,0,IF(BY122&lt;=0,0,('LED Curve'!$D$19*(BY122/$Z$5)^3+'LED Curve'!$D$20*(BY122/$Z$5)^2+'LED Curve'!$D$21*(BY122/$Z$5)^1+'LED Curve'!$D$22)*$AE$5*$Z$5))</f>
        <v>0</v>
      </c>
      <c r="GD122">
        <f>IF($Z$6=0,0,IF(BZ122&lt;=0,0,('LED Curve'!$D$19*(BZ122/$Z$6)^3+'LED Curve'!$D$20*(BZ122/$Z$6)^2+'LED Curve'!$D$21*(BZ122/$Z$6)^1+'LED Curve'!$D$22)*$AE$6*$Z$6))</f>
        <v>0</v>
      </c>
      <c r="GF122">
        <f>IF($W$2=0,0,IF(CB122&lt;=0,0,('LED Curve'!$D$19*(CB122/$W$2)^3+'LED Curve'!$D$20*(CB122/$W$2)^2+'LED Curve'!$D$21*(CB122/$W$2)^1+'LED Curve'!$D$22)*$AC$2*$W$2))</f>
        <v>890.76223186893549</v>
      </c>
      <c r="GG122">
        <f>IF($W$3=0,0,IF(CC122&lt;=0,0,('LED Curve'!$D$19*(CC122/$W$3)^3+'LED Curve'!$D$20*(CC122/$W$3)^2+'LED Curve'!$D$21*(CC122/$W$3)^1+'LED Curve'!$D$22)*$AC$3*$W$3))</f>
        <v>2226.9055796723387</v>
      </c>
      <c r="GH122">
        <f>IF($W$4=0,0,IF(CD122&lt;=0,0,('LED Curve'!$D$19*(CD122/$W$4)^3+'LED Curve'!$D$20*(CD122/$W$4)^2+'LED Curve'!$D$21*(CD122/$W$4)^1+'LED Curve'!$D$22)*$AC$4*$W$4))</f>
        <v>2004.2150217051048</v>
      </c>
      <c r="GI122">
        <f>IF($W$5=0,0,IF(CE122&lt;=0,0,('LED Curve'!$D$19*(CE122/$W$5)^3+'LED Curve'!$D$20*(CE122/$W$5)^2+'LED Curve'!$D$21*(CE122/$W$5)^1+'LED Curve'!$D$22)*$AC$5*$W$5))</f>
        <v>0</v>
      </c>
      <c r="GJ122">
        <f>IF($W$6=0,0,IF(CF122&lt;=0,0,('LED Curve'!$D$19*(CF122/$W$6)^3+'LED Curve'!$D$20*(CF122/$W$6)^2+'LED Curve'!$D$21*(CF122/$W$6)^1+'LED Curve'!$D$22)*$AC$6*$W$6))</f>
        <v>0</v>
      </c>
      <c r="GK122">
        <f>IF($Z$2=0,0,IF(CG122&lt;=0,0,('LED Curve'!$D$19*(CG122/$Z$2)^3+'LED Curve'!$D$20*(CG122/$Z$2)^2+'LED Curve'!$D$21*(CG122/$Z$2)^1+'LED Curve'!$D$22)*$AE$2*$Z$2))</f>
        <v>0</v>
      </c>
      <c r="GL122">
        <f>IF($Z$3=0,0,IF(CH122&lt;=0,0,('LED Curve'!$D$19*(CH122/$Z$3)^3+'LED Curve'!$D$20*(CH122/$Z$3)^2+'LED Curve'!$D$21*(CH122/$Z$3)^1+'LED Curve'!$D$22)*$AE$3*$Z$3))</f>
        <v>0</v>
      </c>
      <c r="GM122">
        <f>IF($Z$4=0,0,IF(CI122&lt;=0,0,('LED Curve'!$D$19*(CI122/$Z$4)^3+'LED Curve'!$D$20*(CI122/$Z$4)^2+'LED Curve'!$D$21*(CI122/$Z$4)^1+'LED Curve'!$D$22)*$AE$4*$Z$4))</f>
        <v>0</v>
      </c>
      <c r="GN122">
        <f>IF($Z$5=0,0,IF(CJ122&lt;=0,0,('LED Curve'!$D$19*(CJ122/$Z$5)^3+'LED Curve'!$D$20*(CJ122/$Z$5)^2+'LED Curve'!$D$21*(CJ122/$Z$5)^1+'LED Curve'!$D$22)*$AE$5*$Z$5))</f>
        <v>0</v>
      </c>
      <c r="GO122">
        <f>IF($Z$6=0,0,IF(CK122&lt;=0,0,('LED Curve'!$D$19*(CK122/$Z$6)^3+'LED Curve'!$D$20*(CK122/$Z$6)^2+'LED Curve'!$D$21*(CK122/$Z$6)^1+'LED Curve'!$D$22)*$AE$6*$Z$6))</f>
        <v>0</v>
      </c>
      <c r="GQ122">
        <f t="shared" si="226"/>
        <v>3024.5544398021025</v>
      </c>
      <c r="GR122">
        <f t="shared" si="154"/>
        <v>1259.6585543845245</v>
      </c>
      <c r="GS122">
        <f t="shared" si="227"/>
        <v>5044.9124992439529</v>
      </c>
      <c r="GT122">
        <f t="shared" si="155"/>
        <v>2736.6865824048373</v>
      </c>
      <c r="GU122">
        <f t="shared" si="228"/>
        <v>5121.8828332463791</v>
      </c>
      <c r="GV122">
        <f t="shared" si="156"/>
        <v>2559.7707886880416</v>
      </c>
    </row>
    <row r="123" spans="1:204" ht="16.899999999999999">
      <c r="A123">
        <v>112</v>
      </c>
      <c r="B123">
        <f t="shared" si="117"/>
        <v>3.6458333333333334E-3</v>
      </c>
      <c r="C123" s="50">
        <f t="shared" si="118"/>
        <v>148.40030329479194</v>
      </c>
      <c r="D123" s="50">
        <f t="shared" si="119"/>
        <v>165.04478143865768</v>
      </c>
      <c r="E123" s="50">
        <f t="shared" si="120"/>
        <v>181.68925958252345</v>
      </c>
      <c r="G123" s="52">
        <f t="shared" si="121"/>
        <v>2.3555603697586021</v>
      </c>
      <c r="H123" s="52">
        <f t="shared" si="122"/>
        <v>2.6197584355342487</v>
      </c>
      <c r="I123" s="52">
        <f t="shared" si="123"/>
        <v>2.8839565013098958</v>
      </c>
      <c r="J123" s="52">
        <f>IF(C123&lt;Calculation!D$19,0,G123)</f>
        <v>2.3555603697586021</v>
      </c>
      <c r="K123" s="52">
        <f>IF(D123&lt;Calculation!D$19,0,H123)</f>
        <v>2.6197584355342487</v>
      </c>
      <c r="L123" s="52">
        <f>IF(E123&lt;Calculation!D$19,0,I123)</f>
        <v>2.8839565013098958</v>
      </c>
      <c r="M123" s="52">
        <f>IF(IF(C123&lt;Calculation!D$19,0,C123*(R$3/(R$2+R$3)))&gt;0,$H$2*SIN(2*PI()*$E$2*B123)+$H$5,0)</f>
        <v>2.3719648642499749</v>
      </c>
      <c r="N123" s="52">
        <f>IF(IF(D123&lt;Calculation!D$19,0,D123*(R$3/(R$2+R$3)))&gt;0,$J$2*SIN(2*PI()*$E$2*B123)+$J$5,0)</f>
        <v>2.4420350232985117</v>
      </c>
      <c r="O123" s="52">
        <f>IF(IF(E123&lt;Calculation!D$19,0,E123*(R$3/(R$2+R$3)))&gt;0,$L$2*SIN(2*PI()*$E$2*B123)+$L$5,0)</f>
        <v>2.5186526079949454</v>
      </c>
      <c r="Q123" s="55">
        <f>(M123/Design!C$43)*10^3</f>
        <v>263.55165158333057</v>
      </c>
      <c r="R123" s="55">
        <f>(N123/Design!C$43)*10^3</f>
        <v>271.33722481094577</v>
      </c>
      <c r="S123" s="55">
        <f>(O123/Design!C$43)*10^3</f>
        <v>279.85028977721618</v>
      </c>
      <c r="U123" s="55">
        <f>(($H$2*SIN(2*PI()*$E$2*B123)+$H$5)/Design!C$43)*10^3</f>
        <v>263.55165158333057</v>
      </c>
      <c r="V123" s="55">
        <f>(($J$2*SIN(2*PI()*$E$2*B123)+$J$5)/Design!C$43)*10^3</f>
        <v>271.33722481094577</v>
      </c>
      <c r="W123" s="55">
        <f>(($L$2*SIN(2*PI()*$E$2*B123)+$L$5)/Design!C$43)*10^3</f>
        <v>279.85028977721618</v>
      </c>
      <c r="Y123" s="99">
        <f>IF(C123&lt;('LED Curve'!$D$14*(U123/$W$2)^3+'LED Curve'!$D$15*(U123/$W$2)^2+'LED Curve'!$D$16*(U123/$W$2)^1+'LED Curve'!$D$17)*$AC$2+((R$5-1)*Design!C$18),0,         ('LED Curve'!$D$14*(U123/$W$2)^3+'LED Curve'!$D$15*(U123/$W$2)^2+'LED Curve'!$D$16*(U123/$W$2)^1+'LED Curve'!$D$17)*$AC$2)</f>
        <v>26.977908332620174</v>
      </c>
      <c r="Z123" s="99">
        <f>IF(Y123=0,0,IF(C123&lt;Y123+('LED Curve'!$D$14*(U123/$W$3)^3+'LED Curve'!$D$15*(U123/$W$3)^2+'LED Curve'!$D$16*(U123/$W$3)^1+'LED Curve'!$D$17)*$AC$3+((R$5-2)*Design!C$18),0,         ('LED Curve'!$D$14*(U123/$W$3)^3+'LED Curve'!$D$15*(U123/$W$3)^2+'LED Curve'!$D$16*(U123/$W$3)^1+'LED Curve'!$D$17)*$AC$3))</f>
        <v>67.444770831550443</v>
      </c>
      <c r="AA123" s="99">
        <f>IF(Z123=0,0,IF(C123&lt;(SUM(Y123:Z123)+('LED Curve'!$D$14*(U123/$W$4)^3+'LED Curve'!$D$15*(U123/$W$4)^2+'LED Curve'!$D$16*(U123/$W$4)^1+'LED Curve'!$D$17)*$AC$4+((R$5-3)*Design!C$18)),0,         ('LED Curve'!$D$14*(U123/$W$4)^3+'LED Curve'!$D$15*(U123/$W$4)^2+'LED Curve'!$D$16*(U123/$W$4)^1+'LED Curve'!$D$17)*$AC$4))</f>
        <v>0</v>
      </c>
      <c r="AB123" s="99">
        <f>IF(AA123=0,0,IF(C123&lt;(SUM(Y123:AA123)+('LED Curve'!$D$14*(U123/$W$5)^3+'LED Curve'!$D$15*(U123/$W$5)^2+'LED Curve'!$D$16*(U123/$W$5)^1+'LED Curve'!$D$17)*$AC$5+((R$5-4)*Design!C$18)),0,         ('LED Curve'!$D$14*(U123/$W$5)^3+'LED Curve'!$D$15*(U123/$W$5)^2+'LED Curve'!$D$16*(U123/$W$5)^1+'LED Curve'!$D$17)*$AC$5))</f>
        <v>0</v>
      </c>
      <c r="AC123" s="99">
        <f>IF(AB123=0,0,IF(C123&lt;(SUM(Y123:AB123)+ ('LED Curve'!$D$14*(U123/$W$6)^3+'LED Curve'!$D$15*(U123/$W$6)^2+'LED Curve'!$D$16*(U123/$W$6)^1+'LED Curve'!$D$17)*$AC$6+((R$5-5)*Design!C$18)),0,         ('LED Curve'!$D$14*(U123/$W$6)^3+'LED Curve'!$D$15*(U123/$W$6)^2+'LED Curve'!$D$16*(U123/$W$6)^1+'LED Curve'!$D$17)*$AC$6))</f>
        <v>0</v>
      </c>
      <c r="AD123" s="99">
        <f>IF(AC123=0,0,IF(C123&lt;(SUM(Y123:AC123)+('LED Curve'!$D$14*(U123/$Z$2)^3+'LED Curve'!$D$15*(U123/$Z$2)^2+'LED Curve'!$D$16*(U123/$Z$2)^1+'LED Curve'!$D$17)*$AE$2+((R$5-6)*Design!C$18)),0,         ('LED Curve'!$D$14*(U123/$Z$2)^3+'LED Curve'!$D$15*(U123/$Z$2)^2+'LED Curve'!$D$16*(U123/$Z$2)^1+'LED Curve'!$D$17)*$AE$2))</f>
        <v>0</v>
      </c>
      <c r="AE123" s="99">
        <f>IF(AD123=0,0,IF(C123&lt;(SUM(Y123:AD123)+('LED Curve'!$D$14*(U123/$Z$3)^3+'LED Curve'!$D$15*(U123/$Z$3)^2+'LED Curve'!$D$16*(U123/$Z$3)^1+'LED Curve'!$D$17)*$AE$3+((R$5-7)*Design!C$18)),0,         ('LED Curve'!$D$14*(U123/$Z$3)^3+'LED Curve'!$D$15*(U123/$Z$3)^2+'LED Curve'!$D$16*(U123/$Z$3)^1+'LED Curve'!$D$17)*$AE$3))</f>
        <v>0</v>
      </c>
      <c r="AF123" s="99">
        <f>IF(AE123=0,0,IF(C123&lt;(SUM(Y123:AE123)+('LED Curve'!$D$14*(U123/$Z$4)^3+'LED Curve'!$D$15*(U123/$Z$4)^2+'LED Curve'!$D$16*(U123/$Z$4)^1+'LED Curve'!$D$17)*$AE$4+((R$5-8)*Design!C$18)),0,         ('LED Curve'!$D$14*(U123/$Z$4)^3+'LED Curve'!$D$15*(U123/$Z$4)^2+'LED Curve'!$D$16*(U123/$Z$4)^1+'LED Curve'!$D$17)*$AE$4))</f>
        <v>0</v>
      </c>
      <c r="AG123" s="99">
        <f>IF(AF123=0,0,IF(C123&lt;(SUM(Y123:AF123)+('LED Curve'!$D$14*(U123/$Z$5)^3+'LED Curve'!$D$15*(U123/$Z$5)^2+'LED Curve'!$D$16*(U123/$Z$5)^1+'LED Curve'!$D$17)*$AE$5+((R$5-9)*Design!C$18)),0,         ('LED Curve'!$D$14*(U123/$Z$5)^3+'LED Curve'!$D$15*(U123/$Z$5)^2+'LED Curve'!$D$16*(U123/$Z$5)^1+'LED Curve'!$D$17)*$AE$5))</f>
        <v>0</v>
      </c>
      <c r="AH123" s="99">
        <f>IF(AG123=0,0,IF(C123&lt;(SUM(Y123:AG123)+('LED Curve'!$D$14*(U123/$Z$6)^3+'LED Curve'!$D$15*(U123/$Z$6)^2+'LED Curve'!$D$16*(U123/$Z$6)^1+'LED Curve'!$D$17)*$AE$6+((R$5-10)*Design!C$18)),0,         ('LED Curve'!$D$14*(U123/$Z$6)^3+'LED Curve'!$D$15*(U123/$Z$6)^2+'LED Curve'!$D$16*(U123/$Z$6)^1+'LED Curve'!$D$17)*$AE$6))</f>
        <v>0</v>
      </c>
      <c r="AI123">
        <f t="shared" si="157"/>
        <v>94.422679164170617</v>
      </c>
      <c r="AJ123" s="57">
        <f>IF(D123&lt;('LED Curve'!$D$14*(V123/$W$2)^3+'LED Curve'!$D$15*(V123/$W$2)^2+'LED Curve'!$D$16*(V123/$W$2)^1+'LED Curve'!$D$17)*$AC$2+((R$5-1)*Design!C$18),0,         ('LED Curve'!$D$14*(V123/$W$2)^3+'LED Curve'!$D$15*(V123/$W$2)^2+'LED Curve'!$D$16*(V123/$W$2)^1+'LED Curve'!$D$17)*$AC$2)</f>
        <v>26.972557582896954</v>
      </c>
      <c r="AK123" s="57">
        <f>IF(AJ123=0,0,IF(D123&lt;AJ123+('LED Curve'!$D$14*(V123/$W$3)^3+'LED Curve'!$D$15*(V123/$W$3)^2+'LED Curve'!$D$16*(V123/$W$3)^1+'LED Curve'!$D$17)*$AC$3+((R$5-1)*Design!C$18),0,         ('LED Curve'!$D$14*(V123/$W$3)^3+'LED Curve'!$D$15*(V123/$W$3)^2+'LED Curve'!$D$16*(V123/$W$3)^1+'LED Curve'!$D$17)*$AC$3))</f>
        <v>67.431393957242392</v>
      </c>
      <c r="AL123" s="57">
        <f>IF(AK123=0,0,IF(D123&lt;(SUM(AJ123:AK123)+('LED Curve'!$D$14*(V123/$W$4)^3+'LED Curve'!$D$15*(V123/$W$4)^2+'LED Curve'!$D$16*(V123/$W$4)^1+'LED Curve'!$D$17)*$AC$4+((R$5-1)*Design!C$18)),0,         ('LED Curve'!$D$14*(V123/$W$4)^3+'LED Curve'!$D$15*(V123/$W$4)^2+'LED Curve'!$D$16*(V123/$W$4)^1+'LED Curve'!$D$17)*$AC$4))</f>
        <v>60.68825456151815</v>
      </c>
      <c r="AM123" s="57">
        <f>IF(AL123=0,0,IF(D123&lt;(SUM(AJ123:AL123)+('LED Curve'!$D$14*(V123/$W$5)^3+'LED Curve'!$D$15*(V123/$W$5)^2+'LED Curve'!$D$16*(V123/$W$5)^1+'LED Curve'!$D$17)*$AC$5+((R$5-1)*Design!C$18)),0,         ('LED Curve'!$D$14*(V123/$W$5)^3+'LED Curve'!$D$15*(V123/$W$5)^2+'LED Curve'!$D$16*(V123/$W$5)^1+'LED Curve'!$D$17)*$AC$5))</f>
        <v>0</v>
      </c>
      <c r="AN123" s="57">
        <f>IF(AM123=0,0,IF(D123&lt;(SUM(AJ123:AM123)+ ('LED Curve'!$D$14*(V123/$W$6)^3+'LED Curve'!$D$15*(V123/$W$6)^2+'LED Curve'!$D$16*(V123/$W$6)^1+'LED Curve'!$D$17)*$AC$6+((R$5-1)*Design!C$18)),0,         ('LED Curve'!$D$14*(V123/$W$6)^3+'LED Curve'!$D$15*(V123/$W$6)^2+'LED Curve'!$D$16*(V123/$W$6)^1+'LED Curve'!$D$17)*$AC$6))</f>
        <v>0</v>
      </c>
      <c r="AO123" s="57">
        <f>IF(AN123=0,0,IF(D123&lt;(SUM(AJ123:AN123)+('LED Curve'!$D$14*(V123/$Z$2)^3+'LED Curve'!$D$15*(V123/$Z$2)^2+'LED Curve'!$D$16*(V123/$Z$2)^1+'LED Curve'!$D$17)*$AE$2+((R$5-1)*Design!C$18)),0,         ('LED Curve'!$D$14*(V123/$Z$2)^3+'LED Curve'!$D$15*(V123/$Z$2)^2+'LED Curve'!$D$16*(V123/$Z$2)^1+'LED Curve'!$D$17)*$AE$2))</f>
        <v>0</v>
      </c>
      <c r="AP123" s="57">
        <f>IF(AO123=0,0,IF(D123&lt;(SUM(AJ123:AO123)+('LED Curve'!$D$14*(V123/$Z$3)^3+'LED Curve'!$D$15*(V123/$Z$3)^2+'LED Curve'!$D$16*(V123/$Z$3)^1+'LED Curve'!$D$17)*$AE$3+((R$5-1)*Design!C$18)),0,         ('LED Curve'!$D$14*(V123/$Z$3)^3+'LED Curve'!$D$15*(V123/$Z$3)^2+'LED Curve'!$D$16*(V123/$Z$3)^1+'LED Curve'!$D$17)*$AE$3))</f>
        <v>0</v>
      </c>
      <c r="AQ123" s="57">
        <f>IF(AP123=0,0,IF(D123&lt;(SUM(AJ123:AP123)+('LED Curve'!$D$14*(V123/$Z$4)^3+'LED Curve'!$D$15*(V123/$Z$4)^2+'LED Curve'!$D$16*(V123/$Z$4)^1+'LED Curve'!$D$17)*$AE$4+((R$5-1)*Design!C$18)),0,         ('LED Curve'!$D$14*(V123/$Z$4)^3+'LED Curve'!$D$15*(V123/$Z$4)^2+'LED Curve'!$D$16*(V123/$Z$4)^1+'LED Curve'!$D$17)*$AE$4))</f>
        <v>0</v>
      </c>
      <c r="AR123" s="57">
        <f>IF(AQ123=0,0,IF(D123&lt;(SUM(AJ123:AQ123)+('LED Curve'!$D$14*(V123/$Z$5)^3+'LED Curve'!$D$15*(V123/$Z$5)^2+'LED Curve'!$D$16*(V123/$Z$5)^1+'LED Curve'!$D$17)*$AE$5+((R$5-1)*Design!C$18)),0,         ('LED Curve'!$D$14*(V123/$Z$5)^3+'LED Curve'!$D$15*(V123/$Z$5)^2+'LED Curve'!$D$16*(V123/$Z$5)^1+'LED Curve'!$D$17)*$AE$5))</f>
        <v>0</v>
      </c>
      <c r="AS123" s="57">
        <f>IF(AR123=0,0,IF(D123&lt;(SUM(AJ123:AR123)+('LED Curve'!$D$14*(V123/$Z$6)^3+'LED Curve'!$D$15*(V123/$Z$6)^2+'LED Curve'!$D$16*(V123/$Z$6)^1+'LED Curve'!$D$17)*$AE$6+((R$5-1)*Design!C$18)),0,         ('LED Curve'!$D$14*(V123/$Z$6)^3+'LED Curve'!$D$15*(V123/$Z$6)^2+'LED Curve'!$D$16*(V123/$Z$6)^1+'LED Curve'!$D$17)*$AE$6))</f>
        <v>0</v>
      </c>
      <c r="AU123" s="59">
        <f>IF(E123&lt;('LED Curve'!$D$14*(W123/$W$2)^3+'LED Curve'!$D$15*(W123/$W$2)^2+'LED Curve'!$D$16*(W123/$W$2)^1+'LED Curve'!$D$17)*$AC$2+((R$5-1)*Design!C$18),0,         ('LED Curve'!$D$14*(W123/$W$2)^3+'LED Curve'!$D$15*(W123/$W$2)^2+'LED Curve'!$D$16*(W123/$W$2)^1+'LED Curve'!$D$17)*$AC$2)</f>
        <v>26.946435411849663</v>
      </c>
      <c r="AV123" s="59">
        <f>IF(AU123=0,0,IF(E123&lt;AU123+('LED Curve'!$D$14*(W123/$W$3)^3+'LED Curve'!$D$15*(W123/$W$3)^2+'LED Curve'!$D$16*(W123/$W$3)^1+'LED Curve'!$D$17)*$AC$3+((R$5-2)*Design!C$18),0,         ('LED Curve'!$D$14*(W123/$W$3)^3+'LED Curve'!$D$15*(W123/$W$3)^2+'LED Curve'!$D$16*(W123/$W$3)^1+'LED Curve'!$D$17)*$AC$3))</f>
        <v>67.366088529624164</v>
      </c>
      <c r="AW123" s="59">
        <f>IF(AV123=0,0,IF(E123&lt;(SUM(AU123:AV123)+('LED Curve'!$D$14*(W123/$W$4)^3+'LED Curve'!$D$15*(W123/$W$4)^2+'LED Curve'!$D$16*(W123/$W$4)^1+'LED Curve'!$D$17)*$AC$4+((R$5-3)*Design!C$18)),0,         ('LED Curve'!$D$14*(W123/$W$4)^3+'LED Curve'!$D$15*(W123/$W$4)^2+'LED Curve'!$D$16*(W123/$W$4)^1+'LED Curve'!$D$17)*$AC$4))</f>
        <v>60.629479676661745</v>
      </c>
      <c r="AX123" s="59">
        <f>IF(AW123=0,0,IF(E123&lt;(SUM(AU123:AW123)+('LED Curve'!$D$14*(W123/$W$5)^3+'LED Curve'!$D$15*(W123/$W$5)^2+'LED Curve'!$D$16*(W123/$W$5)^1+'LED Curve'!$D$17)*$AC$5+((R$5-4)*Design!C$18)),0,         ('LED Curve'!$D$14*(W123/$W$5)^3+'LED Curve'!$D$15*(W123/$W$5)^2+'LED Curve'!$D$16*(W123/$W$5)^1+'LED Curve'!$D$17)*$AC$5))</f>
        <v>0</v>
      </c>
      <c r="AY123" s="59">
        <f>IF(AX123=0,0,IF(E123&lt;(SUM(AU123:AX123)+ ('LED Curve'!$D$14*(W123/$W$6)^3+'LED Curve'!$D$15*(W123/$W$6)^2+'LED Curve'!$D$16*(W123/$W$6)^1+'LED Curve'!$D$17)*$AC$6+((R$5-5)*Design!C$18)),0,         ('LED Curve'!$D$14*(W123/$W$6)^3+'LED Curve'!$D$15*(W123/$W$6)^2+'LED Curve'!$D$16*(W123/$W$6)^1+'LED Curve'!$D$17)*$AC$6))</f>
        <v>0</v>
      </c>
      <c r="AZ123" s="59">
        <f>IF(AY123=0,0,IF(E123&lt;(SUM(AU123:AY123)+('LED Curve'!$D$14*(W123/$Z$2)^3+'LED Curve'!$D$15*(W123/$Z$2)^2+'LED Curve'!$D$16*(W123/$Z$2)^1+'LED Curve'!$D$17)*$AE$2+((R$5-6)*Design!C$18)),0,         ('LED Curve'!$D$14*(W123/$Z$2)^3+'LED Curve'!$D$15*(W123/$Z$2)^2+'LED Curve'!$D$16*(W123/$Z$2)^1+'LED Curve'!$D$17)*$AE$2))</f>
        <v>0</v>
      </c>
      <c r="BA123" s="59">
        <f>IF(AZ123=0,0,IF(E123&lt;(SUM(AU123:AZ123)+('LED Curve'!$D$14*(W123/$Z$3)^3+'LED Curve'!$D$15*(W123/$Z$3)^2+'LED Curve'!$D$16*(W123/$Z$3)^1+'LED Curve'!$D$17)*$AE$3+((R$5-7)*Design!C$18)),0,         ('LED Curve'!$D$14*(W123/$Z$3)^3+'LED Curve'!$D$15*(W123/$Z$3)^2+'LED Curve'!$D$16*(W123/$Z$3)^1+'LED Curve'!$D$17)*$AE$3))</f>
        <v>0</v>
      </c>
      <c r="BB123" s="59">
        <f>IF(BA123=0,0,IF(E123&lt;(SUM(AU123:BA123)+('LED Curve'!$D$14*(W123/$Z$4)^3+'LED Curve'!$D$15*(W123/$Z$4)^2+'LED Curve'!$D$16*(W123/$Z$4)^1+'LED Curve'!$D$17)*$AE$4+((R$5-8)*Design!C$18)),0,         ('LED Curve'!$D$14*(W123/$Z$4)^3+'LED Curve'!$D$15*(W123/$Z$4)^2+'LED Curve'!$D$16*(W123/$Z$4)^1+'LED Curve'!$D$17)*$AE$4))</f>
        <v>0</v>
      </c>
      <c r="BC123" s="59">
        <f>IF(BB123=0,0,IF(E123&lt;(SUM(AU123:BB123)+('LED Curve'!$D$14*(W123/$Z$5)^3+'LED Curve'!$D$15*(W123/$Z$5)^2+'LED Curve'!$D$16*(W123/$Z$5)^1+'LED Curve'!$D$17)*$AE$5+((R$5-9)*Design!C$18)),0,         ('LED Curve'!$D$14*(W123/$Z$5)^3+'LED Curve'!$D$15*(W123/$Z$5)^2+'LED Curve'!$D$16*(W123/$Z$5)^1+'LED Curve'!$D$17)*$AE$5))</f>
        <v>0</v>
      </c>
      <c r="BD123" s="59">
        <f>IF(BC123=0,0,IF(E123&lt;(SUM(AU123:BC123)+('LED Curve'!$D$14*(W123/$Z$6)^3+'LED Curve'!$D$15*(W123/$Z$6)^2+'LED Curve'!$D$16*(W123/$Z$6)^1+'LED Curve'!$D$17)*$AE$6+((R$5-10)*Design!C$18)),0,         ('LED Curve'!$D$14*(W123/$Z$6)^3+'LED Curve'!$D$15*(W123/$Z$6)^2+'LED Curve'!$D$16*(W123/$Z$6)^1+'LED Curve'!$D$17)*$AE$6))</f>
        <v>0</v>
      </c>
      <c r="BE123">
        <f t="shared" si="158"/>
        <v>154.94200361813557</v>
      </c>
      <c r="BF123" s="64">
        <f t="shared" si="124"/>
        <v>263.55165158333057</v>
      </c>
      <c r="BG123" s="64">
        <f t="shared" si="125"/>
        <v>263.55165158333057</v>
      </c>
      <c r="BH123" s="64">
        <f t="shared" si="126"/>
        <v>0</v>
      </c>
      <c r="BI123" s="64">
        <f t="shared" si="127"/>
        <v>0</v>
      </c>
      <c r="BJ123" s="64">
        <f t="shared" si="128"/>
        <v>0</v>
      </c>
      <c r="BK123" s="64">
        <f t="shared" si="129"/>
        <v>0</v>
      </c>
      <c r="BL123" s="64">
        <f t="shared" si="130"/>
        <v>0</v>
      </c>
      <c r="BM123" s="64">
        <f t="shared" si="131"/>
        <v>0</v>
      </c>
      <c r="BN123" s="64">
        <f t="shared" si="132"/>
        <v>0</v>
      </c>
      <c r="BO123" s="64">
        <f t="shared" si="133"/>
        <v>0</v>
      </c>
      <c r="BQ123" s="67">
        <f t="shared" si="134"/>
        <v>271.33722481094577</v>
      </c>
      <c r="BR123" s="67">
        <f t="shared" si="135"/>
        <v>271.33722481094577</v>
      </c>
      <c r="BS123" s="67">
        <f t="shared" si="136"/>
        <v>271.33722481094577</v>
      </c>
      <c r="BT123" s="67">
        <f t="shared" si="137"/>
        <v>0</v>
      </c>
      <c r="BU123" s="67">
        <f t="shared" si="138"/>
        <v>0</v>
      </c>
      <c r="BV123" s="67">
        <f t="shared" si="139"/>
        <v>0</v>
      </c>
      <c r="BW123" s="67">
        <f t="shared" si="140"/>
        <v>0</v>
      </c>
      <c r="BX123" s="67">
        <f t="shared" si="141"/>
        <v>0</v>
      </c>
      <c r="BY123" s="67">
        <f t="shared" si="142"/>
        <v>0</v>
      </c>
      <c r="BZ123" s="67">
        <f t="shared" si="143"/>
        <v>0</v>
      </c>
      <c r="CB123" s="70">
        <f t="shared" si="144"/>
        <v>279.85028977721618</v>
      </c>
      <c r="CC123" s="70">
        <f t="shared" si="145"/>
        <v>279.85028977721618</v>
      </c>
      <c r="CD123" s="70">
        <f t="shared" si="146"/>
        <v>279.85028977721618</v>
      </c>
      <c r="CE123" s="70">
        <f t="shared" si="147"/>
        <v>0</v>
      </c>
      <c r="CF123" s="70">
        <f t="shared" si="148"/>
        <v>0</v>
      </c>
      <c r="CG123" s="70">
        <f t="shared" si="149"/>
        <v>0</v>
      </c>
      <c r="CH123" s="70">
        <f t="shared" si="150"/>
        <v>0</v>
      </c>
      <c r="CI123" s="70">
        <f t="shared" si="151"/>
        <v>0</v>
      </c>
      <c r="CJ123" s="70">
        <f t="shared" si="152"/>
        <v>0</v>
      </c>
      <c r="CK123" s="70">
        <f t="shared" si="153"/>
        <v>0</v>
      </c>
      <c r="CL123">
        <f t="shared" si="159"/>
        <v>839.55086933164853</v>
      </c>
      <c r="CM123" s="64">
        <f t="shared" si="160"/>
        <v>263.55165158333057</v>
      </c>
      <c r="CN123" s="64">
        <f t="shared" si="161"/>
        <v>263.55165158333057</v>
      </c>
      <c r="CO123" s="64">
        <f t="shared" si="162"/>
        <v>0</v>
      </c>
      <c r="CP123" s="64">
        <f t="shared" si="163"/>
        <v>0</v>
      </c>
      <c r="CQ123" s="64">
        <f t="shared" si="164"/>
        <v>0</v>
      </c>
      <c r="CR123" s="64">
        <f t="shared" si="165"/>
        <v>0</v>
      </c>
      <c r="CS123" s="64">
        <f t="shared" si="166"/>
        <v>0</v>
      </c>
      <c r="CT123" s="64">
        <f t="shared" si="167"/>
        <v>0</v>
      </c>
      <c r="CU123" s="64">
        <f t="shared" si="168"/>
        <v>0</v>
      </c>
      <c r="CV123" s="64">
        <f t="shared" si="169"/>
        <v>0</v>
      </c>
      <c r="CX123" s="103">
        <f t="shared" si="170"/>
        <v>271.33722481094577</v>
      </c>
      <c r="CY123" s="103">
        <f t="shared" si="171"/>
        <v>271.33722481094577</v>
      </c>
      <c r="CZ123" s="103">
        <f t="shared" si="172"/>
        <v>271.33722481094577</v>
      </c>
      <c r="DA123" s="103">
        <f t="shared" si="173"/>
        <v>0</v>
      </c>
      <c r="DB123" s="103">
        <f t="shared" si="174"/>
        <v>0</v>
      </c>
      <c r="DC123" s="103">
        <f t="shared" si="175"/>
        <v>0</v>
      </c>
      <c r="DD123" s="103">
        <f t="shared" si="176"/>
        <v>0</v>
      </c>
      <c r="DE123" s="103">
        <f t="shared" si="177"/>
        <v>0</v>
      </c>
      <c r="DF123" s="103">
        <f t="shared" si="178"/>
        <v>0</v>
      </c>
      <c r="DG123" s="103">
        <f t="shared" si="179"/>
        <v>0</v>
      </c>
      <c r="DI123" s="70">
        <f t="shared" si="180"/>
        <v>279.85028977721618</v>
      </c>
      <c r="DJ123" s="70">
        <f t="shared" si="181"/>
        <v>279.85028977721618</v>
      </c>
      <c r="DK123" s="70">
        <f t="shared" si="182"/>
        <v>279.85028977721618</v>
      </c>
      <c r="DL123" s="70">
        <f t="shared" si="183"/>
        <v>0</v>
      </c>
      <c r="DM123" s="70">
        <f t="shared" si="184"/>
        <v>0</v>
      </c>
      <c r="DN123" s="70">
        <f t="shared" si="185"/>
        <v>0</v>
      </c>
      <c r="DO123" s="70">
        <f t="shared" si="186"/>
        <v>0</v>
      </c>
      <c r="DP123" s="70">
        <f t="shared" si="187"/>
        <v>0</v>
      </c>
      <c r="DQ123" s="70">
        <f t="shared" si="188"/>
        <v>0</v>
      </c>
      <c r="DR123" s="70">
        <f t="shared" si="189"/>
        <v>0</v>
      </c>
      <c r="DT123">
        <f t="shared" si="190"/>
        <v>39.111145028809588</v>
      </c>
      <c r="DU123">
        <f t="shared" si="191"/>
        <v>44.782792965094472</v>
      </c>
      <c r="DV123">
        <f t="shared" si="192"/>
        <v>50.845791943577041</v>
      </c>
      <c r="DX123">
        <f t="shared" si="193"/>
        <v>0.7865334929989094</v>
      </c>
      <c r="DY123">
        <f t="shared" si="194"/>
        <v>0.78087690529223219</v>
      </c>
      <c r="DZ123">
        <f t="shared" si="195"/>
        <v>0.77476840047668627</v>
      </c>
      <c r="EB123">
        <f t="shared" si="196"/>
        <v>7.1100722973257424</v>
      </c>
      <c r="EC123">
        <f t="shared" si="197"/>
        <v>17.775180743314358</v>
      </c>
      <c r="ED123">
        <f t="shared" si="198"/>
        <v>0</v>
      </c>
      <c r="EE123">
        <f t="shared" si="199"/>
        <v>0</v>
      </c>
      <c r="EF123">
        <f t="shared" si="200"/>
        <v>0</v>
      </c>
      <c r="EG123">
        <f t="shared" si="201"/>
        <v>0</v>
      </c>
      <c r="EH123">
        <f t="shared" si="202"/>
        <v>0</v>
      </c>
      <c r="EI123">
        <f t="shared" si="203"/>
        <v>0</v>
      </c>
      <c r="EJ123">
        <f t="shared" si="204"/>
        <v>0</v>
      </c>
      <c r="EK123">
        <f t="shared" si="205"/>
        <v>0</v>
      </c>
      <c r="EM123">
        <f t="shared" si="206"/>
        <v>7.3186589205966914</v>
      </c>
      <c r="EN123">
        <f t="shared" si="207"/>
        <v>18.296647301491728</v>
      </c>
      <c r="EO123">
        <f t="shared" si="208"/>
        <v>16.466982571342555</v>
      </c>
      <c r="EP123">
        <f t="shared" si="209"/>
        <v>0</v>
      </c>
      <c r="EQ123">
        <f t="shared" si="210"/>
        <v>0</v>
      </c>
      <c r="ER123">
        <f t="shared" si="211"/>
        <v>0</v>
      </c>
      <c r="ES123">
        <f t="shared" si="212"/>
        <v>0</v>
      </c>
      <c r="ET123">
        <f t="shared" si="213"/>
        <v>0</v>
      </c>
      <c r="EU123">
        <f t="shared" si="214"/>
        <v>0</v>
      </c>
      <c r="EV123">
        <f t="shared" si="215"/>
        <v>0</v>
      </c>
      <c r="EX123">
        <f t="shared" si="216"/>
        <v>7.5409677584691686</v>
      </c>
      <c r="EY123">
        <f t="shared" si="217"/>
        <v>18.852419396172923</v>
      </c>
      <c r="EZ123">
        <f t="shared" si="218"/>
        <v>16.967177456555628</v>
      </c>
      <c r="FA123">
        <f t="shared" si="219"/>
        <v>0</v>
      </c>
      <c r="FB123">
        <f t="shared" si="220"/>
        <v>0</v>
      </c>
      <c r="FC123">
        <f t="shared" si="221"/>
        <v>0</v>
      </c>
      <c r="FD123">
        <f t="shared" si="222"/>
        <v>0</v>
      </c>
      <c r="FE123">
        <f t="shared" si="223"/>
        <v>0</v>
      </c>
      <c r="FF123">
        <f t="shared" si="224"/>
        <v>0</v>
      </c>
      <c r="FG123">
        <f t="shared" si="225"/>
        <v>0</v>
      </c>
      <c r="FJ123">
        <f>IF($W$2=0,0,IF(BF123&lt;=0,0,('LED Curve'!$D$19*(BF123/$W$2)^3+'LED Curve'!$D$20*(BF123/$W$2)^2+'LED Curve'!$D$21*(BF123/$W$2)^1+'LED Curve'!$D$22)*$AC$2*$W$2))</f>
        <v>865.33437163563417</v>
      </c>
      <c r="FK123">
        <f>IF($W$3=0,0,IF(BG123&lt;=0,0,('LED Curve'!$D$19*(BG123/$W$3)^3+'LED Curve'!$D$20*(BG123/$W$3)^2+'LED Curve'!$D$21*(BG123/$W$3)^1+'LED Curve'!$D$22)*$AC$3*$W$3))</f>
        <v>2163.3359290890853</v>
      </c>
      <c r="FL123">
        <f>IF($W$4=0,0,IF(BH123&lt;=0,0,('LED Curve'!$D$19*(BH123/$W$4)^3+'LED Curve'!$D$20*(BH123/$W$4)^2+'LED Curve'!$D$21*(BH123/$W$4)^1+'LED Curve'!$D$22)*$AC$4*$W$4))</f>
        <v>0</v>
      </c>
      <c r="FM123">
        <f>IF($W$5=0,0,IF(BI123&lt;=0,0,('LED Curve'!$D$19*(BI123/$W$5)^3+'LED Curve'!$D$20*(BI123/$W$5)^2+'LED Curve'!$D$21*(BI123/$W$5)^1+'LED Curve'!$D$22)*$AC$5*$W$5))</f>
        <v>0</v>
      </c>
      <c r="FN123">
        <f>IF($W$6=0,0,IF(BJ123&lt;=0,0,('LED Curve'!$D$19*(BJ123/$W$6)^3+'LED Curve'!$D$20*(BJ123/$W$6)^2+'LED Curve'!$D$21*(BJ123/$W$6)^1+'LED Curve'!$D$22)*$AC$6*$W$6))</f>
        <v>0</v>
      </c>
      <c r="FO123">
        <f>IF($Z$2=0,0,IF(BK123&lt;=0,0,('LED Curve'!$D$19*(BK123/$Z$2)^3+'LED Curve'!$D$20*(BK123/$Z$2)^2+'LED Curve'!$D$21*(BK123/$Z$2)^1+'LED Curve'!$D$22)*$AE$2*$Z$2))</f>
        <v>0</v>
      </c>
      <c r="FP123">
        <f>IF($Z$3=0,0,IF(BL123&lt;=0,0,('LED Curve'!$D$19*(BL123/$Z$3)^3+'LED Curve'!$D$20*(BL123/$Z$3)^2+'LED Curve'!$D$21*(BL123/$Z$3)^1+'LED Curve'!$D$22)*$AE$3*$Z$3))</f>
        <v>0</v>
      </c>
      <c r="FQ123">
        <f>IF($Z$4=0,0,IF(BM123&lt;=0,0,('LED Curve'!$D$19*(BM123/$Z$4)^3+'LED Curve'!$D$20*(BM123/$Z$4)^2+'LED Curve'!$D$21*(BM123/$Z$4)^1+'LED Curve'!$D$22)*$AE$4*$Z$4))</f>
        <v>0</v>
      </c>
      <c r="FR123">
        <f>IF($Z$5=0,0,IF(BN123&lt;=0,0,('LED Curve'!$D$19*(BN123/$Z$5)^3+'LED Curve'!$D$20*(BN123/$Z$5)^2+'LED Curve'!$D$21*(BN123/$Z$5)^1+'LED Curve'!$D$22)*$AE$5*$Z$5))</f>
        <v>0</v>
      </c>
      <c r="FS123">
        <f>IF($Z$6=0,0,IF(BO123&lt;=0,0,('LED Curve'!$D$19*(BO123/$Z$6)^3+'LED Curve'!$D$20*(BO123/$Z$6)^2+'LED Curve'!$D$21*(BO123/$Z$6)^1+'LED Curve'!$D$22)*$AE$6*$Z$6))</f>
        <v>0</v>
      </c>
      <c r="FU123">
        <f>IF($W$2=0,0,IF(BQ123&lt;=0,0,('LED Curve'!$D$19*(BQ123/$W$2)^3+'LED Curve'!$D$20*(BQ123/$W$2)^2+'LED Curve'!$D$21*(BQ123/$W$2)^1+'LED Curve'!$D$22)*$AC$2*$W$2))</f>
        <v>878.59309681504703</v>
      </c>
      <c r="FV123">
        <f>IF($W$3=0,0,IF(BR123&lt;=0,0,('LED Curve'!$D$19*(BR123/$W$3)^3+'LED Curve'!$D$20*(BR123/$W$3)^2+'LED Curve'!$D$21*(BR123/$W$3)^1+'LED Curve'!$D$22)*$AC$3*$W$3))</f>
        <v>2196.4827420376178</v>
      </c>
      <c r="FW123">
        <f>IF($W$4=0,0,IF(BS123&lt;=0,0,('LED Curve'!$D$19*(BS123/$W$4)^3+'LED Curve'!$D$20*(BS123/$W$4)^2+'LED Curve'!$D$21*(BS123/$W$4)^1+'LED Curve'!$D$22)*$AC$4*$W$4))</f>
        <v>1976.8344678338558</v>
      </c>
      <c r="FX123">
        <f>IF($W$5=0,0,IF(BT123&lt;=0,0,('LED Curve'!$D$19*(BT123/$W$5)^3+'LED Curve'!$D$20*(BT123/$W$5)^2+'LED Curve'!$D$21*(BT123/$W$5)^1+'LED Curve'!$D$22)*$AC$5*$W$5))</f>
        <v>0</v>
      </c>
      <c r="FY123">
        <f>IF($W$6=0,0,IF(BU123&lt;=0,0,('LED Curve'!$D$19*(BU123/$W$6)^3+'LED Curve'!$D$20*(BU123/$W$6)^2+'LED Curve'!$D$21*(BU123/$W$6)^1+'LED Curve'!$D$22)*$AC$6*$W$6))</f>
        <v>0</v>
      </c>
      <c r="FZ123">
        <f>IF($Z$2=0,0,IF(BV123&lt;=0,0,('LED Curve'!$D$19*(BV123/$Z$2)^3+'LED Curve'!$D$20*(BV123/$Z$2)^2+'LED Curve'!$D$21*(BV123/$Z$2)^1+'LED Curve'!$D$22)*$AE$2*$Z$2))</f>
        <v>0</v>
      </c>
      <c r="GA123">
        <f>IF($Z$3=0,0,IF(BW123&lt;=0,0,('LED Curve'!$D$19*(BW123/$Z$3)^3+'LED Curve'!$D$20*(BW123/$Z$3)^2+'LED Curve'!$D$21*(BW123/$Z$3)^1+'LED Curve'!$D$22)*$AE$3*$Z$3))</f>
        <v>0</v>
      </c>
      <c r="GB123">
        <f>IF($Z$4=0,0,IF(BX123&lt;=0,0,('LED Curve'!$D$19*(BX123/$Z$4)^3+'LED Curve'!$D$20*(BX123/$Z$4)^2+'LED Curve'!$D$21*(BX123/$Z$4)^1+'LED Curve'!$D$22)*$AE$4*$Z$4))</f>
        <v>0</v>
      </c>
      <c r="GC123">
        <f>IF($Z$5=0,0,IF(BY123&lt;=0,0,('LED Curve'!$D$19*(BY123/$Z$5)^3+'LED Curve'!$D$20*(BY123/$Z$5)^2+'LED Curve'!$D$21*(BY123/$Z$5)^1+'LED Curve'!$D$22)*$AE$5*$Z$5))</f>
        <v>0</v>
      </c>
      <c r="GD123">
        <f>IF($Z$6=0,0,IF(BZ123&lt;=0,0,('LED Curve'!$D$19*(BZ123/$Z$6)^3+'LED Curve'!$D$20*(BZ123/$Z$6)^2+'LED Curve'!$D$21*(BZ123/$Z$6)^1+'LED Curve'!$D$22)*$AE$6*$Z$6))</f>
        <v>0</v>
      </c>
      <c r="GF123">
        <f>IF($W$2=0,0,IF(CB123&lt;=0,0,('LED Curve'!$D$19*(CB123/$W$2)^3+'LED Curve'!$D$20*(CB123/$W$2)^2+'LED Curve'!$D$21*(CB123/$W$2)^1+'LED Curve'!$D$22)*$AC$2*$W$2))</f>
        <v>891.99061523864441</v>
      </c>
      <c r="GG123">
        <f>IF($W$3=0,0,IF(CC123&lt;=0,0,('LED Curve'!$D$19*(CC123/$W$3)^3+'LED Curve'!$D$20*(CC123/$W$3)^2+'LED Curve'!$D$21*(CC123/$W$3)^1+'LED Curve'!$D$22)*$AC$3*$W$3))</f>
        <v>2229.976538096611</v>
      </c>
      <c r="GH123">
        <f>IF($W$4=0,0,IF(CD123&lt;=0,0,('LED Curve'!$D$19*(CD123/$W$4)^3+'LED Curve'!$D$20*(CD123/$W$4)^2+'LED Curve'!$D$21*(CD123/$W$4)^1+'LED Curve'!$D$22)*$AC$4*$W$4))</f>
        <v>2006.97888428695</v>
      </c>
      <c r="GI123">
        <f>IF($W$5=0,0,IF(CE123&lt;=0,0,('LED Curve'!$D$19*(CE123/$W$5)^3+'LED Curve'!$D$20*(CE123/$W$5)^2+'LED Curve'!$D$21*(CE123/$W$5)^1+'LED Curve'!$D$22)*$AC$5*$W$5))</f>
        <v>0</v>
      </c>
      <c r="GJ123">
        <f>IF($W$6=0,0,IF(CF123&lt;=0,0,('LED Curve'!$D$19*(CF123/$W$6)^3+'LED Curve'!$D$20*(CF123/$W$6)^2+'LED Curve'!$D$21*(CF123/$W$6)^1+'LED Curve'!$D$22)*$AC$6*$W$6))</f>
        <v>0</v>
      </c>
      <c r="GK123">
        <f>IF($Z$2=0,0,IF(CG123&lt;=0,0,('LED Curve'!$D$19*(CG123/$Z$2)^3+'LED Curve'!$D$20*(CG123/$Z$2)^2+'LED Curve'!$D$21*(CG123/$Z$2)^1+'LED Curve'!$D$22)*$AE$2*$Z$2))</f>
        <v>0</v>
      </c>
      <c r="GL123">
        <f>IF($Z$3=0,0,IF(CH123&lt;=0,0,('LED Curve'!$D$19*(CH123/$Z$3)^3+'LED Curve'!$D$20*(CH123/$Z$3)^2+'LED Curve'!$D$21*(CH123/$Z$3)^1+'LED Curve'!$D$22)*$AE$3*$Z$3))</f>
        <v>0</v>
      </c>
      <c r="GM123">
        <f>IF($Z$4=0,0,IF(CI123&lt;=0,0,('LED Curve'!$D$19*(CI123/$Z$4)^3+'LED Curve'!$D$20*(CI123/$Z$4)^2+'LED Curve'!$D$21*(CI123/$Z$4)^1+'LED Curve'!$D$22)*$AE$4*$Z$4))</f>
        <v>0</v>
      </c>
      <c r="GN123">
        <f>IF($Z$5=0,0,IF(CJ123&lt;=0,0,('LED Curve'!$D$19*(CJ123/$Z$5)^3+'LED Curve'!$D$20*(CJ123/$Z$5)^2+'LED Curve'!$D$21*(CJ123/$Z$5)^1+'LED Curve'!$D$22)*$AE$5*$Z$5))</f>
        <v>0</v>
      </c>
      <c r="GO123">
        <f>IF($Z$6=0,0,IF(CK123&lt;=0,0,('LED Curve'!$D$19*(CK123/$Z$6)^3+'LED Curve'!$D$20*(CK123/$Z$6)^2+'LED Curve'!$D$21*(CK123/$Z$6)^1+'LED Curve'!$D$22)*$AE$6*$Z$6))</f>
        <v>0</v>
      </c>
      <c r="GQ123">
        <f t="shared" si="226"/>
        <v>3028.6703007247197</v>
      </c>
      <c r="GR123">
        <f t="shared" si="154"/>
        <v>1263.7744153071417</v>
      </c>
      <c r="GS123">
        <f t="shared" si="227"/>
        <v>5051.9103066865209</v>
      </c>
      <c r="GT123">
        <f t="shared" si="155"/>
        <v>2743.6843898474053</v>
      </c>
      <c r="GU123">
        <f t="shared" si="228"/>
        <v>5128.946037622205</v>
      </c>
      <c r="GV123">
        <f t="shared" si="156"/>
        <v>2566.8339930638676</v>
      </c>
    </row>
    <row r="124" spans="1:204" ht="16.899999999999999">
      <c r="A124">
        <v>113</v>
      </c>
      <c r="B124">
        <f t="shared" si="117"/>
        <v>3.6783854166666666E-3</v>
      </c>
      <c r="C124" s="50">
        <f t="shared" si="118"/>
        <v>148.75468026541296</v>
      </c>
      <c r="D124" s="50">
        <f t="shared" si="119"/>
        <v>165.4385336282366</v>
      </c>
      <c r="E124" s="50">
        <f t="shared" si="120"/>
        <v>182.12238699106027</v>
      </c>
      <c r="G124" s="52">
        <f t="shared" si="121"/>
        <v>2.3611854010383007</v>
      </c>
      <c r="H124" s="52">
        <f t="shared" si="122"/>
        <v>2.6260084702894697</v>
      </c>
      <c r="I124" s="52">
        <f t="shared" si="123"/>
        <v>2.8908315395406392</v>
      </c>
      <c r="J124" s="52">
        <f>IF(C124&lt;Calculation!D$19,0,G124)</f>
        <v>2.3611854010383007</v>
      </c>
      <c r="K124" s="52">
        <f>IF(D124&lt;Calculation!D$19,0,H124)</f>
        <v>2.6260084702894697</v>
      </c>
      <c r="L124" s="52">
        <f>IF(E124&lt;Calculation!D$19,0,I124)</f>
        <v>2.8908315395406392</v>
      </c>
      <c r="M124" s="52">
        <f>IF(IF(C124&lt;Calculation!D$19,0,C124*(R$3/(R$2+R$3)))&gt;0,$H$2*SIN(2*PI()*$E$2*B124)+$H$5,0)</f>
        <v>2.3775898955296739</v>
      </c>
      <c r="N124" s="52">
        <f>IF(IF(D124&lt;Calculation!D$19,0,D124*(R$3/(R$2+R$3)))&gt;0,$J$2*SIN(2*PI()*$E$2*B124)+$J$5,0)</f>
        <v>2.4482850580537328</v>
      </c>
      <c r="O124" s="52">
        <f>IF(IF(E124&lt;Calculation!D$19,0,E124*(R$3/(R$2+R$3)))&gt;0,$L$2*SIN(2*PI()*$E$2*B124)+$L$5,0)</f>
        <v>2.5255276462256884</v>
      </c>
      <c r="Q124" s="55">
        <f>(M124/Design!C$43)*10^3</f>
        <v>264.1766550588527</v>
      </c>
      <c r="R124" s="55">
        <f>(N124/Design!C$43)*10^3</f>
        <v>272.03167311708143</v>
      </c>
      <c r="S124" s="55">
        <f>(O124/Design!C$43)*10^3</f>
        <v>280.61418291396541</v>
      </c>
      <c r="U124" s="55">
        <f>(($H$2*SIN(2*PI()*$E$2*B124)+$H$5)/Design!C$43)*10^3</f>
        <v>264.1766550588527</v>
      </c>
      <c r="V124" s="55">
        <f>(($J$2*SIN(2*PI()*$E$2*B124)+$J$5)/Design!C$43)*10^3</f>
        <v>272.03167311708143</v>
      </c>
      <c r="W124" s="55">
        <f>(($L$2*SIN(2*PI()*$E$2*B124)+$L$5)/Design!C$43)*10^3</f>
        <v>280.61418291396541</v>
      </c>
      <c r="Y124" s="99">
        <f>IF(C124&lt;('LED Curve'!$D$14*(U124/$W$2)^3+'LED Curve'!$D$15*(U124/$W$2)^2+'LED Curve'!$D$16*(U124/$W$2)^1+'LED Curve'!$D$17)*$AC$2+((R$5-1)*Design!C$18),0,         ('LED Curve'!$D$14*(U124/$W$2)^3+'LED Curve'!$D$15*(U124/$W$2)^2+'LED Curve'!$D$16*(U124/$W$2)^1+'LED Curve'!$D$17)*$AC$2)</f>
        <v>26.978114815541979</v>
      </c>
      <c r="Z124" s="99">
        <f>IF(Y124=0,0,IF(C124&lt;Y124+('LED Curve'!$D$14*(U124/$W$3)^3+'LED Curve'!$D$15*(U124/$W$3)^2+'LED Curve'!$D$16*(U124/$W$3)^1+'LED Curve'!$D$17)*$AC$3+((R$5-2)*Design!C$18),0,         ('LED Curve'!$D$14*(U124/$W$3)^3+'LED Curve'!$D$15*(U124/$W$3)^2+'LED Curve'!$D$16*(U124/$W$3)^1+'LED Curve'!$D$17)*$AC$3))</f>
        <v>67.445287038854943</v>
      </c>
      <c r="AA124" s="99">
        <f>IF(Z124=0,0,IF(C124&lt;(SUM(Y124:Z124)+('LED Curve'!$D$14*(U124/$W$4)^3+'LED Curve'!$D$15*(U124/$W$4)^2+'LED Curve'!$D$16*(U124/$W$4)^1+'LED Curve'!$D$17)*$AC$4+((R$5-3)*Design!C$18)),0,         ('LED Curve'!$D$14*(U124/$W$4)^3+'LED Curve'!$D$15*(U124/$W$4)^2+'LED Curve'!$D$16*(U124/$W$4)^1+'LED Curve'!$D$17)*$AC$4))</f>
        <v>0</v>
      </c>
      <c r="AB124" s="99">
        <f>IF(AA124=0,0,IF(C124&lt;(SUM(Y124:AA124)+('LED Curve'!$D$14*(U124/$W$5)^3+'LED Curve'!$D$15*(U124/$W$5)^2+'LED Curve'!$D$16*(U124/$W$5)^1+'LED Curve'!$D$17)*$AC$5+((R$5-4)*Design!C$18)),0,         ('LED Curve'!$D$14*(U124/$W$5)^3+'LED Curve'!$D$15*(U124/$W$5)^2+'LED Curve'!$D$16*(U124/$W$5)^1+'LED Curve'!$D$17)*$AC$5))</f>
        <v>0</v>
      </c>
      <c r="AC124" s="99">
        <f>IF(AB124=0,0,IF(C124&lt;(SUM(Y124:AB124)+ ('LED Curve'!$D$14*(U124/$W$6)^3+'LED Curve'!$D$15*(U124/$W$6)^2+'LED Curve'!$D$16*(U124/$W$6)^1+'LED Curve'!$D$17)*$AC$6+((R$5-5)*Design!C$18)),0,         ('LED Curve'!$D$14*(U124/$W$6)^3+'LED Curve'!$D$15*(U124/$W$6)^2+'LED Curve'!$D$16*(U124/$W$6)^1+'LED Curve'!$D$17)*$AC$6))</f>
        <v>0</v>
      </c>
      <c r="AD124" s="99">
        <f>IF(AC124=0,0,IF(C124&lt;(SUM(Y124:AC124)+('LED Curve'!$D$14*(U124/$Z$2)^3+'LED Curve'!$D$15*(U124/$Z$2)^2+'LED Curve'!$D$16*(U124/$Z$2)^1+'LED Curve'!$D$17)*$AE$2+((R$5-6)*Design!C$18)),0,         ('LED Curve'!$D$14*(U124/$Z$2)^3+'LED Curve'!$D$15*(U124/$Z$2)^2+'LED Curve'!$D$16*(U124/$Z$2)^1+'LED Curve'!$D$17)*$AE$2))</f>
        <v>0</v>
      </c>
      <c r="AE124" s="99">
        <f>IF(AD124=0,0,IF(C124&lt;(SUM(Y124:AD124)+('LED Curve'!$D$14*(U124/$Z$3)^3+'LED Curve'!$D$15*(U124/$Z$3)^2+'LED Curve'!$D$16*(U124/$Z$3)^1+'LED Curve'!$D$17)*$AE$3+((R$5-7)*Design!C$18)),0,         ('LED Curve'!$D$14*(U124/$Z$3)^3+'LED Curve'!$D$15*(U124/$Z$3)^2+'LED Curve'!$D$16*(U124/$Z$3)^1+'LED Curve'!$D$17)*$AE$3))</f>
        <v>0</v>
      </c>
      <c r="AF124" s="99">
        <f>IF(AE124=0,0,IF(C124&lt;(SUM(Y124:AE124)+('LED Curve'!$D$14*(U124/$Z$4)^3+'LED Curve'!$D$15*(U124/$Z$4)^2+'LED Curve'!$D$16*(U124/$Z$4)^1+'LED Curve'!$D$17)*$AE$4+((R$5-8)*Design!C$18)),0,         ('LED Curve'!$D$14*(U124/$Z$4)^3+'LED Curve'!$D$15*(U124/$Z$4)^2+'LED Curve'!$D$16*(U124/$Z$4)^1+'LED Curve'!$D$17)*$AE$4))</f>
        <v>0</v>
      </c>
      <c r="AG124" s="99">
        <f>IF(AF124=0,0,IF(C124&lt;(SUM(Y124:AF124)+('LED Curve'!$D$14*(U124/$Z$5)^3+'LED Curve'!$D$15*(U124/$Z$5)^2+'LED Curve'!$D$16*(U124/$Z$5)^1+'LED Curve'!$D$17)*$AE$5+((R$5-9)*Design!C$18)),0,         ('LED Curve'!$D$14*(U124/$Z$5)^3+'LED Curve'!$D$15*(U124/$Z$5)^2+'LED Curve'!$D$16*(U124/$Z$5)^1+'LED Curve'!$D$17)*$AE$5))</f>
        <v>0</v>
      </c>
      <c r="AH124" s="99">
        <f>IF(AG124=0,0,IF(C124&lt;(SUM(Y124:AG124)+('LED Curve'!$D$14*(U124/$Z$6)^3+'LED Curve'!$D$15*(U124/$Z$6)^2+'LED Curve'!$D$16*(U124/$Z$6)^1+'LED Curve'!$D$17)*$AE$6+((R$5-10)*Design!C$18)),0,         ('LED Curve'!$D$14*(U124/$Z$6)^3+'LED Curve'!$D$15*(U124/$Z$6)^2+'LED Curve'!$D$16*(U124/$Z$6)^1+'LED Curve'!$D$17)*$AE$6))</f>
        <v>0</v>
      </c>
      <c r="AI124">
        <f t="shared" si="157"/>
        <v>94.423401854396928</v>
      </c>
      <c r="AJ124" s="57">
        <f>IF(D124&lt;('LED Curve'!$D$14*(V124/$W$2)^3+'LED Curve'!$D$15*(V124/$W$2)^2+'LED Curve'!$D$16*(V124/$W$2)^1+'LED Curve'!$D$17)*$AC$2+((R$5-1)*Design!C$18),0,         ('LED Curve'!$D$14*(V124/$W$2)^3+'LED Curve'!$D$15*(V124/$W$2)^2+'LED Curve'!$D$16*(V124/$W$2)^1+'LED Curve'!$D$17)*$AC$2)</f>
        <v>26.971231644138271</v>
      </c>
      <c r="AK124" s="57">
        <f>IF(AJ124=0,0,IF(D124&lt;AJ124+('LED Curve'!$D$14*(V124/$W$3)^3+'LED Curve'!$D$15*(V124/$W$3)^2+'LED Curve'!$D$16*(V124/$W$3)^1+'LED Curve'!$D$17)*$AC$3+((R$5-1)*Design!C$18),0,         ('LED Curve'!$D$14*(V124/$W$3)^3+'LED Curve'!$D$15*(V124/$W$3)^2+'LED Curve'!$D$16*(V124/$W$3)^1+'LED Curve'!$D$17)*$AC$3))</f>
        <v>67.428079110345678</v>
      </c>
      <c r="AL124" s="57">
        <f>IF(AK124=0,0,IF(D124&lt;(SUM(AJ124:AK124)+('LED Curve'!$D$14*(V124/$W$4)^3+'LED Curve'!$D$15*(V124/$W$4)^2+'LED Curve'!$D$16*(V124/$W$4)^1+'LED Curve'!$D$17)*$AC$4+((R$5-1)*Design!C$18)),0,         ('LED Curve'!$D$14*(V124/$W$4)^3+'LED Curve'!$D$15*(V124/$W$4)^2+'LED Curve'!$D$16*(V124/$W$4)^1+'LED Curve'!$D$17)*$AC$4))</f>
        <v>60.68527119931111</v>
      </c>
      <c r="AM124" s="57">
        <f>IF(AL124=0,0,IF(D124&lt;(SUM(AJ124:AL124)+('LED Curve'!$D$14*(V124/$W$5)^3+'LED Curve'!$D$15*(V124/$W$5)^2+'LED Curve'!$D$16*(V124/$W$5)^1+'LED Curve'!$D$17)*$AC$5+((R$5-1)*Design!C$18)),0,         ('LED Curve'!$D$14*(V124/$W$5)^3+'LED Curve'!$D$15*(V124/$W$5)^2+'LED Curve'!$D$16*(V124/$W$5)^1+'LED Curve'!$D$17)*$AC$5))</f>
        <v>0</v>
      </c>
      <c r="AN124" s="57">
        <f>IF(AM124=0,0,IF(D124&lt;(SUM(AJ124:AM124)+ ('LED Curve'!$D$14*(V124/$W$6)^3+'LED Curve'!$D$15*(V124/$W$6)^2+'LED Curve'!$D$16*(V124/$W$6)^1+'LED Curve'!$D$17)*$AC$6+((R$5-1)*Design!C$18)),0,         ('LED Curve'!$D$14*(V124/$W$6)^3+'LED Curve'!$D$15*(V124/$W$6)^2+'LED Curve'!$D$16*(V124/$W$6)^1+'LED Curve'!$D$17)*$AC$6))</f>
        <v>0</v>
      </c>
      <c r="AO124" s="57">
        <f>IF(AN124=0,0,IF(D124&lt;(SUM(AJ124:AN124)+('LED Curve'!$D$14*(V124/$Z$2)^3+'LED Curve'!$D$15*(V124/$Z$2)^2+'LED Curve'!$D$16*(V124/$Z$2)^1+'LED Curve'!$D$17)*$AE$2+((R$5-1)*Design!C$18)),0,         ('LED Curve'!$D$14*(V124/$Z$2)^3+'LED Curve'!$D$15*(V124/$Z$2)^2+'LED Curve'!$D$16*(V124/$Z$2)^1+'LED Curve'!$D$17)*$AE$2))</f>
        <v>0</v>
      </c>
      <c r="AP124" s="57">
        <f>IF(AO124=0,0,IF(D124&lt;(SUM(AJ124:AO124)+('LED Curve'!$D$14*(V124/$Z$3)^3+'LED Curve'!$D$15*(V124/$Z$3)^2+'LED Curve'!$D$16*(V124/$Z$3)^1+'LED Curve'!$D$17)*$AE$3+((R$5-1)*Design!C$18)),0,         ('LED Curve'!$D$14*(V124/$Z$3)^3+'LED Curve'!$D$15*(V124/$Z$3)^2+'LED Curve'!$D$16*(V124/$Z$3)^1+'LED Curve'!$D$17)*$AE$3))</f>
        <v>0</v>
      </c>
      <c r="AQ124" s="57">
        <f>IF(AP124=0,0,IF(D124&lt;(SUM(AJ124:AP124)+('LED Curve'!$D$14*(V124/$Z$4)^3+'LED Curve'!$D$15*(V124/$Z$4)^2+'LED Curve'!$D$16*(V124/$Z$4)^1+'LED Curve'!$D$17)*$AE$4+((R$5-1)*Design!C$18)),0,         ('LED Curve'!$D$14*(V124/$Z$4)^3+'LED Curve'!$D$15*(V124/$Z$4)^2+'LED Curve'!$D$16*(V124/$Z$4)^1+'LED Curve'!$D$17)*$AE$4))</f>
        <v>0</v>
      </c>
      <c r="AR124" s="57">
        <f>IF(AQ124=0,0,IF(D124&lt;(SUM(AJ124:AQ124)+('LED Curve'!$D$14*(V124/$Z$5)^3+'LED Curve'!$D$15*(V124/$Z$5)^2+'LED Curve'!$D$16*(V124/$Z$5)^1+'LED Curve'!$D$17)*$AE$5+((R$5-1)*Design!C$18)),0,         ('LED Curve'!$D$14*(V124/$Z$5)^3+'LED Curve'!$D$15*(V124/$Z$5)^2+'LED Curve'!$D$16*(V124/$Z$5)^1+'LED Curve'!$D$17)*$AE$5))</f>
        <v>0</v>
      </c>
      <c r="AS124" s="57">
        <f>IF(AR124=0,0,IF(D124&lt;(SUM(AJ124:AR124)+('LED Curve'!$D$14*(V124/$Z$6)^3+'LED Curve'!$D$15*(V124/$Z$6)^2+'LED Curve'!$D$16*(V124/$Z$6)^1+'LED Curve'!$D$17)*$AE$6+((R$5-1)*Design!C$18)),0,         ('LED Curve'!$D$14*(V124/$Z$6)^3+'LED Curve'!$D$15*(V124/$Z$6)^2+'LED Curve'!$D$16*(V124/$Z$6)^1+'LED Curve'!$D$17)*$AE$6))</f>
        <v>0</v>
      </c>
      <c r="AU124" s="59">
        <f>IF(E124&lt;('LED Curve'!$D$14*(W124/$W$2)^3+'LED Curve'!$D$15*(W124/$W$2)^2+'LED Curve'!$D$16*(W124/$W$2)^1+'LED Curve'!$D$17)*$AC$2+((R$5-1)*Design!C$18),0,         ('LED Curve'!$D$14*(W124/$W$2)^3+'LED Curve'!$D$15*(W124/$W$2)^2+'LED Curve'!$D$16*(W124/$W$2)^1+'LED Curve'!$D$17)*$AC$2)</f>
        <v>26.943025351582488</v>
      </c>
      <c r="AV124" s="59">
        <f>IF(AU124=0,0,IF(E124&lt;AU124+('LED Curve'!$D$14*(W124/$W$3)^3+'LED Curve'!$D$15*(W124/$W$3)^2+'LED Curve'!$D$16*(W124/$W$3)^1+'LED Curve'!$D$17)*$AC$3+((R$5-2)*Design!C$18),0,         ('LED Curve'!$D$14*(W124/$W$3)^3+'LED Curve'!$D$15*(W124/$W$3)^2+'LED Curve'!$D$16*(W124/$W$3)^1+'LED Curve'!$D$17)*$AC$3))</f>
        <v>67.357563378956215</v>
      </c>
      <c r="AW124" s="59">
        <f>IF(AV124=0,0,IF(E124&lt;(SUM(AU124:AV124)+('LED Curve'!$D$14*(W124/$W$4)^3+'LED Curve'!$D$15*(W124/$W$4)^2+'LED Curve'!$D$16*(W124/$W$4)^1+'LED Curve'!$D$17)*$AC$4+((R$5-3)*Design!C$18)),0,         ('LED Curve'!$D$14*(W124/$W$4)^3+'LED Curve'!$D$15*(W124/$W$4)^2+'LED Curve'!$D$16*(W124/$W$4)^1+'LED Curve'!$D$17)*$AC$4))</f>
        <v>60.621807041060599</v>
      </c>
      <c r="AX124" s="59">
        <f>IF(AW124=0,0,IF(E124&lt;(SUM(AU124:AW124)+('LED Curve'!$D$14*(W124/$W$5)^3+'LED Curve'!$D$15*(W124/$W$5)^2+'LED Curve'!$D$16*(W124/$W$5)^1+'LED Curve'!$D$17)*$AC$5+((R$5-4)*Design!C$18)),0,         ('LED Curve'!$D$14*(W124/$W$5)^3+'LED Curve'!$D$15*(W124/$W$5)^2+'LED Curve'!$D$16*(W124/$W$5)^1+'LED Curve'!$D$17)*$AC$5))</f>
        <v>0</v>
      </c>
      <c r="AY124" s="59">
        <f>IF(AX124=0,0,IF(E124&lt;(SUM(AU124:AX124)+ ('LED Curve'!$D$14*(W124/$W$6)^3+'LED Curve'!$D$15*(W124/$W$6)^2+'LED Curve'!$D$16*(W124/$W$6)^1+'LED Curve'!$D$17)*$AC$6+((R$5-5)*Design!C$18)),0,         ('LED Curve'!$D$14*(W124/$W$6)^3+'LED Curve'!$D$15*(W124/$W$6)^2+'LED Curve'!$D$16*(W124/$W$6)^1+'LED Curve'!$D$17)*$AC$6))</f>
        <v>0</v>
      </c>
      <c r="AZ124" s="59">
        <f>IF(AY124=0,0,IF(E124&lt;(SUM(AU124:AY124)+('LED Curve'!$D$14*(W124/$Z$2)^3+'LED Curve'!$D$15*(W124/$Z$2)^2+'LED Curve'!$D$16*(W124/$Z$2)^1+'LED Curve'!$D$17)*$AE$2+((R$5-6)*Design!C$18)),0,         ('LED Curve'!$D$14*(W124/$Z$2)^3+'LED Curve'!$D$15*(W124/$Z$2)^2+'LED Curve'!$D$16*(W124/$Z$2)^1+'LED Curve'!$D$17)*$AE$2))</f>
        <v>0</v>
      </c>
      <c r="BA124" s="59">
        <f>IF(AZ124=0,0,IF(E124&lt;(SUM(AU124:AZ124)+('LED Curve'!$D$14*(W124/$Z$3)^3+'LED Curve'!$D$15*(W124/$Z$3)^2+'LED Curve'!$D$16*(W124/$Z$3)^1+'LED Curve'!$D$17)*$AE$3+((R$5-7)*Design!C$18)),0,         ('LED Curve'!$D$14*(W124/$Z$3)^3+'LED Curve'!$D$15*(W124/$Z$3)^2+'LED Curve'!$D$16*(W124/$Z$3)^1+'LED Curve'!$D$17)*$AE$3))</f>
        <v>0</v>
      </c>
      <c r="BB124" s="59">
        <f>IF(BA124=0,0,IF(E124&lt;(SUM(AU124:BA124)+('LED Curve'!$D$14*(W124/$Z$4)^3+'LED Curve'!$D$15*(W124/$Z$4)^2+'LED Curve'!$D$16*(W124/$Z$4)^1+'LED Curve'!$D$17)*$AE$4+((R$5-8)*Design!C$18)),0,         ('LED Curve'!$D$14*(W124/$Z$4)^3+'LED Curve'!$D$15*(W124/$Z$4)^2+'LED Curve'!$D$16*(W124/$Z$4)^1+'LED Curve'!$D$17)*$AE$4))</f>
        <v>0</v>
      </c>
      <c r="BC124" s="59">
        <f>IF(BB124=0,0,IF(E124&lt;(SUM(AU124:BB124)+('LED Curve'!$D$14*(W124/$Z$5)^3+'LED Curve'!$D$15*(W124/$Z$5)^2+'LED Curve'!$D$16*(W124/$Z$5)^1+'LED Curve'!$D$17)*$AE$5+((R$5-9)*Design!C$18)),0,         ('LED Curve'!$D$14*(W124/$Z$5)^3+'LED Curve'!$D$15*(W124/$Z$5)^2+'LED Curve'!$D$16*(W124/$Z$5)^1+'LED Curve'!$D$17)*$AE$5))</f>
        <v>0</v>
      </c>
      <c r="BD124" s="59">
        <f>IF(BC124=0,0,IF(E124&lt;(SUM(AU124:BC124)+('LED Curve'!$D$14*(W124/$Z$6)^3+'LED Curve'!$D$15*(W124/$Z$6)^2+'LED Curve'!$D$16*(W124/$Z$6)^1+'LED Curve'!$D$17)*$AE$6+((R$5-10)*Design!C$18)),0,         ('LED Curve'!$D$14*(W124/$Z$6)^3+'LED Curve'!$D$15*(W124/$Z$6)^2+'LED Curve'!$D$16*(W124/$Z$6)^1+'LED Curve'!$D$17)*$AE$6))</f>
        <v>0</v>
      </c>
      <c r="BE124">
        <f t="shared" si="158"/>
        <v>154.9223957715993</v>
      </c>
      <c r="BF124" s="64">
        <f t="shared" si="124"/>
        <v>264.1766550588527</v>
      </c>
      <c r="BG124" s="64">
        <f t="shared" si="125"/>
        <v>264.1766550588527</v>
      </c>
      <c r="BH124" s="64">
        <f t="shared" si="126"/>
        <v>0</v>
      </c>
      <c r="BI124" s="64">
        <f t="shared" si="127"/>
        <v>0</v>
      </c>
      <c r="BJ124" s="64">
        <f t="shared" si="128"/>
        <v>0</v>
      </c>
      <c r="BK124" s="64">
        <f t="shared" si="129"/>
        <v>0</v>
      </c>
      <c r="BL124" s="64">
        <f t="shared" si="130"/>
        <v>0</v>
      </c>
      <c r="BM124" s="64">
        <f t="shared" si="131"/>
        <v>0</v>
      </c>
      <c r="BN124" s="64">
        <f t="shared" si="132"/>
        <v>0</v>
      </c>
      <c r="BO124" s="64">
        <f t="shared" si="133"/>
        <v>0</v>
      </c>
      <c r="BQ124" s="67">
        <f t="shared" si="134"/>
        <v>272.03167311708143</v>
      </c>
      <c r="BR124" s="67">
        <f t="shared" si="135"/>
        <v>272.03167311708143</v>
      </c>
      <c r="BS124" s="67">
        <f t="shared" si="136"/>
        <v>272.03167311708143</v>
      </c>
      <c r="BT124" s="67">
        <f t="shared" si="137"/>
        <v>0</v>
      </c>
      <c r="BU124" s="67">
        <f t="shared" si="138"/>
        <v>0</v>
      </c>
      <c r="BV124" s="67">
        <f t="shared" si="139"/>
        <v>0</v>
      </c>
      <c r="BW124" s="67">
        <f t="shared" si="140"/>
        <v>0</v>
      </c>
      <c r="BX124" s="67">
        <f t="shared" si="141"/>
        <v>0</v>
      </c>
      <c r="BY124" s="67">
        <f t="shared" si="142"/>
        <v>0</v>
      </c>
      <c r="BZ124" s="67">
        <f t="shared" si="143"/>
        <v>0</v>
      </c>
      <c r="CB124" s="70">
        <f t="shared" si="144"/>
        <v>280.61418291396541</v>
      </c>
      <c r="CC124" s="70">
        <f t="shared" si="145"/>
        <v>280.61418291396541</v>
      </c>
      <c r="CD124" s="70">
        <f t="shared" si="146"/>
        <v>280.61418291396541</v>
      </c>
      <c r="CE124" s="70">
        <f t="shared" si="147"/>
        <v>0</v>
      </c>
      <c r="CF124" s="70">
        <f t="shared" si="148"/>
        <v>0</v>
      </c>
      <c r="CG124" s="70">
        <f t="shared" si="149"/>
        <v>0</v>
      </c>
      <c r="CH124" s="70">
        <f t="shared" si="150"/>
        <v>0</v>
      </c>
      <c r="CI124" s="70">
        <f t="shared" si="151"/>
        <v>0</v>
      </c>
      <c r="CJ124" s="70">
        <f t="shared" si="152"/>
        <v>0</v>
      </c>
      <c r="CK124" s="70">
        <f t="shared" si="153"/>
        <v>0</v>
      </c>
      <c r="CL124">
        <f t="shared" si="159"/>
        <v>841.84254874189628</v>
      </c>
      <c r="CM124" s="64">
        <f t="shared" si="160"/>
        <v>264.1766550588527</v>
      </c>
      <c r="CN124" s="64">
        <f t="shared" si="161"/>
        <v>264.1766550588527</v>
      </c>
      <c r="CO124" s="64">
        <f t="shared" si="162"/>
        <v>0</v>
      </c>
      <c r="CP124" s="64">
        <f t="shared" si="163"/>
        <v>0</v>
      </c>
      <c r="CQ124" s="64">
        <f t="shared" si="164"/>
        <v>0</v>
      </c>
      <c r="CR124" s="64">
        <f t="shared" si="165"/>
        <v>0</v>
      </c>
      <c r="CS124" s="64">
        <f t="shared" si="166"/>
        <v>0</v>
      </c>
      <c r="CT124" s="64">
        <f t="shared" si="167"/>
        <v>0</v>
      </c>
      <c r="CU124" s="64">
        <f t="shared" si="168"/>
        <v>0</v>
      </c>
      <c r="CV124" s="64">
        <f t="shared" si="169"/>
        <v>0</v>
      </c>
      <c r="CX124" s="103">
        <f t="shared" si="170"/>
        <v>272.03167311708143</v>
      </c>
      <c r="CY124" s="103">
        <f t="shared" si="171"/>
        <v>272.03167311708143</v>
      </c>
      <c r="CZ124" s="103">
        <f t="shared" si="172"/>
        <v>272.03167311708143</v>
      </c>
      <c r="DA124" s="103">
        <f t="shared" si="173"/>
        <v>0</v>
      </c>
      <c r="DB124" s="103">
        <f t="shared" si="174"/>
        <v>0</v>
      </c>
      <c r="DC124" s="103">
        <f t="shared" si="175"/>
        <v>0</v>
      </c>
      <c r="DD124" s="103">
        <f t="shared" si="176"/>
        <v>0</v>
      </c>
      <c r="DE124" s="103">
        <f t="shared" si="177"/>
        <v>0</v>
      </c>
      <c r="DF124" s="103">
        <f t="shared" si="178"/>
        <v>0</v>
      </c>
      <c r="DG124" s="103">
        <f t="shared" si="179"/>
        <v>0</v>
      </c>
      <c r="DI124" s="70">
        <f t="shared" si="180"/>
        <v>280.61418291396541</v>
      </c>
      <c r="DJ124" s="70">
        <f t="shared" si="181"/>
        <v>280.61418291396541</v>
      </c>
      <c r="DK124" s="70">
        <f t="shared" si="182"/>
        <v>280.61418291396541</v>
      </c>
      <c r="DL124" s="70">
        <f t="shared" si="183"/>
        <v>0</v>
      </c>
      <c r="DM124" s="70">
        <f t="shared" si="184"/>
        <v>0</v>
      </c>
      <c r="DN124" s="70">
        <f t="shared" si="185"/>
        <v>0</v>
      </c>
      <c r="DO124" s="70">
        <f t="shared" si="186"/>
        <v>0</v>
      </c>
      <c r="DP124" s="70">
        <f t="shared" si="187"/>
        <v>0</v>
      </c>
      <c r="DQ124" s="70">
        <f t="shared" si="188"/>
        <v>0</v>
      </c>
      <c r="DR124" s="70">
        <f t="shared" si="189"/>
        <v>0</v>
      </c>
      <c r="DT124">
        <f t="shared" si="190"/>
        <v>39.297513856865926</v>
      </c>
      <c r="DU124">
        <f t="shared" si="191"/>
        <v>45.004521100925743</v>
      </c>
      <c r="DV124">
        <f t="shared" si="192"/>
        <v>51.106124815837383</v>
      </c>
      <c r="DX124">
        <f t="shared" si="193"/>
        <v>0.79855855206953197</v>
      </c>
      <c r="DY124">
        <f t="shared" si="194"/>
        <v>0.7932583580444984</v>
      </c>
      <c r="DZ124">
        <f t="shared" si="195"/>
        <v>0.78753940083097751</v>
      </c>
      <c r="EB124">
        <f t="shared" si="196"/>
        <v>7.1269881317635573</v>
      </c>
      <c r="EC124">
        <f t="shared" si="197"/>
        <v>17.817470329408891</v>
      </c>
      <c r="ED124">
        <f t="shared" si="198"/>
        <v>0</v>
      </c>
      <c r="EE124">
        <f t="shared" si="199"/>
        <v>0</v>
      </c>
      <c r="EF124">
        <f t="shared" si="200"/>
        <v>0</v>
      </c>
      <c r="EG124">
        <f t="shared" si="201"/>
        <v>0</v>
      </c>
      <c r="EH124">
        <f t="shared" si="202"/>
        <v>0</v>
      </c>
      <c r="EI124">
        <f t="shared" si="203"/>
        <v>0</v>
      </c>
      <c r="EJ124">
        <f t="shared" si="204"/>
        <v>0</v>
      </c>
      <c r="EK124">
        <f t="shared" si="205"/>
        <v>0</v>
      </c>
      <c r="EM124">
        <f t="shared" si="206"/>
        <v>7.3370292701833053</v>
      </c>
      <c r="EN124">
        <f t="shared" si="207"/>
        <v>18.342573175458263</v>
      </c>
      <c r="EO124">
        <f t="shared" si="208"/>
        <v>16.508315857912436</v>
      </c>
      <c r="EP124">
        <f t="shared" si="209"/>
        <v>0</v>
      </c>
      <c r="EQ124">
        <f t="shared" si="210"/>
        <v>0</v>
      </c>
      <c r="ER124">
        <f t="shared" si="211"/>
        <v>0</v>
      </c>
      <c r="ES124">
        <f t="shared" si="212"/>
        <v>0</v>
      </c>
      <c r="ET124">
        <f t="shared" si="213"/>
        <v>0</v>
      </c>
      <c r="EU124">
        <f t="shared" si="214"/>
        <v>0</v>
      </c>
      <c r="EV124">
        <f t="shared" si="215"/>
        <v>0</v>
      </c>
      <c r="EX124">
        <f t="shared" si="216"/>
        <v>7.5605950442645753</v>
      </c>
      <c r="EY124">
        <f t="shared" si="217"/>
        <v>18.901487610661437</v>
      </c>
      <c r="EZ124">
        <f t="shared" si="218"/>
        <v>17.011338849595298</v>
      </c>
      <c r="FA124">
        <f t="shared" si="219"/>
        <v>0</v>
      </c>
      <c r="FB124">
        <f t="shared" si="220"/>
        <v>0</v>
      </c>
      <c r="FC124">
        <f t="shared" si="221"/>
        <v>0</v>
      </c>
      <c r="FD124">
        <f t="shared" si="222"/>
        <v>0</v>
      </c>
      <c r="FE124">
        <f t="shared" si="223"/>
        <v>0</v>
      </c>
      <c r="FF124">
        <f t="shared" si="224"/>
        <v>0</v>
      </c>
      <c r="FG124">
        <f t="shared" si="225"/>
        <v>0</v>
      </c>
      <c r="FJ124">
        <f>IF($W$2=0,0,IF(BF124&lt;=0,0,('LED Curve'!$D$19*(BF124/$W$2)^3+'LED Curve'!$D$20*(BF124/$W$2)^2+'LED Curve'!$D$21*(BF124/$W$2)^1+'LED Curve'!$D$22)*$AC$2*$W$2))</f>
        <v>866.43370497012268</v>
      </c>
      <c r="FK124">
        <f>IF($W$3=0,0,IF(BG124&lt;=0,0,('LED Curve'!$D$19*(BG124/$W$3)^3+'LED Curve'!$D$20*(BG124/$W$3)^2+'LED Curve'!$D$21*(BG124/$W$3)^1+'LED Curve'!$D$22)*$AC$3*$W$3))</f>
        <v>2166.0842624253069</v>
      </c>
      <c r="FL124">
        <f>IF($W$4=0,0,IF(BH124&lt;=0,0,('LED Curve'!$D$19*(BH124/$W$4)^3+'LED Curve'!$D$20*(BH124/$W$4)^2+'LED Curve'!$D$21*(BH124/$W$4)^1+'LED Curve'!$D$22)*$AC$4*$W$4))</f>
        <v>0</v>
      </c>
      <c r="FM124">
        <f>IF($W$5=0,0,IF(BI124&lt;=0,0,('LED Curve'!$D$19*(BI124/$W$5)^3+'LED Curve'!$D$20*(BI124/$W$5)^2+'LED Curve'!$D$21*(BI124/$W$5)^1+'LED Curve'!$D$22)*$AC$5*$W$5))</f>
        <v>0</v>
      </c>
      <c r="FN124">
        <f>IF($W$6=0,0,IF(BJ124&lt;=0,0,('LED Curve'!$D$19*(BJ124/$W$6)^3+'LED Curve'!$D$20*(BJ124/$W$6)^2+'LED Curve'!$D$21*(BJ124/$W$6)^1+'LED Curve'!$D$22)*$AC$6*$W$6))</f>
        <v>0</v>
      </c>
      <c r="FO124">
        <f>IF($Z$2=0,0,IF(BK124&lt;=0,0,('LED Curve'!$D$19*(BK124/$Z$2)^3+'LED Curve'!$D$20*(BK124/$Z$2)^2+'LED Curve'!$D$21*(BK124/$Z$2)^1+'LED Curve'!$D$22)*$AE$2*$Z$2))</f>
        <v>0</v>
      </c>
      <c r="FP124">
        <f>IF($Z$3=0,0,IF(BL124&lt;=0,0,('LED Curve'!$D$19*(BL124/$Z$3)^3+'LED Curve'!$D$20*(BL124/$Z$3)^2+'LED Curve'!$D$21*(BL124/$Z$3)^1+'LED Curve'!$D$22)*$AE$3*$Z$3))</f>
        <v>0</v>
      </c>
      <c r="FQ124">
        <f>IF($Z$4=0,0,IF(BM124&lt;=0,0,('LED Curve'!$D$19*(BM124/$Z$4)^3+'LED Curve'!$D$20*(BM124/$Z$4)^2+'LED Curve'!$D$21*(BM124/$Z$4)^1+'LED Curve'!$D$22)*$AE$4*$Z$4))</f>
        <v>0</v>
      </c>
      <c r="FR124">
        <f>IF($Z$5=0,0,IF(BN124&lt;=0,0,('LED Curve'!$D$19*(BN124/$Z$5)^3+'LED Curve'!$D$20*(BN124/$Z$5)^2+'LED Curve'!$D$21*(BN124/$Z$5)^1+'LED Curve'!$D$22)*$AE$5*$Z$5))</f>
        <v>0</v>
      </c>
      <c r="FS124">
        <f>IF($Z$6=0,0,IF(BO124&lt;=0,0,('LED Curve'!$D$19*(BO124/$Z$6)^3+'LED Curve'!$D$20*(BO124/$Z$6)^2+'LED Curve'!$D$21*(BO124/$Z$6)^1+'LED Curve'!$D$22)*$AE$6*$Z$6))</f>
        <v>0</v>
      </c>
      <c r="FU124">
        <f>IF($W$2=0,0,IF(BQ124&lt;=0,0,('LED Curve'!$D$19*(BQ124/$W$2)^3+'LED Curve'!$D$20*(BQ124/$W$2)^2+'LED Curve'!$D$21*(BQ124/$W$2)^1+'LED Curve'!$D$22)*$AC$2*$W$2))</f>
        <v>879.72938458150065</v>
      </c>
      <c r="FV124">
        <f>IF($W$3=0,0,IF(BR124&lt;=0,0,('LED Curve'!$D$19*(BR124/$W$3)^3+'LED Curve'!$D$20*(BR124/$W$3)^2+'LED Curve'!$D$21*(BR124/$W$3)^1+'LED Curve'!$D$22)*$AC$3*$W$3))</f>
        <v>2199.3234614537514</v>
      </c>
      <c r="FW124">
        <f>IF($W$4=0,0,IF(BS124&lt;=0,0,('LED Curve'!$D$19*(BS124/$W$4)^3+'LED Curve'!$D$20*(BS124/$W$4)^2+'LED Curve'!$D$21*(BS124/$W$4)^1+'LED Curve'!$D$22)*$AC$4*$W$4))</f>
        <v>1979.3911153083764</v>
      </c>
      <c r="FX124">
        <f>IF($W$5=0,0,IF(BT124&lt;=0,0,('LED Curve'!$D$19*(BT124/$W$5)^3+'LED Curve'!$D$20*(BT124/$W$5)^2+'LED Curve'!$D$21*(BT124/$W$5)^1+'LED Curve'!$D$22)*$AC$5*$W$5))</f>
        <v>0</v>
      </c>
      <c r="FY124">
        <f>IF($W$6=0,0,IF(BU124&lt;=0,0,('LED Curve'!$D$19*(BU124/$W$6)^3+'LED Curve'!$D$20*(BU124/$W$6)^2+'LED Curve'!$D$21*(BU124/$W$6)^1+'LED Curve'!$D$22)*$AC$6*$W$6))</f>
        <v>0</v>
      </c>
      <c r="FZ124">
        <f>IF($Z$2=0,0,IF(BV124&lt;=0,0,('LED Curve'!$D$19*(BV124/$Z$2)^3+'LED Curve'!$D$20*(BV124/$Z$2)^2+'LED Curve'!$D$21*(BV124/$Z$2)^1+'LED Curve'!$D$22)*$AE$2*$Z$2))</f>
        <v>0</v>
      </c>
      <c r="GA124">
        <f>IF($Z$3=0,0,IF(BW124&lt;=0,0,('LED Curve'!$D$19*(BW124/$Z$3)^3+'LED Curve'!$D$20*(BW124/$Z$3)^2+'LED Curve'!$D$21*(BW124/$Z$3)^1+'LED Curve'!$D$22)*$AE$3*$Z$3))</f>
        <v>0</v>
      </c>
      <c r="GB124">
        <f>IF($Z$4=0,0,IF(BX124&lt;=0,0,('LED Curve'!$D$19*(BX124/$Z$4)^3+'LED Curve'!$D$20*(BX124/$Z$4)^2+'LED Curve'!$D$21*(BX124/$Z$4)^1+'LED Curve'!$D$22)*$AE$4*$Z$4))</f>
        <v>0</v>
      </c>
      <c r="GC124">
        <f>IF($Z$5=0,0,IF(BY124&lt;=0,0,('LED Curve'!$D$19*(BY124/$Z$5)^3+'LED Curve'!$D$20*(BY124/$Z$5)^2+'LED Curve'!$D$21*(BY124/$Z$5)^1+'LED Curve'!$D$22)*$AE$5*$Z$5))</f>
        <v>0</v>
      </c>
      <c r="GD124">
        <f>IF($Z$6=0,0,IF(BZ124&lt;=0,0,('LED Curve'!$D$19*(BZ124/$Z$6)^3+'LED Curve'!$D$20*(BZ124/$Z$6)^2+'LED Curve'!$D$21*(BZ124/$Z$6)^1+'LED Curve'!$D$22)*$AE$6*$Z$6))</f>
        <v>0</v>
      </c>
      <c r="GF124">
        <f>IF($W$2=0,0,IF(CB124&lt;=0,0,('LED Curve'!$D$19*(CB124/$W$2)^3+'LED Curve'!$D$20*(CB124/$W$2)^2+'LED Curve'!$D$21*(CB124/$W$2)^1+'LED Curve'!$D$22)*$AC$2*$W$2))</f>
        <v>893.13571060080903</v>
      </c>
      <c r="GG124">
        <f>IF($W$3=0,0,IF(CC124&lt;=0,0,('LED Curve'!$D$19*(CC124/$W$3)^3+'LED Curve'!$D$20*(CC124/$W$3)^2+'LED Curve'!$D$21*(CC124/$W$3)^1+'LED Curve'!$D$22)*$AC$3*$W$3))</f>
        <v>2232.8392765020226</v>
      </c>
      <c r="GH124">
        <f>IF($W$4=0,0,IF(CD124&lt;=0,0,('LED Curve'!$D$19*(CD124/$W$4)^3+'LED Curve'!$D$20*(CD124/$W$4)^2+'LED Curve'!$D$21*(CD124/$W$4)^1+'LED Curve'!$D$22)*$AC$4*$W$4))</f>
        <v>2009.5553488518203</v>
      </c>
      <c r="GI124">
        <f>IF($W$5=0,0,IF(CE124&lt;=0,0,('LED Curve'!$D$19*(CE124/$W$5)^3+'LED Curve'!$D$20*(CE124/$W$5)^2+'LED Curve'!$D$21*(CE124/$W$5)^1+'LED Curve'!$D$22)*$AC$5*$W$5))</f>
        <v>0</v>
      </c>
      <c r="GJ124">
        <f>IF($W$6=0,0,IF(CF124&lt;=0,0,('LED Curve'!$D$19*(CF124/$W$6)^3+'LED Curve'!$D$20*(CF124/$W$6)^2+'LED Curve'!$D$21*(CF124/$W$6)^1+'LED Curve'!$D$22)*$AC$6*$W$6))</f>
        <v>0</v>
      </c>
      <c r="GK124">
        <f>IF($Z$2=0,0,IF(CG124&lt;=0,0,('LED Curve'!$D$19*(CG124/$Z$2)^3+'LED Curve'!$D$20*(CG124/$Z$2)^2+'LED Curve'!$D$21*(CG124/$Z$2)^1+'LED Curve'!$D$22)*$AE$2*$Z$2))</f>
        <v>0</v>
      </c>
      <c r="GL124">
        <f>IF($Z$3=0,0,IF(CH124&lt;=0,0,('LED Curve'!$D$19*(CH124/$Z$3)^3+'LED Curve'!$D$20*(CH124/$Z$3)^2+'LED Curve'!$D$21*(CH124/$Z$3)^1+'LED Curve'!$D$22)*$AE$3*$Z$3))</f>
        <v>0</v>
      </c>
      <c r="GM124">
        <f>IF($Z$4=0,0,IF(CI124&lt;=0,0,('LED Curve'!$D$19*(CI124/$Z$4)^3+'LED Curve'!$D$20*(CI124/$Z$4)^2+'LED Curve'!$D$21*(CI124/$Z$4)^1+'LED Curve'!$D$22)*$AE$4*$Z$4))</f>
        <v>0</v>
      </c>
      <c r="GN124">
        <f>IF($Z$5=0,0,IF(CJ124&lt;=0,0,('LED Curve'!$D$19*(CJ124/$Z$5)^3+'LED Curve'!$D$20*(CJ124/$Z$5)^2+'LED Curve'!$D$21*(CJ124/$Z$5)^1+'LED Curve'!$D$22)*$AE$5*$Z$5))</f>
        <v>0</v>
      </c>
      <c r="GO124">
        <f>IF($Z$6=0,0,IF(CK124&lt;=0,0,('LED Curve'!$D$19*(CK124/$Z$6)^3+'LED Curve'!$D$20*(CK124/$Z$6)^2+'LED Curve'!$D$21*(CK124/$Z$6)^1+'LED Curve'!$D$22)*$AE$6*$Z$6))</f>
        <v>0</v>
      </c>
      <c r="GQ124">
        <f t="shared" si="226"/>
        <v>3032.5179673954294</v>
      </c>
      <c r="GR124">
        <f t="shared" si="154"/>
        <v>1267.6220819778514</v>
      </c>
      <c r="GS124">
        <f t="shared" si="227"/>
        <v>5058.443961343628</v>
      </c>
      <c r="GT124">
        <f t="shared" si="155"/>
        <v>2750.2180445045124</v>
      </c>
      <c r="GU124">
        <f t="shared" si="228"/>
        <v>5135.5303359546524</v>
      </c>
      <c r="GV124">
        <f t="shared" si="156"/>
        <v>2573.418291396315</v>
      </c>
    </row>
    <row r="125" spans="1:204" ht="16.899999999999999">
      <c r="A125">
        <v>114</v>
      </c>
      <c r="B125">
        <f t="shared" si="117"/>
        <v>3.7109374999999998E-3</v>
      </c>
      <c r="C125" s="50">
        <f t="shared" si="118"/>
        <v>149.08644449349833</v>
      </c>
      <c r="D125" s="50">
        <f t="shared" si="119"/>
        <v>165.80716054833147</v>
      </c>
      <c r="E125" s="50">
        <f t="shared" si="120"/>
        <v>182.52787660316463</v>
      </c>
      <c r="G125" s="52">
        <f t="shared" si="121"/>
        <v>2.3664514998967987</v>
      </c>
      <c r="H125" s="52">
        <f t="shared" si="122"/>
        <v>2.6318596912433563</v>
      </c>
      <c r="I125" s="52">
        <f t="shared" si="123"/>
        <v>2.8972678825899147</v>
      </c>
      <c r="J125" s="52">
        <f>IF(C125&lt;Calculation!D$19,0,G125)</f>
        <v>2.3664514998967987</v>
      </c>
      <c r="K125" s="52">
        <f>IF(D125&lt;Calculation!D$19,0,H125)</f>
        <v>2.6318596912433563</v>
      </c>
      <c r="L125" s="52">
        <f>IF(E125&lt;Calculation!D$19,0,I125)</f>
        <v>2.8972678825899147</v>
      </c>
      <c r="M125" s="52">
        <f>IF(IF(C125&lt;Calculation!D$19,0,C125*(R$3/(R$2+R$3)))&gt;0,$H$2*SIN(2*PI()*$E$2*B125)+$H$5,0)</f>
        <v>2.382855994388172</v>
      </c>
      <c r="N125" s="52">
        <f>IF(IF(D125&lt;Calculation!D$19,0,D125*(R$3/(R$2+R$3)))&gt;0,$J$2*SIN(2*PI()*$E$2*B125)+$J$5,0)</f>
        <v>2.4541362790076193</v>
      </c>
      <c r="O125" s="52">
        <f>IF(IF(E125&lt;Calculation!D$19,0,E125*(R$3/(R$2+R$3)))&gt;0,$L$2*SIN(2*PI()*$E$2*B125)+$L$5,0)</f>
        <v>2.5319639892749635</v>
      </c>
      <c r="Q125" s="55">
        <f>(M125/Design!C$43)*10^3</f>
        <v>264.76177715424132</v>
      </c>
      <c r="R125" s="55">
        <f>(N125/Design!C$43)*10^3</f>
        <v>272.68180877862437</v>
      </c>
      <c r="S125" s="55">
        <f>(O125/Design!C$43)*10^3</f>
        <v>281.32933214166263</v>
      </c>
      <c r="U125" s="55">
        <f>(($H$2*SIN(2*PI()*$E$2*B125)+$H$5)/Design!C$43)*10^3</f>
        <v>264.76177715424132</v>
      </c>
      <c r="V125" s="55">
        <f>(($J$2*SIN(2*PI()*$E$2*B125)+$J$5)/Design!C$43)*10^3</f>
        <v>272.68180877862437</v>
      </c>
      <c r="W125" s="55">
        <f>(($L$2*SIN(2*PI()*$E$2*B125)+$L$5)/Design!C$43)*10^3</f>
        <v>281.32933214166263</v>
      </c>
      <c r="Y125" s="99">
        <f>IF(C125&lt;('LED Curve'!$D$14*(U125/$W$2)^3+'LED Curve'!$D$15*(U125/$W$2)^2+'LED Curve'!$D$16*(U125/$W$2)^1+'LED Curve'!$D$17)*$AC$2+((R$5-1)*Design!C$18),0,         ('LED Curve'!$D$14*(U125/$W$2)^3+'LED Curve'!$D$15*(U125/$W$2)^2+'LED Curve'!$D$16*(U125/$W$2)^1+'LED Curve'!$D$17)*$AC$2)</f>
        <v>26.978208677178401</v>
      </c>
      <c r="Z125" s="99">
        <f>IF(Y125=0,0,IF(C125&lt;Y125+('LED Curve'!$D$14*(U125/$W$3)^3+'LED Curve'!$D$15*(U125/$W$3)^2+'LED Curve'!$D$16*(U125/$W$3)^1+'LED Curve'!$D$17)*$AC$3+((R$5-2)*Design!C$18),0,         ('LED Curve'!$D$14*(U125/$W$3)^3+'LED Curve'!$D$15*(U125/$W$3)^2+'LED Curve'!$D$16*(U125/$W$3)^1+'LED Curve'!$D$17)*$AC$3))</f>
        <v>67.445521692946002</v>
      </c>
      <c r="AA125" s="99">
        <f>IF(Z125=0,0,IF(C125&lt;(SUM(Y125:Z125)+('LED Curve'!$D$14*(U125/$W$4)^3+'LED Curve'!$D$15*(U125/$W$4)^2+'LED Curve'!$D$16*(U125/$W$4)^1+'LED Curve'!$D$17)*$AC$4+((R$5-3)*Design!C$18)),0,         ('LED Curve'!$D$14*(U125/$W$4)^3+'LED Curve'!$D$15*(U125/$W$4)^2+'LED Curve'!$D$16*(U125/$W$4)^1+'LED Curve'!$D$17)*$AC$4))</f>
        <v>0</v>
      </c>
      <c r="AB125" s="99">
        <f>IF(AA125=0,0,IF(C125&lt;(SUM(Y125:AA125)+('LED Curve'!$D$14*(U125/$W$5)^3+'LED Curve'!$D$15*(U125/$W$5)^2+'LED Curve'!$D$16*(U125/$W$5)^1+'LED Curve'!$D$17)*$AC$5+((R$5-4)*Design!C$18)),0,         ('LED Curve'!$D$14*(U125/$W$5)^3+'LED Curve'!$D$15*(U125/$W$5)^2+'LED Curve'!$D$16*(U125/$W$5)^1+'LED Curve'!$D$17)*$AC$5))</f>
        <v>0</v>
      </c>
      <c r="AC125" s="99">
        <f>IF(AB125=0,0,IF(C125&lt;(SUM(Y125:AB125)+ ('LED Curve'!$D$14*(U125/$W$6)^3+'LED Curve'!$D$15*(U125/$W$6)^2+'LED Curve'!$D$16*(U125/$W$6)^1+'LED Curve'!$D$17)*$AC$6+((R$5-5)*Design!C$18)),0,         ('LED Curve'!$D$14*(U125/$W$6)^3+'LED Curve'!$D$15*(U125/$W$6)^2+'LED Curve'!$D$16*(U125/$W$6)^1+'LED Curve'!$D$17)*$AC$6))</f>
        <v>0</v>
      </c>
      <c r="AD125" s="99">
        <f>IF(AC125=0,0,IF(C125&lt;(SUM(Y125:AC125)+('LED Curve'!$D$14*(U125/$Z$2)^3+'LED Curve'!$D$15*(U125/$Z$2)^2+'LED Curve'!$D$16*(U125/$Z$2)^1+'LED Curve'!$D$17)*$AE$2+((R$5-6)*Design!C$18)),0,         ('LED Curve'!$D$14*(U125/$Z$2)^3+'LED Curve'!$D$15*(U125/$Z$2)^2+'LED Curve'!$D$16*(U125/$Z$2)^1+'LED Curve'!$D$17)*$AE$2))</f>
        <v>0</v>
      </c>
      <c r="AE125" s="99">
        <f>IF(AD125=0,0,IF(C125&lt;(SUM(Y125:AD125)+('LED Curve'!$D$14*(U125/$Z$3)^3+'LED Curve'!$D$15*(U125/$Z$3)^2+'LED Curve'!$D$16*(U125/$Z$3)^1+'LED Curve'!$D$17)*$AE$3+((R$5-7)*Design!C$18)),0,         ('LED Curve'!$D$14*(U125/$Z$3)^3+'LED Curve'!$D$15*(U125/$Z$3)^2+'LED Curve'!$D$16*(U125/$Z$3)^1+'LED Curve'!$D$17)*$AE$3))</f>
        <v>0</v>
      </c>
      <c r="AF125" s="99">
        <f>IF(AE125=0,0,IF(C125&lt;(SUM(Y125:AE125)+('LED Curve'!$D$14*(U125/$Z$4)^3+'LED Curve'!$D$15*(U125/$Z$4)^2+'LED Curve'!$D$16*(U125/$Z$4)^1+'LED Curve'!$D$17)*$AE$4+((R$5-8)*Design!C$18)),0,         ('LED Curve'!$D$14*(U125/$Z$4)^3+'LED Curve'!$D$15*(U125/$Z$4)^2+'LED Curve'!$D$16*(U125/$Z$4)^1+'LED Curve'!$D$17)*$AE$4))</f>
        <v>0</v>
      </c>
      <c r="AG125" s="99">
        <f>IF(AF125=0,0,IF(C125&lt;(SUM(Y125:AF125)+('LED Curve'!$D$14*(U125/$Z$5)^3+'LED Curve'!$D$15*(U125/$Z$5)^2+'LED Curve'!$D$16*(U125/$Z$5)^1+'LED Curve'!$D$17)*$AE$5+((R$5-9)*Design!C$18)),0,         ('LED Curve'!$D$14*(U125/$Z$5)^3+'LED Curve'!$D$15*(U125/$Z$5)^2+'LED Curve'!$D$16*(U125/$Z$5)^1+'LED Curve'!$D$17)*$AE$5))</f>
        <v>0</v>
      </c>
      <c r="AH125" s="99">
        <f>IF(AG125=0,0,IF(C125&lt;(SUM(Y125:AG125)+('LED Curve'!$D$14*(U125/$Z$6)^3+'LED Curve'!$D$15*(U125/$Z$6)^2+'LED Curve'!$D$16*(U125/$Z$6)^1+'LED Curve'!$D$17)*$AE$6+((R$5-10)*Design!C$18)),0,         ('LED Curve'!$D$14*(U125/$Z$6)^3+'LED Curve'!$D$15*(U125/$Z$6)^2+'LED Curve'!$D$16*(U125/$Z$6)^1+'LED Curve'!$D$17)*$AE$6))</f>
        <v>0</v>
      </c>
      <c r="AI125">
        <f t="shared" si="157"/>
        <v>94.423730370124403</v>
      </c>
      <c r="AJ125" s="57">
        <f>IF(D125&lt;('LED Curve'!$D$14*(V125/$W$2)^3+'LED Curve'!$D$15*(V125/$W$2)^2+'LED Curve'!$D$16*(V125/$W$2)^1+'LED Curve'!$D$17)*$AC$2+((R$5-1)*Design!C$18),0,         ('LED Curve'!$D$14*(V125/$W$2)^3+'LED Curve'!$D$15*(V125/$W$2)^2+'LED Curve'!$D$16*(V125/$W$2)^1+'LED Curve'!$D$17)*$AC$2)</f>
        <v>26.969862307794877</v>
      </c>
      <c r="AK125" s="57">
        <f>IF(AJ125=0,0,IF(D125&lt;AJ125+('LED Curve'!$D$14*(V125/$W$3)^3+'LED Curve'!$D$15*(V125/$W$3)^2+'LED Curve'!$D$16*(V125/$W$3)^1+'LED Curve'!$D$17)*$AC$3+((R$5-1)*Design!C$18),0,         ('LED Curve'!$D$14*(V125/$W$3)^3+'LED Curve'!$D$15*(V125/$W$3)^2+'LED Curve'!$D$16*(V125/$W$3)^1+'LED Curve'!$D$17)*$AC$3))</f>
        <v>67.424655769487188</v>
      </c>
      <c r="AL125" s="57">
        <f>IF(AK125=0,0,IF(D125&lt;(SUM(AJ125:AK125)+('LED Curve'!$D$14*(V125/$W$4)^3+'LED Curve'!$D$15*(V125/$W$4)^2+'LED Curve'!$D$16*(V125/$W$4)^1+'LED Curve'!$D$17)*$AC$4+((R$5-1)*Design!C$18)),0,         ('LED Curve'!$D$14*(V125/$W$4)^3+'LED Curve'!$D$15*(V125/$W$4)^2+'LED Curve'!$D$16*(V125/$W$4)^1+'LED Curve'!$D$17)*$AC$4))</f>
        <v>60.682190192538471</v>
      </c>
      <c r="AM125" s="57">
        <f>IF(AL125=0,0,IF(D125&lt;(SUM(AJ125:AL125)+('LED Curve'!$D$14*(V125/$W$5)^3+'LED Curve'!$D$15*(V125/$W$5)^2+'LED Curve'!$D$16*(V125/$W$5)^1+'LED Curve'!$D$17)*$AC$5+((R$5-1)*Design!C$18)),0,         ('LED Curve'!$D$14*(V125/$W$5)^3+'LED Curve'!$D$15*(V125/$W$5)^2+'LED Curve'!$D$16*(V125/$W$5)^1+'LED Curve'!$D$17)*$AC$5))</f>
        <v>0</v>
      </c>
      <c r="AN125" s="57">
        <f>IF(AM125=0,0,IF(D125&lt;(SUM(AJ125:AM125)+ ('LED Curve'!$D$14*(V125/$W$6)^3+'LED Curve'!$D$15*(V125/$W$6)^2+'LED Curve'!$D$16*(V125/$W$6)^1+'LED Curve'!$D$17)*$AC$6+((R$5-1)*Design!C$18)),0,         ('LED Curve'!$D$14*(V125/$W$6)^3+'LED Curve'!$D$15*(V125/$W$6)^2+'LED Curve'!$D$16*(V125/$W$6)^1+'LED Curve'!$D$17)*$AC$6))</f>
        <v>0</v>
      </c>
      <c r="AO125" s="57">
        <f>IF(AN125=0,0,IF(D125&lt;(SUM(AJ125:AN125)+('LED Curve'!$D$14*(V125/$Z$2)^3+'LED Curve'!$D$15*(V125/$Z$2)^2+'LED Curve'!$D$16*(V125/$Z$2)^1+'LED Curve'!$D$17)*$AE$2+((R$5-1)*Design!C$18)),0,         ('LED Curve'!$D$14*(V125/$Z$2)^3+'LED Curve'!$D$15*(V125/$Z$2)^2+'LED Curve'!$D$16*(V125/$Z$2)^1+'LED Curve'!$D$17)*$AE$2))</f>
        <v>0</v>
      </c>
      <c r="AP125" s="57">
        <f>IF(AO125=0,0,IF(D125&lt;(SUM(AJ125:AO125)+('LED Curve'!$D$14*(V125/$Z$3)^3+'LED Curve'!$D$15*(V125/$Z$3)^2+'LED Curve'!$D$16*(V125/$Z$3)^1+'LED Curve'!$D$17)*$AE$3+((R$5-1)*Design!C$18)),0,         ('LED Curve'!$D$14*(V125/$Z$3)^3+'LED Curve'!$D$15*(V125/$Z$3)^2+'LED Curve'!$D$16*(V125/$Z$3)^1+'LED Curve'!$D$17)*$AE$3))</f>
        <v>0</v>
      </c>
      <c r="AQ125" s="57">
        <f>IF(AP125=0,0,IF(D125&lt;(SUM(AJ125:AP125)+('LED Curve'!$D$14*(V125/$Z$4)^3+'LED Curve'!$D$15*(V125/$Z$4)^2+'LED Curve'!$D$16*(V125/$Z$4)^1+'LED Curve'!$D$17)*$AE$4+((R$5-1)*Design!C$18)),0,         ('LED Curve'!$D$14*(V125/$Z$4)^3+'LED Curve'!$D$15*(V125/$Z$4)^2+'LED Curve'!$D$16*(V125/$Z$4)^1+'LED Curve'!$D$17)*$AE$4))</f>
        <v>0</v>
      </c>
      <c r="AR125" s="57">
        <f>IF(AQ125=0,0,IF(D125&lt;(SUM(AJ125:AQ125)+('LED Curve'!$D$14*(V125/$Z$5)^3+'LED Curve'!$D$15*(V125/$Z$5)^2+'LED Curve'!$D$16*(V125/$Z$5)^1+'LED Curve'!$D$17)*$AE$5+((R$5-1)*Design!C$18)),0,         ('LED Curve'!$D$14*(V125/$Z$5)^3+'LED Curve'!$D$15*(V125/$Z$5)^2+'LED Curve'!$D$16*(V125/$Z$5)^1+'LED Curve'!$D$17)*$AE$5))</f>
        <v>0</v>
      </c>
      <c r="AS125" s="57">
        <f>IF(AR125=0,0,IF(D125&lt;(SUM(AJ125:AR125)+('LED Curve'!$D$14*(V125/$Z$6)^3+'LED Curve'!$D$15*(V125/$Z$6)^2+'LED Curve'!$D$16*(V125/$Z$6)^1+'LED Curve'!$D$17)*$AE$6+((R$5-1)*Design!C$18)),0,         ('LED Curve'!$D$14*(V125/$Z$6)^3+'LED Curve'!$D$15*(V125/$Z$6)^2+'LED Curve'!$D$16*(V125/$Z$6)^1+'LED Curve'!$D$17)*$AE$6))</f>
        <v>0</v>
      </c>
      <c r="AU125" s="59">
        <f>IF(E125&lt;('LED Curve'!$D$14*(W125/$W$2)^3+'LED Curve'!$D$15*(W125/$W$2)^2+'LED Curve'!$D$16*(W125/$W$2)^1+'LED Curve'!$D$17)*$AC$2+((R$5-1)*Design!C$18),0,         ('LED Curve'!$D$14*(W125/$W$2)^3+'LED Curve'!$D$15*(W125/$W$2)^2+'LED Curve'!$D$16*(W125/$W$2)^1+'LED Curve'!$D$17)*$AC$2)</f>
        <v>26.939671081388951</v>
      </c>
      <c r="AV125" s="59">
        <f>IF(AU125=0,0,IF(E125&lt;AU125+('LED Curve'!$D$14*(W125/$W$3)^3+'LED Curve'!$D$15*(W125/$W$3)^2+'LED Curve'!$D$16*(W125/$W$3)^1+'LED Curve'!$D$17)*$AC$3+((R$5-2)*Design!C$18),0,         ('LED Curve'!$D$14*(W125/$W$3)^3+'LED Curve'!$D$15*(W125/$W$3)^2+'LED Curve'!$D$16*(W125/$W$3)^1+'LED Curve'!$D$17)*$AC$3))</f>
        <v>67.349177703472378</v>
      </c>
      <c r="AW125" s="59">
        <f>IF(AV125=0,0,IF(E125&lt;(SUM(AU125:AV125)+('LED Curve'!$D$14*(W125/$W$4)^3+'LED Curve'!$D$15*(W125/$W$4)^2+'LED Curve'!$D$16*(W125/$W$4)^1+'LED Curve'!$D$17)*$AC$4+((R$5-3)*Design!C$18)),0,         ('LED Curve'!$D$14*(W125/$W$4)^3+'LED Curve'!$D$15*(W125/$W$4)^2+'LED Curve'!$D$16*(W125/$W$4)^1+'LED Curve'!$D$17)*$AC$4))</f>
        <v>60.61425993312514</v>
      </c>
      <c r="AX125" s="59">
        <f>IF(AW125=0,0,IF(E125&lt;(SUM(AU125:AW125)+('LED Curve'!$D$14*(W125/$W$5)^3+'LED Curve'!$D$15*(W125/$W$5)^2+'LED Curve'!$D$16*(W125/$W$5)^1+'LED Curve'!$D$17)*$AC$5+((R$5-4)*Design!C$18)),0,         ('LED Curve'!$D$14*(W125/$W$5)^3+'LED Curve'!$D$15*(W125/$W$5)^2+'LED Curve'!$D$16*(W125/$W$5)^1+'LED Curve'!$D$17)*$AC$5))</f>
        <v>0</v>
      </c>
      <c r="AY125" s="59">
        <f>IF(AX125=0,0,IF(E125&lt;(SUM(AU125:AX125)+ ('LED Curve'!$D$14*(W125/$W$6)^3+'LED Curve'!$D$15*(W125/$W$6)^2+'LED Curve'!$D$16*(W125/$W$6)^1+'LED Curve'!$D$17)*$AC$6+((R$5-5)*Design!C$18)),0,         ('LED Curve'!$D$14*(W125/$W$6)^3+'LED Curve'!$D$15*(W125/$W$6)^2+'LED Curve'!$D$16*(W125/$W$6)^1+'LED Curve'!$D$17)*$AC$6))</f>
        <v>0</v>
      </c>
      <c r="AZ125" s="59">
        <f>IF(AY125=0,0,IF(E125&lt;(SUM(AU125:AY125)+('LED Curve'!$D$14*(W125/$Z$2)^3+'LED Curve'!$D$15*(W125/$Z$2)^2+'LED Curve'!$D$16*(W125/$Z$2)^1+'LED Curve'!$D$17)*$AE$2+((R$5-6)*Design!C$18)),0,         ('LED Curve'!$D$14*(W125/$Z$2)^3+'LED Curve'!$D$15*(W125/$Z$2)^2+'LED Curve'!$D$16*(W125/$Z$2)^1+'LED Curve'!$D$17)*$AE$2))</f>
        <v>0</v>
      </c>
      <c r="BA125" s="59">
        <f>IF(AZ125=0,0,IF(E125&lt;(SUM(AU125:AZ125)+('LED Curve'!$D$14*(W125/$Z$3)^3+'LED Curve'!$D$15*(W125/$Z$3)^2+'LED Curve'!$D$16*(W125/$Z$3)^1+'LED Curve'!$D$17)*$AE$3+((R$5-7)*Design!C$18)),0,         ('LED Curve'!$D$14*(W125/$Z$3)^3+'LED Curve'!$D$15*(W125/$Z$3)^2+'LED Curve'!$D$16*(W125/$Z$3)^1+'LED Curve'!$D$17)*$AE$3))</f>
        <v>0</v>
      </c>
      <c r="BB125" s="59">
        <f>IF(BA125=0,0,IF(E125&lt;(SUM(AU125:BA125)+('LED Curve'!$D$14*(W125/$Z$4)^3+'LED Curve'!$D$15*(W125/$Z$4)^2+'LED Curve'!$D$16*(W125/$Z$4)^1+'LED Curve'!$D$17)*$AE$4+((R$5-8)*Design!C$18)),0,         ('LED Curve'!$D$14*(W125/$Z$4)^3+'LED Curve'!$D$15*(W125/$Z$4)^2+'LED Curve'!$D$16*(W125/$Z$4)^1+'LED Curve'!$D$17)*$AE$4))</f>
        <v>0</v>
      </c>
      <c r="BC125" s="59">
        <f>IF(BB125=0,0,IF(E125&lt;(SUM(AU125:BB125)+('LED Curve'!$D$14*(W125/$Z$5)^3+'LED Curve'!$D$15*(W125/$Z$5)^2+'LED Curve'!$D$16*(W125/$Z$5)^1+'LED Curve'!$D$17)*$AE$5+((R$5-9)*Design!C$18)),0,         ('LED Curve'!$D$14*(W125/$Z$5)^3+'LED Curve'!$D$15*(W125/$Z$5)^2+'LED Curve'!$D$16*(W125/$Z$5)^1+'LED Curve'!$D$17)*$AE$5))</f>
        <v>0</v>
      </c>
      <c r="BD125" s="59">
        <f>IF(BC125=0,0,IF(E125&lt;(SUM(AU125:BC125)+('LED Curve'!$D$14*(W125/$Z$6)^3+'LED Curve'!$D$15*(W125/$Z$6)^2+'LED Curve'!$D$16*(W125/$Z$6)^1+'LED Curve'!$D$17)*$AE$6+((R$5-10)*Design!C$18)),0,         ('LED Curve'!$D$14*(W125/$Z$6)^3+'LED Curve'!$D$15*(W125/$Z$6)^2+'LED Curve'!$D$16*(W125/$Z$6)^1+'LED Curve'!$D$17)*$AE$6))</f>
        <v>0</v>
      </c>
      <c r="BE125">
        <f t="shared" si="158"/>
        <v>154.90310871798647</v>
      </c>
      <c r="BF125" s="64">
        <f t="shared" si="124"/>
        <v>264.76177715424132</v>
      </c>
      <c r="BG125" s="64">
        <f t="shared" si="125"/>
        <v>264.76177715424132</v>
      </c>
      <c r="BH125" s="64">
        <f t="shared" si="126"/>
        <v>0</v>
      </c>
      <c r="BI125" s="64">
        <f t="shared" si="127"/>
        <v>0</v>
      </c>
      <c r="BJ125" s="64">
        <f t="shared" si="128"/>
        <v>0</v>
      </c>
      <c r="BK125" s="64">
        <f t="shared" si="129"/>
        <v>0</v>
      </c>
      <c r="BL125" s="64">
        <f t="shared" si="130"/>
        <v>0</v>
      </c>
      <c r="BM125" s="64">
        <f t="shared" si="131"/>
        <v>0</v>
      </c>
      <c r="BN125" s="64">
        <f t="shared" si="132"/>
        <v>0</v>
      </c>
      <c r="BO125" s="64">
        <f t="shared" si="133"/>
        <v>0</v>
      </c>
      <c r="BQ125" s="67">
        <f t="shared" si="134"/>
        <v>272.68180877862437</v>
      </c>
      <c r="BR125" s="67">
        <f t="shared" si="135"/>
        <v>272.68180877862437</v>
      </c>
      <c r="BS125" s="67">
        <f t="shared" si="136"/>
        <v>272.68180877862437</v>
      </c>
      <c r="BT125" s="67">
        <f t="shared" si="137"/>
        <v>0</v>
      </c>
      <c r="BU125" s="67">
        <f t="shared" si="138"/>
        <v>0</v>
      </c>
      <c r="BV125" s="67">
        <f t="shared" si="139"/>
        <v>0</v>
      </c>
      <c r="BW125" s="67">
        <f t="shared" si="140"/>
        <v>0</v>
      </c>
      <c r="BX125" s="67">
        <f t="shared" si="141"/>
        <v>0</v>
      </c>
      <c r="BY125" s="67">
        <f t="shared" si="142"/>
        <v>0</v>
      </c>
      <c r="BZ125" s="67">
        <f t="shared" si="143"/>
        <v>0</v>
      </c>
      <c r="CB125" s="70">
        <f t="shared" si="144"/>
        <v>281.32933214166263</v>
      </c>
      <c r="CC125" s="70">
        <f t="shared" si="145"/>
        <v>281.32933214166263</v>
      </c>
      <c r="CD125" s="70">
        <f t="shared" si="146"/>
        <v>281.32933214166263</v>
      </c>
      <c r="CE125" s="70">
        <f t="shared" si="147"/>
        <v>0</v>
      </c>
      <c r="CF125" s="70">
        <f t="shared" si="148"/>
        <v>0</v>
      </c>
      <c r="CG125" s="70">
        <f t="shared" si="149"/>
        <v>0</v>
      </c>
      <c r="CH125" s="70">
        <f t="shared" si="150"/>
        <v>0</v>
      </c>
      <c r="CI125" s="70">
        <f t="shared" si="151"/>
        <v>0</v>
      </c>
      <c r="CJ125" s="70">
        <f t="shared" si="152"/>
        <v>0</v>
      </c>
      <c r="CK125" s="70">
        <f t="shared" si="153"/>
        <v>0</v>
      </c>
      <c r="CL125">
        <f t="shared" si="159"/>
        <v>843.98799642498784</v>
      </c>
      <c r="CM125" s="64">
        <f t="shared" si="160"/>
        <v>264.76177715424132</v>
      </c>
      <c r="CN125" s="64">
        <f t="shared" si="161"/>
        <v>264.76177715424132</v>
      </c>
      <c r="CO125" s="64">
        <f t="shared" si="162"/>
        <v>0</v>
      </c>
      <c r="CP125" s="64">
        <f t="shared" si="163"/>
        <v>0</v>
      </c>
      <c r="CQ125" s="64">
        <f t="shared" si="164"/>
        <v>0</v>
      </c>
      <c r="CR125" s="64">
        <f t="shared" si="165"/>
        <v>0</v>
      </c>
      <c r="CS125" s="64">
        <f t="shared" si="166"/>
        <v>0</v>
      </c>
      <c r="CT125" s="64">
        <f t="shared" si="167"/>
        <v>0</v>
      </c>
      <c r="CU125" s="64">
        <f t="shared" si="168"/>
        <v>0</v>
      </c>
      <c r="CV125" s="64">
        <f t="shared" si="169"/>
        <v>0</v>
      </c>
      <c r="CX125" s="103">
        <f t="shared" si="170"/>
        <v>272.68180877862437</v>
      </c>
      <c r="CY125" s="103">
        <f t="shared" si="171"/>
        <v>272.68180877862437</v>
      </c>
      <c r="CZ125" s="103">
        <f t="shared" si="172"/>
        <v>272.68180877862437</v>
      </c>
      <c r="DA125" s="103">
        <f t="shared" si="173"/>
        <v>0</v>
      </c>
      <c r="DB125" s="103">
        <f t="shared" si="174"/>
        <v>0</v>
      </c>
      <c r="DC125" s="103">
        <f t="shared" si="175"/>
        <v>0</v>
      </c>
      <c r="DD125" s="103">
        <f t="shared" si="176"/>
        <v>0</v>
      </c>
      <c r="DE125" s="103">
        <f t="shared" si="177"/>
        <v>0</v>
      </c>
      <c r="DF125" s="103">
        <f t="shared" si="178"/>
        <v>0</v>
      </c>
      <c r="DG125" s="103">
        <f t="shared" si="179"/>
        <v>0</v>
      </c>
      <c r="DI125" s="70">
        <f t="shared" si="180"/>
        <v>281.32933214166263</v>
      </c>
      <c r="DJ125" s="70">
        <f t="shared" si="181"/>
        <v>281.32933214166263</v>
      </c>
      <c r="DK125" s="70">
        <f t="shared" si="182"/>
        <v>281.32933214166263</v>
      </c>
      <c r="DL125" s="70">
        <f t="shared" si="183"/>
        <v>0</v>
      </c>
      <c r="DM125" s="70">
        <f t="shared" si="184"/>
        <v>0</v>
      </c>
      <c r="DN125" s="70">
        <f t="shared" si="185"/>
        <v>0</v>
      </c>
      <c r="DO125" s="70">
        <f t="shared" si="186"/>
        <v>0</v>
      </c>
      <c r="DP125" s="70">
        <f t="shared" si="187"/>
        <v>0</v>
      </c>
      <c r="DQ125" s="70">
        <f t="shared" si="188"/>
        <v>0</v>
      </c>
      <c r="DR125" s="70">
        <f t="shared" si="189"/>
        <v>0</v>
      </c>
      <c r="DT125">
        <f t="shared" si="190"/>
        <v>39.47239199370577</v>
      </c>
      <c r="DU125">
        <f t="shared" si="191"/>
        <v>45.212596446766796</v>
      </c>
      <c r="DV125">
        <f t="shared" si="192"/>
        <v>51.350445622004109</v>
      </c>
      <c r="DX125">
        <f t="shared" si="193"/>
        <v>0.81061118561605428</v>
      </c>
      <c r="DY125">
        <f t="shared" si="194"/>
        <v>0.80567044910331975</v>
      </c>
      <c r="DZ125">
        <f t="shared" si="195"/>
        <v>0.80034410332247941</v>
      </c>
      <c r="EB125">
        <f t="shared" si="196"/>
        <v>7.1427984738077273</v>
      </c>
      <c r="EC125">
        <f t="shared" si="197"/>
        <v>17.856996184519318</v>
      </c>
      <c r="ED125">
        <f t="shared" si="198"/>
        <v>0</v>
      </c>
      <c r="EE125">
        <f t="shared" si="199"/>
        <v>0</v>
      </c>
      <c r="EF125">
        <f t="shared" si="200"/>
        <v>0</v>
      </c>
      <c r="EG125">
        <f t="shared" si="201"/>
        <v>0</v>
      </c>
      <c r="EH125">
        <f t="shared" si="202"/>
        <v>0</v>
      </c>
      <c r="EI125">
        <f t="shared" si="203"/>
        <v>0</v>
      </c>
      <c r="EJ125">
        <f t="shared" si="204"/>
        <v>0</v>
      </c>
      <c r="EK125">
        <f t="shared" si="205"/>
        <v>0</v>
      </c>
      <c r="EM125">
        <f t="shared" si="206"/>
        <v>7.354190836599952</v>
      </c>
      <c r="EN125">
        <f t="shared" si="207"/>
        <v>18.385477091499876</v>
      </c>
      <c r="EO125">
        <f t="shared" si="208"/>
        <v>16.546929382349891</v>
      </c>
      <c r="EP125">
        <f t="shared" si="209"/>
        <v>0</v>
      </c>
      <c r="EQ125">
        <f t="shared" si="210"/>
        <v>0</v>
      </c>
      <c r="ER125">
        <f t="shared" si="211"/>
        <v>0</v>
      </c>
      <c r="ES125">
        <f t="shared" si="212"/>
        <v>0</v>
      </c>
      <c r="ET125">
        <f t="shared" si="213"/>
        <v>0</v>
      </c>
      <c r="EU125">
        <f t="shared" si="214"/>
        <v>0</v>
      </c>
      <c r="EV125">
        <f t="shared" si="215"/>
        <v>0</v>
      </c>
      <c r="EX125">
        <f t="shared" si="216"/>
        <v>7.5789196734432167</v>
      </c>
      <c r="EY125">
        <f t="shared" si="217"/>
        <v>18.947299183608042</v>
      </c>
      <c r="EZ125">
        <f t="shared" si="218"/>
        <v>17.052569265247236</v>
      </c>
      <c r="FA125">
        <f t="shared" si="219"/>
        <v>0</v>
      </c>
      <c r="FB125">
        <f t="shared" si="220"/>
        <v>0</v>
      </c>
      <c r="FC125">
        <f t="shared" si="221"/>
        <v>0</v>
      </c>
      <c r="FD125">
        <f t="shared" si="222"/>
        <v>0</v>
      </c>
      <c r="FE125">
        <f t="shared" si="223"/>
        <v>0</v>
      </c>
      <c r="FF125">
        <f t="shared" si="224"/>
        <v>0</v>
      </c>
      <c r="FG125">
        <f t="shared" si="225"/>
        <v>0</v>
      </c>
      <c r="FJ125">
        <f>IF($W$2=0,0,IF(BF125&lt;=0,0,('LED Curve'!$D$19*(BF125/$W$2)^3+'LED Curve'!$D$20*(BF125/$W$2)^2+'LED Curve'!$D$21*(BF125/$W$2)^1+'LED Curve'!$D$22)*$AC$2*$W$2))</f>
        <v>867.45739338189719</v>
      </c>
      <c r="FK125">
        <f>IF($W$3=0,0,IF(BG125&lt;=0,0,('LED Curve'!$D$19*(BG125/$W$3)^3+'LED Curve'!$D$20*(BG125/$W$3)^2+'LED Curve'!$D$21*(BG125/$W$3)^1+'LED Curve'!$D$22)*$AC$3*$W$3))</f>
        <v>2168.6434834547431</v>
      </c>
      <c r="FL125">
        <f>IF($W$4=0,0,IF(BH125&lt;=0,0,('LED Curve'!$D$19*(BH125/$W$4)^3+'LED Curve'!$D$20*(BH125/$W$4)^2+'LED Curve'!$D$21*(BH125/$W$4)^1+'LED Curve'!$D$22)*$AC$4*$W$4))</f>
        <v>0</v>
      </c>
      <c r="FM125">
        <f>IF($W$5=0,0,IF(BI125&lt;=0,0,('LED Curve'!$D$19*(BI125/$W$5)^3+'LED Curve'!$D$20*(BI125/$W$5)^2+'LED Curve'!$D$21*(BI125/$W$5)^1+'LED Curve'!$D$22)*$AC$5*$W$5))</f>
        <v>0</v>
      </c>
      <c r="FN125">
        <f>IF($W$6=0,0,IF(BJ125&lt;=0,0,('LED Curve'!$D$19*(BJ125/$W$6)^3+'LED Curve'!$D$20*(BJ125/$W$6)^2+'LED Curve'!$D$21*(BJ125/$W$6)^1+'LED Curve'!$D$22)*$AC$6*$W$6))</f>
        <v>0</v>
      </c>
      <c r="FO125">
        <f>IF($Z$2=0,0,IF(BK125&lt;=0,0,('LED Curve'!$D$19*(BK125/$Z$2)^3+'LED Curve'!$D$20*(BK125/$Z$2)^2+'LED Curve'!$D$21*(BK125/$Z$2)^1+'LED Curve'!$D$22)*$AE$2*$Z$2))</f>
        <v>0</v>
      </c>
      <c r="FP125">
        <f>IF($Z$3=0,0,IF(BL125&lt;=0,0,('LED Curve'!$D$19*(BL125/$Z$3)^3+'LED Curve'!$D$20*(BL125/$Z$3)^2+'LED Curve'!$D$21*(BL125/$Z$3)^1+'LED Curve'!$D$22)*$AE$3*$Z$3))</f>
        <v>0</v>
      </c>
      <c r="FQ125">
        <f>IF($Z$4=0,0,IF(BM125&lt;=0,0,('LED Curve'!$D$19*(BM125/$Z$4)^3+'LED Curve'!$D$20*(BM125/$Z$4)^2+'LED Curve'!$D$21*(BM125/$Z$4)^1+'LED Curve'!$D$22)*$AE$4*$Z$4))</f>
        <v>0</v>
      </c>
      <c r="FR125">
        <f>IF($Z$5=0,0,IF(BN125&lt;=0,0,('LED Curve'!$D$19*(BN125/$Z$5)^3+'LED Curve'!$D$20*(BN125/$Z$5)^2+'LED Curve'!$D$21*(BN125/$Z$5)^1+'LED Curve'!$D$22)*$AE$5*$Z$5))</f>
        <v>0</v>
      </c>
      <c r="FS125">
        <f>IF($Z$6=0,0,IF(BO125&lt;=0,0,('LED Curve'!$D$19*(BO125/$Z$6)^3+'LED Curve'!$D$20*(BO125/$Z$6)^2+'LED Curve'!$D$21*(BO125/$Z$6)^1+'LED Curve'!$D$22)*$AE$6*$Z$6))</f>
        <v>0</v>
      </c>
      <c r="FU125">
        <f>IF($W$2=0,0,IF(BQ125&lt;=0,0,('LED Curve'!$D$19*(BQ125/$W$2)^3+'LED Curve'!$D$20*(BQ125/$W$2)^2+'LED Curve'!$D$21*(BQ125/$W$2)^1+'LED Curve'!$D$22)*$AC$2*$W$2))</f>
        <v>880.78622649365184</v>
      </c>
      <c r="FV125">
        <f>IF($W$3=0,0,IF(BR125&lt;=0,0,('LED Curve'!$D$19*(BR125/$W$3)^3+'LED Curve'!$D$20*(BR125/$W$3)^2+'LED Curve'!$D$21*(BR125/$W$3)^1+'LED Curve'!$D$22)*$AC$3*$W$3))</f>
        <v>2201.9655662341297</v>
      </c>
      <c r="FW125">
        <f>IF($W$4=0,0,IF(BS125&lt;=0,0,('LED Curve'!$D$19*(BS125/$W$4)^3+'LED Curve'!$D$20*(BS125/$W$4)^2+'LED Curve'!$D$21*(BS125/$W$4)^1+'LED Curve'!$D$22)*$AC$4*$W$4))</f>
        <v>1981.7690096107167</v>
      </c>
      <c r="FX125">
        <f>IF($W$5=0,0,IF(BT125&lt;=0,0,('LED Curve'!$D$19*(BT125/$W$5)^3+'LED Curve'!$D$20*(BT125/$W$5)^2+'LED Curve'!$D$21*(BT125/$W$5)^1+'LED Curve'!$D$22)*$AC$5*$W$5))</f>
        <v>0</v>
      </c>
      <c r="FY125">
        <f>IF($W$6=0,0,IF(BU125&lt;=0,0,('LED Curve'!$D$19*(BU125/$W$6)^3+'LED Curve'!$D$20*(BU125/$W$6)^2+'LED Curve'!$D$21*(BU125/$W$6)^1+'LED Curve'!$D$22)*$AC$6*$W$6))</f>
        <v>0</v>
      </c>
      <c r="FZ125">
        <f>IF($Z$2=0,0,IF(BV125&lt;=0,0,('LED Curve'!$D$19*(BV125/$Z$2)^3+'LED Curve'!$D$20*(BV125/$Z$2)^2+'LED Curve'!$D$21*(BV125/$Z$2)^1+'LED Curve'!$D$22)*$AE$2*$Z$2))</f>
        <v>0</v>
      </c>
      <c r="GA125">
        <f>IF($Z$3=0,0,IF(BW125&lt;=0,0,('LED Curve'!$D$19*(BW125/$Z$3)^3+'LED Curve'!$D$20*(BW125/$Z$3)^2+'LED Curve'!$D$21*(BW125/$Z$3)^1+'LED Curve'!$D$22)*$AE$3*$Z$3))</f>
        <v>0</v>
      </c>
      <c r="GB125">
        <f>IF($Z$4=0,0,IF(BX125&lt;=0,0,('LED Curve'!$D$19*(BX125/$Z$4)^3+'LED Curve'!$D$20*(BX125/$Z$4)^2+'LED Curve'!$D$21*(BX125/$Z$4)^1+'LED Curve'!$D$22)*$AE$4*$Z$4))</f>
        <v>0</v>
      </c>
      <c r="GC125">
        <f>IF($Z$5=0,0,IF(BY125&lt;=0,0,('LED Curve'!$D$19*(BY125/$Z$5)^3+'LED Curve'!$D$20*(BY125/$Z$5)^2+'LED Curve'!$D$21*(BY125/$Z$5)^1+'LED Curve'!$D$22)*$AE$5*$Z$5))</f>
        <v>0</v>
      </c>
      <c r="GD125">
        <f>IF($Z$6=0,0,IF(BZ125&lt;=0,0,('LED Curve'!$D$19*(BZ125/$Z$6)^3+'LED Curve'!$D$20*(BZ125/$Z$6)^2+'LED Curve'!$D$21*(BZ125/$Z$6)^1+'LED Curve'!$D$22)*$AE$6*$Z$6))</f>
        <v>0</v>
      </c>
      <c r="GF125">
        <f>IF($W$2=0,0,IF(CB125&lt;=0,0,('LED Curve'!$D$19*(CB125/$W$2)^3+'LED Curve'!$D$20*(CB125/$W$2)^2+'LED Curve'!$D$21*(CB125/$W$2)^1+'LED Curve'!$D$22)*$AC$2*$W$2))</f>
        <v>894.19913780542561</v>
      </c>
      <c r="GG125">
        <f>IF($W$3=0,0,IF(CC125&lt;=0,0,('LED Curve'!$D$19*(CC125/$W$3)^3+'LED Curve'!$D$20*(CC125/$W$3)^2+'LED Curve'!$D$21*(CC125/$W$3)^1+'LED Curve'!$D$22)*$AC$3*$W$3))</f>
        <v>2235.4978445135639</v>
      </c>
      <c r="GH125">
        <f>IF($W$4=0,0,IF(CD125&lt;=0,0,('LED Curve'!$D$19*(CD125/$W$4)^3+'LED Curve'!$D$20*(CD125/$W$4)^2+'LED Curve'!$D$21*(CD125/$W$4)^1+'LED Curve'!$D$22)*$AC$4*$W$4))</f>
        <v>2011.9480600622076</v>
      </c>
      <c r="GI125">
        <f>IF($W$5=0,0,IF(CE125&lt;=0,0,('LED Curve'!$D$19*(CE125/$W$5)^3+'LED Curve'!$D$20*(CE125/$W$5)^2+'LED Curve'!$D$21*(CE125/$W$5)^1+'LED Curve'!$D$22)*$AC$5*$W$5))</f>
        <v>0</v>
      </c>
      <c r="GJ125">
        <f>IF($W$6=0,0,IF(CF125&lt;=0,0,('LED Curve'!$D$19*(CF125/$W$6)^3+'LED Curve'!$D$20*(CF125/$W$6)^2+'LED Curve'!$D$21*(CF125/$W$6)^1+'LED Curve'!$D$22)*$AC$6*$W$6))</f>
        <v>0</v>
      </c>
      <c r="GK125">
        <f>IF($Z$2=0,0,IF(CG125&lt;=0,0,('LED Curve'!$D$19*(CG125/$Z$2)^3+'LED Curve'!$D$20*(CG125/$Z$2)^2+'LED Curve'!$D$21*(CG125/$Z$2)^1+'LED Curve'!$D$22)*$AE$2*$Z$2))</f>
        <v>0</v>
      </c>
      <c r="GL125">
        <f>IF($Z$3=0,0,IF(CH125&lt;=0,0,('LED Curve'!$D$19*(CH125/$Z$3)^3+'LED Curve'!$D$20*(CH125/$Z$3)^2+'LED Curve'!$D$21*(CH125/$Z$3)^1+'LED Curve'!$D$22)*$AE$3*$Z$3))</f>
        <v>0</v>
      </c>
      <c r="GM125">
        <f>IF($Z$4=0,0,IF(CI125&lt;=0,0,('LED Curve'!$D$19*(CI125/$Z$4)^3+'LED Curve'!$D$20*(CI125/$Z$4)^2+'LED Curve'!$D$21*(CI125/$Z$4)^1+'LED Curve'!$D$22)*$AE$4*$Z$4))</f>
        <v>0</v>
      </c>
      <c r="GN125">
        <f>IF($Z$5=0,0,IF(CJ125&lt;=0,0,('LED Curve'!$D$19*(CJ125/$Z$5)^3+'LED Curve'!$D$20*(CJ125/$Z$5)^2+'LED Curve'!$D$21*(CJ125/$Z$5)^1+'LED Curve'!$D$22)*$AE$5*$Z$5))</f>
        <v>0</v>
      </c>
      <c r="GO125">
        <f>IF($Z$6=0,0,IF(CK125&lt;=0,0,('LED Curve'!$D$19*(CK125/$Z$6)^3+'LED Curve'!$D$20*(CK125/$Z$6)^2+'LED Curve'!$D$21*(CK125/$Z$6)^1+'LED Curve'!$D$22)*$AE$6*$Z$6))</f>
        <v>0</v>
      </c>
      <c r="GQ125">
        <f t="shared" si="226"/>
        <v>3036.1008768366401</v>
      </c>
      <c r="GR125">
        <f t="shared" si="154"/>
        <v>1271.204991419062</v>
      </c>
      <c r="GS125">
        <f t="shared" si="227"/>
        <v>5064.5208023384985</v>
      </c>
      <c r="GT125">
        <f t="shared" si="155"/>
        <v>2756.2948854993829</v>
      </c>
      <c r="GU125">
        <f t="shared" si="228"/>
        <v>5141.6450423811966</v>
      </c>
      <c r="GV125">
        <f t="shared" si="156"/>
        <v>2579.5329978228592</v>
      </c>
    </row>
    <row r="126" spans="1:204" ht="16.899999999999999">
      <c r="A126">
        <v>115</v>
      </c>
      <c r="B126">
        <f t="shared" si="117"/>
        <v>3.7434895833333335E-3</v>
      </c>
      <c r="C126" s="50">
        <f t="shared" si="118"/>
        <v>149.39554601657562</v>
      </c>
      <c r="D126" s="50">
        <f t="shared" si="119"/>
        <v>166.15060668508403</v>
      </c>
      <c r="E126" s="50">
        <f t="shared" si="120"/>
        <v>182.90566735359243</v>
      </c>
      <c r="G126" s="52">
        <f t="shared" si="121"/>
        <v>2.3713578732789782</v>
      </c>
      <c r="H126" s="52">
        <f t="shared" si="122"/>
        <v>2.637311217223556</v>
      </c>
      <c r="I126" s="52">
        <f t="shared" si="123"/>
        <v>2.9032645611681338</v>
      </c>
      <c r="J126" s="52">
        <f>IF(C126&lt;Calculation!D$19,0,G126)</f>
        <v>2.3713578732789782</v>
      </c>
      <c r="K126" s="52">
        <f>IF(D126&lt;Calculation!D$19,0,H126)</f>
        <v>2.637311217223556</v>
      </c>
      <c r="L126" s="52">
        <f>IF(E126&lt;Calculation!D$19,0,I126)</f>
        <v>2.9032645611681338</v>
      </c>
      <c r="M126" s="52">
        <f>IF(IF(C126&lt;Calculation!D$19,0,C126*(R$3/(R$2+R$3)))&gt;0,$H$2*SIN(2*PI()*$E$2*B126)+$H$5,0)</f>
        <v>2.3877623677703514</v>
      </c>
      <c r="N126" s="52">
        <f>IF(IF(D126&lt;Calculation!D$19,0,D126*(R$3/(R$2+R$3)))&gt;0,$J$2*SIN(2*PI()*$E$2*B126)+$J$5,0)</f>
        <v>2.4595878049878186</v>
      </c>
      <c r="O126" s="52">
        <f>IF(IF(E126&lt;Calculation!D$19,0,E126*(R$3/(R$2+R$3)))&gt;0,$L$2*SIN(2*PI()*$E$2*B126)+$L$5,0)</f>
        <v>2.5379606678531825</v>
      </c>
      <c r="Q126" s="55">
        <f>(M126/Design!C$43)*10^3</f>
        <v>265.30692975226128</v>
      </c>
      <c r="R126" s="55">
        <f>(N126/Design!C$43)*10^3</f>
        <v>273.2875338875354</v>
      </c>
      <c r="S126" s="55">
        <f>(O126/Design!C$43)*10^3</f>
        <v>281.99562976146473</v>
      </c>
      <c r="U126" s="55">
        <f>(($H$2*SIN(2*PI()*$E$2*B126)+$H$5)/Design!C$43)*10^3</f>
        <v>265.30692975226128</v>
      </c>
      <c r="V126" s="55">
        <f>(($J$2*SIN(2*PI()*$E$2*B126)+$J$5)/Design!C$43)*10^3</f>
        <v>273.2875338875354</v>
      </c>
      <c r="W126" s="55">
        <f>(($L$2*SIN(2*PI()*$E$2*B126)+$L$5)/Design!C$43)*10^3</f>
        <v>281.99562976146473</v>
      </c>
      <c r="Y126" s="99">
        <f>IF(C126&lt;('LED Curve'!$D$14*(U126/$W$2)^3+'LED Curve'!$D$15*(U126/$W$2)^2+'LED Curve'!$D$16*(U126/$W$2)^1+'LED Curve'!$D$17)*$AC$2+((R$5-1)*Design!C$18),0,         ('LED Curve'!$D$14*(U126/$W$2)^3+'LED Curve'!$D$15*(U126/$W$2)^2+'LED Curve'!$D$16*(U126/$W$2)^1+'LED Curve'!$D$17)*$AC$2)</f>
        <v>26.97820931354077</v>
      </c>
      <c r="Z126" s="99">
        <f>IF(Y126=0,0,IF(C126&lt;Y126+('LED Curve'!$D$14*(U126/$W$3)^3+'LED Curve'!$D$15*(U126/$W$3)^2+'LED Curve'!$D$16*(U126/$W$3)^1+'LED Curve'!$D$17)*$AC$3+((R$5-2)*Design!C$18),0,         ('LED Curve'!$D$14*(U126/$W$3)^3+'LED Curve'!$D$15*(U126/$W$3)^2+'LED Curve'!$D$16*(U126/$W$3)^1+'LED Curve'!$D$17)*$AC$3))</f>
        <v>67.445523283851927</v>
      </c>
      <c r="AA126" s="99">
        <f>IF(Z126=0,0,IF(C126&lt;(SUM(Y126:Z126)+('LED Curve'!$D$14*(U126/$W$4)^3+'LED Curve'!$D$15*(U126/$W$4)^2+'LED Curve'!$D$16*(U126/$W$4)^1+'LED Curve'!$D$17)*$AC$4+((R$5-3)*Design!C$18)),0,         ('LED Curve'!$D$14*(U126/$W$4)^3+'LED Curve'!$D$15*(U126/$W$4)^2+'LED Curve'!$D$16*(U126/$W$4)^1+'LED Curve'!$D$17)*$AC$4))</f>
        <v>0</v>
      </c>
      <c r="AB126" s="99">
        <f>IF(AA126=0,0,IF(C126&lt;(SUM(Y126:AA126)+('LED Curve'!$D$14*(U126/$W$5)^3+'LED Curve'!$D$15*(U126/$W$5)^2+'LED Curve'!$D$16*(U126/$W$5)^1+'LED Curve'!$D$17)*$AC$5+((R$5-4)*Design!C$18)),0,         ('LED Curve'!$D$14*(U126/$W$5)^3+'LED Curve'!$D$15*(U126/$W$5)^2+'LED Curve'!$D$16*(U126/$W$5)^1+'LED Curve'!$D$17)*$AC$5))</f>
        <v>0</v>
      </c>
      <c r="AC126" s="99">
        <f>IF(AB126=0,0,IF(C126&lt;(SUM(Y126:AB126)+ ('LED Curve'!$D$14*(U126/$W$6)^3+'LED Curve'!$D$15*(U126/$W$6)^2+'LED Curve'!$D$16*(U126/$W$6)^1+'LED Curve'!$D$17)*$AC$6+((R$5-5)*Design!C$18)),0,         ('LED Curve'!$D$14*(U126/$W$6)^3+'LED Curve'!$D$15*(U126/$W$6)^2+'LED Curve'!$D$16*(U126/$W$6)^1+'LED Curve'!$D$17)*$AC$6))</f>
        <v>0</v>
      </c>
      <c r="AD126" s="99">
        <f>IF(AC126=0,0,IF(C126&lt;(SUM(Y126:AC126)+('LED Curve'!$D$14*(U126/$Z$2)^3+'LED Curve'!$D$15*(U126/$Z$2)^2+'LED Curve'!$D$16*(U126/$Z$2)^1+'LED Curve'!$D$17)*$AE$2+((R$5-6)*Design!C$18)),0,         ('LED Curve'!$D$14*(U126/$Z$2)^3+'LED Curve'!$D$15*(U126/$Z$2)^2+'LED Curve'!$D$16*(U126/$Z$2)^1+'LED Curve'!$D$17)*$AE$2))</f>
        <v>0</v>
      </c>
      <c r="AE126" s="99">
        <f>IF(AD126=0,0,IF(C126&lt;(SUM(Y126:AD126)+('LED Curve'!$D$14*(U126/$Z$3)^3+'LED Curve'!$D$15*(U126/$Z$3)^2+'LED Curve'!$D$16*(U126/$Z$3)^1+'LED Curve'!$D$17)*$AE$3+((R$5-7)*Design!C$18)),0,         ('LED Curve'!$D$14*(U126/$Z$3)^3+'LED Curve'!$D$15*(U126/$Z$3)^2+'LED Curve'!$D$16*(U126/$Z$3)^1+'LED Curve'!$D$17)*$AE$3))</f>
        <v>0</v>
      </c>
      <c r="AF126" s="99">
        <f>IF(AE126=0,0,IF(C126&lt;(SUM(Y126:AE126)+('LED Curve'!$D$14*(U126/$Z$4)^3+'LED Curve'!$D$15*(U126/$Z$4)^2+'LED Curve'!$D$16*(U126/$Z$4)^1+'LED Curve'!$D$17)*$AE$4+((R$5-8)*Design!C$18)),0,         ('LED Curve'!$D$14*(U126/$Z$4)^3+'LED Curve'!$D$15*(U126/$Z$4)^2+'LED Curve'!$D$16*(U126/$Z$4)^1+'LED Curve'!$D$17)*$AE$4))</f>
        <v>0</v>
      </c>
      <c r="AG126" s="99">
        <f>IF(AF126=0,0,IF(C126&lt;(SUM(Y126:AF126)+('LED Curve'!$D$14*(U126/$Z$5)^3+'LED Curve'!$D$15*(U126/$Z$5)^2+'LED Curve'!$D$16*(U126/$Z$5)^1+'LED Curve'!$D$17)*$AE$5+((R$5-9)*Design!C$18)),0,         ('LED Curve'!$D$14*(U126/$Z$5)^3+'LED Curve'!$D$15*(U126/$Z$5)^2+'LED Curve'!$D$16*(U126/$Z$5)^1+'LED Curve'!$D$17)*$AE$5))</f>
        <v>0</v>
      </c>
      <c r="AH126" s="99">
        <f>IF(AG126=0,0,IF(C126&lt;(SUM(Y126:AG126)+('LED Curve'!$D$14*(U126/$Z$6)^3+'LED Curve'!$D$15*(U126/$Z$6)^2+'LED Curve'!$D$16*(U126/$Z$6)^1+'LED Curve'!$D$17)*$AE$6+((R$5-10)*Design!C$18)),0,         ('LED Curve'!$D$14*(U126/$Z$6)^3+'LED Curve'!$D$15*(U126/$Z$6)^2+'LED Curve'!$D$16*(U126/$Z$6)^1+'LED Curve'!$D$17)*$AE$6))</f>
        <v>0</v>
      </c>
      <c r="AI126">
        <f t="shared" si="157"/>
        <v>94.4237325973927</v>
      </c>
      <c r="AJ126" s="57">
        <f>IF(D126&lt;('LED Curve'!$D$14*(V126/$W$2)^3+'LED Curve'!$D$15*(V126/$W$2)^2+'LED Curve'!$D$16*(V126/$W$2)^1+'LED Curve'!$D$17)*$AC$2+((R$5-1)*Design!C$18),0,         ('LED Curve'!$D$14*(V126/$W$2)^3+'LED Curve'!$D$15*(V126/$W$2)^2+'LED Curve'!$D$16*(V126/$W$2)^1+'LED Curve'!$D$17)*$AC$2)</f>
        <v>26.968474741416074</v>
      </c>
      <c r="AK126" s="57">
        <f>IF(AJ126=0,0,IF(D126&lt;AJ126+('LED Curve'!$D$14*(V126/$W$3)^3+'LED Curve'!$D$15*(V126/$W$3)^2+'LED Curve'!$D$16*(V126/$W$3)^1+'LED Curve'!$D$17)*$AC$3+((R$5-1)*Design!C$18),0,         ('LED Curve'!$D$14*(V126/$W$3)^3+'LED Curve'!$D$15*(V126/$W$3)^2+'LED Curve'!$D$16*(V126/$W$3)^1+'LED Curve'!$D$17)*$AC$3))</f>
        <v>67.421186853540178</v>
      </c>
      <c r="AL126" s="57">
        <f>IF(AK126=0,0,IF(D126&lt;(SUM(AJ126:AK126)+('LED Curve'!$D$14*(V126/$W$4)^3+'LED Curve'!$D$15*(V126/$W$4)^2+'LED Curve'!$D$16*(V126/$W$4)^1+'LED Curve'!$D$17)*$AC$4+((R$5-1)*Design!C$18)),0,         ('LED Curve'!$D$14*(V126/$W$4)^3+'LED Curve'!$D$15*(V126/$W$4)^2+'LED Curve'!$D$16*(V126/$W$4)^1+'LED Curve'!$D$17)*$AC$4))</f>
        <v>60.679068168186163</v>
      </c>
      <c r="AM126" s="57">
        <f>IF(AL126=0,0,IF(D126&lt;(SUM(AJ126:AL126)+('LED Curve'!$D$14*(V126/$W$5)^3+'LED Curve'!$D$15*(V126/$W$5)^2+'LED Curve'!$D$16*(V126/$W$5)^1+'LED Curve'!$D$17)*$AC$5+((R$5-1)*Design!C$18)),0,         ('LED Curve'!$D$14*(V126/$W$5)^3+'LED Curve'!$D$15*(V126/$W$5)^2+'LED Curve'!$D$16*(V126/$W$5)^1+'LED Curve'!$D$17)*$AC$5))</f>
        <v>0</v>
      </c>
      <c r="AN126" s="57">
        <f>IF(AM126=0,0,IF(D126&lt;(SUM(AJ126:AM126)+ ('LED Curve'!$D$14*(V126/$W$6)^3+'LED Curve'!$D$15*(V126/$W$6)^2+'LED Curve'!$D$16*(V126/$W$6)^1+'LED Curve'!$D$17)*$AC$6+((R$5-1)*Design!C$18)),0,         ('LED Curve'!$D$14*(V126/$W$6)^3+'LED Curve'!$D$15*(V126/$W$6)^2+'LED Curve'!$D$16*(V126/$W$6)^1+'LED Curve'!$D$17)*$AC$6))</f>
        <v>0</v>
      </c>
      <c r="AO126" s="57">
        <f>IF(AN126=0,0,IF(D126&lt;(SUM(AJ126:AN126)+('LED Curve'!$D$14*(V126/$Z$2)^3+'LED Curve'!$D$15*(V126/$Z$2)^2+'LED Curve'!$D$16*(V126/$Z$2)^1+'LED Curve'!$D$17)*$AE$2+((R$5-1)*Design!C$18)),0,         ('LED Curve'!$D$14*(V126/$Z$2)^3+'LED Curve'!$D$15*(V126/$Z$2)^2+'LED Curve'!$D$16*(V126/$Z$2)^1+'LED Curve'!$D$17)*$AE$2))</f>
        <v>0</v>
      </c>
      <c r="AP126" s="57">
        <f>IF(AO126=0,0,IF(D126&lt;(SUM(AJ126:AO126)+('LED Curve'!$D$14*(V126/$Z$3)^3+'LED Curve'!$D$15*(V126/$Z$3)^2+'LED Curve'!$D$16*(V126/$Z$3)^1+'LED Curve'!$D$17)*$AE$3+((R$5-1)*Design!C$18)),0,         ('LED Curve'!$D$14*(V126/$Z$3)^3+'LED Curve'!$D$15*(V126/$Z$3)^2+'LED Curve'!$D$16*(V126/$Z$3)^1+'LED Curve'!$D$17)*$AE$3))</f>
        <v>0</v>
      </c>
      <c r="AQ126" s="57">
        <f>IF(AP126=0,0,IF(D126&lt;(SUM(AJ126:AP126)+('LED Curve'!$D$14*(V126/$Z$4)^3+'LED Curve'!$D$15*(V126/$Z$4)^2+'LED Curve'!$D$16*(V126/$Z$4)^1+'LED Curve'!$D$17)*$AE$4+((R$5-1)*Design!C$18)),0,         ('LED Curve'!$D$14*(V126/$Z$4)^3+'LED Curve'!$D$15*(V126/$Z$4)^2+'LED Curve'!$D$16*(V126/$Z$4)^1+'LED Curve'!$D$17)*$AE$4))</f>
        <v>0</v>
      </c>
      <c r="AR126" s="57">
        <f>IF(AQ126=0,0,IF(D126&lt;(SUM(AJ126:AQ126)+('LED Curve'!$D$14*(V126/$Z$5)^3+'LED Curve'!$D$15*(V126/$Z$5)^2+'LED Curve'!$D$16*(V126/$Z$5)^1+'LED Curve'!$D$17)*$AE$5+((R$5-1)*Design!C$18)),0,         ('LED Curve'!$D$14*(V126/$Z$5)^3+'LED Curve'!$D$15*(V126/$Z$5)^2+'LED Curve'!$D$16*(V126/$Z$5)^1+'LED Curve'!$D$17)*$AE$5))</f>
        <v>0</v>
      </c>
      <c r="AS126" s="57">
        <f>IF(AR126=0,0,IF(D126&lt;(SUM(AJ126:AR126)+('LED Curve'!$D$14*(V126/$Z$6)^3+'LED Curve'!$D$15*(V126/$Z$6)^2+'LED Curve'!$D$16*(V126/$Z$6)^1+'LED Curve'!$D$17)*$AE$6+((R$5-1)*Design!C$18)),0,         ('LED Curve'!$D$14*(V126/$Z$6)^3+'LED Curve'!$D$15*(V126/$Z$6)^2+'LED Curve'!$D$16*(V126/$Z$6)^1+'LED Curve'!$D$17)*$AE$6))</f>
        <v>0</v>
      </c>
      <c r="AU126" s="59">
        <f>IF(E126&lt;('LED Curve'!$D$14*(W126/$W$2)^3+'LED Curve'!$D$15*(W126/$W$2)^2+'LED Curve'!$D$16*(W126/$W$2)^1+'LED Curve'!$D$17)*$AC$2+((R$5-1)*Design!C$18),0,         ('LED Curve'!$D$14*(W126/$W$2)^3+'LED Curve'!$D$15*(W126/$W$2)^2+'LED Curve'!$D$16*(W126/$W$2)^1+'LED Curve'!$D$17)*$AC$2)</f>
        <v>26.936404633537137</v>
      </c>
      <c r="AV126" s="59">
        <f>IF(AU126=0,0,IF(E126&lt;AU126+('LED Curve'!$D$14*(W126/$W$3)^3+'LED Curve'!$D$15*(W126/$W$3)^2+'LED Curve'!$D$16*(W126/$W$3)^1+'LED Curve'!$D$17)*$AC$3+((R$5-2)*Design!C$18),0,         ('LED Curve'!$D$14*(W126/$W$3)^3+'LED Curve'!$D$15*(W126/$W$3)^2+'LED Curve'!$D$16*(W126/$W$3)^1+'LED Curve'!$D$17)*$AC$3))</f>
        <v>67.341011583842842</v>
      </c>
      <c r="AW126" s="59">
        <f>IF(AV126=0,0,IF(E126&lt;(SUM(AU126:AV126)+('LED Curve'!$D$14*(W126/$W$4)^3+'LED Curve'!$D$15*(W126/$W$4)^2+'LED Curve'!$D$16*(W126/$W$4)^1+'LED Curve'!$D$17)*$AC$4+((R$5-3)*Design!C$18)),0,         ('LED Curve'!$D$14*(W126/$W$4)^3+'LED Curve'!$D$15*(W126/$W$4)^2+'LED Curve'!$D$16*(W126/$W$4)^1+'LED Curve'!$D$17)*$AC$4))</f>
        <v>60.606910425458558</v>
      </c>
      <c r="AX126" s="59">
        <f>IF(AW126=0,0,IF(E126&lt;(SUM(AU126:AW126)+('LED Curve'!$D$14*(W126/$W$5)^3+'LED Curve'!$D$15*(W126/$W$5)^2+'LED Curve'!$D$16*(W126/$W$5)^1+'LED Curve'!$D$17)*$AC$5+((R$5-4)*Design!C$18)),0,         ('LED Curve'!$D$14*(W126/$W$5)^3+'LED Curve'!$D$15*(W126/$W$5)^2+'LED Curve'!$D$16*(W126/$W$5)^1+'LED Curve'!$D$17)*$AC$5))</f>
        <v>0</v>
      </c>
      <c r="AY126" s="59">
        <f>IF(AX126=0,0,IF(E126&lt;(SUM(AU126:AX126)+ ('LED Curve'!$D$14*(W126/$W$6)^3+'LED Curve'!$D$15*(W126/$W$6)^2+'LED Curve'!$D$16*(W126/$W$6)^1+'LED Curve'!$D$17)*$AC$6+((R$5-5)*Design!C$18)),0,         ('LED Curve'!$D$14*(W126/$W$6)^3+'LED Curve'!$D$15*(W126/$W$6)^2+'LED Curve'!$D$16*(W126/$W$6)^1+'LED Curve'!$D$17)*$AC$6))</f>
        <v>0</v>
      </c>
      <c r="AZ126" s="59">
        <f>IF(AY126=0,0,IF(E126&lt;(SUM(AU126:AY126)+('LED Curve'!$D$14*(W126/$Z$2)^3+'LED Curve'!$D$15*(W126/$Z$2)^2+'LED Curve'!$D$16*(W126/$Z$2)^1+'LED Curve'!$D$17)*$AE$2+((R$5-6)*Design!C$18)),0,         ('LED Curve'!$D$14*(W126/$Z$2)^3+'LED Curve'!$D$15*(W126/$Z$2)^2+'LED Curve'!$D$16*(W126/$Z$2)^1+'LED Curve'!$D$17)*$AE$2))</f>
        <v>0</v>
      </c>
      <c r="BA126" s="59">
        <f>IF(AZ126=0,0,IF(E126&lt;(SUM(AU126:AZ126)+('LED Curve'!$D$14*(W126/$Z$3)^3+'LED Curve'!$D$15*(W126/$Z$3)^2+'LED Curve'!$D$16*(W126/$Z$3)^1+'LED Curve'!$D$17)*$AE$3+((R$5-7)*Design!C$18)),0,         ('LED Curve'!$D$14*(W126/$Z$3)^3+'LED Curve'!$D$15*(W126/$Z$3)^2+'LED Curve'!$D$16*(W126/$Z$3)^1+'LED Curve'!$D$17)*$AE$3))</f>
        <v>0</v>
      </c>
      <c r="BB126" s="59">
        <f>IF(BA126=0,0,IF(E126&lt;(SUM(AU126:BA126)+('LED Curve'!$D$14*(W126/$Z$4)^3+'LED Curve'!$D$15*(W126/$Z$4)^2+'LED Curve'!$D$16*(W126/$Z$4)^1+'LED Curve'!$D$17)*$AE$4+((R$5-8)*Design!C$18)),0,         ('LED Curve'!$D$14*(W126/$Z$4)^3+'LED Curve'!$D$15*(W126/$Z$4)^2+'LED Curve'!$D$16*(W126/$Z$4)^1+'LED Curve'!$D$17)*$AE$4))</f>
        <v>0</v>
      </c>
      <c r="BC126" s="59">
        <f>IF(BB126=0,0,IF(E126&lt;(SUM(AU126:BB126)+('LED Curve'!$D$14*(W126/$Z$5)^3+'LED Curve'!$D$15*(W126/$Z$5)^2+'LED Curve'!$D$16*(W126/$Z$5)^1+'LED Curve'!$D$17)*$AE$5+((R$5-9)*Design!C$18)),0,         ('LED Curve'!$D$14*(W126/$Z$5)^3+'LED Curve'!$D$15*(W126/$Z$5)^2+'LED Curve'!$D$16*(W126/$Z$5)^1+'LED Curve'!$D$17)*$AE$5))</f>
        <v>0</v>
      </c>
      <c r="BD126" s="59">
        <f>IF(BC126=0,0,IF(E126&lt;(SUM(AU126:BC126)+('LED Curve'!$D$14*(W126/$Z$6)^3+'LED Curve'!$D$15*(W126/$Z$6)^2+'LED Curve'!$D$16*(W126/$Z$6)^1+'LED Curve'!$D$17)*$AE$6+((R$5-10)*Design!C$18)),0,         ('LED Curve'!$D$14*(W126/$Z$6)^3+'LED Curve'!$D$15*(W126/$Z$6)^2+'LED Curve'!$D$16*(W126/$Z$6)^1+'LED Curve'!$D$17)*$AE$6))</f>
        <v>0</v>
      </c>
      <c r="BE126">
        <f t="shared" si="158"/>
        <v>154.88432664283854</v>
      </c>
      <c r="BF126" s="64">
        <f t="shared" si="124"/>
        <v>265.30692975226128</v>
      </c>
      <c r="BG126" s="64">
        <f t="shared" si="125"/>
        <v>265.30692975226128</v>
      </c>
      <c r="BH126" s="64">
        <f t="shared" si="126"/>
        <v>0</v>
      </c>
      <c r="BI126" s="64">
        <f t="shared" si="127"/>
        <v>0</v>
      </c>
      <c r="BJ126" s="64">
        <f t="shared" si="128"/>
        <v>0</v>
      </c>
      <c r="BK126" s="64">
        <f t="shared" si="129"/>
        <v>0</v>
      </c>
      <c r="BL126" s="64">
        <f t="shared" si="130"/>
        <v>0</v>
      </c>
      <c r="BM126" s="64">
        <f t="shared" si="131"/>
        <v>0</v>
      </c>
      <c r="BN126" s="64">
        <f t="shared" si="132"/>
        <v>0</v>
      </c>
      <c r="BO126" s="64">
        <f t="shared" si="133"/>
        <v>0</v>
      </c>
      <c r="BQ126" s="67">
        <f t="shared" si="134"/>
        <v>273.2875338875354</v>
      </c>
      <c r="BR126" s="67">
        <f t="shared" si="135"/>
        <v>273.2875338875354</v>
      </c>
      <c r="BS126" s="67">
        <f t="shared" si="136"/>
        <v>273.2875338875354</v>
      </c>
      <c r="BT126" s="67">
        <f t="shared" si="137"/>
        <v>0</v>
      </c>
      <c r="BU126" s="67">
        <f t="shared" si="138"/>
        <v>0</v>
      </c>
      <c r="BV126" s="67">
        <f t="shared" si="139"/>
        <v>0</v>
      </c>
      <c r="BW126" s="67">
        <f t="shared" si="140"/>
        <v>0</v>
      </c>
      <c r="BX126" s="67">
        <f t="shared" si="141"/>
        <v>0</v>
      </c>
      <c r="BY126" s="67">
        <f t="shared" si="142"/>
        <v>0</v>
      </c>
      <c r="BZ126" s="67">
        <f t="shared" si="143"/>
        <v>0</v>
      </c>
      <c r="CB126" s="70">
        <f t="shared" si="144"/>
        <v>281.99562976146473</v>
      </c>
      <c r="CC126" s="70">
        <f t="shared" si="145"/>
        <v>281.99562976146473</v>
      </c>
      <c r="CD126" s="70">
        <f t="shared" si="146"/>
        <v>281.99562976146473</v>
      </c>
      <c r="CE126" s="70">
        <f t="shared" si="147"/>
        <v>0</v>
      </c>
      <c r="CF126" s="70">
        <f t="shared" si="148"/>
        <v>0</v>
      </c>
      <c r="CG126" s="70">
        <f t="shared" si="149"/>
        <v>0</v>
      </c>
      <c r="CH126" s="70">
        <f t="shared" si="150"/>
        <v>0</v>
      </c>
      <c r="CI126" s="70">
        <f t="shared" si="151"/>
        <v>0</v>
      </c>
      <c r="CJ126" s="70">
        <f t="shared" si="152"/>
        <v>0</v>
      </c>
      <c r="CK126" s="70">
        <f t="shared" si="153"/>
        <v>0</v>
      </c>
      <c r="CL126">
        <f t="shared" si="159"/>
        <v>845.98688928439424</v>
      </c>
      <c r="CM126" s="64">
        <f t="shared" si="160"/>
        <v>265.30692975226128</v>
      </c>
      <c r="CN126" s="64">
        <f t="shared" si="161"/>
        <v>265.30692975226128</v>
      </c>
      <c r="CO126" s="64">
        <f t="shared" si="162"/>
        <v>0</v>
      </c>
      <c r="CP126" s="64">
        <f t="shared" si="163"/>
        <v>0</v>
      </c>
      <c r="CQ126" s="64">
        <f t="shared" si="164"/>
        <v>0</v>
      </c>
      <c r="CR126" s="64">
        <f t="shared" si="165"/>
        <v>0</v>
      </c>
      <c r="CS126" s="64">
        <f t="shared" si="166"/>
        <v>0</v>
      </c>
      <c r="CT126" s="64">
        <f t="shared" si="167"/>
        <v>0</v>
      </c>
      <c r="CU126" s="64">
        <f t="shared" si="168"/>
        <v>0</v>
      </c>
      <c r="CV126" s="64">
        <f t="shared" si="169"/>
        <v>0</v>
      </c>
      <c r="CX126" s="103">
        <f t="shared" si="170"/>
        <v>273.2875338875354</v>
      </c>
      <c r="CY126" s="103">
        <f t="shared" si="171"/>
        <v>273.2875338875354</v>
      </c>
      <c r="CZ126" s="103">
        <f t="shared" si="172"/>
        <v>273.2875338875354</v>
      </c>
      <c r="DA126" s="103">
        <f t="shared" si="173"/>
        <v>0</v>
      </c>
      <c r="DB126" s="103">
        <f t="shared" si="174"/>
        <v>0</v>
      </c>
      <c r="DC126" s="103">
        <f t="shared" si="175"/>
        <v>0</v>
      </c>
      <c r="DD126" s="103">
        <f t="shared" si="176"/>
        <v>0</v>
      </c>
      <c r="DE126" s="103">
        <f t="shared" si="177"/>
        <v>0</v>
      </c>
      <c r="DF126" s="103">
        <f t="shared" si="178"/>
        <v>0</v>
      </c>
      <c r="DG126" s="103">
        <f t="shared" si="179"/>
        <v>0</v>
      </c>
      <c r="DI126" s="70">
        <f t="shared" si="180"/>
        <v>281.99562976146473</v>
      </c>
      <c r="DJ126" s="70">
        <f t="shared" si="181"/>
        <v>281.99562976146473</v>
      </c>
      <c r="DK126" s="70">
        <f t="shared" si="182"/>
        <v>281.99562976146473</v>
      </c>
      <c r="DL126" s="70">
        <f t="shared" si="183"/>
        <v>0</v>
      </c>
      <c r="DM126" s="70">
        <f t="shared" si="184"/>
        <v>0</v>
      </c>
      <c r="DN126" s="70">
        <f t="shared" si="185"/>
        <v>0</v>
      </c>
      <c r="DO126" s="70">
        <f t="shared" si="186"/>
        <v>0</v>
      </c>
      <c r="DP126" s="70">
        <f t="shared" si="187"/>
        <v>0</v>
      </c>
      <c r="DQ126" s="70">
        <f t="shared" si="188"/>
        <v>0</v>
      </c>
      <c r="DR126" s="70">
        <f t="shared" si="189"/>
        <v>0</v>
      </c>
      <c r="DT126">
        <f t="shared" si="190"/>
        <v>39.635673632320348</v>
      </c>
      <c r="DU126">
        <f t="shared" si="191"/>
        <v>45.406889554884465</v>
      </c>
      <c r="DV126">
        <f t="shared" si="192"/>
        <v>51.578598852317278</v>
      </c>
      <c r="DX126">
        <f t="shared" si="193"/>
        <v>0.82268957411978327</v>
      </c>
      <c r="DY126">
        <f t="shared" si="194"/>
        <v>0.81811115678125967</v>
      </c>
      <c r="DZ126">
        <f t="shared" si="195"/>
        <v>0.81318028409501175</v>
      </c>
      <c r="EB126">
        <f t="shared" si="196"/>
        <v>7.1575058831893621</v>
      </c>
      <c r="EC126">
        <f t="shared" si="197"/>
        <v>17.893764707973407</v>
      </c>
      <c r="ED126">
        <f t="shared" si="198"/>
        <v>0</v>
      </c>
      <c r="EE126">
        <f t="shared" si="199"/>
        <v>0</v>
      </c>
      <c r="EF126">
        <f t="shared" si="200"/>
        <v>0</v>
      </c>
      <c r="EG126">
        <f t="shared" si="201"/>
        <v>0</v>
      </c>
      <c r="EH126">
        <f t="shared" si="202"/>
        <v>0</v>
      </c>
      <c r="EI126">
        <f t="shared" si="203"/>
        <v>0</v>
      </c>
      <c r="EJ126">
        <f t="shared" si="204"/>
        <v>0</v>
      </c>
      <c r="EK126">
        <f t="shared" si="205"/>
        <v>0</v>
      </c>
      <c r="EM126">
        <f t="shared" si="206"/>
        <v>7.3701479547898883</v>
      </c>
      <c r="EN126">
        <f t="shared" si="207"/>
        <v>18.425369886974718</v>
      </c>
      <c r="EO126">
        <f t="shared" si="208"/>
        <v>16.582832898277246</v>
      </c>
      <c r="EP126">
        <f t="shared" si="209"/>
        <v>0</v>
      </c>
      <c r="EQ126">
        <f t="shared" si="210"/>
        <v>0</v>
      </c>
      <c r="ER126">
        <f t="shared" si="211"/>
        <v>0</v>
      </c>
      <c r="ES126">
        <f t="shared" si="212"/>
        <v>0</v>
      </c>
      <c r="ET126">
        <f t="shared" si="213"/>
        <v>0</v>
      </c>
      <c r="EU126">
        <f t="shared" si="214"/>
        <v>0</v>
      </c>
      <c r="EV126">
        <f t="shared" si="215"/>
        <v>0</v>
      </c>
      <c r="EX126">
        <f t="shared" si="216"/>
        <v>7.5959483881439418</v>
      </c>
      <c r="EY126">
        <f t="shared" si="217"/>
        <v>18.989870970359856</v>
      </c>
      <c r="EZ126">
        <f t="shared" si="218"/>
        <v>17.090883873323872</v>
      </c>
      <c r="FA126">
        <f t="shared" si="219"/>
        <v>0</v>
      </c>
      <c r="FB126">
        <f t="shared" si="220"/>
        <v>0</v>
      </c>
      <c r="FC126">
        <f t="shared" si="221"/>
        <v>0</v>
      </c>
      <c r="FD126">
        <f t="shared" si="222"/>
        <v>0</v>
      </c>
      <c r="FE126">
        <f t="shared" si="223"/>
        <v>0</v>
      </c>
      <c r="FF126">
        <f t="shared" si="224"/>
        <v>0</v>
      </c>
      <c r="FG126">
        <f t="shared" si="225"/>
        <v>0</v>
      </c>
      <c r="FJ126">
        <f>IF($W$2=0,0,IF(BF126&lt;=0,0,('LED Curve'!$D$19*(BF126/$W$2)^3+'LED Curve'!$D$20*(BF126/$W$2)^2+'LED Curve'!$D$21*(BF126/$W$2)^1+'LED Curve'!$D$22)*$AC$2*$W$2))</f>
        <v>868.40636268384424</v>
      </c>
      <c r="FK126">
        <f>IF($W$3=0,0,IF(BG126&lt;=0,0,('LED Curve'!$D$19*(BG126/$W$3)^3+'LED Curve'!$D$20*(BG126/$W$3)^2+'LED Curve'!$D$21*(BG126/$W$3)^1+'LED Curve'!$D$22)*$AC$3*$W$3))</f>
        <v>2171.0159067096106</v>
      </c>
      <c r="FL126">
        <f>IF($W$4=0,0,IF(BH126&lt;=0,0,('LED Curve'!$D$19*(BH126/$W$4)^3+'LED Curve'!$D$20*(BH126/$W$4)^2+'LED Curve'!$D$21*(BH126/$W$4)^1+'LED Curve'!$D$22)*$AC$4*$W$4))</f>
        <v>0</v>
      </c>
      <c r="FM126">
        <f>IF($W$5=0,0,IF(BI126&lt;=0,0,('LED Curve'!$D$19*(BI126/$W$5)^3+'LED Curve'!$D$20*(BI126/$W$5)^2+'LED Curve'!$D$21*(BI126/$W$5)^1+'LED Curve'!$D$22)*$AC$5*$W$5))</f>
        <v>0</v>
      </c>
      <c r="FN126">
        <f>IF($W$6=0,0,IF(BJ126&lt;=0,0,('LED Curve'!$D$19*(BJ126/$W$6)^3+'LED Curve'!$D$20*(BJ126/$W$6)^2+'LED Curve'!$D$21*(BJ126/$W$6)^1+'LED Curve'!$D$22)*$AC$6*$W$6))</f>
        <v>0</v>
      </c>
      <c r="FO126">
        <f>IF($Z$2=0,0,IF(BK126&lt;=0,0,('LED Curve'!$D$19*(BK126/$Z$2)^3+'LED Curve'!$D$20*(BK126/$Z$2)^2+'LED Curve'!$D$21*(BK126/$Z$2)^1+'LED Curve'!$D$22)*$AE$2*$Z$2))</f>
        <v>0</v>
      </c>
      <c r="FP126">
        <f>IF($Z$3=0,0,IF(BL126&lt;=0,0,('LED Curve'!$D$19*(BL126/$Z$3)^3+'LED Curve'!$D$20*(BL126/$Z$3)^2+'LED Curve'!$D$21*(BL126/$Z$3)^1+'LED Curve'!$D$22)*$AE$3*$Z$3))</f>
        <v>0</v>
      </c>
      <c r="FQ126">
        <f>IF($Z$4=0,0,IF(BM126&lt;=0,0,('LED Curve'!$D$19*(BM126/$Z$4)^3+'LED Curve'!$D$20*(BM126/$Z$4)^2+'LED Curve'!$D$21*(BM126/$Z$4)^1+'LED Curve'!$D$22)*$AE$4*$Z$4))</f>
        <v>0</v>
      </c>
      <c r="FR126">
        <f>IF($Z$5=0,0,IF(BN126&lt;=0,0,('LED Curve'!$D$19*(BN126/$Z$5)^3+'LED Curve'!$D$20*(BN126/$Z$5)^2+'LED Curve'!$D$21*(BN126/$Z$5)^1+'LED Curve'!$D$22)*$AE$5*$Z$5))</f>
        <v>0</v>
      </c>
      <c r="FS126">
        <f>IF($Z$6=0,0,IF(BO126&lt;=0,0,('LED Curve'!$D$19*(BO126/$Z$6)^3+'LED Curve'!$D$20*(BO126/$Z$6)^2+'LED Curve'!$D$21*(BO126/$Z$6)^1+'LED Curve'!$D$22)*$AE$6*$Z$6))</f>
        <v>0</v>
      </c>
      <c r="FU126">
        <f>IF($W$2=0,0,IF(BQ126&lt;=0,0,('LED Curve'!$D$19*(BQ126/$W$2)^3+'LED Curve'!$D$20*(BQ126/$W$2)^2+'LED Curve'!$D$21*(BQ126/$W$2)^1+'LED Curve'!$D$22)*$AC$2*$W$2))</f>
        <v>881.76482598678888</v>
      </c>
      <c r="FV126">
        <f>IF($W$3=0,0,IF(BR126&lt;=0,0,('LED Curve'!$D$19*(BR126/$W$3)^3+'LED Curve'!$D$20*(BR126/$W$3)^2+'LED Curve'!$D$21*(BR126/$W$3)^1+'LED Curve'!$D$22)*$AC$3*$W$3))</f>
        <v>2204.4120649669721</v>
      </c>
      <c r="FW126">
        <f>IF($W$4=0,0,IF(BS126&lt;=0,0,('LED Curve'!$D$19*(BS126/$W$4)^3+'LED Curve'!$D$20*(BS126/$W$4)^2+'LED Curve'!$D$21*(BS126/$W$4)^1+'LED Curve'!$D$22)*$AC$4*$W$4))</f>
        <v>1983.9708584702751</v>
      </c>
      <c r="FX126">
        <f>IF($W$5=0,0,IF(BT126&lt;=0,0,('LED Curve'!$D$19*(BT126/$W$5)^3+'LED Curve'!$D$20*(BT126/$W$5)^2+'LED Curve'!$D$21*(BT126/$W$5)^1+'LED Curve'!$D$22)*$AC$5*$W$5))</f>
        <v>0</v>
      </c>
      <c r="FY126">
        <f>IF($W$6=0,0,IF(BU126&lt;=0,0,('LED Curve'!$D$19*(BU126/$W$6)^3+'LED Curve'!$D$20*(BU126/$W$6)^2+'LED Curve'!$D$21*(BU126/$W$6)^1+'LED Curve'!$D$22)*$AC$6*$W$6))</f>
        <v>0</v>
      </c>
      <c r="FZ126">
        <f>IF($Z$2=0,0,IF(BV126&lt;=0,0,('LED Curve'!$D$19*(BV126/$Z$2)^3+'LED Curve'!$D$20*(BV126/$Z$2)^2+'LED Curve'!$D$21*(BV126/$Z$2)^1+'LED Curve'!$D$22)*$AE$2*$Z$2))</f>
        <v>0</v>
      </c>
      <c r="GA126">
        <f>IF($Z$3=0,0,IF(BW126&lt;=0,0,('LED Curve'!$D$19*(BW126/$Z$3)^3+'LED Curve'!$D$20*(BW126/$Z$3)^2+'LED Curve'!$D$21*(BW126/$Z$3)^1+'LED Curve'!$D$22)*$AE$3*$Z$3))</f>
        <v>0</v>
      </c>
      <c r="GB126">
        <f>IF($Z$4=0,0,IF(BX126&lt;=0,0,('LED Curve'!$D$19*(BX126/$Z$4)^3+'LED Curve'!$D$20*(BX126/$Z$4)^2+'LED Curve'!$D$21*(BX126/$Z$4)^1+'LED Curve'!$D$22)*$AE$4*$Z$4))</f>
        <v>0</v>
      </c>
      <c r="GC126">
        <f>IF($Z$5=0,0,IF(BY126&lt;=0,0,('LED Curve'!$D$19*(BY126/$Z$5)^3+'LED Curve'!$D$20*(BY126/$Z$5)^2+'LED Curve'!$D$21*(BY126/$Z$5)^1+'LED Curve'!$D$22)*$AE$5*$Z$5))</f>
        <v>0</v>
      </c>
      <c r="GD126">
        <f>IF($Z$6=0,0,IF(BZ126&lt;=0,0,('LED Curve'!$D$19*(BZ126/$Z$6)^3+'LED Curve'!$D$20*(BZ126/$Z$6)^2+'LED Curve'!$D$21*(BZ126/$Z$6)^1+'LED Curve'!$D$22)*$AE$6*$Z$6))</f>
        <v>0</v>
      </c>
      <c r="GF126">
        <f>IF($W$2=0,0,IF(CB126&lt;=0,0,('LED Curve'!$D$19*(CB126/$W$2)^3+'LED Curve'!$D$20*(CB126/$W$2)^2+'LED Curve'!$D$21*(CB126/$W$2)^1+'LED Curve'!$D$22)*$AC$2*$W$2))</f>
        <v>895.18242428468432</v>
      </c>
      <c r="GG126">
        <f>IF($W$3=0,0,IF(CC126&lt;=0,0,('LED Curve'!$D$19*(CC126/$W$3)^3+'LED Curve'!$D$20*(CC126/$W$3)^2+'LED Curve'!$D$21*(CC126/$W$3)^1+'LED Curve'!$D$22)*$AC$3*$W$3))</f>
        <v>2237.956060711711</v>
      </c>
      <c r="GH126">
        <f>IF($W$4=0,0,IF(CD126&lt;=0,0,('LED Curve'!$D$19*(CD126/$W$4)^3+'LED Curve'!$D$20*(CD126/$W$4)^2+'LED Curve'!$D$21*(CD126/$W$4)^1+'LED Curve'!$D$22)*$AC$4*$W$4))</f>
        <v>2014.1604546405397</v>
      </c>
      <c r="GI126">
        <f>IF($W$5=0,0,IF(CE126&lt;=0,0,('LED Curve'!$D$19*(CE126/$W$5)^3+'LED Curve'!$D$20*(CE126/$W$5)^2+'LED Curve'!$D$21*(CE126/$W$5)^1+'LED Curve'!$D$22)*$AC$5*$W$5))</f>
        <v>0</v>
      </c>
      <c r="GJ126">
        <f>IF($W$6=0,0,IF(CF126&lt;=0,0,('LED Curve'!$D$19*(CF126/$W$6)^3+'LED Curve'!$D$20*(CF126/$W$6)^2+'LED Curve'!$D$21*(CF126/$W$6)^1+'LED Curve'!$D$22)*$AC$6*$W$6))</f>
        <v>0</v>
      </c>
      <c r="GK126">
        <f>IF($Z$2=0,0,IF(CG126&lt;=0,0,('LED Curve'!$D$19*(CG126/$Z$2)^3+'LED Curve'!$D$20*(CG126/$Z$2)^2+'LED Curve'!$D$21*(CG126/$Z$2)^1+'LED Curve'!$D$22)*$AE$2*$Z$2))</f>
        <v>0</v>
      </c>
      <c r="GL126">
        <f>IF($Z$3=0,0,IF(CH126&lt;=0,0,('LED Curve'!$D$19*(CH126/$Z$3)^3+'LED Curve'!$D$20*(CH126/$Z$3)^2+'LED Curve'!$D$21*(CH126/$Z$3)^1+'LED Curve'!$D$22)*$AE$3*$Z$3))</f>
        <v>0</v>
      </c>
      <c r="GM126">
        <f>IF($Z$4=0,0,IF(CI126&lt;=0,0,('LED Curve'!$D$19*(CI126/$Z$4)^3+'LED Curve'!$D$20*(CI126/$Z$4)^2+'LED Curve'!$D$21*(CI126/$Z$4)^1+'LED Curve'!$D$22)*$AE$4*$Z$4))</f>
        <v>0</v>
      </c>
      <c r="GN126">
        <f>IF($Z$5=0,0,IF(CJ126&lt;=0,0,('LED Curve'!$D$19*(CJ126/$Z$5)^3+'LED Curve'!$D$20*(CJ126/$Z$5)^2+'LED Curve'!$D$21*(CJ126/$Z$5)^1+'LED Curve'!$D$22)*$AE$5*$Z$5))</f>
        <v>0</v>
      </c>
      <c r="GO126">
        <f>IF($Z$6=0,0,IF(CK126&lt;=0,0,('LED Curve'!$D$19*(CK126/$Z$6)^3+'LED Curve'!$D$20*(CK126/$Z$6)^2+'LED Curve'!$D$21*(CK126/$Z$6)^1+'LED Curve'!$D$22)*$AE$6*$Z$6))</f>
        <v>0</v>
      </c>
      <c r="GQ126">
        <f t="shared" si="226"/>
        <v>3039.4222693934548</v>
      </c>
      <c r="GR126">
        <f t="shared" si="154"/>
        <v>1274.5263839758768</v>
      </c>
      <c r="GS126">
        <f t="shared" si="227"/>
        <v>5070.1477494240362</v>
      </c>
      <c r="GT126">
        <f t="shared" si="155"/>
        <v>2761.9218325849206</v>
      </c>
      <c r="GU126">
        <f t="shared" si="228"/>
        <v>5147.2989396369348</v>
      </c>
      <c r="GV126">
        <f t="shared" si="156"/>
        <v>2585.1868950785974</v>
      </c>
    </row>
    <row r="127" spans="1:204" ht="16.899999999999999">
      <c r="A127">
        <v>116</v>
      </c>
      <c r="B127">
        <f t="shared" si="117"/>
        <v>3.7760416666666667E-3</v>
      </c>
      <c r="C127" s="50">
        <f t="shared" si="118"/>
        <v>149.68193828509246</v>
      </c>
      <c r="D127" s="50">
        <f t="shared" si="119"/>
        <v>166.46882031676938</v>
      </c>
      <c r="E127" s="50">
        <f t="shared" si="120"/>
        <v>183.25570234844631</v>
      </c>
      <c r="G127" s="52">
        <f t="shared" si="121"/>
        <v>2.3759037823030549</v>
      </c>
      <c r="H127" s="52">
        <f t="shared" si="122"/>
        <v>2.6423622272503073</v>
      </c>
      <c r="I127" s="52">
        <f t="shared" si="123"/>
        <v>2.9088206721975602</v>
      </c>
      <c r="J127" s="52">
        <f>IF(C127&lt;Calculation!D$19,0,G127)</f>
        <v>2.3759037823030549</v>
      </c>
      <c r="K127" s="52">
        <f>IF(D127&lt;Calculation!D$19,0,H127)</f>
        <v>2.6423622272503073</v>
      </c>
      <c r="L127" s="52">
        <f>IF(E127&lt;Calculation!D$19,0,I127)</f>
        <v>2.9088206721975602</v>
      </c>
      <c r="M127" s="52">
        <f>IF(IF(C127&lt;Calculation!D$19,0,C127*(R$3/(R$2+R$3)))&gt;0,$H$2*SIN(2*PI()*$E$2*B127)+$H$5,0)</f>
        <v>2.3923082767944277</v>
      </c>
      <c r="N127" s="52">
        <f>IF(IF(D127&lt;Calculation!D$19,0,D127*(R$3/(R$2+R$3)))&gt;0,$J$2*SIN(2*PI()*$E$2*B127)+$J$5,0)</f>
        <v>2.4646388150145704</v>
      </c>
      <c r="O127" s="52">
        <f>IF(IF(E127&lt;Calculation!D$19,0,E127*(R$3/(R$2+R$3)))&gt;0,$L$2*SIN(2*PI()*$E$2*B127)+$L$5,0)</f>
        <v>2.5435167788826094</v>
      </c>
      <c r="Q127" s="55">
        <f>(M127/Design!C$43)*10^3</f>
        <v>265.81203075493642</v>
      </c>
      <c r="R127" s="55">
        <f>(N127/Design!C$43)*10^3</f>
        <v>273.84875722384118</v>
      </c>
      <c r="S127" s="55">
        <f>(O127/Design!C$43)*10^3</f>
        <v>282.61297543140108</v>
      </c>
      <c r="U127" s="55">
        <f>(($H$2*SIN(2*PI()*$E$2*B127)+$H$5)/Design!C$43)*10^3</f>
        <v>265.81203075493642</v>
      </c>
      <c r="V127" s="55">
        <f>(($J$2*SIN(2*PI()*$E$2*B127)+$J$5)/Design!C$43)*10^3</f>
        <v>273.84875722384118</v>
      </c>
      <c r="W127" s="55">
        <f>(($L$2*SIN(2*PI()*$E$2*B127)+$L$5)/Design!C$43)*10^3</f>
        <v>282.61297543140108</v>
      </c>
      <c r="Y127" s="99">
        <f>IF(C127&lt;('LED Curve'!$D$14*(U127/$W$2)^3+'LED Curve'!$D$15*(U127/$W$2)^2+'LED Curve'!$D$16*(U127/$W$2)^1+'LED Curve'!$D$17)*$AC$2+((R$5-1)*Design!C$18),0,         ('LED Curve'!$D$14*(U127/$W$2)^3+'LED Curve'!$D$15*(U127/$W$2)^2+'LED Curve'!$D$16*(U127/$W$2)^1+'LED Curve'!$D$17)*$AC$2)</f>
        <v>26.978134941845276</v>
      </c>
      <c r="Z127" s="99">
        <f>IF(Y127=0,0,IF(C127&lt;Y127+('LED Curve'!$D$14*(U127/$W$3)^3+'LED Curve'!$D$15*(U127/$W$3)^2+'LED Curve'!$D$16*(U127/$W$3)^1+'LED Curve'!$D$17)*$AC$3+((R$5-2)*Design!C$18),0,         ('LED Curve'!$D$14*(U127/$W$3)^3+'LED Curve'!$D$15*(U127/$W$3)^2+'LED Curve'!$D$16*(U127/$W$3)^1+'LED Curve'!$D$17)*$AC$3))</f>
        <v>67.445337354613187</v>
      </c>
      <c r="AA127" s="99">
        <f>IF(Z127=0,0,IF(C127&lt;(SUM(Y127:Z127)+('LED Curve'!$D$14*(U127/$W$4)^3+'LED Curve'!$D$15*(U127/$W$4)^2+'LED Curve'!$D$16*(U127/$W$4)^1+'LED Curve'!$D$17)*$AC$4+((R$5-3)*Design!C$18)),0,         ('LED Curve'!$D$14*(U127/$W$4)^3+'LED Curve'!$D$15*(U127/$W$4)^2+'LED Curve'!$D$16*(U127/$W$4)^1+'LED Curve'!$D$17)*$AC$4))</f>
        <v>0</v>
      </c>
      <c r="AB127" s="99">
        <f>IF(AA127=0,0,IF(C127&lt;(SUM(Y127:AA127)+('LED Curve'!$D$14*(U127/$W$5)^3+'LED Curve'!$D$15*(U127/$W$5)^2+'LED Curve'!$D$16*(U127/$W$5)^1+'LED Curve'!$D$17)*$AC$5+((R$5-4)*Design!C$18)),0,         ('LED Curve'!$D$14*(U127/$W$5)^3+'LED Curve'!$D$15*(U127/$W$5)^2+'LED Curve'!$D$16*(U127/$W$5)^1+'LED Curve'!$D$17)*$AC$5))</f>
        <v>0</v>
      </c>
      <c r="AC127" s="99">
        <f>IF(AB127=0,0,IF(C127&lt;(SUM(Y127:AB127)+ ('LED Curve'!$D$14*(U127/$W$6)^3+'LED Curve'!$D$15*(U127/$W$6)^2+'LED Curve'!$D$16*(U127/$W$6)^1+'LED Curve'!$D$17)*$AC$6+((R$5-5)*Design!C$18)),0,         ('LED Curve'!$D$14*(U127/$W$6)^3+'LED Curve'!$D$15*(U127/$W$6)^2+'LED Curve'!$D$16*(U127/$W$6)^1+'LED Curve'!$D$17)*$AC$6))</f>
        <v>0</v>
      </c>
      <c r="AD127" s="99">
        <f>IF(AC127=0,0,IF(C127&lt;(SUM(Y127:AC127)+('LED Curve'!$D$14*(U127/$Z$2)^3+'LED Curve'!$D$15*(U127/$Z$2)^2+'LED Curve'!$D$16*(U127/$Z$2)^1+'LED Curve'!$D$17)*$AE$2+((R$5-6)*Design!C$18)),0,         ('LED Curve'!$D$14*(U127/$Z$2)^3+'LED Curve'!$D$15*(U127/$Z$2)^2+'LED Curve'!$D$16*(U127/$Z$2)^1+'LED Curve'!$D$17)*$AE$2))</f>
        <v>0</v>
      </c>
      <c r="AE127" s="99">
        <f>IF(AD127=0,0,IF(C127&lt;(SUM(Y127:AD127)+('LED Curve'!$D$14*(U127/$Z$3)^3+'LED Curve'!$D$15*(U127/$Z$3)^2+'LED Curve'!$D$16*(U127/$Z$3)^1+'LED Curve'!$D$17)*$AE$3+((R$5-7)*Design!C$18)),0,         ('LED Curve'!$D$14*(U127/$Z$3)^3+'LED Curve'!$D$15*(U127/$Z$3)^2+'LED Curve'!$D$16*(U127/$Z$3)^1+'LED Curve'!$D$17)*$AE$3))</f>
        <v>0</v>
      </c>
      <c r="AF127" s="99">
        <f>IF(AE127=0,0,IF(C127&lt;(SUM(Y127:AE127)+('LED Curve'!$D$14*(U127/$Z$4)^3+'LED Curve'!$D$15*(U127/$Z$4)^2+'LED Curve'!$D$16*(U127/$Z$4)^1+'LED Curve'!$D$17)*$AE$4+((R$5-8)*Design!C$18)),0,         ('LED Curve'!$D$14*(U127/$Z$4)^3+'LED Curve'!$D$15*(U127/$Z$4)^2+'LED Curve'!$D$16*(U127/$Z$4)^1+'LED Curve'!$D$17)*$AE$4))</f>
        <v>0</v>
      </c>
      <c r="AG127" s="99">
        <f>IF(AF127=0,0,IF(C127&lt;(SUM(Y127:AF127)+('LED Curve'!$D$14*(U127/$Z$5)^3+'LED Curve'!$D$15*(U127/$Z$5)^2+'LED Curve'!$D$16*(U127/$Z$5)^1+'LED Curve'!$D$17)*$AE$5+((R$5-9)*Design!C$18)),0,         ('LED Curve'!$D$14*(U127/$Z$5)^3+'LED Curve'!$D$15*(U127/$Z$5)^2+'LED Curve'!$D$16*(U127/$Z$5)^1+'LED Curve'!$D$17)*$AE$5))</f>
        <v>0</v>
      </c>
      <c r="AH127" s="99">
        <f>IF(AG127=0,0,IF(C127&lt;(SUM(Y127:AG127)+('LED Curve'!$D$14*(U127/$Z$6)^3+'LED Curve'!$D$15*(U127/$Z$6)^2+'LED Curve'!$D$16*(U127/$Z$6)^1+'LED Curve'!$D$17)*$AE$6+((R$5-10)*Design!C$18)),0,         ('LED Curve'!$D$14*(U127/$Z$6)^3+'LED Curve'!$D$15*(U127/$Z$6)^2+'LED Curve'!$D$16*(U127/$Z$6)^1+'LED Curve'!$D$17)*$AE$6))</f>
        <v>0</v>
      </c>
      <c r="AI127">
        <f t="shared" si="157"/>
        <v>94.423472296458471</v>
      </c>
      <c r="AJ127" s="57">
        <f>IF(D127&lt;('LED Curve'!$D$14*(V127/$W$2)^3+'LED Curve'!$D$15*(V127/$W$2)^2+'LED Curve'!$D$16*(V127/$W$2)^1+'LED Curve'!$D$17)*$AC$2+((R$5-1)*Design!C$18),0,         ('LED Curve'!$D$14*(V127/$W$2)^3+'LED Curve'!$D$15*(V127/$W$2)^2+'LED Curve'!$D$16*(V127/$W$2)^1+'LED Curve'!$D$17)*$AC$2)</f>
        <v>26.967092589423096</v>
      </c>
      <c r="AK127" s="57">
        <f>IF(AJ127=0,0,IF(D127&lt;AJ127+('LED Curve'!$D$14*(V127/$W$3)^3+'LED Curve'!$D$15*(V127/$W$3)^2+'LED Curve'!$D$16*(V127/$W$3)^1+'LED Curve'!$D$17)*$AC$3+((R$5-1)*Design!C$18),0,         ('LED Curve'!$D$14*(V127/$W$3)^3+'LED Curve'!$D$15*(V127/$W$3)^2+'LED Curve'!$D$16*(V127/$W$3)^1+'LED Curve'!$D$17)*$AC$3))</f>
        <v>67.417731473557737</v>
      </c>
      <c r="AL127" s="57">
        <f>IF(AK127=0,0,IF(D127&lt;(SUM(AJ127:AK127)+('LED Curve'!$D$14*(V127/$W$4)^3+'LED Curve'!$D$15*(V127/$W$4)^2+'LED Curve'!$D$16*(V127/$W$4)^1+'LED Curve'!$D$17)*$AC$4+((R$5-1)*Design!C$18)),0,         ('LED Curve'!$D$14*(V127/$W$4)^3+'LED Curve'!$D$15*(V127/$W$4)^2+'LED Curve'!$D$16*(V127/$W$4)^1+'LED Curve'!$D$17)*$AC$4))</f>
        <v>60.675958326201965</v>
      </c>
      <c r="AM127" s="57">
        <f>IF(AL127=0,0,IF(D127&lt;(SUM(AJ127:AL127)+('LED Curve'!$D$14*(V127/$W$5)^3+'LED Curve'!$D$15*(V127/$W$5)^2+'LED Curve'!$D$16*(V127/$W$5)^1+'LED Curve'!$D$17)*$AC$5+((R$5-1)*Design!C$18)),0,         ('LED Curve'!$D$14*(V127/$W$5)^3+'LED Curve'!$D$15*(V127/$W$5)^2+'LED Curve'!$D$16*(V127/$W$5)^1+'LED Curve'!$D$17)*$AC$5))</f>
        <v>0</v>
      </c>
      <c r="AN127" s="57">
        <f>IF(AM127=0,0,IF(D127&lt;(SUM(AJ127:AM127)+ ('LED Curve'!$D$14*(V127/$W$6)^3+'LED Curve'!$D$15*(V127/$W$6)^2+'LED Curve'!$D$16*(V127/$W$6)^1+'LED Curve'!$D$17)*$AC$6+((R$5-1)*Design!C$18)),0,         ('LED Curve'!$D$14*(V127/$W$6)^3+'LED Curve'!$D$15*(V127/$W$6)^2+'LED Curve'!$D$16*(V127/$W$6)^1+'LED Curve'!$D$17)*$AC$6))</f>
        <v>0</v>
      </c>
      <c r="AO127" s="57">
        <f>IF(AN127=0,0,IF(D127&lt;(SUM(AJ127:AN127)+('LED Curve'!$D$14*(V127/$Z$2)^3+'LED Curve'!$D$15*(V127/$Z$2)^2+'LED Curve'!$D$16*(V127/$Z$2)^1+'LED Curve'!$D$17)*$AE$2+((R$5-1)*Design!C$18)),0,         ('LED Curve'!$D$14*(V127/$Z$2)^3+'LED Curve'!$D$15*(V127/$Z$2)^2+'LED Curve'!$D$16*(V127/$Z$2)^1+'LED Curve'!$D$17)*$AE$2))</f>
        <v>0</v>
      </c>
      <c r="AP127" s="57">
        <f>IF(AO127=0,0,IF(D127&lt;(SUM(AJ127:AO127)+('LED Curve'!$D$14*(V127/$Z$3)^3+'LED Curve'!$D$15*(V127/$Z$3)^2+'LED Curve'!$D$16*(V127/$Z$3)^1+'LED Curve'!$D$17)*$AE$3+((R$5-1)*Design!C$18)),0,         ('LED Curve'!$D$14*(V127/$Z$3)^3+'LED Curve'!$D$15*(V127/$Z$3)^2+'LED Curve'!$D$16*(V127/$Z$3)^1+'LED Curve'!$D$17)*$AE$3))</f>
        <v>0</v>
      </c>
      <c r="AQ127" s="57">
        <f>IF(AP127=0,0,IF(D127&lt;(SUM(AJ127:AP127)+('LED Curve'!$D$14*(V127/$Z$4)^3+'LED Curve'!$D$15*(V127/$Z$4)^2+'LED Curve'!$D$16*(V127/$Z$4)^1+'LED Curve'!$D$17)*$AE$4+((R$5-1)*Design!C$18)),0,         ('LED Curve'!$D$14*(V127/$Z$4)^3+'LED Curve'!$D$15*(V127/$Z$4)^2+'LED Curve'!$D$16*(V127/$Z$4)^1+'LED Curve'!$D$17)*$AE$4))</f>
        <v>0</v>
      </c>
      <c r="AR127" s="57">
        <f>IF(AQ127=0,0,IF(D127&lt;(SUM(AJ127:AQ127)+('LED Curve'!$D$14*(V127/$Z$5)^3+'LED Curve'!$D$15*(V127/$Z$5)^2+'LED Curve'!$D$16*(V127/$Z$5)^1+'LED Curve'!$D$17)*$AE$5+((R$5-1)*Design!C$18)),0,         ('LED Curve'!$D$14*(V127/$Z$5)^3+'LED Curve'!$D$15*(V127/$Z$5)^2+'LED Curve'!$D$16*(V127/$Z$5)^1+'LED Curve'!$D$17)*$AE$5))</f>
        <v>0</v>
      </c>
      <c r="AS127" s="57">
        <f>IF(AR127=0,0,IF(D127&lt;(SUM(AJ127:AR127)+('LED Curve'!$D$14*(V127/$Z$6)^3+'LED Curve'!$D$15*(V127/$Z$6)^2+'LED Curve'!$D$16*(V127/$Z$6)^1+'LED Curve'!$D$17)*$AE$6+((R$5-1)*Design!C$18)),0,         ('LED Curve'!$D$14*(V127/$Z$6)^3+'LED Curve'!$D$15*(V127/$Z$6)^2+'LED Curve'!$D$16*(V127/$Z$6)^1+'LED Curve'!$D$17)*$AE$6))</f>
        <v>0</v>
      </c>
      <c r="AU127" s="59">
        <f>IF(E127&lt;('LED Curve'!$D$14*(W127/$W$2)^3+'LED Curve'!$D$15*(W127/$W$2)^2+'LED Curve'!$D$16*(W127/$W$2)^1+'LED Curve'!$D$17)*$AC$2+((R$5-1)*Design!C$18),0,         ('LED Curve'!$D$14*(W127/$W$2)^3+'LED Curve'!$D$15*(W127/$W$2)^2+'LED Curve'!$D$16*(W127/$W$2)^1+'LED Curve'!$D$17)*$AC$2)</f>
        <v>26.933256108643636</v>
      </c>
      <c r="AV127" s="59">
        <f>IF(AU127=0,0,IF(E127&lt;AU127+('LED Curve'!$D$14*(W127/$W$3)^3+'LED Curve'!$D$15*(W127/$W$3)^2+'LED Curve'!$D$16*(W127/$W$3)^1+'LED Curve'!$D$17)*$AC$3+((R$5-2)*Design!C$18),0,         ('LED Curve'!$D$14*(W127/$W$3)^3+'LED Curve'!$D$15*(W127/$W$3)^2+'LED Curve'!$D$16*(W127/$W$3)^1+'LED Curve'!$D$17)*$AC$3))</f>
        <v>67.333140271609096</v>
      </c>
      <c r="AW127" s="59">
        <f>IF(AV127=0,0,IF(E127&lt;(SUM(AU127:AV127)+('LED Curve'!$D$14*(W127/$W$4)^3+'LED Curve'!$D$15*(W127/$W$4)^2+'LED Curve'!$D$16*(W127/$W$4)^1+'LED Curve'!$D$17)*$AC$4+((R$5-3)*Design!C$18)),0,         ('LED Curve'!$D$14*(W127/$W$4)^3+'LED Curve'!$D$15*(W127/$W$4)^2+'LED Curve'!$D$16*(W127/$W$4)^1+'LED Curve'!$D$17)*$AC$4))</f>
        <v>60.599826244448181</v>
      </c>
      <c r="AX127" s="59">
        <f>IF(AW127=0,0,IF(E127&lt;(SUM(AU127:AW127)+('LED Curve'!$D$14*(W127/$W$5)^3+'LED Curve'!$D$15*(W127/$W$5)^2+'LED Curve'!$D$16*(W127/$W$5)^1+'LED Curve'!$D$17)*$AC$5+((R$5-4)*Design!C$18)),0,         ('LED Curve'!$D$14*(W127/$W$5)^3+'LED Curve'!$D$15*(W127/$W$5)^2+'LED Curve'!$D$16*(W127/$W$5)^1+'LED Curve'!$D$17)*$AC$5))</f>
        <v>0</v>
      </c>
      <c r="AY127" s="59">
        <f>IF(AX127=0,0,IF(E127&lt;(SUM(AU127:AX127)+ ('LED Curve'!$D$14*(W127/$W$6)^3+'LED Curve'!$D$15*(W127/$W$6)^2+'LED Curve'!$D$16*(W127/$W$6)^1+'LED Curve'!$D$17)*$AC$6+((R$5-5)*Design!C$18)),0,         ('LED Curve'!$D$14*(W127/$W$6)^3+'LED Curve'!$D$15*(W127/$W$6)^2+'LED Curve'!$D$16*(W127/$W$6)^1+'LED Curve'!$D$17)*$AC$6))</f>
        <v>0</v>
      </c>
      <c r="AZ127" s="59">
        <f>IF(AY127=0,0,IF(E127&lt;(SUM(AU127:AY127)+('LED Curve'!$D$14*(W127/$Z$2)^3+'LED Curve'!$D$15*(W127/$Z$2)^2+'LED Curve'!$D$16*(W127/$Z$2)^1+'LED Curve'!$D$17)*$AE$2+((R$5-6)*Design!C$18)),0,         ('LED Curve'!$D$14*(W127/$Z$2)^3+'LED Curve'!$D$15*(W127/$Z$2)^2+'LED Curve'!$D$16*(W127/$Z$2)^1+'LED Curve'!$D$17)*$AE$2))</f>
        <v>0</v>
      </c>
      <c r="BA127" s="59">
        <f>IF(AZ127=0,0,IF(E127&lt;(SUM(AU127:AZ127)+('LED Curve'!$D$14*(W127/$Z$3)^3+'LED Curve'!$D$15*(W127/$Z$3)^2+'LED Curve'!$D$16*(W127/$Z$3)^1+'LED Curve'!$D$17)*$AE$3+((R$5-7)*Design!C$18)),0,         ('LED Curve'!$D$14*(W127/$Z$3)^3+'LED Curve'!$D$15*(W127/$Z$3)^2+'LED Curve'!$D$16*(W127/$Z$3)^1+'LED Curve'!$D$17)*$AE$3))</f>
        <v>0</v>
      </c>
      <c r="BB127" s="59">
        <f>IF(BA127=0,0,IF(E127&lt;(SUM(AU127:BA127)+('LED Curve'!$D$14*(W127/$Z$4)^3+'LED Curve'!$D$15*(W127/$Z$4)^2+'LED Curve'!$D$16*(W127/$Z$4)^1+'LED Curve'!$D$17)*$AE$4+((R$5-8)*Design!C$18)),0,         ('LED Curve'!$D$14*(W127/$Z$4)^3+'LED Curve'!$D$15*(W127/$Z$4)^2+'LED Curve'!$D$16*(W127/$Z$4)^1+'LED Curve'!$D$17)*$AE$4))</f>
        <v>0</v>
      </c>
      <c r="BC127" s="59">
        <f>IF(BB127=0,0,IF(E127&lt;(SUM(AU127:BB127)+('LED Curve'!$D$14*(W127/$Z$5)^3+'LED Curve'!$D$15*(W127/$Z$5)^2+'LED Curve'!$D$16*(W127/$Z$5)^1+'LED Curve'!$D$17)*$AE$5+((R$5-9)*Design!C$18)),0,         ('LED Curve'!$D$14*(W127/$Z$5)^3+'LED Curve'!$D$15*(W127/$Z$5)^2+'LED Curve'!$D$16*(W127/$Z$5)^1+'LED Curve'!$D$17)*$AE$5))</f>
        <v>0</v>
      </c>
      <c r="BD127" s="59">
        <f>IF(BC127=0,0,IF(E127&lt;(SUM(AU127:BC127)+('LED Curve'!$D$14*(W127/$Z$6)^3+'LED Curve'!$D$15*(W127/$Z$6)^2+'LED Curve'!$D$16*(W127/$Z$6)^1+'LED Curve'!$D$17)*$AE$6+((R$5-10)*Design!C$18)),0,         ('LED Curve'!$D$14*(W127/$Z$6)^3+'LED Curve'!$D$15*(W127/$Z$6)^2+'LED Curve'!$D$16*(W127/$Z$6)^1+'LED Curve'!$D$17)*$AE$6))</f>
        <v>0</v>
      </c>
      <c r="BE127">
        <f t="shared" si="158"/>
        <v>154.86622262470092</v>
      </c>
      <c r="BF127" s="64">
        <f t="shared" si="124"/>
        <v>265.81203075493642</v>
      </c>
      <c r="BG127" s="64">
        <f t="shared" si="125"/>
        <v>265.81203075493642</v>
      </c>
      <c r="BH127" s="64">
        <f t="shared" si="126"/>
        <v>0</v>
      </c>
      <c r="BI127" s="64">
        <f t="shared" si="127"/>
        <v>0</v>
      </c>
      <c r="BJ127" s="64">
        <f t="shared" si="128"/>
        <v>0</v>
      </c>
      <c r="BK127" s="64">
        <f t="shared" si="129"/>
        <v>0</v>
      </c>
      <c r="BL127" s="64">
        <f t="shared" si="130"/>
        <v>0</v>
      </c>
      <c r="BM127" s="64">
        <f t="shared" si="131"/>
        <v>0</v>
      </c>
      <c r="BN127" s="64">
        <f t="shared" si="132"/>
        <v>0</v>
      </c>
      <c r="BO127" s="64">
        <f t="shared" si="133"/>
        <v>0</v>
      </c>
      <c r="BQ127" s="67">
        <f t="shared" si="134"/>
        <v>273.84875722384118</v>
      </c>
      <c r="BR127" s="67">
        <f t="shared" si="135"/>
        <v>273.84875722384118</v>
      </c>
      <c r="BS127" s="67">
        <f t="shared" si="136"/>
        <v>273.84875722384118</v>
      </c>
      <c r="BT127" s="67">
        <f t="shared" si="137"/>
        <v>0</v>
      </c>
      <c r="BU127" s="67">
        <f t="shared" si="138"/>
        <v>0</v>
      </c>
      <c r="BV127" s="67">
        <f t="shared" si="139"/>
        <v>0</v>
      </c>
      <c r="BW127" s="67">
        <f t="shared" si="140"/>
        <v>0</v>
      </c>
      <c r="BX127" s="67">
        <f t="shared" si="141"/>
        <v>0</v>
      </c>
      <c r="BY127" s="67">
        <f t="shared" si="142"/>
        <v>0</v>
      </c>
      <c r="BZ127" s="67">
        <f t="shared" si="143"/>
        <v>0</v>
      </c>
      <c r="CB127" s="70">
        <f t="shared" si="144"/>
        <v>282.61297543140108</v>
      </c>
      <c r="CC127" s="70">
        <f t="shared" si="145"/>
        <v>282.61297543140108</v>
      </c>
      <c r="CD127" s="70">
        <f t="shared" si="146"/>
        <v>282.61297543140108</v>
      </c>
      <c r="CE127" s="70">
        <f t="shared" si="147"/>
        <v>0</v>
      </c>
      <c r="CF127" s="70">
        <f t="shared" si="148"/>
        <v>0</v>
      </c>
      <c r="CG127" s="70">
        <f t="shared" si="149"/>
        <v>0</v>
      </c>
      <c r="CH127" s="70">
        <f t="shared" si="150"/>
        <v>0</v>
      </c>
      <c r="CI127" s="70">
        <f t="shared" si="151"/>
        <v>0</v>
      </c>
      <c r="CJ127" s="70">
        <f t="shared" si="152"/>
        <v>0</v>
      </c>
      <c r="CK127" s="70">
        <f t="shared" si="153"/>
        <v>0</v>
      </c>
      <c r="CL127">
        <f t="shared" si="159"/>
        <v>847.83892629420325</v>
      </c>
      <c r="CM127" s="64">
        <f t="shared" si="160"/>
        <v>265.81203075493642</v>
      </c>
      <c r="CN127" s="64">
        <f t="shared" si="161"/>
        <v>265.81203075493642</v>
      </c>
      <c r="CO127" s="64">
        <f t="shared" si="162"/>
        <v>0</v>
      </c>
      <c r="CP127" s="64">
        <f t="shared" si="163"/>
        <v>0</v>
      </c>
      <c r="CQ127" s="64">
        <f t="shared" si="164"/>
        <v>0</v>
      </c>
      <c r="CR127" s="64">
        <f t="shared" si="165"/>
        <v>0</v>
      </c>
      <c r="CS127" s="64">
        <f t="shared" si="166"/>
        <v>0</v>
      </c>
      <c r="CT127" s="64">
        <f t="shared" si="167"/>
        <v>0</v>
      </c>
      <c r="CU127" s="64">
        <f t="shared" si="168"/>
        <v>0</v>
      </c>
      <c r="CV127" s="64">
        <f t="shared" si="169"/>
        <v>0</v>
      </c>
      <c r="CX127" s="103">
        <f t="shared" si="170"/>
        <v>273.84875722384118</v>
      </c>
      <c r="CY127" s="103">
        <f t="shared" si="171"/>
        <v>273.84875722384118</v>
      </c>
      <c r="CZ127" s="103">
        <f t="shared" si="172"/>
        <v>273.84875722384118</v>
      </c>
      <c r="DA127" s="103">
        <f t="shared" si="173"/>
        <v>0</v>
      </c>
      <c r="DB127" s="103">
        <f t="shared" si="174"/>
        <v>0</v>
      </c>
      <c r="DC127" s="103">
        <f t="shared" si="175"/>
        <v>0</v>
      </c>
      <c r="DD127" s="103">
        <f t="shared" si="176"/>
        <v>0</v>
      </c>
      <c r="DE127" s="103">
        <f t="shared" si="177"/>
        <v>0</v>
      </c>
      <c r="DF127" s="103">
        <f t="shared" si="178"/>
        <v>0</v>
      </c>
      <c r="DG127" s="103">
        <f t="shared" si="179"/>
        <v>0</v>
      </c>
      <c r="DI127" s="70">
        <f t="shared" si="180"/>
        <v>282.61297543140108</v>
      </c>
      <c r="DJ127" s="70">
        <f t="shared" si="181"/>
        <v>282.61297543140108</v>
      </c>
      <c r="DK127" s="70">
        <f t="shared" si="182"/>
        <v>282.61297543140108</v>
      </c>
      <c r="DL127" s="70">
        <f t="shared" si="183"/>
        <v>0</v>
      </c>
      <c r="DM127" s="70">
        <f t="shared" si="184"/>
        <v>0</v>
      </c>
      <c r="DN127" s="70">
        <f t="shared" si="185"/>
        <v>0</v>
      </c>
      <c r="DO127" s="70">
        <f t="shared" si="186"/>
        <v>0</v>
      </c>
      <c r="DP127" s="70">
        <f t="shared" si="187"/>
        <v>0</v>
      </c>
      <c r="DQ127" s="70">
        <f t="shared" si="188"/>
        <v>0</v>
      </c>
      <c r="DR127" s="70">
        <f t="shared" si="189"/>
        <v>0</v>
      </c>
      <c r="DT127">
        <f t="shared" si="190"/>
        <v>39.787259982895492</v>
      </c>
      <c r="DU127">
        <f t="shared" si="191"/>
        <v>45.587279560266218</v>
      </c>
      <c r="DV127">
        <f t="shared" si="192"/>
        <v>51.790439305465604</v>
      </c>
      <c r="DX127">
        <f t="shared" si="193"/>
        <v>0.83479189418342381</v>
      </c>
      <c r="DY127">
        <f t="shared" si="194"/>
        <v>0.83057845508132355</v>
      </c>
      <c r="DZ127">
        <f t="shared" si="195"/>
        <v>0.82604571455188036</v>
      </c>
      <c r="EB127">
        <f t="shared" si="196"/>
        <v>7.1711128348726021</v>
      </c>
      <c r="EC127">
        <f t="shared" si="197"/>
        <v>17.927782087181502</v>
      </c>
      <c r="ED127">
        <f t="shared" si="198"/>
        <v>0</v>
      </c>
      <c r="EE127">
        <f t="shared" si="199"/>
        <v>0</v>
      </c>
      <c r="EF127">
        <f t="shared" si="200"/>
        <v>0</v>
      </c>
      <c r="EG127">
        <f t="shared" si="201"/>
        <v>0</v>
      </c>
      <c r="EH127">
        <f t="shared" si="202"/>
        <v>0</v>
      </c>
      <c r="EI127">
        <f t="shared" si="203"/>
        <v>0</v>
      </c>
      <c r="EJ127">
        <f t="shared" si="204"/>
        <v>0</v>
      </c>
      <c r="EK127">
        <f t="shared" si="205"/>
        <v>0</v>
      </c>
      <c r="EM127">
        <f t="shared" si="206"/>
        <v>7.3849047915537724</v>
      </c>
      <c r="EN127">
        <f t="shared" si="207"/>
        <v>18.462261978884428</v>
      </c>
      <c r="EO127">
        <f t="shared" si="208"/>
        <v>16.616035780995986</v>
      </c>
      <c r="EP127">
        <f t="shared" si="209"/>
        <v>0</v>
      </c>
      <c r="EQ127">
        <f t="shared" si="210"/>
        <v>0</v>
      </c>
      <c r="ER127">
        <f t="shared" si="211"/>
        <v>0</v>
      </c>
      <c r="ES127">
        <f t="shared" si="212"/>
        <v>0</v>
      </c>
      <c r="ET127">
        <f t="shared" si="213"/>
        <v>0</v>
      </c>
      <c r="EU127">
        <f t="shared" si="214"/>
        <v>0</v>
      </c>
      <c r="EV127">
        <f t="shared" si="215"/>
        <v>0</v>
      </c>
      <c r="EX127">
        <f t="shared" si="216"/>
        <v>7.6116876469197372</v>
      </c>
      <c r="EY127">
        <f t="shared" si="217"/>
        <v>19.029219117299345</v>
      </c>
      <c r="EZ127">
        <f t="shared" si="218"/>
        <v>17.126297205569408</v>
      </c>
      <c r="FA127">
        <f t="shared" si="219"/>
        <v>0</v>
      </c>
      <c r="FB127">
        <f t="shared" si="220"/>
        <v>0</v>
      </c>
      <c r="FC127">
        <f t="shared" si="221"/>
        <v>0</v>
      </c>
      <c r="FD127">
        <f t="shared" si="222"/>
        <v>0</v>
      </c>
      <c r="FE127">
        <f t="shared" si="223"/>
        <v>0</v>
      </c>
      <c r="FF127">
        <f t="shared" si="224"/>
        <v>0</v>
      </c>
      <c r="FG127">
        <f t="shared" si="225"/>
        <v>0</v>
      </c>
      <c r="FJ127">
        <f>IF($W$2=0,0,IF(BF127&lt;=0,0,('LED Curve'!$D$19*(BF127/$W$2)^3+'LED Curve'!$D$20*(BF127/$W$2)^2+'LED Curve'!$D$21*(BF127/$W$2)^1+'LED Curve'!$D$22)*$AC$2*$W$2))</f>
        <v>869.28148108648168</v>
      </c>
      <c r="FK127">
        <f>IF($W$3=0,0,IF(BG127&lt;=0,0,('LED Curve'!$D$19*(BG127/$W$3)^3+'LED Curve'!$D$20*(BG127/$W$3)^2+'LED Curve'!$D$21*(BG127/$W$3)^1+'LED Curve'!$D$22)*$AC$3*$W$3))</f>
        <v>2173.2037027162041</v>
      </c>
      <c r="FL127">
        <f>IF($W$4=0,0,IF(BH127&lt;=0,0,('LED Curve'!$D$19*(BH127/$W$4)^3+'LED Curve'!$D$20*(BH127/$W$4)^2+'LED Curve'!$D$21*(BH127/$W$4)^1+'LED Curve'!$D$22)*$AC$4*$W$4))</f>
        <v>0</v>
      </c>
      <c r="FM127">
        <f>IF($W$5=0,0,IF(BI127&lt;=0,0,('LED Curve'!$D$19*(BI127/$W$5)^3+'LED Curve'!$D$20*(BI127/$W$5)^2+'LED Curve'!$D$21*(BI127/$W$5)^1+'LED Curve'!$D$22)*$AC$5*$W$5))</f>
        <v>0</v>
      </c>
      <c r="FN127">
        <f>IF($W$6=0,0,IF(BJ127&lt;=0,0,('LED Curve'!$D$19*(BJ127/$W$6)^3+'LED Curve'!$D$20*(BJ127/$W$6)^2+'LED Curve'!$D$21*(BJ127/$W$6)^1+'LED Curve'!$D$22)*$AC$6*$W$6))</f>
        <v>0</v>
      </c>
      <c r="FO127">
        <f>IF($Z$2=0,0,IF(BK127&lt;=0,0,('LED Curve'!$D$19*(BK127/$Z$2)^3+'LED Curve'!$D$20*(BK127/$Z$2)^2+'LED Curve'!$D$21*(BK127/$Z$2)^1+'LED Curve'!$D$22)*$AE$2*$Z$2))</f>
        <v>0</v>
      </c>
      <c r="FP127">
        <f>IF($Z$3=0,0,IF(BL127&lt;=0,0,('LED Curve'!$D$19*(BL127/$Z$3)^3+'LED Curve'!$D$20*(BL127/$Z$3)^2+'LED Curve'!$D$21*(BL127/$Z$3)^1+'LED Curve'!$D$22)*$AE$3*$Z$3))</f>
        <v>0</v>
      </c>
      <c r="FQ127">
        <f>IF($Z$4=0,0,IF(BM127&lt;=0,0,('LED Curve'!$D$19*(BM127/$Z$4)^3+'LED Curve'!$D$20*(BM127/$Z$4)^2+'LED Curve'!$D$21*(BM127/$Z$4)^1+'LED Curve'!$D$22)*$AE$4*$Z$4))</f>
        <v>0</v>
      </c>
      <c r="FR127">
        <f>IF($Z$5=0,0,IF(BN127&lt;=0,0,('LED Curve'!$D$19*(BN127/$Z$5)^3+'LED Curve'!$D$20*(BN127/$Z$5)^2+'LED Curve'!$D$21*(BN127/$Z$5)^1+'LED Curve'!$D$22)*$AE$5*$Z$5))</f>
        <v>0</v>
      </c>
      <c r="FS127">
        <f>IF($Z$6=0,0,IF(BO127&lt;=0,0,('LED Curve'!$D$19*(BO127/$Z$6)^3+'LED Curve'!$D$20*(BO127/$Z$6)^2+'LED Curve'!$D$21*(BO127/$Z$6)^1+'LED Curve'!$D$22)*$AE$6*$Z$6))</f>
        <v>0</v>
      </c>
      <c r="FU127">
        <f>IF($W$2=0,0,IF(BQ127&lt;=0,0,('LED Curve'!$D$19*(BQ127/$W$2)^3+'LED Curve'!$D$20*(BQ127/$W$2)^2+'LED Curve'!$D$21*(BQ127/$W$2)^1+'LED Curve'!$D$22)*$AC$2*$W$2))</f>
        <v>882.66631171127028</v>
      </c>
      <c r="FV127">
        <f>IF($W$3=0,0,IF(BR127&lt;=0,0,('LED Curve'!$D$19*(BR127/$W$3)^3+'LED Curve'!$D$20*(BR127/$W$3)^2+'LED Curve'!$D$21*(BR127/$W$3)^1+'LED Curve'!$D$22)*$AC$3*$W$3))</f>
        <v>2206.6657792781757</v>
      </c>
      <c r="FW127">
        <f>IF($W$4=0,0,IF(BS127&lt;=0,0,('LED Curve'!$D$19*(BS127/$W$4)^3+'LED Curve'!$D$20*(BS127/$W$4)^2+'LED Curve'!$D$21*(BS127/$W$4)^1+'LED Curve'!$D$22)*$AC$4*$W$4))</f>
        <v>1985.9992013503581</v>
      </c>
      <c r="FX127">
        <f>IF($W$5=0,0,IF(BT127&lt;=0,0,('LED Curve'!$D$19*(BT127/$W$5)^3+'LED Curve'!$D$20*(BT127/$W$5)^2+'LED Curve'!$D$21*(BT127/$W$5)^1+'LED Curve'!$D$22)*$AC$5*$W$5))</f>
        <v>0</v>
      </c>
      <c r="FY127">
        <f>IF($W$6=0,0,IF(BU127&lt;=0,0,('LED Curve'!$D$19*(BU127/$W$6)^3+'LED Curve'!$D$20*(BU127/$W$6)^2+'LED Curve'!$D$21*(BU127/$W$6)^1+'LED Curve'!$D$22)*$AC$6*$W$6))</f>
        <v>0</v>
      </c>
      <c r="FZ127">
        <f>IF($Z$2=0,0,IF(BV127&lt;=0,0,('LED Curve'!$D$19*(BV127/$Z$2)^3+'LED Curve'!$D$20*(BV127/$Z$2)^2+'LED Curve'!$D$21*(BV127/$Z$2)^1+'LED Curve'!$D$22)*$AE$2*$Z$2))</f>
        <v>0</v>
      </c>
      <c r="GA127">
        <f>IF($Z$3=0,0,IF(BW127&lt;=0,0,('LED Curve'!$D$19*(BW127/$Z$3)^3+'LED Curve'!$D$20*(BW127/$Z$3)^2+'LED Curve'!$D$21*(BW127/$Z$3)^1+'LED Curve'!$D$22)*$AE$3*$Z$3))</f>
        <v>0</v>
      </c>
      <c r="GB127">
        <f>IF($Z$4=0,0,IF(BX127&lt;=0,0,('LED Curve'!$D$19*(BX127/$Z$4)^3+'LED Curve'!$D$20*(BX127/$Z$4)^2+'LED Curve'!$D$21*(BX127/$Z$4)^1+'LED Curve'!$D$22)*$AE$4*$Z$4))</f>
        <v>0</v>
      </c>
      <c r="GC127">
        <f>IF($Z$5=0,0,IF(BY127&lt;=0,0,('LED Curve'!$D$19*(BY127/$Z$5)^3+'LED Curve'!$D$20*(BY127/$Z$5)^2+'LED Curve'!$D$21*(BY127/$Z$5)^1+'LED Curve'!$D$22)*$AE$5*$Z$5))</f>
        <v>0</v>
      </c>
      <c r="GD127">
        <f>IF($Z$6=0,0,IF(BZ127&lt;=0,0,('LED Curve'!$D$19*(BZ127/$Z$6)^3+'LED Curve'!$D$20*(BZ127/$Z$6)^2+'LED Curve'!$D$21*(BZ127/$Z$6)^1+'LED Curve'!$D$22)*$AE$6*$Z$6))</f>
        <v>0</v>
      </c>
      <c r="GF127">
        <f>IF($W$2=0,0,IF(CB127&lt;=0,0,('LED Curve'!$D$19*(CB127/$W$2)^3+'LED Curve'!$D$20*(CB127/$W$2)^2+'LED Curve'!$D$21*(CB127/$W$2)^1+'LED Curve'!$D$22)*$AC$2*$W$2))</f>
        <v>896.08700267644895</v>
      </c>
      <c r="GG127">
        <f>IF($W$3=0,0,IF(CC127&lt;=0,0,('LED Curve'!$D$19*(CC127/$W$3)^3+'LED Curve'!$D$20*(CC127/$W$3)^2+'LED Curve'!$D$21*(CC127/$W$3)^1+'LED Curve'!$D$22)*$AC$3*$W$3))</f>
        <v>2240.2175066911223</v>
      </c>
      <c r="GH127">
        <f>IF($W$4=0,0,IF(CD127&lt;=0,0,('LED Curve'!$D$19*(CD127/$W$4)^3+'LED Curve'!$D$20*(CD127/$W$4)^2+'LED Curve'!$D$21*(CD127/$W$4)^1+'LED Curve'!$D$22)*$AC$4*$W$4))</f>
        <v>2016.1957560220101</v>
      </c>
      <c r="GI127">
        <f>IF($W$5=0,0,IF(CE127&lt;=0,0,('LED Curve'!$D$19*(CE127/$W$5)^3+'LED Curve'!$D$20*(CE127/$W$5)^2+'LED Curve'!$D$21*(CE127/$W$5)^1+'LED Curve'!$D$22)*$AC$5*$W$5))</f>
        <v>0</v>
      </c>
      <c r="GJ127">
        <f>IF($W$6=0,0,IF(CF127&lt;=0,0,('LED Curve'!$D$19*(CF127/$W$6)^3+'LED Curve'!$D$20*(CF127/$W$6)^2+'LED Curve'!$D$21*(CF127/$W$6)^1+'LED Curve'!$D$22)*$AC$6*$W$6))</f>
        <v>0</v>
      </c>
      <c r="GK127">
        <f>IF($Z$2=0,0,IF(CG127&lt;=0,0,('LED Curve'!$D$19*(CG127/$Z$2)^3+'LED Curve'!$D$20*(CG127/$Z$2)^2+'LED Curve'!$D$21*(CG127/$Z$2)^1+'LED Curve'!$D$22)*$AE$2*$Z$2))</f>
        <v>0</v>
      </c>
      <c r="GL127">
        <f>IF($Z$3=0,0,IF(CH127&lt;=0,0,('LED Curve'!$D$19*(CH127/$Z$3)^3+'LED Curve'!$D$20*(CH127/$Z$3)^2+'LED Curve'!$D$21*(CH127/$Z$3)^1+'LED Curve'!$D$22)*$AE$3*$Z$3))</f>
        <v>0</v>
      </c>
      <c r="GM127">
        <f>IF($Z$4=0,0,IF(CI127&lt;=0,0,('LED Curve'!$D$19*(CI127/$Z$4)^3+'LED Curve'!$D$20*(CI127/$Z$4)^2+'LED Curve'!$D$21*(CI127/$Z$4)^1+'LED Curve'!$D$22)*$AE$4*$Z$4))</f>
        <v>0</v>
      </c>
      <c r="GN127">
        <f>IF($Z$5=0,0,IF(CJ127&lt;=0,0,('LED Curve'!$D$19*(CJ127/$Z$5)^3+'LED Curve'!$D$20*(CJ127/$Z$5)^2+'LED Curve'!$D$21*(CJ127/$Z$5)^1+'LED Curve'!$D$22)*$AE$5*$Z$5))</f>
        <v>0</v>
      </c>
      <c r="GO127">
        <f>IF($Z$6=0,0,IF(CK127&lt;=0,0,('LED Curve'!$D$19*(CK127/$Z$6)^3+'LED Curve'!$D$20*(CK127/$Z$6)^2+'LED Curve'!$D$21*(CK127/$Z$6)^1+'LED Curve'!$D$22)*$AE$6*$Z$6))</f>
        <v>0</v>
      </c>
      <c r="GQ127">
        <f t="shared" si="226"/>
        <v>3042.4851838026857</v>
      </c>
      <c r="GR127">
        <f t="shared" si="154"/>
        <v>1277.5892983851077</v>
      </c>
      <c r="GS127">
        <f t="shared" si="227"/>
        <v>5075.3312923398043</v>
      </c>
      <c r="GT127">
        <f t="shared" si="155"/>
        <v>2767.1053755006888</v>
      </c>
      <c r="GU127">
        <f t="shared" si="228"/>
        <v>5152.5002653895808</v>
      </c>
      <c r="GV127">
        <f t="shared" si="156"/>
        <v>2590.3882208312434</v>
      </c>
    </row>
    <row r="128" spans="1:204" ht="16.899999999999999">
      <c r="A128">
        <v>117</v>
      </c>
      <c r="B128">
        <f t="shared" si="117"/>
        <v>3.8085937499999999E-3</v>
      </c>
      <c r="C128" s="50">
        <f t="shared" si="118"/>
        <v>149.94557816942657</v>
      </c>
      <c r="D128" s="50">
        <f t="shared" si="119"/>
        <v>166.76175352158509</v>
      </c>
      <c r="E128" s="50">
        <f t="shared" si="120"/>
        <v>183.57792887374359</v>
      </c>
      <c r="G128" s="52">
        <f t="shared" si="121"/>
        <v>2.3800885423718503</v>
      </c>
      <c r="H128" s="52">
        <f t="shared" si="122"/>
        <v>2.6470119606600808</v>
      </c>
      <c r="I128" s="52">
        <f t="shared" si="123"/>
        <v>2.9139353789483109</v>
      </c>
      <c r="J128" s="52">
        <f>IF(C128&lt;Calculation!D$19,0,G128)</f>
        <v>2.3800885423718503</v>
      </c>
      <c r="K128" s="52">
        <f>IF(D128&lt;Calculation!D$19,0,H128)</f>
        <v>2.6470119606600808</v>
      </c>
      <c r="L128" s="52">
        <f>IF(E128&lt;Calculation!D$19,0,I128)</f>
        <v>2.9139353789483109</v>
      </c>
      <c r="M128" s="52">
        <f>IF(IF(C128&lt;Calculation!D$19,0,C128*(R$3/(R$2+R$3)))&gt;0,$H$2*SIN(2*PI()*$E$2*B128)+$H$5,0)</f>
        <v>2.3964930368632236</v>
      </c>
      <c r="N128" s="52">
        <f>IF(IF(D128&lt;Calculation!D$19,0,D128*(R$3/(R$2+R$3)))&gt;0,$J$2*SIN(2*PI()*$E$2*B128)+$J$5,0)</f>
        <v>2.4692885484243434</v>
      </c>
      <c r="O128" s="52">
        <f>IF(IF(E128&lt;Calculation!D$19,0,E128*(R$3/(R$2+R$3)))&gt;0,$L$2*SIN(2*PI()*$E$2*B128)+$L$5,0)</f>
        <v>2.5486314856333596</v>
      </c>
      <c r="Q128" s="55">
        <f>(M128/Design!C$43)*10^3</f>
        <v>266.2770040959137</v>
      </c>
      <c r="R128" s="55">
        <f>(N128/Design!C$43)*10^3</f>
        <v>274.36539426937151</v>
      </c>
      <c r="S128" s="55">
        <f>(O128/Design!C$43)*10^3</f>
        <v>283.18127618148441</v>
      </c>
      <c r="U128" s="55">
        <f>(($H$2*SIN(2*PI()*$E$2*B128)+$H$5)/Design!C$43)*10^3</f>
        <v>266.2770040959137</v>
      </c>
      <c r="V128" s="55">
        <f>(($J$2*SIN(2*PI()*$E$2*B128)+$J$5)/Design!C$43)*10^3</f>
        <v>274.36539426937151</v>
      </c>
      <c r="W128" s="55">
        <f>(($L$2*SIN(2*PI()*$E$2*B128)+$L$5)/Design!C$43)*10^3</f>
        <v>283.18127618148441</v>
      </c>
      <c r="Y128" s="99">
        <f>IF(C128&lt;('LED Curve'!$D$14*(U128/$W$2)^3+'LED Curve'!$D$15*(U128/$W$2)^2+'LED Curve'!$D$16*(U128/$W$2)^1+'LED Curve'!$D$17)*$AC$2+((R$5-1)*Design!C$18),0,         ('LED Curve'!$D$14*(U128/$W$2)^3+'LED Curve'!$D$15*(U128/$W$2)^2+'LED Curve'!$D$16*(U128/$W$2)^1+'LED Curve'!$D$17)*$AC$2)</f>
        <v>26.97800256703059</v>
      </c>
      <c r="Z128" s="99">
        <f>IF(Y128=0,0,IF(C128&lt;Y128+('LED Curve'!$D$14*(U128/$W$3)^3+'LED Curve'!$D$15*(U128/$W$3)^2+'LED Curve'!$D$16*(U128/$W$3)^1+'LED Curve'!$D$17)*$AC$3+((R$5-2)*Design!C$18),0,         ('LED Curve'!$D$14*(U128/$W$3)^3+'LED Curve'!$D$15*(U128/$W$3)^2+'LED Curve'!$D$16*(U128/$W$3)^1+'LED Curve'!$D$17)*$AC$3))</f>
        <v>67.445006417576479</v>
      </c>
      <c r="AA128" s="99">
        <f>IF(Z128=0,0,IF(C128&lt;(SUM(Y128:Z128)+('LED Curve'!$D$14*(U128/$W$4)^3+'LED Curve'!$D$15*(U128/$W$4)^2+'LED Curve'!$D$16*(U128/$W$4)^1+'LED Curve'!$D$17)*$AC$4+((R$5-3)*Design!C$18)),0,         ('LED Curve'!$D$14*(U128/$W$4)^3+'LED Curve'!$D$15*(U128/$W$4)^2+'LED Curve'!$D$16*(U128/$W$4)^1+'LED Curve'!$D$17)*$AC$4))</f>
        <v>0</v>
      </c>
      <c r="AB128" s="99">
        <f>IF(AA128=0,0,IF(C128&lt;(SUM(Y128:AA128)+('LED Curve'!$D$14*(U128/$W$5)^3+'LED Curve'!$D$15*(U128/$W$5)^2+'LED Curve'!$D$16*(U128/$W$5)^1+'LED Curve'!$D$17)*$AC$5+((R$5-4)*Design!C$18)),0,         ('LED Curve'!$D$14*(U128/$W$5)^3+'LED Curve'!$D$15*(U128/$W$5)^2+'LED Curve'!$D$16*(U128/$W$5)^1+'LED Curve'!$D$17)*$AC$5))</f>
        <v>0</v>
      </c>
      <c r="AC128" s="99">
        <f>IF(AB128=0,0,IF(C128&lt;(SUM(Y128:AB128)+ ('LED Curve'!$D$14*(U128/$W$6)^3+'LED Curve'!$D$15*(U128/$W$6)^2+'LED Curve'!$D$16*(U128/$W$6)^1+'LED Curve'!$D$17)*$AC$6+((R$5-5)*Design!C$18)),0,         ('LED Curve'!$D$14*(U128/$W$6)^3+'LED Curve'!$D$15*(U128/$W$6)^2+'LED Curve'!$D$16*(U128/$W$6)^1+'LED Curve'!$D$17)*$AC$6))</f>
        <v>0</v>
      </c>
      <c r="AD128" s="99">
        <f>IF(AC128=0,0,IF(C128&lt;(SUM(Y128:AC128)+('LED Curve'!$D$14*(U128/$Z$2)^3+'LED Curve'!$D$15*(U128/$Z$2)^2+'LED Curve'!$D$16*(U128/$Z$2)^1+'LED Curve'!$D$17)*$AE$2+((R$5-6)*Design!C$18)),0,         ('LED Curve'!$D$14*(U128/$Z$2)^3+'LED Curve'!$D$15*(U128/$Z$2)^2+'LED Curve'!$D$16*(U128/$Z$2)^1+'LED Curve'!$D$17)*$AE$2))</f>
        <v>0</v>
      </c>
      <c r="AE128" s="99">
        <f>IF(AD128=0,0,IF(C128&lt;(SUM(Y128:AD128)+('LED Curve'!$D$14*(U128/$Z$3)^3+'LED Curve'!$D$15*(U128/$Z$3)^2+'LED Curve'!$D$16*(U128/$Z$3)^1+'LED Curve'!$D$17)*$AE$3+((R$5-7)*Design!C$18)),0,         ('LED Curve'!$D$14*(U128/$Z$3)^3+'LED Curve'!$D$15*(U128/$Z$3)^2+'LED Curve'!$D$16*(U128/$Z$3)^1+'LED Curve'!$D$17)*$AE$3))</f>
        <v>0</v>
      </c>
      <c r="AF128" s="99">
        <f>IF(AE128=0,0,IF(C128&lt;(SUM(Y128:AE128)+('LED Curve'!$D$14*(U128/$Z$4)^3+'LED Curve'!$D$15*(U128/$Z$4)^2+'LED Curve'!$D$16*(U128/$Z$4)^1+'LED Curve'!$D$17)*$AE$4+((R$5-8)*Design!C$18)),0,         ('LED Curve'!$D$14*(U128/$Z$4)^3+'LED Curve'!$D$15*(U128/$Z$4)^2+'LED Curve'!$D$16*(U128/$Z$4)^1+'LED Curve'!$D$17)*$AE$4))</f>
        <v>0</v>
      </c>
      <c r="AG128" s="99">
        <f>IF(AF128=0,0,IF(C128&lt;(SUM(Y128:AF128)+('LED Curve'!$D$14*(U128/$Z$5)^3+'LED Curve'!$D$15*(U128/$Z$5)^2+'LED Curve'!$D$16*(U128/$Z$5)^1+'LED Curve'!$D$17)*$AE$5+((R$5-9)*Design!C$18)),0,         ('LED Curve'!$D$14*(U128/$Z$5)^3+'LED Curve'!$D$15*(U128/$Z$5)^2+'LED Curve'!$D$16*(U128/$Z$5)^1+'LED Curve'!$D$17)*$AE$5))</f>
        <v>0</v>
      </c>
      <c r="AH128" s="99">
        <f>IF(AG128=0,0,IF(C128&lt;(SUM(Y128:AG128)+('LED Curve'!$D$14*(U128/$Z$6)^3+'LED Curve'!$D$15*(U128/$Z$6)^2+'LED Curve'!$D$16*(U128/$Z$6)^1+'LED Curve'!$D$17)*$AE$6+((R$5-10)*Design!C$18)),0,         ('LED Curve'!$D$14*(U128/$Z$6)^3+'LED Curve'!$D$15*(U128/$Z$6)^2+'LED Curve'!$D$16*(U128/$Z$6)^1+'LED Curve'!$D$17)*$AE$6))</f>
        <v>0</v>
      </c>
      <c r="AI128">
        <f t="shared" si="157"/>
        <v>94.423008984607065</v>
      </c>
      <c r="AJ128" s="57">
        <f>IF(D128&lt;('LED Curve'!$D$14*(V128/$W$2)^3+'LED Curve'!$D$15*(V128/$W$2)^2+'LED Curve'!$D$16*(V128/$W$2)^1+'LED Curve'!$D$17)*$AC$2+((R$5-1)*Design!C$18),0,         ('LED Curve'!$D$14*(V128/$W$2)^3+'LED Curve'!$D$15*(V128/$W$2)^2+'LED Curve'!$D$16*(V128/$W$2)^1+'LED Curve'!$D$17)*$AC$2)</f>
        <v>26.965737928318539</v>
      </c>
      <c r="AK128" s="57">
        <f>IF(AJ128=0,0,IF(D128&lt;AJ128+('LED Curve'!$D$14*(V128/$W$3)^3+'LED Curve'!$D$15*(V128/$W$3)^2+'LED Curve'!$D$16*(V128/$W$3)^1+'LED Curve'!$D$17)*$AC$3+((R$5-1)*Design!C$18),0,         ('LED Curve'!$D$14*(V128/$W$3)^3+'LED Curve'!$D$15*(V128/$W$3)^2+'LED Curve'!$D$16*(V128/$W$3)^1+'LED Curve'!$D$17)*$AC$3))</f>
        <v>67.414344820796344</v>
      </c>
      <c r="AL128" s="57">
        <f>IF(AK128=0,0,IF(D128&lt;(SUM(AJ128:AK128)+('LED Curve'!$D$14*(V128/$W$4)^3+'LED Curve'!$D$15*(V128/$W$4)^2+'LED Curve'!$D$16*(V128/$W$4)^1+'LED Curve'!$D$17)*$AC$4+((R$5-1)*Design!C$18)),0,         ('LED Curve'!$D$14*(V128/$W$4)^3+'LED Curve'!$D$15*(V128/$W$4)^2+'LED Curve'!$D$16*(V128/$W$4)^1+'LED Curve'!$D$17)*$AC$4))</f>
        <v>60.672910338716711</v>
      </c>
      <c r="AM128" s="57">
        <f>IF(AL128=0,0,IF(D128&lt;(SUM(AJ128:AL128)+('LED Curve'!$D$14*(V128/$W$5)^3+'LED Curve'!$D$15*(V128/$W$5)^2+'LED Curve'!$D$16*(V128/$W$5)^1+'LED Curve'!$D$17)*$AC$5+((R$5-1)*Design!C$18)),0,         ('LED Curve'!$D$14*(V128/$W$5)^3+'LED Curve'!$D$15*(V128/$W$5)^2+'LED Curve'!$D$16*(V128/$W$5)^1+'LED Curve'!$D$17)*$AC$5))</f>
        <v>0</v>
      </c>
      <c r="AN128" s="57">
        <f>IF(AM128=0,0,IF(D128&lt;(SUM(AJ128:AM128)+ ('LED Curve'!$D$14*(V128/$W$6)^3+'LED Curve'!$D$15*(V128/$W$6)^2+'LED Curve'!$D$16*(V128/$W$6)^1+'LED Curve'!$D$17)*$AC$6+((R$5-1)*Design!C$18)),0,         ('LED Curve'!$D$14*(V128/$W$6)^3+'LED Curve'!$D$15*(V128/$W$6)^2+'LED Curve'!$D$16*(V128/$W$6)^1+'LED Curve'!$D$17)*$AC$6))</f>
        <v>0</v>
      </c>
      <c r="AO128" s="57">
        <f>IF(AN128=0,0,IF(D128&lt;(SUM(AJ128:AN128)+('LED Curve'!$D$14*(V128/$Z$2)^3+'LED Curve'!$D$15*(V128/$Z$2)^2+'LED Curve'!$D$16*(V128/$Z$2)^1+'LED Curve'!$D$17)*$AE$2+((R$5-1)*Design!C$18)),0,         ('LED Curve'!$D$14*(V128/$Z$2)^3+'LED Curve'!$D$15*(V128/$Z$2)^2+'LED Curve'!$D$16*(V128/$Z$2)^1+'LED Curve'!$D$17)*$AE$2))</f>
        <v>0</v>
      </c>
      <c r="AP128" s="57">
        <f>IF(AO128=0,0,IF(D128&lt;(SUM(AJ128:AO128)+('LED Curve'!$D$14*(V128/$Z$3)^3+'LED Curve'!$D$15*(V128/$Z$3)^2+'LED Curve'!$D$16*(V128/$Z$3)^1+'LED Curve'!$D$17)*$AE$3+((R$5-1)*Design!C$18)),0,         ('LED Curve'!$D$14*(V128/$Z$3)^3+'LED Curve'!$D$15*(V128/$Z$3)^2+'LED Curve'!$D$16*(V128/$Z$3)^1+'LED Curve'!$D$17)*$AE$3))</f>
        <v>0</v>
      </c>
      <c r="AQ128" s="57">
        <f>IF(AP128=0,0,IF(D128&lt;(SUM(AJ128:AP128)+('LED Curve'!$D$14*(V128/$Z$4)^3+'LED Curve'!$D$15*(V128/$Z$4)^2+'LED Curve'!$D$16*(V128/$Z$4)^1+'LED Curve'!$D$17)*$AE$4+((R$5-1)*Design!C$18)),0,         ('LED Curve'!$D$14*(V128/$Z$4)^3+'LED Curve'!$D$15*(V128/$Z$4)^2+'LED Curve'!$D$16*(V128/$Z$4)^1+'LED Curve'!$D$17)*$AE$4))</f>
        <v>0</v>
      </c>
      <c r="AR128" s="57">
        <f>IF(AQ128=0,0,IF(D128&lt;(SUM(AJ128:AQ128)+('LED Curve'!$D$14*(V128/$Z$5)^3+'LED Curve'!$D$15*(V128/$Z$5)^2+'LED Curve'!$D$16*(V128/$Z$5)^1+'LED Curve'!$D$17)*$AE$5+((R$5-1)*Design!C$18)),0,         ('LED Curve'!$D$14*(V128/$Z$5)^3+'LED Curve'!$D$15*(V128/$Z$5)^2+'LED Curve'!$D$16*(V128/$Z$5)^1+'LED Curve'!$D$17)*$AE$5))</f>
        <v>0</v>
      </c>
      <c r="AS128" s="57">
        <f>IF(AR128=0,0,IF(D128&lt;(SUM(AJ128:AR128)+('LED Curve'!$D$14*(V128/$Z$6)^3+'LED Curve'!$D$15*(V128/$Z$6)^2+'LED Curve'!$D$16*(V128/$Z$6)^1+'LED Curve'!$D$17)*$AE$6+((R$5-1)*Design!C$18)),0,         ('LED Curve'!$D$14*(V128/$Z$6)^3+'LED Curve'!$D$15*(V128/$Z$6)^2+'LED Curve'!$D$16*(V128/$Z$6)^1+'LED Curve'!$D$17)*$AE$6))</f>
        <v>0</v>
      </c>
      <c r="AU128" s="59">
        <f>IF(E128&lt;('LED Curve'!$D$14*(W128/$W$2)^3+'LED Curve'!$D$15*(W128/$W$2)^2+'LED Curve'!$D$16*(W128/$W$2)^1+'LED Curve'!$D$17)*$AC$2+((R$5-1)*Design!C$18),0,         ('LED Curve'!$D$14*(W128/$W$2)^3+'LED Curve'!$D$15*(W128/$W$2)^2+'LED Curve'!$D$16*(W128/$W$2)^1+'LED Curve'!$D$17)*$AC$2)</f>
        <v>26.930253617217694</v>
      </c>
      <c r="AV128" s="59">
        <f>IF(AU128=0,0,IF(E128&lt;AU128+('LED Curve'!$D$14*(W128/$W$3)^3+'LED Curve'!$D$15*(W128/$W$3)^2+'LED Curve'!$D$16*(W128/$W$3)^1+'LED Curve'!$D$17)*$AC$3+((R$5-2)*Design!C$18),0,         ('LED Curve'!$D$14*(W128/$W$3)^3+'LED Curve'!$D$15*(W128/$W$3)^2+'LED Curve'!$D$16*(W128/$W$3)^1+'LED Curve'!$D$17)*$AC$3))</f>
        <v>67.325634043044232</v>
      </c>
      <c r="AW128" s="59">
        <f>IF(AV128=0,0,IF(E128&lt;(SUM(AU128:AV128)+('LED Curve'!$D$14*(W128/$W$4)^3+'LED Curve'!$D$15*(W128/$W$4)^2+'LED Curve'!$D$16*(W128/$W$4)^1+'LED Curve'!$D$17)*$AC$4+((R$5-3)*Design!C$18)),0,         ('LED Curve'!$D$14*(W128/$W$4)^3+'LED Curve'!$D$15*(W128/$W$4)^2+'LED Curve'!$D$16*(W128/$W$4)^1+'LED Curve'!$D$17)*$AC$4))</f>
        <v>60.59307063873981</v>
      </c>
      <c r="AX128" s="59">
        <f>IF(AW128=0,0,IF(E128&lt;(SUM(AU128:AW128)+('LED Curve'!$D$14*(W128/$W$5)^3+'LED Curve'!$D$15*(W128/$W$5)^2+'LED Curve'!$D$16*(W128/$W$5)^1+'LED Curve'!$D$17)*$AC$5+((R$5-4)*Design!C$18)),0,         ('LED Curve'!$D$14*(W128/$W$5)^3+'LED Curve'!$D$15*(W128/$W$5)^2+'LED Curve'!$D$16*(W128/$W$5)^1+'LED Curve'!$D$17)*$AC$5))</f>
        <v>0</v>
      </c>
      <c r="AY128" s="59">
        <f>IF(AX128=0,0,IF(E128&lt;(SUM(AU128:AX128)+ ('LED Curve'!$D$14*(W128/$W$6)^3+'LED Curve'!$D$15*(W128/$W$6)^2+'LED Curve'!$D$16*(W128/$W$6)^1+'LED Curve'!$D$17)*$AC$6+((R$5-5)*Design!C$18)),0,         ('LED Curve'!$D$14*(W128/$W$6)^3+'LED Curve'!$D$15*(W128/$W$6)^2+'LED Curve'!$D$16*(W128/$W$6)^1+'LED Curve'!$D$17)*$AC$6))</f>
        <v>0</v>
      </c>
      <c r="AZ128" s="59">
        <f>IF(AY128=0,0,IF(E128&lt;(SUM(AU128:AY128)+('LED Curve'!$D$14*(W128/$Z$2)^3+'LED Curve'!$D$15*(W128/$Z$2)^2+'LED Curve'!$D$16*(W128/$Z$2)^1+'LED Curve'!$D$17)*$AE$2+((R$5-6)*Design!C$18)),0,         ('LED Curve'!$D$14*(W128/$Z$2)^3+'LED Curve'!$D$15*(W128/$Z$2)^2+'LED Curve'!$D$16*(W128/$Z$2)^1+'LED Curve'!$D$17)*$AE$2))</f>
        <v>0</v>
      </c>
      <c r="BA128" s="59">
        <f>IF(AZ128=0,0,IF(E128&lt;(SUM(AU128:AZ128)+('LED Curve'!$D$14*(W128/$Z$3)^3+'LED Curve'!$D$15*(W128/$Z$3)^2+'LED Curve'!$D$16*(W128/$Z$3)^1+'LED Curve'!$D$17)*$AE$3+((R$5-7)*Design!C$18)),0,         ('LED Curve'!$D$14*(W128/$Z$3)^3+'LED Curve'!$D$15*(W128/$Z$3)^2+'LED Curve'!$D$16*(W128/$Z$3)^1+'LED Curve'!$D$17)*$AE$3))</f>
        <v>0</v>
      </c>
      <c r="BB128" s="59">
        <f>IF(BA128=0,0,IF(E128&lt;(SUM(AU128:BA128)+('LED Curve'!$D$14*(W128/$Z$4)^3+'LED Curve'!$D$15*(W128/$Z$4)^2+'LED Curve'!$D$16*(W128/$Z$4)^1+'LED Curve'!$D$17)*$AE$4+((R$5-8)*Design!C$18)),0,         ('LED Curve'!$D$14*(W128/$Z$4)^3+'LED Curve'!$D$15*(W128/$Z$4)^2+'LED Curve'!$D$16*(W128/$Z$4)^1+'LED Curve'!$D$17)*$AE$4))</f>
        <v>0</v>
      </c>
      <c r="BC128" s="59">
        <f>IF(BB128=0,0,IF(E128&lt;(SUM(AU128:BB128)+('LED Curve'!$D$14*(W128/$Z$5)^3+'LED Curve'!$D$15*(W128/$Z$5)^2+'LED Curve'!$D$16*(W128/$Z$5)^1+'LED Curve'!$D$17)*$AE$5+((R$5-9)*Design!C$18)),0,         ('LED Curve'!$D$14*(W128/$Z$5)^3+'LED Curve'!$D$15*(W128/$Z$5)^2+'LED Curve'!$D$16*(W128/$Z$5)^1+'LED Curve'!$D$17)*$AE$5))</f>
        <v>0</v>
      </c>
      <c r="BD128" s="59">
        <f>IF(BC128=0,0,IF(E128&lt;(SUM(AU128:BC128)+('LED Curve'!$D$14*(W128/$Z$6)^3+'LED Curve'!$D$15*(W128/$Z$6)^2+'LED Curve'!$D$16*(W128/$Z$6)^1+'LED Curve'!$D$17)*$AE$6+((R$5-10)*Design!C$18)),0,         ('LED Curve'!$D$14*(W128/$Z$6)^3+'LED Curve'!$D$15*(W128/$Z$6)^2+'LED Curve'!$D$16*(W128/$Z$6)^1+'LED Curve'!$D$17)*$AE$6))</f>
        <v>0</v>
      </c>
      <c r="BE128">
        <f t="shared" si="158"/>
        <v>154.84895829900174</v>
      </c>
      <c r="BF128" s="64">
        <f t="shared" si="124"/>
        <v>266.2770040959137</v>
      </c>
      <c r="BG128" s="64">
        <f t="shared" si="125"/>
        <v>266.2770040959137</v>
      </c>
      <c r="BH128" s="64">
        <f t="shared" si="126"/>
        <v>0</v>
      </c>
      <c r="BI128" s="64">
        <f t="shared" si="127"/>
        <v>0</v>
      </c>
      <c r="BJ128" s="64">
        <f t="shared" si="128"/>
        <v>0</v>
      </c>
      <c r="BK128" s="64">
        <f t="shared" si="129"/>
        <v>0</v>
      </c>
      <c r="BL128" s="64">
        <f t="shared" si="130"/>
        <v>0</v>
      </c>
      <c r="BM128" s="64">
        <f t="shared" si="131"/>
        <v>0</v>
      </c>
      <c r="BN128" s="64">
        <f t="shared" si="132"/>
        <v>0</v>
      </c>
      <c r="BO128" s="64">
        <f t="shared" si="133"/>
        <v>0</v>
      </c>
      <c r="BQ128" s="67">
        <f t="shared" si="134"/>
        <v>274.36539426937151</v>
      </c>
      <c r="BR128" s="67">
        <f t="shared" si="135"/>
        <v>274.36539426937151</v>
      </c>
      <c r="BS128" s="67">
        <f t="shared" si="136"/>
        <v>274.36539426937151</v>
      </c>
      <c r="BT128" s="67">
        <f t="shared" si="137"/>
        <v>0</v>
      </c>
      <c r="BU128" s="67">
        <f t="shared" si="138"/>
        <v>0</v>
      </c>
      <c r="BV128" s="67">
        <f t="shared" si="139"/>
        <v>0</v>
      </c>
      <c r="BW128" s="67">
        <f t="shared" si="140"/>
        <v>0</v>
      </c>
      <c r="BX128" s="67">
        <f t="shared" si="141"/>
        <v>0</v>
      </c>
      <c r="BY128" s="67">
        <f t="shared" si="142"/>
        <v>0</v>
      </c>
      <c r="BZ128" s="67">
        <f t="shared" si="143"/>
        <v>0</v>
      </c>
      <c r="CB128" s="70">
        <f t="shared" si="144"/>
        <v>283.18127618148441</v>
      </c>
      <c r="CC128" s="70">
        <f t="shared" si="145"/>
        <v>283.18127618148441</v>
      </c>
      <c r="CD128" s="70">
        <f t="shared" si="146"/>
        <v>283.18127618148441</v>
      </c>
      <c r="CE128" s="70">
        <f t="shared" si="147"/>
        <v>0</v>
      </c>
      <c r="CF128" s="70">
        <f t="shared" si="148"/>
        <v>0</v>
      </c>
      <c r="CG128" s="70">
        <f t="shared" si="149"/>
        <v>0</v>
      </c>
      <c r="CH128" s="70">
        <f t="shared" si="150"/>
        <v>0</v>
      </c>
      <c r="CI128" s="70">
        <f t="shared" si="151"/>
        <v>0</v>
      </c>
      <c r="CJ128" s="70">
        <f t="shared" si="152"/>
        <v>0</v>
      </c>
      <c r="CK128" s="70">
        <f t="shared" si="153"/>
        <v>0</v>
      </c>
      <c r="CL128">
        <f t="shared" si="159"/>
        <v>849.54382854445316</v>
      </c>
      <c r="CM128" s="64">
        <f t="shared" si="160"/>
        <v>266.2770040959137</v>
      </c>
      <c r="CN128" s="64">
        <f t="shared" si="161"/>
        <v>266.2770040959137</v>
      </c>
      <c r="CO128" s="64">
        <f t="shared" si="162"/>
        <v>0</v>
      </c>
      <c r="CP128" s="64">
        <f t="shared" si="163"/>
        <v>0</v>
      </c>
      <c r="CQ128" s="64">
        <f t="shared" si="164"/>
        <v>0</v>
      </c>
      <c r="CR128" s="64">
        <f t="shared" si="165"/>
        <v>0</v>
      </c>
      <c r="CS128" s="64">
        <f t="shared" si="166"/>
        <v>0</v>
      </c>
      <c r="CT128" s="64">
        <f t="shared" si="167"/>
        <v>0</v>
      </c>
      <c r="CU128" s="64">
        <f t="shared" si="168"/>
        <v>0</v>
      </c>
      <c r="CV128" s="64">
        <f t="shared" si="169"/>
        <v>0</v>
      </c>
      <c r="CX128" s="103">
        <f t="shared" si="170"/>
        <v>274.36539426937151</v>
      </c>
      <c r="CY128" s="103">
        <f t="shared" si="171"/>
        <v>274.36539426937151</v>
      </c>
      <c r="CZ128" s="103">
        <f t="shared" si="172"/>
        <v>274.36539426937151</v>
      </c>
      <c r="DA128" s="103">
        <f t="shared" si="173"/>
        <v>0</v>
      </c>
      <c r="DB128" s="103">
        <f t="shared" si="174"/>
        <v>0</v>
      </c>
      <c r="DC128" s="103">
        <f t="shared" si="175"/>
        <v>0</v>
      </c>
      <c r="DD128" s="103">
        <f t="shared" si="176"/>
        <v>0</v>
      </c>
      <c r="DE128" s="103">
        <f t="shared" si="177"/>
        <v>0</v>
      </c>
      <c r="DF128" s="103">
        <f t="shared" si="178"/>
        <v>0</v>
      </c>
      <c r="DG128" s="103">
        <f t="shared" si="179"/>
        <v>0</v>
      </c>
      <c r="DI128" s="70">
        <f t="shared" si="180"/>
        <v>283.18127618148441</v>
      </c>
      <c r="DJ128" s="70">
        <f t="shared" si="181"/>
        <v>283.18127618148441</v>
      </c>
      <c r="DK128" s="70">
        <f t="shared" si="182"/>
        <v>283.18127618148441</v>
      </c>
      <c r="DL128" s="70">
        <f t="shared" si="183"/>
        <v>0</v>
      </c>
      <c r="DM128" s="70">
        <f t="shared" si="184"/>
        <v>0</v>
      </c>
      <c r="DN128" s="70">
        <f t="shared" si="185"/>
        <v>0</v>
      </c>
      <c r="DO128" s="70">
        <f t="shared" si="186"/>
        <v>0</v>
      </c>
      <c r="DP128" s="70">
        <f t="shared" si="187"/>
        <v>0</v>
      </c>
      <c r="DQ128" s="70">
        <f t="shared" si="188"/>
        <v>0</v>
      </c>
      <c r="DR128" s="70">
        <f t="shared" si="189"/>
        <v>0</v>
      </c>
      <c r="DT128">
        <f t="shared" si="190"/>
        <v>39.927059332384545</v>
      </c>
      <c r="DU128">
        <f t="shared" si="191"/>
        <v>45.753654254001447</v>
      </c>
      <c r="DV128">
        <f t="shared" si="192"/>
        <v>51.98583217722048</v>
      </c>
      <c r="DX128">
        <f t="shared" si="193"/>
        <v>0.84691631880567619</v>
      </c>
      <c r="DY128">
        <f t="shared" si="194"/>
        <v>0.84307031400206733</v>
      </c>
      <c r="DZ128">
        <f t="shared" si="195"/>
        <v>0.83893816169149682</v>
      </c>
      <c r="EB128">
        <f t="shared" si="196"/>
        <v>7.1836217000407743</v>
      </c>
      <c r="EC128">
        <f t="shared" si="197"/>
        <v>17.959054250101939</v>
      </c>
      <c r="ED128">
        <f t="shared" si="198"/>
        <v>0</v>
      </c>
      <c r="EE128">
        <f t="shared" si="199"/>
        <v>0</v>
      </c>
      <c r="EF128">
        <f t="shared" si="200"/>
        <v>0</v>
      </c>
      <c r="EG128">
        <f t="shared" si="201"/>
        <v>0</v>
      </c>
      <c r="EH128">
        <f t="shared" si="202"/>
        <v>0</v>
      </c>
      <c r="EI128">
        <f t="shared" si="203"/>
        <v>0</v>
      </c>
      <c r="EJ128">
        <f t="shared" si="204"/>
        <v>0</v>
      </c>
      <c r="EK128">
        <f t="shared" si="205"/>
        <v>0</v>
      </c>
      <c r="EM128">
        <f t="shared" si="206"/>
        <v>7.398465318467661</v>
      </c>
      <c r="EN128">
        <f t="shared" si="207"/>
        <v>18.496163296169151</v>
      </c>
      <c r="EO128">
        <f t="shared" si="208"/>
        <v>16.646546966552236</v>
      </c>
      <c r="EP128">
        <f t="shared" si="209"/>
        <v>0</v>
      </c>
      <c r="EQ128">
        <f t="shared" si="210"/>
        <v>0</v>
      </c>
      <c r="ER128">
        <f t="shared" si="211"/>
        <v>0</v>
      </c>
      <c r="ES128">
        <f t="shared" si="212"/>
        <v>0</v>
      </c>
      <c r="ET128">
        <f t="shared" si="213"/>
        <v>0</v>
      </c>
      <c r="EU128">
        <f t="shared" si="214"/>
        <v>0</v>
      </c>
      <c r="EV128">
        <f t="shared" si="215"/>
        <v>0</v>
      </c>
      <c r="EX128">
        <f t="shared" si="216"/>
        <v>7.6261435872147434</v>
      </c>
      <c r="EY128">
        <f t="shared" si="217"/>
        <v>19.065358968036858</v>
      </c>
      <c r="EZ128">
        <f t="shared" si="218"/>
        <v>17.158823071233172</v>
      </c>
      <c r="FA128">
        <f t="shared" si="219"/>
        <v>0</v>
      </c>
      <c r="FB128">
        <f t="shared" si="220"/>
        <v>0</v>
      </c>
      <c r="FC128">
        <f t="shared" si="221"/>
        <v>0</v>
      </c>
      <c r="FD128">
        <f t="shared" si="222"/>
        <v>0</v>
      </c>
      <c r="FE128">
        <f t="shared" si="223"/>
        <v>0</v>
      </c>
      <c r="FF128">
        <f t="shared" si="224"/>
        <v>0</v>
      </c>
      <c r="FG128">
        <f t="shared" si="225"/>
        <v>0</v>
      </c>
      <c r="FJ128">
        <f>IF($W$2=0,0,IF(BF128&lt;=0,0,('LED Curve'!$D$19*(BF128/$W$2)^3+'LED Curve'!$D$20*(BF128/$W$2)^2+'LED Curve'!$D$21*(BF128/$W$2)^1+'LED Curve'!$D$22)*$AC$2*$W$2))</f>
        <v>870.08355787821949</v>
      </c>
      <c r="FK128">
        <f>IF($W$3=0,0,IF(BG128&lt;=0,0,('LED Curve'!$D$19*(BG128/$W$3)^3+'LED Curve'!$D$20*(BG128/$W$3)^2+'LED Curve'!$D$21*(BG128/$W$3)^1+'LED Curve'!$D$22)*$AC$3*$W$3))</f>
        <v>2175.2088946955487</v>
      </c>
      <c r="FL128">
        <f>IF($W$4=0,0,IF(BH128&lt;=0,0,('LED Curve'!$D$19*(BH128/$W$4)^3+'LED Curve'!$D$20*(BH128/$W$4)^2+'LED Curve'!$D$21*(BH128/$W$4)^1+'LED Curve'!$D$22)*$AC$4*$W$4))</f>
        <v>0</v>
      </c>
      <c r="FM128">
        <f>IF($W$5=0,0,IF(BI128&lt;=0,0,('LED Curve'!$D$19*(BI128/$W$5)^3+'LED Curve'!$D$20*(BI128/$W$5)^2+'LED Curve'!$D$21*(BI128/$W$5)^1+'LED Curve'!$D$22)*$AC$5*$W$5))</f>
        <v>0</v>
      </c>
      <c r="FN128">
        <f>IF($W$6=0,0,IF(BJ128&lt;=0,0,('LED Curve'!$D$19*(BJ128/$W$6)^3+'LED Curve'!$D$20*(BJ128/$W$6)^2+'LED Curve'!$D$21*(BJ128/$W$6)^1+'LED Curve'!$D$22)*$AC$6*$W$6))</f>
        <v>0</v>
      </c>
      <c r="FO128">
        <f>IF($Z$2=0,0,IF(BK128&lt;=0,0,('LED Curve'!$D$19*(BK128/$Z$2)^3+'LED Curve'!$D$20*(BK128/$Z$2)^2+'LED Curve'!$D$21*(BK128/$Z$2)^1+'LED Curve'!$D$22)*$AE$2*$Z$2))</f>
        <v>0</v>
      </c>
      <c r="FP128">
        <f>IF($Z$3=0,0,IF(BL128&lt;=0,0,('LED Curve'!$D$19*(BL128/$Z$3)^3+'LED Curve'!$D$20*(BL128/$Z$3)^2+'LED Curve'!$D$21*(BL128/$Z$3)^1+'LED Curve'!$D$22)*$AE$3*$Z$3))</f>
        <v>0</v>
      </c>
      <c r="FQ128">
        <f>IF($Z$4=0,0,IF(BM128&lt;=0,0,('LED Curve'!$D$19*(BM128/$Z$4)^3+'LED Curve'!$D$20*(BM128/$Z$4)^2+'LED Curve'!$D$21*(BM128/$Z$4)^1+'LED Curve'!$D$22)*$AE$4*$Z$4))</f>
        <v>0</v>
      </c>
      <c r="FR128">
        <f>IF($Z$5=0,0,IF(BN128&lt;=0,0,('LED Curve'!$D$19*(BN128/$Z$5)^3+'LED Curve'!$D$20*(BN128/$Z$5)^2+'LED Curve'!$D$21*(BN128/$Z$5)^1+'LED Curve'!$D$22)*$AE$5*$Z$5))</f>
        <v>0</v>
      </c>
      <c r="FS128">
        <f>IF($Z$6=0,0,IF(BO128&lt;=0,0,('LED Curve'!$D$19*(BO128/$Z$6)^3+'LED Curve'!$D$20*(BO128/$Z$6)^2+'LED Curve'!$D$21*(BO128/$Z$6)^1+'LED Curve'!$D$22)*$AE$6*$Z$6))</f>
        <v>0</v>
      </c>
      <c r="FU128">
        <f>IF($W$2=0,0,IF(BQ128&lt;=0,0,('LED Curve'!$D$19*(BQ128/$W$2)^3+'LED Curve'!$D$20*(BQ128/$W$2)^2+'LED Curve'!$D$21*(BQ128/$W$2)^1+'LED Curve'!$D$22)*$AC$2*$W$2))</f>
        <v>883.49173579840999</v>
      </c>
      <c r="FV128">
        <f>IF($W$3=0,0,IF(BR128&lt;=0,0,('LED Curve'!$D$19*(BR128/$W$3)^3+'LED Curve'!$D$20*(BR128/$W$3)^2+'LED Curve'!$D$21*(BR128/$W$3)^1+'LED Curve'!$D$22)*$AC$3*$W$3))</f>
        <v>2208.7293394960252</v>
      </c>
      <c r="FW128">
        <f>IF($W$4=0,0,IF(BS128&lt;=0,0,('LED Curve'!$D$19*(BS128/$W$4)^3+'LED Curve'!$D$20*(BS128/$W$4)^2+'LED Curve'!$D$21*(BS128/$W$4)^1+'LED Curve'!$D$22)*$AC$4*$W$4))</f>
        <v>1987.8564055464226</v>
      </c>
      <c r="FX128">
        <f>IF($W$5=0,0,IF(BT128&lt;=0,0,('LED Curve'!$D$19*(BT128/$W$5)^3+'LED Curve'!$D$20*(BT128/$W$5)^2+'LED Curve'!$D$21*(BT128/$W$5)^1+'LED Curve'!$D$22)*$AC$5*$W$5))</f>
        <v>0</v>
      </c>
      <c r="FY128">
        <f>IF($W$6=0,0,IF(BU128&lt;=0,0,('LED Curve'!$D$19*(BU128/$W$6)^3+'LED Curve'!$D$20*(BU128/$W$6)^2+'LED Curve'!$D$21*(BU128/$W$6)^1+'LED Curve'!$D$22)*$AC$6*$W$6))</f>
        <v>0</v>
      </c>
      <c r="FZ128">
        <f>IF($Z$2=0,0,IF(BV128&lt;=0,0,('LED Curve'!$D$19*(BV128/$Z$2)^3+'LED Curve'!$D$20*(BV128/$Z$2)^2+'LED Curve'!$D$21*(BV128/$Z$2)^1+'LED Curve'!$D$22)*$AE$2*$Z$2))</f>
        <v>0</v>
      </c>
      <c r="GA128">
        <f>IF($Z$3=0,0,IF(BW128&lt;=0,0,('LED Curve'!$D$19*(BW128/$Z$3)^3+'LED Curve'!$D$20*(BW128/$Z$3)^2+'LED Curve'!$D$21*(BW128/$Z$3)^1+'LED Curve'!$D$22)*$AE$3*$Z$3))</f>
        <v>0</v>
      </c>
      <c r="GB128">
        <f>IF($Z$4=0,0,IF(BX128&lt;=0,0,('LED Curve'!$D$19*(BX128/$Z$4)^3+'LED Curve'!$D$20*(BX128/$Z$4)^2+'LED Curve'!$D$21*(BX128/$Z$4)^1+'LED Curve'!$D$22)*$AE$4*$Z$4))</f>
        <v>0</v>
      </c>
      <c r="GC128">
        <f>IF($Z$5=0,0,IF(BY128&lt;=0,0,('LED Curve'!$D$19*(BY128/$Z$5)^3+'LED Curve'!$D$20*(BY128/$Z$5)^2+'LED Curve'!$D$21*(BY128/$Z$5)^1+'LED Curve'!$D$22)*$AE$5*$Z$5))</f>
        <v>0</v>
      </c>
      <c r="GD128">
        <f>IF($Z$6=0,0,IF(BZ128&lt;=0,0,('LED Curve'!$D$19*(BZ128/$Z$6)^3+'LED Curve'!$D$20*(BZ128/$Z$6)^2+'LED Curve'!$D$21*(BZ128/$Z$6)^1+'LED Curve'!$D$22)*$AE$6*$Z$6))</f>
        <v>0</v>
      </c>
      <c r="GF128">
        <f>IF($W$2=0,0,IF(CB128&lt;=0,0,('LED Curve'!$D$19*(CB128/$W$2)^3+'LED Curve'!$D$20*(CB128/$W$2)^2+'LED Curve'!$D$21*(CB128/$W$2)^1+'LED Curve'!$D$22)*$AC$2*$W$2))</f>
        <v>896.91420859751111</v>
      </c>
      <c r="GG128">
        <f>IF($W$3=0,0,IF(CC128&lt;=0,0,('LED Curve'!$D$19*(CC128/$W$3)^3+'LED Curve'!$D$20*(CC128/$W$3)^2+'LED Curve'!$D$21*(CC128/$W$3)^1+'LED Curve'!$D$22)*$AC$3*$W$3))</f>
        <v>2242.2855214937777</v>
      </c>
      <c r="GH128">
        <f>IF($W$4=0,0,IF(CD128&lt;=0,0,('LED Curve'!$D$19*(CD128/$W$4)^3+'LED Curve'!$D$20*(CD128/$W$4)^2+'LED Curve'!$D$21*(CD128/$W$4)^1+'LED Curve'!$D$22)*$AC$4*$W$4))</f>
        <v>2018.0569693443999</v>
      </c>
      <c r="GI128">
        <f>IF($W$5=0,0,IF(CE128&lt;=0,0,('LED Curve'!$D$19*(CE128/$W$5)^3+'LED Curve'!$D$20*(CE128/$W$5)^2+'LED Curve'!$D$21*(CE128/$W$5)^1+'LED Curve'!$D$22)*$AC$5*$W$5))</f>
        <v>0</v>
      </c>
      <c r="GJ128">
        <f>IF($W$6=0,0,IF(CF128&lt;=0,0,('LED Curve'!$D$19*(CF128/$W$6)^3+'LED Curve'!$D$20*(CF128/$W$6)^2+'LED Curve'!$D$21*(CF128/$W$6)^1+'LED Curve'!$D$22)*$AC$6*$W$6))</f>
        <v>0</v>
      </c>
      <c r="GK128">
        <f>IF($Z$2=0,0,IF(CG128&lt;=0,0,('LED Curve'!$D$19*(CG128/$Z$2)^3+'LED Curve'!$D$20*(CG128/$Z$2)^2+'LED Curve'!$D$21*(CG128/$Z$2)^1+'LED Curve'!$D$22)*$AE$2*$Z$2))</f>
        <v>0</v>
      </c>
      <c r="GL128">
        <f>IF($Z$3=0,0,IF(CH128&lt;=0,0,('LED Curve'!$D$19*(CH128/$Z$3)^3+'LED Curve'!$D$20*(CH128/$Z$3)^2+'LED Curve'!$D$21*(CH128/$Z$3)^1+'LED Curve'!$D$22)*$AE$3*$Z$3))</f>
        <v>0</v>
      </c>
      <c r="GM128">
        <f>IF($Z$4=0,0,IF(CI128&lt;=0,0,('LED Curve'!$D$19*(CI128/$Z$4)^3+'LED Curve'!$D$20*(CI128/$Z$4)^2+'LED Curve'!$D$21*(CI128/$Z$4)^1+'LED Curve'!$D$22)*$AE$4*$Z$4))</f>
        <v>0</v>
      </c>
      <c r="GN128">
        <f>IF($Z$5=0,0,IF(CJ128&lt;=0,0,('LED Curve'!$D$19*(CJ128/$Z$5)^3+'LED Curve'!$D$20*(CJ128/$Z$5)^2+'LED Curve'!$D$21*(CJ128/$Z$5)^1+'LED Curve'!$D$22)*$AE$5*$Z$5))</f>
        <v>0</v>
      </c>
      <c r="GO128">
        <f>IF($Z$6=0,0,IF(CK128&lt;=0,0,('LED Curve'!$D$19*(CK128/$Z$6)^3+'LED Curve'!$D$20*(CK128/$Z$6)^2+'LED Curve'!$D$21*(CK128/$Z$6)^1+'LED Curve'!$D$22)*$AE$6*$Z$6))</f>
        <v>0</v>
      </c>
      <c r="GQ128">
        <f t="shared" si="226"/>
        <v>3045.2924525737681</v>
      </c>
      <c r="GR128">
        <f t="shared" si="154"/>
        <v>1280.39656715619</v>
      </c>
      <c r="GS128">
        <f t="shared" si="227"/>
        <v>5080.0774808408578</v>
      </c>
      <c r="GT128">
        <f t="shared" si="155"/>
        <v>2771.8515640017422</v>
      </c>
      <c r="GU128">
        <f t="shared" si="228"/>
        <v>5157.2566994356894</v>
      </c>
      <c r="GV128">
        <f t="shared" si="156"/>
        <v>2595.144654877352</v>
      </c>
    </row>
    <row r="129" spans="1:204" ht="16.899999999999999">
      <c r="A129">
        <v>118</v>
      </c>
      <c r="B129">
        <f t="shared" si="117"/>
        <v>3.8411458333333331E-3</v>
      </c>
      <c r="C129" s="50">
        <f t="shared" si="118"/>
        <v>150.18642596638117</v>
      </c>
      <c r="D129" s="50">
        <f t="shared" si="119"/>
        <v>167.02936218486798</v>
      </c>
      <c r="E129" s="50">
        <f t="shared" si="120"/>
        <v>183.87229840335476</v>
      </c>
      <c r="G129" s="52">
        <f t="shared" si="121"/>
        <v>2.3839115232758914</v>
      </c>
      <c r="H129" s="52">
        <f t="shared" si="122"/>
        <v>2.6512597172201264</v>
      </c>
      <c r="I129" s="52">
        <f t="shared" si="123"/>
        <v>2.918607911164361</v>
      </c>
      <c r="J129" s="52">
        <f>IF(C129&lt;Calculation!D$19,0,G129)</f>
        <v>2.3839115232758914</v>
      </c>
      <c r="K129" s="52">
        <f>IF(D129&lt;Calculation!D$19,0,H129)</f>
        <v>2.6512597172201264</v>
      </c>
      <c r="L129" s="52">
        <f>IF(E129&lt;Calculation!D$19,0,I129)</f>
        <v>2.918607911164361</v>
      </c>
      <c r="M129" s="52">
        <f>IF(IF(C129&lt;Calculation!D$19,0,C129*(R$3/(R$2+R$3)))&gt;0,$H$2*SIN(2*PI()*$E$2*B129)+$H$5,0)</f>
        <v>2.4003160177672647</v>
      </c>
      <c r="N129" s="52">
        <f>IF(IF(D129&lt;Calculation!D$19,0,D129*(R$3/(R$2+R$3)))&gt;0,$J$2*SIN(2*PI()*$E$2*B129)+$J$5,0)</f>
        <v>2.473536304984389</v>
      </c>
      <c r="O129" s="52">
        <f>IF(IF(E129&lt;Calculation!D$19,0,E129*(R$3/(R$2+R$3)))&gt;0,$L$2*SIN(2*PI()*$E$2*B129)+$L$5,0)</f>
        <v>2.5533040178494106</v>
      </c>
      <c r="Q129" s="55">
        <f>(M129/Design!C$43)*10^3</f>
        <v>266.70177975191825</v>
      </c>
      <c r="R129" s="55">
        <f>(N129/Design!C$43)*10^3</f>
        <v>274.83736722048769</v>
      </c>
      <c r="S129" s="55">
        <f>(O129/Design!C$43)*10^3</f>
        <v>283.70044642771228</v>
      </c>
      <c r="U129" s="55">
        <f>(($H$2*SIN(2*PI()*$E$2*B129)+$H$5)/Design!C$43)*10^3</f>
        <v>266.70177975191825</v>
      </c>
      <c r="V129" s="55">
        <f>(($J$2*SIN(2*PI()*$E$2*B129)+$J$5)/Design!C$43)*10^3</f>
        <v>274.83736722048769</v>
      </c>
      <c r="W129" s="55">
        <f>(($L$2*SIN(2*PI()*$E$2*B129)+$L$5)/Design!C$43)*10^3</f>
        <v>283.70044642771228</v>
      </c>
      <c r="Y129" s="99">
        <f>IF(C129&lt;('LED Curve'!$D$14*(U129/$W$2)^3+'LED Curve'!$D$15*(U129/$W$2)^2+'LED Curve'!$D$16*(U129/$W$2)^1+'LED Curve'!$D$17)*$AC$2+((R$5-1)*Design!C$18),0,         ('LED Curve'!$D$14*(U129/$W$2)^3+'LED Curve'!$D$15*(U129/$W$2)^2+'LED Curve'!$D$16*(U129/$W$2)^1+'LED Curve'!$D$17)*$AC$2)</f>
        <v>26.977827950549699</v>
      </c>
      <c r="Z129" s="99">
        <f>IF(Y129=0,0,IF(C129&lt;Y129+('LED Curve'!$D$14*(U129/$W$3)^3+'LED Curve'!$D$15*(U129/$W$3)^2+'LED Curve'!$D$16*(U129/$W$3)^1+'LED Curve'!$D$17)*$AC$3+((R$5-2)*Design!C$18),0,         ('LED Curve'!$D$14*(U129/$W$3)^3+'LED Curve'!$D$15*(U129/$W$3)^2+'LED Curve'!$D$16*(U129/$W$3)^1+'LED Curve'!$D$17)*$AC$3))</f>
        <v>67.444569876374246</v>
      </c>
      <c r="AA129" s="99">
        <f>IF(Z129=0,0,IF(C129&lt;(SUM(Y129:Z129)+('LED Curve'!$D$14*(U129/$W$4)^3+'LED Curve'!$D$15*(U129/$W$4)^2+'LED Curve'!$D$16*(U129/$W$4)^1+'LED Curve'!$D$17)*$AC$4+((R$5-3)*Design!C$18)),0,         ('LED Curve'!$D$14*(U129/$W$4)^3+'LED Curve'!$D$15*(U129/$W$4)^2+'LED Curve'!$D$16*(U129/$W$4)^1+'LED Curve'!$D$17)*$AC$4))</f>
        <v>0</v>
      </c>
      <c r="AB129" s="99">
        <f>IF(AA129=0,0,IF(C129&lt;(SUM(Y129:AA129)+('LED Curve'!$D$14*(U129/$W$5)^3+'LED Curve'!$D$15*(U129/$W$5)^2+'LED Curve'!$D$16*(U129/$W$5)^1+'LED Curve'!$D$17)*$AC$5+((R$5-4)*Design!C$18)),0,         ('LED Curve'!$D$14*(U129/$W$5)^3+'LED Curve'!$D$15*(U129/$W$5)^2+'LED Curve'!$D$16*(U129/$W$5)^1+'LED Curve'!$D$17)*$AC$5))</f>
        <v>0</v>
      </c>
      <c r="AC129" s="99">
        <f>IF(AB129=0,0,IF(C129&lt;(SUM(Y129:AB129)+ ('LED Curve'!$D$14*(U129/$W$6)^3+'LED Curve'!$D$15*(U129/$W$6)^2+'LED Curve'!$D$16*(U129/$W$6)^1+'LED Curve'!$D$17)*$AC$6+((R$5-5)*Design!C$18)),0,         ('LED Curve'!$D$14*(U129/$W$6)^3+'LED Curve'!$D$15*(U129/$W$6)^2+'LED Curve'!$D$16*(U129/$W$6)^1+'LED Curve'!$D$17)*$AC$6))</f>
        <v>0</v>
      </c>
      <c r="AD129" s="99">
        <f>IF(AC129=0,0,IF(C129&lt;(SUM(Y129:AC129)+('LED Curve'!$D$14*(U129/$Z$2)^3+'LED Curve'!$D$15*(U129/$Z$2)^2+'LED Curve'!$D$16*(U129/$Z$2)^1+'LED Curve'!$D$17)*$AE$2+((R$5-6)*Design!C$18)),0,         ('LED Curve'!$D$14*(U129/$Z$2)^3+'LED Curve'!$D$15*(U129/$Z$2)^2+'LED Curve'!$D$16*(U129/$Z$2)^1+'LED Curve'!$D$17)*$AE$2))</f>
        <v>0</v>
      </c>
      <c r="AE129" s="99">
        <f>IF(AD129=0,0,IF(C129&lt;(SUM(Y129:AD129)+('LED Curve'!$D$14*(U129/$Z$3)^3+'LED Curve'!$D$15*(U129/$Z$3)^2+'LED Curve'!$D$16*(U129/$Z$3)^1+'LED Curve'!$D$17)*$AE$3+((R$5-7)*Design!C$18)),0,         ('LED Curve'!$D$14*(U129/$Z$3)^3+'LED Curve'!$D$15*(U129/$Z$3)^2+'LED Curve'!$D$16*(U129/$Z$3)^1+'LED Curve'!$D$17)*$AE$3))</f>
        <v>0</v>
      </c>
      <c r="AF129" s="99">
        <f>IF(AE129=0,0,IF(C129&lt;(SUM(Y129:AE129)+('LED Curve'!$D$14*(U129/$Z$4)^3+'LED Curve'!$D$15*(U129/$Z$4)^2+'LED Curve'!$D$16*(U129/$Z$4)^1+'LED Curve'!$D$17)*$AE$4+((R$5-8)*Design!C$18)),0,         ('LED Curve'!$D$14*(U129/$Z$4)^3+'LED Curve'!$D$15*(U129/$Z$4)^2+'LED Curve'!$D$16*(U129/$Z$4)^1+'LED Curve'!$D$17)*$AE$4))</f>
        <v>0</v>
      </c>
      <c r="AG129" s="99">
        <f>IF(AF129=0,0,IF(C129&lt;(SUM(Y129:AF129)+('LED Curve'!$D$14*(U129/$Z$5)^3+'LED Curve'!$D$15*(U129/$Z$5)^2+'LED Curve'!$D$16*(U129/$Z$5)^1+'LED Curve'!$D$17)*$AE$5+((R$5-9)*Design!C$18)),0,         ('LED Curve'!$D$14*(U129/$Z$5)^3+'LED Curve'!$D$15*(U129/$Z$5)^2+'LED Curve'!$D$16*(U129/$Z$5)^1+'LED Curve'!$D$17)*$AE$5))</f>
        <v>0</v>
      </c>
      <c r="AH129" s="99">
        <f>IF(AG129=0,0,IF(C129&lt;(SUM(Y129:AG129)+('LED Curve'!$D$14*(U129/$Z$6)^3+'LED Curve'!$D$15*(U129/$Z$6)^2+'LED Curve'!$D$16*(U129/$Z$6)^1+'LED Curve'!$D$17)*$AE$6+((R$5-10)*Design!C$18)),0,         ('LED Curve'!$D$14*(U129/$Z$6)^3+'LED Curve'!$D$15*(U129/$Z$6)^2+'LED Curve'!$D$16*(U129/$Z$6)^1+'LED Curve'!$D$17)*$AE$6))</f>
        <v>0</v>
      </c>
      <c r="AI129">
        <f t="shared" si="157"/>
        <v>94.422397826923941</v>
      </c>
      <c r="AJ129" s="57">
        <f>IF(D129&lt;('LED Curve'!$D$14*(V129/$W$2)^3+'LED Curve'!$D$15*(V129/$W$2)^2+'LED Curve'!$D$16*(V129/$W$2)^1+'LED Curve'!$D$17)*$AC$2+((R$5-1)*Design!C$18),0,         ('LED Curve'!$D$14*(V129/$W$2)^3+'LED Curve'!$D$15*(V129/$W$2)^2+'LED Curve'!$D$16*(V129/$W$2)^1+'LED Curve'!$D$17)*$AC$2)</f>
        <v>26.964431224934042</v>
      </c>
      <c r="AK129" s="57">
        <f>IF(AJ129=0,0,IF(D129&lt;AJ129+('LED Curve'!$D$14*(V129/$W$3)^3+'LED Curve'!$D$15*(V129/$W$3)^2+'LED Curve'!$D$16*(V129/$W$3)^1+'LED Curve'!$D$17)*$AC$3+((R$5-1)*Design!C$18),0,         ('LED Curve'!$D$14*(V129/$W$3)^3+'LED Curve'!$D$15*(V129/$W$3)^2+'LED Curve'!$D$16*(V129/$W$3)^1+'LED Curve'!$D$17)*$AC$3))</f>
        <v>67.411078062335108</v>
      </c>
      <c r="AL129" s="57">
        <f>IF(AK129=0,0,IF(D129&lt;(SUM(AJ129:AK129)+('LED Curve'!$D$14*(V129/$W$4)^3+'LED Curve'!$D$15*(V129/$W$4)^2+'LED Curve'!$D$16*(V129/$W$4)^1+'LED Curve'!$D$17)*$AC$4+((R$5-1)*Design!C$18)),0,         ('LED Curve'!$D$14*(V129/$W$4)^3+'LED Curve'!$D$15*(V129/$W$4)^2+'LED Curve'!$D$16*(V129/$W$4)^1+'LED Curve'!$D$17)*$AC$4))</f>
        <v>60.669970256101593</v>
      </c>
      <c r="AM129" s="57">
        <f>IF(AL129=0,0,IF(D129&lt;(SUM(AJ129:AL129)+('LED Curve'!$D$14*(V129/$W$5)^3+'LED Curve'!$D$15*(V129/$W$5)^2+'LED Curve'!$D$16*(V129/$W$5)^1+'LED Curve'!$D$17)*$AC$5+((R$5-1)*Design!C$18)),0,         ('LED Curve'!$D$14*(V129/$W$5)^3+'LED Curve'!$D$15*(V129/$W$5)^2+'LED Curve'!$D$16*(V129/$W$5)^1+'LED Curve'!$D$17)*$AC$5))</f>
        <v>0</v>
      </c>
      <c r="AN129" s="57">
        <f>IF(AM129=0,0,IF(D129&lt;(SUM(AJ129:AM129)+ ('LED Curve'!$D$14*(V129/$W$6)^3+'LED Curve'!$D$15*(V129/$W$6)^2+'LED Curve'!$D$16*(V129/$W$6)^1+'LED Curve'!$D$17)*$AC$6+((R$5-1)*Design!C$18)),0,         ('LED Curve'!$D$14*(V129/$W$6)^3+'LED Curve'!$D$15*(V129/$W$6)^2+'LED Curve'!$D$16*(V129/$W$6)^1+'LED Curve'!$D$17)*$AC$6))</f>
        <v>0</v>
      </c>
      <c r="AO129" s="57">
        <f>IF(AN129=0,0,IF(D129&lt;(SUM(AJ129:AN129)+('LED Curve'!$D$14*(V129/$Z$2)^3+'LED Curve'!$D$15*(V129/$Z$2)^2+'LED Curve'!$D$16*(V129/$Z$2)^1+'LED Curve'!$D$17)*$AE$2+((R$5-1)*Design!C$18)),0,         ('LED Curve'!$D$14*(V129/$Z$2)^3+'LED Curve'!$D$15*(V129/$Z$2)^2+'LED Curve'!$D$16*(V129/$Z$2)^1+'LED Curve'!$D$17)*$AE$2))</f>
        <v>0</v>
      </c>
      <c r="AP129" s="57">
        <f>IF(AO129=0,0,IF(D129&lt;(SUM(AJ129:AO129)+('LED Curve'!$D$14*(V129/$Z$3)^3+'LED Curve'!$D$15*(V129/$Z$3)^2+'LED Curve'!$D$16*(V129/$Z$3)^1+'LED Curve'!$D$17)*$AE$3+((R$5-1)*Design!C$18)),0,         ('LED Curve'!$D$14*(V129/$Z$3)^3+'LED Curve'!$D$15*(V129/$Z$3)^2+'LED Curve'!$D$16*(V129/$Z$3)^1+'LED Curve'!$D$17)*$AE$3))</f>
        <v>0</v>
      </c>
      <c r="AQ129" s="57">
        <f>IF(AP129=0,0,IF(D129&lt;(SUM(AJ129:AP129)+('LED Curve'!$D$14*(V129/$Z$4)^3+'LED Curve'!$D$15*(V129/$Z$4)^2+'LED Curve'!$D$16*(V129/$Z$4)^1+'LED Curve'!$D$17)*$AE$4+((R$5-1)*Design!C$18)),0,         ('LED Curve'!$D$14*(V129/$Z$4)^3+'LED Curve'!$D$15*(V129/$Z$4)^2+'LED Curve'!$D$16*(V129/$Z$4)^1+'LED Curve'!$D$17)*$AE$4))</f>
        <v>0</v>
      </c>
      <c r="AR129" s="57">
        <f>IF(AQ129=0,0,IF(D129&lt;(SUM(AJ129:AQ129)+('LED Curve'!$D$14*(V129/$Z$5)^3+'LED Curve'!$D$15*(V129/$Z$5)^2+'LED Curve'!$D$16*(V129/$Z$5)^1+'LED Curve'!$D$17)*$AE$5+((R$5-1)*Design!C$18)),0,         ('LED Curve'!$D$14*(V129/$Z$5)^3+'LED Curve'!$D$15*(V129/$Z$5)^2+'LED Curve'!$D$16*(V129/$Z$5)^1+'LED Curve'!$D$17)*$AE$5))</f>
        <v>0</v>
      </c>
      <c r="AS129" s="57">
        <f>IF(AR129=0,0,IF(D129&lt;(SUM(AJ129:AR129)+('LED Curve'!$D$14*(V129/$Z$6)^3+'LED Curve'!$D$15*(V129/$Z$6)^2+'LED Curve'!$D$16*(V129/$Z$6)^1+'LED Curve'!$D$17)*$AE$6+((R$5-1)*Design!C$18)),0,         ('LED Curve'!$D$14*(V129/$Z$6)^3+'LED Curve'!$D$15*(V129/$Z$6)^2+'LED Curve'!$D$16*(V129/$Z$6)^1+'LED Curve'!$D$17)*$AE$6))</f>
        <v>0</v>
      </c>
      <c r="AU129" s="59">
        <f>IF(E129&lt;('LED Curve'!$D$14*(W129/$W$2)^3+'LED Curve'!$D$15*(W129/$W$2)^2+'LED Curve'!$D$16*(W129/$W$2)^1+'LED Curve'!$D$17)*$AC$2+((R$5-1)*Design!C$18),0,         ('LED Curve'!$D$14*(W129/$W$2)^3+'LED Curve'!$D$15*(W129/$W$2)^2+'LED Curve'!$D$16*(W129/$W$2)^1+'LED Curve'!$D$17)*$AC$2)</f>
        <v>26.927423225166407</v>
      </c>
      <c r="AV129" s="59">
        <f>IF(AU129=0,0,IF(E129&lt;AU129+('LED Curve'!$D$14*(W129/$W$3)^3+'LED Curve'!$D$15*(W129/$W$3)^2+'LED Curve'!$D$16*(W129/$W$3)^1+'LED Curve'!$D$17)*$AC$3+((R$5-2)*Design!C$18),0,         ('LED Curve'!$D$14*(W129/$W$3)^3+'LED Curve'!$D$15*(W129/$W$3)^2+'LED Curve'!$D$16*(W129/$W$3)^1+'LED Curve'!$D$17)*$AC$3))</f>
        <v>67.318558062916026</v>
      </c>
      <c r="AW129" s="59">
        <f>IF(AV129=0,0,IF(E129&lt;(SUM(AU129:AV129)+('LED Curve'!$D$14*(W129/$W$4)^3+'LED Curve'!$D$15*(W129/$W$4)^2+'LED Curve'!$D$16*(W129/$W$4)^1+'LED Curve'!$D$17)*$AC$4+((R$5-3)*Design!C$18)),0,         ('LED Curve'!$D$14*(W129/$W$4)^3+'LED Curve'!$D$15*(W129/$W$4)^2+'LED Curve'!$D$16*(W129/$W$4)^1+'LED Curve'!$D$17)*$AC$4))</f>
        <v>60.58670225662442</v>
      </c>
      <c r="AX129" s="59">
        <f>IF(AW129=0,0,IF(E129&lt;(SUM(AU129:AW129)+('LED Curve'!$D$14*(W129/$W$5)^3+'LED Curve'!$D$15*(W129/$W$5)^2+'LED Curve'!$D$16*(W129/$W$5)^1+'LED Curve'!$D$17)*$AC$5+((R$5-4)*Design!C$18)),0,         ('LED Curve'!$D$14*(W129/$W$5)^3+'LED Curve'!$D$15*(W129/$W$5)^2+'LED Curve'!$D$16*(W129/$W$5)^1+'LED Curve'!$D$17)*$AC$5))</f>
        <v>0</v>
      </c>
      <c r="AY129" s="59">
        <f>IF(AX129=0,0,IF(E129&lt;(SUM(AU129:AX129)+ ('LED Curve'!$D$14*(W129/$W$6)^3+'LED Curve'!$D$15*(W129/$W$6)^2+'LED Curve'!$D$16*(W129/$W$6)^1+'LED Curve'!$D$17)*$AC$6+((R$5-5)*Design!C$18)),0,         ('LED Curve'!$D$14*(W129/$W$6)^3+'LED Curve'!$D$15*(W129/$W$6)^2+'LED Curve'!$D$16*(W129/$W$6)^1+'LED Curve'!$D$17)*$AC$6))</f>
        <v>0</v>
      </c>
      <c r="AZ129" s="59">
        <f>IF(AY129=0,0,IF(E129&lt;(SUM(AU129:AY129)+('LED Curve'!$D$14*(W129/$Z$2)^3+'LED Curve'!$D$15*(W129/$Z$2)^2+'LED Curve'!$D$16*(W129/$Z$2)^1+'LED Curve'!$D$17)*$AE$2+((R$5-6)*Design!C$18)),0,         ('LED Curve'!$D$14*(W129/$Z$2)^3+'LED Curve'!$D$15*(W129/$Z$2)^2+'LED Curve'!$D$16*(W129/$Z$2)^1+'LED Curve'!$D$17)*$AE$2))</f>
        <v>0</v>
      </c>
      <c r="BA129" s="59">
        <f>IF(AZ129=0,0,IF(E129&lt;(SUM(AU129:AZ129)+('LED Curve'!$D$14*(W129/$Z$3)^3+'LED Curve'!$D$15*(W129/$Z$3)^2+'LED Curve'!$D$16*(W129/$Z$3)^1+'LED Curve'!$D$17)*$AE$3+((R$5-7)*Design!C$18)),0,         ('LED Curve'!$D$14*(W129/$Z$3)^3+'LED Curve'!$D$15*(W129/$Z$3)^2+'LED Curve'!$D$16*(W129/$Z$3)^1+'LED Curve'!$D$17)*$AE$3))</f>
        <v>0</v>
      </c>
      <c r="BB129" s="59">
        <f>IF(BA129=0,0,IF(E129&lt;(SUM(AU129:BA129)+('LED Curve'!$D$14*(W129/$Z$4)^3+'LED Curve'!$D$15*(W129/$Z$4)^2+'LED Curve'!$D$16*(W129/$Z$4)^1+'LED Curve'!$D$17)*$AE$4+((R$5-8)*Design!C$18)),0,         ('LED Curve'!$D$14*(W129/$Z$4)^3+'LED Curve'!$D$15*(W129/$Z$4)^2+'LED Curve'!$D$16*(W129/$Z$4)^1+'LED Curve'!$D$17)*$AE$4))</f>
        <v>0</v>
      </c>
      <c r="BC129" s="59">
        <f>IF(BB129=0,0,IF(E129&lt;(SUM(AU129:BB129)+('LED Curve'!$D$14*(W129/$Z$5)^3+'LED Curve'!$D$15*(W129/$Z$5)^2+'LED Curve'!$D$16*(W129/$Z$5)^1+'LED Curve'!$D$17)*$AE$5+((R$5-9)*Design!C$18)),0,         ('LED Curve'!$D$14*(W129/$Z$5)^3+'LED Curve'!$D$15*(W129/$Z$5)^2+'LED Curve'!$D$16*(W129/$Z$5)^1+'LED Curve'!$D$17)*$AE$5))</f>
        <v>0</v>
      </c>
      <c r="BD129" s="59">
        <f>IF(BC129=0,0,IF(E129&lt;(SUM(AU129:BC129)+('LED Curve'!$D$14*(W129/$Z$6)^3+'LED Curve'!$D$15*(W129/$Z$6)^2+'LED Curve'!$D$16*(W129/$Z$6)^1+'LED Curve'!$D$17)*$AE$6+((R$5-10)*Design!C$18)),0,         ('LED Curve'!$D$14*(W129/$Z$6)^3+'LED Curve'!$D$15*(W129/$Z$6)^2+'LED Curve'!$D$16*(W129/$Z$6)^1+'LED Curve'!$D$17)*$AE$6))</f>
        <v>0</v>
      </c>
      <c r="BE129">
        <f t="shared" si="158"/>
        <v>154.83268354470687</v>
      </c>
      <c r="BF129" s="64">
        <f t="shared" si="124"/>
        <v>266.70177975191825</v>
      </c>
      <c r="BG129" s="64">
        <f t="shared" si="125"/>
        <v>266.70177975191825</v>
      </c>
      <c r="BH129" s="64">
        <f t="shared" si="126"/>
        <v>0</v>
      </c>
      <c r="BI129" s="64">
        <f t="shared" si="127"/>
        <v>0</v>
      </c>
      <c r="BJ129" s="64">
        <f t="shared" si="128"/>
        <v>0</v>
      </c>
      <c r="BK129" s="64">
        <f t="shared" si="129"/>
        <v>0</v>
      </c>
      <c r="BL129" s="64">
        <f t="shared" si="130"/>
        <v>0</v>
      </c>
      <c r="BM129" s="64">
        <f t="shared" si="131"/>
        <v>0</v>
      </c>
      <c r="BN129" s="64">
        <f t="shared" si="132"/>
        <v>0</v>
      </c>
      <c r="BO129" s="64">
        <f t="shared" si="133"/>
        <v>0</v>
      </c>
      <c r="BQ129" s="67">
        <f t="shared" si="134"/>
        <v>274.83736722048769</v>
      </c>
      <c r="BR129" s="67">
        <f t="shared" si="135"/>
        <v>274.83736722048769</v>
      </c>
      <c r="BS129" s="67">
        <f t="shared" si="136"/>
        <v>274.83736722048769</v>
      </c>
      <c r="BT129" s="67">
        <f t="shared" si="137"/>
        <v>0</v>
      </c>
      <c r="BU129" s="67">
        <f t="shared" si="138"/>
        <v>0</v>
      </c>
      <c r="BV129" s="67">
        <f t="shared" si="139"/>
        <v>0</v>
      </c>
      <c r="BW129" s="67">
        <f t="shared" si="140"/>
        <v>0</v>
      </c>
      <c r="BX129" s="67">
        <f t="shared" si="141"/>
        <v>0</v>
      </c>
      <c r="BY129" s="67">
        <f t="shared" si="142"/>
        <v>0</v>
      </c>
      <c r="BZ129" s="67">
        <f t="shared" si="143"/>
        <v>0</v>
      </c>
      <c r="CB129" s="70">
        <f t="shared" si="144"/>
        <v>283.70044642771228</v>
      </c>
      <c r="CC129" s="70">
        <f t="shared" si="145"/>
        <v>283.70044642771228</v>
      </c>
      <c r="CD129" s="70">
        <f t="shared" si="146"/>
        <v>283.70044642771228</v>
      </c>
      <c r="CE129" s="70">
        <f t="shared" si="147"/>
        <v>0</v>
      </c>
      <c r="CF129" s="70">
        <f t="shared" si="148"/>
        <v>0</v>
      </c>
      <c r="CG129" s="70">
        <f t="shared" si="149"/>
        <v>0</v>
      </c>
      <c r="CH129" s="70">
        <f t="shared" si="150"/>
        <v>0</v>
      </c>
      <c r="CI129" s="70">
        <f t="shared" si="151"/>
        <v>0</v>
      </c>
      <c r="CJ129" s="70">
        <f t="shared" si="152"/>
        <v>0</v>
      </c>
      <c r="CK129" s="70">
        <f t="shared" si="153"/>
        <v>0</v>
      </c>
      <c r="CL129">
        <f t="shared" si="159"/>
        <v>851.10133928313689</v>
      </c>
      <c r="CM129" s="64">
        <f t="shared" si="160"/>
        <v>266.70177975191825</v>
      </c>
      <c r="CN129" s="64">
        <f t="shared" si="161"/>
        <v>266.70177975191825</v>
      </c>
      <c r="CO129" s="64">
        <f t="shared" si="162"/>
        <v>0</v>
      </c>
      <c r="CP129" s="64">
        <f t="shared" si="163"/>
        <v>0</v>
      </c>
      <c r="CQ129" s="64">
        <f t="shared" si="164"/>
        <v>0</v>
      </c>
      <c r="CR129" s="64">
        <f t="shared" si="165"/>
        <v>0</v>
      </c>
      <c r="CS129" s="64">
        <f t="shared" si="166"/>
        <v>0</v>
      </c>
      <c r="CT129" s="64">
        <f t="shared" si="167"/>
        <v>0</v>
      </c>
      <c r="CU129" s="64">
        <f t="shared" si="168"/>
        <v>0</v>
      </c>
      <c r="CV129" s="64">
        <f t="shared" si="169"/>
        <v>0</v>
      </c>
      <c r="CX129" s="103">
        <f t="shared" si="170"/>
        <v>274.83736722048769</v>
      </c>
      <c r="CY129" s="103">
        <f t="shared" si="171"/>
        <v>274.83736722048769</v>
      </c>
      <c r="CZ129" s="103">
        <f t="shared" si="172"/>
        <v>274.83736722048769</v>
      </c>
      <c r="DA129" s="103">
        <f t="shared" si="173"/>
        <v>0</v>
      </c>
      <c r="DB129" s="103">
        <f t="shared" si="174"/>
        <v>0</v>
      </c>
      <c r="DC129" s="103">
        <f t="shared" si="175"/>
        <v>0</v>
      </c>
      <c r="DD129" s="103">
        <f t="shared" si="176"/>
        <v>0</v>
      </c>
      <c r="DE129" s="103">
        <f t="shared" si="177"/>
        <v>0</v>
      </c>
      <c r="DF129" s="103">
        <f t="shared" si="178"/>
        <v>0</v>
      </c>
      <c r="DG129" s="103">
        <f t="shared" si="179"/>
        <v>0</v>
      </c>
      <c r="DI129" s="70">
        <f t="shared" si="180"/>
        <v>283.70044642771228</v>
      </c>
      <c r="DJ129" s="70">
        <f t="shared" si="181"/>
        <v>283.70044642771228</v>
      </c>
      <c r="DK129" s="70">
        <f t="shared" si="182"/>
        <v>283.70044642771228</v>
      </c>
      <c r="DL129" s="70">
        <f t="shared" si="183"/>
        <v>0</v>
      </c>
      <c r="DM129" s="70">
        <f t="shared" si="184"/>
        <v>0</v>
      </c>
      <c r="DN129" s="70">
        <f t="shared" si="185"/>
        <v>0</v>
      </c>
      <c r="DO129" s="70">
        <f t="shared" si="186"/>
        <v>0</v>
      </c>
      <c r="DP129" s="70">
        <f t="shared" si="187"/>
        <v>0</v>
      </c>
      <c r="DQ129" s="70">
        <f t="shared" si="188"/>
        <v>0</v>
      </c>
      <c r="DR129" s="70">
        <f t="shared" si="189"/>
        <v>0</v>
      </c>
      <c r="DT129">
        <f t="shared" si="190"/>
        <v>40.054987099813566</v>
      </c>
      <c r="DU129">
        <f t="shared" si="191"/>
        <v>45.905910151406403</v>
      </c>
      <c r="DV129">
        <f t="shared" si="192"/>
        <v>52.164653142721278</v>
      </c>
      <c r="DX129">
        <f t="shared" si="193"/>
        <v>0.85906101765637544</v>
      </c>
      <c r="DY129">
        <f t="shared" si="194"/>
        <v>0.85558469984330754</v>
      </c>
      <c r="DZ129">
        <f t="shared" si="195"/>
        <v>0.85185538844365949</v>
      </c>
      <c r="EB129">
        <f t="shared" si="196"/>
        <v>7.1950347282526499</v>
      </c>
      <c r="EC129">
        <f t="shared" si="197"/>
        <v>17.987586820631623</v>
      </c>
      <c r="ED129">
        <f t="shared" si="198"/>
        <v>0</v>
      </c>
      <c r="EE129">
        <f t="shared" si="199"/>
        <v>0</v>
      </c>
      <c r="EF129">
        <f t="shared" si="200"/>
        <v>0</v>
      </c>
      <c r="EG129">
        <f t="shared" si="201"/>
        <v>0</v>
      </c>
      <c r="EH129">
        <f t="shared" si="202"/>
        <v>0</v>
      </c>
      <c r="EI129">
        <f t="shared" si="203"/>
        <v>0</v>
      </c>
      <c r="EJ129">
        <f t="shared" si="204"/>
        <v>0</v>
      </c>
      <c r="EK129">
        <f t="shared" si="205"/>
        <v>0</v>
      </c>
      <c r="EM129">
        <f t="shared" si="206"/>
        <v>7.4108332864587823</v>
      </c>
      <c r="EN129">
        <f t="shared" si="207"/>
        <v>18.527083216146956</v>
      </c>
      <c r="EO129">
        <f t="shared" si="208"/>
        <v>16.67437489453226</v>
      </c>
      <c r="EP129">
        <f t="shared" si="209"/>
        <v>0</v>
      </c>
      <c r="EQ129">
        <f t="shared" si="210"/>
        <v>0</v>
      </c>
      <c r="ER129">
        <f t="shared" si="211"/>
        <v>0</v>
      </c>
      <c r="ES129">
        <f t="shared" si="212"/>
        <v>0</v>
      </c>
      <c r="ET129">
        <f t="shared" si="213"/>
        <v>0</v>
      </c>
      <c r="EU129">
        <f t="shared" si="214"/>
        <v>0</v>
      </c>
      <c r="EV129">
        <f t="shared" si="215"/>
        <v>0</v>
      </c>
      <c r="EX129">
        <f t="shared" si="216"/>
        <v>7.6393219901276579</v>
      </c>
      <c r="EY129">
        <f t="shared" si="217"/>
        <v>19.098304975319149</v>
      </c>
      <c r="EZ129">
        <f t="shared" si="218"/>
        <v>17.188474477787231</v>
      </c>
      <c r="FA129">
        <f t="shared" si="219"/>
        <v>0</v>
      </c>
      <c r="FB129">
        <f t="shared" si="220"/>
        <v>0</v>
      </c>
      <c r="FC129">
        <f t="shared" si="221"/>
        <v>0</v>
      </c>
      <c r="FD129">
        <f t="shared" si="222"/>
        <v>0</v>
      </c>
      <c r="FE129">
        <f t="shared" si="223"/>
        <v>0</v>
      </c>
      <c r="FF129">
        <f t="shared" si="224"/>
        <v>0</v>
      </c>
      <c r="FG129">
        <f t="shared" si="225"/>
        <v>0</v>
      </c>
      <c r="FJ129">
        <f>IF($W$2=0,0,IF(BF129&lt;=0,0,('LED Curve'!$D$19*(BF129/$W$2)^3+'LED Curve'!$D$20*(BF129/$W$2)^2+'LED Curve'!$D$21*(BF129/$W$2)^1+'LED Curve'!$D$22)*$AC$2*$W$2))</f>
        <v>870.81334219642815</v>
      </c>
      <c r="FK129">
        <f>IF($W$3=0,0,IF(BG129&lt;=0,0,('LED Curve'!$D$19*(BG129/$W$3)^3+'LED Curve'!$D$20*(BG129/$W$3)^2+'LED Curve'!$D$21*(BG129/$W$3)^1+'LED Curve'!$D$22)*$AC$3*$W$3))</f>
        <v>2177.0333554910703</v>
      </c>
      <c r="FL129">
        <f>IF($W$4=0,0,IF(BH129&lt;=0,0,('LED Curve'!$D$19*(BH129/$W$4)^3+'LED Curve'!$D$20*(BH129/$W$4)^2+'LED Curve'!$D$21*(BH129/$W$4)^1+'LED Curve'!$D$22)*$AC$4*$W$4))</f>
        <v>0</v>
      </c>
      <c r="FM129">
        <f>IF($W$5=0,0,IF(BI129&lt;=0,0,('LED Curve'!$D$19*(BI129/$W$5)^3+'LED Curve'!$D$20*(BI129/$W$5)^2+'LED Curve'!$D$21*(BI129/$W$5)^1+'LED Curve'!$D$22)*$AC$5*$W$5))</f>
        <v>0</v>
      </c>
      <c r="FN129">
        <f>IF($W$6=0,0,IF(BJ129&lt;=0,0,('LED Curve'!$D$19*(BJ129/$W$6)^3+'LED Curve'!$D$20*(BJ129/$W$6)^2+'LED Curve'!$D$21*(BJ129/$W$6)^1+'LED Curve'!$D$22)*$AC$6*$W$6))</f>
        <v>0</v>
      </c>
      <c r="FO129">
        <f>IF($Z$2=0,0,IF(BK129&lt;=0,0,('LED Curve'!$D$19*(BK129/$Z$2)^3+'LED Curve'!$D$20*(BK129/$Z$2)^2+'LED Curve'!$D$21*(BK129/$Z$2)^1+'LED Curve'!$D$22)*$AE$2*$Z$2))</f>
        <v>0</v>
      </c>
      <c r="FP129">
        <f>IF($Z$3=0,0,IF(BL129&lt;=0,0,('LED Curve'!$D$19*(BL129/$Z$3)^3+'LED Curve'!$D$20*(BL129/$Z$3)^2+'LED Curve'!$D$21*(BL129/$Z$3)^1+'LED Curve'!$D$22)*$AE$3*$Z$3))</f>
        <v>0</v>
      </c>
      <c r="FQ129">
        <f>IF($Z$4=0,0,IF(BM129&lt;=0,0,('LED Curve'!$D$19*(BM129/$Z$4)^3+'LED Curve'!$D$20*(BM129/$Z$4)^2+'LED Curve'!$D$21*(BM129/$Z$4)^1+'LED Curve'!$D$22)*$AE$4*$Z$4))</f>
        <v>0</v>
      </c>
      <c r="FR129">
        <f>IF($Z$5=0,0,IF(BN129&lt;=0,0,('LED Curve'!$D$19*(BN129/$Z$5)^3+'LED Curve'!$D$20*(BN129/$Z$5)^2+'LED Curve'!$D$21*(BN129/$Z$5)^1+'LED Curve'!$D$22)*$AE$5*$Z$5))</f>
        <v>0</v>
      </c>
      <c r="FS129">
        <f>IF($Z$6=0,0,IF(BO129&lt;=0,0,('LED Curve'!$D$19*(BO129/$Z$6)^3+'LED Curve'!$D$20*(BO129/$Z$6)^2+'LED Curve'!$D$21*(BO129/$Z$6)^1+'LED Curve'!$D$22)*$AE$6*$Z$6))</f>
        <v>0</v>
      </c>
      <c r="FU129">
        <f>IF($W$2=0,0,IF(BQ129&lt;=0,0,('LED Curve'!$D$19*(BQ129/$W$2)^3+'LED Curve'!$D$20*(BQ129/$W$2)^2+'LED Curve'!$D$21*(BQ129/$W$2)^1+'LED Curve'!$D$22)*$AC$2*$W$2))</f>
        <v>884.24207224549536</v>
      </c>
      <c r="FV129">
        <f>IF($W$3=0,0,IF(BR129&lt;=0,0,('LED Curve'!$D$19*(BR129/$W$3)^3+'LED Curve'!$D$20*(BR129/$W$3)^2+'LED Curve'!$D$21*(BR129/$W$3)^1+'LED Curve'!$D$22)*$AC$3*$W$3))</f>
        <v>2210.6051806137384</v>
      </c>
      <c r="FW129">
        <f>IF($W$4=0,0,IF(BS129&lt;=0,0,('LED Curve'!$D$19*(BS129/$W$4)^3+'LED Curve'!$D$20*(BS129/$W$4)^2+'LED Curve'!$D$21*(BS129/$W$4)^1+'LED Curve'!$D$22)*$AC$4*$W$4))</f>
        <v>1989.5446625523646</v>
      </c>
      <c r="FX129">
        <f>IF($W$5=0,0,IF(BT129&lt;=0,0,('LED Curve'!$D$19*(BT129/$W$5)^3+'LED Curve'!$D$20*(BT129/$W$5)^2+'LED Curve'!$D$21*(BT129/$W$5)^1+'LED Curve'!$D$22)*$AC$5*$W$5))</f>
        <v>0</v>
      </c>
      <c r="FY129">
        <f>IF($W$6=0,0,IF(BU129&lt;=0,0,('LED Curve'!$D$19*(BU129/$W$6)^3+'LED Curve'!$D$20*(BU129/$W$6)^2+'LED Curve'!$D$21*(BU129/$W$6)^1+'LED Curve'!$D$22)*$AC$6*$W$6))</f>
        <v>0</v>
      </c>
      <c r="FZ129">
        <f>IF($Z$2=0,0,IF(BV129&lt;=0,0,('LED Curve'!$D$19*(BV129/$Z$2)^3+'LED Curve'!$D$20*(BV129/$Z$2)^2+'LED Curve'!$D$21*(BV129/$Z$2)^1+'LED Curve'!$D$22)*$AE$2*$Z$2))</f>
        <v>0</v>
      </c>
      <c r="GA129">
        <f>IF($Z$3=0,0,IF(BW129&lt;=0,0,('LED Curve'!$D$19*(BW129/$Z$3)^3+'LED Curve'!$D$20*(BW129/$Z$3)^2+'LED Curve'!$D$21*(BW129/$Z$3)^1+'LED Curve'!$D$22)*$AE$3*$Z$3))</f>
        <v>0</v>
      </c>
      <c r="GB129">
        <f>IF($Z$4=0,0,IF(BX129&lt;=0,0,('LED Curve'!$D$19*(BX129/$Z$4)^3+'LED Curve'!$D$20*(BX129/$Z$4)^2+'LED Curve'!$D$21*(BX129/$Z$4)^1+'LED Curve'!$D$22)*$AE$4*$Z$4))</f>
        <v>0</v>
      </c>
      <c r="GC129">
        <f>IF($Z$5=0,0,IF(BY129&lt;=0,0,('LED Curve'!$D$19*(BY129/$Z$5)^3+'LED Curve'!$D$20*(BY129/$Z$5)^2+'LED Curve'!$D$21*(BY129/$Z$5)^1+'LED Curve'!$D$22)*$AE$5*$Z$5))</f>
        <v>0</v>
      </c>
      <c r="GD129">
        <f>IF($Z$6=0,0,IF(BZ129&lt;=0,0,('LED Curve'!$D$19*(BZ129/$Z$6)^3+'LED Curve'!$D$20*(BZ129/$Z$6)^2+'LED Curve'!$D$21*(BZ129/$Z$6)^1+'LED Curve'!$D$22)*$AE$6*$Z$6))</f>
        <v>0</v>
      </c>
      <c r="GF129">
        <f>IF($W$2=0,0,IF(CB129&lt;=0,0,('LED Curve'!$D$19*(CB129/$W$2)^3+'LED Curve'!$D$20*(CB129/$W$2)^2+'LED Curve'!$D$21*(CB129/$W$2)^1+'LED Curve'!$D$22)*$AC$2*$W$2))</f>
        <v>897.66527856960579</v>
      </c>
      <c r="GG129">
        <f>IF($W$3=0,0,IF(CC129&lt;=0,0,('LED Curve'!$D$19*(CC129/$W$3)^3+'LED Curve'!$D$20*(CC129/$W$3)^2+'LED Curve'!$D$21*(CC129/$W$3)^1+'LED Curve'!$D$22)*$AC$3*$W$3))</f>
        <v>2244.1631964240146</v>
      </c>
      <c r="GH129">
        <f>IF($W$4=0,0,IF(CD129&lt;=0,0,('LED Curve'!$D$19*(CD129/$W$4)^3+'LED Curve'!$D$20*(CD129/$W$4)^2+'LED Curve'!$D$21*(CD129/$W$4)^1+'LED Curve'!$D$22)*$AC$4*$W$4))</f>
        <v>2019.7468767816131</v>
      </c>
      <c r="GI129">
        <f>IF($W$5=0,0,IF(CE129&lt;=0,0,('LED Curve'!$D$19*(CE129/$W$5)^3+'LED Curve'!$D$20*(CE129/$W$5)^2+'LED Curve'!$D$21*(CE129/$W$5)^1+'LED Curve'!$D$22)*$AC$5*$W$5))</f>
        <v>0</v>
      </c>
      <c r="GJ129">
        <f>IF($W$6=0,0,IF(CF129&lt;=0,0,('LED Curve'!$D$19*(CF129/$W$6)^3+'LED Curve'!$D$20*(CF129/$W$6)^2+'LED Curve'!$D$21*(CF129/$W$6)^1+'LED Curve'!$D$22)*$AC$6*$W$6))</f>
        <v>0</v>
      </c>
      <c r="GK129">
        <f>IF($Z$2=0,0,IF(CG129&lt;=0,0,('LED Curve'!$D$19*(CG129/$Z$2)^3+'LED Curve'!$D$20*(CG129/$Z$2)^2+'LED Curve'!$D$21*(CG129/$Z$2)^1+'LED Curve'!$D$22)*$AE$2*$Z$2))</f>
        <v>0</v>
      </c>
      <c r="GL129">
        <f>IF($Z$3=0,0,IF(CH129&lt;=0,0,('LED Curve'!$D$19*(CH129/$Z$3)^3+'LED Curve'!$D$20*(CH129/$Z$3)^2+'LED Curve'!$D$21*(CH129/$Z$3)^1+'LED Curve'!$D$22)*$AE$3*$Z$3))</f>
        <v>0</v>
      </c>
      <c r="GM129">
        <f>IF($Z$4=0,0,IF(CI129&lt;=0,0,('LED Curve'!$D$19*(CI129/$Z$4)^3+'LED Curve'!$D$20*(CI129/$Z$4)^2+'LED Curve'!$D$21*(CI129/$Z$4)^1+'LED Curve'!$D$22)*$AE$4*$Z$4))</f>
        <v>0</v>
      </c>
      <c r="GN129">
        <f>IF($Z$5=0,0,IF(CJ129&lt;=0,0,('LED Curve'!$D$19*(CJ129/$Z$5)^3+'LED Curve'!$D$20*(CJ129/$Z$5)^2+'LED Curve'!$D$21*(CJ129/$Z$5)^1+'LED Curve'!$D$22)*$AE$5*$Z$5))</f>
        <v>0</v>
      </c>
      <c r="GO129">
        <f>IF($Z$6=0,0,IF(CK129&lt;=0,0,('LED Curve'!$D$19*(CK129/$Z$6)^3+'LED Curve'!$D$20*(CK129/$Z$6)^2+'LED Curve'!$D$21*(CK129/$Z$6)^1+'LED Curve'!$D$22)*$AE$6*$Z$6))</f>
        <v>0</v>
      </c>
      <c r="GQ129">
        <f t="shared" si="226"/>
        <v>3047.8466976874984</v>
      </c>
      <c r="GR129">
        <f t="shared" si="154"/>
        <v>1282.9508122699203</v>
      </c>
      <c r="GS129">
        <f t="shared" si="227"/>
        <v>5084.3919154115983</v>
      </c>
      <c r="GT129">
        <f t="shared" si="155"/>
        <v>2776.1659985724827</v>
      </c>
      <c r="GU129">
        <f t="shared" si="228"/>
        <v>5161.5753517752328</v>
      </c>
      <c r="GV129">
        <f t="shared" si="156"/>
        <v>2599.4633072168954</v>
      </c>
    </row>
    <row r="130" spans="1:204" ht="16.899999999999999">
      <c r="A130">
        <v>119</v>
      </c>
      <c r="B130">
        <f t="shared" si="117"/>
        <v>3.8736979166666668E-3</v>
      </c>
      <c r="C130" s="50">
        <f t="shared" si="118"/>
        <v>150.40444540516395</v>
      </c>
      <c r="D130" s="50">
        <f t="shared" si="119"/>
        <v>167.27160600573771</v>
      </c>
      <c r="E130" s="50">
        <f t="shared" si="120"/>
        <v>184.13876660631146</v>
      </c>
      <c r="G130" s="52">
        <f t="shared" si="121"/>
        <v>2.3873721492883164</v>
      </c>
      <c r="H130" s="52">
        <f t="shared" si="122"/>
        <v>2.6551048572339315</v>
      </c>
      <c r="I130" s="52">
        <f t="shared" si="123"/>
        <v>2.9228375651795471</v>
      </c>
      <c r="J130" s="52">
        <f>IF(C130&lt;Calculation!D$19,0,G130)</f>
        <v>2.3873721492883164</v>
      </c>
      <c r="K130" s="52">
        <f>IF(D130&lt;Calculation!D$19,0,H130)</f>
        <v>2.6551048572339315</v>
      </c>
      <c r="L130" s="52">
        <f>IF(E130&lt;Calculation!D$19,0,I130)</f>
        <v>2.9228375651795471</v>
      </c>
      <c r="M130" s="52">
        <f>IF(IF(C130&lt;Calculation!D$19,0,C130*(R$3/(R$2+R$3)))&gt;0,$H$2*SIN(2*PI()*$E$2*B130)+$H$5,0)</f>
        <v>2.4037766437796897</v>
      </c>
      <c r="N130" s="52">
        <f>IF(IF(D130&lt;Calculation!D$19,0,D130*(R$3/(R$2+R$3)))&gt;0,$J$2*SIN(2*PI()*$E$2*B130)+$J$5,0)</f>
        <v>2.4773814449981946</v>
      </c>
      <c r="O130" s="52">
        <f>IF(IF(E130&lt;Calculation!D$19,0,E130*(R$3/(R$2+R$3)))&gt;0,$L$2*SIN(2*PI()*$E$2*B130)+$L$5,0)</f>
        <v>2.5575336718645962</v>
      </c>
      <c r="Q130" s="55">
        <f>(M130/Design!C$43)*10^3</f>
        <v>267.08629375329883</v>
      </c>
      <c r="R130" s="55">
        <f>(N130/Design!C$43)*10^3</f>
        <v>275.26460499979936</v>
      </c>
      <c r="S130" s="55">
        <f>(O130/Design!C$43)*10^3</f>
        <v>284.17040798495515</v>
      </c>
      <c r="U130" s="55">
        <f>(($H$2*SIN(2*PI()*$E$2*B130)+$H$5)/Design!C$43)*10^3</f>
        <v>267.08629375329883</v>
      </c>
      <c r="V130" s="55">
        <f>(($J$2*SIN(2*PI()*$E$2*B130)+$J$5)/Design!C$43)*10^3</f>
        <v>275.26460499979936</v>
      </c>
      <c r="W130" s="55">
        <f>(($L$2*SIN(2*PI()*$E$2*B130)+$L$5)/Design!C$43)*10^3</f>
        <v>284.17040798495515</v>
      </c>
      <c r="Y130" s="99">
        <f>IF(C130&lt;('LED Curve'!$D$14*(U130/$W$2)^3+'LED Curve'!$D$15*(U130/$W$2)^2+'LED Curve'!$D$16*(U130/$W$2)^1+'LED Curve'!$D$17)*$AC$2+((R$5-1)*Design!C$18),0,         ('LED Curve'!$D$14*(U130/$W$2)^3+'LED Curve'!$D$15*(U130/$W$2)^2+'LED Curve'!$D$16*(U130/$W$2)^1+'LED Curve'!$D$17)*$AC$2)</f>
        <v>26.977625581482883</v>
      </c>
      <c r="Z130" s="99">
        <f>IF(Y130=0,0,IF(C130&lt;Y130+('LED Curve'!$D$14*(U130/$W$3)^3+'LED Curve'!$D$15*(U130/$W$3)^2+'LED Curve'!$D$16*(U130/$W$3)^1+'LED Curve'!$D$17)*$AC$3+((R$5-2)*Design!C$18),0,         ('LED Curve'!$D$14*(U130/$W$3)^3+'LED Curve'!$D$15*(U130/$W$3)^2+'LED Curve'!$D$16*(U130/$W$3)^1+'LED Curve'!$D$17)*$AC$3))</f>
        <v>67.4440639537072</v>
      </c>
      <c r="AA130" s="99">
        <f>IF(Z130=0,0,IF(C130&lt;(SUM(Y130:Z130)+('LED Curve'!$D$14*(U130/$W$4)^3+'LED Curve'!$D$15*(U130/$W$4)^2+'LED Curve'!$D$16*(U130/$W$4)^1+'LED Curve'!$D$17)*$AC$4+((R$5-3)*Design!C$18)),0,         ('LED Curve'!$D$14*(U130/$W$4)^3+'LED Curve'!$D$15*(U130/$W$4)^2+'LED Curve'!$D$16*(U130/$W$4)^1+'LED Curve'!$D$17)*$AC$4))</f>
        <v>0</v>
      </c>
      <c r="AB130" s="99">
        <f>IF(AA130=0,0,IF(C130&lt;(SUM(Y130:AA130)+('LED Curve'!$D$14*(U130/$W$5)^3+'LED Curve'!$D$15*(U130/$W$5)^2+'LED Curve'!$D$16*(U130/$W$5)^1+'LED Curve'!$D$17)*$AC$5+((R$5-4)*Design!C$18)),0,         ('LED Curve'!$D$14*(U130/$W$5)^3+'LED Curve'!$D$15*(U130/$W$5)^2+'LED Curve'!$D$16*(U130/$W$5)^1+'LED Curve'!$D$17)*$AC$5))</f>
        <v>0</v>
      </c>
      <c r="AC130" s="99">
        <f>IF(AB130=0,0,IF(C130&lt;(SUM(Y130:AB130)+ ('LED Curve'!$D$14*(U130/$W$6)^3+'LED Curve'!$D$15*(U130/$W$6)^2+'LED Curve'!$D$16*(U130/$W$6)^1+'LED Curve'!$D$17)*$AC$6+((R$5-5)*Design!C$18)),0,         ('LED Curve'!$D$14*(U130/$W$6)^3+'LED Curve'!$D$15*(U130/$W$6)^2+'LED Curve'!$D$16*(U130/$W$6)^1+'LED Curve'!$D$17)*$AC$6))</f>
        <v>0</v>
      </c>
      <c r="AD130" s="99">
        <f>IF(AC130=0,0,IF(C130&lt;(SUM(Y130:AC130)+('LED Curve'!$D$14*(U130/$Z$2)^3+'LED Curve'!$D$15*(U130/$Z$2)^2+'LED Curve'!$D$16*(U130/$Z$2)^1+'LED Curve'!$D$17)*$AE$2+((R$5-6)*Design!C$18)),0,         ('LED Curve'!$D$14*(U130/$Z$2)^3+'LED Curve'!$D$15*(U130/$Z$2)^2+'LED Curve'!$D$16*(U130/$Z$2)^1+'LED Curve'!$D$17)*$AE$2))</f>
        <v>0</v>
      </c>
      <c r="AE130" s="99">
        <f>IF(AD130=0,0,IF(C130&lt;(SUM(Y130:AD130)+('LED Curve'!$D$14*(U130/$Z$3)^3+'LED Curve'!$D$15*(U130/$Z$3)^2+'LED Curve'!$D$16*(U130/$Z$3)^1+'LED Curve'!$D$17)*$AE$3+((R$5-7)*Design!C$18)),0,         ('LED Curve'!$D$14*(U130/$Z$3)^3+'LED Curve'!$D$15*(U130/$Z$3)^2+'LED Curve'!$D$16*(U130/$Z$3)^1+'LED Curve'!$D$17)*$AE$3))</f>
        <v>0</v>
      </c>
      <c r="AF130" s="99">
        <f>IF(AE130=0,0,IF(C130&lt;(SUM(Y130:AE130)+('LED Curve'!$D$14*(U130/$Z$4)^3+'LED Curve'!$D$15*(U130/$Z$4)^2+'LED Curve'!$D$16*(U130/$Z$4)^1+'LED Curve'!$D$17)*$AE$4+((R$5-8)*Design!C$18)),0,         ('LED Curve'!$D$14*(U130/$Z$4)^3+'LED Curve'!$D$15*(U130/$Z$4)^2+'LED Curve'!$D$16*(U130/$Z$4)^1+'LED Curve'!$D$17)*$AE$4))</f>
        <v>0</v>
      </c>
      <c r="AG130" s="99">
        <f>IF(AF130=0,0,IF(C130&lt;(SUM(Y130:AF130)+('LED Curve'!$D$14*(U130/$Z$5)^3+'LED Curve'!$D$15*(U130/$Z$5)^2+'LED Curve'!$D$16*(U130/$Z$5)^1+'LED Curve'!$D$17)*$AE$5+((R$5-9)*Design!C$18)),0,         ('LED Curve'!$D$14*(U130/$Z$5)^3+'LED Curve'!$D$15*(U130/$Z$5)^2+'LED Curve'!$D$16*(U130/$Z$5)^1+'LED Curve'!$D$17)*$AE$5))</f>
        <v>0</v>
      </c>
      <c r="AH130" s="99">
        <f>IF(AG130=0,0,IF(C130&lt;(SUM(Y130:AG130)+('LED Curve'!$D$14*(U130/$Z$6)^3+'LED Curve'!$D$15*(U130/$Z$6)^2+'LED Curve'!$D$16*(U130/$Z$6)^1+'LED Curve'!$D$17)*$AE$6+((R$5-10)*Design!C$18)),0,         ('LED Curve'!$D$14*(U130/$Z$6)^3+'LED Curve'!$D$15*(U130/$Z$6)^2+'LED Curve'!$D$16*(U130/$Z$6)^1+'LED Curve'!$D$17)*$AE$6))</f>
        <v>0</v>
      </c>
      <c r="AI130">
        <f t="shared" si="157"/>
        <v>94.421689535190083</v>
      </c>
      <c r="AJ130" s="57">
        <f>IF(D130&lt;('LED Curve'!$D$14*(V130/$W$2)^3+'LED Curve'!$D$15*(V130/$W$2)^2+'LED Curve'!$D$16*(V130/$W$2)^1+'LED Curve'!$D$17)*$AC$2+((R$5-1)*Design!C$18),0,         ('LED Curve'!$D$14*(V130/$W$2)^3+'LED Curve'!$D$15*(V130/$W$2)^2+'LED Curve'!$D$16*(V130/$W$2)^1+'LED Curve'!$D$17)*$AC$2)</f>
        <v>26.963191297779929</v>
      </c>
      <c r="AK130" s="57">
        <f>IF(AJ130=0,0,IF(D130&lt;AJ130+('LED Curve'!$D$14*(V130/$W$3)^3+'LED Curve'!$D$15*(V130/$W$3)^2+'LED Curve'!$D$16*(V130/$W$3)^1+'LED Curve'!$D$17)*$AC$3+((R$5-1)*Design!C$18),0,         ('LED Curve'!$D$14*(V130/$W$3)^3+'LED Curve'!$D$15*(V130/$W$3)^2+'LED Curve'!$D$16*(V130/$W$3)^1+'LED Curve'!$D$17)*$AC$3))</f>
        <v>67.407978244449822</v>
      </c>
      <c r="AL130" s="57">
        <f>IF(AK130=0,0,IF(D130&lt;(SUM(AJ130:AK130)+('LED Curve'!$D$14*(V130/$W$4)^3+'LED Curve'!$D$15*(V130/$W$4)^2+'LED Curve'!$D$16*(V130/$W$4)^1+'LED Curve'!$D$17)*$AC$4+((R$5-1)*Design!C$18)),0,         ('LED Curve'!$D$14*(V130/$W$4)^3+'LED Curve'!$D$15*(V130/$W$4)^2+'LED Curve'!$D$16*(V130/$W$4)^1+'LED Curve'!$D$17)*$AC$4))</f>
        <v>60.66718042000484</v>
      </c>
      <c r="AM130" s="57">
        <f>IF(AL130=0,0,IF(D130&lt;(SUM(AJ130:AL130)+('LED Curve'!$D$14*(V130/$W$5)^3+'LED Curve'!$D$15*(V130/$W$5)^2+'LED Curve'!$D$16*(V130/$W$5)^1+'LED Curve'!$D$17)*$AC$5+((R$5-1)*Design!C$18)),0,         ('LED Curve'!$D$14*(V130/$W$5)^3+'LED Curve'!$D$15*(V130/$W$5)^2+'LED Curve'!$D$16*(V130/$W$5)^1+'LED Curve'!$D$17)*$AC$5))</f>
        <v>0</v>
      </c>
      <c r="AN130" s="57">
        <f>IF(AM130=0,0,IF(D130&lt;(SUM(AJ130:AM130)+ ('LED Curve'!$D$14*(V130/$W$6)^3+'LED Curve'!$D$15*(V130/$W$6)^2+'LED Curve'!$D$16*(V130/$W$6)^1+'LED Curve'!$D$17)*$AC$6+((R$5-1)*Design!C$18)),0,         ('LED Curve'!$D$14*(V130/$W$6)^3+'LED Curve'!$D$15*(V130/$W$6)^2+'LED Curve'!$D$16*(V130/$W$6)^1+'LED Curve'!$D$17)*$AC$6))</f>
        <v>0</v>
      </c>
      <c r="AO130" s="57">
        <f>IF(AN130=0,0,IF(D130&lt;(SUM(AJ130:AN130)+('LED Curve'!$D$14*(V130/$Z$2)^3+'LED Curve'!$D$15*(V130/$Z$2)^2+'LED Curve'!$D$16*(V130/$Z$2)^1+'LED Curve'!$D$17)*$AE$2+((R$5-1)*Design!C$18)),0,         ('LED Curve'!$D$14*(V130/$Z$2)^3+'LED Curve'!$D$15*(V130/$Z$2)^2+'LED Curve'!$D$16*(V130/$Z$2)^1+'LED Curve'!$D$17)*$AE$2))</f>
        <v>0</v>
      </c>
      <c r="AP130" s="57">
        <f>IF(AO130=0,0,IF(D130&lt;(SUM(AJ130:AO130)+('LED Curve'!$D$14*(V130/$Z$3)^3+'LED Curve'!$D$15*(V130/$Z$3)^2+'LED Curve'!$D$16*(V130/$Z$3)^1+'LED Curve'!$D$17)*$AE$3+((R$5-1)*Design!C$18)),0,         ('LED Curve'!$D$14*(V130/$Z$3)^3+'LED Curve'!$D$15*(V130/$Z$3)^2+'LED Curve'!$D$16*(V130/$Z$3)^1+'LED Curve'!$D$17)*$AE$3))</f>
        <v>0</v>
      </c>
      <c r="AQ130" s="57">
        <f>IF(AP130=0,0,IF(D130&lt;(SUM(AJ130:AP130)+('LED Curve'!$D$14*(V130/$Z$4)^3+'LED Curve'!$D$15*(V130/$Z$4)^2+'LED Curve'!$D$16*(V130/$Z$4)^1+'LED Curve'!$D$17)*$AE$4+((R$5-1)*Design!C$18)),0,         ('LED Curve'!$D$14*(V130/$Z$4)^3+'LED Curve'!$D$15*(V130/$Z$4)^2+'LED Curve'!$D$16*(V130/$Z$4)^1+'LED Curve'!$D$17)*$AE$4))</f>
        <v>0</v>
      </c>
      <c r="AR130" s="57">
        <f>IF(AQ130=0,0,IF(D130&lt;(SUM(AJ130:AQ130)+('LED Curve'!$D$14*(V130/$Z$5)^3+'LED Curve'!$D$15*(V130/$Z$5)^2+'LED Curve'!$D$16*(V130/$Z$5)^1+'LED Curve'!$D$17)*$AE$5+((R$5-1)*Design!C$18)),0,         ('LED Curve'!$D$14*(V130/$Z$5)^3+'LED Curve'!$D$15*(V130/$Z$5)^2+'LED Curve'!$D$16*(V130/$Z$5)^1+'LED Curve'!$D$17)*$AE$5))</f>
        <v>0</v>
      </c>
      <c r="AS130" s="57">
        <f>IF(AR130=0,0,IF(D130&lt;(SUM(AJ130:AR130)+('LED Curve'!$D$14*(V130/$Z$6)^3+'LED Curve'!$D$15*(V130/$Z$6)^2+'LED Curve'!$D$16*(V130/$Z$6)^1+'LED Curve'!$D$17)*$AE$6+((R$5-1)*Design!C$18)),0,         ('LED Curve'!$D$14*(V130/$Z$6)^3+'LED Curve'!$D$15*(V130/$Z$6)^2+'LED Curve'!$D$16*(V130/$Z$6)^1+'LED Curve'!$D$17)*$AE$6))</f>
        <v>0</v>
      </c>
      <c r="AU130" s="59">
        <f>IF(E130&lt;('LED Curve'!$D$14*(W130/$W$2)^3+'LED Curve'!$D$15*(W130/$W$2)^2+'LED Curve'!$D$16*(W130/$W$2)^1+'LED Curve'!$D$17)*$AC$2+((R$5-1)*Design!C$18),0,         ('LED Curve'!$D$14*(W130/$W$2)^3+'LED Curve'!$D$15*(W130/$W$2)^2+'LED Curve'!$D$16*(W130/$W$2)^1+'LED Curve'!$D$17)*$AC$2)</f>
        <v>26.924788903344911</v>
      </c>
      <c r="AV130" s="59">
        <f>IF(AU130=0,0,IF(E130&lt;AU130+('LED Curve'!$D$14*(W130/$W$3)^3+'LED Curve'!$D$15*(W130/$W$3)^2+'LED Curve'!$D$16*(W130/$W$3)^1+'LED Curve'!$D$17)*$AC$3+((R$5-2)*Design!C$18),0,         ('LED Curve'!$D$14*(W130/$W$3)^3+'LED Curve'!$D$15*(W130/$W$3)^2+'LED Curve'!$D$16*(W130/$W$3)^1+'LED Curve'!$D$17)*$AC$3))</f>
        <v>67.311972258362275</v>
      </c>
      <c r="AW130" s="59">
        <f>IF(AV130=0,0,IF(E130&lt;(SUM(AU130:AV130)+('LED Curve'!$D$14*(W130/$W$4)^3+'LED Curve'!$D$15*(W130/$W$4)^2+'LED Curve'!$D$16*(W130/$W$4)^1+'LED Curve'!$D$17)*$AC$4+((R$5-3)*Design!C$18)),0,         ('LED Curve'!$D$14*(W130/$W$4)^3+'LED Curve'!$D$15*(W130/$W$4)^2+'LED Curve'!$D$16*(W130/$W$4)^1+'LED Curve'!$D$17)*$AC$4))</f>
        <v>60.580775032526049</v>
      </c>
      <c r="AX130" s="59">
        <f>IF(AW130=0,0,IF(E130&lt;(SUM(AU130:AW130)+('LED Curve'!$D$14*(W130/$W$5)^3+'LED Curve'!$D$15*(W130/$W$5)^2+'LED Curve'!$D$16*(W130/$W$5)^1+'LED Curve'!$D$17)*$AC$5+((R$5-4)*Design!C$18)),0,         ('LED Curve'!$D$14*(W130/$W$5)^3+'LED Curve'!$D$15*(W130/$W$5)^2+'LED Curve'!$D$16*(W130/$W$5)^1+'LED Curve'!$D$17)*$AC$5))</f>
        <v>0</v>
      </c>
      <c r="AY130" s="59">
        <f>IF(AX130=0,0,IF(E130&lt;(SUM(AU130:AX130)+ ('LED Curve'!$D$14*(W130/$W$6)^3+'LED Curve'!$D$15*(W130/$W$6)^2+'LED Curve'!$D$16*(W130/$W$6)^1+'LED Curve'!$D$17)*$AC$6+((R$5-5)*Design!C$18)),0,         ('LED Curve'!$D$14*(W130/$W$6)^3+'LED Curve'!$D$15*(W130/$W$6)^2+'LED Curve'!$D$16*(W130/$W$6)^1+'LED Curve'!$D$17)*$AC$6))</f>
        <v>0</v>
      </c>
      <c r="AZ130" s="59">
        <f>IF(AY130=0,0,IF(E130&lt;(SUM(AU130:AY130)+('LED Curve'!$D$14*(W130/$Z$2)^3+'LED Curve'!$D$15*(W130/$Z$2)^2+'LED Curve'!$D$16*(W130/$Z$2)^1+'LED Curve'!$D$17)*$AE$2+((R$5-6)*Design!C$18)),0,         ('LED Curve'!$D$14*(W130/$Z$2)^3+'LED Curve'!$D$15*(W130/$Z$2)^2+'LED Curve'!$D$16*(W130/$Z$2)^1+'LED Curve'!$D$17)*$AE$2))</f>
        <v>0</v>
      </c>
      <c r="BA130" s="59">
        <f>IF(AZ130=0,0,IF(E130&lt;(SUM(AU130:AZ130)+('LED Curve'!$D$14*(W130/$Z$3)^3+'LED Curve'!$D$15*(W130/$Z$3)^2+'LED Curve'!$D$16*(W130/$Z$3)^1+'LED Curve'!$D$17)*$AE$3+((R$5-7)*Design!C$18)),0,         ('LED Curve'!$D$14*(W130/$Z$3)^3+'LED Curve'!$D$15*(W130/$Z$3)^2+'LED Curve'!$D$16*(W130/$Z$3)^1+'LED Curve'!$D$17)*$AE$3))</f>
        <v>0</v>
      </c>
      <c r="BB130" s="59">
        <f>IF(BA130=0,0,IF(E130&lt;(SUM(AU130:BA130)+('LED Curve'!$D$14*(W130/$Z$4)^3+'LED Curve'!$D$15*(W130/$Z$4)^2+'LED Curve'!$D$16*(W130/$Z$4)^1+'LED Curve'!$D$17)*$AE$4+((R$5-8)*Design!C$18)),0,         ('LED Curve'!$D$14*(W130/$Z$4)^3+'LED Curve'!$D$15*(W130/$Z$4)^2+'LED Curve'!$D$16*(W130/$Z$4)^1+'LED Curve'!$D$17)*$AE$4))</f>
        <v>0</v>
      </c>
      <c r="BC130" s="59">
        <f>IF(BB130=0,0,IF(E130&lt;(SUM(AU130:BB130)+('LED Curve'!$D$14*(W130/$Z$5)^3+'LED Curve'!$D$15*(W130/$Z$5)^2+'LED Curve'!$D$16*(W130/$Z$5)^1+'LED Curve'!$D$17)*$AE$5+((R$5-9)*Design!C$18)),0,         ('LED Curve'!$D$14*(W130/$Z$5)^3+'LED Curve'!$D$15*(W130/$Z$5)^2+'LED Curve'!$D$16*(W130/$Z$5)^1+'LED Curve'!$D$17)*$AE$5))</f>
        <v>0</v>
      </c>
      <c r="BD130" s="59">
        <f>IF(BC130=0,0,IF(E130&lt;(SUM(AU130:BC130)+('LED Curve'!$D$14*(W130/$Z$6)^3+'LED Curve'!$D$15*(W130/$Z$6)^2+'LED Curve'!$D$16*(W130/$Z$6)^1+'LED Curve'!$D$17)*$AE$6+((R$5-10)*Design!C$18)),0,         ('LED Curve'!$D$14*(W130/$Z$6)^3+'LED Curve'!$D$15*(W130/$Z$6)^2+'LED Curve'!$D$16*(W130/$Z$6)^1+'LED Curve'!$D$17)*$AE$6))</f>
        <v>0</v>
      </c>
      <c r="BE130">
        <f t="shared" si="158"/>
        <v>154.81753619423324</v>
      </c>
      <c r="BF130" s="64">
        <f t="shared" si="124"/>
        <v>267.08629375329883</v>
      </c>
      <c r="BG130" s="64">
        <f t="shared" si="125"/>
        <v>267.08629375329883</v>
      </c>
      <c r="BH130" s="64">
        <f t="shared" si="126"/>
        <v>0</v>
      </c>
      <c r="BI130" s="64">
        <f t="shared" si="127"/>
        <v>0</v>
      </c>
      <c r="BJ130" s="64">
        <f t="shared" si="128"/>
        <v>0</v>
      </c>
      <c r="BK130" s="64">
        <f t="shared" si="129"/>
        <v>0</v>
      </c>
      <c r="BL130" s="64">
        <f t="shared" si="130"/>
        <v>0</v>
      </c>
      <c r="BM130" s="64">
        <f t="shared" si="131"/>
        <v>0</v>
      </c>
      <c r="BN130" s="64">
        <f t="shared" si="132"/>
        <v>0</v>
      </c>
      <c r="BO130" s="64">
        <f t="shared" si="133"/>
        <v>0</v>
      </c>
      <c r="BQ130" s="67">
        <f t="shared" si="134"/>
        <v>275.26460499979936</v>
      </c>
      <c r="BR130" s="67">
        <f t="shared" si="135"/>
        <v>275.26460499979936</v>
      </c>
      <c r="BS130" s="67">
        <f t="shared" si="136"/>
        <v>275.26460499979936</v>
      </c>
      <c r="BT130" s="67">
        <f t="shared" si="137"/>
        <v>0</v>
      </c>
      <c r="BU130" s="67">
        <f t="shared" si="138"/>
        <v>0</v>
      </c>
      <c r="BV130" s="67">
        <f t="shared" si="139"/>
        <v>0</v>
      </c>
      <c r="BW130" s="67">
        <f t="shared" si="140"/>
        <v>0</v>
      </c>
      <c r="BX130" s="67">
        <f t="shared" si="141"/>
        <v>0</v>
      </c>
      <c r="BY130" s="67">
        <f t="shared" si="142"/>
        <v>0</v>
      </c>
      <c r="BZ130" s="67">
        <f t="shared" si="143"/>
        <v>0</v>
      </c>
      <c r="CB130" s="70">
        <f t="shared" si="144"/>
        <v>284.17040798495515</v>
      </c>
      <c r="CC130" s="70">
        <f t="shared" si="145"/>
        <v>284.17040798495515</v>
      </c>
      <c r="CD130" s="70">
        <f t="shared" si="146"/>
        <v>284.17040798495515</v>
      </c>
      <c r="CE130" s="70">
        <f t="shared" si="147"/>
        <v>0</v>
      </c>
      <c r="CF130" s="70">
        <f t="shared" si="148"/>
        <v>0</v>
      </c>
      <c r="CG130" s="70">
        <f t="shared" si="149"/>
        <v>0</v>
      </c>
      <c r="CH130" s="70">
        <f t="shared" si="150"/>
        <v>0</v>
      </c>
      <c r="CI130" s="70">
        <f t="shared" si="151"/>
        <v>0</v>
      </c>
      <c r="CJ130" s="70">
        <f t="shared" si="152"/>
        <v>0</v>
      </c>
      <c r="CK130" s="70">
        <f t="shared" si="153"/>
        <v>0</v>
      </c>
      <c r="CL130">
        <f t="shared" si="159"/>
        <v>852.5112239548655</v>
      </c>
      <c r="CM130" s="64">
        <f t="shared" si="160"/>
        <v>267.08629375329883</v>
      </c>
      <c r="CN130" s="64">
        <f t="shared" si="161"/>
        <v>267.08629375329883</v>
      </c>
      <c r="CO130" s="64">
        <f t="shared" si="162"/>
        <v>0</v>
      </c>
      <c r="CP130" s="64">
        <f t="shared" si="163"/>
        <v>0</v>
      </c>
      <c r="CQ130" s="64">
        <f t="shared" si="164"/>
        <v>0</v>
      </c>
      <c r="CR130" s="64">
        <f t="shared" si="165"/>
        <v>0</v>
      </c>
      <c r="CS130" s="64">
        <f t="shared" si="166"/>
        <v>0</v>
      </c>
      <c r="CT130" s="64">
        <f t="shared" si="167"/>
        <v>0</v>
      </c>
      <c r="CU130" s="64">
        <f t="shared" si="168"/>
        <v>0</v>
      </c>
      <c r="CV130" s="64">
        <f t="shared" si="169"/>
        <v>0</v>
      </c>
      <c r="CX130" s="103">
        <f t="shared" si="170"/>
        <v>275.26460499979936</v>
      </c>
      <c r="CY130" s="103">
        <f t="shared" si="171"/>
        <v>275.26460499979936</v>
      </c>
      <c r="CZ130" s="103">
        <f t="shared" si="172"/>
        <v>275.26460499979936</v>
      </c>
      <c r="DA130" s="103">
        <f t="shared" si="173"/>
        <v>0</v>
      </c>
      <c r="DB130" s="103">
        <f t="shared" si="174"/>
        <v>0</v>
      </c>
      <c r="DC130" s="103">
        <f t="shared" si="175"/>
        <v>0</v>
      </c>
      <c r="DD130" s="103">
        <f t="shared" si="176"/>
        <v>0</v>
      </c>
      <c r="DE130" s="103">
        <f t="shared" si="177"/>
        <v>0</v>
      </c>
      <c r="DF130" s="103">
        <f t="shared" si="178"/>
        <v>0</v>
      </c>
      <c r="DG130" s="103">
        <f t="shared" si="179"/>
        <v>0</v>
      </c>
      <c r="DI130" s="70">
        <f t="shared" si="180"/>
        <v>284.17040798495515</v>
      </c>
      <c r="DJ130" s="70">
        <f t="shared" si="181"/>
        <v>284.17040798495515</v>
      </c>
      <c r="DK130" s="70">
        <f t="shared" si="182"/>
        <v>284.17040798495515</v>
      </c>
      <c r="DL130" s="70">
        <f t="shared" si="183"/>
        <v>0</v>
      </c>
      <c r="DM130" s="70">
        <f t="shared" si="184"/>
        <v>0</v>
      </c>
      <c r="DN130" s="70">
        <f t="shared" si="185"/>
        <v>0</v>
      </c>
      <c r="DO130" s="70">
        <f t="shared" si="186"/>
        <v>0</v>
      </c>
      <c r="DP130" s="70">
        <f t="shared" si="187"/>
        <v>0</v>
      </c>
      <c r="DQ130" s="70">
        <f t="shared" si="188"/>
        <v>0</v>
      </c>
      <c r="DR130" s="70">
        <f t="shared" si="189"/>
        <v>0</v>
      </c>
      <c r="DT130">
        <f t="shared" si="190"/>
        <v>40.170965887285618</v>
      </c>
      <c r="DU130">
        <f t="shared" si="191"/>
        <v>46.043952554851458</v>
      </c>
      <c r="DV130">
        <f t="shared" si="192"/>
        <v>52.326788432361965</v>
      </c>
      <c r="DX130">
        <f t="shared" si="193"/>
        <v>0.87122415735213243</v>
      </c>
      <c r="DY130">
        <f t="shared" si="194"/>
        <v>0.86811957551238972</v>
      </c>
      <c r="DZ130">
        <f t="shared" si="195"/>
        <v>0.86479515400644824</v>
      </c>
      <c r="EB130">
        <f t="shared" si="196"/>
        <v>7.2053540308224466</v>
      </c>
      <c r="EC130">
        <f t="shared" si="197"/>
        <v>18.013385077056114</v>
      </c>
      <c r="ED130">
        <f t="shared" si="198"/>
        <v>0</v>
      </c>
      <c r="EE130">
        <f t="shared" si="199"/>
        <v>0</v>
      </c>
      <c r="EF130">
        <f t="shared" si="200"/>
        <v>0</v>
      </c>
      <c r="EG130">
        <f t="shared" si="201"/>
        <v>0</v>
      </c>
      <c r="EH130">
        <f t="shared" si="202"/>
        <v>0</v>
      </c>
      <c r="EI130">
        <f t="shared" si="203"/>
        <v>0</v>
      </c>
      <c r="EJ130">
        <f t="shared" si="204"/>
        <v>0</v>
      </c>
      <c r="EK130">
        <f t="shared" si="205"/>
        <v>0</v>
      </c>
      <c r="EM130">
        <f t="shared" si="206"/>
        <v>7.4220122021174193</v>
      </c>
      <c r="EN130">
        <f t="shared" si="207"/>
        <v>18.555030505293548</v>
      </c>
      <c r="EO130">
        <f t="shared" si="208"/>
        <v>16.699527454764194</v>
      </c>
      <c r="EP130">
        <f t="shared" si="209"/>
        <v>0</v>
      </c>
      <c r="EQ130">
        <f t="shared" si="210"/>
        <v>0</v>
      </c>
      <c r="ER130">
        <f t="shared" si="211"/>
        <v>0</v>
      </c>
      <c r="ES130">
        <f t="shared" si="212"/>
        <v>0</v>
      </c>
      <c r="ET130">
        <f t="shared" si="213"/>
        <v>0</v>
      </c>
      <c r="EU130">
        <f t="shared" si="214"/>
        <v>0</v>
      </c>
      <c r="EV130">
        <f t="shared" si="215"/>
        <v>0</v>
      </c>
      <c r="EX130">
        <f t="shared" si="216"/>
        <v>7.651228247572317</v>
      </c>
      <c r="EY130">
        <f t="shared" si="217"/>
        <v>19.128070618930789</v>
      </c>
      <c r="EZ130">
        <f t="shared" si="218"/>
        <v>17.215263557037712</v>
      </c>
      <c r="FA130">
        <f t="shared" si="219"/>
        <v>0</v>
      </c>
      <c r="FB130">
        <f t="shared" si="220"/>
        <v>0</v>
      </c>
      <c r="FC130">
        <f t="shared" si="221"/>
        <v>0</v>
      </c>
      <c r="FD130">
        <f t="shared" si="222"/>
        <v>0</v>
      </c>
      <c r="FE130">
        <f t="shared" si="223"/>
        <v>0</v>
      </c>
      <c r="FF130">
        <f t="shared" si="224"/>
        <v>0</v>
      </c>
      <c r="FG130">
        <f t="shared" si="225"/>
        <v>0</v>
      </c>
      <c r="FJ130">
        <f>IF($W$2=0,0,IF(BF130&lt;=0,0,('LED Curve'!$D$19*(BF130/$W$2)^3+'LED Curve'!$D$20*(BF130/$W$2)^2+'LED Curve'!$D$21*(BF130/$W$2)^1+'LED Curve'!$D$22)*$AC$2*$W$2))</f>
        <v>871.47152189090241</v>
      </c>
      <c r="FK130">
        <f>IF($W$3=0,0,IF(BG130&lt;=0,0,('LED Curve'!$D$19*(BG130/$W$3)^3+'LED Curve'!$D$20*(BG130/$W$3)^2+'LED Curve'!$D$21*(BG130/$W$3)^1+'LED Curve'!$D$22)*$AC$3*$W$3))</f>
        <v>2178.6788047272562</v>
      </c>
      <c r="FL130">
        <f>IF($W$4=0,0,IF(BH130&lt;=0,0,('LED Curve'!$D$19*(BH130/$W$4)^3+'LED Curve'!$D$20*(BH130/$W$4)^2+'LED Curve'!$D$21*(BH130/$W$4)^1+'LED Curve'!$D$22)*$AC$4*$W$4))</f>
        <v>0</v>
      </c>
      <c r="FM130">
        <f>IF($W$5=0,0,IF(BI130&lt;=0,0,('LED Curve'!$D$19*(BI130/$W$5)^3+'LED Curve'!$D$20*(BI130/$W$5)^2+'LED Curve'!$D$21*(BI130/$W$5)^1+'LED Curve'!$D$22)*$AC$5*$W$5))</f>
        <v>0</v>
      </c>
      <c r="FN130">
        <f>IF($W$6=0,0,IF(BJ130&lt;=0,0,('LED Curve'!$D$19*(BJ130/$W$6)^3+'LED Curve'!$D$20*(BJ130/$W$6)^2+'LED Curve'!$D$21*(BJ130/$W$6)^1+'LED Curve'!$D$22)*$AC$6*$W$6))</f>
        <v>0</v>
      </c>
      <c r="FO130">
        <f>IF($Z$2=0,0,IF(BK130&lt;=0,0,('LED Curve'!$D$19*(BK130/$Z$2)^3+'LED Curve'!$D$20*(BK130/$Z$2)^2+'LED Curve'!$D$21*(BK130/$Z$2)^1+'LED Curve'!$D$22)*$AE$2*$Z$2))</f>
        <v>0</v>
      </c>
      <c r="FP130">
        <f>IF($Z$3=0,0,IF(BL130&lt;=0,0,('LED Curve'!$D$19*(BL130/$Z$3)^3+'LED Curve'!$D$20*(BL130/$Z$3)^2+'LED Curve'!$D$21*(BL130/$Z$3)^1+'LED Curve'!$D$22)*$AE$3*$Z$3))</f>
        <v>0</v>
      </c>
      <c r="FQ130">
        <f>IF($Z$4=0,0,IF(BM130&lt;=0,0,('LED Curve'!$D$19*(BM130/$Z$4)^3+'LED Curve'!$D$20*(BM130/$Z$4)^2+'LED Curve'!$D$21*(BM130/$Z$4)^1+'LED Curve'!$D$22)*$AE$4*$Z$4))</f>
        <v>0</v>
      </c>
      <c r="FR130">
        <f>IF($Z$5=0,0,IF(BN130&lt;=0,0,('LED Curve'!$D$19*(BN130/$Z$5)^3+'LED Curve'!$D$20*(BN130/$Z$5)^2+'LED Curve'!$D$21*(BN130/$Z$5)^1+'LED Curve'!$D$22)*$AE$5*$Z$5))</f>
        <v>0</v>
      </c>
      <c r="FS130">
        <f>IF($Z$6=0,0,IF(BO130&lt;=0,0,('LED Curve'!$D$19*(BO130/$Z$6)^3+'LED Curve'!$D$20*(BO130/$Z$6)^2+'LED Curve'!$D$21*(BO130/$Z$6)^1+'LED Curve'!$D$22)*$AE$6*$Z$6))</f>
        <v>0</v>
      </c>
      <c r="FU130">
        <f>IF($W$2=0,0,IF(BQ130&lt;=0,0,('LED Curve'!$D$19*(BQ130/$W$2)^3+'LED Curve'!$D$20*(BQ130/$W$2)^2+'LED Curve'!$D$21*(BQ130/$W$2)^1+'LED Curve'!$D$22)*$AC$2*$W$2))</f>
        <v>884.91821542206003</v>
      </c>
      <c r="FV130">
        <f>IF($W$3=0,0,IF(BR130&lt;=0,0,('LED Curve'!$D$19*(BR130/$W$3)^3+'LED Curve'!$D$20*(BR130/$W$3)^2+'LED Curve'!$D$21*(BR130/$W$3)^1+'LED Curve'!$D$22)*$AC$3*$W$3))</f>
        <v>2212.29553855515</v>
      </c>
      <c r="FW130">
        <f>IF($W$4=0,0,IF(BS130&lt;=0,0,('LED Curve'!$D$19*(BS130/$W$4)^3+'LED Curve'!$D$20*(BS130/$W$4)^2+'LED Curve'!$D$21*(BS130/$W$4)^1+'LED Curve'!$D$22)*$AC$4*$W$4))</f>
        <v>1991.065984699635</v>
      </c>
      <c r="FX130">
        <f>IF($W$5=0,0,IF(BT130&lt;=0,0,('LED Curve'!$D$19*(BT130/$W$5)^3+'LED Curve'!$D$20*(BT130/$W$5)^2+'LED Curve'!$D$21*(BT130/$W$5)^1+'LED Curve'!$D$22)*$AC$5*$W$5))</f>
        <v>0</v>
      </c>
      <c r="FY130">
        <f>IF($W$6=0,0,IF(BU130&lt;=0,0,('LED Curve'!$D$19*(BU130/$W$6)^3+'LED Curve'!$D$20*(BU130/$W$6)^2+'LED Curve'!$D$21*(BU130/$W$6)^1+'LED Curve'!$D$22)*$AC$6*$W$6))</f>
        <v>0</v>
      </c>
      <c r="FZ130">
        <f>IF($Z$2=0,0,IF(BV130&lt;=0,0,('LED Curve'!$D$19*(BV130/$Z$2)^3+'LED Curve'!$D$20*(BV130/$Z$2)^2+'LED Curve'!$D$21*(BV130/$Z$2)^1+'LED Curve'!$D$22)*$AE$2*$Z$2))</f>
        <v>0</v>
      </c>
      <c r="GA130">
        <f>IF($Z$3=0,0,IF(BW130&lt;=0,0,('LED Curve'!$D$19*(BW130/$Z$3)^3+'LED Curve'!$D$20*(BW130/$Z$3)^2+'LED Curve'!$D$21*(BW130/$Z$3)^1+'LED Curve'!$D$22)*$AE$3*$Z$3))</f>
        <v>0</v>
      </c>
      <c r="GB130">
        <f>IF($Z$4=0,0,IF(BX130&lt;=0,0,('LED Curve'!$D$19*(BX130/$Z$4)^3+'LED Curve'!$D$20*(BX130/$Z$4)^2+'LED Curve'!$D$21*(BX130/$Z$4)^1+'LED Curve'!$D$22)*$AE$4*$Z$4))</f>
        <v>0</v>
      </c>
      <c r="GC130">
        <f>IF($Z$5=0,0,IF(BY130&lt;=0,0,('LED Curve'!$D$19*(BY130/$Z$5)^3+'LED Curve'!$D$20*(BY130/$Z$5)^2+'LED Curve'!$D$21*(BY130/$Z$5)^1+'LED Curve'!$D$22)*$AE$5*$Z$5))</f>
        <v>0</v>
      </c>
      <c r="GD130">
        <f>IF($Z$6=0,0,IF(BZ130&lt;=0,0,('LED Curve'!$D$19*(BZ130/$Z$6)^3+'LED Curve'!$D$20*(BZ130/$Z$6)^2+'LED Curve'!$D$21*(BZ130/$Z$6)^1+'LED Curve'!$D$22)*$AE$6*$Z$6))</f>
        <v>0</v>
      </c>
      <c r="GF130">
        <f>IF($W$2=0,0,IF(CB130&lt;=0,0,('LED Curve'!$D$19*(CB130/$W$2)^3+'LED Curve'!$D$20*(CB130/$W$2)^2+'LED Curve'!$D$21*(CB130/$W$2)^1+'LED Curve'!$D$22)*$AC$2*$W$2))</f>
        <v>898.34134810096214</v>
      </c>
      <c r="GG130">
        <f>IF($W$3=0,0,IF(CC130&lt;=0,0,('LED Curve'!$D$19*(CC130/$W$3)^3+'LED Curve'!$D$20*(CC130/$W$3)^2+'LED Curve'!$D$21*(CC130/$W$3)^1+'LED Curve'!$D$22)*$AC$3*$W$3))</f>
        <v>2245.8533702524055</v>
      </c>
      <c r="GH130">
        <f>IF($W$4=0,0,IF(CD130&lt;=0,0,('LED Curve'!$D$19*(CD130/$W$4)^3+'LED Curve'!$D$20*(CD130/$W$4)^2+'LED Curve'!$D$21*(CD130/$W$4)^1+'LED Curve'!$D$22)*$AC$4*$W$4))</f>
        <v>2021.2680332271648</v>
      </c>
      <c r="GI130">
        <f>IF($W$5=0,0,IF(CE130&lt;=0,0,('LED Curve'!$D$19*(CE130/$W$5)^3+'LED Curve'!$D$20*(CE130/$W$5)^2+'LED Curve'!$D$21*(CE130/$W$5)^1+'LED Curve'!$D$22)*$AC$5*$W$5))</f>
        <v>0</v>
      </c>
      <c r="GJ130">
        <f>IF($W$6=0,0,IF(CF130&lt;=0,0,('LED Curve'!$D$19*(CF130/$W$6)^3+'LED Curve'!$D$20*(CF130/$W$6)^2+'LED Curve'!$D$21*(CF130/$W$6)^1+'LED Curve'!$D$22)*$AC$6*$W$6))</f>
        <v>0</v>
      </c>
      <c r="GK130">
        <f>IF($Z$2=0,0,IF(CG130&lt;=0,0,('LED Curve'!$D$19*(CG130/$Z$2)^3+'LED Curve'!$D$20*(CG130/$Z$2)^2+'LED Curve'!$D$21*(CG130/$Z$2)^1+'LED Curve'!$D$22)*$AE$2*$Z$2))</f>
        <v>0</v>
      </c>
      <c r="GL130">
        <f>IF($Z$3=0,0,IF(CH130&lt;=0,0,('LED Curve'!$D$19*(CH130/$Z$3)^3+'LED Curve'!$D$20*(CH130/$Z$3)^2+'LED Curve'!$D$21*(CH130/$Z$3)^1+'LED Curve'!$D$22)*$AE$3*$Z$3))</f>
        <v>0</v>
      </c>
      <c r="GM130">
        <f>IF($Z$4=0,0,IF(CI130&lt;=0,0,('LED Curve'!$D$19*(CI130/$Z$4)^3+'LED Curve'!$D$20*(CI130/$Z$4)^2+'LED Curve'!$D$21*(CI130/$Z$4)^1+'LED Curve'!$D$22)*$AE$4*$Z$4))</f>
        <v>0</v>
      </c>
      <c r="GN130">
        <f>IF($Z$5=0,0,IF(CJ130&lt;=0,0,('LED Curve'!$D$19*(CJ130/$Z$5)^3+'LED Curve'!$D$20*(CJ130/$Z$5)^2+'LED Curve'!$D$21*(CJ130/$Z$5)^1+'LED Curve'!$D$22)*$AE$5*$Z$5))</f>
        <v>0</v>
      </c>
      <c r="GO130">
        <f>IF($Z$6=0,0,IF(CK130&lt;=0,0,('LED Curve'!$D$19*(CK130/$Z$6)^3+'LED Curve'!$D$20*(CK130/$Z$6)^2+'LED Curve'!$D$21*(CK130/$Z$6)^1+'LED Curve'!$D$22)*$AE$6*$Z$6))</f>
        <v>0</v>
      </c>
      <c r="GQ130">
        <f t="shared" si="226"/>
        <v>3050.1503266181585</v>
      </c>
      <c r="GR130">
        <f t="shared" si="154"/>
        <v>1285.2544412005805</v>
      </c>
      <c r="GS130">
        <f t="shared" si="227"/>
        <v>5088.2797386768452</v>
      </c>
      <c r="GT130">
        <f t="shared" si="155"/>
        <v>2780.0538218377296</v>
      </c>
      <c r="GU130">
        <f t="shared" si="228"/>
        <v>5165.4627515805323</v>
      </c>
      <c r="GV130">
        <f t="shared" si="156"/>
        <v>2603.3507070221949</v>
      </c>
    </row>
    <row r="131" spans="1:204" ht="16.899999999999999">
      <c r="A131">
        <v>120</v>
      </c>
      <c r="B131">
        <f t="shared" si="117"/>
        <v>3.90625E-3</v>
      </c>
      <c r="C131" s="50">
        <f t="shared" si="118"/>
        <v>150.59960365284931</v>
      </c>
      <c r="D131" s="50">
        <f t="shared" si="119"/>
        <v>167.48844850316587</v>
      </c>
      <c r="E131" s="50">
        <f t="shared" si="120"/>
        <v>184.37729335348246</v>
      </c>
      <c r="G131" s="52">
        <f t="shared" si="121"/>
        <v>2.3904698992515763</v>
      </c>
      <c r="H131" s="52">
        <f t="shared" si="122"/>
        <v>2.6585468016375535</v>
      </c>
      <c r="I131" s="52">
        <f t="shared" si="123"/>
        <v>2.9266237040235308</v>
      </c>
      <c r="J131" s="52">
        <f>IF(C131&lt;Calculation!D$19,0,G131)</f>
        <v>2.3904698992515763</v>
      </c>
      <c r="K131" s="52">
        <f>IF(D131&lt;Calculation!D$19,0,H131)</f>
        <v>2.6585468016375535</v>
      </c>
      <c r="L131" s="52">
        <f>IF(E131&lt;Calculation!D$19,0,I131)</f>
        <v>2.9266237040235308</v>
      </c>
      <c r="M131" s="52">
        <f>IF(IF(C131&lt;Calculation!D$19,0,C131*(R$3/(R$2+R$3)))&gt;0,$H$2*SIN(2*PI()*$E$2*B131)+$H$5,0)</f>
        <v>2.4068743937429491</v>
      </c>
      <c r="N131" s="52">
        <f>IF(IF(D131&lt;Calculation!D$19,0,D131*(R$3/(R$2+R$3)))&gt;0,$J$2*SIN(2*PI()*$E$2*B131)+$J$5,0)</f>
        <v>2.4808233894018166</v>
      </c>
      <c r="O131" s="52">
        <f>IF(IF(E131&lt;Calculation!D$19,0,E131*(R$3/(R$2+R$3)))&gt;0,$L$2*SIN(2*PI()*$E$2*B131)+$L$5,0)</f>
        <v>2.5613198107085804</v>
      </c>
      <c r="Q131" s="55">
        <f>(M131/Design!C$43)*10^3</f>
        <v>267.43048819366101</v>
      </c>
      <c r="R131" s="55">
        <f>(N131/Design!C$43)*10^3</f>
        <v>275.64704326686854</v>
      </c>
      <c r="S131" s="55">
        <f>(O131/Design!C$43)*10^3</f>
        <v>284.59109007873116</v>
      </c>
      <c r="U131" s="55">
        <f>(($H$2*SIN(2*PI()*$E$2*B131)+$H$5)/Design!C$43)*10^3</f>
        <v>267.43048819366101</v>
      </c>
      <c r="V131" s="55">
        <f>(($J$2*SIN(2*PI()*$E$2*B131)+$J$5)/Design!C$43)*10^3</f>
        <v>275.64704326686854</v>
      </c>
      <c r="W131" s="55">
        <f>(($L$2*SIN(2*PI()*$E$2*B131)+$L$5)/Design!C$43)*10^3</f>
        <v>284.59109007873116</v>
      </c>
      <c r="Y131" s="99">
        <f>IF(C131&lt;('LED Curve'!$D$14*(U131/$W$2)^3+'LED Curve'!$D$15*(U131/$W$2)^2+'LED Curve'!$D$16*(U131/$W$2)^1+'LED Curve'!$D$17)*$AC$2+((R$5-1)*Design!C$18),0,         ('LED Curve'!$D$14*(U131/$W$2)^3+'LED Curve'!$D$15*(U131/$W$2)^2+'LED Curve'!$D$16*(U131/$W$2)^1+'LED Curve'!$D$17)*$AC$2)</f>
        <v>26.977408650015175</v>
      </c>
      <c r="Z131" s="99">
        <f>IF(Y131=0,0,IF(C131&lt;Y131+('LED Curve'!$D$14*(U131/$W$3)^3+'LED Curve'!$D$15*(U131/$W$3)^2+'LED Curve'!$D$16*(U131/$W$3)^1+'LED Curve'!$D$17)*$AC$3+((R$5-2)*Design!C$18),0,         ('LED Curve'!$D$14*(U131/$W$3)^3+'LED Curve'!$D$15*(U131/$W$3)^2+'LED Curve'!$D$16*(U131/$W$3)^1+'LED Curve'!$D$17)*$AC$3))</f>
        <v>67.443521625037931</v>
      </c>
      <c r="AA131" s="99">
        <f>IF(Z131=0,0,IF(C131&lt;(SUM(Y131:Z131)+('LED Curve'!$D$14*(U131/$W$4)^3+'LED Curve'!$D$15*(U131/$W$4)^2+'LED Curve'!$D$16*(U131/$W$4)^1+'LED Curve'!$D$17)*$AC$4+((R$5-3)*Design!C$18)),0,         ('LED Curve'!$D$14*(U131/$W$4)^3+'LED Curve'!$D$15*(U131/$W$4)^2+'LED Curve'!$D$16*(U131/$W$4)^1+'LED Curve'!$D$17)*$AC$4))</f>
        <v>0</v>
      </c>
      <c r="AB131" s="99">
        <f>IF(AA131=0,0,IF(C131&lt;(SUM(Y131:AA131)+('LED Curve'!$D$14*(U131/$W$5)^3+'LED Curve'!$D$15*(U131/$W$5)^2+'LED Curve'!$D$16*(U131/$W$5)^1+'LED Curve'!$D$17)*$AC$5+((R$5-4)*Design!C$18)),0,         ('LED Curve'!$D$14*(U131/$W$5)^3+'LED Curve'!$D$15*(U131/$W$5)^2+'LED Curve'!$D$16*(U131/$W$5)^1+'LED Curve'!$D$17)*$AC$5))</f>
        <v>0</v>
      </c>
      <c r="AC131" s="99">
        <f>IF(AB131=0,0,IF(C131&lt;(SUM(Y131:AB131)+ ('LED Curve'!$D$14*(U131/$W$6)^3+'LED Curve'!$D$15*(U131/$W$6)^2+'LED Curve'!$D$16*(U131/$W$6)^1+'LED Curve'!$D$17)*$AC$6+((R$5-5)*Design!C$18)),0,         ('LED Curve'!$D$14*(U131/$W$6)^3+'LED Curve'!$D$15*(U131/$W$6)^2+'LED Curve'!$D$16*(U131/$W$6)^1+'LED Curve'!$D$17)*$AC$6))</f>
        <v>0</v>
      </c>
      <c r="AD131" s="99">
        <f>IF(AC131=0,0,IF(C131&lt;(SUM(Y131:AC131)+('LED Curve'!$D$14*(U131/$Z$2)^3+'LED Curve'!$D$15*(U131/$Z$2)^2+'LED Curve'!$D$16*(U131/$Z$2)^1+'LED Curve'!$D$17)*$AE$2+((R$5-6)*Design!C$18)),0,         ('LED Curve'!$D$14*(U131/$Z$2)^3+'LED Curve'!$D$15*(U131/$Z$2)^2+'LED Curve'!$D$16*(U131/$Z$2)^1+'LED Curve'!$D$17)*$AE$2))</f>
        <v>0</v>
      </c>
      <c r="AE131" s="99">
        <f>IF(AD131=0,0,IF(C131&lt;(SUM(Y131:AD131)+('LED Curve'!$D$14*(U131/$Z$3)^3+'LED Curve'!$D$15*(U131/$Z$3)^2+'LED Curve'!$D$16*(U131/$Z$3)^1+'LED Curve'!$D$17)*$AE$3+((R$5-7)*Design!C$18)),0,         ('LED Curve'!$D$14*(U131/$Z$3)^3+'LED Curve'!$D$15*(U131/$Z$3)^2+'LED Curve'!$D$16*(U131/$Z$3)^1+'LED Curve'!$D$17)*$AE$3))</f>
        <v>0</v>
      </c>
      <c r="AF131" s="99">
        <f>IF(AE131=0,0,IF(C131&lt;(SUM(Y131:AE131)+('LED Curve'!$D$14*(U131/$Z$4)^3+'LED Curve'!$D$15*(U131/$Z$4)^2+'LED Curve'!$D$16*(U131/$Z$4)^1+'LED Curve'!$D$17)*$AE$4+((R$5-8)*Design!C$18)),0,         ('LED Curve'!$D$14*(U131/$Z$4)^3+'LED Curve'!$D$15*(U131/$Z$4)^2+'LED Curve'!$D$16*(U131/$Z$4)^1+'LED Curve'!$D$17)*$AE$4))</f>
        <v>0</v>
      </c>
      <c r="AG131" s="99">
        <f>IF(AF131=0,0,IF(C131&lt;(SUM(Y131:AF131)+('LED Curve'!$D$14*(U131/$Z$5)^3+'LED Curve'!$D$15*(U131/$Z$5)^2+'LED Curve'!$D$16*(U131/$Z$5)^1+'LED Curve'!$D$17)*$AE$5+((R$5-9)*Design!C$18)),0,         ('LED Curve'!$D$14*(U131/$Z$5)^3+'LED Curve'!$D$15*(U131/$Z$5)^2+'LED Curve'!$D$16*(U131/$Z$5)^1+'LED Curve'!$D$17)*$AE$5))</f>
        <v>0</v>
      </c>
      <c r="AH131" s="99">
        <f>IF(AG131=0,0,IF(C131&lt;(SUM(Y131:AG131)+('LED Curve'!$D$14*(U131/$Z$6)^3+'LED Curve'!$D$15*(U131/$Z$6)^2+'LED Curve'!$D$16*(U131/$Z$6)^1+'LED Curve'!$D$17)*$AE$6+((R$5-10)*Design!C$18)),0,         ('LED Curve'!$D$14*(U131/$Z$6)^3+'LED Curve'!$D$15*(U131/$Z$6)^2+'LED Curve'!$D$16*(U131/$Z$6)^1+'LED Curve'!$D$17)*$AE$6))</f>
        <v>0</v>
      </c>
      <c r="AI131">
        <f t="shared" si="157"/>
        <v>94.420930275053109</v>
      </c>
      <c r="AJ131" s="57">
        <f>IF(D131&lt;('LED Curve'!$D$14*(V131/$W$2)^3+'LED Curve'!$D$15*(V131/$W$2)^2+'LED Curve'!$D$16*(V131/$W$2)^1+'LED Curve'!$D$17)*$AC$2+((R$5-1)*Design!C$18),0,         ('LED Curve'!$D$14*(V131/$W$2)^3+'LED Curve'!$D$15*(V131/$W$2)^2+'LED Curve'!$D$16*(V131/$W$2)^1+'LED Curve'!$D$17)*$AC$2)</f>
        <v>26.962035281555664</v>
      </c>
      <c r="AK131" s="57">
        <f>IF(AJ131=0,0,IF(D131&lt;AJ131+('LED Curve'!$D$14*(V131/$W$3)^3+'LED Curve'!$D$15*(V131/$W$3)^2+'LED Curve'!$D$16*(V131/$W$3)^1+'LED Curve'!$D$17)*$AC$3+((R$5-1)*Design!C$18),0,         ('LED Curve'!$D$14*(V131/$W$3)^3+'LED Curve'!$D$15*(V131/$W$3)^2+'LED Curve'!$D$16*(V131/$W$3)^1+'LED Curve'!$D$17)*$AC$3))</f>
        <v>67.405088203889164</v>
      </c>
      <c r="AL131" s="57">
        <f>IF(AK131=0,0,IF(D131&lt;(SUM(AJ131:AK131)+('LED Curve'!$D$14*(V131/$W$4)^3+'LED Curve'!$D$15*(V131/$W$4)^2+'LED Curve'!$D$16*(V131/$W$4)^1+'LED Curve'!$D$17)*$AC$4+((R$5-1)*Design!C$18)),0,         ('LED Curve'!$D$14*(V131/$W$4)^3+'LED Curve'!$D$15*(V131/$W$4)^2+'LED Curve'!$D$16*(V131/$W$4)^1+'LED Curve'!$D$17)*$AC$4))</f>
        <v>60.664579383500246</v>
      </c>
      <c r="AM131" s="57">
        <f>IF(AL131=0,0,IF(D131&lt;(SUM(AJ131:AL131)+('LED Curve'!$D$14*(V131/$W$5)^3+'LED Curve'!$D$15*(V131/$W$5)^2+'LED Curve'!$D$16*(V131/$W$5)^1+'LED Curve'!$D$17)*$AC$5+((R$5-1)*Design!C$18)),0,         ('LED Curve'!$D$14*(V131/$W$5)^3+'LED Curve'!$D$15*(V131/$W$5)^2+'LED Curve'!$D$16*(V131/$W$5)^1+'LED Curve'!$D$17)*$AC$5))</f>
        <v>0</v>
      </c>
      <c r="AN131" s="57">
        <f>IF(AM131=0,0,IF(D131&lt;(SUM(AJ131:AM131)+ ('LED Curve'!$D$14*(V131/$W$6)^3+'LED Curve'!$D$15*(V131/$W$6)^2+'LED Curve'!$D$16*(V131/$W$6)^1+'LED Curve'!$D$17)*$AC$6+((R$5-1)*Design!C$18)),0,         ('LED Curve'!$D$14*(V131/$W$6)^3+'LED Curve'!$D$15*(V131/$W$6)^2+'LED Curve'!$D$16*(V131/$W$6)^1+'LED Curve'!$D$17)*$AC$6))</f>
        <v>0</v>
      </c>
      <c r="AO131" s="57">
        <f>IF(AN131=0,0,IF(D131&lt;(SUM(AJ131:AN131)+('LED Curve'!$D$14*(V131/$Z$2)^3+'LED Curve'!$D$15*(V131/$Z$2)^2+'LED Curve'!$D$16*(V131/$Z$2)^1+'LED Curve'!$D$17)*$AE$2+((R$5-1)*Design!C$18)),0,         ('LED Curve'!$D$14*(V131/$Z$2)^3+'LED Curve'!$D$15*(V131/$Z$2)^2+'LED Curve'!$D$16*(V131/$Z$2)^1+'LED Curve'!$D$17)*$AE$2))</f>
        <v>0</v>
      </c>
      <c r="AP131" s="57">
        <f>IF(AO131=0,0,IF(D131&lt;(SUM(AJ131:AO131)+('LED Curve'!$D$14*(V131/$Z$3)^3+'LED Curve'!$D$15*(V131/$Z$3)^2+'LED Curve'!$D$16*(V131/$Z$3)^1+'LED Curve'!$D$17)*$AE$3+((R$5-1)*Design!C$18)),0,         ('LED Curve'!$D$14*(V131/$Z$3)^3+'LED Curve'!$D$15*(V131/$Z$3)^2+'LED Curve'!$D$16*(V131/$Z$3)^1+'LED Curve'!$D$17)*$AE$3))</f>
        <v>0</v>
      </c>
      <c r="AQ131" s="57">
        <f>IF(AP131=0,0,IF(D131&lt;(SUM(AJ131:AP131)+('LED Curve'!$D$14*(V131/$Z$4)^3+'LED Curve'!$D$15*(V131/$Z$4)^2+'LED Curve'!$D$16*(V131/$Z$4)^1+'LED Curve'!$D$17)*$AE$4+((R$5-1)*Design!C$18)),0,         ('LED Curve'!$D$14*(V131/$Z$4)^3+'LED Curve'!$D$15*(V131/$Z$4)^2+'LED Curve'!$D$16*(V131/$Z$4)^1+'LED Curve'!$D$17)*$AE$4))</f>
        <v>0</v>
      </c>
      <c r="AR131" s="57">
        <f>IF(AQ131=0,0,IF(D131&lt;(SUM(AJ131:AQ131)+('LED Curve'!$D$14*(V131/$Z$5)^3+'LED Curve'!$D$15*(V131/$Z$5)^2+'LED Curve'!$D$16*(V131/$Z$5)^1+'LED Curve'!$D$17)*$AE$5+((R$5-1)*Design!C$18)),0,         ('LED Curve'!$D$14*(V131/$Z$5)^3+'LED Curve'!$D$15*(V131/$Z$5)^2+'LED Curve'!$D$16*(V131/$Z$5)^1+'LED Curve'!$D$17)*$AE$5))</f>
        <v>0</v>
      </c>
      <c r="AS131" s="57">
        <f>IF(AR131=0,0,IF(D131&lt;(SUM(AJ131:AR131)+('LED Curve'!$D$14*(V131/$Z$6)^3+'LED Curve'!$D$15*(V131/$Z$6)^2+'LED Curve'!$D$16*(V131/$Z$6)^1+'LED Curve'!$D$17)*$AE$6+((R$5-1)*Design!C$18)),0,         ('LED Curve'!$D$14*(V131/$Z$6)^3+'LED Curve'!$D$15*(V131/$Z$6)^2+'LED Curve'!$D$16*(V131/$Z$6)^1+'LED Curve'!$D$17)*$AE$6))</f>
        <v>0</v>
      </c>
      <c r="AU131" s="59">
        <f>IF(E131&lt;('LED Curve'!$D$14*(W131/$W$2)^3+'LED Curve'!$D$15*(W131/$W$2)^2+'LED Curve'!$D$16*(W131/$W$2)^1+'LED Curve'!$D$17)*$AC$2+((R$5-1)*Design!C$18),0,         ('LED Curve'!$D$14*(W131/$W$2)^3+'LED Curve'!$D$15*(W131/$W$2)^2+'LED Curve'!$D$16*(W131/$W$2)^1+'LED Curve'!$D$17)*$AC$2)</f>
        <v>26.922372481229431</v>
      </c>
      <c r="AV131" s="59">
        <f>IF(AU131=0,0,IF(E131&lt;AU131+('LED Curve'!$D$14*(W131/$W$3)^3+'LED Curve'!$D$15*(W131/$W$3)^2+'LED Curve'!$D$16*(W131/$W$3)^1+'LED Curve'!$D$17)*$AC$3+((R$5-2)*Design!C$18),0,         ('LED Curve'!$D$14*(W131/$W$3)^3+'LED Curve'!$D$15*(W131/$W$3)^2+'LED Curve'!$D$16*(W131/$W$3)^1+'LED Curve'!$D$17)*$AC$3))</f>
        <v>67.305931203073584</v>
      </c>
      <c r="AW131" s="59">
        <f>IF(AV131=0,0,IF(E131&lt;(SUM(AU131:AV131)+('LED Curve'!$D$14*(W131/$W$4)^3+'LED Curve'!$D$15*(W131/$W$4)^2+'LED Curve'!$D$16*(W131/$W$4)^1+'LED Curve'!$D$17)*$AC$4+((R$5-3)*Design!C$18)),0,         ('LED Curve'!$D$14*(W131/$W$4)^3+'LED Curve'!$D$15*(W131/$W$4)^2+'LED Curve'!$D$16*(W131/$W$4)^1+'LED Curve'!$D$17)*$AC$4))</f>
        <v>60.575338082766223</v>
      </c>
      <c r="AX131" s="59">
        <f>IF(AW131=0,0,IF(E131&lt;(SUM(AU131:AW131)+('LED Curve'!$D$14*(W131/$W$5)^3+'LED Curve'!$D$15*(W131/$W$5)^2+'LED Curve'!$D$16*(W131/$W$5)^1+'LED Curve'!$D$17)*$AC$5+((R$5-4)*Design!C$18)),0,         ('LED Curve'!$D$14*(W131/$W$5)^3+'LED Curve'!$D$15*(W131/$W$5)^2+'LED Curve'!$D$16*(W131/$W$5)^1+'LED Curve'!$D$17)*$AC$5))</f>
        <v>0</v>
      </c>
      <c r="AY131" s="59">
        <f>IF(AX131=0,0,IF(E131&lt;(SUM(AU131:AX131)+ ('LED Curve'!$D$14*(W131/$W$6)^3+'LED Curve'!$D$15*(W131/$W$6)^2+'LED Curve'!$D$16*(W131/$W$6)^1+'LED Curve'!$D$17)*$AC$6+((R$5-5)*Design!C$18)),0,         ('LED Curve'!$D$14*(W131/$W$6)^3+'LED Curve'!$D$15*(W131/$W$6)^2+'LED Curve'!$D$16*(W131/$W$6)^1+'LED Curve'!$D$17)*$AC$6))</f>
        <v>0</v>
      </c>
      <c r="AZ131" s="59">
        <f>IF(AY131=0,0,IF(E131&lt;(SUM(AU131:AY131)+('LED Curve'!$D$14*(W131/$Z$2)^3+'LED Curve'!$D$15*(W131/$Z$2)^2+'LED Curve'!$D$16*(W131/$Z$2)^1+'LED Curve'!$D$17)*$AE$2+((R$5-6)*Design!C$18)),0,         ('LED Curve'!$D$14*(W131/$Z$2)^3+'LED Curve'!$D$15*(W131/$Z$2)^2+'LED Curve'!$D$16*(W131/$Z$2)^1+'LED Curve'!$D$17)*$AE$2))</f>
        <v>0</v>
      </c>
      <c r="BA131" s="59">
        <f>IF(AZ131=0,0,IF(E131&lt;(SUM(AU131:AZ131)+('LED Curve'!$D$14*(W131/$Z$3)^3+'LED Curve'!$D$15*(W131/$Z$3)^2+'LED Curve'!$D$16*(W131/$Z$3)^1+'LED Curve'!$D$17)*$AE$3+((R$5-7)*Design!C$18)),0,         ('LED Curve'!$D$14*(W131/$Z$3)^3+'LED Curve'!$D$15*(W131/$Z$3)^2+'LED Curve'!$D$16*(W131/$Z$3)^1+'LED Curve'!$D$17)*$AE$3))</f>
        <v>0</v>
      </c>
      <c r="BB131" s="59">
        <f>IF(BA131=0,0,IF(E131&lt;(SUM(AU131:BA131)+('LED Curve'!$D$14*(W131/$Z$4)^3+'LED Curve'!$D$15*(W131/$Z$4)^2+'LED Curve'!$D$16*(W131/$Z$4)^1+'LED Curve'!$D$17)*$AE$4+((R$5-8)*Design!C$18)),0,         ('LED Curve'!$D$14*(W131/$Z$4)^3+'LED Curve'!$D$15*(W131/$Z$4)^2+'LED Curve'!$D$16*(W131/$Z$4)^1+'LED Curve'!$D$17)*$AE$4))</f>
        <v>0</v>
      </c>
      <c r="BC131" s="59">
        <f>IF(BB131=0,0,IF(E131&lt;(SUM(AU131:BB131)+('LED Curve'!$D$14*(W131/$Z$5)^3+'LED Curve'!$D$15*(W131/$Z$5)^2+'LED Curve'!$D$16*(W131/$Z$5)^1+'LED Curve'!$D$17)*$AE$5+((R$5-9)*Design!C$18)),0,         ('LED Curve'!$D$14*(W131/$Z$5)^3+'LED Curve'!$D$15*(W131/$Z$5)^2+'LED Curve'!$D$16*(W131/$Z$5)^1+'LED Curve'!$D$17)*$AE$5))</f>
        <v>0</v>
      </c>
      <c r="BD131" s="59">
        <f>IF(BC131=0,0,IF(E131&lt;(SUM(AU131:BC131)+('LED Curve'!$D$14*(W131/$Z$6)^3+'LED Curve'!$D$15*(W131/$Z$6)^2+'LED Curve'!$D$16*(W131/$Z$6)^1+'LED Curve'!$D$17)*$AE$6+((R$5-10)*Design!C$18)),0,         ('LED Curve'!$D$14*(W131/$Z$6)^3+'LED Curve'!$D$15*(W131/$Z$6)^2+'LED Curve'!$D$16*(W131/$Z$6)^1+'LED Curve'!$D$17)*$AE$6))</f>
        <v>0</v>
      </c>
      <c r="BE131">
        <f t="shared" si="158"/>
        <v>154.80364176706922</v>
      </c>
      <c r="BF131" s="64">
        <f t="shared" si="124"/>
        <v>267.43048819366101</v>
      </c>
      <c r="BG131" s="64">
        <f t="shared" si="125"/>
        <v>267.43048819366101</v>
      </c>
      <c r="BH131" s="64">
        <f t="shared" si="126"/>
        <v>0</v>
      </c>
      <c r="BI131" s="64">
        <f t="shared" si="127"/>
        <v>0</v>
      </c>
      <c r="BJ131" s="64">
        <f t="shared" si="128"/>
        <v>0</v>
      </c>
      <c r="BK131" s="64">
        <f t="shared" si="129"/>
        <v>0</v>
      </c>
      <c r="BL131" s="64">
        <f t="shared" si="130"/>
        <v>0</v>
      </c>
      <c r="BM131" s="64">
        <f t="shared" si="131"/>
        <v>0</v>
      </c>
      <c r="BN131" s="64">
        <f t="shared" si="132"/>
        <v>0</v>
      </c>
      <c r="BO131" s="64">
        <f t="shared" si="133"/>
        <v>0</v>
      </c>
      <c r="BQ131" s="67">
        <f t="shared" si="134"/>
        <v>275.64704326686854</v>
      </c>
      <c r="BR131" s="67">
        <f t="shared" si="135"/>
        <v>275.64704326686854</v>
      </c>
      <c r="BS131" s="67">
        <f t="shared" si="136"/>
        <v>275.64704326686854</v>
      </c>
      <c r="BT131" s="67">
        <f t="shared" si="137"/>
        <v>0</v>
      </c>
      <c r="BU131" s="67">
        <f t="shared" si="138"/>
        <v>0</v>
      </c>
      <c r="BV131" s="67">
        <f t="shared" si="139"/>
        <v>0</v>
      </c>
      <c r="BW131" s="67">
        <f t="shared" si="140"/>
        <v>0</v>
      </c>
      <c r="BX131" s="67">
        <f t="shared" si="141"/>
        <v>0</v>
      </c>
      <c r="BY131" s="67">
        <f t="shared" si="142"/>
        <v>0</v>
      </c>
      <c r="BZ131" s="67">
        <f t="shared" si="143"/>
        <v>0</v>
      </c>
      <c r="CB131" s="70">
        <f t="shared" si="144"/>
        <v>284.59109007873116</v>
      </c>
      <c r="CC131" s="70">
        <f t="shared" si="145"/>
        <v>284.59109007873116</v>
      </c>
      <c r="CD131" s="70">
        <f t="shared" si="146"/>
        <v>284.59109007873116</v>
      </c>
      <c r="CE131" s="70">
        <f t="shared" si="147"/>
        <v>0</v>
      </c>
      <c r="CF131" s="70">
        <f t="shared" si="148"/>
        <v>0</v>
      </c>
      <c r="CG131" s="70">
        <f t="shared" si="149"/>
        <v>0</v>
      </c>
      <c r="CH131" s="70">
        <f t="shared" si="150"/>
        <v>0</v>
      </c>
      <c r="CI131" s="70">
        <f t="shared" si="151"/>
        <v>0</v>
      </c>
      <c r="CJ131" s="70">
        <f t="shared" si="152"/>
        <v>0</v>
      </c>
      <c r="CK131" s="70">
        <f t="shared" si="153"/>
        <v>0</v>
      </c>
      <c r="CL131">
        <f t="shared" si="159"/>
        <v>853.77327023619341</v>
      </c>
      <c r="CM131" s="64">
        <f t="shared" si="160"/>
        <v>267.43048819366101</v>
      </c>
      <c r="CN131" s="64">
        <f t="shared" si="161"/>
        <v>267.43048819366101</v>
      </c>
      <c r="CO131" s="64">
        <f t="shared" si="162"/>
        <v>0</v>
      </c>
      <c r="CP131" s="64">
        <f t="shared" si="163"/>
        <v>0</v>
      </c>
      <c r="CQ131" s="64">
        <f t="shared" si="164"/>
        <v>0</v>
      </c>
      <c r="CR131" s="64">
        <f t="shared" si="165"/>
        <v>0</v>
      </c>
      <c r="CS131" s="64">
        <f t="shared" si="166"/>
        <v>0</v>
      </c>
      <c r="CT131" s="64">
        <f t="shared" si="167"/>
        <v>0</v>
      </c>
      <c r="CU131" s="64">
        <f t="shared" si="168"/>
        <v>0</v>
      </c>
      <c r="CV131" s="64">
        <f t="shared" si="169"/>
        <v>0</v>
      </c>
      <c r="CX131" s="103">
        <f t="shared" si="170"/>
        <v>275.64704326686854</v>
      </c>
      <c r="CY131" s="103">
        <f t="shared" si="171"/>
        <v>275.64704326686854</v>
      </c>
      <c r="CZ131" s="103">
        <f t="shared" si="172"/>
        <v>275.64704326686854</v>
      </c>
      <c r="DA131" s="103">
        <f t="shared" si="173"/>
        <v>0</v>
      </c>
      <c r="DB131" s="103">
        <f t="shared" si="174"/>
        <v>0</v>
      </c>
      <c r="DC131" s="103">
        <f t="shared" si="175"/>
        <v>0</v>
      </c>
      <c r="DD131" s="103">
        <f t="shared" si="176"/>
        <v>0</v>
      </c>
      <c r="DE131" s="103">
        <f t="shared" si="177"/>
        <v>0</v>
      </c>
      <c r="DF131" s="103">
        <f t="shared" si="178"/>
        <v>0</v>
      </c>
      <c r="DG131" s="103">
        <f t="shared" si="179"/>
        <v>0</v>
      </c>
      <c r="DI131" s="70">
        <f t="shared" si="180"/>
        <v>284.59109007873116</v>
      </c>
      <c r="DJ131" s="70">
        <f t="shared" si="181"/>
        <v>284.59109007873116</v>
      </c>
      <c r="DK131" s="70">
        <f t="shared" si="182"/>
        <v>284.59109007873116</v>
      </c>
      <c r="DL131" s="70">
        <f t="shared" si="183"/>
        <v>0</v>
      </c>
      <c r="DM131" s="70">
        <f t="shared" si="184"/>
        <v>0</v>
      </c>
      <c r="DN131" s="70">
        <f t="shared" si="185"/>
        <v>0</v>
      </c>
      <c r="DO131" s="70">
        <f t="shared" si="186"/>
        <v>0</v>
      </c>
      <c r="DP131" s="70">
        <f t="shared" si="187"/>
        <v>0</v>
      </c>
      <c r="DQ131" s="70">
        <f t="shared" si="188"/>
        <v>0</v>
      </c>
      <c r="DR131" s="70">
        <f t="shared" si="189"/>
        <v>0</v>
      </c>
      <c r="DT131">
        <f t="shared" si="190"/>
        <v>40.274925526653341</v>
      </c>
      <c r="DU131">
        <f t="shared" si="191"/>
        <v>46.167695611252846</v>
      </c>
      <c r="DV131">
        <f t="shared" si="192"/>
        <v>52.472134901233566</v>
      </c>
      <c r="DX131">
        <f t="shared" si="193"/>
        <v>0.88340390173243422</v>
      </c>
      <c r="DY131">
        <f t="shared" si="194"/>
        <v>0.88067290083096605</v>
      </c>
      <c r="DZ131">
        <f t="shared" si="195"/>
        <v>0.87775521418368063</v>
      </c>
      <c r="EB131">
        <f t="shared" si="196"/>
        <v>7.214581565473452</v>
      </c>
      <c r="EC131">
        <f t="shared" si="197"/>
        <v>18.03645391368363</v>
      </c>
      <c r="ED131">
        <f t="shared" si="198"/>
        <v>0</v>
      </c>
      <c r="EE131">
        <f t="shared" si="199"/>
        <v>0</v>
      </c>
      <c r="EF131">
        <f t="shared" si="200"/>
        <v>0</v>
      </c>
      <c r="EG131">
        <f t="shared" si="201"/>
        <v>0</v>
      </c>
      <c r="EH131">
        <f t="shared" si="202"/>
        <v>0</v>
      </c>
      <c r="EI131">
        <f t="shared" si="203"/>
        <v>0</v>
      </c>
      <c r="EJ131">
        <f t="shared" si="204"/>
        <v>0</v>
      </c>
      <c r="EK131">
        <f t="shared" si="205"/>
        <v>0</v>
      </c>
      <c r="EM131">
        <f t="shared" si="206"/>
        <v>7.4320053058178104</v>
      </c>
      <c r="EN131">
        <f t="shared" si="207"/>
        <v>18.580013264544526</v>
      </c>
      <c r="EO131">
        <f t="shared" si="208"/>
        <v>16.722011938090073</v>
      </c>
      <c r="EP131">
        <f t="shared" si="209"/>
        <v>0</v>
      </c>
      <c r="EQ131">
        <f t="shared" si="210"/>
        <v>0</v>
      </c>
      <c r="ER131">
        <f t="shared" si="211"/>
        <v>0</v>
      </c>
      <c r="ES131">
        <f t="shared" si="212"/>
        <v>0</v>
      </c>
      <c r="ET131">
        <f t="shared" si="213"/>
        <v>0</v>
      </c>
      <c r="EU131">
        <f t="shared" si="214"/>
        <v>0</v>
      </c>
      <c r="EV131">
        <f t="shared" si="215"/>
        <v>0</v>
      </c>
      <c r="EX131">
        <f t="shared" si="216"/>
        <v>7.6618673319387183</v>
      </c>
      <c r="EY131">
        <f t="shared" si="217"/>
        <v>19.1546683298468</v>
      </c>
      <c r="EZ131">
        <f t="shared" si="218"/>
        <v>17.239201496862115</v>
      </c>
      <c r="FA131">
        <f t="shared" si="219"/>
        <v>0</v>
      </c>
      <c r="FB131">
        <f t="shared" si="220"/>
        <v>0</v>
      </c>
      <c r="FC131">
        <f t="shared" si="221"/>
        <v>0</v>
      </c>
      <c r="FD131">
        <f t="shared" si="222"/>
        <v>0</v>
      </c>
      <c r="FE131">
        <f t="shared" si="223"/>
        <v>0</v>
      </c>
      <c r="FF131">
        <f t="shared" si="224"/>
        <v>0</v>
      </c>
      <c r="FG131">
        <f t="shared" si="225"/>
        <v>0</v>
      </c>
      <c r="FJ131">
        <f>IF($W$2=0,0,IF(BF131&lt;=0,0,('LED Curve'!$D$19*(BF131/$W$2)^3+'LED Curve'!$D$20*(BF131/$W$2)^2+'LED Curve'!$D$21*(BF131/$W$2)^1+'LED Curve'!$D$22)*$AC$2*$W$2))</f>
        <v>872.05872248118362</v>
      </c>
      <c r="FK131">
        <f>IF($W$3=0,0,IF(BG131&lt;=0,0,('LED Curve'!$D$19*(BG131/$W$3)^3+'LED Curve'!$D$20*(BG131/$W$3)^2+'LED Curve'!$D$21*(BG131/$W$3)^1+'LED Curve'!$D$22)*$AC$3*$W$3))</f>
        <v>2180.1468062029589</v>
      </c>
      <c r="FL131">
        <f>IF($W$4=0,0,IF(BH131&lt;=0,0,('LED Curve'!$D$19*(BH131/$W$4)^3+'LED Curve'!$D$20*(BH131/$W$4)^2+'LED Curve'!$D$21*(BH131/$W$4)^1+'LED Curve'!$D$22)*$AC$4*$W$4))</f>
        <v>0</v>
      </c>
      <c r="FM131">
        <f>IF($W$5=0,0,IF(BI131&lt;=0,0,('LED Curve'!$D$19*(BI131/$W$5)^3+'LED Curve'!$D$20*(BI131/$W$5)^2+'LED Curve'!$D$21*(BI131/$W$5)^1+'LED Curve'!$D$22)*$AC$5*$W$5))</f>
        <v>0</v>
      </c>
      <c r="FN131">
        <f>IF($W$6=0,0,IF(BJ131&lt;=0,0,('LED Curve'!$D$19*(BJ131/$W$6)^3+'LED Curve'!$D$20*(BJ131/$W$6)^2+'LED Curve'!$D$21*(BJ131/$W$6)^1+'LED Curve'!$D$22)*$AC$6*$W$6))</f>
        <v>0</v>
      </c>
      <c r="FO131">
        <f>IF($Z$2=0,0,IF(BK131&lt;=0,0,('LED Curve'!$D$19*(BK131/$Z$2)^3+'LED Curve'!$D$20*(BK131/$Z$2)^2+'LED Curve'!$D$21*(BK131/$Z$2)^1+'LED Curve'!$D$22)*$AE$2*$Z$2))</f>
        <v>0</v>
      </c>
      <c r="FP131">
        <f>IF($Z$3=0,0,IF(BL131&lt;=0,0,('LED Curve'!$D$19*(BL131/$Z$3)^3+'LED Curve'!$D$20*(BL131/$Z$3)^2+'LED Curve'!$D$21*(BL131/$Z$3)^1+'LED Curve'!$D$22)*$AE$3*$Z$3))</f>
        <v>0</v>
      </c>
      <c r="FQ131">
        <f>IF($Z$4=0,0,IF(BM131&lt;=0,0,('LED Curve'!$D$19*(BM131/$Z$4)^3+'LED Curve'!$D$20*(BM131/$Z$4)^2+'LED Curve'!$D$21*(BM131/$Z$4)^1+'LED Curve'!$D$22)*$AE$4*$Z$4))</f>
        <v>0</v>
      </c>
      <c r="FR131">
        <f>IF($Z$5=0,0,IF(BN131&lt;=0,0,('LED Curve'!$D$19*(BN131/$Z$5)^3+'LED Curve'!$D$20*(BN131/$Z$5)^2+'LED Curve'!$D$21*(BN131/$Z$5)^1+'LED Curve'!$D$22)*$AE$5*$Z$5))</f>
        <v>0</v>
      </c>
      <c r="FS131">
        <f>IF($Z$6=0,0,IF(BO131&lt;=0,0,('LED Curve'!$D$19*(BO131/$Z$6)^3+'LED Curve'!$D$20*(BO131/$Z$6)^2+'LED Curve'!$D$21*(BO131/$Z$6)^1+'LED Curve'!$D$22)*$AE$6*$Z$6))</f>
        <v>0</v>
      </c>
      <c r="FU131">
        <f>IF($W$2=0,0,IF(BQ131&lt;=0,0,('LED Curve'!$D$19*(BQ131/$W$2)^3+'LED Curve'!$D$20*(BQ131/$W$2)^2+'LED Curve'!$D$21*(BQ131/$W$2)^1+'LED Curve'!$D$22)*$AC$2*$W$2))</f>
        <v>885.52097869937825</v>
      </c>
      <c r="FV131">
        <f>IF($W$3=0,0,IF(BR131&lt;=0,0,('LED Curve'!$D$19*(BR131/$W$3)^3+'LED Curve'!$D$20*(BR131/$W$3)^2+'LED Curve'!$D$21*(BR131/$W$3)^1+'LED Curve'!$D$22)*$AC$3*$W$3))</f>
        <v>2213.8024467484456</v>
      </c>
      <c r="FW131">
        <f>IF($W$4=0,0,IF(BS131&lt;=0,0,('LED Curve'!$D$19*(BS131/$W$4)^3+'LED Curve'!$D$20*(BS131/$W$4)^2+'LED Curve'!$D$21*(BS131/$W$4)^1+'LED Curve'!$D$22)*$AC$4*$W$4))</f>
        <v>1992.4222020736011</v>
      </c>
      <c r="FX131">
        <f>IF($W$5=0,0,IF(BT131&lt;=0,0,('LED Curve'!$D$19*(BT131/$W$5)^3+'LED Curve'!$D$20*(BT131/$W$5)^2+'LED Curve'!$D$21*(BT131/$W$5)^1+'LED Curve'!$D$22)*$AC$5*$W$5))</f>
        <v>0</v>
      </c>
      <c r="FY131">
        <f>IF($W$6=0,0,IF(BU131&lt;=0,0,('LED Curve'!$D$19*(BU131/$W$6)^3+'LED Curve'!$D$20*(BU131/$W$6)^2+'LED Curve'!$D$21*(BU131/$W$6)^1+'LED Curve'!$D$22)*$AC$6*$W$6))</f>
        <v>0</v>
      </c>
      <c r="FZ131">
        <f>IF($Z$2=0,0,IF(BV131&lt;=0,0,('LED Curve'!$D$19*(BV131/$Z$2)^3+'LED Curve'!$D$20*(BV131/$Z$2)^2+'LED Curve'!$D$21*(BV131/$Z$2)^1+'LED Curve'!$D$22)*$AE$2*$Z$2))</f>
        <v>0</v>
      </c>
      <c r="GA131">
        <f>IF($Z$3=0,0,IF(BW131&lt;=0,0,('LED Curve'!$D$19*(BW131/$Z$3)^3+'LED Curve'!$D$20*(BW131/$Z$3)^2+'LED Curve'!$D$21*(BW131/$Z$3)^1+'LED Curve'!$D$22)*$AE$3*$Z$3))</f>
        <v>0</v>
      </c>
      <c r="GB131">
        <f>IF($Z$4=0,0,IF(BX131&lt;=0,0,('LED Curve'!$D$19*(BX131/$Z$4)^3+'LED Curve'!$D$20*(BX131/$Z$4)^2+'LED Curve'!$D$21*(BX131/$Z$4)^1+'LED Curve'!$D$22)*$AE$4*$Z$4))</f>
        <v>0</v>
      </c>
      <c r="GC131">
        <f>IF($Z$5=0,0,IF(BY131&lt;=0,0,('LED Curve'!$D$19*(BY131/$Z$5)^3+'LED Curve'!$D$20*(BY131/$Z$5)^2+'LED Curve'!$D$21*(BY131/$Z$5)^1+'LED Curve'!$D$22)*$AE$5*$Z$5))</f>
        <v>0</v>
      </c>
      <c r="GD131">
        <f>IF($Z$6=0,0,IF(BZ131&lt;=0,0,('LED Curve'!$D$19*(BZ131/$Z$6)^3+'LED Curve'!$D$20*(BZ131/$Z$6)^2+'LED Curve'!$D$21*(BZ131/$Z$6)^1+'LED Curve'!$D$22)*$AE$6*$Z$6))</f>
        <v>0</v>
      </c>
      <c r="GF131">
        <f>IF($W$2=0,0,IF(CB131&lt;=0,0,('LED Curve'!$D$19*(CB131/$W$2)^3+'LED Curve'!$D$20*(CB131/$W$2)^2+'LED Curve'!$D$21*(CB131/$W$2)^1+'LED Curve'!$D$22)*$AC$2*$W$2))</f>
        <v>898.9434499259587</v>
      </c>
      <c r="GG131">
        <f>IF($W$3=0,0,IF(CC131&lt;=0,0,('LED Curve'!$D$19*(CC131/$W$3)^3+'LED Curve'!$D$20*(CC131/$W$3)^2+'LED Curve'!$D$21*(CC131/$W$3)^1+'LED Curve'!$D$22)*$AC$3*$W$3))</f>
        <v>2247.3586248148968</v>
      </c>
      <c r="GH131">
        <f>IF($W$4=0,0,IF(CD131&lt;=0,0,('LED Curve'!$D$19*(CD131/$W$4)^3+'LED Curve'!$D$20*(CD131/$W$4)^2+'LED Curve'!$D$21*(CD131/$W$4)^1+'LED Curve'!$D$22)*$AC$4*$W$4))</f>
        <v>2022.6227623334071</v>
      </c>
      <c r="GI131">
        <f>IF($W$5=0,0,IF(CE131&lt;=0,0,('LED Curve'!$D$19*(CE131/$W$5)^3+'LED Curve'!$D$20*(CE131/$W$5)^2+'LED Curve'!$D$21*(CE131/$W$5)^1+'LED Curve'!$D$22)*$AC$5*$W$5))</f>
        <v>0</v>
      </c>
      <c r="GJ131">
        <f>IF($W$6=0,0,IF(CF131&lt;=0,0,('LED Curve'!$D$19*(CF131/$W$6)^3+'LED Curve'!$D$20*(CF131/$W$6)^2+'LED Curve'!$D$21*(CF131/$W$6)^1+'LED Curve'!$D$22)*$AC$6*$W$6))</f>
        <v>0</v>
      </c>
      <c r="GK131">
        <f>IF($Z$2=0,0,IF(CG131&lt;=0,0,('LED Curve'!$D$19*(CG131/$Z$2)^3+'LED Curve'!$D$20*(CG131/$Z$2)^2+'LED Curve'!$D$21*(CG131/$Z$2)^1+'LED Curve'!$D$22)*$AE$2*$Z$2))</f>
        <v>0</v>
      </c>
      <c r="GL131">
        <f>IF($Z$3=0,0,IF(CH131&lt;=0,0,('LED Curve'!$D$19*(CH131/$Z$3)^3+'LED Curve'!$D$20*(CH131/$Z$3)^2+'LED Curve'!$D$21*(CH131/$Z$3)^1+'LED Curve'!$D$22)*$AE$3*$Z$3))</f>
        <v>0</v>
      </c>
      <c r="GM131">
        <f>IF($Z$4=0,0,IF(CI131&lt;=0,0,('LED Curve'!$D$19*(CI131/$Z$4)^3+'LED Curve'!$D$20*(CI131/$Z$4)^2+'LED Curve'!$D$21*(CI131/$Z$4)^1+'LED Curve'!$D$22)*$AE$4*$Z$4))</f>
        <v>0</v>
      </c>
      <c r="GN131">
        <f>IF($Z$5=0,0,IF(CJ131&lt;=0,0,('LED Curve'!$D$19*(CJ131/$Z$5)^3+'LED Curve'!$D$20*(CJ131/$Z$5)^2+'LED Curve'!$D$21*(CJ131/$Z$5)^1+'LED Curve'!$D$22)*$AE$5*$Z$5))</f>
        <v>0</v>
      </c>
      <c r="GO131">
        <f>IF($Z$6=0,0,IF(CK131&lt;=0,0,('LED Curve'!$D$19*(CK131/$Z$6)^3+'LED Curve'!$D$20*(CK131/$Z$6)^2+'LED Curve'!$D$21*(CK131/$Z$6)^1+'LED Curve'!$D$22)*$AE$6*$Z$6))</f>
        <v>0</v>
      </c>
      <c r="GQ131">
        <f t="shared" si="226"/>
        <v>3052.2055286841423</v>
      </c>
      <c r="GR131">
        <f t="shared" si="154"/>
        <v>1287.3096432665643</v>
      </c>
      <c r="GS131">
        <f t="shared" si="227"/>
        <v>5091.7456275214245</v>
      </c>
      <c r="GT131">
        <f t="shared" si="155"/>
        <v>2783.5197106823089</v>
      </c>
      <c r="GU131">
        <f t="shared" si="228"/>
        <v>5168.9248370742625</v>
      </c>
      <c r="GV131">
        <f t="shared" si="156"/>
        <v>2606.8127925159251</v>
      </c>
    </row>
    <row r="132" spans="1:204" ht="16.899999999999999">
      <c r="A132">
        <v>121</v>
      </c>
      <c r="B132">
        <f t="shared" si="117"/>
        <v>3.9388020833333332E-3</v>
      </c>
      <c r="C132" s="50">
        <f t="shared" si="118"/>
        <v>150.77187131932305</v>
      </c>
      <c r="D132" s="50">
        <f t="shared" si="119"/>
        <v>167.67985702147004</v>
      </c>
      <c r="E132" s="50">
        <f t="shared" si="120"/>
        <v>184.58784272361706</v>
      </c>
      <c r="G132" s="52">
        <f t="shared" si="121"/>
        <v>2.3932043066559214</v>
      </c>
      <c r="H132" s="52">
        <f t="shared" si="122"/>
        <v>2.6615850320868257</v>
      </c>
      <c r="I132" s="52">
        <f t="shared" si="123"/>
        <v>2.9299657575177309</v>
      </c>
      <c r="J132" s="52">
        <f>IF(C132&lt;Calculation!D$19,0,G132)</f>
        <v>2.3932043066559214</v>
      </c>
      <c r="K132" s="52">
        <f>IF(D132&lt;Calculation!D$19,0,H132)</f>
        <v>2.6615850320868257</v>
      </c>
      <c r="L132" s="52">
        <f>IF(E132&lt;Calculation!D$19,0,I132)</f>
        <v>2.9299657575177309</v>
      </c>
      <c r="M132" s="52">
        <f>IF(IF(C132&lt;Calculation!D$19,0,C132*(R$3/(R$2+R$3)))&gt;0,$H$2*SIN(2*PI()*$E$2*B132)+$H$5,0)</f>
        <v>2.4096088011472943</v>
      </c>
      <c r="N132" s="52">
        <f>IF(IF(D132&lt;Calculation!D$19,0,D132*(R$3/(R$2+R$3)))&gt;0,$J$2*SIN(2*PI()*$E$2*B132)+$J$5,0)</f>
        <v>2.4838616198510888</v>
      </c>
      <c r="O132" s="52">
        <f>IF(IF(E132&lt;Calculation!D$19,0,E132*(R$3/(R$2+R$3)))&gt;0,$L$2*SIN(2*PI()*$E$2*B132)+$L$5,0)</f>
        <v>2.5646618642027796</v>
      </c>
      <c r="Q132" s="55">
        <f>(M132/Design!C$43)*10^3</f>
        <v>267.73431123858825</v>
      </c>
      <c r="R132" s="55">
        <f>(N132/Design!C$43)*10^3</f>
        <v>275.98462442789872</v>
      </c>
      <c r="S132" s="55">
        <f>(O132/Design!C$43)*10^3</f>
        <v>284.9624293558644</v>
      </c>
      <c r="U132" s="55">
        <f>(($H$2*SIN(2*PI()*$E$2*B132)+$H$5)/Design!C$43)*10^3</f>
        <v>267.73431123858825</v>
      </c>
      <c r="V132" s="55">
        <f>(($J$2*SIN(2*PI()*$E$2*B132)+$J$5)/Design!C$43)*10^3</f>
        <v>275.98462442789872</v>
      </c>
      <c r="W132" s="55">
        <f>(($L$2*SIN(2*PI()*$E$2*B132)+$L$5)/Design!C$43)*10^3</f>
        <v>284.9624293558644</v>
      </c>
      <c r="Y132" s="99">
        <f>IF(C132&lt;('LED Curve'!$D$14*(U132/$W$2)^3+'LED Curve'!$D$15*(U132/$W$2)^2+'LED Curve'!$D$16*(U132/$W$2)^1+'LED Curve'!$D$17)*$AC$2+((R$5-1)*Design!C$18),0,         ('LED Curve'!$D$14*(U132/$W$2)^3+'LED Curve'!$D$15*(U132/$W$2)^2+'LED Curve'!$D$16*(U132/$W$2)^1+'LED Curve'!$D$17)*$AC$2)</f>
        <v>26.977189023318239</v>
      </c>
      <c r="Z132" s="99">
        <f>IF(Y132=0,0,IF(C132&lt;Y132+('LED Curve'!$D$14*(U132/$W$3)^3+'LED Curve'!$D$15*(U132/$W$3)^2+'LED Curve'!$D$16*(U132/$W$3)^1+'LED Curve'!$D$17)*$AC$3+((R$5-2)*Design!C$18),0,         ('LED Curve'!$D$14*(U132/$W$3)^3+'LED Curve'!$D$15*(U132/$W$3)^2+'LED Curve'!$D$16*(U132/$W$3)^1+'LED Curve'!$D$17)*$AC$3))</f>
        <v>67.442972558295594</v>
      </c>
      <c r="AA132" s="99">
        <f>IF(Z132=0,0,IF(C132&lt;(SUM(Y132:Z132)+('LED Curve'!$D$14*(U132/$W$4)^3+'LED Curve'!$D$15*(U132/$W$4)^2+'LED Curve'!$D$16*(U132/$W$4)^1+'LED Curve'!$D$17)*$AC$4+((R$5-3)*Design!C$18)),0,         ('LED Curve'!$D$14*(U132/$W$4)^3+'LED Curve'!$D$15*(U132/$W$4)^2+'LED Curve'!$D$16*(U132/$W$4)^1+'LED Curve'!$D$17)*$AC$4))</f>
        <v>0</v>
      </c>
      <c r="AB132" s="99">
        <f>IF(AA132=0,0,IF(C132&lt;(SUM(Y132:AA132)+('LED Curve'!$D$14*(U132/$W$5)^3+'LED Curve'!$D$15*(U132/$W$5)^2+'LED Curve'!$D$16*(U132/$W$5)^1+'LED Curve'!$D$17)*$AC$5+((R$5-4)*Design!C$18)),0,         ('LED Curve'!$D$14*(U132/$W$5)^3+'LED Curve'!$D$15*(U132/$W$5)^2+'LED Curve'!$D$16*(U132/$W$5)^1+'LED Curve'!$D$17)*$AC$5))</f>
        <v>0</v>
      </c>
      <c r="AC132" s="99">
        <f>IF(AB132=0,0,IF(C132&lt;(SUM(Y132:AB132)+ ('LED Curve'!$D$14*(U132/$W$6)^3+'LED Curve'!$D$15*(U132/$W$6)^2+'LED Curve'!$D$16*(U132/$W$6)^1+'LED Curve'!$D$17)*$AC$6+((R$5-5)*Design!C$18)),0,         ('LED Curve'!$D$14*(U132/$W$6)^3+'LED Curve'!$D$15*(U132/$W$6)^2+'LED Curve'!$D$16*(U132/$W$6)^1+'LED Curve'!$D$17)*$AC$6))</f>
        <v>0</v>
      </c>
      <c r="AD132" s="99">
        <f>IF(AC132=0,0,IF(C132&lt;(SUM(Y132:AC132)+('LED Curve'!$D$14*(U132/$Z$2)^3+'LED Curve'!$D$15*(U132/$Z$2)^2+'LED Curve'!$D$16*(U132/$Z$2)^1+'LED Curve'!$D$17)*$AE$2+((R$5-6)*Design!C$18)),0,         ('LED Curve'!$D$14*(U132/$Z$2)^3+'LED Curve'!$D$15*(U132/$Z$2)^2+'LED Curve'!$D$16*(U132/$Z$2)^1+'LED Curve'!$D$17)*$AE$2))</f>
        <v>0</v>
      </c>
      <c r="AE132" s="99">
        <f>IF(AD132=0,0,IF(C132&lt;(SUM(Y132:AD132)+('LED Curve'!$D$14*(U132/$Z$3)^3+'LED Curve'!$D$15*(U132/$Z$3)^2+'LED Curve'!$D$16*(U132/$Z$3)^1+'LED Curve'!$D$17)*$AE$3+((R$5-7)*Design!C$18)),0,         ('LED Curve'!$D$14*(U132/$Z$3)^3+'LED Curve'!$D$15*(U132/$Z$3)^2+'LED Curve'!$D$16*(U132/$Z$3)^1+'LED Curve'!$D$17)*$AE$3))</f>
        <v>0</v>
      </c>
      <c r="AF132" s="99">
        <f>IF(AE132=0,0,IF(C132&lt;(SUM(Y132:AE132)+('LED Curve'!$D$14*(U132/$Z$4)^3+'LED Curve'!$D$15*(U132/$Z$4)^2+'LED Curve'!$D$16*(U132/$Z$4)^1+'LED Curve'!$D$17)*$AE$4+((R$5-8)*Design!C$18)),0,         ('LED Curve'!$D$14*(U132/$Z$4)^3+'LED Curve'!$D$15*(U132/$Z$4)^2+'LED Curve'!$D$16*(U132/$Z$4)^1+'LED Curve'!$D$17)*$AE$4))</f>
        <v>0</v>
      </c>
      <c r="AG132" s="99">
        <f>IF(AF132=0,0,IF(C132&lt;(SUM(Y132:AF132)+('LED Curve'!$D$14*(U132/$Z$5)^3+'LED Curve'!$D$15*(U132/$Z$5)^2+'LED Curve'!$D$16*(U132/$Z$5)^1+'LED Curve'!$D$17)*$AE$5+((R$5-9)*Design!C$18)),0,         ('LED Curve'!$D$14*(U132/$Z$5)^3+'LED Curve'!$D$15*(U132/$Z$5)^2+'LED Curve'!$D$16*(U132/$Z$5)^1+'LED Curve'!$D$17)*$AE$5))</f>
        <v>0</v>
      </c>
      <c r="AH132" s="99">
        <f>IF(AG132=0,0,IF(C132&lt;(SUM(Y132:AG132)+('LED Curve'!$D$14*(U132/$Z$6)^3+'LED Curve'!$D$15*(U132/$Z$6)^2+'LED Curve'!$D$16*(U132/$Z$6)^1+'LED Curve'!$D$17)*$AE$6+((R$5-10)*Design!C$18)),0,         ('LED Curve'!$D$14*(U132/$Z$6)^3+'LED Curve'!$D$15*(U132/$Z$6)^2+'LED Curve'!$D$16*(U132/$Z$6)^1+'LED Curve'!$D$17)*$AE$6))</f>
        <v>0</v>
      </c>
      <c r="AI132">
        <f t="shared" si="157"/>
        <v>94.420161581613826</v>
      </c>
      <c r="AJ132" s="57">
        <f>IF(D132&lt;('LED Curve'!$D$14*(V132/$W$2)^3+'LED Curve'!$D$15*(V132/$W$2)^2+'LED Curve'!$D$16*(V132/$W$2)^1+'LED Curve'!$D$17)*$AC$2+((R$5-1)*Design!C$18),0,         ('LED Curve'!$D$14*(V132/$W$2)^3+'LED Curve'!$D$15*(V132/$W$2)^2+'LED Curve'!$D$16*(V132/$W$2)^1+'LED Curve'!$D$17)*$AC$2)</f>
        <v>26.960978594875211</v>
      </c>
      <c r="AK132" s="57">
        <f>IF(AJ132=0,0,IF(D132&lt;AJ132+('LED Curve'!$D$14*(V132/$W$3)^3+'LED Curve'!$D$15*(V132/$W$3)^2+'LED Curve'!$D$16*(V132/$W$3)^1+'LED Curve'!$D$17)*$AC$3+((R$5-1)*Design!C$18),0,         ('LED Curve'!$D$14*(V132/$W$3)^3+'LED Curve'!$D$15*(V132/$W$3)^2+'LED Curve'!$D$16*(V132/$W$3)^1+'LED Curve'!$D$17)*$AC$3))</f>
        <v>67.40244648718803</v>
      </c>
      <c r="AL132" s="57">
        <f>IF(AK132=0,0,IF(D132&lt;(SUM(AJ132:AK132)+('LED Curve'!$D$14*(V132/$W$4)^3+'LED Curve'!$D$15*(V132/$W$4)^2+'LED Curve'!$D$16*(V132/$W$4)^1+'LED Curve'!$D$17)*$AC$4+((R$5-1)*Design!C$18)),0,         ('LED Curve'!$D$14*(V132/$W$4)^3+'LED Curve'!$D$15*(V132/$W$4)^2+'LED Curve'!$D$16*(V132/$W$4)^1+'LED Curve'!$D$17)*$AC$4))</f>
        <v>60.662201838469223</v>
      </c>
      <c r="AM132" s="57">
        <f>IF(AL132=0,0,IF(D132&lt;(SUM(AJ132:AL132)+('LED Curve'!$D$14*(V132/$W$5)^3+'LED Curve'!$D$15*(V132/$W$5)^2+'LED Curve'!$D$16*(V132/$W$5)^1+'LED Curve'!$D$17)*$AC$5+((R$5-1)*Design!C$18)),0,         ('LED Curve'!$D$14*(V132/$W$5)^3+'LED Curve'!$D$15*(V132/$W$5)^2+'LED Curve'!$D$16*(V132/$W$5)^1+'LED Curve'!$D$17)*$AC$5))</f>
        <v>0</v>
      </c>
      <c r="AN132" s="57">
        <f>IF(AM132=0,0,IF(D132&lt;(SUM(AJ132:AM132)+ ('LED Curve'!$D$14*(V132/$W$6)^3+'LED Curve'!$D$15*(V132/$W$6)^2+'LED Curve'!$D$16*(V132/$W$6)^1+'LED Curve'!$D$17)*$AC$6+((R$5-1)*Design!C$18)),0,         ('LED Curve'!$D$14*(V132/$W$6)^3+'LED Curve'!$D$15*(V132/$W$6)^2+'LED Curve'!$D$16*(V132/$W$6)^1+'LED Curve'!$D$17)*$AC$6))</f>
        <v>0</v>
      </c>
      <c r="AO132" s="57">
        <f>IF(AN132=0,0,IF(D132&lt;(SUM(AJ132:AN132)+('LED Curve'!$D$14*(V132/$Z$2)^3+'LED Curve'!$D$15*(V132/$Z$2)^2+'LED Curve'!$D$16*(V132/$Z$2)^1+'LED Curve'!$D$17)*$AE$2+((R$5-1)*Design!C$18)),0,         ('LED Curve'!$D$14*(V132/$Z$2)^3+'LED Curve'!$D$15*(V132/$Z$2)^2+'LED Curve'!$D$16*(V132/$Z$2)^1+'LED Curve'!$D$17)*$AE$2))</f>
        <v>0</v>
      </c>
      <c r="AP132" s="57">
        <f>IF(AO132=0,0,IF(D132&lt;(SUM(AJ132:AO132)+('LED Curve'!$D$14*(V132/$Z$3)^3+'LED Curve'!$D$15*(V132/$Z$3)^2+'LED Curve'!$D$16*(V132/$Z$3)^1+'LED Curve'!$D$17)*$AE$3+((R$5-1)*Design!C$18)),0,         ('LED Curve'!$D$14*(V132/$Z$3)^3+'LED Curve'!$D$15*(V132/$Z$3)^2+'LED Curve'!$D$16*(V132/$Z$3)^1+'LED Curve'!$D$17)*$AE$3))</f>
        <v>0</v>
      </c>
      <c r="AQ132" s="57">
        <f>IF(AP132=0,0,IF(D132&lt;(SUM(AJ132:AP132)+('LED Curve'!$D$14*(V132/$Z$4)^3+'LED Curve'!$D$15*(V132/$Z$4)^2+'LED Curve'!$D$16*(V132/$Z$4)^1+'LED Curve'!$D$17)*$AE$4+((R$5-1)*Design!C$18)),0,         ('LED Curve'!$D$14*(V132/$Z$4)^3+'LED Curve'!$D$15*(V132/$Z$4)^2+'LED Curve'!$D$16*(V132/$Z$4)^1+'LED Curve'!$D$17)*$AE$4))</f>
        <v>0</v>
      </c>
      <c r="AR132" s="57">
        <f>IF(AQ132=0,0,IF(D132&lt;(SUM(AJ132:AQ132)+('LED Curve'!$D$14*(V132/$Z$5)^3+'LED Curve'!$D$15*(V132/$Z$5)^2+'LED Curve'!$D$16*(V132/$Z$5)^1+'LED Curve'!$D$17)*$AE$5+((R$5-1)*Design!C$18)),0,         ('LED Curve'!$D$14*(V132/$Z$5)^3+'LED Curve'!$D$15*(V132/$Z$5)^2+'LED Curve'!$D$16*(V132/$Z$5)^1+'LED Curve'!$D$17)*$AE$5))</f>
        <v>0</v>
      </c>
      <c r="AS132" s="57">
        <f>IF(AR132=0,0,IF(D132&lt;(SUM(AJ132:AR132)+('LED Curve'!$D$14*(V132/$Z$6)^3+'LED Curve'!$D$15*(V132/$Z$6)^2+'LED Curve'!$D$16*(V132/$Z$6)^1+'LED Curve'!$D$17)*$AE$6+((R$5-1)*Design!C$18)),0,         ('LED Curve'!$D$14*(V132/$Z$6)^3+'LED Curve'!$D$15*(V132/$Z$6)^2+'LED Curve'!$D$16*(V132/$Z$6)^1+'LED Curve'!$D$17)*$AE$6))</f>
        <v>0</v>
      </c>
      <c r="AU132" s="59">
        <f>IF(E132&lt;('LED Curve'!$D$14*(W132/$W$2)^3+'LED Curve'!$D$15*(W132/$W$2)^2+'LED Curve'!$D$16*(W132/$W$2)^1+'LED Curve'!$D$17)*$AC$2+((R$5-1)*Design!C$18),0,         ('LED Curve'!$D$14*(W132/$W$2)^3+'LED Curve'!$D$15*(W132/$W$2)^2+'LED Curve'!$D$16*(W132/$W$2)^1+'LED Curve'!$D$17)*$AC$2)</f>
        <v>26.92019360478449</v>
      </c>
      <c r="AV132" s="59">
        <f>IF(AU132=0,0,IF(E132&lt;AU132+('LED Curve'!$D$14*(W132/$W$3)^3+'LED Curve'!$D$15*(W132/$W$3)^2+'LED Curve'!$D$16*(W132/$W$3)^1+'LED Curve'!$D$17)*$AC$3+((R$5-2)*Design!C$18),0,         ('LED Curve'!$D$14*(W132/$W$3)^3+'LED Curve'!$D$15*(W132/$W$3)^2+'LED Curve'!$D$16*(W132/$W$3)^1+'LED Curve'!$D$17)*$AC$3))</f>
        <v>67.300484011961231</v>
      </c>
      <c r="AW132" s="59">
        <f>IF(AV132=0,0,IF(E132&lt;(SUM(AU132:AV132)+('LED Curve'!$D$14*(W132/$W$4)^3+'LED Curve'!$D$15*(W132/$W$4)^2+'LED Curve'!$D$16*(W132/$W$4)^1+'LED Curve'!$D$17)*$AC$4+((R$5-3)*Design!C$18)),0,         ('LED Curve'!$D$14*(W132/$W$4)^3+'LED Curve'!$D$15*(W132/$W$4)^2+'LED Curve'!$D$16*(W132/$W$4)^1+'LED Curve'!$D$17)*$AC$4))</f>
        <v>60.570435610765102</v>
      </c>
      <c r="AX132" s="59">
        <f>IF(AW132=0,0,IF(E132&lt;(SUM(AU132:AW132)+('LED Curve'!$D$14*(W132/$W$5)^3+'LED Curve'!$D$15*(W132/$W$5)^2+'LED Curve'!$D$16*(W132/$W$5)^1+'LED Curve'!$D$17)*$AC$5+((R$5-4)*Design!C$18)),0,         ('LED Curve'!$D$14*(W132/$W$5)^3+'LED Curve'!$D$15*(W132/$W$5)^2+'LED Curve'!$D$16*(W132/$W$5)^1+'LED Curve'!$D$17)*$AC$5))</f>
        <v>0</v>
      </c>
      <c r="AY132" s="59">
        <f>IF(AX132=0,0,IF(E132&lt;(SUM(AU132:AX132)+ ('LED Curve'!$D$14*(W132/$W$6)^3+'LED Curve'!$D$15*(W132/$W$6)^2+'LED Curve'!$D$16*(W132/$W$6)^1+'LED Curve'!$D$17)*$AC$6+((R$5-5)*Design!C$18)),0,         ('LED Curve'!$D$14*(W132/$W$6)^3+'LED Curve'!$D$15*(W132/$W$6)^2+'LED Curve'!$D$16*(W132/$W$6)^1+'LED Curve'!$D$17)*$AC$6))</f>
        <v>0</v>
      </c>
      <c r="AZ132" s="59">
        <f>IF(AY132=0,0,IF(E132&lt;(SUM(AU132:AY132)+('LED Curve'!$D$14*(W132/$Z$2)^3+'LED Curve'!$D$15*(W132/$Z$2)^2+'LED Curve'!$D$16*(W132/$Z$2)^1+'LED Curve'!$D$17)*$AE$2+((R$5-6)*Design!C$18)),0,         ('LED Curve'!$D$14*(W132/$Z$2)^3+'LED Curve'!$D$15*(W132/$Z$2)^2+'LED Curve'!$D$16*(W132/$Z$2)^1+'LED Curve'!$D$17)*$AE$2))</f>
        <v>0</v>
      </c>
      <c r="BA132" s="59">
        <f>IF(AZ132=0,0,IF(E132&lt;(SUM(AU132:AZ132)+('LED Curve'!$D$14*(W132/$Z$3)^3+'LED Curve'!$D$15*(W132/$Z$3)^2+'LED Curve'!$D$16*(W132/$Z$3)^1+'LED Curve'!$D$17)*$AE$3+((R$5-7)*Design!C$18)),0,         ('LED Curve'!$D$14*(W132/$Z$3)^3+'LED Curve'!$D$15*(W132/$Z$3)^2+'LED Curve'!$D$16*(W132/$Z$3)^1+'LED Curve'!$D$17)*$AE$3))</f>
        <v>0</v>
      </c>
      <c r="BB132" s="59">
        <f>IF(BA132=0,0,IF(E132&lt;(SUM(AU132:BA132)+('LED Curve'!$D$14*(W132/$Z$4)^3+'LED Curve'!$D$15*(W132/$Z$4)^2+'LED Curve'!$D$16*(W132/$Z$4)^1+'LED Curve'!$D$17)*$AE$4+((R$5-8)*Design!C$18)),0,         ('LED Curve'!$D$14*(W132/$Z$4)^3+'LED Curve'!$D$15*(W132/$Z$4)^2+'LED Curve'!$D$16*(W132/$Z$4)^1+'LED Curve'!$D$17)*$AE$4))</f>
        <v>0</v>
      </c>
      <c r="BC132" s="59">
        <f>IF(BB132=0,0,IF(E132&lt;(SUM(AU132:BB132)+('LED Curve'!$D$14*(W132/$Z$5)^3+'LED Curve'!$D$15*(W132/$Z$5)^2+'LED Curve'!$D$16*(W132/$Z$5)^1+'LED Curve'!$D$17)*$AE$5+((R$5-9)*Design!C$18)),0,         ('LED Curve'!$D$14*(W132/$Z$5)^3+'LED Curve'!$D$15*(W132/$Z$5)^2+'LED Curve'!$D$16*(W132/$Z$5)^1+'LED Curve'!$D$17)*$AE$5))</f>
        <v>0</v>
      </c>
      <c r="BD132" s="59">
        <f>IF(BC132=0,0,IF(E132&lt;(SUM(AU132:BC132)+('LED Curve'!$D$14*(W132/$Z$6)^3+'LED Curve'!$D$15*(W132/$Z$6)^2+'LED Curve'!$D$16*(W132/$Z$6)^1+'LED Curve'!$D$17)*$AE$6+((R$5-10)*Design!C$18)),0,         ('LED Curve'!$D$14*(W132/$Z$6)^3+'LED Curve'!$D$15*(W132/$Z$6)^2+'LED Curve'!$D$16*(W132/$Z$6)^1+'LED Curve'!$D$17)*$AE$6))</f>
        <v>0</v>
      </c>
      <c r="BE132">
        <f t="shared" si="158"/>
        <v>154.79111322751083</v>
      </c>
      <c r="BF132" s="64">
        <f t="shared" si="124"/>
        <v>267.73431123858825</v>
      </c>
      <c r="BG132" s="64">
        <f t="shared" si="125"/>
        <v>267.73431123858825</v>
      </c>
      <c r="BH132" s="64">
        <f t="shared" si="126"/>
        <v>0</v>
      </c>
      <c r="BI132" s="64">
        <f t="shared" si="127"/>
        <v>0</v>
      </c>
      <c r="BJ132" s="64">
        <f t="shared" si="128"/>
        <v>0</v>
      </c>
      <c r="BK132" s="64">
        <f t="shared" si="129"/>
        <v>0</v>
      </c>
      <c r="BL132" s="64">
        <f t="shared" si="130"/>
        <v>0</v>
      </c>
      <c r="BM132" s="64">
        <f t="shared" si="131"/>
        <v>0</v>
      </c>
      <c r="BN132" s="64">
        <f t="shared" si="132"/>
        <v>0</v>
      </c>
      <c r="BO132" s="64">
        <f t="shared" si="133"/>
        <v>0</v>
      </c>
      <c r="BQ132" s="67">
        <f t="shared" si="134"/>
        <v>275.98462442789872</v>
      </c>
      <c r="BR132" s="67">
        <f t="shared" si="135"/>
        <v>275.98462442789872</v>
      </c>
      <c r="BS132" s="67">
        <f t="shared" si="136"/>
        <v>275.98462442789872</v>
      </c>
      <c r="BT132" s="67">
        <f t="shared" si="137"/>
        <v>0</v>
      </c>
      <c r="BU132" s="67">
        <f t="shared" si="138"/>
        <v>0</v>
      </c>
      <c r="BV132" s="67">
        <f t="shared" si="139"/>
        <v>0</v>
      </c>
      <c r="BW132" s="67">
        <f t="shared" si="140"/>
        <v>0</v>
      </c>
      <c r="BX132" s="67">
        <f t="shared" si="141"/>
        <v>0</v>
      </c>
      <c r="BY132" s="67">
        <f t="shared" si="142"/>
        <v>0</v>
      </c>
      <c r="BZ132" s="67">
        <f t="shared" si="143"/>
        <v>0</v>
      </c>
      <c r="CB132" s="70">
        <f t="shared" si="144"/>
        <v>284.9624293558644</v>
      </c>
      <c r="CC132" s="70">
        <f t="shared" si="145"/>
        <v>284.9624293558644</v>
      </c>
      <c r="CD132" s="70">
        <f t="shared" si="146"/>
        <v>284.9624293558644</v>
      </c>
      <c r="CE132" s="70">
        <f t="shared" si="147"/>
        <v>0</v>
      </c>
      <c r="CF132" s="70">
        <f t="shared" si="148"/>
        <v>0</v>
      </c>
      <c r="CG132" s="70">
        <f t="shared" si="149"/>
        <v>0</v>
      </c>
      <c r="CH132" s="70">
        <f t="shared" si="150"/>
        <v>0</v>
      </c>
      <c r="CI132" s="70">
        <f t="shared" si="151"/>
        <v>0</v>
      </c>
      <c r="CJ132" s="70">
        <f t="shared" si="152"/>
        <v>0</v>
      </c>
      <c r="CK132" s="70">
        <f t="shared" si="153"/>
        <v>0</v>
      </c>
      <c r="CL132">
        <f t="shared" si="159"/>
        <v>854.8872880675932</v>
      </c>
      <c r="CM132" s="64">
        <f t="shared" si="160"/>
        <v>267.73431123858825</v>
      </c>
      <c r="CN132" s="64">
        <f t="shared" si="161"/>
        <v>267.73431123858825</v>
      </c>
      <c r="CO132" s="64">
        <f t="shared" si="162"/>
        <v>0</v>
      </c>
      <c r="CP132" s="64">
        <f t="shared" si="163"/>
        <v>0</v>
      </c>
      <c r="CQ132" s="64">
        <f t="shared" si="164"/>
        <v>0</v>
      </c>
      <c r="CR132" s="64">
        <f t="shared" si="165"/>
        <v>0</v>
      </c>
      <c r="CS132" s="64">
        <f t="shared" si="166"/>
        <v>0</v>
      </c>
      <c r="CT132" s="64">
        <f t="shared" si="167"/>
        <v>0</v>
      </c>
      <c r="CU132" s="64">
        <f t="shared" si="168"/>
        <v>0</v>
      </c>
      <c r="CV132" s="64">
        <f t="shared" si="169"/>
        <v>0</v>
      </c>
      <c r="CX132" s="103">
        <f t="shared" si="170"/>
        <v>275.98462442789872</v>
      </c>
      <c r="CY132" s="103">
        <f t="shared" si="171"/>
        <v>275.98462442789872</v>
      </c>
      <c r="CZ132" s="103">
        <f t="shared" si="172"/>
        <v>275.98462442789872</v>
      </c>
      <c r="DA132" s="103">
        <f t="shared" si="173"/>
        <v>0</v>
      </c>
      <c r="DB132" s="103">
        <f t="shared" si="174"/>
        <v>0</v>
      </c>
      <c r="DC132" s="103">
        <f t="shared" si="175"/>
        <v>0</v>
      </c>
      <c r="DD132" s="103">
        <f t="shared" si="176"/>
        <v>0</v>
      </c>
      <c r="DE132" s="103">
        <f t="shared" si="177"/>
        <v>0</v>
      </c>
      <c r="DF132" s="103">
        <f t="shared" si="178"/>
        <v>0</v>
      </c>
      <c r="DG132" s="103">
        <f t="shared" si="179"/>
        <v>0</v>
      </c>
      <c r="DI132" s="70">
        <f t="shared" si="180"/>
        <v>284.9624293558644</v>
      </c>
      <c r="DJ132" s="70">
        <f t="shared" si="181"/>
        <v>284.9624293558644</v>
      </c>
      <c r="DK132" s="70">
        <f t="shared" si="182"/>
        <v>284.9624293558644</v>
      </c>
      <c r="DL132" s="70">
        <f t="shared" si="183"/>
        <v>0</v>
      </c>
      <c r="DM132" s="70">
        <f t="shared" si="184"/>
        <v>0</v>
      </c>
      <c r="DN132" s="70">
        <f t="shared" si="185"/>
        <v>0</v>
      </c>
      <c r="DO132" s="70">
        <f t="shared" si="186"/>
        <v>0</v>
      </c>
      <c r="DP132" s="70">
        <f t="shared" si="187"/>
        <v>0</v>
      </c>
      <c r="DQ132" s="70">
        <f t="shared" si="188"/>
        <v>0</v>
      </c>
      <c r="DR132" s="70">
        <f t="shared" si="189"/>
        <v>0</v>
      </c>
      <c r="DT132">
        <f t="shared" si="190"/>
        <v>40.366803121832021</v>
      </c>
      <c r="DU132">
        <f t="shared" si="191"/>
        <v>46.277062364194165</v>
      </c>
      <c r="DV132">
        <f t="shared" si="192"/>
        <v>52.600600092080136</v>
      </c>
      <c r="DX132">
        <f t="shared" si="193"/>
        <v>0.89559841213616376</v>
      </c>
      <c r="DY132">
        <f t="shared" si="194"/>
        <v>0.89324263284224004</v>
      </c>
      <c r="DZ132">
        <f t="shared" si="195"/>
        <v>0.89073332172288033</v>
      </c>
      <c r="EB132">
        <f t="shared" si="196"/>
        <v>7.2227191223113127</v>
      </c>
      <c r="EC132">
        <f t="shared" si="197"/>
        <v>18.056797805778277</v>
      </c>
      <c r="ED132">
        <f t="shared" si="198"/>
        <v>0</v>
      </c>
      <c r="EE132">
        <f t="shared" si="199"/>
        <v>0</v>
      </c>
      <c r="EF132">
        <f t="shared" si="200"/>
        <v>0</v>
      </c>
      <c r="EG132">
        <f t="shared" si="201"/>
        <v>0</v>
      </c>
      <c r="EH132">
        <f t="shared" si="202"/>
        <v>0</v>
      </c>
      <c r="EI132">
        <f t="shared" si="203"/>
        <v>0</v>
      </c>
      <c r="EJ132">
        <f t="shared" si="204"/>
        <v>0</v>
      </c>
      <c r="EK132">
        <f t="shared" si="205"/>
        <v>0</v>
      </c>
      <c r="EM132">
        <f t="shared" si="206"/>
        <v>7.4408155517152519</v>
      </c>
      <c r="EN132">
        <f t="shared" si="207"/>
        <v>18.602038879288131</v>
      </c>
      <c r="EO132">
        <f t="shared" si="208"/>
        <v>16.741834991359315</v>
      </c>
      <c r="EP132">
        <f t="shared" si="209"/>
        <v>0</v>
      </c>
      <c r="EQ132">
        <f t="shared" si="210"/>
        <v>0</v>
      </c>
      <c r="ER132">
        <f t="shared" si="211"/>
        <v>0</v>
      </c>
      <c r="ES132">
        <f t="shared" si="212"/>
        <v>0</v>
      </c>
      <c r="ET132">
        <f t="shared" si="213"/>
        <v>0</v>
      </c>
      <c r="EU132">
        <f t="shared" si="214"/>
        <v>0</v>
      </c>
      <c r="EV132">
        <f t="shared" si="215"/>
        <v>0</v>
      </c>
      <c r="EX132">
        <f t="shared" si="216"/>
        <v>7.6712437683495933</v>
      </c>
      <c r="EY132">
        <f t="shared" si="217"/>
        <v>19.178109420873984</v>
      </c>
      <c r="EZ132">
        <f t="shared" si="218"/>
        <v>17.260298478786584</v>
      </c>
      <c r="FA132">
        <f t="shared" si="219"/>
        <v>0</v>
      </c>
      <c r="FB132">
        <f t="shared" si="220"/>
        <v>0</v>
      </c>
      <c r="FC132">
        <f t="shared" si="221"/>
        <v>0</v>
      </c>
      <c r="FD132">
        <f t="shared" si="222"/>
        <v>0</v>
      </c>
      <c r="FE132">
        <f t="shared" si="223"/>
        <v>0</v>
      </c>
      <c r="FF132">
        <f t="shared" si="224"/>
        <v>0</v>
      </c>
      <c r="FG132">
        <f t="shared" si="225"/>
        <v>0</v>
      </c>
      <c r="FJ132">
        <f>IF($W$2=0,0,IF(BF132&lt;=0,0,('LED Curve'!$D$19*(BF132/$W$2)^3+'LED Curve'!$D$20*(BF132/$W$2)^2+'LED Curve'!$D$21*(BF132/$W$2)^1+'LED Curve'!$D$22)*$AC$2*$W$2))</f>
        <v>872.57550620908683</v>
      </c>
      <c r="FK132">
        <f>IF($W$3=0,0,IF(BG132&lt;=0,0,('LED Curve'!$D$19*(BG132/$W$3)^3+'LED Curve'!$D$20*(BG132/$W$3)^2+'LED Curve'!$D$21*(BG132/$W$3)^1+'LED Curve'!$D$22)*$AC$3*$W$3))</f>
        <v>2181.4387655227169</v>
      </c>
      <c r="FL132">
        <f>IF($W$4=0,0,IF(BH132&lt;=0,0,('LED Curve'!$D$19*(BH132/$W$4)^3+'LED Curve'!$D$20*(BH132/$W$4)^2+'LED Curve'!$D$21*(BH132/$W$4)^1+'LED Curve'!$D$22)*$AC$4*$W$4))</f>
        <v>0</v>
      </c>
      <c r="FM132">
        <f>IF($W$5=0,0,IF(BI132&lt;=0,0,('LED Curve'!$D$19*(BI132/$W$5)^3+'LED Curve'!$D$20*(BI132/$W$5)^2+'LED Curve'!$D$21*(BI132/$W$5)^1+'LED Curve'!$D$22)*$AC$5*$W$5))</f>
        <v>0</v>
      </c>
      <c r="FN132">
        <f>IF($W$6=0,0,IF(BJ132&lt;=0,0,('LED Curve'!$D$19*(BJ132/$W$6)^3+'LED Curve'!$D$20*(BJ132/$W$6)^2+'LED Curve'!$D$21*(BJ132/$W$6)^1+'LED Curve'!$D$22)*$AC$6*$W$6))</f>
        <v>0</v>
      </c>
      <c r="FO132">
        <f>IF($Z$2=0,0,IF(BK132&lt;=0,0,('LED Curve'!$D$19*(BK132/$Z$2)^3+'LED Curve'!$D$20*(BK132/$Z$2)^2+'LED Curve'!$D$21*(BK132/$Z$2)^1+'LED Curve'!$D$22)*$AE$2*$Z$2))</f>
        <v>0</v>
      </c>
      <c r="FP132">
        <f>IF($Z$3=0,0,IF(BL132&lt;=0,0,('LED Curve'!$D$19*(BL132/$Z$3)^3+'LED Curve'!$D$20*(BL132/$Z$3)^2+'LED Curve'!$D$21*(BL132/$Z$3)^1+'LED Curve'!$D$22)*$AE$3*$Z$3))</f>
        <v>0</v>
      </c>
      <c r="FQ132">
        <f>IF($Z$4=0,0,IF(BM132&lt;=0,0,('LED Curve'!$D$19*(BM132/$Z$4)^3+'LED Curve'!$D$20*(BM132/$Z$4)^2+'LED Curve'!$D$21*(BM132/$Z$4)^1+'LED Curve'!$D$22)*$AE$4*$Z$4))</f>
        <v>0</v>
      </c>
      <c r="FR132">
        <f>IF($Z$5=0,0,IF(BN132&lt;=0,0,('LED Curve'!$D$19*(BN132/$Z$5)^3+'LED Curve'!$D$20*(BN132/$Z$5)^2+'LED Curve'!$D$21*(BN132/$Z$5)^1+'LED Curve'!$D$22)*$AE$5*$Z$5))</f>
        <v>0</v>
      </c>
      <c r="FS132">
        <f>IF($Z$6=0,0,IF(BO132&lt;=0,0,('LED Curve'!$D$19*(BO132/$Z$6)^3+'LED Curve'!$D$20*(BO132/$Z$6)^2+'LED Curve'!$D$21*(BO132/$Z$6)^1+'LED Curve'!$D$22)*$AE$6*$Z$6))</f>
        <v>0</v>
      </c>
      <c r="FU132">
        <f>IF($W$2=0,0,IF(BQ132&lt;=0,0,('LED Curve'!$D$19*(BQ132/$W$2)^3+'LED Curve'!$D$20*(BQ132/$W$2)^2+'LED Curve'!$D$21*(BQ132/$W$2)^1+'LED Curve'!$D$22)*$AC$2*$W$2))</f>
        <v>886.05109320498161</v>
      </c>
      <c r="FV132">
        <f>IF($W$3=0,0,IF(BR132&lt;=0,0,('LED Curve'!$D$19*(BR132/$W$3)^3+'LED Curve'!$D$20*(BR132/$W$3)^2+'LED Curve'!$D$21*(BR132/$W$3)^1+'LED Curve'!$D$22)*$AC$3*$W$3))</f>
        <v>2215.127733012454</v>
      </c>
      <c r="FW132">
        <f>IF($W$4=0,0,IF(BS132&lt;=0,0,('LED Curve'!$D$19*(BS132/$W$4)^3+'LED Curve'!$D$20*(BS132/$W$4)^2+'LED Curve'!$D$21*(BS132/$W$4)^1+'LED Curve'!$D$22)*$AC$4*$W$4))</f>
        <v>1993.6149597112087</v>
      </c>
      <c r="FX132">
        <f>IF($W$5=0,0,IF(BT132&lt;=0,0,('LED Curve'!$D$19*(BT132/$W$5)^3+'LED Curve'!$D$20*(BT132/$W$5)^2+'LED Curve'!$D$21*(BT132/$W$5)^1+'LED Curve'!$D$22)*$AC$5*$W$5))</f>
        <v>0</v>
      </c>
      <c r="FY132">
        <f>IF($W$6=0,0,IF(BU132&lt;=0,0,('LED Curve'!$D$19*(BU132/$W$6)^3+'LED Curve'!$D$20*(BU132/$W$6)^2+'LED Curve'!$D$21*(BU132/$W$6)^1+'LED Curve'!$D$22)*$AC$6*$W$6))</f>
        <v>0</v>
      </c>
      <c r="FZ132">
        <f>IF($Z$2=0,0,IF(BV132&lt;=0,0,('LED Curve'!$D$19*(BV132/$Z$2)^3+'LED Curve'!$D$20*(BV132/$Z$2)^2+'LED Curve'!$D$21*(BV132/$Z$2)^1+'LED Curve'!$D$22)*$AE$2*$Z$2))</f>
        <v>0</v>
      </c>
      <c r="GA132">
        <f>IF($Z$3=0,0,IF(BW132&lt;=0,0,('LED Curve'!$D$19*(BW132/$Z$3)^3+'LED Curve'!$D$20*(BW132/$Z$3)^2+'LED Curve'!$D$21*(BW132/$Z$3)^1+'LED Curve'!$D$22)*$AE$3*$Z$3))</f>
        <v>0</v>
      </c>
      <c r="GB132">
        <f>IF($Z$4=0,0,IF(BX132&lt;=0,0,('LED Curve'!$D$19*(BX132/$Z$4)^3+'LED Curve'!$D$20*(BX132/$Z$4)^2+'LED Curve'!$D$21*(BX132/$Z$4)^1+'LED Curve'!$D$22)*$AE$4*$Z$4))</f>
        <v>0</v>
      </c>
      <c r="GC132">
        <f>IF($Z$5=0,0,IF(BY132&lt;=0,0,('LED Curve'!$D$19*(BY132/$Z$5)^3+'LED Curve'!$D$20*(BY132/$Z$5)^2+'LED Curve'!$D$21*(BY132/$Z$5)^1+'LED Curve'!$D$22)*$AE$5*$Z$5))</f>
        <v>0</v>
      </c>
      <c r="GD132">
        <f>IF($Z$6=0,0,IF(BZ132&lt;=0,0,('LED Curve'!$D$19*(BZ132/$Z$6)^3+'LED Curve'!$D$20*(BZ132/$Z$6)^2+'LED Curve'!$D$21*(BZ132/$Z$6)^1+'LED Curve'!$D$22)*$AE$6*$Z$6))</f>
        <v>0</v>
      </c>
      <c r="GF132">
        <f>IF($W$2=0,0,IF(CB132&lt;=0,0,('LED Curve'!$D$19*(CB132/$W$2)^3+'LED Curve'!$D$20*(CB132/$W$2)^2+'LED Curve'!$D$21*(CB132/$W$2)^1+'LED Curve'!$D$22)*$AC$2*$W$2))</f>
        <v>899.47251240523974</v>
      </c>
      <c r="GG132">
        <f>IF($W$3=0,0,IF(CC132&lt;=0,0,('LED Curve'!$D$19*(CC132/$W$3)^3+'LED Curve'!$D$20*(CC132/$W$3)^2+'LED Curve'!$D$21*(CC132/$W$3)^1+'LED Curve'!$D$22)*$AC$3*$W$3))</f>
        <v>2248.6812810130996</v>
      </c>
      <c r="GH132">
        <f>IF($W$4=0,0,IF(CD132&lt;=0,0,('LED Curve'!$D$19*(CD132/$W$4)^3+'LED Curve'!$D$20*(CD132/$W$4)^2+'LED Curve'!$D$21*(CD132/$W$4)^1+'LED Curve'!$D$22)*$AC$4*$W$4))</f>
        <v>2023.8131529117895</v>
      </c>
      <c r="GI132">
        <f>IF($W$5=0,0,IF(CE132&lt;=0,0,('LED Curve'!$D$19*(CE132/$W$5)^3+'LED Curve'!$D$20*(CE132/$W$5)^2+'LED Curve'!$D$21*(CE132/$W$5)^1+'LED Curve'!$D$22)*$AC$5*$W$5))</f>
        <v>0</v>
      </c>
      <c r="GJ132">
        <f>IF($W$6=0,0,IF(CF132&lt;=0,0,('LED Curve'!$D$19*(CF132/$W$6)^3+'LED Curve'!$D$20*(CF132/$W$6)^2+'LED Curve'!$D$21*(CF132/$W$6)^1+'LED Curve'!$D$22)*$AC$6*$W$6))</f>
        <v>0</v>
      </c>
      <c r="GK132">
        <f>IF($Z$2=0,0,IF(CG132&lt;=0,0,('LED Curve'!$D$19*(CG132/$Z$2)^3+'LED Curve'!$D$20*(CG132/$Z$2)^2+'LED Curve'!$D$21*(CG132/$Z$2)^1+'LED Curve'!$D$22)*$AE$2*$Z$2))</f>
        <v>0</v>
      </c>
      <c r="GL132">
        <f>IF($Z$3=0,0,IF(CH132&lt;=0,0,('LED Curve'!$D$19*(CH132/$Z$3)^3+'LED Curve'!$D$20*(CH132/$Z$3)^2+'LED Curve'!$D$21*(CH132/$Z$3)^1+'LED Curve'!$D$22)*$AE$3*$Z$3))</f>
        <v>0</v>
      </c>
      <c r="GM132">
        <f>IF($Z$4=0,0,IF(CI132&lt;=0,0,('LED Curve'!$D$19*(CI132/$Z$4)^3+'LED Curve'!$D$20*(CI132/$Z$4)^2+'LED Curve'!$D$21*(CI132/$Z$4)^1+'LED Curve'!$D$22)*$AE$4*$Z$4))</f>
        <v>0</v>
      </c>
      <c r="GN132">
        <f>IF($Z$5=0,0,IF(CJ132&lt;=0,0,('LED Curve'!$D$19*(CJ132/$Z$5)^3+'LED Curve'!$D$20*(CJ132/$Z$5)^2+'LED Curve'!$D$21*(CJ132/$Z$5)^1+'LED Curve'!$D$22)*$AE$5*$Z$5))</f>
        <v>0</v>
      </c>
      <c r="GO132">
        <f>IF($Z$6=0,0,IF(CK132&lt;=0,0,('LED Curve'!$D$19*(CK132/$Z$6)^3+'LED Curve'!$D$20*(CK132/$Z$6)^2+'LED Curve'!$D$21*(CK132/$Z$6)^1+'LED Curve'!$D$22)*$AE$6*$Z$6))</f>
        <v>0</v>
      </c>
      <c r="GQ132">
        <f t="shared" si="226"/>
        <v>3054.014271731804</v>
      </c>
      <c r="GR132">
        <f t="shared" si="154"/>
        <v>1289.118386314226</v>
      </c>
      <c r="GS132">
        <f t="shared" si="227"/>
        <v>5094.793785928644</v>
      </c>
      <c r="GT132">
        <f t="shared" si="155"/>
        <v>2786.5678690895284</v>
      </c>
      <c r="GU132">
        <f t="shared" si="228"/>
        <v>5171.9669463301288</v>
      </c>
      <c r="GV132">
        <f t="shared" si="156"/>
        <v>2609.8549017717914</v>
      </c>
    </row>
    <row r="133" spans="1:204" ht="16.899999999999999">
      <c r="A133">
        <v>122</v>
      </c>
      <c r="B133">
        <f t="shared" si="117"/>
        <v>3.9713541666666664E-3</v>
      </c>
      <c r="C133" s="50">
        <f t="shared" si="118"/>
        <v>150.92122246170823</v>
      </c>
      <c r="D133" s="50">
        <f t="shared" si="119"/>
        <v>167.84580273523136</v>
      </c>
      <c r="E133" s="50">
        <f t="shared" si="120"/>
        <v>184.77038300875449</v>
      </c>
      <c r="G133" s="52">
        <f t="shared" si="121"/>
        <v>2.3955749597096543</v>
      </c>
      <c r="H133" s="52">
        <f t="shared" si="122"/>
        <v>2.6642190910354184</v>
      </c>
      <c r="I133" s="52">
        <f t="shared" si="123"/>
        <v>2.9328632223611821</v>
      </c>
      <c r="J133" s="52">
        <f>IF(C133&lt;Calculation!D$19,0,G133)</f>
        <v>2.3955749597096543</v>
      </c>
      <c r="K133" s="52">
        <f>IF(D133&lt;Calculation!D$19,0,H133)</f>
        <v>2.6642190910354184</v>
      </c>
      <c r="L133" s="52">
        <f>IF(E133&lt;Calculation!D$19,0,I133)</f>
        <v>2.9328632223611821</v>
      </c>
      <c r="M133" s="52">
        <f>IF(IF(C133&lt;Calculation!D$19,0,C133*(R$3/(R$2+R$3)))&gt;0,$H$2*SIN(2*PI()*$E$2*B133)+$H$5,0)</f>
        <v>2.4119794542010276</v>
      </c>
      <c r="N133" s="52">
        <f>IF(IF(D133&lt;Calculation!D$19,0,D133*(R$3/(R$2+R$3)))&gt;0,$J$2*SIN(2*PI()*$E$2*B133)+$J$5,0)</f>
        <v>2.486495678799681</v>
      </c>
      <c r="O133" s="52">
        <f>IF(IF(E133&lt;Calculation!D$19,0,E133*(R$3/(R$2+R$3)))&gt;0,$L$2*SIN(2*PI()*$E$2*B133)+$L$5,0)</f>
        <v>2.5675593290462313</v>
      </c>
      <c r="Q133" s="55">
        <f>(M133/Design!C$43)*10^3</f>
        <v>267.99771713344751</v>
      </c>
      <c r="R133" s="55">
        <f>(N133/Design!C$43)*10^3</f>
        <v>276.27729764440903</v>
      </c>
      <c r="S133" s="55">
        <f>(O133/Design!C$43)*10^3</f>
        <v>285.2843698940257</v>
      </c>
      <c r="U133" s="55">
        <f>(($H$2*SIN(2*PI()*$E$2*B133)+$H$5)/Design!C$43)*10^3</f>
        <v>267.99771713344751</v>
      </c>
      <c r="V133" s="55">
        <f>(($J$2*SIN(2*PI()*$E$2*B133)+$J$5)/Design!C$43)*10^3</f>
        <v>276.27729764440903</v>
      </c>
      <c r="W133" s="55">
        <f>(($L$2*SIN(2*PI()*$E$2*B133)+$L$5)/Design!C$43)*10^3</f>
        <v>285.2843698940257</v>
      </c>
      <c r="Y133" s="99">
        <f>IF(C133&lt;('LED Curve'!$D$14*(U133/$W$2)^3+'LED Curve'!$D$15*(U133/$W$2)^2+'LED Curve'!$D$16*(U133/$W$2)^1+'LED Curve'!$D$17)*$AC$2+((R$5-1)*Design!C$18),0,         ('LED Curve'!$D$14*(U133/$W$2)^3+'LED Curve'!$D$15*(U133/$W$2)^2+'LED Curve'!$D$16*(U133/$W$2)^1+'LED Curve'!$D$17)*$AC$2)</f>
        <v>26.976977223872751</v>
      </c>
      <c r="Z133" s="99">
        <f>IF(Y133=0,0,IF(C133&lt;Y133+('LED Curve'!$D$14*(U133/$W$3)^3+'LED Curve'!$D$15*(U133/$W$3)^2+'LED Curve'!$D$16*(U133/$W$3)^1+'LED Curve'!$D$17)*$AC$3+((R$5-2)*Design!C$18),0,         ('LED Curve'!$D$14*(U133/$W$3)^3+'LED Curve'!$D$15*(U133/$W$3)^2+'LED Curve'!$D$16*(U133/$W$3)^1+'LED Curve'!$D$17)*$AC$3))</f>
        <v>67.442443059681878</v>
      </c>
      <c r="AA133" s="99">
        <f>IF(Z133=0,0,IF(C133&lt;(SUM(Y133:Z133)+('LED Curve'!$D$14*(U133/$W$4)^3+'LED Curve'!$D$15*(U133/$W$4)^2+'LED Curve'!$D$16*(U133/$W$4)^1+'LED Curve'!$D$17)*$AC$4+((R$5-3)*Design!C$18)),0,         ('LED Curve'!$D$14*(U133/$W$4)^3+'LED Curve'!$D$15*(U133/$W$4)^2+'LED Curve'!$D$16*(U133/$W$4)^1+'LED Curve'!$D$17)*$AC$4))</f>
        <v>0</v>
      </c>
      <c r="AB133" s="99">
        <f>IF(AA133=0,0,IF(C133&lt;(SUM(Y133:AA133)+('LED Curve'!$D$14*(U133/$W$5)^3+'LED Curve'!$D$15*(U133/$W$5)^2+'LED Curve'!$D$16*(U133/$W$5)^1+'LED Curve'!$D$17)*$AC$5+((R$5-4)*Design!C$18)),0,         ('LED Curve'!$D$14*(U133/$W$5)^3+'LED Curve'!$D$15*(U133/$W$5)^2+'LED Curve'!$D$16*(U133/$W$5)^1+'LED Curve'!$D$17)*$AC$5))</f>
        <v>0</v>
      </c>
      <c r="AC133" s="99">
        <f>IF(AB133=0,0,IF(C133&lt;(SUM(Y133:AB133)+ ('LED Curve'!$D$14*(U133/$W$6)^3+'LED Curve'!$D$15*(U133/$W$6)^2+'LED Curve'!$D$16*(U133/$W$6)^1+'LED Curve'!$D$17)*$AC$6+((R$5-5)*Design!C$18)),0,         ('LED Curve'!$D$14*(U133/$W$6)^3+'LED Curve'!$D$15*(U133/$W$6)^2+'LED Curve'!$D$16*(U133/$W$6)^1+'LED Curve'!$D$17)*$AC$6))</f>
        <v>0</v>
      </c>
      <c r="AD133" s="99">
        <f>IF(AC133=0,0,IF(C133&lt;(SUM(Y133:AC133)+('LED Curve'!$D$14*(U133/$Z$2)^3+'LED Curve'!$D$15*(U133/$Z$2)^2+'LED Curve'!$D$16*(U133/$Z$2)^1+'LED Curve'!$D$17)*$AE$2+((R$5-6)*Design!C$18)),0,         ('LED Curve'!$D$14*(U133/$Z$2)^3+'LED Curve'!$D$15*(U133/$Z$2)^2+'LED Curve'!$D$16*(U133/$Z$2)^1+'LED Curve'!$D$17)*$AE$2))</f>
        <v>0</v>
      </c>
      <c r="AE133" s="99">
        <f>IF(AD133=0,0,IF(C133&lt;(SUM(Y133:AD133)+('LED Curve'!$D$14*(U133/$Z$3)^3+'LED Curve'!$D$15*(U133/$Z$3)^2+'LED Curve'!$D$16*(U133/$Z$3)^1+'LED Curve'!$D$17)*$AE$3+((R$5-7)*Design!C$18)),0,         ('LED Curve'!$D$14*(U133/$Z$3)^3+'LED Curve'!$D$15*(U133/$Z$3)^2+'LED Curve'!$D$16*(U133/$Z$3)^1+'LED Curve'!$D$17)*$AE$3))</f>
        <v>0</v>
      </c>
      <c r="AF133" s="99">
        <f>IF(AE133=0,0,IF(C133&lt;(SUM(Y133:AE133)+('LED Curve'!$D$14*(U133/$Z$4)^3+'LED Curve'!$D$15*(U133/$Z$4)^2+'LED Curve'!$D$16*(U133/$Z$4)^1+'LED Curve'!$D$17)*$AE$4+((R$5-8)*Design!C$18)),0,         ('LED Curve'!$D$14*(U133/$Z$4)^3+'LED Curve'!$D$15*(U133/$Z$4)^2+'LED Curve'!$D$16*(U133/$Z$4)^1+'LED Curve'!$D$17)*$AE$4))</f>
        <v>0</v>
      </c>
      <c r="AG133" s="99">
        <f>IF(AF133=0,0,IF(C133&lt;(SUM(Y133:AF133)+('LED Curve'!$D$14*(U133/$Z$5)^3+'LED Curve'!$D$15*(U133/$Z$5)^2+'LED Curve'!$D$16*(U133/$Z$5)^1+'LED Curve'!$D$17)*$AE$5+((R$5-9)*Design!C$18)),0,         ('LED Curve'!$D$14*(U133/$Z$5)^3+'LED Curve'!$D$15*(U133/$Z$5)^2+'LED Curve'!$D$16*(U133/$Z$5)^1+'LED Curve'!$D$17)*$AE$5))</f>
        <v>0</v>
      </c>
      <c r="AH133" s="99">
        <f>IF(AG133=0,0,IF(C133&lt;(SUM(Y133:AG133)+('LED Curve'!$D$14*(U133/$Z$6)^3+'LED Curve'!$D$15*(U133/$Z$6)^2+'LED Curve'!$D$16*(U133/$Z$6)^1+'LED Curve'!$D$17)*$AE$6+((R$5-10)*Design!C$18)),0,         ('LED Curve'!$D$14*(U133/$Z$6)^3+'LED Curve'!$D$15*(U133/$Z$6)^2+'LED Curve'!$D$16*(U133/$Z$6)^1+'LED Curve'!$D$17)*$AE$6))</f>
        <v>0</v>
      </c>
      <c r="AI133">
        <f t="shared" si="157"/>
        <v>94.419420283554629</v>
      </c>
      <c r="AJ133" s="57">
        <f>IF(D133&lt;('LED Curve'!$D$14*(V133/$W$2)^3+'LED Curve'!$D$15*(V133/$W$2)^2+'LED Curve'!$D$16*(V133/$W$2)^1+'LED Curve'!$D$17)*$AC$2+((R$5-1)*Design!C$18),0,         ('LED Curve'!$D$14*(V133/$W$2)^3+'LED Curve'!$D$15*(V133/$W$2)^2+'LED Curve'!$D$16*(V133/$W$2)^1+'LED Curve'!$D$17)*$AC$2)</f>
        <v>26.960034911256468</v>
      </c>
      <c r="AK133" s="57">
        <f>IF(AJ133=0,0,IF(D133&lt;AJ133+('LED Curve'!$D$14*(V133/$W$3)^3+'LED Curve'!$D$15*(V133/$W$3)^2+'LED Curve'!$D$16*(V133/$W$3)^1+'LED Curve'!$D$17)*$AC$3+((R$5-1)*Design!C$18),0,         ('LED Curve'!$D$14*(V133/$W$3)^3+'LED Curve'!$D$15*(V133/$W$3)^2+'LED Curve'!$D$16*(V133/$W$3)^1+'LED Curve'!$D$17)*$AC$3))</f>
        <v>67.400087278141172</v>
      </c>
      <c r="AL133" s="57">
        <f>IF(AK133=0,0,IF(D133&lt;(SUM(AJ133:AK133)+('LED Curve'!$D$14*(V133/$W$4)^3+'LED Curve'!$D$15*(V133/$W$4)^2+'LED Curve'!$D$16*(V133/$W$4)^1+'LED Curve'!$D$17)*$AC$4+((R$5-1)*Design!C$18)),0,         ('LED Curve'!$D$14*(V133/$W$4)^3+'LED Curve'!$D$15*(V133/$W$4)^2+'LED Curve'!$D$16*(V133/$W$4)^1+'LED Curve'!$D$17)*$AC$4))</f>
        <v>60.66007855032705</v>
      </c>
      <c r="AM133" s="57">
        <f>IF(AL133=0,0,IF(D133&lt;(SUM(AJ133:AL133)+('LED Curve'!$D$14*(V133/$W$5)^3+'LED Curve'!$D$15*(V133/$W$5)^2+'LED Curve'!$D$16*(V133/$W$5)^1+'LED Curve'!$D$17)*$AC$5+((R$5-1)*Design!C$18)),0,         ('LED Curve'!$D$14*(V133/$W$5)^3+'LED Curve'!$D$15*(V133/$W$5)^2+'LED Curve'!$D$16*(V133/$W$5)^1+'LED Curve'!$D$17)*$AC$5))</f>
        <v>0</v>
      </c>
      <c r="AN133" s="57">
        <f>IF(AM133=0,0,IF(D133&lt;(SUM(AJ133:AM133)+ ('LED Curve'!$D$14*(V133/$W$6)^3+'LED Curve'!$D$15*(V133/$W$6)^2+'LED Curve'!$D$16*(V133/$W$6)^1+'LED Curve'!$D$17)*$AC$6+((R$5-1)*Design!C$18)),0,         ('LED Curve'!$D$14*(V133/$W$6)^3+'LED Curve'!$D$15*(V133/$W$6)^2+'LED Curve'!$D$16*(V133/$W$6)^1+'LED Curve'!$D$17)*$AC$6))</f>
        <v>0</v>
      </c>
      <c r="AO133" s="57">
        <f>IF(AN133=0,0,IF(D133&lt;(SUM(AJ133:AN133)+('LED Curve'!$D$14*(V133/$Z$2)^3+'LED Curve'!$D$15*(V133/$Z$2)^2+'LED Curve'!$D$16*(V133/$Z$2)^1+'LED Curve'!$D$17)*$AE$2+((R$5-1)*Design!C$18)),0,         ('LED Curve'!$D$14*(V133/$Z$2)^3+'LED Curve'!$D$15*(V133/$Z$2)^2+'LED Curve'!$D$16*(V133/$Z$2)^1+'LED Curve'!$D$17)*$AE$2))</f>
        <v>0</v>
      </c>
      <c r="AP133" s="57">
        <f>IF(AO133=0,0,IF(D133&lt;(SUM(AJ133:AO133)+('LED Curve'!$D$14*(V133/$Z$3)^3+'LED Curve'!$D$15*(V133/$Z$3)^2+'LED Curve'!$D$16*(V133/$Z$3)^1+'LED Curve'!$D$17)*$AE$3+((R$5-1)*Design!C$18)),0,         ('LED Curve'!$D$14*(V133/$Z$3)^3+'LED Curve'!$D$15*(V133/$Z$3)^2+'LED Curve'!$D$16*(V133/$Z$3)^1+'LED Curve'!$D$17)*$AE$3))</f>
        <v>0</v>
      </c>
      <c r="AQ133" s="57">
        <f>IF(AP133=0,0,IF(D133&lt;(SUM(AJ133:AP133)+('LED Curve'!$D$14*(V133/$Z$4)^3+'LED Curve'!$D$15*(V133/$Z$4)^2+'LED Curve'!$D$16*(V133/$Z$4)^1+'LED Curve'!$D$17)*$AE$4+((R$5-1)*Design!C$18)),0,         ('LED Curve'!$D$14*(V133/$Z$4)^3+'LED Curve'!$D$15*(V133/$Z$4)^2+'LED Curve'!$D$16*(V133/$Z$4)^1+'LED Curve'!$D$17)*$AE$4))</f>
        <v>0</v>
      </c>
      <c r="AR133" s="57">
        <f>IF(AQ133=0,0,IF(D133&lt;(SUM(AJ133:AQ133)+('LED Curve'!$D$14*(V133/$Z$5)^3+'LED Curve'!$D$15*(V133/$Z$5)^2+'LED Curve'!$D$16*(V133/$Z$5)^1+'LED Curve'!$D$17)*$AE$5+((R$5-1)*Design!C$18)),0,         ('LED Curve'!$D$14*(V133/$Z$5)^3+'LED Curve'!$D$15*(V133/$Z$5)^2+'LED Curve'!$D$16*(V133/$Z$5)^1+'LED Curve'!$D$17)*$AE$5))</f>
        <v>0</v>
      </c>
      <c r="AS133" s="57">
        <f>IF(AR133=0,0,IF(D133&lt;(SUM(AJ133:AR133)+('LED Curve'!$D$14*(V133/$Z$6)^3+'LED Curve'!$D$15*(V133/$Z$6)^2+'LED Curve'!$D$16*(V133/$Z$6)^1+'LED Curve'!$D$17)*$AE$6+((R$5-1)*Design!C$18)),0,         ('LED Curve'!$D$14*(V133/$Z$6)^3+'LED Curve'!$D$15*(V133/$Z$6)^2+'LED Curve'!$D$16*(V133/$Z$6)^1+'LED Curve'!$D$17)*$AE$6))</f>
        <v>0</v>
      </c>
      <c r="AU133" s="59">
        <f>IF(E133&lt;('LED Curve'!$D$14*(W133/$W$2)^3+'LED Curve'!$D$15*(W133/$W$2)^2+'LED Curve'!$D$16*(W133/$W$2)^1+'LED Curve'!$D$17)*$AC$2+((R$5-1)*Design!C$18),0,         ('LED Curve'!$D$14*(W133/$W$2)^3+'LED Curve'!$D$15*(W133/$W$2)^2+'LED Curve'!$D$16*(W133/$W$2)^1+'LED Curve'!$D$17)*$AC$2)</f>
        <v>26.918269698589214</v>
      </c>
      <c r="AV133" s="59">
        <f>IF(AU133=0,0,IF(E133&lt;AU133+('LED Curve'!$D$14*(W133/$W$3)^3+'LED Curve'!$D$15*(W133/$W$3)^2+'LED Curve'!$D$16*(W133/$W$3)^1+'LED Curve'!$D$17)*$AC$3+((R$5-2)*Design!C$18),0,         ('LED Curve'!$D$14*(W133/$W$3)^3+'LED Curve'!$D$15*(W133/$W$3)^2+'LED Curve'!$D$16*(W133/$W$3)^1+'LED Curve'!$D$17)*$AC$3))</f>
        <v>67.295674246473027</v>
      </c>
      <c r="AW133" s="59">
        <f>IF(AV133=0,0,IF(E133&lt;(SUM(AU133:AV133)+('LED Curve'!$D$14*(W133/$W$4)^3+'LED Curve'!$D$15*(W133/$W$4)^2+'LED Curve'!$D$16*(W133/$W$4)^1+'LED Curve'!$D$17)*$AC$4+((R$5-3)*Design!C$18)),0,         ('LED Curve'!$D$14*(W133/$W$4)^3+'LED Curve'!$D$15*(W133/$W$4)^2+'LED Curve'!$D$16*(W133/$W$4)^1+'LED Curve'!$D$17)*$AC$4))</f>
        <v>60.566106821825727</v>
      </c>
      <c r="AX133" s="59">
        <f>IF(AW133=0,0,IF(E133&lt;(SUM(AU133:AW133)+('LED Curve'!$D$14*(W133/$W$5)^3+'LED Curve'!$D$15*(W133/$W$5)^2+'LED Curve'!$D$16*(W133/$W$5)^1+'LED Curve'!$D$17)*$AC$5+((R$5-4)*Design!C$18)),0,         ('LED Curve'!$D$14*(W133/$W$5)^3+'LED Curve'!$D$15*(W133/$W$5)^2+'LED Curve'!$D$16*(W133/$W$5)^1+'LED Curve'!$D$17)*$AC$5))</f>
        <v>0</v>
      </c>
      <c r="AY133" s="59">
        <f>IF(AX133=0,0,IF(E133&lt;(SUM(AU133:AX133)+ ('LED Curve'!$D$14*(W133/$W$6)^3+'LED Curve'!$D$15*(W133/$W$6)^2+'LED Curve'!$D$16*(W133/$W$6)^1+'LED Curve'!$D$17)*$AC$6+((R$5-5)*Design!C$18)),0,         ('LED Curve'!$D$14*(W133/$W$6)^3+'LED Curve'!$D$15*(W133/$W$6)^2+'LED Curve'!$D$16*(W133/$W$6)^1+'LED Curve'!$D$17)*$AC$6))</f>
        <v>0</v>
      </c>
      <c r="AZ133" s="59">
        <f>IF(AY133=0,0,IF(E133&lt;(SUM(AU133:AY133)+('LED Curve'!$D$14*(W133/$Z$2)^3+'LED Curve'!$D$15*(W133/$Z$2)^2+'LED Curve'!$D$16*(W133/$Z$2)^1+'LED Curve'!$D$17)*$AE$2+((R$5-6)*Design!C$18)),0,         ('LED Curve'!$D$14*(W133/$Z$2)^3+'LED Curve'!$D$15*(W133/$Z$2)^2+'LED Curve'!$D$16*(W133/$Z$2)^1+'LED Curve'!$D$17)*$AE$2))</f>
        <v>0</v>
      </c>
      <c r="BA133" s="59">
        <f>IF(AZ133=0,0,IF(E133&lt;(SUM(AU133:AZ133)+('LED Curve'!$D$14*(W133/$Z$3)^3+'LED Curve'!$D$15*(W133/$Z$3)^2+'LED Curve'!$D$16*(W133/$Z$3)^1+'LED Curve'!$D$17)*$AE$3+((R$5-7)*Design!C$18)),0,         ('LED Curve'!$D$14*(W133/$Z$3)^3+'LED Curve'!$D$15*(W133/$Z$3)^2+'LED Curve'!$D$16*(W133/$Z$3)^1+'LED Curve'!$D$17)*$AE$3))</f>
        <v>0</v>
      </c>
      <c r="BB133" s="59">
        <f>IF(BA133=0,0,IF(E133&lt;(SUM(AU133:BA133)+('LED Curve'!$D$14*(W133/$Z$4)^3+'LED Curve'!$D$15*(W133/$Z$4)^2+'LED Curve'!$D$16*(W133/$Z$4)^1+'LED Curve'!$D$17)*$AE$4+((R$5-8)*Design!C$18)),0,         ('LED Curve'!$D$14*(W133/$Z$4)^3+'LED Curve'!$D$15*(W133/$Z$4)^2+'LED Curve'!$D$16*(W133/$Z$4)^1+'LED Curve'!$D$17)*$AE$4))</f>
        <v>0</v>
      </c>
      <c r="BC133" s="59">
        <f>IF(BB133=0,0,IF(E133&lt;(SUM(AU133:BB133)+('LED Curve'!$D$14*(W133/$Z$5)^3+'LED Curve'!$D$15*(W133/$Z$5)^2+'LED Curve'!$D$16*(W133/$Z$5)^1+'LED Curve'!$D$17)*$AE$5+((R$5-9)*Design!C$18)),0,         ('LED Curve'!$D$14*(W133/$Z$5)^3+'LED Curve'!$D$15*(W133/$Z$5)^2+'LED Curve'!$D$16*(W133/$Z$5)^1+'LED Curve'!$D$17)*$AE$5))</f>
        <v>0</v>
      </c>
      <c r="BD133" s="59">
        <f>IF(BC133=0,0,IF(E133&lt;(SUM(AU133:BC133)+('LED Curve'!$D$14*(W133/$Z$6)^3+'LED Curve'!$D$15*(W133/$Z$6)^2+'LED Curve'!$D$16*(W133/$Z$6)^1+'LED Curve'!$D$17)*$AE$6+((R$5-10)*Design!C$18)),0,         ('LED Curve'!$D$14*(W133/$Z$6)^3+'LED Curve'!$D$15*(W133/$Z$6)^2+'LED Curve'!$D$16*(W133/$Z$6)^1+'LED Curve'!$D$17)*$AE$6))</f>
        <v>0</v>
      </c>
      <c r="BE133">
        <f t="shared" si="158"/>
        <v>154.78005076688797</v>
      </c>
      <c r="BF133" s="64">
        <f t="shared" si="124"/>
        <v>267.99771713344751</v>
      </c>
      <c r="BG133" s="64">
        <f t="shared" si="125"/>
        <v>267.99771713344751</v>
      </c>
      <c r="BH133" s="64">
        <f t="shared" si="126"/>
        <v>0</v>
      </c>
      <c r="BI133" s="64">
        <f t="shared" si="127"/>
        <v>0</v>
      </c>
      <c r="BJ133" s="64">
        <f t="shared" si="128"/>
        <v>0</v>
      </c>
      <c r="BK133" s="64">
        <f t="shared" si="129"/>
        <v>0</v>
      </c>
      <c r="BL133" s="64">
        <f t="shared" si="130"/>
        <v>0</v>
      </c>
      <c r="BM133" s="64">
        <f t="shared" si="131"/>
        <v>0</v>
      </c>
      <c r="BN133" s="64">
        <f t="shared" si="132"/>
        <v>0</v>
      </c>
      <c r="BO133" s="64">
        <f t="shared" si="133"/>
        <v>0</v>
      </c>
      <c r="BQ133" s="67">
        <f t="shared" si="134"/>
        <v>276.27729764440903</v>
      </c>
      <c r="BR133" s="67">
        <f t="shared" si="135"/>
        <v>276.27729764440903</v>
      </c>
      <c r="BS133" s="67">
        <f t="shared" si="136"/>
        <v>276.27729764440903</v>
      </c>
      <c r="BT133" s="67">
        <f t="shared" si="137"/>
        <v>0</v>
      </c>
      <c r="BU133" s="67">
        <f t="shared" si="138"/>
        <v>0</v>
      </c>
      <c r="BV133" s="67">
        <f t="shared" si="139"/>
        <v>0</v>
      </c>
      <c r="BW133" s="67">
        <f t="shared" si="140"/>
        <v>0</v>
      </c>
      <c r="BX133" s="67">
        <f t="shared" si="141"/>
        <v>0</v>
      </c>
      <c r="BY133" s="67">
        <f t="shared" si="142"/>
        <v>0</v>
      </c>
      <c r="BZ133" s="67">
        <f t="shared" si="143"/>
        <v>0</v>
      </c>
      <c r="CB133" s="70">
        <f t="shared" si="144"/>
        <v>285.2843698940257</v>
      </c>
      <c r="CC133" s="70">
        <f t="shared" si="145"/>
        <v>285.2843698940257</v>
      </c>
      <c r="CD133" s="70">
        <f t="shared" si="146"/>
        <v>285.2843698940257</v>
      </c>
      <c r="CE133" s="70">
        <f t="shared" si="147"/>
        <v>0</v>
      </c>
      <c r="CF133" s="70">
        <f t="shared" si="148"/>
        <v>0</v>
      </c>
      <c r="CG133" s="70">
        <f t="shared" si="149"/>
        <v>0</v>
      </c>
      <c r="CH133" s="70">
        <f t="shared" si="150"/>
        <v>0</v>
      </c>
      <c r="CI133" s="70">
        <f t="shared" si="151"/>
        <v>0</v>
      </c>
      <c r="CJ133" s="70">
        <f t="shared" si="152"/>
        <v>0</v>
      </c>
      <c r="CK133" s="70">
        <f t="shared" si="153"/>
        <v>0</v>
      </c>
      <c r="CL133">
        <f t="shared" si="159"/>
        <v>855.85310968207705</v>
      </c>
      <c r="CM133" s="64">
        <f t="shared" si="160"/>
        <v>267.99771713344751</v>
      </c>
      <c r="CN133" s="64">
        <f t="shared" si="161"/>
        <v>267.99771713344751</v>
      </c>
      <c r="CO133" s="64">
        <f t="shared" si="162"/>
        <v>0</v>
      </c>
      <c r="CP133" s="64">
        <f t="shared" si="163"/>
        <v>0</v>
      </c>
      <c r="CQ133" s="64">
        <f t="shared" si="164"/>
        <v>0</v>
      </c>
      <c r="CR133" s="64">
        <f t="shared" si="165"/>
        <v>0</v>
      </c>
      <c r="CS133" s="64">
        <f t="shared" si="166"/>
        <v>0</v>
      </c>
      <c r="CT133" s="64">
        <f t="shared" si="167"/>
        <v>0</v>
      </c>
      <c r="CU133" s="64">
        <f t="shared" si="168"/>
        <v>0</v>
      </c>
      <c r="CV133" s="64">
        <f t="shared" si="169"/>
        <v>0</v>
      </c>
      <c r="CX133" s="103">
        <f t="shared" si="170"/>
        <v>276.27729764440903</v>
      </c>
      <c r="CY133" s="103">
        <f t="shared" si="171"/>
        <v>276.27729764440903</v>
      </c>
      <c r="CZ133" s="103">
        <f t="shared" si="172"/>
        <v>276.27729764440903</v>
      </c>
      <c r="DA133" s="103">
        <f t="shared" si="173"/>
        <v>0</v>
      </c>
      <c r="DB133" s="103">
        <f t="shared" si="174"/>
        <v>0</v>
      </c>
      <c r="DC133" s="103">
        <f t="shared" si="175"/>
        <v>0</v>
      </c>
      <c r="DD133" s="103">
        <f t="shared" si="176"/>
        <v>0</v>
      </c>
      <c r="DE133" s="103">
        <f t="shared" si="177"/>
        <v>0</v>
      </c>
      <c r="DF133" s="103">
        <f t="shared" si="178"/>
        <v>0</v>
      </c>
      <c r="DG133" s="103">
        <f t="shared" si="179"/>
        <v>0</v>
      </c>
      <c r="DI133" s="70">
        <f t="shared" si="180"/>
        <v>285.2843698940257</v>
      </c>
      <c r="DJ133" s="70">
        <f t="shared" si="181"/>
        <v>285.2843698940257</v>
      </c>
      <c r="DK133" s="70">
        <f t="shared" si="182"/>
        <v>285.2843698940257</v>
      </c>
      <c r="DL133" s="70">
        <f t="shared" si="183"/>
        <v>0</v>
      </c>
      <c r="DM133" s="70">
        <f t="shared" si="184"/>
        <v>0</v>
      </c>
      <c r="DN133" s="70">
        <f t="shared" si="185"/>
        <v>0</v>
      </c>
      <c r="DO133" s="70">
        <f t="shared" si="186"/>
        <v>0</v>
      </c>
      <c r="DP133" s="70">
        <f t="shared" si="187"/>
        <v>0</v>
      </c>
      <c r="DQ133" s="70">
        <f t="shared" si="188"/>
        <v>0</v>
      </c>
      <c r="DR133" s="70">
        <f t="shared" si="189"/>
        <v>0</v>
      </c>
      <c r="DT133">
        <f t="shared" si="190"/>
        <v>40.446543086726983</v>
      </c>
      <c r="DU133">
        <f t="shared" si="191"/>
        <v>46.371984800646281</v>
      </c>
      <c r="DV133">
        <f t="shared" si="192"/>
        <v>52.712102291730318</v>
      </c>
      <c r="DX133">
        <f t="shared" si="193"/>
        <v>0.90780584767849526</v>
      </c>
      <c r="DY133">
        <f t="shared" si="194"/>
        <v>0.90582672611862725</v>
      </c>
      <c r="DZ133">
        <f t="shared" si="195"/>
        <v>0.90372722665370464</v>
      </c>
      <c r="EB133">
        <f t="shared" si="196"/>
        <v>7.2297683111589057</v>
      </c>
      <c r="EC133">
        <f t="shared" si="197"/>
        <v>18.074420777897263</v>
      </c>
      <c r="ED133">
        <f t="shared" si="198"/>
        <v>0</v>
      </c>
      <c r="EE133">
        <f t="shared" si="199"/>
        <v>0</v>
      </c>
      <c r="EF133">
        <f t="shared" si="200"/>
        <v>0</v>
      </c>
      <c r="EG133">
        <f t="shared" si="201"/>
        <v>0</v>
      </c>
      <c r="EH133">
        <f t="shared" si="202"/>
        <v>0</v>
      </c>
      <c r="EI133">
        <f t="shared" si="203"/>
        <v>0</v>
      </c>
      <c r="EJ133">
        <f t="shared" si="204"/>
        <v>0</v>
      </c>
      <c r="EK133">
        <f t="shared" si="205"/>
        <v>0</v>
      </c>
      <c r="EM133">
        <f t="shared" si="206"/>
        <v>7.4484455896808628</v>
      </c>
      <c r="EN133">
        <f t="shared" si="207"/>
        <v>18.621113974202157</v>
      </c>
      <c r="EO133">
        <f t="shared" si="208"/>
        <v>16.759002576781938</v>
      </c>
      <c r="EP133">
        <f t="shared" si="209"/>
        <v>0</v>
      </c>
      <c r="EQ133">
        <f t="shared" si="210"/>
        <v>0</v>
      </c>
      <c r="ER133">
        <f t="shared" si="211"/>
        <v>0</v>
      </c>
      <c r="ES133">
        <f t="shared" si="212"/>
        <v>0</v>
      </c>
      <c r="ET133">
        <f t="shared" si="213"/>
        <v>0</v>
      </c>
      <c r="EU133">
        <f t="shared" si="214"/>
        <v>0</v>
      </c>
      <c r="EV133">
        <f t="shared" si="215"/>
        <v>0</v>
      </c>
      <c r="EX133">
        <f t="shared" si="216"/>
        <v>7.6793616095994697</v>
      </c>
      <c r="EY133">
        <f t="shared" si="217"/>
        <v>19.198404023998673</v>
      </c>
      <c r="EZ133">
        <f t="shared" si="218"/>
        <v>17.278563621598806</v>
      </c>
      <c r="FA133">
        <f t="shared" si="219"/>
        <v>0</v>
      </c>
      <c r="FB133">
        <f t="shared" si="220"/>
        <v>0</v>
      </c>
      <c r="FC133">
        <f t="shared" si="221"/>
        <v>0</v>
      </c>
      <c r="FD133">
        <f t="shared" si="222"/>
        <v>0</v>
      </c>
      <c r="FE133">
        <f t="shared" si="223"/>
        <v>0</v>
      </c>
      <c r="FF133">
        <f t="shared" si="224"/>
        <v>0</v>
      </c>
      <c r="FG133">
        <f t="shared" si="225"/>
        <v>0</v>
      </c>
      <c r="FJ133">
        <f>IF($W$2=0,0,IF(BF133&lt;=0,0,('LED Curve'!$D$19*(BF133/$W$2)^3+'LED Curve'!$D$20*(BF133/$W$2)^2+'LED Curve'!$D$21*(BF133/$W$2)^1+'LED Curve'!$D$22)*$AC$2*$W$2))</f>
        <v>873.02237118765072</v>
      </c>
      <c r="FK133">
        <f>IF($W$3=0,0,IF(BG133&lt;=0,0,('LED Curve'!$D$19*(BG133/$W$3)^3+'LED Curve'!$D$20*(BG133/$W$3)^2+'LED Curve'!$D$21*(BG133/$W$3)^1+'LED Curve'!$D$22)*$AC$3*$W$3))</f>
        <v>2182.555927969127</v>
      </c>
      <c r="FL133">
        <f>IF($W$4=0,0,IF(BH133&lt;=0,0,('LED Curve'!$D$19*(BH133/$W$4)^3+'LED Curve'!$D$20*(BH133/$W$4)^2+'LED Curve'!$D$21*(BH133/$W$4)^1+'LED Curve'!$D$22)*$AC$4*$W$4))</f>
        <v>0</v>
      </c>
      <c r="FM133">
        <f>IF($W$5=0,0,IF(BI133&lt;=0,0,('LED Curve'!$D$19*(BI133/$W$5)^3+'LED Curve'!$D$20*(BI133/$W$5)^2+'LED Curve'!$D$21*(BI133/$W$5)^1+'LED Curve'!$D$22)*$AC$5*$W$5))</f>
        <v>0</v>
      </c>
      <c r="FN133">
        <f>IF($W$6=0,0,IF(BJ133&lt;=0,0,('LED Curve'!$D$19*(BJ133/$W$6)^3+'LED Curve'!$D$20*(BJ133/$W$6)^2+'LED Curve'!$D$21*(BJ133/$W$6)^1+'LED Curve'!$D$22)*$AC$6*$W$6))</f>
        <v>0</v>
      </c>
      <c r="FO133">
        <f>IF($Z$2=0,0,IF(BK133&lt;=0,0,('LED Curve'!$D$19*(BK133/$Z$2)^3+'LED Curve'!$D$20*(BK133/$Z$2)^2+'LED Curve'!$D$21*(BK133/$Z$2)^1+'LED Curve'!$D$22)*$AE$2*$Z$2))</f>
        <v>0</v>
      </c>
      <c r="FP133">
        <f>IF($Z$3=0,0,IF(BL133&lt;=0,0,('LED Curve'!$D$19*(BL133/$Z$3)^3+'LED Curve'!$D$20*(BL133/$Z$3)^2+'LED Curve'!$D$21*(BL133/$Z$3)^1+'LED Curve'!$D$22)*$AE$3*$Z$3))</f>
        <v>0</v>
      </c>
      <c r="FQ133">
        <f>IF($Z$4=0,0,IF(BM133&lt;=0,0,('LED Curve'!$D$19*(BM133/$Z$4)^3+'LED Curve'!$D$20*(BM133/$Z$4)^2+'LED Curve'!$D$21*(BM133/$Z$4)^1+'LED Curve'!$D$22)*$AE$4*$Z$4))</f>
        <v>0</v>
      </c>
      <c r="FR133">
        <f>IF($Z$5=0,0,IF(BN133&lt;=0,0,('LED Curve'!$D$19*(BN133/$Z$5)^3+'LED Curve'!$D$20*(BN133/$Z$5)^2+'LED Curve'!$D$21*(BN133/$Z$5)^1+'LED Curve'!$D$22)*$AE$5*$Z$5))</f>
        <v>0</v>
      </c>
      <c r="FS133">
        <f>IF($Z$6=0,0,IF(BO133&lt;=0,0,('LED Curve'!$D$19*(BO133/$Z$6)^3+'LED Curve'!$D$20*(BO133/$Z$6)^2+'LED Curve'!$D$21*(BO133/$Z$6)^1+'LED Curve'!$D$22)*$AE$6*$Z$6))</f>
        <v>0</v>
      </c>
      <c r="FU133">
        <f>IF($W$2=0,0,IF(BQ133&lt;=0,0,('LED Curve'!$D$19*(BQ133/$W$2)^3+'LED Curve'!$D$20*(BQ133/$W$2)^2+'LED Curve'!$D$21*(BQ133/$W$2)^1+'LED Curve'!$D$22)*$AC$2*$W$2))</f>
        <v>886.50920670384301</v>
      </c>
      <c r="FV133">
        <f>IF($W$3=0,0,IF(BR133&lt;=0,0,('LED Curve'!$D$19*(BR133/$W$3)^3+'LED Curve'!$D$20*(BR133/$W$3)^2+'LED Curve'!$D$21*(BR133/$W$3)^1+'LED Curve'!$D$22)*$AC$3*$W$3))</f>
        <v>2216.2730167596073</v>
      </c>
      <c r="FW133">
        <f>IF($W$4=0,0,IF(BS133&lt;=0,0,('LED Curve'!$D$19*(BS133/$W$4)^3+'LED Curve'!$D$20*(BS133/$W$4)^2+'LED Curve'!$D$21*(BS133/$W$4)^1+'LED Curve'!$D$22)*$AC$4*$W$4))</f>
        <v>1994.6457150836468</v>
      </c>
      <c r="FX133">
        <f>IF($W$5=0,0,IF(BT133&lt;=0,0,('LED Curve'!$D$19*(BT133/$W$5)^3+'LED Curve'!$D$20*(BT133/$W$5)^2+'LED Curve'!$D$21*(BT133/$W$5)^1+'LED Curve'!$D$22)*$AC$5*$W$5))</f>
        <v>0</v>
      </c>
      <c r="FY133">
        <f>IF($W$6=0,0,IF(BU133&lt;=0,0,('LED Curve'!$D$19*(BU133/$W$6)^3+'LED Curve'!$D$20*(BU133/$W$6)^2+'LED Curve'!$D$21*(BU133/$W$6)^1+'LED Curve'!$D$22)*$AC$6*$W$6))</f>
        <v>0</v>
      </c>
      <c r="FZ133">
        <f>IF($Z$2=0,0,IF(BV133&lt;=0,0,('LED Curve'!$D$19*(BV133/$Z$2)^3+'LED Curve'!$D$20*(BV133/$Z$2)^2+'LED Curve'!$D$21*(BV133/$Z$2)^1+'LED Curve'!$D$22)*$AE$2*$Z$2))</f>
        <v>0</v>
      </c>
      <c r="GA133">
        <f>IF($Z$3=0,0,IF(BW133&lt;=0,0,('LED Curve'!$D$19*(BW133/$Z$3)^3+'LED Curve'!$D$20*(BW133/$Z$3)^2+'LED Curve'!$D$21*(BW133/$Z$3)^1+'LED Curve'!$D$22)*$AE$3*$Z$3))</f>
        <v>0</v>
      </c>
      <c r="GB133">
        <f>IF($Z$4=0,0,IF(BX133&lt;=0,0,('LED Curve'!$D$19*(BX133/$Z$4)^3+'LED Curve'!$D$20*(BX133/$Z$4)^2+'LED Curve'!$D$21*(BX133/$Z$4)^1+'LED Curve'!$D$22)*$AE$4*$Z$4))</f>
        <v>0</v>
      </c>
      <c r="GC133">
        <f>IF($Z$5=0,0,IF(BY133&lt;=0,0,('LED Curve'!$D$19*(BY133/$Z$5)^3+'LED Curve'!$D$20*(BY133/$Z$5)^2+'LED Curve'!$D$21*(BY133/$Z$5)^1+'LED Curve'!$D$22)*$AE$5*$Z$5))</f>
        <v>0</v>
      </c>
      <c r="GD133">
        <f>IF($Z$6=0,0,IF(BZ133&lt;=0,0,('LED Curve'!$D$19*(BZ133/$Z$6)^3+'LED Curve'!$D$20*(BZ133/$Z$6)^2+'LED Curve'!$D$21*(BZ133/$Z$6)^1+'LED Curve'!$D$22)*$AE$6*$Z$6))</f>
        <v>0</v>
      </c>
      <c r="GF133">
        <f>IF($W$2=0,0,IF(CB133&lt;=0,0,('LED Curve'!$D$19*(CB133/$W$2)^3+'LED Curve'!$D$20*(CB133/$W$2)^2+'LED Curve'!$D$21*(CB133/$W$2)^1+'LED Curve'!$D$22)*$AC$2*$W$2))</f>
        <v>899.92935808843868</v>
      </c>
      <c r="GG133">
        <f>IF($W$3=0,0,IF(CC133&lt;=0,0,('LED Curve'!$D$19*(CC133/$W$3)^3+'LED Curve'!$D$20*(CC133/$W$3)^2+'LED Curve'!$D$21*(CC133/$W$3)^1+'LED Curve'!$D$22)*$AC$3*$W$3))</f>
        <v>2249.8233952210967</v>
      </c>
      <c r="GH133">
        <f>IF($W$4=0,0,IF(CD133&lt;=0,0,('LED Curve'!$D$19*(CD133/$W$4)^3+'LED Curve'!$D$20*(CD133/$W$4)^2+'LED Curve'!$D$21*(CD133/$W$4)^1+'LED Curve'!$D$22)*$AC$4*$W$4))</f>
        <v>2024.841055698987</v>
      </c>
      <c r="GI133">
        <f>IF($W$5=0,0,IF(CE133&lt;=0,0,('LED Curve'!$D$19*(CE133/$W$5)^3+'LED Curve'!$D$20*(CE133/$W$5)^2+'LED Curve'!$D$21*(CE133/$W$5)^1+'LED Curve'!$D$22)*$AC$5*$W$5))</f>
        <v>0</v>
      </c>
      <c r="GJ133">
        <f>IF($W$6=0,0,IF(CF133&lt;=0,0,('LED Curve'!$D$19*(CF133/$W$6)^3+'LED Curve'!$D$20*(CF133/$W$6)^2+'LED Curve'!$D$21*(CF133/$W$6)^1+'LED Curve'!$D$22)*$AC$6*$W$6))</f>
        <v>0</v>
      </c>
      <c r="GK133">
        <f>IF($Z$2=0,0,IF(CG133&lt;=0,0,('LED Curve'!$D$19*(CG133/$Z$2)^3+'LED Curve'!$D$20*(CG133/$Z$2)^2+'LED Curve'!$D$21*(CG133/$Z$2)^1+'LED Curve'!$D$22)*$AE$2*$Z$2))</f>
        <v>0</v>
      </c>
      <c r="GL133">
        <f>IF($Z$3=0,0,IF(CH133&lt;=0,0,('LED Curve'!$D$19*(CH133/$Z$3)^3+'LED Curve'!$D$20*(CH133/$Z$3)^2+'LED Curve'!$D$21*(CH133/$Z$3)^1+'LED Curve'!$D$22)*$AE$3*$Z$3))</f>
        <v>0</v>
      </c>
      <c r="GM133">
        <f>IF($Z$4=0,0,IF(CI133&lt;=0,0,('LED Curve'!$D$19*(CI133/$Z$4)^3+'LED Curve'!$D$20*(CI133/$Z$4)^2+'LED Curve'!$D$21*(CI133/$Z$4)^1+'LED Curve'!$D$22)*$AE$4*$Z$4))</f>
        <v>0</v>
      </c>
      <c r="GN133">
        <f>IF($Z$5=0,0,IF(CJ133&lt;=0,0,('LED Curve'!$D$19*(CJ133/$Z$5)^3+'LED Curve'!$D$20*(CJ133/$Z$5)^2+'LED Curve'!$D$21*(CJ133/$Z$5)^1+'LED Curve'!$D$22)*$AE$5*$Z$5))</f>
        <v>0</v>
      </c>
      <c r="GO133">
        <f>IF($Z$6=0,0,IF(CK133&lt;=0,0,('LED Curve'!$D$19*(CK133/$Z$6)^3+'LED Curve'!$D$20*(CK133/$Z$6)^2+'LED Curve'!$D$21*(CK133/$Z$6)^1+'LED Curve'!$D$22)*$AE$6*$Z$6))</f>
        <v>0</v>
      </c>
      <c r="GQ133">
        <f t="shared" si="226"/>
        <v>3055.5782991567776</v>
      </c>
      <c r="GR133">
        <f t="shared" si="154"/>
        <v>1290.6824137391995</v>
      </c>
      <c r="GS133">
        <f t="shared" si="227"/>
        <v>5097.4279385470973</v>
      </c>
      <c r="GT133">
        <f t="shared" si="155"/>
        <v>2789.2020217079817</v>
      </c>
      <c r="GU133">
        <f t="shared" si="228"/>
        <v>5174.5938090085219</v>
      </c>
      <c r="GV133">
        <f t="shared" si="156"/>
        <v>2612.4817644501845</v>
      </c>
    </row>
    <row r="134" spans="1:204" ht="16.899999999999999">
      <c r="A134">
        <v>123</v>
      </c>
      <c r="B134">
        <f t="shared" si="117"/>
        <v>4.0039062499999997E-3</v>
      </c>
      <c r="C134" s="50">
        <f t="shared" si="118"/>
        <v>151.04763458827216</v>
      </c>
      <c r="D134" s="50">
        <f t="shared" si="119"/>
        <v>167.98626065363572</v>
      </c>
      <c r="E134" s="50">
        <f t="shared" si="120"/>
        <v>184.92488671899929</v>
      </c>
      <c r="G134" s="52">
        <f t="shared" si="121"/>
        <v>2.3975815014011452</v>
      </c>
      <c r="H134" s="52">
        <f t="shared" si="122"/>
        <v>2.6664485818037416</v>
      </c>
      <c r="I134" s="52">
        <f t="shared" si="123"/>
        <v>2.9353156622063379</v>
      </c>
      <c r="J134" s="52">
        <f>IF(C134&lt;Calculation!D$19,0,G134)</f>
        <v>2.3975815014011452</v>
      </c>
      <c r="K134" s="52">
        <f>IF(D134&lt;Calculation!D$19,0,H134)</f>
        <v>2.6664485818037416</v>
      </c>
      <c r="L134" s="52">
        <f>IF(E134&lt;Calculation!D$19,0,I134)</f>
        <v>2.9353156622063379</v>
      </c>
      <c r="M134" s="52">
        <f>IF(IF(C134&lt;Calculation!D$19,0,C134*(R$3/(R$2+R$3)))&gt;0,$H$2*SIN(2*PI()*$E$2*B134)+$H$5,0)</f>
        <v>2.4139859958925185</v>
      </c>
      <c r="N134" s="52">
        <f>IF(IF(D134&lt;Calculation!D$19,0,D134*(R$3/(R$2+R$3)))&gt;0,$J$2*SIN(2*PI()*$E$2*B134)+$J$5,0)</f>
        <v>2.4887251695680046</v>
      </c>
      <c r="O134" s="52">
        <f>IF(IF(E134&lt;Calculation!D$19,0,E134*(R$3/(R$2+R$3)))&gt;0,$L$2*SIN(2*PI()*$E$2*B134)+$L$5,0)</f>
        <v>2.570011768891387</v>
      </c>
      <c r="Q134" s="55">
        <f>(M134/Design!C$43)*10^3</f>
        <v>268.22066621027983</v>
      </c>
      <c r="R134" s="55">
        <f>(N134/Design!C$43)*10^3</f>
        <v>276.5250188408894</v>
      </c>
      <c r="S134" s="55">
        <f>(O134/Design!C$43)*10^3</f>
        <v>285.55686321015412</v>
      </c>
      <c r="U134" s="55">
        <f>(($H$2*SIN(2*PI()*$E$2*B134)+$H$5)/Design!C$43)*10^3</f>
        <v>268.22066621027983</v>
      </c>
      <c r="V134" s="55">
        <f>(($J$2*SIN(2*PI()*$E$2*B134)+$J$5)/Design!C$43)*10^3</f>
        <v>276.5250188408894</v>
      </c>
      <c r="W134" s="55">
        <f>(($L$2*SIN(2*PI()*$E$2*B134)+$L$5)/Design!C$43)*10^3</f>
        <v>285.55686321015412</v>
      </c>
      <c r="Y134" s="99">
        <f>IF(C134&lt;('LED Curve'!$D$14*(U134/$W$2)^3+'LED Curve'!$D$15*(U134/$W$2)^2+'LED Curve'!$D$16*(U134/$W$2)^1+'LED Curve'!$D$17)*$AC$2+((R$5-1)*Design!C$18),0,         ('LED Curve'!$D$14*(U134/$W$2)^3+'LED Curve'!$D$15*(U134/$W$2)^2+'LED Curve'!$D$16*(U134/$W$2)^1+'LED Curve'!$D$17)*$AC$2)</f>
        <v>26.976782410263954</v>
      </c>
      <c r="Z134" s="99">
        <f>IF(Y134=0,0,IF(C134&lt;Y134+('LED Curve'!$D$14*(U134/$W$3)^3+'LED Curve'!$D$15*(U134/$W$3)^2+'LED Curve'!$D$16*(U134/$W$3)^1+'LED Curve'!$D$17)*$AC$3+((R$5-2)*Design!C$18),0,         ('LED Curve'!$D$14*(U134/$W$3)^3+'LED Curve'!$D$15*(U134/$W$3)^2+'LED Curve'!$D$16*(U134/$W$3)^1+'LED Curve'!$D$17)*$AC$3))</f>
        <v>67.441956025659891</v>
      </c>
      <c r="AA134" s="99">
        <f>IF(Z134=0,0,IF(C134&lt;(SUM(Y134:Z134)+('LED Curve'!$D$14*(U134/$W$4)^3+'LED Curve'!$D$15*(U134/$W$4)^2+'LED Curve'!$D$16*(U134/$W$4)^1+'LED Curve'!$D$17)*$AC$4+((R$5-3)*Design!C$18)),0,         ('LED Curve'!$D$14*(U134/$W$4)^3+'LED Curve'!$D$15*(U134/$W$4)^2+'LED Curve'!$D$16*(U134/$W$4)^1+'LED Curve'!$D$17)*$AC$4))</f>
        <v>0</v>
      </c>
      <c r="AB134" s="99">
        <f>IF(AA134=0,0,IF(C134&lt;(SUM(Y134:AA134)+('LED Curve'!$D$14*(U134/$W$5)^3+'LED Curve'!$D$15*(U134/$W$5)^2+'LED Curve'!$D$16*(U134/$W$5)^1+'LED Curve'!$D$17)*$AC$5+((R$5-4)*Design!C$18)),0,         ('LED Curve'!$D$14*(U134/$W$5)^3+'LED Curve'!$D$15*(U134/$W$5)^2+'LED Curve'!$D$16*(U134/$W$5)^1+'LED Curve'!$D$17)*$AC$5))</f>
        <v>0</v>
      </c>
      <c r="AC134" s="99">
        <f>IF(AB134=0,0,IF(C134&lt;(SUM(Y134:AB134)+ ('LED Curve'!$D$14*(U134/$W$6)^3+'LED Curve'!$D$15*(U134/$W$6)^2+'LED Curve'!$D$16*(U134/$W$6)^1+'LED Curve'!$D$17)*$AC$6+((R$5-5)*Design!C$18)),0,         ('LED Curve'!$D$14*(U134/$W$6)^3+'LED Curve'!$D$15*(U134/$W$6)^2+'LED Curve'!$D$16*(U134/$W$6)^1+'LED Curve'!$D$17)*$AC$6))</f>
        <v>0</v>
      </c>
      <c r="AD134" s="99">
        <f>IF(AC134=0,0,IF(C134&lt;(SUM(Y134:AC134)+('LED Curve'!$D$14*(U134/$Z$2)^3+'LED Curve'!$D$15*(U134/$Z$2)^2+'LED Curve'!$D$16*(U134/$Z$2)^1+'LED Curve'!$D$17)*$AE$2+((R$5-6)*Design!C$18)),0,         ('LED Curve'!$D$14*(U134/$Z$2)^3+'LED Curve'!$D$15*(U134/$Z$2)^2+'LED Curve'!$D$16*(U134/$Z$2)^1+'LED Curve'!$D$17)*$AE$2))</f>
        <v>0</v>
      </c>
      <c r="AE134" s="99">
        <f>IF(AD134=0,0,IF(C134&lt;(SUM(Y134:AD134)+('LED Curve'!$D$14*(U134/$Z$3)^3+'LED Curve'!$D$15*(U134/$Z$3)^2+'LED Curve'!$D$16*(U134/$Z$3)^1+'LED Curve'!$D$17)*$AE$3+((R$5-7)*Design!C$18)),0,         ('LED Curve'!$D$14*(U134/$Z$3)^3+'LED Curve'!$D$15*(U134/$Z$3)^2+'LED Curve'!$D$16*(U134/$Z$3)^1+'LED Curve'!$D$17)*$AE$3))</f>
        <v>0</v>
      </c>
      <c r="AF134" s="99">
        <f>IF(AE134=0,0,IF(C134&lt;(SUM(Y134:AE134)+('LED Curve'!$D$14*(U134/$Z$4)^3+'LED Curve'!$D$15*(U134/$Z$4)^2+'LED Curve'!$D$16*(U134/$Z$4)^1+'LED Curve'!$D$17)*$AE$4+((R$5-8)*Design!C$18)),0,         ('LED Curve'!$D$14*(U134/$Z$4)^3+'LED Curve'!$D$15*(U134/$Z$4)^2+'LED Curve'!$D$16*(U134/$Z$4)^1+'LED Curve'!$D$17)*$AE$4))</f>
        <v>0</v>
      </c>
      <c r="AG134" s="99">
        <f>IF(AF134=0,0,IF(C134&lt;(SUM(Y134:AF134)+('LED Curve'!$D$14*(U134/$Z$5)^3+'LED Curve'!$D$15*(U134/$Z$5)^2+'LED Curve'!$D$16*(U134/$Z$5)^1+'LED Curve'!$D$17)*$AE$5+((R$5-9)*Design!C$18)),0,         ('LED Curve'!$D$14*(U134/$Z$5)^3+'LED Curve'!$D$15*(U134/$Z$5)^2+'LED Curve'!$D$16*(U134/$Z$5)^1+'LED Curve'!$D$17)*$AE$5))</f>
        <v>0</v>
      </c>
      <c r="AH134" s="99">
        <f>IF(AG134=0,0,IF(C134&lt;(SUM(Y134:AG134)+('LED Curve'!$D$14*(U134/$Z$6)^3+'LED Curve'!$D$15*(U134/$Z$6)^2+'LED Curve'!$D$16*(U134/$Z$6)^1+'LED Curve'!$D$17)*$AE$6+((R$5-10)*Design!C$18)),0,         ('LED Curve'!$D$14*(U134/$Z$6)^3+'LED Curve'!$D$15*(U134/$Z$6)^2+'LED Curve'!$D$16*(U134/$Z$6)^1+'LED Curve'!$D$17)*$AE$6))</f>
        <v>0</v>
      </c>
      <c r="AI134">
        <f t="shared" si="157"/>
        <v>94.418738435923842</v>
      </c>
      <c r="AJ134" s="57">
        <f>IF(D134&lt;('LED Curve'!$D$14*(V134/$W$2)^3+'LED Curve'!$D$15*(V134/$W$2)^2+'LED Curve'!$D$16*(V134/$W$2)^1+'LED Curve'!$D$17)*$AC$2+((R$5-1)*Design!C$18),0,         ('LED Curve'!$D$14*(V134/$W$2)^3+'LED Curve'!$D$15*(V134/$W$2)^2+'LED Curve'!$D$16*(V134/$W$2)^1+'LED Curve'!$D$17)*$AC$2)</f>
        <v>26.95921613341892</v>
      </c>
      <c r="AK134" s="57">
        <f>IF(AJ134=0,0,IF(D134&lt;AJ134+('LED Curve'!$D$14*(V134/$W$3)^3+'LED Curve'!$D$15*(V134/$W$3)^2+'LED Curve'!$D$16*(V134/$W$3)^1+'LED Curve'!$D$17)*$AC$3+((R$5-1)*Design!C$18),0,         ('LED Curve'!$D$14*(V134/$W$3)^3+'LED Curve'!$D$15*(V134/$W$3)^2+'LED Curve'!$D$16*(V134/$W$3)^1+'LED Curve'!$D$17)*$AC$3))</f>
        <v>67.3980403335473</v>
      </c>
      <c r="AL134" s="57">
        <f>IF(AK134=0,0,IF(D134&lt;(SUM(AJ134:AK134)+('LED Curve'!$D$14*(V134/$W$4)^3+'LED Curve'!$D$15*(V134/$W$4)^2+'LED Curve'!$D$16*(V134/$W$4)^1+'LED Curve'!$D$17)*$AC$4+((R$5-1)*Design!C$18)),0,         ('LED Curve'!$D$14*(V134/$W$4)^3+'LED Curve'!$D$15*(V134/$W$4)^2+'LED Curve'!$D$16*(V134/$W$4)^1+'LED Curve'!$D$17)*$AC$4))</f>
        <v>60.65823630019257</v>
      </c>
      <c r="AM134" s="57">
        <f>IF(AL134=0,0,IF(D134&lt;(SUM(AJ134:AL134)+('LED Curve'!$D$14*(V134/$W$5)^3+'LED Curve'!$D$15*(V134/$W$5)^2+'LED Curve'!$D$16*(V134/$W$5)^1+'LED Curve'!$D$17)*$AC$5+((R$5-1)*Design!C$18)),0,         ('LED Curve'!$D$14*(V134/$W$5)^3+'LED Curve'!$D$15*(V134/$W$5)^2+'LED Curve'!$D$16*(V134/$W$5)^1+'LED Curve'!$D$17)*$AC$5))</f>
        <v>0</v>
      </c>
      <c r="AN134" s="57">
        <f>IF(AM134=0,0,IF(D134&lt;(SUM(AJ134:AM134)+ ('LED Curve'!$D$14*(V134/$W$6)^3+'LED Curve'!$D$15*(V134/$W$6)^2+'LED Curve'!$D$16*(V134/$W$6)^1+'LED Curve'!$D$17)*$AC$6+((R$5-1)*Design!C$18)),0,         ('LED Curve'!$D$14*(V134/$W$6)^3+'LED Curve'!$D$15*(V134/$W$6)^2+'LED Curve'!$D$16*(V134/$W$6)^1+'LED Curve'!$D$17)*$AC$6))</f>
        <v>0</v>
      </c>
      <c r="AO134" s="57">
        <f>IF(AN134=0,0,IF(D134&lt;(SUM(AJ134:AN134)+('LED Curve'!$D$14*(V134/$Z$2)^3+'LED Curve'!$D$15*(V134/$Z$2)^2+'LED Curve'!$D$16*(V134/$Z$2)^1+'LED Curve'!$D$17)*$AE$2+((R$5-1)*Design!C$18)),0,         ('LED Curve'!$D$14*(V134/$Z$2)^3+'LED Curve'!$D$15*(V134/$Z$2)^2+'LED Curve'!$D$16*(V134/$Z$2)^1+'LED Curve'!$D$17)*$AE$2))</f>
        <v>0</v>
      </c>
      <c r="AP134" s="57">
        <f>IF(AO134=0,0,IF(D134&lt;(SUM(AJ134:AO134)+('LED Curve'!$D$14*(V134/$Z$3)^3+'LED Curve'!$D$15*(V134/$Z$3)^2+'LED Curve'!$D$16*(V134/$Z$3)^1+'LED Curve'!$D$17)*$AE$3+((R$5-1)*Design!C$18)),0,         ('LED Curve'!$D$14*(V134/$Z$3)^3+'LED Curve'!$D$15*(V134/$Z$3)^2+'LED Curve'!$D$16*(V134/$Z$3)^1+'LED Curve'!$D$17)*$AE$3))</f>
        <v>0</v>
      </c>
      <c r="AQ134" s="57">
        <f>IF(AP134=0,0,IF(D134&lt;(SUM(AJ134:AP134)+('LED Curve'!$D$14*(V134/$Z$4)^3+'LED Curve'!$D$15*(V134/$Z$4)^2+'LED Curve'!$D$16*(V134/$Z$4)^1+'LED Curve'!$D$17)*$AE$4+((R$5-1)*Design!C$18)),0,         ('LED Curve'!$D$14*(V134/$Z$4)^3+'LED Curve'!$D$15*(V134/$Z$4)^2+'LED Curve'!$D$16*(V134/$Z$4)^1+'LED Curve'!$D$17)*$AE$4))</f>
        <v>0</v>
      </c>
      <c r="AR134" s="57">
        <f>IF(AQ134=0,0,IF(D134&lt;(SUM(AJ134:AQ134)+('LED Curve'!$D$14*(V134/$Z$5)^3+'LED Curve'!$D$15*(V134/$Z$5)^2+'LED Curve'!$D$16*(V134/$Z$5)^1+'LED Curve'!$D$17)*$AE$5+((R$5-1)*Design!C$18)),0,         ('LED Curve'!$D$14*(V134/$Z$5)^3+'LED Curve'!$D$15*(V134/$Z$5)^2+'LED Curve'!$D$16*(V134/$Z$5)^1+'LED Curve'!$D$17)*$AE$5))</f>
        <v>0</v>
      </c>
      <c r="AS134" s="57">
        <f>IF(AR134=0,0,IF(D134&lt;(SUM(AJ134:AR134)+('LED Curve'!$D$14*(V134/$Z$6)^3+'LED Curve'!$D$15*(V134/$Z$6)^2+'LED Curve'!$D$16*(V134/$Z$6)^1+'LED Curve'!$D$17)*$AE$6+((R$5-1)*Design!C$18)),0,         ('LED Curve'!$D$14*(V134/$Z$6)^3+'LED Curve'!$D$15*(V134/$Z$6)^2+'LED Curve'!$D$16*(V134/$Z$6)^1+'LED Curve'!$D$17)*$AE$6))</f>
        <v>0</v>
      </c>
      <c r="AU134" s="59">
        <f>IF(E134&lt;('LED Curve'!$D$14*(W134/$W$2)^3+'LED Curve'!$D$15*(W134/$W$2)^2+'LED Curve'!$D$16*(W134/$W$2)^1+'LED Curve'!$D$17)*$AC$2+((R$5-1)*Design!C$18),0,         ('LED Curve'!$D$14*(W134/$W$2)^3+'LED Curve'!$D$15*(W134/$W$2)^2+'LED Curve'!$D$16*(W134/$W$2)^1+'LED Curve'!$D$17)*$AC$2)</f>
        <v>26.91661593228104</v>
      </c>
      <c r="AV134" s="59">
        <f>IF(AU134=0,0,IF(E134&lt;AU134+('LED Curve'!$D$14*(W134/$W$3)^3+'LED Curve'!$D$15*(W134/$W$3)^2+'LED Curve'!$D$16*(W134/$W$3)^1+'LED Curve'!$D$17)*$AC$3+((R$5-2)*Design!C$18),0,         ('LED Curve'!$D$14*(W134/$W$3)^3+'LED Curve'!$D$15*(W134/$W$3)^2+'LED Curve'!$D$16*(W134/$W$3)^1+'LED Curve'!$D$17)*$AC$3))</f>
        <v>67.291539830702604</v>
      </c>
      <c r="AW134" s="59">
        <f>IF(AV134=0,0,IF(E134&lt;(SUM(AU134:AV134)+('LED Curve'!$D$14*(W134/$W$4)^3+'LED Curve'!$D$15*(W134/$W$4)^2+'LED Curve'!$D$16*(W134/$W$4)^1+'LED Curve'!$D$17)*$AC$4+((R$5-3)*Design!C$18)),0,         ('LED Curve'!$D$14*(W134/$W$4)^3+'LED Curve'!$D$15*(W134/$W$4)^2+'LED Curve'!$D$16*(W134/$W$4)^1+'LED Curve'!$D$17)*$AC$4))</f>
        <v>60.562385847632342</v>
      </c>
      <c r="AX134" s="59">
        <f>IF(AW134=0,0,IF(E134&lt;(SUM(AU134:AW134)+('LED Curve'!$D$14*(W134/$W$5)^3+'LED Curve'!$D$15*(W134/$W$5)^2+'LED Curve'!$D$16*(W134/$W$5)^1+'LED Curve'!$D$17)*$AC$5+((R$5-4)*Design!C$18)),0,         ('LED Curve'!$D$14*(W134/$W$5)^3+'LED Curve'!$D$15*(W134/$W$5)^2+'LED Curve'!$D$16*(W134/$W$5)^1+'LED Curve'!$D$17)*$AC$5))</f>
        <v>0</v>
      </c>
      <c r="AY134" s="59">
        <f>IF(AX134=0,0,IF(E134&lt;(SUM(AU134:AX134)+ ('LED Curve'!$D$14*(W134/$W$6)^3+'LED Curve'!$D$15*(W134/$W$6)^2+'LED Curve'!$D$16*(W134/$W$6)^1+'LED Curve'!$D$17)*$AC$6+((R$5-5)*Design!C$18)),0,         ('LED Curve'!$D$14*(W134/$W$6)^3+'LED Curve'!$D$15*(W134/$W$6)^2+'LED Curve'!$D$16*(W134/$W$6)^1+'LED Curve'!$D$17)*$AC$6))</f>
        <v>0</v>
      </c>
      <c r="AZ134" s="59">
        <f>IF(AY134=0,0,IF(E134&lt;(SUM(AU134:AY134)+('LED Curve'!$D$14*(W134/$Z$2)^3+'LED Curve'!$D$15*(W134/$Z$2)^2+'LED Curve'!$D$16*(W134/$Z$2)^1+'LED Curve'!$D$17)*$AE$2+((R$5-6)*Design!C$18)),0,         ('LED Curve'!$D$14*(W134/$Z$2)^3+'LED Curve'!$D$15*(W134/$Z$2)^2+'LED Curve'!$D$16*(W134/$Z$2)^1+'LED Curve'!$D$17)*$AE$2))</f>
        <v>0</v>
      </c>
      <c r="BA134" s="59">
        <f>IF(AZ134=0,0,IF(E134&lt;(SUM(AU134:AZ134)+('LED Curve'!$D$14*(W134/$Z$3)^3+'LED Curve'!$D$15*(W134/$Z$3)^2+'LED Curve'!$D$16*(W134/$Z$3)^1+'LED Curve'!$D$17)*$AE$3+((R$5-7)*Design!C$18)),0,         ('LED Curve'!$D$14*(W134/$Z$3)^3+'LED Curve'!$D$15*(W134/$Z$3)^2+'LED Curve'!$D$16*(W134/$Z$3)^1+'LED Curve'!$D$17)*$AE$3))</f>
        <v>0</v>
      </c>
      <c r="BB134" s="59">
        <f>IF(BA134=0,0,IF(E134&lt;(SUM(AU134:BA134)+('LED Curve'!$D$14*(W134/$Z$4)^3+'LED Curve'!$D$15*(W134/$Z$4)^2+'LED Curve'!$D$16*(W134/$Z$4)^1+'LED Curve'!$D$17)*$AE$4+((R$5-8)*Design!C$18)),0,         ('LED Curve'!$D$14*(W134/$Z$4)^3+'LED Curve'!$D$15*(W134/$Z$4)^2+'LED Curve'!$D$16*(W134/$Z$4)^1+'LED Curve'!$D$17)*$AE$4))</f>
        <v>0</v>
      </c>
      <c r="BC134" s="59">
        <f>IF(BB134=0,0,IF(E134&lt;(SUM(AU134:BB134)+('LED Curve'!$D$14*(W134/$Z$5)^3+'LED Curve'!$D$15*(W134/$Z$5)^2+'LED Curve'!$D$16*(W134/$Z$5)^1+'LED Curve'!$D$17)*$AE$5+((R$5-9)*Design!C$18)),0,         ('LED Curve'!$D$14*(W134/$Z$5)^3+'LED Curve'!$D$15*(W134/$Z$5)^2+'LED Curve'!$D$16*(W134/$Z$5)^1+'LED Curve'!$D$17)*$AE$5))</f>
        <v>0</v>
      </c>
      <c r="BD134" s="59">
        <f>IF(BC134=0,0,IF(E134&lt;(SUM(AU134:BC134)+('LED Curve'!$D$14*(W134/$Z$6)^3+'LED Curve'!$D$15*(W134/$Z$6)^2+'LED Curve'!$D$16*(W134/$Z$6)^1+'LED Curve'!$D$17)*$AE$6+((R$5-10)*Design!C$18)),0,         ('LED Curve'!$D$14*(W134/$Z$6)^3+'LED Curve'!$D$15*(W134/$Z$6)^2+'LED Curve'!$D$16*(W134/$Z$6)^1+'LED Curve'!$D$17)*$AE$6))</f>
        <v>0</v>
      </c>
      <c r="BE134">
        <f t="shared" si="158"/>
        <v>154.77054161061596</v>
      </c>
      <c r="BF134" s="64">
        <f t="shared" si="124"/>
        <v>268.22066621027983</v>
      </c>
      <c r="BG134" s="64">
        <f t="shared" si="125"/>
        <v>268.22066621027983</v>
      </c>
      <c r="BH134" s="64">
        <f t="shared" si="126"/>
        <v>0</v>
      </c>
      <c r="BI134" s="64">
        <f t="shared" si="127"/>
        <v>0</v>
      </c>
      <c r="BJ134" s="64">
        <f t="shared" si="128"/>
        <v>0</v>
      </c>
      <c r="BK134" s="64">
        <f t="shared" si="129"/>
        <v>0</v>
      </c>
      <c r="BL134" s="64">
        <f t="shared" si="130"/>
        <v>0</v>
      </c>
      <c r="BM134" s="64">
        <f t="shared" si="131"/>
        <v>0</v>
      </c>
      <c r="BN134" s="64">
        <f t="shared" si="132"/>
        <v>0</v>
      </c>
      <c r="BO134" s="64">
        <f t="shared" si="133"/>
        <v>0</v>
      </c>
      <c r="BQ134" s="67">
        <f t="shared" si="134"/>
        <v>276.5250188408894</v>
      </c>
      <c r="BR134" s="67">
        <f t="shared" si="135"/>
        <v>276.5250188408894</v>
      </c>
      <c r="BS134" s="67">
        <f t="shared" si="136"/>
        <v>276.5250188408894</v>
      </c>
      <c r="BT134" s="67">
        <f t="shared" si="137"/>
        <v>0</v>
      </c>
      <c r="BU134" s="67">
        <f t="shared" si="138"/>
        <v>0</v>
      </c>
      <c r="BV134" s="67">
        <f t="shared" si="139"/>
        <v>0</v>
      </c>
      <c r="BW134" s="67">
        <f t="shared" si="140"/>
        <v>0</v>
      </c>
      <c r="BX134" s="67">
        <f t="shared" si="141"/>
        <v>0</v>
      </c>
      <c r="BY134" s="67">
        <f t="shared" si="142"/>
        <v>0</v>
      </c>
      <c r="BZ134" s="67">
        <f t="shared" si="143"/>
        <v>0</v>
      </c>
      <c r="CB134" s="70">
        <f t="shared" si="144"/>
        <v>285.55686321015412</v>
      </c>
      <c r="CC134" s="70">
        <f t="shared" si="145"/>
        <v>285.55686321015412</v>
      </c>
      <c r="CD134" s="70">
        <f t="shared" si="146"/>
        <v>285.55686321015412</v>
      </c>
      <c r="CE134" s="70">
        <f t="shared" si="147"/>
        <v>0</v>
      </c>
      <c r="CF134" s="70">
        <f t="shared" si="148"/>
        <v>0</v>
      </c>
      <c r="CG134" s="70">
        <f t="shared" si="149"/>
        <v>0</v>
      </c>
      <c r="CH134" s="70">
        <f t="shared" si="150"/>
        <v>0</v>
      </c>
      <c r="CI134" s="70">
        <f t="shared" si="151"/>
        <v>0</v>
      </c>
      <c r="CJ134" s="70">
        <f t="shared" si="152"/>
        <v>0</v>
      </c>
      <c r="CK134" s="70">
        <f t="shared" si="153"/>
        <v>0</v>
      </c>
      <c r="CL134">
        <f t="shared" si="159"/>
        <v>856.67058963046236</v>
      </c>
      <c r="CM134" s="64">
        <f t="shared" si="160"/>
        <v>268.22066621027983</v>
      </c>
      <c r="CN134" s="64">
        <f t="shared" si="161"/>
        <v>268.22066621027983</v>
      </c>
      <c r="CO134" s="64">
        <f t="shared" si="162"/>
        <v>0</v>
      </c>
      <c r="CP134" s="64">
        <f t="shared" si="163"/>
        <v>0</v>
      </c>
      <c r="CQ134" s="64">
        <f t="shared" si="164"/>
        <v>0</v>
      </c>
      <c r="CR134" s="64">
        <f t="shared" si="165"/>
        <v>0</v>
      </c>
      <c r="CS134" s="64">
        <f t="shared" si="166"/>
        <v>0</v>
      </c>
      <c r="CT134" s="64">
        <f t="shared" si="167"/>
        <v>0</v>
      </c>
      <c r="CU134" s="64">
        <f t="shared" si="168"/>
        <v>0</v>
      </c>
      <c r="CV134" s="64">
        <f t="shared" si="169"/>
        <v>0</v>
      </c>
      <c r="CX134" s="103">
        <f t="shared" si="170"/>
        <v>276.5250188408894</v>
      </c>
      <c r="CY134" s="103">
        <f t="shared" si="171"/>
        <v>276.5250188408894</v>
      </c>
      <c r="CZ134" s="103">
        <f t="shared" si="172"/>
        <v>276.5250188408894</v>
      </c>
      <c r="DA134" s="103">
        <f t="shared" si="173"/>
        <v>0</v>
      </c>
      <c r="DB134" s="103">
        <f t="shared" si="174"/>
        <v>0</v>
      </c>
      <c r="DC134" s="103">
        <f t="shared" si="175"/>
        <v>0</v>
      </c>
      <c r="DD134" s="103">
        <f t="shared" si="176"/>
        <v>0</v>
      </c>
      <c r="DE134" s="103">
        <f t="shared" si="177"/>
        <v>0</v>
      </c>
      <c r="DF134" s="103">
        <f t="shared" si="178"/>
        <v>0</v>
      </c>
      <c r="DG134" s="103">
        <f t="shared" si="179"/>
        <v>0</v>
      </c>
      <c r="DI134" s="70">
        <f t="shared" si="180"/>
        <v>285.55686321015412</v>
      </c>
      <c r="DJ134" s="70">
        <f t="shared" si="181"/>
        <v>285.55686321015412</v>
      </c>
      <c r="DK134" s="70">
        <f t="shared" si="182"/>
        <v>285.55686321015412</v>
      </c>
      <c r="DL134" s="70">
        <f t="shared" si="183"/>
        <v>0</v>
      </c>
      <c r="DM134" s="70">
        <f t="shared" si="184"/>
        <v>0</v>
      </c>
      <c r="DN134" s="70">
        <f t="shared" si="185"/>
        <v>0</v>
      </c>
      <c r="DO134" s="70">
        <f t="shared" si="186"/>
        <v>0</v>
      </c>
      <c r="DP134" s="70">
        <f t="shared" si="187"/>
        <v>0</v>
      </c>
      <c r="DQ134" s="70">
        <f t="shared" si="188"/>
        <v>0</v>
      </c>
      <c r="DR134" s="70">
        <f t="shared" si="189"/>
        <v>0</v>
      </c>
      <c r="DT134">
        <f t="shared" si="190"/>
        <v>40.514097178753268</v>
      </c>
      <c r="DU134">
        <f t="shared" si="191"/>
        <v>46.45240389225718</v>
      </c>
      <c r="DV134">
        <f t="shared" si="192"/>
        <v>52.806570580970529</v>
      </c>
      <c r="DX134">
        <f t="shared" si="193"/>
        <v>0.92002436552812439</v>
      </c>
      <c r="DY134">
        <f t="shared" si="194"/>
        <v>0.91842313306978962</v>
      </c>
      <c r="DZ134">
        <f t="shared" si="195"/>
        <v>0.91673467662678165</v>
      </c>
      <c r="EB134">
        <f t="shared" si="196"/>
        <v>7.2357305502907563</v>
      </c>
      <c r="EC134">
        <f t="shared" si="197"/>
        <v>18.089326375726891</v>
      </c>
      <c r="ED134">
        <f t="shared" si="198"/>
        <v>0</v>
      </c>
      <c r="EE134">
        <f t="shared" si="199"/>
        <v>0</v>
      </c>
      <c r="EF134">
        <f t="shared" si="200"/>
        <v>0</v>
      </c>
      <c r="EG134">
        <f t="shared" si="201"/>
        <v>0</v>
      </c>
      <c r="EH134">
        <f t="shared" si="202"/>
        <v>0</v>
      </c>
      <c r="EI134">
        <f t="shared" si="203"/>
        <v>0</v>
      </c>
      <c r="EJ134">
        <f t="shared" si="204"/>
        <v>0</v>
      </c>
      <c r="EK134">
        <f t="shared" si="205"/>
        <v>0</v>
      </c>
      <c r="EM134">
        <f t="shared" si="206"/>
        <v>7.4548977492292758</v>
      </c>
      <c r="EN134">
        <f t="shared" si="207"/>
        <v>18.637244373073191</v>
      </c>
      <c r="EO134">
        <f t="shared" si="208"/>
        <v>16.773519935765872</v>
      </c>
      <c r="EP134">
        <f t="shared" si="209"/>
        <v>0</v>
      </c>
      <c r="EQ134">
        <f t="shared" si="210"/>
        <v>0</v>
      </c>
      <c r="ER134">
        <f t="shared" si="211"/>
        <v>0</v>
      </c>
      <c r="ES134">
        <f t="shared" si="212"/>
        <v>0</v>
      </c>
      <c r="ET134">
        <f t="shared" si="213"/>
        <v>0</v>
      </c>
      <c r="EU134">
        <f t="shared" si="214"/>
        <v>0</v>
      </c>
      <c r="EV134">
        <f t="shared" si="215"/>
        <v>0</v>
      </c>
      <c r="EX134">
        <f t="shared" si="216"/>
        <v>7.6862244138546325</v>
      </c>
      <c r="EY134">
        <f t="shared" si="217"/>
        <v>19.215561034636579</v>
      </c>
      <c r="EZ134">
        <f t="shared" si="218"/>
        <v>17.294004931172925</v>
      </c>
      <c r="FA134">
        <f t="shared" si="219"/>
        <v>0</v>
      </c>
      <c r="FB134">
        <f t="shared" si="220"/>
        <v>0</v>
      </c>
      <c r="FC134">
        <f t="shared" si="221"/>
        <v>0</v>
      </c>
      <c r="FD134">
        <f t="shared" si="222"/>
        <v>0</v>
      </c>
      <c r="FE134">
        <f t="shared" si="223"/>
        <v>0</v>
      </c>
      <c r="FF134">
        <f t="shared" si="224"/>
        <v>0</v>
      </c>
      <c r="FG134">
        <f t="shared" si="225"/>
        <v>0</v>
      </c>
      <c r="FJ134">
        <f>IF($W$2=0,0,IF(BF134&lt;=0,0,('LED Curve'!$D$19*(BF134/$W$2)^3+'LED Curve'!$D$20*(BF134/$W$2)^2+'LED Curve'!$D$21*(BF134/$W$2)^1+'LED Curve'!$D$22)*$AC$2*$W$2))</f>
        <v>873.39975064761222</v>
      </c>
      <c r="FK134">
        <f>IF($W$3=0,0,IF(BG134&lt;=0,0,('LED Curve'!$D$19*(BG134/$W$3)^3+'LED Curve'!$D$20*(BG134/$W$3)^2+'LED Curve'!$D$21*(BG134/$W$3)^1+'LED Curve'!$D$22)*$AC$3*$W$3))</f>
        <v>2183.4993766190305</v>
      </c>
      <c r="FL134">
        <f>IF($W$4=0,0,IF(BH134&lt;=0,0,('LED Curve'!$D$19*(BH134/$W$4)^3+'LED Curve'!$D$20*(BH134/$W$4)^2+'LED Curve'!$D$21*(BH134/$W$4)^1+'LED Curve'!$D$22)*$AC$4*$W$4))</f>
        <v>0</v>
      </c>
      <c r="FM134">
        <f>IF($W$5=0,0,IF(BI134&lt;=0,0,('LED Curve'!$D$19*(BI134/$W$5)^3+'LED Curve'!$D$20*(BI134/$W$5)^2+'LED Curve'!$D$21*(BI134/$W$5)^1+'LED Curve'!$D$22)*$AC$5*$W$5))</f>
        <v>0</v>
      </c>
      <c r="FN134">
        <f>IF($W$6=0,0,IF(BJ134&lt;=0,0,('LED Curve'!$D$19*(BJ134/$W$6)^3+'LED Curve'!$D$20*(BJ134/$W$6)^2+'LED Curve'!$D$21*(BJ134/$W$6)^1+'LED Curve'!$D$22)*$AC$6*$W$6))</f>
        <v>0</v>
      </c>
      <c r="FO134">
        <f>IF($Z$2=0,0,IF(BK134&lt;=0,0,('LED Curve'!$D$19*(BK134/$Z$2)^3+'LED Curve'!$D$20*(BK134/$Z$2)^2+'LED Curve'!$D$21*(BK134/$Z$2)^1+'LED Curve'!$D$22)*$AE$2*$Z$2))</f>
        <v>0</v>
      </c>
      <c r="FP134">
        <f>IF($Z$3=0,0,IF(BL134&lt;=0,0,('LED Curve'!$D$19*(BL134/$Z$3)^3+'LED Curve'!$D$20*(BL134/$Z$3)^2+'LED Curve'!$D$21*(BL134/$Z$3)^1+'LED Curve'!$D$22)*$AE$3*$Z$3))</f>
        <v>0</v>
      </c>
      <c r="FQ134">
        <f>IF($Z$4=0,0,IF(BM134&lt;=0,0,('LED Curve'!$D$19*(BM134/$Z$4)^3+'LED Curve'!$D$20*(BM134/$Z$4)^2+'LED Curve'!$D$21*(BM134/$Z$4)^1+'LED Curve'!$D$22)*$AE$4*$Z$4))</f>
        <v>0</v>
      </c>
      <c r="FR134">
        <f>IF($Z$5=0,0,IF(BN134&lt;=0,0,('LED Curve'!$D$19*(BN134/$Z$5)^3+'LED Curve'!$D$20*(BN134/$Z$5)^2+'LED Curve'!$D$21*(BN134/$Z$5)^1+'LED Curve'!$D$22)*$AE$5*$Z$5))</f>
        <v>0</v>
      </c>
      <c r="FS134">
        <f>IF($Z$6=0,0,IF(BO134&lt;=0,0,('LED Curve'!$D$19*(BO134/$Z$6)^3+'LED Curve'!$D$20*(BO134/$Z$6)^2+'LED Curve'!$D$21*(BO134/$Z$6)^1+'LED Curve'!$D$22)*$AE$6*$Z$6))</f>
        <v>0</v>
      </c>
      <c r="FU134">
        <f>IF($W$2=0,0,IF(BQ134&lt;=0,0,('LED Curve'!$D$19*(BQ134/$W$2)^3+'LED Curve'!$D$20*(BQ134/$W$2)^2+'LED Curve'!$D$21*(BQ134/$W$2)^1+'LED Curve'!$D$22)*$AC$2*$W$2))</f>
        <v>886.89588260769096</v>
      </c>
      <c r="FV134">
        <f>IF($W$3=0,0,IF(BR134&lt;=0,0,('LED Curve'!$D$19*(BR134/$W$3)^3+'LED Curve'!$D$20*(BR134/$W$3)^2+'LED Curve'!$D$21*(BR134/$W$3)^1+'LED Curve'!$D$22)*$AC$3*$W$3))</f>
        <v>2217.2397065192272</v>
      </c>
      <c r="FW134">
        <f>IF($W$4=0,0,IF(BS134&lt;=0,0,('LED Curve'!$D$19*(BS134/$W$4)^3+'LED Curve'!$D$20*(BS134/$W$4)^2+'LED Curve'!$D$21*(BS134/$W$4)^1+'LED Curve'!$D$22)*$AC$4*$W$4))</f>
        <v>1995.5157358673046</v>
      </c>
      <c r="FX134">
        <f>IF($W$5=0,0,IF(BT134&lt;=0,0,('LED Curve'!$D$19*(BT134/$W$5)^3+'LED Curve'!$D$20*(BT134/$W$5)^2+'LED Curve'!$D$21*(BT134/$W$5)^1+'LED Curve'!$D$22)*$AC$5*$W$5))</f>
        <v>0</v>
      </c>
      <c r="FY134">
        <f>IF($W$6=0,0,IF(BU134&lt;=0,0,('LED Curve'!$D$19*(BU134/$W$6)^3+'LED Curve'!$D$20*(BU134/$W$6)^2+'LED Curve'!$D$21*(BU134/$W$6)^1+'LED Curve'!$D$22)*$AC$6*$W$6))</f>
        <v>0</v>
      </c>
      <c r="FZ134">
        <f>IF($Z$2=0,0,IF(BV134&lt;=0,0,('LED Curve'!$D$19*(BV134/$Z$2)^3+'LED Curve'!$D$20*(BV134/$Z$2)^2+'LED Curve'!$D$21*(BV134/$Z$2)^1+'LED Curve'!$D$22)*$AE$2*$Z$2))</f>
        <v>0</v>
      </c>
      <c r="GA134">
        <f>IF($Z$3=0,0,IF(BW134&lt;=0,0,('LED Curve'!$D$19*(BW134/$Z$3)^3+'LED Curve'!$D$20*(BW134/$Z$3)^2+'LED Curve'!$D$21*(BW134/$Z$3)^1+'LED Curve'!$D$22)*$AE$3*$Z$3))</f>
        <v>0</v>
      </c>
      <c r="GB134">
        <f>IF($Z$4=0,0,IF(BX134&lt;=0,0,('LED Curve'!$D$19*(BX134/$Z$4)^3+'LED Curve'!$D$20*(BX134/$Z$4)^2+'LED Curve'!$D$21*(BX134/$Z$4)^1+'LED Curve'!$D$22)*$AE$4*$Z$4))</f>
        <v>0</v>
      </c>
      <c r="GC134">
        <f>IF($Z$5=0,0,IF(BY134&lt;=0,0,('LED Curve'!$D$19*(BY134/$Z$5)^3+'LED Curve'!$D$20*(BY134/$Z$5)^2+'LED Curve'!$D$21*(BY134/$Z$5)^1+'LED Curve'!$D$22)*$AE$5*$Z$5))</f>
        <v>0</v>
      </c>
      <c r="GD134">
        <f>IF($Z$6=0,0,IF(BZ134&lt;=0,0,('LED Curve'!$D$19*(BZ134/$Z$6)^3+'LED Curve'!$D$20*(BZ134/$Z$6)^2+'LED Curve'!$D$21*(BZ134/$Z$6)^1+'LED Curve'!$D$22)*$AE$6*$Z$6))</f>
        <v>0</v>
      </c>
      <c r="GF134">
        <f>IF($W$2=0,0,IF(CB134&lt;=0,0,('LED Curve'!$D$19*(CB134/$W$2)^3+'LED Curve'!$D$20*(CB134/$W$2)^2+'LED Curve'!$D$21*(CB134/$W$2)^1+'LED Curve'!$D$22)*$AC$2*$W$2))</f>
        <v>900.31470244142542</v>
      </c>
      <c r="GG134">
        <f>IF($W$3=0,0,IF(CC134&lt;=0,0,('LED Curve'!$D$19*(CC134/$W$3)^3+'LED Curve'!$D$20*(CC134/$W$3)^2+'LED Curve'!$D$21*(CC134/$W$3)^1+'LED Curve'!$D$22)*$AC$3*$W$3))</f>
        <v>2250.7867561035637</v>
      </c>
      <c r="GH134">
        <f>IF($W$4=0,0,IF(CD134&lt;=0,0,('LED Curve'!$D$19*(CD134/$W$4)^3+'LED Curve'!$D$20*(CD134/$W$4)^2+'LED Curve'!$D$21*(CD134/$W$4)^1+'LED Curve'!$D$22)*$AC$4*$W$4))</f>
        <v>2025.7080804932073</v>
      </c>
      <c r="GI134">
        <f>IF($W$5=0,0,IF(CE134&lt;=0,0,('LED Curve'!$D$19*(CE134/$W$5)^3+'LED Curve'!$D$20*(CE134/$W$5)^2+'LED Curve'!$D$21*(CE134/$W$5)^1+'LED Curve'!$D$22)*$AC$5*$W$5))</f>
        <v>0</v>
      </c>
      <c r="GJ134">
        <f>IF($W$6=0,0,IF(CF134&lt;=0,0,('LED Curve'!$D$19*(CF134/$W$6)^3+'LED Curve'!$D$20*(CF134/$W$6)^2+'LED Curve'!$D$21*(CF134/$W$6)^1+'LED Curve'!$D$22)*$AC$6*$W$6))</f>
        <v>0</v>
      </c>
      <c r="GK134">
        <f>IF($Z$2=0,0,IF(CG134&lt;=0,0,('LED Curve'!$D$19*(CG134/$Z$2)^3+'LED Curve'!$D$20*(CG134/$Z$2)^2+'LED Curve'!$D$21*(CG134/$Z$2)^1+'LED Curve'!$D$22)*$AE$2*$Z$2))</f>
        <v>0</v>
      </c>
      <c r="GL134">
        <f>IF($Z$3=0,0,IF(CH134&lt;=0,0,('LED Curve'!$D$19*(CH134/$Z$3)^3+'LED Curve'!$D$20*(CH134/$Z$3)^2+'LED Curve'!$D$21*(CH134/$Z$3)^1+'LED Curve'!$D$22)*$AE$3*$Z$3))</f>
        <v>0</v>
      </c>
      <c r="GM134">
        <f>IF($Z$4=0,0,IF(CI134&lt;=0,0,('LED Curve'!$D$19*(CI134/$Z$4)^3+'LED Curve'!$D$20*(CI134/$Z$4)^2+'LED Curve'!$D$21*(CI134/$Z$4)^1+'LED Curve'!$D$22)*$AE$4*$Z$4))</f>
        <v>0</v>
      </c>
      <c r="GN134">
        <f>IF($Z$5=0,0,IF(CJ134&lt;=0,0,('LED Curve'!$D$19*(CJ134/$Z$5)^3+'LED Curve'!$D$20*(CJ134/$Z$5)^2+'LED Curve'!$D$21*(CJ134/$Z$5)^1+'LED Curve'!$D$22)*$AE$5*$Z$5))</f>
        <v>0</v>
      </c>
      <c r="GO134">
        <f>IF($Z$6=0,0,IF(CK134&lt;=0,0,('LED Curve'!$D$19*(CK134/$Z$6)^3+'LED Curve'!$D$20*(CK134/$Z$6)^2+'LED Curve'!$D$21*(CK134/$Z$6)^1+'LED Curve'!$D$22)*$AE$6*$Z$6))</f>
        <v>0</v>
      </c>
      <c r="GQ134">
        <f t="shared" si="226"/>
        <v>3056.8991272666426</v>
      </c>
      <c r="GR134">
        <f t="shared" si="154"/>
        <v>1292.0032418490646</v>
      </c>
      <c r="GS134">
        <f t="shared" si="227"/>
        <v>5099.6513249942227</v>
      </c>
      <c r="GT134">
        <f t="shared" si="155"/>
        <v>2791.4254081551071</v>
      </c>
      <c r="GU134">
        <f t="shared" si="228"/>
        <v>5176.8095390381968</v>
      </c>
      <c r="GV134">
        <f t="shared" si="156"/>
        <v>2614.6974944798594</v>
      </c>
    </row>
    <row r="135" spans="1:204" ht="16.899999999999999">
      <c r="A135">
        <v>124</v>
      </c>
      <c r="B135">
        <f t="shared" si="117"/>
        <v>4.0364583333333337E-3</v>
      </c>
      <c r="C135" s="50">
        <f t="shared" si="118"/>
        <v>151.15108866181359</v>
      </c>
      <c r="D135" s="50">
        <f t="shared" si="119"/>
        <v>168.1012096242373</v>
      </c>
      <c r="E135" s="50">
        <f t="shared" si="120"/>
        <v>185.05133058666104</v>
      </c>
      <c r="G135" s="52">
        <f t="shared" si="121"/>
        <v>2.3992236295525964</v>
      </c>
      <c r="H135" s="52">
        <f t="shared" si="122"/>
        <v>2.6682731686386871</v>
      </c>
      <c r="I135" s="52">
        <f t="shared" si="123"/>
        <v>2.9373227077247783</v>
      </c>
      <c r="J135" s="52">
        <f>IF(C135&lt;Calculation!D$19,0,G135)</f>
        <v>2.3992236295525964</v>
      </c>
      <c r="K135" s="52">
        <f>IF(D135&lt;Calculation!D$19,0,H135)</f>
        <v>2.6682731686386871</v>
      </c>
      <c r="L135" s="52">
        <f>IF(E135&lt;Calculation!D$19,0,I135)</f>
        <v>2.9373227077247783</v>
      </c>
      <c r="M135" s="52">
        <f>IF(IF(C135&lt;Calculation!D$19,0,C135*(R$3/(R$2+R$3)))&gt;0,$H$2*SIN(2*PI()*$E$2*B135)+$H$5,0)</f>
        <v>2.4156281240439696</v>
      </c>
      <c r="N135" s="52">
        <f>IF(IF(D135&lt;Calculation!D$19,0,D135*(R$3/(R$2+R$3)))&gt;0,$J$2*SIN(2*PI()*$E$2*B135)+$J$5,0)</f>
        <v>2.4905497564029502</v>
      </c>
      <c r="O135" s="52">
        <f>IF(IF(E135&lt;Calculation!D$19,0,E135*(R$3/(R$2+R$3)))&gt;0,$L$2*SIN(2*PI()*$E$2*B135)+$L$5,0)</f>
        <v>2.5720188144098275</v>
      </c>
      <c r="Q135" s="55">
        <f>(M135/Design!C$43)*10^3</f>
        <v>268.40312489377436</v>
      </c>
      <c r="R135" s="55">
        <f>(N135/Design!C$43)*10^3</f>
        <v>276.72775071143889</v>
      </c>
      <c r="S135" s="55">
        <f>(O135/Design!C$43)*10^3</f>
        <v>285.77986826775856</v>
      </c>
      <c r="U135" s="55">
        <f>(($H$2*SIN(2*PI()*$E$2*B135)+$H$5)/Design!C$43)*10^3</f>
        <v>268.40312489377436</v>
      </c>
      <c r="V135" s="55">
        <f>(($J$2*SIN(2*PI()*$E$2*B135)+$J$5)/Design!C$43)*10^3</f>
        <v>276.72775071143889</v>
      </c>
      <c r="W135" s="55">
        <f>(($L$2*SIN(2*PI()*$E$2*B135)+$L$5)/Design!C$43)*10^3</f>
        <v>285.77986826775856</v>
      </c>
      <c r="Y135" s="99">
        <f>IF(C135&lt;('LED Curve'!$D$14*(U135/$W$2)^3+'LED Curve'!$D$15*(U135/$W$2)^2+'LED Curve'!$D$16*(U135/$W$2)^1+'LED Curve'!$D$17)*$AC$2+((R$5-1)*Design!C$18),0,         ('LED Curve'!$D$14*(U135/$W$2)^3+'LED Curve'!$D$15*(U135/$W$2)^2+'LED Curve'!$D$16*(U135/$W$2)^1+'LED Curve'!$D$17)*$AC$2)</f>
        <v>26.97661236047912</v>
      </c>
      <c r="Z135" s="99">
        <f>IF(Y135=0,0,IF(C135&lt;Y135+('LED Curve'!$D$14*(U135/$W$3)^3+'LED Curve'!$D$15*(U135/$W$3)^2+'LED Curve'!$D$16*(U135/$W$3)^1+'LED Curve'!$D$17)*$AC$3+((R$5-2)*Design!C$18),0,         ('LED Curve'!$D$14*(U135/$W$3)^3+'LED Curve'!$D$15*(U135/$W$3)^2+'LED Curve'!$D$16*(U135/$W$3)^1+'LED Curve'!$D$17)*$AC$3))</f>
        <v>67.441530901197794</v>
      </c>
      <c r="AA135" s="99">
        <f>IF(Z135=0,0,IF(C135&lt;(SUM(Y135:Z135)+('LED Curve'!$D$14*(U135/$W$4)^3+'LED Curve'!$D$15*(U135/$W$4)^2+'LED Curve'!$D$16*(U135/$W$4)^1+'LED Curve'!$D$17)*$AC$4+((R$5-3)*Design!C$18)),0,         ('LED Curve'!$D$14*(U135/$W$4)^3+'LED Curve'!$D$15*(U135/$W$4)^2+'LED Curve'!$D$16*(U135/$W$4)^1+'LED Curve'!$D$17)*$AC$4))</f>
        <v>0</v>
      </c>
      <c r="AB135" s="99">
        <f>IF(AA135=0,0,IF(C135&lt;(SUM(Y135:AA135)+('LED Curve'!$D$14*(U135/$W$5)^3+'LED Curve'!$D$15*(U135/$W$5)^2+'LED Curve'!$D$16*(U135/$W$5)^1+'LED Curve'!$D$17)*$AC$5+((R$5-4)*Design!C$18)),0,         ('LED Curve'!$D$14*(U135/$W$5)^3+'LED Curve'!$D$15*(U135/$W$5)^2+'LED Curve'!$D$16*(U135/$W$5)^1+'LED Curve'!$D$17)*$AC$5))</f>
        <v>0</v>
      </c>
      <c r="AC135" s="99">
        <f>IF(AB135=0,0,IF(C135&lt;(SUM(Y135:AB135)+ ('LED Curve'!$D$14*(U135/$W$6)^3+'LED Curve'!$D$15*(U135/$W$6)^2+'LED Curve'!$D$16*(U135/$W$6)^1+'LED Curve'!$D$17)*$AC$6+((R$5-5)*Design!C$18)),0,         ('LED Curve'!$D$14*(U135/$W$6)^3+'LED Curve'!$D$15*(U135/$W$6)^2+'LED Curve'!$D$16*(U135/$W$6)^1+'LED Curve'!$D$17)*$AC$6))</f>
        <v>0</v>
      </c>
      <c r="AD135" s="99">
        <f>IF(AC135=0,0,IF(C135&lt;(SUM(Y135:AC135)+('LED Curve'!$D$14*(U135/$Z$2)^3+'LED Curve'!$D$15*(U135/$Z$2)^2+'LED Curve'!$D$16*(U135/$Z$2)^1+'LED Curve'!$D$17)*$AE$2+((R$5-6)*Design!C$18)),0,         ('LED Curve'!$D$14*(U135/$Z$2)^3+'LED Curve'!$D$15*(U135/$Z$2)^2+'LED Curve'!$D$16*(U135/$Z$2)^1+'LED Curve'!$D$17)*$AE$2))</f>
        <v>0</v>
      </c>
      <c r="AE135" s="99">
        <f>IF(AD135=0,0,IF(C135&lt;(SUM(Y135:AD135)+('LED Curve'!$D$14*(U135/$Z$3)^3+'LED Curve'!$D$15*(U135/$Z$3)^2+'LED Curve'!$D$16*(U135/$Z$3)^1+'LED Curve'!$D$17)*$AE$3+((R$5-7)*Design!C$18)),0,         ('LED Curve'!$D$14*(U135/$Z$3)^3+'LED Curve'!$D$15*(U135/$Z$3)^2+'LED Curve'!$D$16*(U135/$Z$3)^1+'LED Curve'!$D$17)*$AE$3))</f>
        <v>0</v>
      </c>
      <c r="AF135" s="99">
        <f>IF(AE135=0,0,IF(C135&lt;(SUM(Y135:AE135)+('LED Curve'!$D$14*(U135/$Z$4)^3+'LED Curve'!$D$15*(U135/$Z$4)^2+'LED Curve'!$D$16*(U135/$Z$4)^1+'LED Curve'!$D$17)*$AE$4+((R$5-8)*Design!C$18)),0,         ('LED Curve'!$D$14*(U135/$Z$4)^3+'LED Curve'!$D$15*(U135/$Z$4)^2+'LED Curve'!$D$16*(U135/$Z$4)^1+'LED Curve'!$D$17)*$AE$4))</f>
        <v>0</v>
      </c>
      <c r="AG135" s="99">
        <f>IF(AF135=0,0,IF(C135&lt;(SUM(Y135:AF135)+('LED Curve'!$D$14*(U135/$Z$5)^3+'LED Curve'!$D$15*(U135/$Z$5)^2+'LED Curve'!$D$16*(U135/$Z$5)^1+'LED Curve'!$D$17)*$AE$5+((R$5-9)*Design!C$18)),0,         ('LED Curve'!$D$14*(U135/$Z$5)^3+'LED Curve'!$D$15*(U135/$Z$5)^2+'LED Curve'!$D$16*(U135/$Z$5)^1+'LED Curve'!$D$17)*$AE$5))</f>
        <v>0</v>
      </c>
      <c r="AH135" s="99">
        <f>IF(AG135=0,0,IF(C135&lt;(SUM(Y135:AG135)+('LED Curve'!$D$14*(U135/$Z$6)^3+'LED Curve'!$D$15*(U135/$Z$6)^2+'LED Curve'!$D$16*(U135/$Z$6)^1+'LED Curve'!$D$17)*$AE$6+((R$5-10)*Design!C$18)),0,         ('LED Curve'!$D$14*(U135/$Z$6)^3+'LED Curve'!$D$15*(U135/$Z$6)^2+'LED Curve'!$D$16*(U135/$Z$6)^1+'LED Curve'!$D$17)*$AE$6))</f>
        <v>0</v>
      </c>
      <c r="AI135">
        <f t="shared" si="157"/>
        <v>94.418143261676917</v>
      </c>
      <c r="AJ135" s="57">
        <f>IF(D135&lt;('LED Curve'!$D$14*(V135/$W$2)^3+'LED Curve'!$D$15*(V135/$W$2)^2+'LED Curve'!$D$16*(V135/$W$2)^1+'LED Curve'!$D$17)*$AC$2+((R$5-1)*Design!C$18),0,         ('LED Curve'!$D$14*(V135/$W$2)^3+'LED Curve'!$D$15*(V135/$W$2)^2+'LED Curve'!$D$16*(V135/$W$2)^1+'LED Curve'!$D$17)*$AC$2)</f>
        <v>26.958532370928658</v>
      </c>
      <c r="AK135" s="57">
        <f>IF(AJ135=0,0,IF(D135&lt;AJ135+('LED Curve'!$D$14*(V135/$W$3)^3+'LED Curve'!$D$15*(V135/$W$3)^2+'LED Curve'!$D$16*(V135/$W$3)^1+'LED Curve'!$D$17)*$AC$3+((R$5-1)*Design!C$18),0,         ('LED Curve'!$D$14*(V135/$W$3)^3+'LED Curve'!$D$15*(V135/$W$3)^2+'LED Curve'!$D$16*(V135/$W$3)^1+'LED Curve'!$D$17)*$AC$3))</f>
        <v>67.396330927321642</v>
      </c>
      <c r="AL135" s="57">
        <f>IF(AK135=0,0,IF(D135&lt;(SUM(AJ135:AK135)+('LED Curve'!$D$14*(V135/$W$4)^3+'LED Curve'!$D$15*(V135/$W$4)^2+'LED Curve'!$D$16*(V135/$W$4)^1+'LED Curve'!$D$17)*$AC$4+((R$5-1)*Design!C$18)),0,         ('LED Curve'!$D$14*(V135/$W$4)^3+'LED Curve'!$D$15*(V135/$W$4)^2+'LED Curve'!$D$16*(V135/$W$4)^1+'LED Curve'!$D$17)*$AC$4))</f>
        <v>60.65669783458948</v>
      </c>
      <c r="AM135" s="57">
        <f>IF(AL135=0,0,IF(D135&lt;(SUM(AJ135:AL135)+('LED Curve'!$D$14*(V135/$W$5)^3+'LED Curve'!$D$15*(V135/$W$5)^2+'LED Curve'!$D$16*(V135/$W$5)^1+'LED Curve'!$D$17)*$AC$5+((R$5-1)*Design!C$18)),0,         ('LED Curve'!$D$14*(V135/$W$5)^3+'LED Curve'!$D$15*(V135/$W$5)^2+'LED Curve'!$D$16*(V135/$W$5)^1+'LED Curve'!$D$17)*$AC$5))</f>
        <v>0</v>
      </c>
      <c r="AN135" s="57">
        <f>IF(AM135=0,0,IF(D135&lt;(SUM(AJ135:AM135)+ ('LED Curve'!$D$14*(V135/$W$6)^3+'LED Curve'!$D$15*(V135/$W$6)^2+'LED Curve'!$D$16*(V135/$W$6)^1+'LED Curve'!$D$17)*$AC$6+((R$5-1)*Design!C$18)),0,         ('LED Curve'!$D$14*(V135/$W$6)^3+'LED Curve'!$D$15*(V135/$W$6)^2+'LED Curve'!$D$16*(V135/$W$6)^1+'LED Curve'!$D$17)*$AC$6))</f>
        <v>0</v>
      </c>
      <c r="AO135" s="57">
        <f>IF(AN135=0,0,IF(D135&lt;(SUM(AJ135:AN135)+('LED Curve'!$D$14*(V135/$Z$2)^3+'LED Curve'!$D$15*(V135/$Z$2)^2+'LED Curve'!$D$16*(V135/$Z$2)^1+'LED Curve'!$D$17)*$AE$2+((R$5-1)*Design!C$18)),0,         ('LED Curve'!$D$14*(V135/$Z$2)^3+'LED Curve'!$D$15*(V135/$Z$2)^2+'LED Curve'!$D$16*(V135/$Z$2)^1+'LED Curve'!$D$17)*$AE$2))</f>
        <v>0</v>
      </c>
      <c r="AP135" s="57">
        <f>IF(AO135=0,0,IF(D135&lt;(SUM(AJ135:AO135)+('LED Curve'!$D$14*(V135/$Z$3)^3+'LED Curve'!$D$15*(V135/$Z$3)^2+'LED Curve'!$D$16*(V135/$Z$3)^1+'LED Curve'!$D$17)*$AE$3+((R$5-1)*Design!C$18)),0,         ('LED Curve'!$D$14*(V135/$Z$3)^3+'LED Curve'!$D$15*(V135/$Z$3)^2+'LED Curve'!$D$16*(V135/$Z$3)^1+'LED Curve'!$D$17)*$AE$3))</f>
        <v>0</v>
      </c>
      <c r="AQ135" s="57">
        <f>IF(AP135=0,0,IF(D135&lt;(SUM(AJ135:AP135)+('LED Curve'!$D$14*(V135/$Z$4)^3+'LED Curve'!$D$15*(V135/$Z$4)^2+'LED Curve'!$D$16*(V135/$Z$4)^1+'LED Curve'!$D$17)*$AE$4+((R$5-1)*Design!C$18)),0,         ('LED Curve'!$D$14*(V135/$Z$4)^3+'LED Curve'!$D$15*(V135/$Z$4)^2+'LED Curve'!$D$16*(V135/$Z$4)^1+'LED Curve'!$D$17)*$AE$4))</f>
        <v>0</v>
      </c>
      <c r="AR135" s="57">
        <f>IF(AQ135=0,0,IF(D135&lt;(SUM(AJ135:AQ135)+('LED Curve'!$D$14*(V135/$Z$5)^3+'LED Curve'!$D$15*(V135/$Z$5)^2+'LED Curve'!$D$16*(V135/$Z$5)^1+'LED Curve'!$D$17)*$AE$5+((R$5-1)*Design!C$18)),0,         ('LED Curve'!$D$14*(V135/$Z$5)^3+'LED Curve'!$D$15*(V135/$Z$5)^2+'LED Curve'!$D$16*(V135/$Z$5)^1+'LED Curve'!$D$17)*$AE$5))</f>
        <v>0</v>
      </c>
      <c r="AS135" s="57">
        <f>IF(AR135=0,0,IF(D135&lt;(SUM(AJ135:AR135)+('LED Curve'!$D$14*(V135/$Z$6)^3+'LED Curve'!$D$15*(V135/$Z$6)^2+'LED Curve'!$D$16*(V135/$Z$6)^1+'LED Curve'!$D$17)*$AE$6+((R$5-1)*Design!C$18)),0,         ('LED Curve'!$D$14*(V135/$Z$6)^3+'LED Curve'!$D$15*(V135/$Z$6)^2+'LED Curve'!$D$16*(V135/$Z$6)^1+'LED Curve'!$D$17)*$AE$6))</f>
        <v>0</v>
      </c>
      <c r="AU135" s="59">
        <f>IF(E135&lt;('LED Curve'!$D$14*(W135/$W$2)^3+'LED Curve'!$D$15*(W135/$W$2)^2+'LED Curve'!$D$16*(W135/$W$2)^1+'LED Curve'!$D$17)*$AC$2+((R$5-1)*Design!C$18),0,         ('LED Curve'!$D$14*(W135/$W$2)^3+'LED Curve'!$D$15*(W135/$W$2)^2+'LED Curve'!$D$16*(W135/$W$2)^1+'LED Curve'!$D$17)*$AC$2)</f>
        <v>26.915245191368452</v>
      </c>
      <c r="AV135" s="59">
        <f>IF(AU135=0,0,IF(E135&lt;AU135+('LED Curve'!$D$14*(W135/$W$3)^3+'LED Curve'!$D$15*(W135/$W$3)^2+'LED Curve'!$D$16*(W135/$W$3)^1+'LED Curve'!$D$17)*$AC$3+((R$5-2)*Design!C$18),0,         ('LED Curve'!$D$14*(W135/$W$3)^3+'LED Curve'!$D$15*(W135/$W$3)^2+'LED Curve'!$D$16*(W135/$W$3)^1+'LED Curve'!$D$17)*$AC$3))</f>
        <v>67.288112978421125</v>
      </c>
      <c r="AW135" s="59">
        <f>IF(AV135=0,0,IF(E135&lt;(SUM(AU135:AV135)+('LED Curve'!$D$14*(W135/$W$4)^3+'LED Curve'!$D$15*(W135/$W$4)^2+'LED Curve'!$D$16*(W135/$W$4)^1+'LED Curve'!$D$17)*$AC$4+((R$5-3)*Design!C$18)),0,         ('LED Curve'!$D$14*(W135/$W$4)^3+'LED Curve'!$D$15*(W135/$W$4)^2+'LED Curve'!$D$16*(W135/$W$4)^1+'LED Curve'!$D$17)*$AC$4))</f>
        <v>60.559301680579019</v>
      </c>
      <c r="AX135" s="59">
        <f>IF(AW135=0,0,IF(E135&lt;(SUM(AU135:AW135)+('LED Curve'!$D$14*(W135/$W$5)^3+'LED Curve'!$D$15*(W135/$W$5)^2+'LED Curve'!$D$16*(W135/$W$5)^1+'LED Curve'!$D$17)*$AC$5+((R$5-4)*Design!C$18)),0,         ('LED Curve'!$D$14*(W135/$W$5)^3+'LED Curve'!$D$15*(W135/$W$5)^2+'LED Curve'!$D$16*(W135/$W$5)^1+'LED Curve'!$D$17)*$AC$5))</f>
        <v>0</v>
      </c>
      <c r="AY135" s="59">
        <f>IF(AX135=0,0,IF(E135&lt;(SUM(AU135:AX135)+ ('LED Curve'!$D$14*(W135/$W$6)^3+'LED Curve'!$D$15*(W135/$W$6)^2+'LED Curve'!$D$16*(W135/$W$6)^1+'LED Curve'!$D$17)*$AC$6+((R$5-5)*Design!C$18)),0,         ('LED Curve'!$D$14*(W135/$W$6)^3+'LED Curve'!$D$15*(W135/$W$6)^2+'LED Curve'!$D$16*(W135/$W$6)^1+'LED Curve'!$D$17)*$AC$6))</f>
        <v>0</v>
      </c>
      <c r="AZ135" s="59">
        <f>IF(AY135=0,0,IF(E135&lt;(SUM(AU135:AY135)+('LED Curve'!$D$14*(W135/$Z$2)^3+'LED Curve'!$D$15*(W135/$Z$2)^2+'LED Curve'!$D$16*(W135/$Z$2)^1+'LED Curve'!$D$17)*$AE$2+((R$5-6)*Design!C$18)),0,         ('LED Curve'!$D$14*(W135/$Z$2)^3+'LED Curve'!$D$15*(W135/$Z$2)^2+'LED Curve'!$D$16*(W135/$Z$2)^1+'LED Curve'!$D$17)*$AE$2))</f>
        <v>0</v>
      </c>
      <c r="BA135" s="59">
        <f>IF(AZ135=0,0,IF(E135&lt;(SUM(AU135:AZ135)+('LED Curve'!$D$14*(W135/$Z$3)^3+'LED Curve'!$D$15*(W135/$Z$3)^2+'LED Curve'!$D$16*(W135/$Z$3)^1+'LED Curve'!$D$17)*$AE$3+((R$5-7)*Design!C$18)),0,         ('LED Curve'!$D$14*(W135/$Z$3)^3+'LED Curve'!$D$15*(W135/$Z$3)^2+'LED Curve'!$D$16*(W135/$Z$3)^1+'LED Curve'!$D$17)*$AE$3))</f>
        <v>0</v>
      </c>
      <c r="BB135" s="59">
        <f>IF(BA135=0,0,IF(E135&lt;(SUM(AU135:BA135)+('LED Curve'!$D$14*(W135/$Z$4)^3+'LED Curve'!$D$15*(W135/$Z$4)^2+'LED Curve'!$D$16*(W135/$Z$4)^1+'LED Curve'!$D$17)*$AE$4+((R$5-8)*Design!C$18)),0,         ('LED Curve'!$D$14*(W135/$Z$4)^3+'LED Curve'!$D$15*(W135/$Z$4)^2+'LED Curve'!$D$16*(W135/$Z$4)^1+'LED Curve'!$D$17)*$AE$4))</f>
        <v>0</v>
      </c>
      <c r="BC135" s="59">
        <f>IF(BB135=0,0,IF(E135&lt;(SUM(AU135:BB135)+('LED Curve'!$D$14*(W135/$Z$5)^3+'LED Curve'!$D$15*(W135/$Z$5)^2+'LED Curve'!$D$16*(W135/$Z$5)^1+'LED Curve'!$D$17)*$AE$5+((R$5-9)*Design!C$18)),0,         ('LED Curve'!$D$14*(W135/$Z$5)^3+'LED Curve'!$D$15*(W135/$Z$5)^2+'LED Curve'!$D$16*(W135/$Z$5)^1+'LED Curve'!$D$17)*$AE$5))</f>
        <v>0</v>
      </c>
      <c r="BD135" s="59">
        <f>IF(BC135=0,0,IF(E135&lt;(SUM(AU135:BC135)+('LED Curve'!$D$14*(W135/$Z$6)^3+'LED Curve'!$D$15*(W135/$Z$6)^2+'LED Curve'!$D$16*(W135/$Z$6)^1+'LED Curve'!$D$17)*$AE$6+((R$5-10)*Design!C$18)),0,         ('LED Curve'!$D$14*(W135/$Z$6)^3+'LED Curve'!$D$15*(W135/$Z$6)^2+'LED Curve'!$D$16*(W135/$Z$6)^1+'LED Curve'!$D$17)*$AE$6))</f>
        <v>0</v>
      </c>
      <c r="BE135">
        <f t="shared" si="158"/>
        <v>154.76265985036861</v>
      </c>
      <c r="BF135" s="64">
        <f t="shared" si="124"/>
        <v>268.40312489377436</v>
      </c>
      <c r="BG135" s="64">
        <f t="shared" si="125"/>
        <v>268.40312489377436</v>
      </c>
      <c r="BH135" s="64">
        <f t="shared" si="126"/>
        <v>0</v>
      </c>
      <c r="BI135" s="64">
        <f t="shared" si="127"/>
        <v>0</v>
      </c>
      <c r="BJ135" s="64">
        <f t="shared" si="128"/>
        <v>0</v>
      </c>
      <c r="BK135" s="64">
        <f t="shared" si="129"/>
        <v>0</v>
      </c>
      <c r="BL135" s="64">
        <f t="shared" si="130"/>
        <v>0</v>
      </c>
      <c r="BM135" s="64">
        <f t="shared" si="131"/>
        <v>0</v>
      </c>
      <c r="BN135" s="64">
        <f t="shared" si="132"/>
        <v>0</v>
      </c>
      <c r="BO135" s="64">
        <f t="shared" si="133"/>
        <v>0</v>
      </c>
      <c r="BQ135" s="67">
        <f t="shared" si="134"/>
        <v>276.72775071143889</v>
      </c>
      <c r="BR135" s="67">
        <f t="shared" si="135"/>
        <v>276.72775071143889</v>
      </c>
      <c r="BS135" s="67">
        <f t="shared" si="136"/>
        <v>276.72775071143889</v>
      </c>
      <c r="BT135" s="67">
        <f t="shared" si="137"/>
        <v>0</v>
      </c>
      <c r="BU135" s="67">
        <f t="shared" si="138"/>
        <v>0</v>
      </c>
      <c r="BV135" s="67">
        <f t="shared" si="139"/>
        <v>0</v>
      </c>
      <c r="BW135" s="67">
        <f t="shared" si="140"/>
        <v>0</v>
      </c>
      <c r="BX135" s="67">
        <f t="shared" si="141"/>
        <v>0</v>
      </c>
      <c r="BY135" s="67">
        <f t="shared" si="142"/>
        <v>0</v>
      </c>
      <c r="BZ135" s="67">
        <f t="shared" si="143"/>
        <v>0</v>
      </c>
      <c r="CB135" s="70">
        <f t="shared" si="144"/>
        <v>285.77986826775856</v>
      </c>
      <c r="CC135" s="70">
        <f t="shared" si="145"/>
        <v>285.77986826775856</v>
      </c>
      <c r="CD135" s="70">
        <f t="shared" si="146"/>
        <v>285.77986826775856</v>
      </c>
      <c r="CE135" s="70">
        <f t="shared" si="147"/>
        <v>0</v>
      </c>
      <c r="CF135" s="70">
        <f t="shared" si="148"/>
        <v>0</v>
      </c>
      <c r="CG135" s="70">
        <f t="shared" si="149"/>
        <v>0</v>
      </c>
      <c r="CH135" s="70">
        <f t="shared" si="150"/>
        <v>0</v>
      </c>
      <c r="CI135" s="70">
        <f t="shared" si="151"/>
        <v>0</v>
      </c>
      <c r="CJ135" s="70">
        <f t="shared" si="152"/>
        <v>0</v>
      </c>
      <c r="CK135" s="70">
        <f t="shared" si="153"/>
        <v>0</v>
      </c>
      <c r="CL135">
        <f t="shared" si="159"/>
        <v>857.33960480327573</v>
      </c>
      <c r="CM135" s="64">
        <f t="shared" si="160"/>
        <v>268.40312489377436</v>
      </c>
      <c r="CN135" s="64">
        <f t="shared" si="161"/>
        <v>268.40312489377436</v>
      </c>
      <c r="CO135" s="64">
        <f t="shared" si="162"/>
        <v>0</v>
      </c>
      <c r="CP135" s="64">
        <f t="shared" si="163"/>
        <v>0</v>
      </c>
      <c r="CQ135" s="64">
        <f t="shared" si="164"/>
        <v>0</v>
      </c>
      <c r="CR135" s="64">
        <f t="shared" si="165"/>
        <v>0</v>
      </c>
      <c r="CS135" s="64">
        <f t="shared" si="166"/>
        <v>0</v>
      </c>
      <c r="CT135" s="64">
        <f t="shared" si="167"/>
        <v>0</v>
      </c>
      <c r="CU135" s="64">
        <f t="shared" si="168"/>
        <v>0</v>
      </c>
      <c r="CV135" s="64">
        <f t="shared" si="169"/>
        <v>0</v>
      </c>
      <c r="CX135" s="103">
        <f t="shared" si="170"/>
        <v>276.72775071143889</v>
      </c>
      <c r="CY135" s="103">
        <f t="shared" si="171"/>
        <v>276.72775071143889</v>
      </c>
      <c r="CZ135" s="103">
        <f t="shared" si="172"/>
        <v>276.72775071143889</v>
      </c>
      <c r="DA135" s="103">
        <f t="shared" si="173"/>
        <v>0</v>
      </c>
      <c r="DB135" s="103">
        <f t="shared" si="174"/>
        <v>0</v>
      </c>
      <c r="DC135" s="103">
        <f t="shared" si="175"/>
        <v>0</v>
      </c>
      <c r="DD135" s="103">
        <f t="shared" si="176"/>
        <v>0</v>
      </c>
      <c r="DE135" s="103">
        <f t="shared" si="177"/>
        <v>0</v>
      </c>
      <c r="DF135" s="103">
        <f t="shared" si="178"/>
        <v>0</v>
      </c>
      <c r="DG135" s="103">
        <f t="shared" si="179"/>
        <v>0</v>
      </c>
      <c r="DI135" s="70">
        <f t="shared" si="180"/>
        <v>285.77986826775856</v>
      </c>
      <c r="DJ135" s="70">
        <f t="shared" si="181"/>
        <v>285.77986826775856</v>
      </c>
      <c r="DK135" s="70">
        <f t="shared" si="182"/>
        <v>285.77986826775856</v>
      </c>
      <c r="DL135" s="70">
        <f t="shared" si="183"/>
        <v>0</v>
      </c>
      <c r="DM135" s="70">
        <f t="shared" si="184"/>
        <v>0</v>
      </c>
      <c r="DN135" s="70">
        <f t="shared" si="185"/>
        <v>0</v>
      </c>
      <c r="DO135" s="70">
        <f t="shared" si="186"/>
        <v>0</v>
      </c>
      <c r="DP135" s="70">
        <f t="shared" si="187"/>
        <v>0</v>
      </c>
      <c r="DQ135" s="70">
        <f t="shared" si="188"/>
        <v>0</v>
      </c>
      <c r="DR135" s="70">
        <f t="shared" si="189"/>
        <v>0</v>
      </c>
      <c r="DT135">
        <f t="shared" si="190"/>
        <v>40.569424527926714</v>
      </c>
      <c r="DU135">
        <f t="shared" si="191"/>
        <v>46.518269631187273</v>
      </c>
      <c r="DV135">
        <f t="shared" si="192"/>
        <v>52.883944877829435</v>
      </c>
      <c r="DX135">
        <f t="shared" si="193"/>
        <v>0.93225212118479261</v>
      </c>
      <c r="DY135">
        <f t="shared" si="194"/>
        <v>0.93102980425099535</v>
      </c>
      <c r="DZ135">
        <f t="shared" si="195"/>
        <v>0.92975341725290628</v>
      </c>
      <c r="EB135">
        <f t="shared" si="196"/>
        <v>7.2406070566006147</v>
      </c>
      <c r="EC135">
        <f t="shared" si="197"/>
        <v>18.101517641501534</v>
      </c>
      <c r="ED135">
        <f t="shared" si="198"/>
        <v>0</v>
      </c>
      <c r="EE135">
        <f t="shared" si="199"/>
        <v>0</v>
      </c>
      <c r="EF135">
        <f t="shared" si="200"/>
        <v>0</v>
      </c>
      <c r="EG135">
        <f t="shared" si="201"/>
        <v>0</v>
      </c>
      <c r="EH135">
        <f t="shared" si="202"/>
        <v>0</v>
      </c>
      <c r="EI135">
        <f t="shared" si="203"/>
        <v>0</v>
      </c>
      <c r="EJ135">
        <f t="shared" si="204"/>
        <v>0</v>
      </c>
      <c r="EK135">
        <f t="shared" si="205"/>
        <v>0</v>
      </c>
      <c r="EM135">
        <f t="shared" si="206"/>
        <v>7.4601740254886018</v>
      </c>
      <c r="EN135">
        <f t="shared" si="207"/>
        <v>18.650435063721503</v>
      </c>
      <c r="EO135">
        <f t="shared" si="208"/>
        <v>16.785391557349353</v>
      </c>
      <c r="EP135">
        <f t="shared" si="209"/>
        <v>0</v>
      </c>
      <c r="EQ135">
        <f t="shared" si="210"/>
        <v>0</v>
      </c>
      <c r="ER135">
        <f t="shared" si="211"/>
        <v>0</v>
      </c>
      <c r="ES135">
        <f t="shared" si="212"/>
        <v>0</v>
      </c>
      <c r="ET135">
        <f t="shared" si="213"/>
        <v>0</v>
      </c>
      <c r="EU135">
        <f t="shared" si="214"/>
        <v>0</v>
      </c>
      <c r="EV135">
        <f t="shared" si="215"/>
        <v>0</v>
      </c>
      <c r="EX135">
        <f t="shared" si="216"/>
        <v>7.6918352251836986</v>
      </c>
      <c r="EY135">
        <f t="shared" si="217"/>
        <v>19.229588062959245</v>
      </c>
      <c r="EZ135">
        <f t="shared" si="218"/>
        <v>17.306629256663321</v>
      </c>
      <c r="FA135">
        <f t="shared" si="219"/>
        <v>0</v>
      </c>
      <c r="FB135">
        <f t="shared" si="220"/>
        <v>0</v>
      </c>
      <c r="FC135">
        <f t="shared" si="221"/>
        <v>0</v>
      </c>
      <c r="FD135">
        <f t="shared" si="222"/>
        <v>0</v>
      </c>
      <c r="FE135">
        <f t="shared" si="223"/>
        <v>0</v>
      </c>
      <c r="FF135">
        <f t="shared" si="224"/>
        <v>0</v>
      </c>
      <c r="FG135">
        <f t="shared" si="225"/>
        <v>0</v>
      </c>
      <c r="FJ135">
        <f>IF($W$2=0,0,IF(BF135&lt;=0,0,('LED Curve'!$D$19*(BF135/$W$2)^3+'LED Curve'!$D$20*(BF135/$W$2)^2+'LED Curve'!$D$21*(BF135/$W$2)^1+'LED Curve'!$D$22)*$AC$2*$W$2))</f>
        <v>873.70801228237247</v>
      </c>
      <c r="FK135">
        <f>IF($W$3=0,0,IF(BG135&lt;=0,0,('LED Curve'!$D$19*(BG135/$W$3)^3+'LED Curve'!$D$20*(BG135/$W$3)^2+'LED Curve'!$D$21*(BG135/$W$3)^1+'LED Curve'!$D$22)*$AC$3*$W$3))</f>
        <v>2184.2700307059313</v>
      </c>
      <c r="FL135">
        <f>IF($W$4=0,0,IF(BH135&lt;=0,0,('LED Curve'!$D$19*(BH135/$W$4)^3+'LED Curve'!$D$20*(BH135/$W$4)^2+'LED Curve'!$D$21*(BH135/$W$4)^1+'LED Curve'!$D$22)*$AC$4*$W$4))</f>
        <v>0</v>
      </c>
      <c r="FM135">
        <f>IF($W$5=0,0,IF(BI135&lt;=0,0,('LED Curve'!$D$19*(BI135/$W$5)^3+'LED Curve'!$D$20*(BI135/$W$5)^2+'LED Curve'!$D$21*(BI135/$W$5)^1+'LED Curve'!$D$22)*$AC$5*$W$5))</f>
        <v>0</v>
      </c>
      <c r="FN135">
        <f>IF($W$6=0,0,IF(BJ135&lt;=0,0,('LED Curve'!$D$19*(BJ135/$W$6)^3+'LED Curve'!$D$20*(BJ135/$W$6)^2+'LED Curve'!$D$21*(BJ135/$W$6)^1+'LED Curve'!$D$22)*$AC$6*$W$6))</f>
        <v>0</v>
      </c>
      <c r="FO135">
        <f>IF($Z$2=0,0,IF(BK135&lt;=0,0,('LED Curve'!$D$19*(BK135/$Z$2)^3+'LED Curve'!$D$20*(BK135/$Z$2)^2+'LED Curve'!$D$21*(BK135/$Z$2)^1+'LED Curve'!$D$22)*$AE$2*$Z$2))</f>
        <v>0</v>
      </c>
      <c r="FP135">
        <f>IF($Z$3=0,0,IF(BL135&lt;=0,0,('LED Curve'!$D$19*(BL135/$Z$3)^3+'LED Curve'!$D$20*(BL135/$Z$3)^2+'LED Curve'!$D$21*(BL135/$Z$3)^1+'LED Curve'!$D$22)*$AE$3*$Z$3))</f>
        <v>0</v>
      </c>
      <c r="FQ135">
        <f>IF($Z$4=0,0,IF(BM135&lt;=0,0,('LED Curve'!$D$19*(BM135/$Z$4)^3+'LED Curve'!$D$20*(BM135/$Z$4)^2+'LED Curve'!$D$21*(BM135/$Z$4)^1+'LED Curve'!$D$22)*$AE$4*$Z$4))</f>
        <v>0</v>
      </c>
      <c r="FR135">
        <f>IF($Z$5=0,0,IF(BN135&lt;=0,0,('LED Curve'!$D$19*(BN135/$Z$5)^3+'LED Curve'!$D$20*(BN135/$Z$5)^2+'LED Curve'!$D$21*(BN135/$Z$5)^1+'LED Curve'!$D$22)*$AE$5*$Z$5))</f>
        <v>0</v>
      </c>
      <c r="FS135">
        <f>IF($Z$6=0,0,IF(BO135&lt;=0,0,('LED Curve'!$D$19*(BO135/$Z$6)^3+'LED Curve'!$D$20*(BO135/$Z$6)^2+'LED Curve'!$D$21*(BO135/$Z$6)^1+'LED Curve'!$D$22)*$AE$6*$Z$6))</f>
        <v>0</v>
      </c>
      <c r="FU135">
        <f>IF($W$2=0,0,IF(BQ135&lt;=0,0,('LED Curve'!$D$19*(BQ135/$W$2)^3+'LED Curve'!$D$20*(BQ135/$W$2)^2+'LED Curve'!$D$21*(BQ135/$W$2)^1+'LED Curve'!$D$22)*$AC$2*$W$2))</f>
        <v>887.21159911376731</v>
      </c>
      <c r="FV135">
        <f>IF($W$3=0,0,IF(BR135&lt;=0,0,('LED Curve'!$D$19*(BR135/$W$3)^3+'LED Curve'!$D$20*(BR135/$W$3)^2+'LED Curve'!$D$21*(BR135/$W$3)^1+'LED Curve'!$D$22)*$AC$3*$W$3))</f>
        <v>2218.0289977844182</v>
      </c>
      <c r="FW135">
        <f>IF($W$4=0,0,IF(BS135&lt;=0,0,('LED Curve'!$D$19*(BS135/$W$4)^3+'LED Curve'!$D$20*(BS135/$W$4)^2+'LED Curve'!$D$21*(BS135/$W$4)^1+'LED Curve'!$D$22)*$AC$4*$W$4))</f>
        <v>1996.2260980059764</v>
      </c>
      <c r="FX135">
        <f>IF($W$5=0,0,IF(BT135&lt;=0,0,('LED Curve'!$D$19*(BT135/$W$5)^3+'LED Curve'!$D$20*(BT135/$W$5)^2+'LED Curve'!$D$21*(BT135/$W$5)^1+'LED Curve'!$D$22)*$AC$5*$W$5))</f>
        <v>0</v>
      </c>
      <c r="FY135">
        <f>IF($W$6=0,0,IF(BU135&lt;=0,0,('LED Curve'!$D$19*(BU135/$W$6)^3+'LED Curve'!$D$20*(BU135/$W$6)^2+'LED Curve'!$D$21*(BU135/$W$6)^1+'LED Curve'!$D$22)*$AC$6*$W$6))</f>
        <v>0</v>
      </c>
      <c r="FZ135">
        <f>IF($Z$2=0,0,IF(BV135&lt;=0,0,('LED Curve'!$D$19*(BV135/$Z$2)^3+'LED Curve'!$D$20*(BV135/$Z$2)^2+'LED Curve'!$D$21*(BV135/$Z$2)^1+'LED Curve'!$D$22)*$AE$2*$Z$2))</f>
        <v>0</v>
      </c>
      <c r="GA135">
        <f>IF($Z$3=0,0,IF(BW135&lt;=0,0,('LED Curve'!$D$19*(BW135/$Z$3)^3+'LED Curve'!$D$20*(BW135/$Z$3)^2+'LED Curve'!$D$21*(BW135/$Z$3)^1+'LED Curve'!$D$22)*$AE$3*$Z$3))</f>
        <v>0</v>
      </c>
      <c r="GB135">
        <f>IF($Z$4=0,0,IF(BX135&lt;=0,0,('LED Curve'!$D$19*(BX135/$Z$4)^3+'LED Curve'!$D$20*(BX135/$Z$4)^2+'LED Curve'!$D$21*(BX135/$Z$4)^1+'LED Curve'!$D$22)*$AE$4*$Z$4))</f>
        <v>0</v>
      </c>
      <c r="GC135">
        <f>IF($Z$5=0,0,IF(BY135&lt;=0,0,('LED Curve'!$D$19*(BY135/$Z$5)^3+'LED Curve'!$D$20*(BY135/$Z$5)^2+'LED Curve'!$D$21*(BY135/$Z$5)^1+'LED Curve'!$D$22)*$AE$5*$Z$5))</f>
        <v>0</v>
      </c>
      <c r="GD135">
        <f>IF($Z$6=0,0,IF(BZ135&lt;=0,0,('LED Curve'!$D$19*(BZ135/$Z$6)^3+'LED Curve'!$D$20*(BZ135/$Z$6)^2+'LED Curve'!$D$21*(BZ135/$Z$6)^1+'LED Curve'!$D$22)*$AE$6*$Z$6))</f>
        <v>0</v>
      </c>
      <c r="GF135">
        <f>IF($W$2=0,0,IF(CB135&lt;=0,0,('LED Curve'!$D$19*(CB135/$W$2)^3+'LED Curve'!$D$20*(CB135/$W$2)^2+'LED Curve'!$D$21*(CB135/$W$2)^1+'LED Curve'!$D$22)*$AC$2*$W$2))</f>
        <v>900.62915273979047</v>
      </c>
      <c r="GG135">
        <f>IF($W$3=0,0,IF(CC135&lt;=0,0,('LED Curve'!$D$19*(CC135/$W$3)^3+'LED Curve'!$D$20*(CC135/$W$3)^2+'LED Curve'!$D$21*(CC135/$W$3)^1+'LED Curve'!$D$22)*$AC$3*$W$3))</f>
        <v>2251.5728818494763</v>
      </c>
      <c r="GH135">
        <f>IF($W$4=0,0,IF(CD135&lt;=0,0,('LED Curve'!$D$19*(CD135/$W$4)^3+'LED Curve'!$D$20*(CD135/$W$4)^2+'LED Curve'!$D$21*(CD135/$W$4)^1+'LED Curve'!$D$22)*$AC$4*$W$4))</f>
        <v>2026.4155936645286</v>
      </c>
      <c r="GI135">
        <f>IF($W$5=0,0,IF(CE135&lt;=0,0,('LED Curve'!$D$19*(CE135/$W$5)^3+'LED Curve'!$D$20*(CE135/$W$5)^2+'LED Curve'!$D$21*(CE135/$W$5)^1+'LED Curve'!$D$22)*$AC$5*$W$5))</f>
        <v>0</v>
      </c>
      <c r="GJ135">
        <f>IF($W$6=0,0,IF(CF135&lt;=0,0,('LED Curve'!$D$19*(CF135/$W$6)^3+'LED Curve'!$D$20*(CF135/$W$6)^2+'LED Curve'!$D$21*(CF135/$W$6)^1+'LED Curve'!$D$22)*$AC$6*$W$6))</f>
        <v>0</v>
      </c>
      <c r="GK135">
        <f>IF($Z$2=0,0,IF(CG135&lt;=0,0,('LED Curve'!$D$19*(CG135/$Z$2)^3+'LED Curve'!$D$20*(CG135/$Z$2)^2+'LED Curve'!$D$21*(CG135/$Z$2)^1+'LED Curve'!$D$22)*$AE$2*$Z$2))</f>
        <v>0</v>
      </c>
      <c r="GL135">
        <f>IF($Z$3=0,0,IF(CH135&lt;=0,0,('LED Curve'!$D$19*(CH135/$Z$3)^3+'LED Curve'!$D$20*(CH135/$Z$3)^2+'LED Curve'!$D$21*(CH135/$Z$3)^1+'LED Curve'!$D$22)*$AE$3*$Z$3))</f>
        <v>0</v>
      </c>
      <c r="GM135">
        <f>IF($Z$4=0,0,IF(CI135&lt;=0,0,('LED Curve'!$D$19*(CI135/$Z$4)^3+'LED Curve'!$D$20*(CI135/$Z$4)^2+'LED Curve'!$D$21*(CI135/$Z$4)^1+'LED Curve'!$D$22)*$AE$4*$Z$4))</f>
        <v>0</v>
      </c>
      <c r="GN135">
        <f>IF($Z$5=0,0,IF(CJ135&lt;=0,0,('LED Curve'!$D$19*(CJ135/$Z$5)^3+'LED Curve'!$D$20*(CJ135/$Z$5)^2+'LED Curve'!$D$21*(CJ135/$Z$5)^1+'LED Curve'!$D$22)*$AE$5*$Z$5))</f>
        <v>0</v>
      </c>
      <c r="GO135">
        <f>IF($Z$6=0,0,IF(CK135&lt;=0,0,('LED Curve'!$D$19*(CK135/$Z$6)^3+'LED Curve'!$D$20*(CK135/$Z$6)^2+'LED Curve'!$D$21*(CK135/$Z$6)^1+'LED Curve'!$D$22)*$AE$6*$Z$6))</f>
        <v>0</v>
      </c>
      <c r="GQ135">
        <f t="shared" si="226"/>
        <v>3057.978042988304</v>
      </c>
      <c r="GR135">
        <f t="shared" si="154"/>
        <v>1293.0821575707259</v>
      </c>
      <c r="GS135">
        <f t="shared" si="227"/>
        <v>5101.4666949041621</v>
      </c>
      <c r="GT135">
        <f t="shared" si="155"/>
        <v>2793.2407780650465</v>
      </c>
      <c r="GU135">
        <f t="shared" si="228"/>
        <v>5178.6176282537954</v>
      </c>
      <c r="GV135">
        <f t="shared" si="156"/>
        <v>2616.505583695458</v>
      </c>
    </row>
    <row r="136" spans="1:204" ht="16.899999999999999">
      <c r="A136">
        <v>125</v>
      </c>
      <c r="B136">
        <f t="shared" si="117"/>
        <v>4.069010416666667E-3</v>
      </c>
      <c r="C136" s="50">
        <f t="shared" si="118"/>
        <v>151.23156910252953</v>
      </c>
      <c r="D136" s="50">
        <f t="shared" si="119"/>
        <v>168.19063233614392</v>
      </c>
      <c r="E136" s="50">
        <f t="shared" si="120"/>
        <v>185.14969556975831</v>
      </c>
      <c r="G136" s="52">
        <f t="shared" si="121"/>
        <v>2.4005010968655478</v>
      </c>
      <c r="H136" s="52">
        <f t="shared" si="122"/>
        <v>2.6696925767641893</v>
      </c>
      <c r="I136" s="52">
        <f t="shared" si="123"/>
        <v>2.9388840566628303</v>
      </c>
      <c r="J136" s="52">
        <f>IF(C136&lt;Calculation!D$19,0,G136)</f>
        <v>2.4005010968655478</v>
      </c>
      <c r="K136" s="52">
        <f>IF(D136&lt;Calculation!D$19,0,H136)</f>
        <v>2.6696925767641893</v>
      </c>
      <c r="L136" s="52">
        <f>IF(E136&lt;Calculation!D$19,0,I136)</f>
        <v>2.9388840566628303</v>
      </c>
      <c r="M136" s="52">
        <f>IF(IF(C136&lt;Calculation!D$19,0,C136*(R$3/(R$2+R$3)))&gt;0,$H$2*SIN(2*PI()*$E$2*B136)+$H$5,0)</f>
        <v>2.4169055913569211</v>
      </c>
      <c r="N136" s="52">
        <f>IF(IF(D136&lt;Calculation!D$19,0,D136*(R$3/(R$2+R$3)))&gt;0,$J$2*SIN(2*PI()*$E$2*B136)+$J$5,0)</f>
        <v>2.4919691645284519</v>
      </c>
      <c r="O136" s="52">
        <f>IF(IF(E136&lt;Calculation!D$19,0,E136*(R$3/(R$2+R$3)))&gt;0,$L$2*SIN(2*PI()*$E$2*B136)+$L$5,0)</f>
        <v>2.573580163347879</v>
      </c>
      <c r="Q136" s="55">
        <f>(M136/Design!C$43)*10^3</f>
        <v>268.54506570632458</v>
      </c>
      <c r="R136" s="55">
        <f>(N136/Design!C$43)*10^3</f>
        <v>276.88546272538355</v>
      </c>
      <c r="S136" s="55">
        <f>(O136/Design!C$43)*10^3</f>
        <v>285.95335148309766</v>
      </c>
      <c r="U136" s="55">
        <f>(($H$2*SIN(2*PI()*$E$2*B136)+$H$5)/Design!C$43)*10^3</f>
        <v>268.54506570632458</v>
      </c>
      <c r="V136" s="55">
        <f>(($J$2*SIN(2*PI()*$E$2*B136)+$J$5)/Design!C$43)*10^3</f>
        <v>276.88546272538355</v>
      </c>
      <c r="W136" s="55">
        <f>(($L$2*SIN(2*PI()*$E$2*B136)+$L$5)/Design!C$43)*10^3</f>
        <v>285.95335148309766</v>
      </c>
      <c r="Y136" s="99">
        <f>IF(C136&lt;('LED Curve'!$D$14*(U136/$W$2)^3+'LED Curve'!$D$15*(U136/$W$2)^2+'LED Curve'!$D$16*(U136/$W$2)^1+'LED Curve'!$D$17)*$AC$2+((R$5-1)*Design!C$18),0,         ('LED Curve'!$D$14*(U136/$W$2)^3+'LED Curve'!$D$15*(U136/$W$2)^2+'LED Curve'!$D$16*(U136/$W$2)^1+'LED Curve'!$D$17)*$AC$2)</f>
        <v>26.976473457732006</v>
      </c>
      <c r="Z136" s="99">
        <f>IF(Y136=0,0,IF(C136&lt;Y136+('LED Curve'!$D$14*(U136/$W$3)^3+'LED Curve'!$D$15*(U136/$W$3)^2+'LED Curve'!$D$16*(U136/$W$3)^1+'LED Curve'!$D$17)*$AC$3+((R$5-2)*Design!C$18),0,         ('LED Curve'!$D$14*(U136/$W$3)^3+'LED Curve'!$D$15*(U136/$W$3)^2+'LED Curve'!$D$16*(U136/$W$3)^1+'LED Curve'!$D$17)*$AC$3))</f>
        <v>67.44118364433001</v>
      </c>
      <c r="AA136" s="99">
        <f>IF(Z136=0,0,IF(C136&lt;(SUM(Y136:Z136)+('LED Curve'!$D$14*(U136/$W$4)^3+'LED Curve'!$D$15*(U136/$W$4)^2+'LED Curve'!$D$16*(U136/$W$4)^1+'LED Curve'!$D$17)*$AC$4+((R$5-3)*Design!C$18)),0,         ('LED Curve'!$D$14*(U136/$W$4)^3+'LED Curve'!$D$15*(U136/$W$4)^2+'LED Curve'!$D$16*(U136/$W$4)^1+'LED Curve'!$D$17)*$AC$4))</f>
        <v>0</v>
      </c>
      <c r="AB136" s="99">
        <f>IF(AA136=0,0,IF(C136&lt;(SUM(Y136:AA136)+('LED Curve'!$D$14*(U136/$W$5)^3+'LED Curve'!$D$15*(U136/$W$5)^2+'LED Curve'!$D$16*(U136/$W$5)^1+'LED Curve'!$D$17)*$AC$5+((R$5-4)*Design!C$18)),0,         ('LED Curve'!$D$14*(U136/$W$5)^3+'LED Curve'!$D$15*(U136/$W$5)^2+'LED Curve'!$D$16*(U136/$W$5)^1+'LED Curve'!$D$17)*$AC$5))</f>
        <v>0</v>
      </c>
      <c r="AC136" s="99">
        <f>IF(AB136=0,0,IF(C136&lt;(SUM(Y136:AB136)+ ('LED Curve'!$D$14*(U136/$W$6)^3+'LED Curve'!$D$15*(U136/$W$6)^2+'LED Curve'!$D$16*(U136/$W$6)^1+'LED Curve'!$D$17)*$AC$6+((R$5-5)*Design!C$18)),0,         ('LED Curve'!$D$14*(U136/$W$6)^3+'LED Curve'!$D$15*(U136/$W$6)^2+'LED Curve'!$D$16*(U136/$W$6)^1+'LED Curve'!$D$17)*$AC$6))</f>
        <v>0</v>
      </c>
      <c r="AD136" s="99">
        <f>IF(AC136=0,0,IF(C136&lt;(SUM(Y136:AC136)+('LED Curve'!$D$14*(U136/$Z$2)^3+'LED Curve'!$D$15*(U136/$Z$2)^2+'LED Curve'!$D$16*(U136/$Z$2)^1+'LED Curve'!$D$17)*$AE$2+((R$5-6)*Design!C$18)),0,         ('LED Curve'!$D$14*(U136/$Z$2)^3+'LED Curve'!$D$15*(U136/$Z$2)^2+'LED Curve'!$D$16*(U136/$Z$2)^1+'LED Curve'!$D$17)*$AE$2))</f>
        <v>0</v>
      </c>
      <c r="AE136" s="99">
        <f>IF(AD136=0,0,IF(C136&lt;(SUM(Y136:AD136)+('LED Curve'!$D$14*(U136/$Z$3)^3+'LED Curve'!$D$15*(U136/$Z$3)^2+'LED Curve'!$D$16*(U136/$Z$3)^1+'LED Curve'!$D$17)*$AE$3+((R$5-7)*Design!C$18)),0,         ('LED Curve'!$D$14*(U136/$Z$3)^3+'LED Curve'!$D$15*(U136/$Z$3)^2+'LED Curve'!$D$16*(U136/$Z$3)^1+'LED Curve'!$D$17)*$AE$3))</f>
        <v>0</v>
      </c>
      <c r="AF136" s="99">
        <f>IF(AE136=0,0,IF(C136&lt;(SUM(Y136:AE136)+('LED Curve'!$D$14*(U136/$Z$4)^3+'LED Curve'!$D$15*(U136/$Z$4)^2+'LED Curve'!$D$16*(U136/$Z$4)^1+'LED Curve'!$D$17)*$AE$4+((R$5-8)*Design!C$18)),0,         ('LED Curve'!$D$14*(U136/$Z$4)^3+'LED Curve'!$D$15*(U136/$Z$4)^2+'LED Curve'!$D$16*(U136/$Z$4)^1+'LED Curve'!$D$17)*$AE$4))</f>
        <v>0</v>
      </c>
      <c r="AG136" s="99">
        <f>IF(AF136=0,0,IF(C136&lt;(SUM(Y136:AF136)+('LED Curve'!$D$14*(U136/$Z$5)^3+'LED Curve'!$D$15*(U136/$Z$5)^2+'LED Curve'!$D$16*(U136/$Z$5)^1+'LED Curve'!$D$17)*$AE$5+((R$5-9)*Design!C$18)),0,         ('LED Curve'!$D$14*(U136/$Z$5)^3+'LED Curve'!$D$15*(U136/$Z$5)^2+'LED Curve'!$D$16*(U136/$Z$5)^1+'LED Curve'!$D$17)*$AE$5))</f>
        <v>0</v>
      </c>
      <c r="AH136" s="99">
        <f>IF(AG136=0,0,IF(C136&lt;(SUM(Y136:AG136)+('LED Curve'!$D$14*(U136/$Z$6)^3+'LED Curve'!$D$15*(U136/$Z$6)^2+'LED Curve'!$D$16*(U136/$Z$6)^1+'LED Curve'!$D$17)*$AE$6+((R$5-10)*Design!C$18)),0,         ('LED Curve'!$D$14*(U136/$Z$6)^3+'LED Curve'!$D$15*(U136/$Z$6)^2+'LED Curve'!$D$16*(U136/$Z$6)^1+'LED Curve'!$D$17)*$AE$6))</f>
        <v>0</v>
      </c>
      <c r="AI136">
        <f t="shared" si="157"/>
        <v>94.417657102062009</v>
      </c>
      <c r="AJ136" s="57">
        <f>IF(D136&lt;('LED Curve'!$D$14*(V136/$W$2)^3+'LED Curve'!$D$15*(V136/$W$2)^2+'LED Curve'!$D$16*(V136/$W$2)^1+'LED Curve'!$D$17)*$AC$2+((R$5-1)*Design!C$18),0,         ('LED Curve'!$D$14*(V136/$W$2)^3+'LED Curve'!$D$15*(V136/$W$2)^2+'LED Curve'!$D$16*(V136/$W$2)^1+'LED Curve'!$D$17)*$AC$2)</f>
        <v>26.957991921224746</v>
      </c>
      <c r="AK136" s="57">
        <f>IF(AJ136=0,0,IF(D136&lt;AJ136+('LED Curve'!$D$14*(V136/$W$3)^3+'LED Curve'!$D$15*(V136/$W$3)^2+'LED Curve'!$D$16*(V136/$W$3)^1+'LED Curve'!$D$17)*$AC$3+((R$5-1)*Design!C$18),0,         ('LED Curve'!$D$14*(V136/$W$3)^3+'LED Curve'!$D$15*(V136/$W$3)^2+'LED Curve'!$D$16*(V136/$W$3)^1+'LED Curve'!$D$17)*$AC$3))</f>
        <v>67.394979803061858</v>
      </c>
      <c r="AL136" s="57">
        <f>IF(AK136=0,0,IF(D136&lt;(SUM(AJ136:AK136)+('LED Curve'!$D$14*(V136/$W$4)^3+'LED Curve'!$D$15*(V136/$W$4)^2+'LED Curve'!$D$16*(V136/$W$4)^1+'LED Curve'!$D$17)*$AC$4+((R$5-1)*Design!C$18)),0,         ('LED Curve'!$D$14*(V136/$W$4)^3+'LED Curve'!$D$15*(V136/$W$4)^2+'LED Curve'!$D$16*(V136/$W$4)^1+'LED Curve'!$D$17)*$AC$4))</f>
        <v>60.655481822755675</v>
      </c>
      <c r="AM136" s="57">
        <f>IF(AL136=0,0,IF(D136&lt;(SUM(AJ136:AL136)+('LED Curve'!$D$14*(V136/$W$5)^3+'LED Curve'!$D$15*(V136/$W$5)^2+'LED Curve'!$D$16*(V136/$W$5)^1+'LED Curve'!$D$17)*$AC$5+((R$5-1)*Design!C$18)),0,         ('LED Curve'!$D$14*(V136/$W$5)^3+'LED Curve'!$D$15*(V136/$W$5)^2+'LED Curve'!$D$16*(V136/$W$5)^1+'LED Curve'!$D$17)*$AC$5))</f>
        <v>0</v>
      </c>
      <c r="AN136" s="57">
        <f>IF(AM136=0,0,IF(D136&lt;(SUM(AJ136:AM136)+ ('LED Curve'!$D$14*(V136/$W$6)^3+'LED Curve'!$D$15*(V136/$W$6)^2+'LED Curve'!$D$16*(V136/$W$6)^1+'LED Curve'!$D$17)*$AC$6+((R$5-1)*Design!C$18)),0,         ('LED Curve'!$D$14*(V136/$W$6)^3+'LED Curve'!$D$15*(V136/$W$6)^2+'LED Curve'!$D$16*(V136/$W$6)^1+'LED Curve'!$D$17)*$AC$6))</f>
        <v>0</v>
      </c>
      <c r="AO136" s="57">
        <f>IF(AN136=0,0,IF(D136&lt;(SUM(AJ136:AN136)+('LED Curve'!$D$14*(V136/$Z$2)^3+'LED Curve'!$D$15*(V136/$Z$2)^2+'LED Curve'!$D$16*(V136/$Z$2)^1+'LED Curve'!$D$17)*$AE$2+((R$5-1)*Design!C$18)),0,         ('LED Curve'!$D$14*(V136/$Z$2)^3+'LED Curve'!$D$15*(V136/$Z$2)^2+'LED Curve'!$D$16*(V136/$Z$2)^1+'LED Curve'!$D$17)*$AE$2))</f>
        <v>0</v>
      </c>
      <c r="AP136" s="57">
        <f>IF(AO136=0,0,IF(D136&lt;(SUM(AJ136:AO136)+('LED Curve'!$D$14*(V136/$Z$3)^3+'LED Curve'!$D$15*(V136/$Z$3)^2+'LED Curve'!$D$16*(V136/$Z$3)^1+'LED Curve'!$D$17)*$AE$3+((R$5-1)*Design!C$18)),0,         ('LED Curve'!$D$14*(V136/$Z$3)^3+'LED Curve'!$D$15*(V136/$Z$3)^2+'LED Curve'!$D$16*(V136/$Z$3)^1+'LED Curve'!$D$17)*$AE$3))</f>
        <v>0</v>
      </c>
      <c r="AQ136" s="57">
        <f>IF(AP136=0,0,IF(D136&lt;(SUM(AJ136:AP136)+('LED Curve'!$D$14*(V136/$Z$4)^3+'LED Curve'!$D$15*(V136/$Z$4)^2+'LED Curve'!$D$16*(V136/$Z$4)^1+'LED Curve'!$D$17)*$AE$4+((R$5-1)*Design!C$18)),0,         ('LED Curve'!$D$14*(V136/$Z$4)^3+'LED Curve'!$D$15*(V136/$Z$4)^2+'LED Curve'!$D$16*(V136/$Z$4)^1+'LED Curve'!$D$17)*$AE$4))</f>
        <v>0</v>
      </c>
      <c r="AR136" s="57">
        <f>IF(AQ136=0,0,IF(D136&lt;(SUM(AJ136:AQ136)+('LED Curve'!$D$14*(V136/$Z$5)^3+'LED Curve'!$D$15*(V136/$Z$5)^2+'LED Curve'!$D$16*(V136/$Z$5)^1+'LED Curve'!$D$17)*$AE$5+((R$5-1)*Design!C$18)),0,         ('LED Curve'!$D$14*(V136/$Z$5)^3+'LED Curve'!$D$15*(V136/$Z$5)^2+'LED Curve'!$D$16*(V136/$Z$5)^1+'LED Curve'!$D$17)*$AE$5))</f>
        <v>0</v>
      </c>
      <c r="AS136" s="57">
        <f>IF(AR136=0,0,IF(D136&lt;(SUM(AJ136:AR136)+('LED Curve'!$D$14*(V136/$Z$6)^3+'LED Curve'!$D$15*(V136/$Z$6)^2+'LED Curve'!$D$16*(V136/$Z$6)^1+'LED Curve'!$D$17)*$AE$6+((R$5-1)*Design!C$18)),0,         ('LED Curve'!$D$14*(V136/$Z$6)^3+'LED Curve'!$D$15*(V136/$Z$6)^2+'LED Curve'!$D$16*(V136/$Z$6)^1+'LED Curve'!$D$17)*$AE$6))</f>
        <v>0</v>
      </c>
      <c r="AU136" s="59">
        <f>IF(E136&lt;('LED Curve'!$D$14*(W136/$W$2)^3+'LED Curve'!$D$15*(W136/$W$2)^2+'LED Curve'!$D$16*(W136/$W$2)^1+'LED Curve'!$D$17)*$AC$2+((R$5-1)*Design!C$18),0,         ('LED Curve'!$D$14*(W136/$W$2)^3+'LED Curve'!$D$15*(W136/$W$2)^2+'LED Curve'!$D$16*(W136/$W$2)^1+'LED Curve'!$D$17)*$AC$2)</f>
        <v>26.91416805245769</v>
      </c>
      <c r="AV136" s="59">
        <f>IF(AU136=0,0,IF(E136&lt;AU136+('LED Curve'!$D$14*(W136/$W$3)^3+'LED Curve'!$D$15*(W136/$W$3)^2+'LED Curve'!$D$16*(W136/$W$3)^1+'LED Curve'!$D$17)*$AC$3+((R$5-2)*Design!C$18),0,         ('LED Curve'!$D$14*(W136/$W$3)^3+'LED Curve'!$D$15*(W136/$W$3)^2+'LED Curve'!$D$16*(W136/$W$3)^1+'LED Curve'!$D$17)*$AC$3))</f>
        <v>67.285420131144221</v>
      </c>
      <c r="AW136" s="59">
        <f>IF(AV136=0,0,IF(E136&lt;(SUM(AU136:AV136)+('LED Curve'!$D$14*(W136/$W$4)^3+'LED Curve'!$D$15*(W136/$W$4)^2+'LED Curve'!$D$16*(W136/$W$4)^1+'LED Curve'!$D$17)*$AC$4+((R$5-3)*Design!C$18)),0,         ('LED Curve'!$D$14*(W136/$W$4)^3+'LED Curve'!$D$15*(W136/$W$4)^2+'LED Curve'!$D$16*(W136/$W$4)^1+'LED Curve'!$D$17)*$AC$4))</f>
        <v>60.5568781180298</v>
      </c>
      <c r="AX136" s="59">
        <f>IF(AW136=0,0,IF(E136&lt;(SUM(AU136:AW136)+('LED Curve'!$D$14*(W136/$W$5)^3+'LED Curve'!$D$15*(W136/$W$5)^2+'LED Curve'!$D$16*(W136/$W$5)^1+'LED Curve'!$D$17)*$AC$5+((R$5-4)*Design!C$18)),0,         ('LED Curve'!$D$14*(W136/$W$5)^3+'LED Curve'!$D$15*(W136/$W$5)^2+'LED Curve'!$D$16*(W136/$W$5)^1+'LED Curve'!$D$17)*$AC$5))</f>
        <v>0</v>
      </c>
      <c r="AY136" s="59">
        <f>IF(AX136=0,0,IF(E136&lt;(SUM(AU136:AX136)+ ('LED Curve'!$D$14*(W136/$W$6)^3+'LED Curve'!$D$15*(W136/$W$6)^2+'LED Curve'!$D$16*(W136/$W$6)^1+'LED Curve'!$D$17)*$AC$6+((R$5-5)*Design!C$18)),0,         ('LED Curve'!$D$14*(W136/$W$6)^3+'LED Curve'!$D$15*(W136/$W$6)^2+'LED Curve'!$D$16*(W136/$W$6)^1+'LED Curve'!$D$17)*$AC$6))</f>
        <v>0</v>
      </c>
      <c r="AZ136" s="59">
        <f>IF(AY136=0,0,IF(E136&lt;(SUM(AU136:AY136)+('LED Curve'!$D$14*(W136/$Z$2)^3+'LED Curve'!$D$15*(W136/$Z$2)^2+'LED Curve'!$D$16*(W136/$Z$2)^1+'LED Curve'!$D$17)*$AE$2+((R$5-6)*Design!C$18)),0,         ('LED Curve'!$D$14*(W136/$Z$2)^3+'LED Curve'!$D$15*(W136/$Z$2)^2+'LED Curve'!$D$16*(W136/$Z$2)^1+'LED Curve'!$D$17)*$AE$2))</f>
        <v>0</v>
      </c>
      <c r="BA136" s="59">
        <f>IF(AZ136=0,0,IF(E136&lt;(SUM(AU136:AZ136)+('LED Curve'!$D$14*(W136/$Z$3)^3+'LED Curve'!$D$15*(W136/$Z$3)^2+'LED Curve'!$D$16*(W136/$Z$3)^1+'LED Curve'!$D$17)*$AE$3+((R$5-7)*Design!C$18)),0,         ('LED Curve'!$D$14*(W136/$Z$3)^3+'LED Curve'!$D$15*(W136/$Z$3)^2+'LED Curve'!$D$16*(W136/$Z$3)^1+'LED Curve'!$D$17)*$AE$3))</f>
        <v>0</v>
      </c>
      <c r="BB136" s="59">
        <f>IF(BA136=0,0,IF(E136&lt;(SUM(AU136:BA136)+('LED Curve'!$D$14*(W136/$Z$4)^3+'LED Curve'!$D$15*(W136/$Z$4)^2+'LED Curve'!$D$16*(W136/$Z$4)^1+'LED Curve'!$D$17)*$AE$4+((R$5-8)*Design!C$18)),0,         ('LED Curve'!$D$14*(W136/$Z$4)^3+'LED Curve'!$D$15*(W136/$Z$4)^2+'LED Curve'!$D$16*(W136/$Z$4)^1+'LED Curve'!$D$17)*$AE$4))</f>
        <v>0</v>
      </c>
      <c r="BC136" s="59">
        <f>IF(BB136=0,0,IF(E136&lt;(SUM(AU136:BB136)+('LED Curve'!$D$14*(W136/$Z$5)^3+'LED Curve'!$D$15*(W136/$Z$5)^2+'LED Curve'!$D$16*(W136/$Z$5)^1+'LED Curve'!$D$17)*$AE$5+((R$5-9)*Design!C$18)),0,         ('LED Curve'!$D$14*(W136/$Z$5)^3+'LED Curve'!$D$15*(W136/$Z$5)^2+'LED Curve'!$D$16*(W136/$Z$5)^1+'LED Curve'!$D$17)*$AE$5))</f>
        <v>0</v>
      </c>
      <c r="BD136" s="59">
        <f>IF(BC136=0,0,IF(E136&lt;(SUM(AU136:BC136)+('LED Curve'!$D$14*(W136/$Z$6)^3+'LED Curve'!$D$15*(W136/$Z$6)^2+'LED Curve'!$D$16*(W136/$Z$6)^1+'LED Curve'!$D$17)*$AE$6+((R$5-10)*Design!C$18)),0,         ('LED Curve'!$D$14*(W136/$Z$6)^3+'LED Curve'!$D$15*(W136/$Z$6)^2+'LED Curve'!$D$16*(W136/$Z$6)^1+'LED Curve'!$D$17)*$AE$6))</f>
        <v>0</v>
      </c>
      <c r="BE136">
        <f t="shared" si="158"/>
        <v>154.75646630163172</v>
      </c>
      <c r="BF136" s="64">
        <f t="shared" si="124"/>
        <v>268.54506570632458</v>
      </c>
      <c r="BG136" s="64">
        <f t="shared" si="125"/>
        <v>268.54506570632458</v>
      </c>
      <c r="BH136" s="64">
        <f t="shared" si="126"/>
        <v>0</v>
      </c>
      <c r="BI136" s="64">
        <f t="shared" si="127"/>
        <v>0</v>
      </c>
      <c r="BJ136" s="64">
        <f t="shared" si="128"/>
        <v>0</v>
      </c>
      <c r="BK136" s="64">
        <f t="shared" si="129"/>
        <v>0</v>
      </c>
      <c r="BL136" s="64">
        <f t="shared" si="130"/>
        <v>0</v>
      </c>
      <c r="BM136" s="64">
        <f t="shared" si="131"/>
        <v>0</v>
      </c>
      <c r="BN136" s="64">
        <f t="shared" si="132"/>
        <v>0</v>
      </c>
      <c r="BO136" s="64">
        <f t="shared" si="133"/>
        <v>0</v>
      </c>
      <c r="BQ136" s="67">
        <f t="shared" si="134"/>
        <v>276.88546272538355</v>
      </c>
      <c r="BR136" s="67">
        <f t="shared" si="135"/>
        <v>276.88546272538355</v>
      </c>
      <c r="BS136" s="67">
        <f t="shared" si="136"/>
        <v>276.88546272538355</v>
      </c>
      <c r="BT136" s="67">
        <f t="shared" si="137"/>
        <v>0</v>
      </c>
      <c r="BU136" s="67">
        <f t="shared" si="138"/>
        <v>0</v>
      </c>
      <c r="BV136" s="67">
        <f t="shared" si="139"/>
        <v>0</v>
      </c>
      <c r="BW136" s="67">
        <f t="shared" si="140"/>
        <v>0</v>
      </c>
      <c r="BX136" s="67">
        <f t="shared" si="141"/>
        <v>0</v>
      </c>
      <c r="BY136" s="67">
        <f t="shared" si="142"/>
        <v>0</v>
      </c>
      <c r="BZ136" s="67">
        <f t="shared" si="143"/>
        <v>0</v>
      </c>
      <c r="CB136" s="70">
        <f t="shared" si="144"/>
        <v>285.95335148309766</v>
      </c>
      <c r="CC136" s="70">
        <f t="shared" si="145"/>
        <v>285.95335148309766</v>
      </c>
      <c r="CD136" s="70">
        <f t="shared" si="146"/>
        <v>285.95335148309766</v>
      </c>
      <c r="CE136" s="70">
        <f t="shared" si="147"/>
        <v>0</v>
      </c>
      <c r="CF136" s="70">
        <f t="shared" si="148"/>
        <v>0</v>
      </c>
      <c r="CG136" s="70">
        <f t="shared" si="149"/>
        <v>0</v>
      </c>
      <c r="CH136" s="70">
        <f t="shared" si="150"/>
        <v>0</v>
      </c>
      <c r="CI136" s="70">
        <f t="shared" si="151"/>
        <v>0</v>
      </c>
      <c r="CJ136" s="70">
        <f t="shared" si="152"/>
        <v>0</v>
      </c>
      <c r="CK136" s="70">
        <f t="shared" si="153"/>
        <v>0</v>
      </c>
      <c r="CL136">
        <f t="shared" si="159"/>
        <v>857.86005444929299</v>
      </c>
      <c r="CM136" s="64">
        <f t="shared" si="160"/>
        <v>268.54506570632458</v>
      </c>
      <c r="CN136" s="64">
        <f t="shared" si="161"/>
        <v>268.54506570632458</v>
      </c>
      <c r="CO136" s="64">
        <f t="shared" si="162"/>
        <v>0</v>
      </c>
      <c r="CP136" s="64">
        <f t="shared" si="163"/>
        <v>0</v>
      </c>
      <c r="CQ136" s="64">
        <f t="shared" si="164"/>
        <v>0</v>
      </c>
      <c r="CR136" s="64">
        <f t="shared" si="165"/>
        <v>0</v>
      </c>
      <c r="CS136" s="64">
        <f t="shared" si="166"/>
        <v>0</v>
      </c>
      <c r="CT136" s="64">
        <f t="shared" si="167"/>
        <v>0</v>
      </c>
      <c r="CU136" s="64">
        <f t="shared" si="168"/>
        <v>0</v>
      </c>
      <c r="CV136" s="64">
        <f t="shared" si="169"/>
        <v>0</v>
      </c>
      <c r="CX136" s="103">
        <f t="shared" si="170"/>
        <v>276.88546272538355</v>
      </c>
      <c r="CY136" s="103">
        <f t="shared" si="171"/>
        <v>276.88546272538355</v>
      </c>
      <c r="CZ136" s="103">
        <f t="shared" si="172"/>
        <v>276.88546272538355</v>
      </c>
      <c r="DA136" s="103">
        <f t="shared" si="173"/>
        <v>0</v>
      </c>
      <c r="DB136" s="103">
        <f t="shared" si="174"/>
        <v>0</v>
      </c>
      <c r="DC136" s="103">
        <f t="shared" si="175"/>
        <v>0</v>
      </c>
      <c r="DD136" s="103">
        <f t="shared" si="176"/>
        <v>0</v>
      </c>
      <c r="DE136" s="103">
        <f t="shared" si="177"/>
        <v>0</v>
      </c>
      <c r="DF136" s="103">
        <f t="shared" si="178"/>
        <v>0</v>
      </c>
      <c r="DG136" s="103">
        <f t="shared" si="179"/>
        <v>0</v>
      </c>
      <c r="DI136" s="70">
        <f t="shared" si="180"/>
        <v>285.95335148309766</v>
      </c>
      <c r="DJ136" s="70">
        <f t="shared" si="181"/>
        <v>285.95335148309766</v>
      </c>
      <c r="DK136" s="70">
        <f t="shared" si="182"/>
        <v>285.95335148309766</v>
      </c>
      <c r="DL136" s="70">
        <f t="shared" si="183"/>
        <v>0</v>
      </c>
      <c r="DM136" s="70">
        <f t="shared" si="184"/>
        <v>0</v>
      </c>
      <c r="DN136" s="70">
        <f t="shared" si="185"/>
        <v>0</v>
      </c>
      <c r="DO136" s="70">
        <f t="shared" si="186"/>
        <v>0</v>
      </c>
      <c r="DP136" s="70">
        <f t="shared" si="187"/>
        <v>0</v>
      </c>
      <c r="DQ136" s="70">
        <f t="shared" si="188"/>
        <v>0</v>
      </c>
      <c r="DR136" s="70">
        <f t="shared" si="189"/>
        <v>0</v>
      </c>
      <c r="DT136">
        <f t="shared" si="190"/>
        <v>40.61249166150936</v>
      </c>
      <c r="DU136">
        <f t="shared" si="191"/>
        <v>46.569541060468069</v>
      </c>
      <c r="DV136">
        <f t="shared" si="192"/>
        <v>52.944175974247628</v>
      </c>
      <c r="DX136">
        <f t="shared" si="193"/>
        <v>0.94448726875706046</v>
      </c>
      <c r="DY136">
        <f t="shared" si="194"/>
        <v>0.94364468867175622</v>
      </c>
      <c r="DZ136">
        <f t="shared" si="195"/>
        <v>0.94278119244254166</v>
      </c>
      <c r="EB136">
        <f t="shared" si="196"/>
        <v>7.2443988372315626</v>
      </c>
      <c r="EC136">
        <f t="shared" si="197"/>
        <v>18.110997093078907</v>
      </c>
      <c r="ED136">
        <f t="shared" si="198"/>
        <v>0</v>
      </c>
      <c r="EE136">
        <f t="shared" si="199"/>
        <v>0</v>
      </c>
      <c r="EF136">
        <f t="shared" si="200"/>
        <v>0</v>
      </c>
      <c r="EG136">
        <f t="shared" si="201"/>
        <v>0</v>
      </c>
      <c r="EH136">
        <f t="shared" si="202"/>
        <v>0</v>
      </c>
      <c r="EI136">
        <f t="shared" si="203"/>
        <v>0</v>
      </c>
      <c r="EJ136">
        <f t="shared" si="204"/>
        <v>0</v>
      </c>
      <c r="EK136">
        <f t="shared" si="205"/>
        <v>0</v>
      </c>
      <c r="EM136">
        <f t="shared" si="206"/>
        <v>7.4642760672554651</v>
      </c>
      <c r="EN136">
        <f t="shared" si="207"/>
        <v>18.660690168138665</v>
      </c>
      <c r="EO136">
        <f t="shared" si="208"/>
        <v>16.794621151324794</v>
      </c>
      <c r="EP136">
        <f t="shared" si="209"/>
        <v>0</v>
      </c>
      <c r="EQ136">
        <f t="shared" si="210"/>
        <v>0</v>
      </c>
      <c r="ER136">
        <f t="shared" si="211"/>
        <v>0</v>
      </c>
      <c r="ES136">
        <f t="shared" si="212"/>
        <v>0</v>
      </c>
      <c r="ET136">
        <f t="shared" si="213"/>
        <v>0</v>
      </c>
      <c r="EU136">
        <f t="shared" si="214"/>
        <v>0</v>
      </c>
      <c r="EV136">
        <f t="shared" si="215"/>
        <v>0</v>
      </c>
      <c r="EX136">
        <f t="shared" si="216"/>
        <v>7.6961965569795918</v>
      </c>
      <c r="EY136">
        <f t="shared" si="217"/>
        <v>19.240491392448977</v>
      </c>
      <c r="EZ136">
        <f t="shared" si="218"/>
        <v>17.31644225320408</v>
      </c>
      <c r="FA136">
        <f t="shared" si="219"/>
        <v>0</v>
      </c>
      <c r="FB136">
        <f t="shared" si="220"/>
        <v>0</v>
      </c>
      <c r="FC136">
        <f t="shared" si="221"/>
        <v>0</v>
      </c>
      <c r="FD136">
        <f t="shared" si="222"/>
        <v>0</v>
      </c>
      <c r="FE136">
        <f t="shared" si="223"/>
        <v>0</v>
      </c>
      <c r="FF136">
        <f t="shared" si="224"/>
        <v>0</v>
      </c>
      <c r="FG136">
        <f t="shared" si="225"/>
        <v>0</v>
      </c>
      <c r="FJ136">
        <f>IF($W$2=0,0,IF(BF136&lt;=0,0,('LED Curve'!$D$19*(BF136/$W$2)^3+'LED Curve'!$D$20*(BF136/$W$2)^2+'LED Curve'!$D$21*(BF136/$W$2)^1+'LED Curve'!$D$22)*$AC$2*$W$2))</f>
        <v>873.94745769230337</v>
      </c>
      <c r="FK136">
        <f>IF($W$3=0,0,IF(BG136&lt;=0,0,('LED Curve'!$D$19*(BG136/$W$3)^3+'LED Curve'!$D$20*(BG136/$W$3)^2+'LED Curve'!$D$21*(BG136/$W$3)^1+'LED Curve'!$D$22)*$AC$3*$W$3))</f>
        <v>2184.8686442307585</v>
      </c>
      <c r="FL136">
        <f>IF($W$4=0,0,IF(BH136&lt;=0,0,('LED Curve'!$D$19*(BH136/$W$4)^3+'LED Curve'!$D$20*(BH136/$W$4)^2+'LED Curve'!$D$21*(BH136/$W$4)^1+'LED Curve'!$D$22)*$AC$4*$W$4))</f>
        <v>0</v>
      </c>
      <c r="FM136">
        <f>IF($W$5=0,0,IF(BI136&lt;=0,0,('LED Curve'!$D$19*(BI136/$W$5)^3+'LED Curve'!$D$20*(BI136/$W$5)^2+'LED Curve'!$D$21*(BI136/$W$5)^1+'LED Curve'!$D$22)*$AC$5*$W$5))</f>
        <v>0</v>
      </c>
      <c r="FN136">
        <f>IF($W$6=0,0,IF(BJ136&lt;=0,0,('LED Curve'!$D$19*(BJ136/$W$6)^3+'LED Curve'!$D$20*(BJ136/$W$6)^2+'LED Curve'!$D$21*(BJ136/$W$6)^1+'LED Curve'!$D$22)*$AC$6*$W$6))</f>
        <v>0</v>
      </c>
      <c r="FO136">
        <f>IF($Z$2=0,0,IF(BK136&lt;=0,0,('LED Curve'!$D$19*(BK136/$Z$2)^3+'LED Curve'!$D$20*(BK136/$Z$2)^2+'LED Curve'!$D$21*(BK136/$Z$2)^1+'LED Curve'!$D$22)*$AE$2*$Z$2))</f>
        <v>0</v>
      </c>
      <c r="FP136">
        <f>IF($Z$3=0,0,IF(BL136&lt;=0,0,('LED Curve'!$D$19*(BL136/$Z$3)^3+'LED Curve'!$D$20*(BL136/$Z$3)^2+'LED Curve'!$D$21*(BL136/$Z$3)^1+'LED Curve'!$D$22)*$AE$3*$Z$3))</f>
        <v>0</v>
      </c>
      <c r="FQ136">
        <f>IF($Z$4=0,0,IF(BM136&lt;=0,0,('LED Curve'!$D$19*(BM136/$Z$4)^3+'LED Curve'!$D$20*(BM136/$Z$4)^2+'LED Curve'!$D$21*(BM136/$Z$4)^1+'LED Curve'!$D$22)*$AE$4*$Z$4))</f>
        <v>0</v>
      </c>
      <c r="FR136">
        <f>IF($Z$5=0,0,IF(BN136&lt;=0,0,('LED Curve'!$D$19*(BN136/$Z$5)^3+'LED Curve'!$D$20*(BN136/$Z$5)^2+'LED Curve'!$D$21*(BN136/$Z$5)^1+'LED Curve'!$D$22)*$AE$5*$Z$5))</f>
        <v>0</v>
      </c>
      <c r="FS136">
        <f>IF($Z$6=0,0,IF(BO136&lt;=0,0,('LED Curve'!$D$19*(BO136/$Z$6)^3+'LED Curve'!$D$20*(BO136/$Z$6)^2+'LED Curve'!$D$21*(BO136/$Z$6)^1+'LED Curve'!$D$22)*$AE$6*$Z$6))</f>
        <v>0</v>
      </c>
      <c r="FU136">
        <f>IF($W$2=0,0,IF(BQ136&lt;=0,0,('LED Curve'!$D$19*(BQ136/$W$2)^3+'LED Curve'!$D$20*(BQ136/$W$2)^2+'LED Curve'!$D$21*(BQ136/$W$2)^1+'LED Curve'!$D$22)*$AC$2*$W$2))</f>
        <v>887.45674847415364</v>
      </c>
      <c r="FV136">
        <f>IF($W$3=0,0,IF(BR136&lt;=0,0,('LED Curve'!$D$19*(BR136/$W$3)^3+'LED Curve'!$D$20*(BR136/$W$3)^2+'LED Curve'!$D$21*(BR136/$W$3)^1+'LED Curve'!$D$22)*$AC$3*$W$3))</f>
        <v>2218.6418711853839</v>
      </c>
      <c r="FW136">
        <f>IF($W$4=0,0,IF(BS136&lt;=0,0,('LED Curve'!$D$19*(BS136/$W$4)^3+'LED Curve'!$D$20*(BS136/$W$4)^2+'LED Curve'!$D$21*(BS136/$W$4)^1+'LED Curve'!$D$22)*$AC$4*$W$4))</f>
        <v>1996.7776840668457</v>
      </c>
      <c r="FX136">
        <f>IF($W$5=0,0,IF(BT136&lt;=0,0,('LED Curve'!$D$19*(BT136/$W$5)^3+'LED Curve'!$D$20*(BT136/$W$5)^2+'LED Curve'!$D$21*(BT136/$W$5)^1+'LED Curve'!$D$22)*$AC$5*$W$5))</f>
        <v>0</v>
      </c>
      <c r="FY136">
        <f>IF($W$6=0,0,IF(BU136&lt;=0,0,('LED Curve'!$D$19*(BU136/$W$6)^3+'LED Curve'!$D$20*(BU136/$W$6)^2+'LED Curve'!$D$21*(BU136/$W$6)^1+'LED Curve'!$D$22)*$AC$6*$W$6))</f>
        <v>0</v>
      </c>
      <c r="FZ136">
        <f>IF($Z$2=0,0,IF(BV136&lt;=0,0,('LED Curve'!$D$19*(BV136/$Z$2)^3+'LED Curve'!$D$20*(BV136/$Z$2)^2+'LED Curve'!$D$21*(BV136/$Z$2)^1+'LED Curve'!$D$22)*$AE$2*$Z$2))</f>
        <v>0</v>
      </c>
      <c r="GA136">
        <f>IF($Z$3=0,0,IF(BW136&lt;=0,0,('LED Curve'!$D$19*(BW136/$Z$3)^3+'LED Curve'!$D$20*(BW136/$Z$3)^2+'LED Curve'!$D$21*(BW136/$Z$3)^1+'LED Curve'!$D$22)*$AE$3*$Z$3))</f>
        <v>0</v>
      </c>
      <c r="GB136">
        <f>IF($Z$4=0,0,IF(BX136&lt;=0,0,('LED Curve'!$D$19*(BX136/$Z$4)^3+'LED Curve'!$D$20*(BX136/$Z$4)^2+'LED Curve'!$D$21*(BX136/$Z$4)^1+'LED Curve'!$D$22)*$AE$4*$Z$4))</f>
        <v>0</v>
      </c>
      <c r="GC136">
        <f>IF($Z$5=0,0,IF(BY136&lt;=0,0,('LED Curve'!$D$19*(BY136/$Z$5)^3+'LED Curve'!$D$20*(BY136/$Z$5)^2+'LED Curve'!$D$21*(BY136/$Z$5)^1+'LED Curve'!$D$22)*$AE$5*$Z$5))</f>
        <v>0</v>
      </c>
      <c r="GD136">
        <f>IF($Z$6=0,0,IF(BZ136&lt;=0,0,('LED Curve'!$D$19*(BZ136/$Z$6)^3+'LED Curve'!$D$20*(BZ136/$Z$6)^2+'LED Curve'!$D$21*(BZ136/$Z$6)^1+'LED Curve'!$D$22)*$AE$6*$Z$6))</f>
        <v>0</v>
      </c>
      <c r="GF136">
        <f>IF($W$2=0,0,IF(CB136&lt;=0,0,('LED Curve'!$D$19*(CB136/$W$2)^3+'LED Curve'!$D$20*(CB136/$W$2)^2+'LED Curve'!$D$21*(CB136/$W$2)^1+'LED Curve'!$D$22)*$AC$2*$W$2))</f>
        <v>900.87320713004112</v>
      </c>
      <c r="GG136">
        <f>IF($W$3=0,0,IF(CC136&lt;=0,0,('LED Curve'!$D$19*(CC136/$W$3)^3+'LED Curve'!$D$20*(CC136/$W$3)^2+'LED Curve'!$D$21*(CC136/$W$3)^1+'LED Curve'!$D$22)*$AC$3*$W$3))</f>
        <v>2252.183017825103</v>
      </c>
      <c r="GH136">
        <f>IF($W$4=0,0,IF(CD136&lt;=0,0,('LED Curve'!$D$19*(CD136/$W$4)^3+'LED Curve'!$D$20*(CD136/$W$4)^2+'LED Curve'!$D$21*(CD136/$W$4)^1+'LED Curve'!$D$22)*$AC$4*$W$4))</f>
        <v>2026.9647160425925</v>
      </c>
      <c r="GI136">
        <f>IF($W$5=0,0,IF(CE136&lt;=0,0,('LED Curve'!$D$19*(CE136/$W$5)^3+'LED Curve'!$D$20*(CE136/$W$5)^2+'LED Curve'!$D$21*(CE136/$W$5)^1+'LED Curve'!$D$22)*$AC$5*$W$5))</f>
        <v>0</v>
      </c>
      <c r="GJ136">
        <f>IF($W$6=0,0,IF(CF136&lt;=0,0,('LED Curve'!$D$19*(CF136/$W$6)^3+'LED Curve'!$D$20*(CF136/$W$6)^2+'LED Curve'!$D$21*(CF136/$W$6)^1+'LED Curve'!$D$22)*$AC$6*$W$6))</f>
        <v>0</v>
      </c>
      <c r="GK136">
        <f>IF($Z$2=0,0,IF(CG136&lt;=0,0,('LED Curve'!$D$19*(CG136/$Z$2)^3+'LED Curve'!$D$20*(CG136/$Z$2)^2+'LED Curve'!$D$21*(CG136/$Z$2)^1+'LED Curve'!$D$22)*$AE$2*$Z$2))</f>
        <v>0</v>
      </c>
      <c r="GL136">
        <f>IF($Z$3=0,0,IF(CH136&lt;=0,0,('LED Curve'!$D$19*(CH136/$Z$3)^3+'LED Curve'!$D$20*(CH136/$Z$3)^2+'LED Curve'!$D$21*(CH136/$Z$3)^1+'LED Curve'!$D$22)*$AE$3*$Z$3))</f>
        <v>0</v>
      </c>
      <c r="GM136">
        <f>IF($Z$4=0,0,IF(CI136&lt;=0,0,('LED Curve'!$D$19*(CI136/$Z$4)^3+'LED Curve'!$D$20*(CI136/$Z$4)^2+'LED Curve'!$D$21*(CI136/$Z$4)^1+'LED Curve'!$D$22)*$AE$4*$Z$4))</f>
        <v>0</v>
      </c>
      <c r="GN136">
        <f>IF($Z$5=0,0,IF(CJ136&lt;=0,0,('LED Curve'!$D$19*(CJ136/$Z$5)^3+'LED Curve'!$D$20*(CJ136/$Z$5)^2+'LED Curve'!$D$21*(CJ136/$Z$5)^1+'LED Curve'!$D$22)*$AE$5*$Z$5))</f>
        <v>0</v>
      </c>
      <c r="GO136">
        <f>IF($Z$6=0,0,IF(CK136&lt;=0,0,('LED Curve'!$D$19*(CK136/$Z$6)^3+'LED Curve'!$D$20*(CK136/$Z$6)^2+'LED Curve'!$D$21*(CK136/$Z$6)^1+'LED Curve'!$D$22)*$AE$6*$Z$6))</f>
        <v>0</v>
      </c>
      <c r="GQ136">
        <f t="shared" si="226"/>
        <v>3058.816101923062</v>
      </c>
      <c r="GR136">
        <f t="shared" si="154"/>
        <v>1293.9202165054839</v>
      </c>
      <c r="GS136">
        <f t="shared" si="227"/>
        <v>5102.8763037263834</v>
      </c>
      <c r="GT136">
        <f t="shared" si="155"/>
        <v>2794.6503868872678</v>
      </c>
      <c r="GU136">
        <f t="shared" si="228"/>
        <v>5180.020940997736</v>
      </c>
      <c r="GV136">
        <f t="shared" si="156"/>
        <v>2617.9088964393986</v>
      </c>
    </row>
    <row r="137" spans="1:204" ht="16.899999999999999">
      <c r="A137">
        <v>126</v>
      </c>
      <c r="B137">
        <f t="shared" si="117"/>
        <v>4.1015625000000002E-3</v>
      </c>
      <c r="C137" s="50">
        <f t="shared" si="118"/>
        <v>151.28906379036167</v>
      </c>
      <c r="D137" s="50">
        <f t="shared" si="119"/>
        <v>168.25451532262406</v>
      </c>
      <c r="E137" s="50">
        <f t="shared" si="120"/>
        <v>185.21996685488648</v>
      </c>
      <c r="G137" s="52">
        <f t="shared" si="121"/>
        <v>2.4014137109581215</v>
      </c>
      <c r="H137" s="52">
        <f t="shared" si="122"/>
        <v>2.6707065924226039</v>
      </c>
      <c r="I137" s="52">
        <f t="shared" si="123"/>
        <v>2.9399994738870867</v>
      </c>
      <c r="J137" s="52">
        <f>IF(C137&lt;Calculation!D$19,0,G137)</f>
        <v>2.4014137109581215</v>
      </c>
      <c r="K137" s="52">
        <f>IF(D137&lt;Calculation!D$19,0,H137)</f>
        <v>2.6707065924226039</v>
      </c>
      <c r="L137" s="52">
        <f>IF(E137&lt;Calculation!D$19,0,I137)</f>
        <v>2.9399994738870867</v>
      </c>
      <c r="M137" s="52">
        <f>IF(IF(C137&lt;Calculation!D$19,0,C137*(R$3/(R$2+R$3)))&gt;0,$H$2*SIN(2*PI()*$E$2*B137)+$H$5,0)</f>
        <v>2.4178182054494948</v>
      </c>
      <c r="N137" s="52">
        <f>IF(IF(D137&lt;Calculation!D$19,0,D137*(R$3/(R$2+R$3)))&gt;0,$J$2*SIN(2*PI()*$E$2*B137)+$J$5,0)</f>
        <v>2.4929831801868669</v>
      </c>
      <c r="O137" s="52">
        <f>IF(IF(E137&lt;Calculation!D$19,0,E137*(R$3/(R$2+R$3)))&gt;0,$L$2*SIN(2*PI()*$E$2*B137)+$L$5,0)</f>
        <v>2.5746955805721354</v>
      </c>
      <c r="Q137" s="55">
        <f>(M137/Design!C$43)*10^3</f>
        <v>268.64646727216609</v>
      </c>
      <c r="R137" s="55">
        <f>(N137/Design!C$43)*10^3</f>
        <v>276.99813113187412</v>
      </c>
      <c r="S137" s="55">
        <f>(O137/Design!C$43)*10^3</f>
        <v>286.07728673023723</v>
      </c>
      <c r="U137" s="55">
        <f>(($H$2*SIN(2*PI()*$E$2*B137)+$H$5)/Design!C$43)*10^3</f>
        <v>268.64646727216609</v>
      </c>
      <c r="V137" s="55">
        <f>(($J$2*SIN(2*PI()*$E$2*B137)+$J$5)/Design!C$43)*10^3</f>
        <v>276.99813113187412</v>
      </c>
      <c r="W137" s="55">
        <f>(($L$2*SIN(2*PI()*$E$2*B137)+$L$5)/Design!C$43)*10^3</f>
        <v>286.07728673023723</v>
      </c>
      <c r="Y137" s="99">
        <f>IF(C137&lt;('LED Curve'!$D$14*(U137/$W$2)^3+'LED Curve'!$D$15*(U137/$W$2)^2+'LED Curve'!$D$16*(U137/$W$2)^1+'LED Curve'!$D$17)*$AC$2+((R$5-1)*Design!C$18),0,         ('LED Curve'!$D$14*(U137/$W$2)^3+'LED Curve'!$D$15*(U137/$W$2)^2+'LED Curve'!$D$16*(U137/$W$2)^1+'LED Curve'!$D$17)*$AC$2)</f>
        <v>26.976370678835586</v>
      </c>
      <c r="Z137" s="99">
        <f>IF(Y137=0,0,IF(C137&lt;Y137+('LED Curve'!$D$14*(U137/$W$3)^3+'LED Curve'!$D$15*(U137/$W$3)^2+'LED Curve'!$D$16*(U137/$W$3)^1+'LED Curve'!$D$17)*$AC$3+((R$5-2)*Design!C$18),0,         ('LED Curve'!$D$14*(U137/$W$3)^3+'LED Curve'!$D$15*(U137/$W$3)^2+'LED Curve'!$D$16*(U137/$W$3)^1+'LED Curve'!$D$17)*$AC$3))</f>
        <v>67.440926697088969</v>
      </c>
      <c r="AA137" s="99">
        <f>IF(Z137=0,0,IF(C137&lt;(SUM(Y137:Z137)+('LED Curve'!$D$14*(U137/$W$4)^3+'LED Curve'!$D$15*(U137/$W$4)^2+'LED Curve'!$D$16*(U137/$W$4)^1+'LED Curve'!$D$17)*$AC$4+((R$5-3)*Design!C$18)),0,         ('LED Curve'!$D$14*(U137/$W$4)^3+'LED Curve'!$D$15*(U137/$W$4)^2+'LED Curve'!$D$16*(U137/$W$4)^1+'LED Curve'!$D$17)*$AC$4))</f>
        <v>0</v>
      </c>
      <c r="AB137" s="99">
        <f>IF(AA137=0,0,IF(C137&lt;(SUM(Y137:AA137)+('LED Curve'!$D$14*(U137/$W$5)^3+'LED Curve'!$D$15*(U137/$W$5)^2+'LED Curve'!$D$16*(U137/$W$5)^1+'LED Curve'!$D$17)*$AC$5+((R$5-4)*Design!C$18)),0,         ('LED Curve'!$D$14*(U137/$W$5)^3+'LED Curve'!$D$15*(U137/$W$5)^2+'LED Curve'!$D$16*(U137/$W$5)^1+'LED Curve'!$D$17)*$AC$5))</f>
        <v>0</v>
      </c>
      <c r="AC137" s="99">
        <f>IF(AB137=0,0,IF(C137&lt;(SUM(Y137:AB137)+ ('LED Curve'!$D$14*(U137/$W$6)^3+'LED Curve'!$D$15*(U137/$W$6)^2+'LED Curve'!$D$16*(U137/$W$6)^1+'LED Curve'!$D$17)*$AC$6+((R$5-5)*Design!C$18)),0,         ('LED Curve'!$D$14*(U137/$W$6)^3+'LED Curve'!$D$15*(U137/$W$6)^2+'LED Curve'!$D$16*(U137/$W$6)^1+'LED Curve'!$D$17)*$AC$6))</f>
        <v>0</v>
      </c>
      <c r="AD137" s="99">
        <f>IF(AC137=0,0,IF(C137&lt;(SUM(Y137:AC137)+('LED Curve'!$D$14*(U137/$Z$2)^3+'LED Curve'!$D$15*(U137/$Z$2)^2+'LED Curve'!$D$16*(U137/$Z$2)^1+'LED Curve'!$D$17)*$AE$2+((R$5-6)*Design!C$18)),0,         ('LED Curve'!$D$14*(U137/$Z$2)^3+'LED Curve'!$D$15*(U137/$Z$2)^2+'LED Curve'!$D$16*(U137/$Z$2)^1+'LED Curve'!$D$17)*$AE$2))</f>
        <v>0</v>
      </c>
      <c r="AE137" s="99">
        <f>IF(AD137=0,0,IF(C137&lt;(SUM(Y137:AD137)+('LED Curve'!$D$14*(U137/$Z$3)^3+'LED Curve'!$D$15*(U137/$Z$3)^2+'LED Curve'!$D$16*(U137/$Z$3)^1+'LED Curve'!$D$17)*$AE$3+((R$5-7)*Design!C$18)),0,         ('LED Curve'!$D$14*(U137/$Z$3)^3+'LED Curve'!$D$15*(U137/$Z$3)^2+'LED Curve'!$D$16*(U137/$Z$3)^1+'LED Curve'!$D$17)*$AE$3))</f>
        <v>0</v>
      </c>
      <c r="AF137" s="99">
        <f>IF(AE137=0,0,IF(C137&lt;(SUM(Y137:AE137)+('LED Curve'!$D$14*(U137/$Z$4)^3+'LED Curve'!$D$15*(U137/$Z$4)^2+'LED Curve'!$D$16*(U137/$Z$4)^1+'LED Curve'!$D$17)*$AE$4+((R$5-8)*Design!C$18)),0,         ('LED Curve'!$D$14*(U137/$Z$4)^3+'LED Curve'!$D$15*(U137/$Z$4)^2+'LED Curve'!$D$16*(U137/$Z$4)^1+'LED Curve'!$D$17)*$AE$4))</f>
        <v>0</v>
      </c>
      <c r="AG137" s="99">
        <f>IF(AF137=0,0,IF(C137&lt;(SUM(Y137:AF137)+('LED Curve'!$D$14*(U137/$Z$5)^3+'LED Curve'!$D$15*(U137/$Z$5)^2+'LED Curve'!$D$16*(U137/$Z$5)^1+'LED Curve'!$D$17)*$AE$5+((R$5-9)*Design!C$18)),0,         ('LED Curve'!$D$14*(U137/$Z$5)^3+'LED Curve'!$D$15*(U137/$Z$5)^2+'LED Curve'!$D$16*(U137/$Z$5)^1+'LED Curve'!$D$17)*$AE$5))</f>
        <v>0</v>
      </c>
      <c r="AH137" s="99">
        <f>IF(AG137=0,0,IF(C137&lt;(SUM(Y137:AG137)+('LED Curve'!$D$14*(U137/$Z$6)^3+'LED Curve'!$D$15*(U137/$Z$6)^2+'LED Curve'!$D$16*(U137/$Z$6)^1+'LED Curve'!$D$17)*$AE$6+((R$5-10)*Design!C$18)),0,         ('LED Curve'!$D$14*(U137/$Z$6)^3+'LED Curve'!$D$15*(U137/$Z$6)^2+'LED Curve'!$D$16*(U137/$Z$6)^1+'LED Curve'!$D$17)*$AE$6))</f>
        <v>0</v>
      </c>
      <c r="AI137">
        <f t="shared" si="157"/>
        <v>94.417297375924562</v>
      </c>
      <c r="AJ137" s="57">
        <f>IF(D137&lt;('LED Curve'!$D$14*(V137/$W$2)^3+'LED Curve'!$D$15*(V137/$W$2)^2+'LED Curve'!$D$16*(V137/$W$2)^1+'LED Curve'!$D$17)*$AC$2+((R$5-1)*Design!C$18),0,         ('LED Curve'!$D$14*(V137/$W$2)^3+'LED Curve'!$D$15*(V137/$W$2)^2+'LED Curve'!$D$16*(V137/$W$2)^1+'LED Curve'!$D$17)*$AC$2)</f>
        <v>26.957601254055852</v>
      </c>
      <c r="AK137" s="57">
        <f>IF(AJ137=0,0,IF(D137&lt;AJ137+('LED Curve'!$D$14*(V137/$W$3)^3+'LED Curve'!$D$15*(V137/$W$3)^2+'LED Curve'!$D$16*(V137/$W$3)^1+'LED Curve'!$D$17)*$AC$3+((R$5-1)*Design!C$18),0,         ('LED Curve'!$D$14*(V137/$W$3)^3+'LED Curve'!$D$15*(V137/$W$3)^2+'LED Curve'!$D$16*(V137/$W$3)^1+'LED Curve'!$D$17)*$AC$3))</f>
        <v>67.394003135139627</v>
      </c>
      <c r="AL137" s="57">
        <f>IF(AK137=0,0,IF(D137&lt;(SUM(AJ137:AK137)+('LED Curve'!$D$14*(V137/$W$4)^3+'LED Curve'!$D$15*(V137/$W$4)^2+'LED Curve'!$D$16*(V137/$W$4)^1+'LED Curve'!$D$17)*$AC$4+((R$5-1)*Design!C$18)),0,         ('LED Curve'!$D$14*(V137/$W$4)^3+'LED Curve'!$D$15*(V137/$W$4)^2+'LED Curve'!$D$16*(V137/$W$4)^1+'LED Curve'!$D$17)*$AC$4))</f>
        <v>60.654602821625666</v>
      </c>
      <c r="AM137" s="57">
        <f>IF(AL137=0,0,IF(D137&lt;(SUM(AJ137:AL137)+('LED Curve'!$D$14*(V137/$W$5)^3+'LED Curve'!$D$15*(V137/$W$5)^2+'LED Curve'!$D$16*(V137/$W$5)^1+'LED Curve'!$D$17)*$AC$5+((R$5-1)*Design!C$18)),0,         ('LED Curve'!$D$14*(V137/$W$5)^3+'LED Curve'!$D$15*(V137/$W$5)^2+'LED Curve'!$D$16*(V137/$W$5)^1+'LED Curve'!$D$17)*$AC$5))</f>
        <v>0</v>
      </c>
      <c r="AN137" s="57">
        <f>IF(AM137=0,0,IF(D137&lt;(SUM(AJ137:AM137)+ ('LED Curve'!$D$14*(V137/$W$6)^3+'LED Curve'!$D$15*(V137/$W$6)^2+'LED Curve'!$D$16*(V137/$W$6)^1+'LED Curve'!$D$17)*$AC$6+((R$5-1)*Design!C$18)),0,         ('LED Curve'!$D$14*(V137/$W$6)^3+'LED Curve'!$D$15*(V137/$W$6)^2+'LED Curve'!$D$16*(V137/$W$6)^1+'LED Curve'!$D$17)*$AC$6))</f>
        <v>0</v>
      </c>
      <c r="AO137" s="57">
        <f>IF(AN137=0,0,IF(D137&lt;(SUM(AJ137:AN137)+('LED Curve'!$D$14*(V137/$Z$2)^3+'LED Curve'!$D$15*(V137/$Z$2)^2+'LED Curve'!$D$16*(V137/$Z$2)^1+'LED Curve'!$D$17)*$AE$2+((R$5-1)*Design!C$18)),0,         ('LED Curve'!$D$14*(V137/$Z$2)^3+'LED Curve'!$D$15*(V137/$Z$2)^2+'LED Curve'!$D$16*(V137/$Z$2)^1+'LED Curve'!$D$17)*$AE$2))</f>
        <v>0</v>
      </c>
      <c r="AP137" s="57">
        <f>IF(AO137=0,0,IF(D137&lt;(SUM(AJ137:AO137)+('LED Curve'!$D$14*(V137/$Z$3)^3+'LED Curve'!$D$15*(V137/$Z$3)^2+'LED Curve'!$D$16*(V137/$Z$3)^1+'LED Curve'!$D$17)*$AE$3+((R$5-1)*Design!C$18)),0,         ('LED Curve'!$D$14*(V137/$Z$3)^3+'LED Curve'!$D$15*(V137/$Z$3)^2+'LED Curve'!$D$16*(V137/$Z$3)^1+'LED Curve'!$D$17)*$AE$3))</f>
        <v>0</v>
      </c>
      <c r="AQ137" s="57">
        <f>IF(AP137=0,0,IF(D137&lt;(SUM(AJ137:AP137)+('LED Curve'!$D$14*(V137/$Z$4)^3+'LED Curve'!$D$15*(V137/$Z$4)^2+'LED Curve'!$D$16*(V137/$Z$4)^1+'LED Curve'!$D$17)*$AE$4+((R$5-1)*Design!C$18)),0,         ('LED Curve'!$D$14*(V137/$Z$4)^3+'LED Curve'!$D$15*(V137/$Z$4)^2+'LED Curve'!$D$16*(V137/$Z$4)^1+'LED Curve'!$D$17)*$AE$4))</f>
        <v>0</v>
      </c>
      <c r="AR137" s="57">
        <f>IF(AQ137=0,0,IF(D137&lt;(SUM(AJ137:AQ137)+('LED Curve'!$D$14*(V137/$Z$5)^3+'LED Curve'!$D$15*(V137/$Z$5)^2+'LED Curve'!$D$16*(V137/$Z$5)^1+'LED Curve'!$D$17)*$AE$5+((R$5-1)*Design!C$18)),0,         ('LED Curve'!$D$14*(V137/$Z$5)^3+'LED Curve'!$D$15*(V137/$Z$5)^2+'LED Curve'!$D$16*(V137/$Z$5)^1+'LED Curve'!$D$17)*$AE$5))</f>
        <v>0</v>
      </c>
      <c r="AS137" s="57">
        <f>IF(AR137=0,0,IF(D137&lt;(SUM(AJ137:AR137)+('LED Curve'!$D$14*(V137/$Z$6)^3+'LED Curve'!$D$15*(V137/$Z$6)^2+'LED Curve'!$D$16*(V137/$Z$6)^1+'LED Curve'!$D$17)*$AE$6+((R$5-1)*Design!C$18)),0,         ('LED Curve'!$D$14*(V137/$Z$6)^3+'LED Curve'!$D$15*(V137/$Z$6)^2+'LED Curve'!$D$16*(V137/$Z$6)^1+'LED Curve'!$D$17)*$AE$6))</f>
        <v>0</v>
      </c>
      <c r="AU137" s="59">
        <f>IF(E137&lt;('LED Curve'!$D$14*(W137/$W$2)^3+'LED Curve'!$D$15*(W137/$W$2)^2+'LED Curve'!$D$16*(W137/$W$2)^1+'LED Curve'!$D$17)*$AC$2+((R$5-1)*Design!C$18),0,         ('LED Curve'!$D$14*(W137/$W$2)^3+'LED Curve'!$D$15*(W137/$W$2)^2+'LED Curve'!$D$16*(W137/$W$2)^1+'LED Curve'!$D$17)*$AC$2)</f>
        <v>26.913392762931505</v>
      </c>
      <c r="AV137" s="59">
        <f>IF(AU137=0,0,IF(E137&lt;AU137+('LED Curve'!$D$14*(W137/$W$3)^3+'LED Curve'!$D$15*(W137/$W$3)^2+'LED Curve'!$D$16*(W137/$W$3)^1+'LED Curve'!$D$17)*$AC$3+((R$5-2)*Design!C$18),0,         ('LED Curve'!$D$14*(W137/$W$3)^3+'LED Curve'!$D$15*(W137/$W$3)^2+'LED Curve'!$D$16*(W137/$W$3)^1+'LED Curve'!$D$17)*$AC$3))</f>
        <v>67.283481907328763</v>
      </c>
      <c r="AW137" s="59">
        <f>IF(AV137=0,0,IF(E137&lt;(SUM(AU137:AV137)+('LED Curve'!$D$14*(W137/$W$4)^3+'LED Curve'!$D$15*(W137/$W$4)^2+'LED Curve'!$D$16*(W137/$W$4)^1+'LED Curve'!$D$17)*$AC$4+((R$5-3)*Design!C$18)),0,         ('LED Curve'!$D$14*(W137/$W$4)^3+'LED Curve'!$D$15*(W137/$W$4)^2+'LED Curve'!$D$16*(W137/$W$4)^1+'LED Curve'!$D$17)*$AC$4))</f>
        <v>60.555133716595883</v>
      </c>
      <c r="AX137" s="59">
        <f>IF(AW137=0,0,IF(E137&lt;(SUM(AU137:AW137)+('LED Curve'!$D$14*(W137/$W$5)^3+'LED Curve'!$D$15*(W137/$W$5)^2+'LED Curve'!$D$16*(W137/$W$5)^1+'LED Curve'!$D$17)*$AC$5+((R$5-4)*Design!C$18)),0,         ('LED Curve'!$D$14*(W137/$W$5)^3+'LED Curve'!$D$15*(W137/$W$5)^2+'LED Curve'!$D$16*(W137/$W$5)^1+'LED Curve'!$D$17)*$AC$5))</f>
        <v>0</v>
      </c>
      <c r="AY137" s="59">
        <f>IF(AX137=0,0,IF(E137&lt;(SUM(AU137:AX137)+ ('LED Curve'!$D$14*(W137/$W$6)^3+'LED Curve'!$D$15*(W137/$W$6)^2+'LED Curve'!$D$16*(W137/$W$6)^1+'LED Curve'!$D$17)*$AC$6+((R$5-5)*Design!C$18)),0,         ('LED Curve'!$D$14*(W137/$W$6)^3+'LED Curve'!$D$15*(W137/$W$6)^2+'LED Curve'!$D$16*(W137/$W$6)^1+'LED Curve'!$D$17)*$AC$6))</f>
        <v>0</v>
      </c>
      <c r="AZ137" s="59">
        <f>IF(AY137=0,0,IF(E137&lt;(SUM(AU137:AY137)+('LED Curve'!$D$14*(W137/$Z$2)^3+'LED Curve'!$D$15*(W137/$Z$2)^2+'LED Curve'!$D$16*(W137/$Z$2)^1+'LED Curve'!$D$17)*$AE$2+((R$5-6)*Design!C$18)),0,         ('LED Curve'!$D$14*(W137/$Z$2)^3+'LED Curve'!$D$15*(W137/$Z$2)^2+'LED Curve'!$D$16*(W137/$Z$2)^1+'LED Curve'!$D$17)*$AE$2))</f>
        <v>0</v>
      </c>
      <c r="BA137" s="59">
        <f>IF(AZ137=0,0,IF(E137&lt;(SUM(AU137:AZ137)+('LED Curve'!$D$14*(W137/$Z$3)^3+'LED Curve'!$D$15*(W137/$Z$3)^2+'LED Curve'!$D$16*(W137/$Z$3)^1+'LED Curve'!$D$17)*$AE$3+((R$5-7)*Design!C$18)),0,         ('LED Curve'!$D$14*(W137/$Z$3)^3+'LED Curve'!$D$15*(W137/$Z$3)^2+'LED Curve'!$D$16*(W137/$Z$3)^1+'LED Curve'!$D$17)*$AE$3))</f>
        <v>0</v>
      </c>
      <c r="BB137" s="59">
        <f>IF(BA137=0,0,IF(E137&lt;(SUM(AU137:BA137)+('LED Curve'!$D$14*(W137/$Z$4)^3+'LED Curve'!$D$15*(W137/$Z$4)^2+'LED Curve'!$D$16*(W137/$Z$4)^1+'LED Curve'!$D$17)*$AE$4+((R$5-8)*Design!C$18)),0,         ('LED Curve'!$D$14*(W137/$Z$4)^3+'LED Curve'!$D$15*(W137/$Z$4)^2+'LED Curve'!$D$16*(W137/$Z$4)^1+'LED Curve'!$D$17)*$AE$4))</f>
        <v>0</v>
      </c>
      <c r="BC137" s="59">
        <f>IF(BB137=0,0,IF(E137&lt;(SUM(AU137:BB137)+('LED Curve'!$D$14*(W137/$Z$5)^3+'LED Curve'!$D$15*(W137/$Z$5)^2+'LED Curve'!$D$16*(W137/$Z$5)^1+'LED Curve'!$D$17)*$AE$5+((R$5-9)*Design!C$18)),0,         ('LED Curve'!$D$14*(W137/$Z$5)^3+'LED Curve'!$D$15*(W137/$Z$5)^2+'LED Curve'!$D$16*(W137/$Z$5)^1+'LED Curve'!$D$17)*$AE$5))</f>
        <v>0</v>
      </c>
      <c r="BD137" s="59">
        <f>IF(BC137=0,0,IF(E137&lt;(SUM(AU137:BC137)+('LED Curve'!$D$14*(W137/$Z$6)^3+'LED Curve'!$D$15*(W137/$Z$6)^2+'LED Curve'!$D$16*(W137/$Z$6)^1+'LED Curve'!$D$17)*$AE$6+((R$5-10)*Design!C$18)),0,         ('LED Curve'!$D$14*(W137/$Z$6)^3+'LED Curve'!$D$15*(W137/$Z$6)^2+'LED Curve'!$D$16*(W137/$Z$6)^1+'LED Curve'!$D$17)*$AE$6))</f>
        <v>0</v>
      </c>
      <c r="BE137">
        <f t="shared" si="158"/>
        <v>154.75200838685615</v>
      </c>
      <c r="BF137" s="64">
        <f t="shared" si="124"/>
        <v>268.64646727216609</v>
      </c>
      <c r="BG137" s="64">
        <f t="shared" si="125"/>
        <v>268.64646727216609</v>
      </c>
      <c r="BH137" s="64">
        <f t="shared" si="126"/>
        <v>0</v>
      </c>
      <c r="BI137" s="64">
        <f t="shared" si="127"/>
        <v>0</v>
      </c>
      <c r="BJ137" s="64">
        <f t="shared" si="128"/>
        <v>0</v>
      </c>
      <c r="BK137" s="64">
        <f t="shared" si="129"/>
        <v>0</v>
      </c>
      <c r="BL137" s="64">
        <f t="shared" si="130"/>
        <v>0</v>
      </c>
      <c r="BM137" s="64">
        <f t="shared" si="131"/>
        <v>0</v>
      </c>
      <c r="BN137" s="64">
        <f t="shared" si="132"/>
        <v>0</v>
      </c>
      <c r="BO137" s="64">
        <f t="shared" si="133"/>
        <v>0</v>
      </c>
      <c r="BQ137" s="67">
        <f t="shared" si="134"/>
        <v>276.99813113187412</v>
      </c>
      <c r="BR137" s="67">
        <f t="shared" si="135"/>
        <v>276.99813113187412</v>
      </c>
      <c r="BS137" s="67">
        <f t="shared" si="136"/>
        <v>276.99813113187412</v>
      </c>
      <c r="BT137" s="67">
        <f t="shared" si="137"/>
        <v>0</v>
      </c>
      <c r="BU137" s="67">
        <f t="shared" si="138"/>
        <v>0</v>
      </c>
      <c r="BV137" s="67">
        <f t="shared" si="139"/>
        <v>0</v>
      </c>
      <c r="BW137" s="67">
        <f t="shared" si="140"/>
        <v>0</v>
      </c>
      <c r="BX137" s="67">
        <f t="shared" si="141"/>
        <v>0</v>
      </c>
      <c r="BY137" s="67">
        <f t="shared" si="142"/>
        <v>0</v>
      </c>
      <c r="BZ137" s="67">
        <f t="shared" si="143"/>
        <v>0</v>
      </c>
      <c r="CB137" s="70">
        <f t="shared" si="144"/>
        <v>286.07728673023723</v>
      </c>
      <c r="CC137" s="70">
        <f t="shared" si="145"/>
        <v>286.07728673023723</v>
      </c>
      <c r="CD137" s="70">
        <f t="shared" si="146"/>
        <v>286.07728673023723</v>
      </c>
      <c r="CE137" s="70">
        <f t="shared" si="147"/>
        <v>0</v>
      </c>
      <c r="CF137" s="70">
        <f t="shared" si="148"/>
        <v>0</v>
      </c>
      <c r="CG137" s="70">
        <f t="shared" si="149"/>
        <v>0</v>
      </c>
      <c r="CH137" s="70">
        <f t="shared" si="150"/>
        <v>0</v>
      </c>
      <c r="CI137" s="70">
        <f t="shared" si="151"/>
        <v>0</v>
      </c>
      <c r="CJ137" s="70">
        <f t="shared" si="152"/>
        <v>0</v>
      </c>
      <c r="CK137" s="70">
        <f t="shared" si="153"/>
        <v>0</v>
      </c>
      <c r="CL137">
        <f t="shared" si="159"/>
        <v>858.2318601907117</v>
      </c>
      <c r="CM137" s="64">
        <f t="shared" si="160"/>
        <v>268.64646727216609</v>
      </c>
      <c r="CN137" s="64">
        <f t="shared" si="161"/>
        <v>268.64646727216609</v>
      </c>
      <c r="CO137" s="64">
        <f t="shared" si="162"/>
        <v>0</v>
      </c>
      <c r="CP137" s="64">
        <f t="shared" si="163"/>
        <v>0</v>
      </c>
      <c r="CQ137" s="64">
        <f t="shared" si="164"/>
        <v>0</v>
      </c>
      <c r="CR137" s="64">
        <f t="shared" si="165"/>
        <v>0</v>
      </c>
      <c r="CS137" s="64">
        <f t="shared" si="166"/>
        <v>0</v>
      </c>
      <c r="CT137" s="64">
        <f t="shared" si="167"/>
        <v>0</v>
      </c>
      <c r="CU137" s="64">
        <f t="shared" si="168"/>
        <v>0</v>
      </c>
      <c r="CV137" s="64">
        <f t="shared" si="169"/>
        <v>0</v>
      </c>
      <c r="CX137" s="103">
        <f t="shared" si="170"/>
        <v>276.99813113187412</v>
      </c>
      <c r="CY137" s="103">
        <f t="shared" si="171"/>
        <v>276.99813113187412</v>
      </c>
      <c r="CZ137" s="103">
        <f t="shared" si="172"/>
        <v>276.99813113187412</v>
      </c>
      <c r="DA137" s="103">
        <f t="shared" si="173"/>
        <v>0</v>
      </c>
      <c r="DB137" s="103">
        <f t="shared" si="174"/>
        <v>0</v>
      </c>
      <c r="DC137" s="103">
        <f t="shared" si="175"/>
        <v>0</v>
      </c>
      <c r="DD137" s="103">
        <f t="shared" si="176"/>
        <v>0</v>
      </c>
      <c r="DE137" s="103">
        <f t="shared" si="177"/>
        <v>0</v>
      </c>
      <c r="DF137" s="103">
        <f t="shared" si="178"/>
        <v>0</v>
      </c>
      <c r="DG137" s="103">
        <f t="shared" si="179"/>
        <v>0</v>
      </c>
      <c r="DI137" s="70">
        <f t="shared" si="180"/>
        <v>286.07728673023723</v>
      </c>
      <c r="DJ137" s="70">
        <f t="shared" si="181"/>
        <v>286.07728673023723</v>
      </c>
      <c r="DK137" s="70">
        <f t="shared" si="182"/>
        <v>286.07728673023723</v>
      </c>
      <c r="DL137" s="70">
        <f t="shared" si="183"/>
        <v>0</v>
      </c>
      <c r="DM137" s="70">
        <f t="shared" si="184"/>
        <v>0</v>
      </c>
      <c r="DN137" s="70">
        <f t="shared" si="185"/>
        <v>0</v>
      </c>
      <c r="DO137" s="70">
        <f t="shared" si="186"/>
        <v>0</v>
      </c>
      <c r="DP137" s="70">
        <f t="shared" si="187"/>
        <v>0</v>
      </c>
      <c r="DQ137" s="70">
        <f t="shared" si="188"/>
        <v>0</v>
      </c>
      <c r="DR137" s="70">
        <f t="shared" si="189"/>
        <v>0</v>
      </c>
      <c r="DT137">
        <f t="shared" si="190"/>
        <v>40.643272524194046</v>
      </c>
      <c r="DU137">
        <f t="shared" si="191"/>
        <v>46.606186298866149</v>
      </c>
      <c r="DV137">
        <f t="shared" si="192"/>
        <v>52.987225566110403</v>
      </c>
      <c r="DX137">
        <f t="shared" si="193"/>
        <v>0.95672796124029424</v>
      </c>
      <c r="DY137">
        <f t="shared" si="194"/>
        <v>0.9562657341047015</v>
      </c>
      <c r="DZ137">
        <f t="shared" si="195"/>
        <v>0.95581574474557984</v>
      </c>
      <c r="EB137">
        <f t="shared" si="196"/>
        <v>7.2471066826936248</v>
      </c>
      <c r="EC137">
        <f t="shared" si="197"/>
        <v>18.117766706734063</v>
      </c>
      <c r="ED137">
        <f t="shared" si="198"/>
        <v>0</v>
      </c>
      <c r="EE137">
        <f t="shared" si="199"/>
        <v>0</v>
      </c>
      <c r="EF137">
        <f t="shared" si="200"/>
        <v>0</v>
      </c>
      <c r="EG137">
        <f t="shared" si="201"/>
        <v>0</v>
      </c>
      <c r="EH137">
        <f t="shared" si="202"/>
        <v>0</v>
      </c>
      <c r="EI137">
        <f t="shared" si="203"/>
        <v>0</v>
      </c>
      <c r="EJ137">
        <f t="shared" si="204"/>
        <v>0</v>
      </c>
      <c r="EK137">
        <f t="shared" si="205"/>
        <v>0</v>
      </c>
      <c r="EM137">
        <f t="shared" si="206"/>
        <v>7.4672051671717377</v>
      </c>
      <c r="EN137">
        <f t="shared" si="207"/>
        <v>18.668012917929342</v>
      </c>
      <c r="EO137">
        <f t="shared" si="208"/>
        <v>16.801211626136407</v>
      </c>
      <c r="EP137">
        <f t="shared" si="209"/>
        <v>0</v>
      </c>
      <c r="EQ137">
        <f t="shared" si="210"/>
        <v>0</v>
      </c>
      <c r="ER137">
        <f t="shared" si="211"/>
        <v>0</v>
      </c>
      <c r="ES137">
        <f t="shared" si="212"/>
        <v>0</v>
      </c>
      <c r="ET137">
        <f t="shared" si="213"/>
        <v>0</v>
      </c>
      <c r="EU137">
        <f t="shared" si="214"/>
        <v>0</v>
      </c>
      <c r="EV137">
        <f t="shared" si="215"/>
        <v>0</v>
      </c>
      <c r="EX137">
        <f t="shared" si="216"/>
        <v>7.6993103783246477</v>
      </c>
      <c r="EY137">
        <f t="shared" si="217"/>
        <v>19.248275945811621</v>
      </c>
      <c r="EZ137">
        <f t="shared" si="218"/>
        <v>17.323448351230457</v>
      </c>
      <c r="FA137">
        <f t="shared" si="219"/>
        <v>0</v>
      </c>
      <c r="FB137">
        <f t="shared" si="220"/>
        <v>0</v>
      </c>
      <c r="FC137">
        <f t="shared" si="221"/>
        <v>0</v>
      </c>
      <c r="FD137">
        <f t="shared" si="222"/>
        <v>0</v>
      </c>
      <c r="FE137">
        <f t="shared" si="223"/>
        <v>0</v>
      </c>
      <c r="FF137">
        <f t="shared" si="224"/>
        <v>0</v>
      </c>
      <c r="FG137">
        <f t="shared" si="225"/>
        <v>0</v>
      </c>
      <c r="FJ137">
        <f>IF($W$2=0,0,IF(BF137&lt;=0,0,('LED Curve'!$D$19*(BF137/$W$2)^3+'LED Curve'!$D$20*(BF137/$W$2)^2+'LED Curve'!$D$21*(BF137/$W$2)^1+'LED Curve'!$D$22)*$AC$2*$W$2))</f>
        <v>874.11832192910686</v>
      </c>
      <c r="FK137">
        <f>IF($W$3=0,0,IF(BG137&lt;=0,0,('LED Curve'!$D$19*(BG137/$W$3)^3+'LED Curve'!$D$20*(BG137/$W$3)^2+'LED Curve'!$D$21*(BG137/$W$3)^1+'LED Curve'!$D$22)*$AC$3*$W$3))</f>
        <v>2185.295804822767</v>
      </c>
      <c r="FL137">
        <f>IF($W$4=0,0,IF(BH137&lt;=0,0,('LED Curve'!$D$19*(BH137/$W$4)^3+'LED Curve'!$D$20*(BH137/$W$4)^2+'LED Curve'!$D$21*(BH137/$W$4)^1+'LED Curve'!$D$22)*$AC$4*$W$4))</f>
        <v>0</v>
      </c>
      <c r="FM137">
        <f>IF($W$5=0,0,IF(BI137&lt;=0,0,('LED Curve'!$D$19*(BI137/$W$5)^3+'LED Curve'!$D$20*(BI137/$W$5)^2+'LED Curve'!$D$21*(BI137/$W$5)^1+'LED Curve'!$D$22)*$AC$5*$W$5))</f>
        <v>0</v>
      </c>
      <c r="FN137">
        <f>IF($W$6=0,0,IF(BJ137&lt;=0,0,('LED Curve'!$D$19*(BJ137/$W$6)^3+'LED Curve'!$D$20*(BJ137/$W$6)^2+'LED Curve'!$D$21*(BJ137/$W$6)^1+'LED Curve'!$D$22)*$AC$6*$W$6))</f>
        <v>0</v>
      </c>
      <c r="FO137">
        <f>IF($Z$2=0,0,IF(BK137&lt;=0,0,('LED Curve'!$D$19*(BK137/$Z$2)^3+'LED Curve'!$D$20*(BK137/$Z$2)^2+'LED Curve'!$D$21*(BK137/$Z$2)^1+'LED Curve'!$D$22)*$AE$2*$Z$2))</f>
        <v>0</v>
      </c>
      <c r="FP137">
        <f>IF($Z$3=0,0,IF(BL137&lt;=0,0,('LED Curve'!$D$19*(BL137/$Z$3)^3+'LED Curve'!$D$20*(BL137/$Z$3)^2+'LED Curve'!$D$21*(BL137/$Z$3)^1+'LED Curve'!$D$22)*$AE$3*$Z$3))</f>
        <v>0</v>
      </c>
      <c r="FQ137">
        <f>IF($Z$4=0,0,IF(BM137&lt;=0,0,('LED Curve'!$D$19*(BM137/$Z$4)^3+'LED Curve'!$D$20*(BM137/$Z$4)^2+'LED Curve'!$D$21*(BM137/$Z$4)^1+'LED Curve'!$D$22)*$AE$4*$Z$4))</f>
        <v>0</v>
      </c>
      <c r="FR137">
        <f>IF($Z$5=0,0,IF(BN137&lt;=0,0,('LED Curve'!$D$19*(BN137/$Z$5)^3+'LED Curve'!$D$20*(BN137/$Z$5)^2+'LED Curve'!$D$21*(BN137/$Z$5)^1+'LED Curve'!$D$22)*$AE$5*$Z$5))</f>
        <v>0</v>
      </c>
      <c r="FS137">
        <f>IF($Z$6=0,0,IF(BO137&lt;=0,0,('LED Curve'!$D$19*(BO137/$Z$6)^3+'LED Curve'!$D$20*(BO137/$Z$6)^2+'LED Curve'!$D$21*(BO137/$Z$6)^1+'LED Curve'!$D$22)*$AE$6*$Z$6))</f>
        <v>0</v>
      </c>
      <c r="FU137">
        <f>IF($W$2=0,0,IF(BQ137&lt;=0,0,('LED Curve'!$D$19*(BQ137/$W$2)^3+'LED Curve'!$D$20*(BQ137/$W$2)^2+'LED Curve'!$D$21*(BQ137/$W$2)^1+'LED Curve'!$D$22)*$AC$2*$W$2))</f>
        <v>887.6316363966348</v>
      </c>
      <c r="FV137">
        <f>IF($W$3=0,0,IF(BR137&lt;=0,0,('LED Curve'!$D$19*(BR137/$W$3)^3+'LED Curve'!$D$20*(BR137/$W$3)^2+'LED Curve'!$D$21*(BR137/$W$3)^1+'LED Curve'!$D$22)*$AC$3*$W$3))</f>
        <v>2219.0790909915868</v>
      </c>
      <c r="FW137">
        <f>IF($W$4=0,0,IF(BS137&lt;=0,0,('LED Curve'!$D$19*(BS137/$W$4)^3+'LED Curve'!$D$20*(BS137/$W$4)^2+'LED Curve'!$D$21*(BS137/$W$4)^1+'LED Curve'!$D$22)*$AC$4*$W$4))</f>
        <v>1997.1711818924282</v>
      </c>
      <c r="FX137">
        <f>IF($W$5=0,0,IF(BT137&lt;=0,0,('LED Curve'!$D$19*(BT137/$W$5)^3+'LED Curve'!$D$20*(BT137/$W$5)^2+'LED Curve'!$D$21*(BT137/$W$5)^1+'LED Curve'!$D$22)*$AC$5*$W$5))</f>
        <v>0</v>
      </c>
      <c r="FY137">
        <f>IF($W$6=0,0,IF(BU137&lt;=0,0,('LED Curve'!$D$19*(BU137/$W$6)^3+'LED Curve'!$D$20*(BU137/$W$6)^2+'LED Curve'!$D$21*(BU137/$W$6)^1+'LED Curve'!$D$22)*$AC$6*$W$6))</f>
        <v>0</v>
      </c>
      <c r="FZ137">
        <f>IF($Z$2=0,0,IF(BV137&lt;=0,0,('LED Curve'!$D$19*(BV137/$Z$2)^3+'LED Curve'!$D$20*(BV137/$Z$2)^2+'LED Curve'!$D$21*(BV137/$Z$2)^1+'LED Curve'!$D$22)*$AE$2*$Z$2))</f>
        <v>0</v>
      </c>
      <c r="GA137">
        <f>IF($Z$3=0,0,IF(BW137&lt;=0,0,('LED Curve'!$D$19*(BW137/$Z$3)^3+'LED Curve'!$D$20*(BW137/$Z$3)^2+'LED Curve'!$D$21*(BW137/$Z$3)^1+'LED Curve'!$D$22)*$AE$3*$Z$3))</f>
        <v>0</v>
      </c>
      <c r="GB137">
        <f>IF($Z$4=0,0,IF(BX137&lt;=0,0,('LED Curve'!$D$19*(BX137/$Z$4)^3+'LED Curve'!$D$20*(BX137/$Z$4)^2+'LED Curve'!$D$21*(BX137/$Z$4)^1+'LED Curve'!$D$22)*$AE$4*$Z$4))</f>
        <v>0</v>
      </c>
      <c r="GC137">
        <f>IF($Z$5=0,0,IF(BY137&lt;=0,0,('LED Curve'!$D$19*(BY137/$Z$5)^3+'LED Curve'!$D$20*(BY137/$Z$5)^2+'LED Curve'!$D$21*(BY137/$Z$5)^1+'LED Curve'!$D$22)*$AE$5*$Z$5))</f>
        <v>0</v>
      </c>
      <c r="GD137">
        <f>IF($Z$6=0,0,IF(BZ137&lt;=0,0,('LED Curve'!$D$19*(BZ137/$Z$6)^3+'LED Curve'!$D$20*(BZ137/$Z$6)^2+'LED Curve'!$D$21*(BZ137/$Z$6)^1+'LED Curve'!$D$22)*$AE$6*$Z$6))</f>
        <v>0</v>
      </c>
      <c r="GF137">
        <f>IF($W$2=0,0,IF(CB137&lt;=0,0,('LED Curve'!$D$19*(CB137/$W$2)^3+'LED Curve'!$D$20*(CB137/$W$2)^2+'LED Curve'!$D$21*(CB137/$W$2)^1+'LED Curve'!$D$22)*$AC$2*$W$2))</f>
        <v>901.04725385977042</v>
      </c>
      <c r="GG137">
        <f>IF($W$3=0,0,IF(CC137&lt;=0,0,('LED Curve'!$D$19*(CC137/$W$3)^3+'LED Curve'!$D$20*(CC137/$W$3)^2+'LED Curve'!$D$21*(CC137/$W$3)^1+'LED Curve'!$D$22)*$AC$3*$W$3))</f>
        <v>2252.6181346494259</v>
      </c>
      <c r="GH137">
        <f>IF($W$4=0,0,IF(CD137&lt;=0,0,('LED Curve'!$D$19*(CD137/$W$4)^3+'LED Curve'!$D$20*(CD137/$W$4)^2+'LED Curve'!$D$21*(CD137/$W$4)^1+'LED Curve'!$D$22)*$AC$4*$W$4))</f>
        <v>2027.3563211844835</v>
      </c>
      <c r="GI137">
        <f>IF($W$5=0,0,IF(CE137&lt;=0,0,('LED Curve'!$D$19*(CE137/$W$5)^3+'LED Curve'!$D$20*(CE137/$W$5)^2+'LED Curve'!$D$21*(CE137/$W$5)^1+'LED Curve'!$D$22)*$AC$5*$W$5))</f>
        <v>0</v>
      </c>
      <c r="GJ137">
        <f>IF($W$6=0,0,IF(CF137&lt;=0,0,('LED Curve'!$D$19*(CF137/$W$6)^3+'LED Curve'!$D$20*(CF137/$W$6)^2+'LED Curve'!$D$21*(CF137/$W$6)^1+'LED Curve'!$D$22)*$AC$6*$W$6))</f>
        <v>0</v>
      </c>
      <c r="GK137">
        <f>IF($Z$2=0,0,IF(CG137&lt;=0,0,('LED Curve'!$D$19*(CG137/$Z$2)^3+'LED Curve'!$D$20*(CG137/$Z$2)^2+'LED Curve'!$D$21*(CG137/$Z$2)^1+'LED Curve'!$D$22)*$AE$2*$Z$2))</f>
        <v>0</v>
      </c>
      <c r="GL137">
        <f>IF($Z$3=0,0,IF(CH137&lt;=0,0,('LED Curve'!$D$19*(CH137/$Z$3)^3+'LED Curve'!$D$20*(CH137/$Z$3)^2+'LED Curve'!$D$21*(CH137/$Z$3)^1+'LED Curve'!$D$22)*$AE$3*$Z$3))</f>
        <v>0</v>
      </c>
      <c r="GM137">
        <f>IF($Z$4=0,0,IF(CI137&lt;=0,0,('LED Curve'!$D$19*(CI137/$Z$4)^3+'LED Curve'!$D$20*(CI137/$Z$4)^2+'LED Curve'!$D$21*(CI137/$Z$4)^1+'LED Curve'!$D$22)*$AE$4*$Z$4))</f>
        <v>0</v>
      </c>
      <c r="GN137">
        <f>IF($Z$5=0,0,IF(CJ137&lt;=0,0,('LED Curve'!$D$19*(CJ137/$Z$5)^3+'LED Curve'!$D$20*(CJ137/$Z$5)^2+'LED Curve'!$D$21*(CJ137/$Z$5)^1+'LED Curve'!$D$22)*$AE$5*$Z$5))</f>
        <v>0</v>
      </c>
      <c r="GO137">
        <f>IF($Z$6=0,0,IF(CK137&lt;=0,0,('LED Curve'!$D$19*(CK137/$Z$6)^3+'LED Curve'!$D$20*(CK137/$Z$6)^2+'LED Curve'!$D$21*(CK137/$Z$6)^1+'LED Curve'!$D$22)*$AE$6*$Z$6))</f>
        <v>0</v>
      </c>
      <c r="GQ137">
        <f t="shared" si="226"/>
        <v>3059.4141267518739</v>
      </c>
      <c r="GR137">
        <f t="shared" si="154"/>
        <v>1294.5182413342959</v>
      </c>
      <c r="GS137">
        <f t="shared" si="227"/>
        <v>5103.8819092806498</v>
      </c>
      <c r="GT137">
        <f t="shared" si="155"/>
        <v>2795.6559924415342</v>
      </c>
      <c r="GU137">
        <f t="shared" si="228"/>
        <v>5181.0217096936794</v>
      </c>
      <c r="GV137">
        <f t="shared" si="156"/>
        <v>2618.909665135342</v>
      </c>
    </row>
    <row r="138" spans="1:204" ht="16.899999999999999">
      <c r="A138">
        <v>127</v>
      </c>
      <c r="B138">
        <f t="shared" si="117"/>
        <v>4.1341145833333334E-3</v>
      </c>
      <c r="C138" s="50">
        <f t="shared" si="118"/>
        <v>151.32356406682149</v>
      </c>
      <c r="D138" s="50">
        <f t="shared" si="119"/>
        <v>168.29284896313499</v>
      </c>
      <c r="E138" s="50">
        <f t="shared" si="120"/>
        <v>185.26213385944845</v>
      </c>
      <c r="G138" s="52">
        <f t="shared" si="121"/>
        <v>2.4019613343939916</v>
      </c>
      <c r="H138" s="52">
        <f t="shared" si="122"/>
        <v>2.6713150629069045</v>
      </c>
      <c r="I138" s="52">
        <f t="shared" si="123"/>
        <v>2.9406687914198164</v>
      </c>
      <c r="J138" s="52">
        <f>IF(C138&lt;Calculation!D$19,0,G138)</f>
        <v>2.4019613343939916</v>
      </c>
      <c r="K138" s="52">
        <f>IF(D138&lt;Calculation!D$19,0,H138)</f>
        <v>2.6713150629069045</v>
      </c>
      <c r="L138" s="52">
        <f>IF(E138&lt;Calculation!D$19,0,I138)</f>
        <v>2.9406687914198164</v>
      </c>
      <c r="M138" s="52">
        <f>IF(IF(C138&lt;Calculation!D$19,0,C138*(R$3/(R$2+R$3)))&gt;0,$H$2*SIN(2*PI()*$E$2*B138)+$H$5,0)</f>
        <v>2.4183658288853649</v>
      </c>
      <c r="N138" s="52">
        <f>IF(IF(D138&lt;Calculation!D$19,0,D138*(R$3/(R$2+R$3)))&gt;0,$J$2*SIN(2*PI()*$E$2*B138)+$J$5,0)</f>
        <v>2.4935916506711671</v>
      </c>
      <c r="O138" s="52">
        <f>IF(IF(E138&lt;Calculation!D$19,0,E138*(R$3/(R$2+R$3)))&gt;0,$L$2*SIN(2*PI()*$E$2*B138)+$L$5,0)</f>
        <v>2.5753648981048656</v>
      </c>
      <c r="Q138" s="55">
        <f>(M138/Design!C$43)*10^3</f>
        <v>268.70731432059608</v>
      </c>
      <c r="R138" s="55">
        <f>(N138/Design!C$43)*10^3</f>
        <v>277.06573896346299</v>
      </c>
      <c r="S138" s="55">
        <f>(O138/Design!C$43)*10^3</f>
        <v>286.15165534498504</v>
      </c>
      <c r="U138" s="55">
        <f>(($H$2*SIN(2*PI()*$E$2*B138)+$H$5)/Design!C$43)*10^3</f>
        <v>268.70731432059608</v>
      </c>
      <c r="V138" s="55">
        <f>(($J$2*SIN(2*PI()*$E$2*B138)+$J$5)/Design!C$43)*10^3</f>
        <v>277.06573896346299</v>
      </c>
      <c r="W138" s="55">
        <f>(($L$2*SIN(2*PI()*$E$2*B138)+$L$5)/Design!C$43)*10^3</f>
        <v>286.15165534498504</v>
      </c>
      <c r="Y138" s="99">
        <f>IF(C138&lt;('LED Curve'!$D$14*(U138/$W$2)^3+'LED Curve'!$D$15*(U138/$W$2)^2+'LED Curve'!$D$16*(U138/$W$2)^1+'LED Curve'!$D$17)*$AC$2+((R$5-1)*Design!C$18),0,         ('LED Curve'!$D$14*(U138/$W$2)^3+'LED Curve'!$D$15*(U138/$W$2)^2+'LED Curve'!$D$16*(U138/$W$2)^1+'LED Curve'!$D$17)*$AC$2)</f>
        <v>26.976307585140503</v>
      </c>
      <c r="Z138" s="99">
        <f>IF(Y138=0,0,IF(C138&lt;Y138+('LED Curve'!$D$14*(U138/$W$3)^3+'LED Curve'!$D$15*(U138/$W$3)^2+'LED Curve'!$D$16*(U138/$W$3)^1+'LED Curve'!$D$17)*$AC$3+((R$5-2)*Design!C$18),0,         ('LED Curve'!$D$14*(U138/$W$3)^3+'LED Curve'!$D$15*(U138/$W$3)^2+'LED Curve'!$D$16*(U138/$W$3)^1+'LED Curve'!$D$17)*$AC$3))</f>
        <v>67.440768962851251</v>
      </c>
      <c r="AA138" s="99">
        <f>IF(Z138=0,0,IF(C138&lt;(SUM(Y138:Z138)+('LED Curve'!$D$14*(U138/$W$4)^3+'LED Curve'!$D$15*(U138/$W$4)^2+'LED Curve'!$D$16*(U138/$W$4)^1+'LED Curve'!$D$17)*$AC$4+((R$5-3)*Design!C$18)),0,         ('LED Curve'!$D$14*(U138/$W$4)^3+'LED Curve'!$D$15*(U138/$W$4)^2+'LED Curve'!$D$16*(U138/$W$4)^1+'LED Curve'!$D$17)*$AC$4))</f>
        <v>0</v>
      </c>
      <c r="AB138" s="99">
        <f>IF(AA138=0,0,IF(C138&lt;(SUM(Y138:AA138)+('LED Curve'!$D$14*(U138/$W$5)^3+'LED Curve'!$D$15*(U138/$W$5)^2+'LED Curve'!$D$16*(U138/$W$5)^1+'LED Curve'!$D$17)*$AC$5+((R$5-4)*Design!C$18)),0,         ('LED Curve'!$D$14*(U138/$W$5)^3+'LED Curve'!$D$15*(U138/$W$5)^2+'LED Curve'!$D$16*(U138/$W$5)^1+'LED Curve'!$D$17)*$AC$5))</f>
        <v>0</v>
      </c>
      <c r="AC138" s="99">
        <f>IF(AB138=0,0,IF(C138&lt;(SUM(Y138:AB138)+ ('LED Curve'!$D$14*(U138/$W$6)^3+'LED Curve'!$D$15*(U138/$W$6)^2+'LED Curve'!$D$16*(U138/$W$6)^1+'LED Curve'!$D$17)*$AC$6+((R$5-5)*Design!C$18)),0,         ('LED Curve'!$D$14*(U138/$W$6)^3+'LED Curve'!$D$15*(U138/$W$6)^2+'LED Curve'!$D$16*(U138/$W$6)^1+'LED Curve'!$D$17)*$AC$6))</f>
        <v>0</v>
      </c>
      <c r="AD138" s="99">
        <f>IF(AC138=0,0,IF(C138&lt;(SUM(Y138:AC138)+('LED Curve'!$D$14*(U138/$Z$2)^3+'LED Curve'!$D$15*(U138/$Z$2)^2+'LED Curve'!$D$16*(U138/$Z$2)^1+'LED Curve'!$D$17)*$AE$2+((R$5-6)*Design!C$18)),0,         ('LED Curve'!$D$14*(U138/$Z$2)^3+'LED Curve'!$D$15*(U138/$Z$2)^2+'LED Curve'!$D$16*(U138/$Z$2)^1+'LED Curve'!$D$17)*$AE$2))</f>
        <v>0</v>
      </c>
      <c r="AE138" s="99">
        <f>IF(AD138=0,0,IF(C138&lt;(SUM(Y138:AD138)+('LED Curve'!$D$14*(U138/$Z$3)^3+'LED Curve'!$D$15*(U138/$Z$3)^2+'LED Curve'!$D$16*(U138/$Z$3)^1+'LED Curve'!$D$17)*$AE$3+((R$5-7)*Design!C$18)),0,         ('LED Curve'!$D$14*(U138/$Z$3)^3+'LED Curve'!$D$15*(U138/$Z$3)^2+'LED Curve'!$D$16*(U138/$Z$3)^1+'LED Curve'!$D$17)*$AE$3))</f>
        <v>0</v>
      </c>
      <c r="AF138" s="99">
        <f>IF(AE138=0,0,IF(C138&lt;(SUM(Y138:AE138)+('LED Curve'!$D$14*(U138/$Z$4)^3+'LED Curve'!$D$15*(U138/$Z$4)^2+'LED Curve'!$D$16*(U138/$Z$4)^1+'LED Curve'!$D$17)*$AE$4+((R$5-8)*Design!C$18)),0,         ('LED Curve'!$D$14*(U138/$Z$4)^3+'LED Curve'!$D$15*(U138/$Z$4)^2+'LED Curve'!$D$16*(U138/$Z$4)^1+'LED Curve'!$D$17)*$AE$4))</f>
        <v>0</v>
      </c>
      <c r="AG138" s="99">
        <f>IF(AF138=0,0,IF(C138&lt;(SUM(Y138:AF138)+('LED Curve'!$D$14*(U138/$Z$5)^3+'LED Curve'!$D$15*(U138/$Z$5)^2+'LED Curve'!$D$16*(U138/$Z$5)^1+'LED Curve'!$D$17)*$AE$5+((R$5-9)*Design!C$18)),0,         ('LED Curve'!$D$14*(U138/$Z$5)^3+'LED Curve'!$D$15*(U138/$Z$5)^2+'LED Curve'!$D$16*(U138/$Z$5)^1+'LED Curve'!$D$17)*$AE$5))</f>
        <v>0</v>
      </c>
      <c r="AH138" s="99">
        <f>IF(AG138=0,0,IF(C138&lt;(SUM(Y138:AG138)+('LED Curve'!$D$14*(U138/$Z$6)^3+'LED Curve'!$D$15*(U138/$Z$6)^2+'LED Curve'!$D$16*(U138/$Z$6)^1+'LED Curve'!$D$17)*$AE$6+((R$5-10)*Design!C$18)),0,         ('LED Curve'!$D$14*(U138/$Z$6)^3+'LED Curve'!$D$15*(U138/$Z$6)^2+'LED Curve'!$D$16*(U138/$Z$6)^1+'LED Curve'!$D$17)*$AE$6))</f>
        <v>0</v>
      </c>
      <c r="AI138">
        <f t="shared" si="157"/>
        <v>94.417076547991755</v>
      </c>
      <c r="AJ138" s="57">
        <f>IF(D138&lt;('LED Curve'!$D$14*(V138/$W$2)^3+'LED Curve'!$D$15*(V138/$W$2)^2+'LED Curve'!$D$16*(V138/$W$2)^1+'LED Curve'!$D$17)*$AC$2+((R$5-1)*Design!C$18),0,         ('LED Curve'!$D$14*(V138/$W$2)^3+'LED Curve'!$D$15*(V138/$W$2)^2+'LED Curve'!$D$16*(V138/$W$2)^1+'LED Curve'!$D$17)*$AC$2)</f>
        <v>26.957364999350766</v>
      </c>
      <c r="AK138" s="57">
        <f>IF(AJ138=0,0,IF(D138&lt;AJ138+('LED Curve'!$D$14*(V138/$W$3)^3+'LED Curve'!$D$15*(V138/$W$3)^2+'LED Curve'!$D$16*(V138/$W$3)^1+'LED Curve'!$D$17)*$AC$3+((R$5-1)*Design!C$18),0,         ('LED Curve'!$D$14*(V138/$W$3)^3+'LED Curve'!$D$15*(V138/$W$3)^2+'LED Curve'!$D$16*(V138/$W$3)^1+'LED Curve'!$D$17)*$AC$3))</f>
        <v>67.393412498376918</v>
      </c>
      <c r="AL138" s="57">
        <f>IF(AK138=0,0,IF(D138&lt;(SUM(AJ138:AK138)+('LED Curve'!$D$14*(V138/$W$4)^3+'LED Curve'!$D$15*(V138/$W$4)^2+'LED Curve'!$D$16*(V138/$W$4)^1+'LED Curve'!$D$17)*$AC$4+((R$5-1)*Design!C$18)),0,         ('LED Curve'!$D$14*(V138/$W$4)^3+'LED Curve'!$D$15*(V138/$W$4)^2+'LED Curve'!$D$16*(V138/$W$4)^1+'LED Curve'!$D$17)*$AC$4))</f>
        <v>60.654071248539225</v>
      </c>
      <c r="AM138" s="57">
        <f>IF(AL138=0,0,IF(D138&lt;(SUM(AJ138:AL138)+('LED Curve'!$D$14*(V138/$W$5)^3+'LED Curve'!$D$15*(V138/$W$5)^2+'LED Curve'!$D$16*(V138/$W$5)^1+'LED Curve'!$D$17)*$AC$5+((R$5-1)*Design!C$18)),0,         ('LED Curve'!$D$14*(V138/$W$5)^3+'LED Curve'!$D$15*(V138/$W$5)^2+'LED Curve'!$D$16*(V138/$W$5)^1+'LED Curve'!$D$17)*$AC$5))</f>
        <v>0</v>
      </c>
      <c r="AN138" s="57">
        <f>IF(AM138=0,0,IF(D138&lt;(SUM(AJ138:AM138)+ ('LED Curve'!$D$14*(V138/$W$6)^3+'LED Curve'!$D$15*(V138/$W$6)^2+'LED Curve'!$D$16*(V138/$W$6)^1+'LED Curve'!$D$17)*$AC$6+((R$5-1)*Design!C$18)),0,         ('LED Curve'!$D$14*(V138/$W$6)^3+'LED Curve'!$D$15*(V138/$W$6)^2+'LED Curve'!$D$16*(V138/$W$6)^1+'LED Curve'!$D$17)*$AC$6))</f>
        <v>0</v>
      </c>
      <c r="AO138" s="57">
        <f>IF(AN138=0,0,IF(D138&lt;(SUM(AJ138:AN138)+('LED Curve'!$D$14*(V138/$Z$2)^3+'LED Curve'!$D$15*(V138/$Z$2)^2+'LED Curve'!$D$16*(V138/$Z$2)^1+'LED Curve'!$D$17)*$AE$2+((R$5-1)*Design!C$18)),0,         ('LED Curve'!$D$14*(V138/$Z$2)^3+'LED Curve'!$D$15*(V138/$Z$2)^2+'LED Curve'!$D$16*(V138/$Z$2)^1+'LED Curve'!$D$17)*$AE$2))</f>
        <v>0</v>
      </c>
      <c r="AP138" s="57">
        <f>IF(AO138=0,0,IF(D138&lt;(SUM(AJ138:AO138)+('LED Curve'!$D$14*(V138/$Z$3)^3+'LED Curve'!$D$15*(V138/$Z$3)^2+'LED Curve'!$D$16*(V138/$Z$3)^1+'LED Curve'!$D$17)*$AE$3+((R$5-1)*Design!C$18)),0,         ('LED Curve'!$D$14*(V138/$Z$3)^3+'LED Curve'!$D$15*(V138/$Z$3)^2+'LED Curve'!$D$16*(V138/$Z$3)^1+'LED Curve'!$D$17)*$AE$3))</f>
        <v>0</v>
      </c>
      <c r="AQ138" s="57">
        <f>IF(AP138=0,0,IF(D138&lt;(SUM(AJ138:AP138)+('LED Curve'!$D$14*(V138/$Z$4)^3+'LED Curve'!$D$15*(V138/$Z$4)^2+'LED Curve'!$D$16*(V138/$Z$4)^1+'LED Curve'!$D$17)*$AE$4+((R$5-1)*Design!C$18)),0,         ('LED Curve'!$D$14*(V138/$Z$4)^3+'LED Curve'!$D$15*(V138/$Z$4)^2+'LED Curve'!$D$16*(V138/$Z$4)^1+'LED Curve'!$D$17)*$AE$4))</f>
        <v>0</v>
      </c>
      <c r="AR138" s="57">
        <f>IF(AQ138=0,0,IF(D138&lt;(SUM(AJ138:AQ138)+('LED Curve'!$D$14*(V138/$Z$5)^3+'LED Curve'!$D$15*(V138/$Z$5)^2+'LED Curve'!$D$16*(V138/$Z$5)^1+'LED Curve'!$D$17)*$AE$5+((R$5-1)*Design!C$18)),0,         ('LED Curve'!$D$14*(V138/$Z$5)^3+'LED Curve'!$D$15*(V138/$Z$5)^2+'LED Curve'!$D$16*(V138/$Z$5)^1+'LED Curve'!$D$17)*$AE$5))</f>
        <v>0</v>
      </c>
      <c r="AS138" s="57">
        <f>IF(AR138=0,0,IF(D138&lt;(SUM(AJ138:AR138)+('LED Curve'!$D$14*(V138/$Z$6)^3+'LED Curve'!$D$15*(V138/$Z$6)^2+'LED Curve'!$D$16*(V138/$Z$6)^1+'LED Curve'!$D$17)*$AE$6+((R$5-1)*Design!C$18)),0,         ('LED Curve'!$D$14*(V138/$Z$6)^3+'LED Curve'!$D$15*(V138/$Z$6)^2+'LED Curve'!$D$16*(V138/$Z$6)^1+'LED Curve'!$D$17)*$AE$6))</f>
        <v>0</v>
      </c>
      <c r="AU138" s="59">
        <f>IF(E138&lt;('LED Curve'!$D$14*(W138/$W$2)^3+'LED Curve'!$D$15*(W138/$W$2)^2+'LED Curve'!$D$16*(W138/$W$2)^1+'LED Curve'!$D$17)*$AC$2+((R$5-1)*Design!C$18),0,         ('LED Curve'!$D$14*(W138/$W$2)^3+'LED Curve'!$D$15*(W138/$W$2)^2+'LED Curve'!$D$16*(W138/$W$2)^1+'LED Curve'!$D$17)*$AC$2)</f>
        <v>26.912925225111294</v>
      </c>
      <c r="AV138" s="59">
        <f>IF(AU138=0,0,IF(E138&lt;AU138+('LED Curve'!$D$14*(W138/$W$3)^3+'LED Curve'!$D$15*(W138/$W$3)^2+'LED Curve'!$D$16*(W138/$W$3)^1+'LED Curve'!$D$17)*$AC$3+((R$5-2)*Design!C$18),0,         ('LED Curve'!$D$14*(W138/$W$3)^3+'LED Curve'!$D$15*(W138/$W$3)^2+'LED Curve'!$D$16*(W138/$W$3)^1+'LED Curve'!$D$17)*$AC$3))</f>
        <v>67.282313062778229</v>
      </c>
      <c r="AW138" s="59">
        <f>IF(AV138=0,0,IF(E138&lt;(SUM(AU138:AV138)+('LED Curve'!$D$14*(W138/$W$4)^3+'LED Curve'!$D$15*(W138/$W$4)^2+'LED Curve'!$D$16*(W138/$W$4)^1+'LED Curve'!$D$17)*$AC$4+((R$5-3)*Design!C$18)),0,         ('LED Curve'!$D$14*(W138/$W$4)^3+'LED Curve'!$D$15*(W138/$W$4)^2+'LED Curve'!$D$16*(W138/$W$4)^1+'LED Curve'!$D$17)*$AC$4))</f>
        <v>60.554081756500409</v>
      </c>
      <c r="AX138" s="59">
        <f>IF(AW138=0,0,IF(E138&lt;(SUM(AU138:AW138)+('LED Curve'!$D$14*(W138/$W$5)^3+'LED Curve'!$D$15*(W138/$W$5)^2+'LED Curve'!$D$16*(W138/$W$5)^1+'LED Curve'!$D$17)*$AC$5+((R$5-4)*Design!C$18)),0,         ('LED Curve'!$D$14*(W138/$W$5)^3+'LED Curve'!$D$15*(W138/$W$5)^2+'LED Curve'!$D$16*(W138/$W$5)^1+'LED Curve'!$D$17)*$AC$5))</f>
        <v>0</v>
      </c>
      <c r="AY138" s="59">
        <f>IF(AX138=0,0,IF(E138&lt;(SUM(AU138:AX138)+ ('LED Curve'!$D$14*(W138/$W$6)^3+'LED Curve'!$D$15*(W138/$W$6)^2+'LED Curve'!$D$16*(W138/$W$6)^1+'LED Curve'!$D$17)*$AC$6+((R$5-5)*Design!C$18)),0,         ('LED Curve'!$D$14*(W138/$W$6)^3+'LED Curve'!$D$15*(W138/$W$6)^2+'LED Curve'!$D$16*(W138/$W$6)^1+'LED Curve'!$D$17)*$AC$6))</f>
        <v>0</v>
      </c>
      <c r="AZ138" s="59">
        <f>IF(AY138=0,0,IF(E138&lt;(SUM(AU138:AY138)+('LED Curve'!$D$14*(W138/$Z$2)^3+'LED Curve'!$D$15*(W138/$Z$2)^2+'LED Curve'!$D$16*(W138/$Z$2)^1+'LED Curve'!$D$17)*$AE$2+((R$5-6)*Design!C$18)),0,         ('LED Curve'!$D$14*(W138/$Z$2)^3+'LED Curve'!$D$15*(W138/$Z$2)^2+'LED Curve'!$D$16*(W138/$Z$2)^1+'LED Curve'!$D$17)*$AE$2))</f>
        <v>0</v>
      </c>
      <c r="BA138" s="59">
        <f>IF(AZ138=0,0,IF(E138&lt;(SUM(AU138:AZ138)+('LED Curve'!$D$14*(W138/$Z$3)^3+'LED Curve'!$D$15*(W138/$Z$3)^2+'LED Curve'!$D$16*(W138/$Z$3)^1+'LED Curve'!$D$17)*$AE$3+((R$5-7)*Design!C$18)),0,         ('LED Curve'!$D$14*(W138/$Z$3)^3+'LED Curve'!$D$15*(W138/$Z$3)^2+'LED Curve'!$D$16*(W138/$Z$3)^1+'LED Curve'!$D$17)*$AE$3))</f>
        <v>0</v>
      </c>
      <c r="BB138" s="59">
        <f>IF(BA138=0,0,IF(E138&lt;(SUM(AU138:BA138)+('LED Curve'!$D$14*(W138/$Z$4)^3+'LED Curve'!$D$15*(W138/$Z$4)^2+'LED Curve'!$D$16*(W138/$Z$4)^1+'LED Curve'!$D$17)*$AE$4+((R$5-8)*Design!C$18)),0,         ('LED Curve'!$D$14*(W138/$Z$4)^3+'LED Curve'!$D$15*(W138/$Z$4)^2+'LED Curve'!$D$16*(W138/$Z$4)^1+'LED Curve'!$D$17)*$AE$4))</f>
        <v>0</v>
      </c>
      <c r="BC138" s="59">
        <f>IF(BB138=0,0,IF(E138&lt;(SUM(AU138:BB138)+('LED Curve'!$D$14*(W138/$Z$5)^3+'LED Curve'!$D$15*(W138/$Z$5)^2+'LED Curve'!$D$16*(W138/$Z$5)^1+'LED Curve'!$D$17)*$AE$5+((R$5-9)*Design!C$18)),0,         ('LED Curve'!$D$14*(W138/$Z$5)^3+'LED Curve'!$D$15*(W138/$Z$5)^2+'LED Curve'!$D$16*(W138/$Z$5)^1+'LED Curve'!$D$17)*$AE$5))</f>
        <v>0</v>
      </c>
      <c r="BD138" s="59">
        <f>IF(BC138=0,0,IF(E138&lt;(SUM(AU138:BC138)+('LED Curve'!$D$14*(W138/$Z$6)^3+'LED Curve'!$D$15*(W138/$Z$6)^2+'LED Curve'!$D$16*(W138/$Z$6)^1+'LED Curve'!$D$17)*$AE$6+((R$5-10)*Design!C$18)),0,         ('LED Curve'!$D$14*(W138/$Z$6)^3+'LED Curve'!$D$15*(W138/$Z$6)^2+'LED Curve'!$D$16*(W138/$Z$6)^1+'LED Curve'!$D$17)*$AE$6))</f>
        <v>0</v>
      </c>
      <c r="BE138">
        <f t="shared" si="158"/>
        <v>154.74932004438995</v>
      </c>
      <c r="BF138" s="64">
        <f t="shared" si="124"/>
        <v>268.70731432059608</v>
      </c>
      <c r="BG138" s="64">
        <f t="shared" si="125"/>
        <v>268.70731432059608</v>
      </c>
      <c r="BH138" s="64">
        <f t="shared" si="126"/>
        <v>0</v>
      </c>
      <c r="BI138" s="64">
        <f t="shared" si="127"/>
        <v>0</v>
      </c>
      <c r="BJ138" s="64">
        <f t="shared" si="128"/>
        <v>0</v>
      </c>
      <c r="BK138" s="64">
        <f t="shared" si="129"/>
        <v>0</v>
      </c>
      <c r="BL138" s="64">
        <f t="shared" si="130"/>
        <v>0</v>
      </c>
      <c r="BM138" s="64">
        <f t="shared" si="131"/>
        <v>0</v>
      </c>
      <c r="BN138" s="64">
        <f t="shared" si="132"/>
        <v>0</v>
      </c>
      <c r="BO138" s="64">
        <f t="shared" si="133"/>
        <v>0</v>
      </c>
      <c r="BQ138" s="67">
        <f t="shared" si="134"/>
        <v>277.06573896346299</v>
      </c>
      <c r="BR138" s="67">
        <f t="shared" si="135"/>
        <v>277.06573896346299</v>
      </c>
      <c r="BS138" s="67">
        <f t="shared" si="136"/>
        <v>277.06573896346299</v>
      </c>
      <c r="BT138" s="67">
        <f t="shared" si="137"/>
        <v>0</v>
      </c>
      <c r="BU138" s="67">
        <f t="shared" si="138"/>
        <v>0</v>
      </c>
      <c r="BV138" s="67">
        <f t="shared" si="139"/>
        <v>0</v>
      </c>
      <c r="BW138" s="67">
        <f t="shared" si="140"/>
        <v>0</v>
      </c>
      <c r="BX138" s="67">
        <f t="shared" si="141"/>
        <v>0</v>
      </c>
      <c r="BY138" s="67">
        <f t="shared" si="142"/>
        <v>0</v>
      </c>
      <c r="BZ138" s="67">
        <f t="shared" si="143"/>
        <v>0</v>
      </c>
      <c r="CB138" s="70">
        <f t="shared" si="144"/>
        <v>286.15165534498504</v>
      </c>
      <c r="CC138" s="70">
        <f t="shared" si="145"/>
        <v>286.15165534498504</v>
      </c>
      <c r="CD138" s="70">
        <f t="shared" si="146"/>
        <v>286.15165534498504</v>
      </c>
      <c r="CE138" s="70">
        <f t="shared" si="147"/>
        <v>0</v>
      </c>
      <c r="CF138" s="70">
        <f t="shared" si="148"/>
        <v>0</v>
      </c>
      <c r="CG138" s="70">
        <f t="shared" si="149"/>
        <v>0</v>
      </c>
      <c r="CH138" s="70">
        <f t="shared" si="150"/>
        <v>0</v>
      </c>
      <c r="CI138" s="70">
        <f t="shared" si="151"/>
        <v>0</v>
      </c>
      <c r="CJ138" s="70">
        <f t="shared" si="152"/>
        <v>0</v>
      </c>
      <c r="CK138" s="70">
        <f t="shared" si="153"/>
        <v>0</v>
      </c>
      <c r="CL138">
        <f t="shared" si="159"/>
        <v>858.45496603495508</v>
      </c>
      <c r="CM138" s="64">
        <f t="shared" si="160"/>
        <v>268.70731432059608</v>
      </c>
      <c r="CN138" s="64">
        <f t="shared" si="161"/>
        <v>268.70731432059608</v>
      </c>
      <c r="CO138" s="64">
        <f t="shared" si="162"/>
        <v>0</v>
      </c>
      <c r="CP138" s="64">
        <f t="shared" si="163"/>
        <v>0</v>
      </c>
      <c r="CQ138" s="64">
        <f t="shared" si="164"/>
        <v>0</v>
      </c>
      <c r="CR138" s="64">
        <f t="shared" si="165"/>
        <v>0</v>
      </c>
      <c r="CS138" s="64">
        <f t="shared" si="166"/>
        <v>0</v>
      </c>
      <c r="CT138" s="64">
        <f t="shared" si="167"/>
        <v>0</v>
      </c>
      <c r="CU138" s="64">
        <f t="shared" si="168"/>
        <v>0</v>
      </c>
      <c r="CV138" s="64">
        <f t="shared" si="169"/>
        <v>0</v>
      </c>
      <c r="CX138" s="103">
        <f t="shared" si="170"/>
        <v>277.06573896346299</v>
      </c>
      <c r="CY138" s="103">
        <f t="shared" si="171"/>
        <v>277.06573896346299</v>
      </c>
      <c r="CZ138" s="103">
        <f t="shared" si="172"/>
        <v>277.06573896346299</v>
      </c>
      <c r="DA138" s="103">
        <f t="shared" si="173"/>
        <v>0</v>
      </c>
      <c r="DB138" s="103">
        <f t="shared" si="174"/>
        <v>0</v>
      </c>
      <c r="DC138" s="103">
        <f t="shared" si="175"/>
        <v>0</v>
      </c>
      <c r="DD138" s="103">
        <f t="shared" si="176"/>
        <v>0</v>
      </c>
      <c r="DE138" s="103">
        <f t="shared" si="177"/>
        <v>0</v>
      </c>
      <c r="DF138" s="103">
        <f t="shared" si="178"/>
        <v>0</v>
      </c>
      <c r="DG138" s="103">
        <f t="shared" si="179"/>
        <v>0</v>
      </c>
      <c r="DI138" s="70">
        <f t="shared" si="180"/>
        <v>286.15165534498504</v>
      </c>
      <c r="DJ138" s="70">
        <f t="shared" si="181"/>
        <v>286.15165534498504</v>
      </c>
      <c r="DK138" s="70">
        <f t="shared" si="182"/>
        <v>286.15165534498504</v>
      </c>
      <c r="DL138" s="70">
        <f t="shared" si="183"/>
        <v>0</v>
      </c>
      <c r="DM138" s="70">
        <f t="shared" si="184"/>
        <v>0</v>
      </c>
      <c r="DN138" s="70">
        <f t="shared" si="185"/>
        <v>0</v>
      </c>
      <c r="DO138" s="70">
        <f t="shared" si="186"/>
        <v>0</v>
      </c>
      <c r="DP138" s="70">
        <f t="shared" si="187"/>
        <v>0</v>
      </c>
      <c r="DQ138" s="70">
        <f t="shared" si="188"/>
        <v>0</v>
      </c>
      <c r="DR138" s="70">
        <f t="shared" si="189"/>
        <v>0</v>
      </c>
      <c r="DT138">
        <f t="shared" si="190"/>
        <v>40.661748493816262</v>
      </c>
      <c r="DU138">
        <f t="shared" si="191"/>
        <v>46.628182560237462</v>
      </c>
      <c r="DV138">
        <f t="shared" si="192"/>
        <v>53.013066276625381</v>
      </c>
      <c r="DX138">
        <f t="shared" si="193"/>
        <v>0.96897235079481681</v>
      </c>
      <c r="DY138">
        <f t="shared" si="194"/>
        <v>0.96889088739463425</v>
      </c>
      <c r="DZ138">
        <f t="shared" si="195"/>
        <v>0.96885481569130427</v>
      </c>
      <c r="EB138">
        <f t="shared" si="196"/>
        <v>7.2487311614894301</v>
      </c>
      <c r="EC138">
        <f t="shared" si="197"/>
        <v>18.121827903723574</v>
      </c>
      <c r="ED138">
        <f t="shared" si="198"/>
        <v>0</v>
      </c>
      <c r="EE138">
        <f t="shared" si="199"/>
        <v>0</v>
      </c>
      <c r="EF138">
        <f t="shared" si="200"/>
        <v>0</v>
      </c>
      <c r="EG138">
        <f t="shared" si="201"/>
        <v>0</v>
      </c>
      <c r="EH138">
        <f t="shared" si="202"/>
        <v>0</v>
      </c>
      <c r="EI138">
        <f t="shared" si="203"/>
        <v>0</v>
      </c>
      <c r="EJ138">
        <f t="shared" si="204"/>
        <v>0</v>
      </c>
      <c r="EK138">
        <f t="shared" si="205"/>
        <v>0</v>
      </c>
      <c r="EM138">
        <f t="shared" si="206"/>
        <v>7.4689622540529124</v>
      </c>
      <c r="EN138">
        <f t="shared" si="207"/>
        <v>18.672405635132282</v>
      </c>
      <c r="EO138">
        <f t="shared" si="208"/>
        <v>16.805165071619058</v>
      </c>
      <c r="EP138">
        <f t="shared" si="209"/>
        <v>0</v>
      </c>
      <c r="EQ138">
        <f t="shared" si="210"/>
        <v>0</v>
      </c>
      <c r="ER138">
        <f t="shared" si="211"/>
        <v>0</v>
      </c>
      <c r="ES138">
        <f t="shared" si="212"/>
        <v>0</v>
      </c>
      <c r="ET138">
        <f t="shared" si="213"/>
        <v>0</v>
      </c>
      <c r="EU138">
        <f t="shared" si="214"/>
        <v>0</v>
      </c>
      <c r="EV138">
        <f t="shared" si="215"/>
        <v>0</v>
      </c>
      <c r="EX138">
        <f t="shared" si="216"/>
        <v>7.7011781033414008</v>
      </c>
      <c r="EY138">
        <f t="shared" si="217"/>
        <v>19.252945258353503</v>
      </c>
      <c r="EZ138">
        <f t="shared" si="218"/>
        <v>17.327650732518151</v>
      </c>
      <c r="FA138">
        <f t="shared" si="219"/>
        <v>0</v>
      </c>
      <c r="FB138">
        <f t="shared" si="220"/>
        <v>0</v>
      </c>
      <c r="FC138">
        <f t="shared" si="221"/>
        <v>0</v>
      </c>
      <c r="FD138">
        <f t="shared" si="222"/>
        <v>0</v>
      </c>
      <c r="FE138">
        <f t="shared" si="223"/>
        <v>0</v>
      </c>
      <c r="FF138">
        <f t="shared" si="224"/>
        <v>0</v>
      </c>
      <c r="FG138">
        <f t="shared" si="225"/>
        <v>0</v>
      </c>
      <c r="FJ138">
        <f>IF($W$2=0,0,IF(BF138&lt;=0,0,('LED Curve'!$D$19*(BF138/$W$2)^3+'LED Curve'!$D$20*(BF138/$W$2)^2+'LED Curve'!$D$21*(BF138/$W$2)^1+'LED Curve'!$D$22)*$AC$2*$W$2))</f>
        <v>874.2207731408181</v>
      </c>
      <c r="FK138">
        <f>IF($W$3=0,0,IF(BG138&lt;=0,0,('LED Curve'!$D$19*(BG138/$W$3)^3+'LED Curve'!$D$20*(BG138/$W$3)^2+'LED Curve'!$D$21*(BG138/$W$3)^1+'LED Curve'!$D$22)*$AC$3*$W$3))</f>
        <v>2185.5519328520454</v>
      </c>
      <c r="FL138">
        <f>IF($W$4=0,0,IF(BH138&lt;=0,0,('LED Curve'!$D$19*(BH138/$W$4)^3+'LED Curve'!$D$20*(BH138/$W$4)^2+'LED Curve'!$D$21*(BH138/$W$4)^1+'LED Curve'!$D$22)*$AC$4*$W$4))</f>
        <v>0</v>
      </c>
      <c r="FM138">
        <f>IF($W$5=0,0,IF(BI138&lt;=0,0,('LED Curve'!$D$19*(BI138/$W$5)^3+'LED Curve'!$D$20*(BI138/$W$5)^2+'LED Curve'!$D$21*(BI138/$W$5)^1+'LED Curve'!$D$22)*$AC$5*$W$5))</f>
        <v>0</v>
      </c>
      <c r="FN138">
        <f>IF($W$6=0,0,IF(BJ138&lt;=0,0,('LED Curve'!$D$19*(BJ138/$W$6)^3+'LED Curve'!$D$20*(BJ138/$W$6)^2+'LED Curve'!$D$21*(BJ138/$W$6)^1+'LED Curve'!$D$22)*$AC$6*$W$6))</f>
        <v>0</v>
      </c>
      <c r="FO138">
        <f>IF($Z$2=0,0,IF(BK138&lt;=0,0,('LED Curve'!$D$19*(BK138/$Z$2)^3+'LED Curve'!$D$20*(BK138/$Z$2)^2+'LED Curve'!$D$21*(BK138/$Z$2)^1+'LED Curve'!$D$22)*$AE$2*$Z$2))</f>
        <v>0</v>
      </c>
      <c r="FP138">
        <f>IF($Z$3=0,0,IF(BL138&lt;=0,0,('LED Curve'!$D$19*(BL138/$Z$3)^3+'LED Curve'!$D$20*(BL138/$Z$3)^2+'LED Curve'!$D$21*(BL138/$Z$3)^1+'LED Curve'!$D$22)*$AE$3*$Z$3))</f>
        <v>0</v>
      </c>
      <c r="FQ138">
        <f>IF($Z$4=0,0,IF(BM138&lt;=0,0,('LED Curve'!$D$19*(BM138/$Z$4)^3+'LED Curve'!$D$20*(BM138/$Z$4)^2+'LED Curve'!$D$21*(BM138/$Z$4)^1+'LED Curve'!$D$22)*$AE$4*$Z$4))</f>
        <v>0</v>
      </c>
      <c r="FR138">
        <f>IF($Z$5=0,0,IF(BN138&lt;=0,0,('LED Curve'!$D$19*(BN138/$Z$5)^3+'LED Curve'!$D$20*(BN138/$Z$5)^2+'LED Curve'!$D$21*(BN138/$Z$5)^1+'LED Curve'!$D$22)*$AE$5*$Z$5))</f>
        <v>0</v>
      </c>
      <c r="FS138">
        <f>IF($Z$6=0,0,IF(BO138&lt;=0,0,('LED Curve'!$D$19*(BO138/$Z$6)^3+'LED Curve'!$D$20*(BO138/$Z$6)^2+'LED Curve'!$D$21*(BO138/$Z$6)^1+'LED Curve'!$D$22)*$AE$6*$Z$6))</f>
        <v>0</v>
      </c>
      <c r="FU138">
        <f>IF($W$2=0,0,IF(BQ138&lt;=0,0,('LED Curve'!$D$19*(BQ138/$W$2)^3+'LED Curve'!$D$20*(BQ138/$W$2)^2+'LED Curve'!$D$21*(BQ138/$W$2)^1+'LED Curve'!$D$22)*$AC$2*$W$2))</f>
        <v>887.7364815778808</v>
      </c>
      <c r="FV138">
        <f>IF($W$3=0,0,IF(BR138&lt;=0,0,('LED Curve'!$D$19*(BR138/$W$3)^3+'LED Curve'!$D$20*(BR138/$W$3)^2+'LED Curve'!$D$21*(BR138/$W$3)^1+'LED Curve'!$D$22)*$AC$3*$W$3))</f>
        <v>2219.3412039447021</v>
      </c>
      <c r="FW138">
        <f>IF($W$4=0,0,IF(BS138&lt;=0,0,('LED Curve'!$D$19*(BS138/$W$4)^3+'LED Curve'!$D$20*(BS138/$W$4)^2+'LED Curve'!$D$21*(BS138/$W$4)^1+'LED Curve'!$D$22)*$AC$4*$W$4))</f>
        <v>1997.4070835502318</v>
      </c>
      <c r="FX138">
        <f>IF($W$5=0,0,IF(BT138&lt;=0,0,('LED Curve'!$D$19*(BT138/$W$5)^3+'LED Curve'!$D$20*(BT138/$W$5)^2+'LED Curve'!$D$21*(BT138/$W$5)^1+'LED Curve'!$D$22)*$AC$5*$W$5))</f>
        <v>0</v>
      </c>
      <c r="FY138">
        <f>IF($W$6=0,0,IF(BU138&lt;=0,0,('LED Curve'!$D$19*(BU138/$W$6)^3+'LED Curve'!$D$20*(BU138/$W$6)^2+'LED Curve'!$D$21*(BU138/$W$6)^1+'LED Curve'!$D$22)*$AC$6*$W$6))</f>
        <v>0</v>
      </c>
      <c r="FZ138">
        <f>IF($Z$2=0,0,IF(BV138&lt;=0,0,('LED Curve'!$D$19*(BV138/$Z$2)^3+'LED Curve'!$D$20*(BV138/$Z$2)^2+'LED Curve'!$D$21*(BV138/$Z$2)^1+'LED Curve'!$D$22)*$AE$2*$Z$2))</f>
        <v>0</v>
      </c>
      <c r="GA138">
        <f>IF($Z$3=0,0,IF(BW138&lt;=0,0,('LED Curve'!$D$19*(BW138/$Z$3)^3+'LED Curve'!$D$20*(BW138/$Z$3)^2+'LED Curve'!$D$21*(BW138/$Z$3)^1+'LED Curve'!$D$22)*$AE$3*$Z$3))</f>
        <v>0</v>
      </c>
      <c r="GB138">
        <f>IF($Z$4=0,0,IF(BX138&lt;=0,0,('LED Curve'!$D$19*(BX138/$Z$4)^3+'LED Curve'!$D$20*(BX138/$Z$4)^2+'LED Curve'!$D$21*(BX138/$Z$4)^1+'LED Curve'!$D$22)*$AE$4*$Z$4))</f>
        <v>0</v>
      </c>
      <c r="GC138">
        <f>IF($Z$5=0,0,IF(BY138&lt;=0,0,('LED Curve'!$D$19*(BY138/$Z$5)^3+'LED Curve'!$D$20*(BY138/$Z$5)^2+'LED Curve'!$D$21*(BY138/$Z$5)^1+'LED Curve'!$D$22)*$AE$5*$Z$5))</f>
        <v>0</v>
      </c>
      <c r="GD138">
        <f>IF($Z$6=0,0,IF(BZ138&lt;=0,0,('LED Curve'!$D$19*(BZ138/$Z$6)^3+'LED Curve'!$D$20*(BZ138/$Z$6)^2+'LED Curve'!$D$21*(BZ138/$Z$6)^1+'LED Curve'!$D$22)*$AE$6*$Z$6))</f>
        <v>0</v>
      </c>
      <c r="GF138">
        <f>IF($W$2=0,0,IF(CB138&lt;=0,0,('LED Curve'!$D$19*(CB138/$W$2)^3+'LED Curve'!$D$20*(CB138/$W$2)^2+'LED Curve'!$D$21*(CB138/$W$2)^1+'LED Curve'!$D$22)*$AC$2*$W$2))</f>
        <v>901.15157067782695</v>
      </c>
      <c r="GG138">
        <f>IF($W$3=0,0,IF(CC138&lt;=0,0,('LED Curve'!$D$19*(CC138/$W$3)^3+'LED Curve'!$D$20*(CC138/$W$3)^2+'LED Curve'!$D$21*(CC138/$W$3)^1+'LED Curve'!$D$22)*$AC$3*$W$3))</f>
        <v>2252.8789266945673</v>
      </c>
      <c r="GH138">
        <f>IF($W$4=0,0,IF(CD138&lt;=0,0,('LED Curve'!$D$19*(CD138/$W$4)^3+'LED Curve'!$D$20*(CD138/$W$4)^2+'LED Curve'!$D$21*(CD138/$W$4)^1+'LED Curve'!$D$22)*$AC$4*$W$4))</f>
        <v>2027.5910340251107</v>
      </c>
      <c r="GI138">
        <f>IF($W$5=0,0,IF(CE138&lt;=0,0,('LED Curve'!$D$19*(CE138/$W$5)^3+'LED Curve'!$D$20*(CE138/$W$5)^2+'LED Curve'!$D$21*(CE138/$W$5)^1+'LED Curve'!$D$22)*$AC$5*$W$5))</f>
        <v>0</v>
      </c>
      <c r="GJ138">
        <f>IF($W$6=0,0,IF(CF138&lt;=0,0,('LED Curve'!$D$19*(CF138/$W$6)^3+'LED Curve'!$D$20*(CF138/$W$6)^2+'LED Curve'!$D$21*(CF138/$W$6)^1+'LED Curve'!$D$22)*$AC$6*$W$6))</f>
        <v>0</v>
      </c>
      <c r="GK138">
        <f>IF($Z$2=0,0,IF(CG138&lt;=0,0,('LED Curve'!$D$19*(CG138/$Z$2)^3+'LED Curve'!$D$20*(CG138/$Z$2)^2+'LED Curve'!$D$21*(CG138/$Z$2)^1+'LED Curve'!$D$22)*$AE$2*$Z$2))</f>
        <v>0</v>
      </c>
      <c r="GL138">
        <f>IF($Z$3=0,0,IF(CH138&lt;=0,0,('LED Curve'!$D$19*(CH138/$Z$3)^3+'LED Curve'!$D$20*(CH138/$Z$3)^2+'LED Curve'!$D$21*(CH138/$Z$3)^1+'LED Curve'!$D$22)*$AE$3*$Z$3))</f>
        <v>0</v>
      </c>
      <c r="GM138">
        <f>IF($Z$4=0,0,IF(CI138&lt;=0,0,('LED Curve'!$D$19*(CI138/$Z$4)^3+'LED Curve'!$D$20*(CI138/$Z$4)^2+'LED Curve'!$D$21*(CI138/$Z$4)^1+'LED Curve'!$D$22)*$AE$4*$Z$4))</f>
        <v>0</v>
      </c>
      <c r="GN138">
        <f>IF($Z$5=0,0,IF(CJ138&lt;=0,0,('LED Curve'!$D$19*(CJ138/$Z$5)^3+'LED Curve'!$D$20*(CJ138/$Z$5)^2+'LED Curve'!$D$21*(CJ138/$Z$5)^1+'LED Curve'!$D$22)*$AE$5*$Z$5))</f>
        <v>0</v>
      </c>
      <c r="GO138">
        <f>IF($Z$6=0,0,IF(CK138&lt;=0,0,('LED Curve'!$D$19*(CK138/$Z$6)^3+'LED Curve'!$D$20*(CK138/$Z$6)^2+'LED Curve'!$D$21*(CK138/$Z$6)^1+'LED Curve'!$D$22)*$AE$6*$Z$6))</f>
        <v>0</v>
      </c>
      <c r="GQ138">
        <f t="shared" si="226"/>
        <v>3059.7727059928634</v>
      </c>
      <c r="GR138">
        <f t="shared" si="154"/>
        <v>1294.8768205752854</v>
      </c>
      <c r="GS138">
        <f t="shared" si="227"/>
        <v>5104.4847690728147</v>
      </c>
      <c r="GT138">
        <f t="shared" si="155"/>
        <v>2796.2588522336991</v>
      </c>
      <c r="GU138">
        <f t="shared" si="228"/>
        <v>5181.6215313975044</v>
      </c>
      <c r="GV138">
        <f t="shared" si="156"/>
        <v>2619.509486839167</v>
      </c>
    </row>
    <row r="139" spans="1:204" ht="16.899999999999999">
      <c r="A139">
        <v>128</v>
      </c>
      <c r="B139">
        <f t="shared" ref="B139:B202" si="229">A139/256/(2*$E$2)</f>
        <v>4.1666666666666666E-3</v>
      </c>
      <c r="C139" s="50">
        <f t="shared" ref="C139:C202" si="230">IF(($E$3*SQRT(2)*SIN(2*PI()*$E$2*B139)-$E$6)&gt;0,($E$3*SQRT(2)*SIN(2*PI()*$E$2*B139)-$E$6),0)</f>
        <v>151.33506473629427</v>
      </c>
      <c r="D139" s="50">
        <f t="shared" ref="D139:D202" si="231">IF(($E$4*SQRT(2)*SIN(2*PI()*$E$2*B139)-$E$6)&gt;0,($E$4*SQRT(2)*SIN(2*PI()*$E$2*B139)-$E$6),0)</f>
        <v>168.30562748477141</v>
      </c>
      <c r="E139" s="50">
        <f t="shared" ref="E139:E202" si="232">IF(($E$5*SQRT(2)*SIN(2*PI()*$E$2*B139)-$E$6)&gt;0,($E$5*SQRT(2)*SIN(2*PI()*$E$2*B139)-$E$6),0)</f>
        <v>185.27619023324854</v>
      </c>
      <c r="G139" s="52">
        <f t="shared" ref="G139:G202" si="233">C139*(R$3/(R$2+R$3))</f>
        <v>2.4021438847030834</v>
      </c>
      <c r="H139" s="52">
        <f t="shared" ref="H139:H202" si="234">D139*(R$3/(R$2+R$3))</f>
        <v>2.6715178965836728</v>
      </c>
      <c r="I139" s="52">
        <f t="shared" ref="I139:I202" si="235">E139*(R$3/(R$2+R$3))</f>
        <v>2.9408919084642626</v>
      </c>
      <c r="J139" s="52">
        <f>IF(C139&lt;Calculation!D$19,0,G139)</f>
        <v>2.4021438847030834</v>
      </c>
      <c r="K139" s="52">
        <f>IF(D139&lt;Calculation!D$19,0,H139)</f>
        <v>2.6715178965836728</v>
      </c>
      <c r="L139" s="52">
        <f>IF(E139&lt;Calculation!D$19,0,I139)</f>
        <v>2.9408919084642626</v>
      </c>
      <c r="M139" s="52">
        <f>IF(IF(C139&lt;Calculation!D$19,0,C139*(R$3/(R$2+R$3)))&gt;0,$H$2*SIN(2*PI()*$E$2*B139)+$H$5,0)</f>
        <v>2.4185483791944566</v>
      </c>
      <c r="N139" s="52">
        <f>IF(IF(D139&lt;Calculation!D$19,0,D139*(R$3/(R$2+R$3)))&gt;0,$J$2*SIN(2*PI()*$E$2*B139)+$J$5,0)</f>
        <v>2.4937944843479358</v>
      </c>
      <c r="O139" s="52">
        <f>IF(IF(E139&lt;Calculation!D$19,0,E139*(R$3/(R$2+R$3)))&gt;0,$L$2*SIN(2*PI()*$E$2*B139)+$L$5,0)</f>
        <v>2.5755880151493118</v>
      </c>
      <c r="Q139" s="55">
        <f>(M139/Design!C$43)*10^3</f>
        <v>268.72759768827297</v>
      </c>
      <c r="R139" s="55">
        <f>(N139/Design!C$43)*10^3</f>
        <v>277.08827603865956</v>
      </c>
      <c r="S139" s="55">
        <f>(O139/Design!C$43)*10^3</f>
        <v>286.1764461277013</v>
      </c>
      <c r="U139" s="55">
        <f>(($H$2*SIN(2*PI()*$E$2*B139)+$H$5)/Design!C$43)*10^3</f>
        <v>268.72759768827297</v>
      </c>
      <c r="V139" s="55">
        <f>(($J$2*SIN(2*PI()*$E$2*B139)+$J$5)/Design!C$43)*10^3</f>
        <v>277.08827603865956</v>
      </c>
      <c r="W139" s="55">
        <f>(($L$2*SIN(2*PI()*$E$2*B139)+$L$5)/Design!C$43)*10^3</f>
        <v>286.1764461277013</v>
      </c>
      <c r="Y139" s="99">
        <f>IF(C139&lt;('LED Curve'!$D$14*(U139/$W$2)^3+'LED Curve'!$D$15*(U139/$W$2)^2+'LED Curve'!$D$16*(U139/$W$2)^1+'LED Curve'!$D$17)*$AC$2+((R$5-1)*Design!C$18),0,         ('LED Curve'!$D$14*(U139/$W$2)^3+'LED Curve'!$D$15*(U139/$W$2)^2+'LED Curve'!$D$16*(U139/$W$2)^1+'LED Curve'!$D$17)*$AC$2)</f>
        <v>26.976286316052764</v>
      </c>
      <c r="Z139" s="99">
        <f>IF(Y139=0,0,IF(C139&lt;Y139+('LED Curve'!$D$14*(U139/$W$3)^3+'LED Curve'!$D$15*(U139/$W$3)^2+'LED Curve'!$D$16*(U139/$W$3)^1+'LED Curve'!$D$17)*$AC$3+((R$5-2)*Design!C$18),0,         ('LED Curve'!$D$14*(U139/$W$3)^3+'LED Curve'!$D$15*(U139/$W$3)^2+'LED Curve'!$D$16*(U139/$W$3)^1+'LED Curve'!$D$17)*$AC$3))</f>
        <v>67.440715790131918</v>
      </c>
      <c r="AA139" s="99">
        <f>IF(Z139=0,0,IF(C139&lt;(SUM(Y139:Z139)+('LED Curve'!$D$14*(U139/$W$4)^3+'LED Curve'!$D$15*(U139/$W$4)^2+'LED Curve'!$D$16*(U139/$W$4)^1+'LED Curve'!$D$17)*$AC$4+((R$5-3)*Design!C$18)),0,         ('LED Curve'!$D$14*(U139/$W$4)^3+'LED Curve'!$D$15*(U139/$W$4)^2+'LED Curve'!$D$16*(U139/$W$4)^1+'LED Curve'!$D$17)*$AC$4))</f>
        <v>0</v>
      </c>
      <c r="AB139" s="99">
        <f>IF(AA139=0,0,IF(C139&lt;(SUM(Y139:AA139)+('LED Curve'!$D$14*(U139/$W$5)^3+'LED Curve'!$D$15*(U139/$W$5)^2+'LED Curve'!$D$16*(U139/$W$5)^1+'LED Curve'!$D$17)*$AC$5+((R$5-4)*Design!C$18)),0,         ('LED Curve'!$D$14*(U139/$W$5)^3+'LED Curve'!$D$15*(U139/$W$5)^2+'LED Curve'!$D$16*(U139/$W$5)^1+'LED Curve'!$D$17)*$AC$5))</f>
        <v>0</v>
      </c>
      <c r="AC139" s="99">
        <f>IF(AB139=0,0,IF(C139&lt;(SUM(Y139:AB139)+ ('LED Curve'!$D$14*(U139/$W$6)^3+'LED Curve'!$D$15*(U139/$W$6)^2+'LED Curve'!$D$16*(U139/$W$6)^1+'LED Curve'!$D$17)*$AC$6+((R$5-5)*Design!C$18)),0,         ('LED Curve'!$D$14*(U139/$W$6)^3+'LED Curve'!$D$15*(U139/$W$6)^2+'LED Curve'!$D$16*(U139/$W$6)^1+'LED Curve'!$D$17)*$AC$6))</f>
        <v>0</v>
      </c>
      <c r="AD139" s="99">
        <f>IF(AC139=0,0,IF(C139&lt;(SUM(Y139:AC139)+('LED Curve'!$D$14*(U139/$Z$2)^3+'LED Curve'!$D$15*(U139/$Z$2)^2+'LED Curve'!$D$16*(U139/$Z$2)^1+'LED Curve'!$D$17)*$AE$2+((R$5-6)*Design!C$18)),0,         ('LED Curve'!$D$14*(U139/$Z$2)^3+'LED Curve'!$D$15*(U139/$Z$2)^2+'LED Curve'!$D$16*(U139/$Z$2)^1+'LED Curve'!$D$17)*$AE$2))</f>
        <v>0</v>
      </c>
      <c r="AE139" s="99">
        <f>IF(AD139=0,0,IF(C139&lt;(SUM(Y139:AD139)+('LED Curve'!$D$14*(U139/$Z$3)^3+'LED Curve'!$D$15*(U139/$Z$3)^2+'LED Curve'!$D$16*(U139/$Z$3)^1+'LED Curve'!$D$17)*$AE$3+((R$5-7)*Design!C$18)),0,         ('LED Curve'!$D$14*(U139/$Z$3)^3+'LED Curve'!$D$15*(U139/$Z$3)^2+'LED Curve'!$D$16*(U139/$Z$3)^1+'LED Curve'!$D$17)*$AE$3))</f>
        <v>0</v>
      </c>
      <c r="AF139" s="99">
        <f>IF(AE139=0,0,IF(C139&lt;(SUM(Y139:AE139)+('LED Curve'!$D$14*(U139/$Z$4)^3+'LED Curve'!$D$15*(U139/$Z$4)^2+'LED Curve'!$D$16*(U139/$Z$4)^1+'LED Curve'!$D$17)*$AE$4+((R$5-8)*Design!C$18)),0,         ('LED Curve'!$D$14*(U139/$Z$4)^3+'LED Curve'!$D$15*(U139/$Z$4)^2+'LED Curve'!$D$16*(U139/$Z$4)^1+'LED Curve'!$D$17)*$AE$4))</f>
        <v>0</v>
      </c>
      <c r="AG139" s="99">
        <f>IF(AF139=0,0,IF(C139&lt;(SUM(Y139:AF139)+('LED Curve'!$D$14*(U139/$Z$5)^3+'LED Curve'!$D$15*(U139/$Z$5)^2+'LED Curve'!$D$16*(U139/$Z$5)^1+'LED Curve'!$D$17)*$AE$5+((R$5-9)*Design!C$18)),0,         ('LED Curve'!$D$14*(U139/$Z$5)^3+'LED Curve'!$D$15*(U139/$Z$5)^2+'LED Curve'!$D$16*(U139/$Z$5)^1+'LED Curve'!$D$17)*$AE$5))</f>
        <v>0</v>
      </c>
      <c r="AH139" s="99">
        <f>IF(AG139=0,0,IF(C139&lt;(SUM(Y139:AG139)+('LED Curve'!$D$14*(U139/$Z$6)^3+'LED Curve'!$D$15*(U139/$Z$6)^2+'LED Curve'!$D$16*(U139/$Z$6)^1+'LED Curve'!$D$17)*$AE$6+((R$5-10)*Design!C$18)),0,         ('LED Curve'!$D$14*(U139/$Z$6)^3+'LED Curve'!$D$15*(U139/$Z$6)^2+'LED Curve'!$D$16*(U139/$Z$6)^1+'LED Curve'!$D$17)*$AE$6))</f>
        <v>0</v>
      </c>
      <c r="AI139">
        <f t="shared" si="157"/>
        <v>94.417002106184682</v>
      </c>
      <c r="AJ139" s="57">
        <f>IF(D139&lt;('LED Curve'!$D$14*(V139/$W$2)^3+'LED Curve'!$D$15*(V139/$W$2)^2+'LED Curve'!$D$16*(V139/$W$2)^1+'LED Curve'!$D$17)*$AC$2+((R$5-1)*Design!C$18),0,         ('LED Curve'!$D$14*(V139/$W$2)^3+'LED Curve'!$D$15*(V139/$W$2)^2+'LED Curve'!$D$16*(V139/$W$2)^1+'LED Curve'!$D$17)*$AC$2)</f>
        <v>26.957285938541304</v>
      </c>
      <c r="AK139" s="57">
        <f>IF(AJ139=0,0,IF(D139&lt;AJ139+('LED Curve'!$D$14*(V139/$W$3)^3+'LED Curve'!$D$15*(V139/$W$3)^2+'LED Curve'!$D$16*(V139/$W$3)^1+'LED Curve'!$D$17)*$AC$3+((R$5-1)*Design!C$18),0,         ('LED Curve'!$D$14*(V139/$W$3)^3+'LED Curve'!$D$15*(V139/$W$3)^2+'LED Curve'!$D$16*(V139/$W$3)^1+'LED Curve'!$D$17)*$AC$3))</f>
        <v>67.39321484635326</v>
      </c>
      <c r="AL139" s="57">
        <f>IF(AK139=0,0,IF(D139&lt;(SUM(AJ139:AK139)+('LED Curve'!$D$14*(V139/$W$4)^3+'LED Curve'!$D$15*(V139/$W$4)^2+'LED Curve'!$D$16*(V139/$W$4)^1+'LED Curve'!$D$17)*$AC$4+((R$5-1)*Design!C$18)),0,         ('LED Curve'!$D$14*(V139/$W$4)^3+'LED Curve'!$D$15*(V139/$W$4)^2+'LED Curve'!$D$16*(V139/$W$4)^1+'LED Curve'!$D$17)*$AC$4))</f>
        <v>60.653893361717934</v>
      </c>
      <c r="AM139" s="57">
        <f>IF(AL139=0,0,IF(D139&lt;(SUM(AJ139:AL139)+('LED Curve'!$D$14*(V139/$W$5)^3+'LED Curve'!$D$15*(V139/$W$5)^2+'LED Curve'!$D$16*(V139/$W$5)^1+'LED Curve'!$D$17)*$AC$5+((R$5-1)*Design!C$18)),0,         ('LED Curve'!$D$14*(V139/$W$5)^3+'LED Curve'!$D$15*(V139/$W$5)^2+'LED Curve'!$D$16*(V139/$W$5)^1+'LED Curve'!$D$17)*$AC$5))</f>
        <v>0</v>
      </c>
      <c r="AN139" s="57">
        <f>IF(AM139=0,0,IF(D139&lt;(SUM(AJ139:AM139)+ ('LED Curve'!$D$14*(V139/$W$6)^3+'LED Curve'!$D$15*(V139/$W$6)^2+'LED Curve'!$D$16*(V139/$W$6)^1+'LED Curve'!$D$17)*$AC$6+((R$5-1)*Design!C$18)),0,         ('LED Curve'!$D$14*(V139/$W$6)^3+'LED Curve'!$D$15*(V139/$W$6)^2+'LED Curve'!$D$16*(V139/$W$6)^1+'LED Curve'!$D$17)*$AC$6))</f>
        <v>0</v>
      </c>
      <c r="AO139" s="57">
        <f>IF(AN139=0,0,IF(D139&lt;(SUM(AJ139:AN139)+('LED Curve'!$D$14*(V139/$Z$2)^3+'LED Curve'!$D$15*(V139/$Z$2)^2+'LED Curve'!$D$16*(V139/$Z$2)^1+'LED Curve'!$D$17)*$AE$2+((R$5-1)*Design!C$18)),0,         ('LED Curve'!$D$14*(V139/$Z$2)^3+'LED Curve'!$D$15*(V139/$Z$2)^2+'LED Curve'!$D$16*(V139/$Z$2)^1+'LED Curve'!$D$17)*$AE$2))</f>
        <v>0</v>
      </c>
      <c r="AP139" s="57">
        <f>IF(AO139=0,0,IF(D139&lt;(SUM(AJ139:AO139)+('LED Curve'!$D$14*(V139/$Z$3)^3+'LED Curve'!$D$15*(V139/$Z$3)^2+'LED Curve'!$D$16*(V139/$Z$3)^1+'LED Curve'!$D$17)*$AE$3+((R$5-1)*Design!C$18)),0,         ('LED Curve'!$D$14*(V139/$Z$3)^3+'LED Curve'!$D$15*(V139/$Z$3)^2+'LED Curve'!$D$16*(V139/$Z$3)^1+'LED Curve'!$D$17)*$AE$3))</f>
        <v>0</v>
      </c>
      <c r="AQ139" s="57">
        <f>IF(AP139=0,0,IF(D139&lt;(SUM(AJ139:AP139)+('LED Curve'!$D$14*(V139/$Z$4)^3+'LED Curve'!$D$15*(V139/$Z$4)^2+'LED Curve'!$D$16*(V139/$Z$4)^1+'LED Curve'!$D$17)*$AE$4+((R$5-1)*Design!C$18)),0,         ('LED Curve'!$D$14*(V139/$Z$4)^3+'LED Curve'!$D$15*(V139/$Z$4)^2+'LED Curve'!$D$16*(V139/$Z$4)^1+'LED Curve'!$D$17)*$AE$4))</f>
        <v>0</v>
      </c>
      <c r="AR139" s="57">
        <f>IF(AQ139=0,0,IF(D139&lt;(SUM(AJ139:AQ139)+('LED Curve'!$D$14*(V139/$Z$5)^3+'LED Curve'!$D$15*(V139/$Z$5)^2+'LED Curve'!$D$16*(V139/$Z$5)^1+'LED Curve'!$D$17)*$AE$5+((R$5-1)*Design!C$18)),0,         ('LED Curve'!$D$14*(V139/$Z$5)^3+'LED Curve'!$D$15*(V139/$Z$5)^2+'LED Curve'!$D$16*(V139/$Z$5)^1+'LED Curve'!$D$17)*$AE$5))</f>
        <v>0</v>
      </c>
      <c r="AS139" s="57">
        <f>IF(AR139=0,0,IF(D139&lt;(SUM(AJ139:AR139)+('LED Curve'!$D$14*(V139/$Z$6)^3+'LED Curve'!$D$15*(V139/$Z$6)^2+'LED Curve'!$D$16*(V139/$Z$6)^1+'LED Curve'!$D$17)*$AE$6+((R$5-1)*Design!C$18)),0,         ('LED Curve'!$D$14*(V139/$Z$6)^3+'LED Curve'!$D$15*(V139/$Z$6)^2+'LED Curve'!$D$16*(V139/$Z$6)^1+'LED Curve'!$D$17)*$AE$6))</f>
        <v>0</v>
      </c>
      <c r="AU139" s="59">
        <f>IF(E139&lt;('LED Curve'!$D$14*(W139/$W$2)^3+'LED Curve'!$D$15*(W139/$W$2)^2+'LED Curve'!$D$16*(W139/$W$2)^1+'LED Curve'!$D$17)*$AC$2+((R$5-1)*Design!C$18),0,         ('LED Curve'!$D$14*(W139/$W$2)^3+'LED Curve'!$D$15*(W139/$W$2)^2+'LED Curve'!$D$16*(W139/$W$2)^1+'LED Curve'!$D$17)*$AC$2)</f>
        <v>26.912768984926853</v>
      </c>
      <c r="AV139" s="59">
        <f>IF(AU139=0,0,IF(E139&lt;AU139+('LED Curve'!$D$14*(W139/$W$3)^3+'LED Curve'!$D$15*(W139/$W$3)^2+'LED Curve'!$D$16*(W139/$W$3)^1+'LED Curve'!$D$17)*$AC$3+((R$5-2)*Design!C$18),0,         ('LED Curve'!$D$14*(W139/$W$3)^3+'LED Curve'!$D$15*(W139/$W$3)^2+'LED Curve'!$D$16*(W139/$W$3)^1+'LED Curve'!$D$17)*$AC$3))</f>
        <v>67.281922462317127</v>
      </c>
      <c r="AW139" s="59">
        <f>IF(AV139=0,0,IF(E139&lt;(SUM(AU139:AV139)+('LED Curve'!$D$14*(W139/$W$4)^3+'LED Curve'!$D$15*(W139/$W$4)^2+'LED Curve'!$D$16*(W139/$W$4)^1+'LED Curve'!$D$17)*$AC$4+((R$5-3)*Design!C$18)),0,         ('LED Curve'!$D$14*(W139/$W$4)^3+'LED Curve'!$D$15*(W139/$W$4)^2+'LED Curve'!$D$16*(W139/$W$4)^1+'LED Curve'!$D$17)*$AC$4))</f>
        <v>60.55373021608542</v>
      </c>
      <c r="AX139" s="59">
        <f>IF(AW139=0,0,IF(E139&lt;(SUM(AU139:AW139)+('LED Curve'!$D$14*(W139/$W$5)^3+'LED Curve'!$D$15*(W139/$W$5)^2+'LED Curve'!$D$16*(W139/$W$5)^1+'LED Curve'!$D$17)*$AC$5+((R$5-4)*Design!C$18)),0,         ('LED Curve'!$D$14*(W139/$W$5)^3+'LED Curve'!$D$15*(W139/$W$5)^2+'LED Curve'!$D$16*(W139/$W$5)^1+'LED Curve'!$D$17)*$AC$5))</f>
        <v>0</v>
      </c>
      <c r="AY139" s="59">
        <f>IF(AX139=0,0,IF(E139&lt;(SUM(AU139:AX139)+ ('LED Curve'!$D$14*(W139/$W$6)^3+'LED Curve'!$D$15*(W139/$W$6)^2+'LED Curve'!$D$16*(W139/$W$6)^1+'LED Curve'!$D$17)*$AC$6+((R$5-5)*Design!C$18)),0,         ('LED Curve'!$D$14*(W139/$W$6)^3+'LED Curve'!$D$15*(W139/$W$6)^2+'LED Curve'!$D$16*(W139/$W$6)^1+'LED Curve'!$D$17)*$AC$6))</f>
        <v>0</v>
      </c>
      <c r="AZ139" s="59">
        <f>IF(AY139=0,0,IF(E139&lt;(SUM(AU139:AY139)+('LED Curve'!$D$14*(W139/$Z$2)^3+'LED Curve'!$D$15*(W139/$Z$2)^2+'LED Curve'!$D$16*(W139/$Z$2)^1+'LED Curve'!$D$17)*$AE$2+((R$5-6)*Design!C$18)),0,         ('LED Curve'!$D$14*(W139/$Z$2)^3+'LED Curve'!$D$15*(W139/$Z$2)^2+'LED Curve'!$D$16*(W139/$Z$2)^1+'LED Curve'!$D$17)*$AE$2))</f>
        <v>0</v>
      </c>
      <c r="BA139" s="59">
        <f>IF(AZ139=0,0,IF(E139&lt;(SUM(AU139:AZ139)+('LED Curve'!$D$14*(W139/$Z$3)^3+'LED Curve'!$D$15*(W139/$Z$3)^2+'LED Curve'!$D$16*(W139/$Z$3)^1+'LED Curve'!$D$17)*$AE$3+((R$5-7)*Design!C$18)),0,         ('LED Curve'!$D$14*(W139/$Z$3)^3+'LED Curve'!$D$15*(W139/$Z$3)^2+'LED Curve'!$D$16*(W139/$Z$3)^1+'LED Curve'!$D$17)*$AE$3))</f>
        <v>0</v>
      </c>
      <c r="BB139" s="59">
        <f>IF(BA139=0,0,IF(E139&lt;(SUM(AU139:BA139)+('LED Curve'!$D$14*(W139/$Z$4)^3+'LED Curve'!$D$15*(W139/$Z$4)^2+'LED Curve'!$D$16*(W139/$Z$4)^1+'LED Curve'!$D$17)*$AE$4+((R$5-8)*Design!C$18)),0,         ('LED Curve'!$D$14*(W139/$Z$4)^3+'LED Curve'!$D$15*(W139/$Z$4)^2+'LED Curve'!$D$16*(W139/$Z$4)^1+'LED Curve'!$D$17)*$AE$4))</f>
        <v>0</v>
      </c>
      <c r="BC139" s="59">
        <f>IF(BB139=0,0,IF(E139&lt;(SUM(AU139:BB139)+('LED Curve'!$D$14*(W139/$Z$5)^3+'LED Curve'!$D$15*(W139/$Z$5)^2+'LED Curve'!$D$16*(W139/$Z$5)^1+'LED Curve'!$D$17)*$AE$5+((R$5-9)*Design!C$18)),0,         ('LED Curve'!$D$14*(W139/$Z$5)^3+'LED Curve'!$D$15*(W139/$Z$5)^2+'LED Curve'!$D$16*(W139/$Z$5)^1+'LED Curve'!$D$17)*$AE$5))</f>
        <v>0</v>
      </c>
      <c r="BD139" s="59">
        <f>IF(BC139=0,0,IF(E139&lt;(SUM(AU139:BC139)+('LED Curve'!$D$14*(W139/$Z$6)^3+'LED Curve'!$D$15*(W139/$Z$6)^2+'LED Curve'!$D$16*(W139/$Z$6)^1+'LED Curve'!$D$17)*$AE$6+((R$5-10)*Design!C$18)),0,         ('LED Curve'!$D$14*(W139/$Z$6)^3+'LED Curve'!$D$15*(W139/$Z$6)^2+'LED Curve'!$D$16*(W139/$Z$6)^1+'LED Curve'!$D$17)*$AE$6))</f>
        <v>0</v>
      </c>
      <c r="BE139">
        <f t="shared" si="158"/>
        <v>154.7484216633294</v>
      </c>
      <c r="BF139" s="64">
        <f t="shared" ref="BF139:BF202" si="236">IF(Y139=0,0,IF(OR((B139*10^3)&lt;AH$2,(B139*10^3)&gt;AM$2),0,Q139))</f>
        <v>268.72759768827297</v>
      </c>
      <c r="BG139" s="64">
        <f t="shared" ref="BG139:BG202" si="237">IF(Z139=0,0,IF(OR((B139*10^3)&lt;AH$3,(B139*10^3)&gt;AM$3),0,Q139))</f>
        <v>268.72759768827297</v>
      </c>
      <c r="BH139" s="64">
        <f t="shared" ref="BH139:BH202" si="238">IF(AA139=0,0,IF(OR((B139*10^3)&lt;AH$4,(B139*10^3)&gt;AM$4),0,Q139))</f>
        <v>0</v>
      </c>
      <c r="BI139" s="64">
        <f t="shared" ref="BI139:BI202" si="239">IF(AB139=0,0,IF(OR((B139*10^3)&lt;AH$5,(B139*10^3)&gt;AM$5),0,Q139))</f>
        <v>0</v>
      </c>
      <c r="BJ139" s="64">
        <f t="shared" ref="BJ139:BJ202" si="240">IF(AC139=0,0,IF(OR((B139*10^3)&lt;AH$6,(B139*10^3)&gt;AM$6),0,Q139))</f>
        <v>0</v>
      </c>
      <c r="BK139" s="64">
        <f t="shared" ref="BK139:BK202" si="241">IF(AD139=0,0,IF(OR((B139*10^3)&lt;AJ$2,(B139*10^3)&gt;AO$2),0,Q139))</f>
        <v>0</v>
      </c>
      <c r="BL139" s="64">
        <f t="shared" ref="BL139:BL202" si="242">IF(AE139=0,0,IF(OR((B139*10^3)&lt;AJ$3,(B139*10^3)&gt;AO$3),0,Q139))</f>
        <v>0</v>
      </c>
      <c r="BM139" s="64">
        <f t="shared" ref="BM139:BM202" si="243">IF(AF139=0,0,IF(OR((B139*10^3)&lt;AJ$4,(B139*10^3)&gt;AO$4),0,Q139))</f>
        <v>0</v>
      </c>
      <c r="BN139" s="64">
        <f t="shared" ref="BN139:BN202" si="244">IF(AG139=0,0,IF(OR((B139*10^3)&lt;AJ$5,(B139*10^3)&gt;AO$5),0,Q139))</f>
        <v>0</v>
      </c>
      <c r="BO139" s="64">
        <f t="shared" ref="BO139:BO202" si="245">IF(AH139=0,0,IF(OR((B139*10^3)&lt;AJ$6,(B139*10^3)&gt;AO$6),0,Q139))</f>
        <v>0</v>
      </c>
      <c r="BQ139" s="67">
        <f t="shared" ref="BQ139:BQ202" si="246">IF(AJ139=0,0,IF(OR((B139*10^3)&lt;AH$2,(B139*10^3)&gt;AM$2),0,R139))</f>
        <v>277.08827603865956</v>
      </c>
      <c r="BR139" s="67">
        <f t="shared" ref="BR139:BR202" si="247">IF(AK139=0,0,IF(OR((B139*10^3)&lt;AH$3,(B139*10^3)&gt;AM$3),0,R139))</f>
        <v>277.08827603865956</v>
      </c>
      <c r="BS139" s="67">
        <f t="shared" ref="BS139:BS202" si="248">IF(AL139=0,0,IF(OR((B139*10^3)&lt;AH$4,(B139*10^3)&gt;AM$4),0,R139))</f>
        <v>277.08827603865956</v>
      </c>
      <c r="BT139" s="67">
        <f t="shared" ref="BT139:BT202" si="249">IF(AM139=0,0,IF(OR((B139*10^3)&lt;AH$5,(B139*10^3)&gt;AM$5),0,R139))</f>
        <v>0</v>
      </c>
      <c r="BU139" s="67">
        <f t="shared" ref="BU139:BU202" si="250">IF(AN139=0,0,IF(OR((B139*10^3)&lt;AH$6,(B139*10^3)&gt;AM$6),0,R139))</f>
        <v>0</v>
      </c>
      <c r="BV139" s="67">
        <f t="shared" ref="BV139:BV202" si="251">IF(AO139=0,0,IF(OR((B139*10^3)&lt;AJ$2,(B139*10^3)&gt;AO$2),0,R139))</f>
        <v>0</v>
      </c>
      <c r="BW139" s="67">
        <f t="shared" ref="BW139:BW202" si="252">IF(AP139=0,0,IF(OR((B139*10^3)&lt;AJ$3,(B139*10^3)&gt;AO$3),0,R139))</f>
        <v>0</v>
      </c>
      <c r="BX139" s="67">
        <f t="shared" ref="BX139:BX202" si="253">IF(AQ139=0,0,IF(OR((B139*10^3)&lt;AJ$4,(B139*10^3)&gt;AO$4),0,R139))</f>
        <v>0</v>
      </c>
      <c r="BY139" s="67">
        <f t="shared" ref="BY139:BY202" si="254">IF(AR139=0,0,IF(OR((B139*10^3)&lt;AJ$5,(B139*10^3)&gt;AO$5),0,R139))</f>
        <v>0</v>
      </c>
      <c r="BZ139" s="67">
        <f t="shared" ref="BZ139:BZ202" si="255">IF(AS139=0,0,IF(OR((B139*10^3)&lt;AJ$6,(B139*10^3)&gt;AO$6),0,R139))</f>
        <v>0</v>
      </c>
      <c r="CB139" s="70">
        <f t="shared" ref="CB139:CB202" si="256">IF(OR((B139*10^3)&lt;AH$2,(B139*10^3)&gt;AM$2),0,S139)</f>
        <v>286.1764461277013</v>
      </c>
      <c r="CC139" s="70">
        <f t="shared" ref="CC139:CC202" si="257">IF(OR((B139*10^3)&lt;AH$3,(B139*10^3)&gt;AM$3),0,S139)</f>
        <v>286.1764461277013</v>
      </c>
      <c r="CD139" s="70">
        <f t="shared" ref="CD139:CD202" si="258">IF(OR((B139*10^3)&lt;AH$4,(B139*10^3)&gt;AM$4),0,S139)</f>
        <v>286.1764461277013</v>
      </c>
      <c r="CE139" s="70">
        <f t="shared" ref="CE139:CE202" si="259">IF(OR((B139*10^3)&lt;AH$5,(B139*10^3)&gt;AM$5),0,S139)</f>
        <v>0</v>
      </c>
      <c r="CF139" s="70">
        <f t="shared" ref="CF139:CF202" si="260">IF(OR((B139*10^3)&lt;AH$6,(B139*10^3)&gt;AM$6),0,S139)</f>
        <v>0</v>
      </c>
      <c r="CG139" s="70">
        <f t="shared" ref="CG139:CG202" si="261">IF(OR((B139*10^3)&lt;AJ$2,(B139*10^3)&gt;AO$2),0,S139)</f>
        <v>0</v>
      </c>
      <c r="CH139" s="70">
        <f t="shared" ref="CH139:CH202" si="262">IF(OR((B139*10^3)&lt;AJ$3,(B139*10^3)&gt;AO$3),0,S139)</f>
        <v>0</v>
      </c>
      <c r="CI139" s="70">
        <f t="shared" ref="CI139:CI202" si="263">IF(OR((B139*10^3)&lt;AJ$4,(B139*10^3)&gt;AO$4),0,S139)</f>
        <v>0</v>
      </c>
      <c r="CJ139" s="70">
        <f t="shared" ref="CJ139:CJ202" si="264">IF(OR((B139*10^3)&lt;AJ$5,(B139*10^3)&gt;AO$5),0,S139)</f>
        <v>0</v>
      </c>
      <c r="CK139" s="70">
        <f t="shared" ref="CK139:CK202" si="265">IF(OR((B139*10^3)&lt;AJ$6,(B139*10^3)&gt;AO$6),0,S139)</f>
        <v>0</v>
      </c>
      <c r="CL139">
        <f t="shared" si="159"/>
        <v>858.52933838310389</v>
      </c>
      <c r="CM139" s="64">
        <f t="shared" si="160"/>
        <v>268.72759768827297</v>
      </c>
      <c r="CN139" s="64">
        <f t="shared" si="161"/>
        <v>268.72759768827297</v>
      </c>
      <c r="CO139" s="64">
        <f t="shared" si="162"/>
        <v>0</v>
      </c>
      <c r="CP139" s="64">
        <f t="shared" si="163"/>
        <v>0</v>
      </c>
      <c r="CQ139" s="64">
        <f t="shared" si="164"/>
        <v>0</v>
      </c>
      <c r="CR139" s="64">
        <f t="shared" si="165"/>
        <v>0</v>
      </c>
      <c r="CS139" s="64">
        <f t="shared" si="166"/>
        <v>0</v>
      </c>
      <c r="CT139" s="64">
        <f t="shared" si="167"/>
        <v>0</v>
      </c>
      <c r="CU139" s="64">
        <f t="shared" si="168"/>
        <v>0</v>
      </c>
      <c r="CV139" s="64">
        <f t="shared" si="169"/>
        <v>0</v>
      </c>
      <c r="CX139" s="103">
        <f t="shared" si="170"/>
        <v>277.08827603865956</v>
      </c>
      <c r="CY139" s="103">
        <f t="shared" si="171"/>
        <v>277.08827603865956</v>
      </c>
      <c r="CZ139" s="103">
        <f t="shared" si="172"/>
        <v>277.08827603865956</v>
      </c>
      <c r="DA139" s="103">
        <f t="shared" si="173"/>
        <v>0</v>
      </c>
      <c r="DB139" s="103">
        <f t="shared" si="174"/>
        <v>0</v>
      </c>
      <c r="DC139" s="103">
        <f t="shared" si="175"/>
        <v>0</v>
      </c>
      <c r="DD139" s="103">
        <f t="shared" si="176"/>
        <v>0</v>
      </c>
      <c r="DE139" s="103">
        <f t="shared" si="177"/>
        <v>0</v>
      </c>
      <c r="DF139" s="103">
        <f t="shared" si="178"/>
        <v>0</v>
      </c>
      <c r="DG139" s="103">
        <f t="shared" si="179"/>
        <v>0</v>
      </c>
      <c r="DI139" s="70">
        <f t="shared" si="180"/>
        <v>286.1764461277013</v>
      </c>
      <c r="DJ139" s="70">
        <f t="shared" si="181"/>
        <v>286.1764461277013</v>
      </c>
      <c r="DK139" s="70">
        <f t="shared" si="182"/>
        <v>286.1764461277013</v>
      </c>
      <c r="DL139" s="70">
        <f t="shared" si="183"/>
        <v>0</v>
      </c>
      <c r="DM139" s="70">
        <f t="shared" si="184"/>
        <v>0</v>
      </c>
      <c r="DN139" s="70">
        <f t="shared" si="185"/>
        <v>0</v>
      </c>
      <c r="DO139" s="70">
        <f t="shared" si="186"/>
        <v>0</v>
      </c>
      <c r="DP139" s="70">
        <f t="shared" si="187"/>
        <v>0</v>
      </c>
      <c r="DQ139" s="70">
        <f t="shared" si="188"/>
        <v>0</v>
      </c>
      <c r="DR139" s="70">
        <f t="shared" si="189"/>
        <v>0</v>
      </c>
      <c r="DT139">
        <f t="shared" si="190"/>
        <v>40.667908392583634</v>
      </c>
      <c r="DU139">
        <f t="shared" si="191"/>
        <v>46.635516167360144</v>
      </c>
      <c r="DV139">
        <f t="shared" si="192"/>
        <v>53.02168167303099</v>
      </c>
      <c r="DX139">
        <f t="shared" si="193"/>
        <v>0.98121858902418557</v>
      </c>
      <c r="DY139">
        <f t="shared" si="194"/>
        <v>0.98151809476772944</v>
      </c>
      <c r="DZ139">
        <f t="shared" si="195"/>
        <v>0.9818961461285074</v>
      </c>
      <c r="EB139">
        <f t="shared" si="196"/>
        <v>7.2492726162638901</v>
      </c>
      <c r="EC139">
        <f t="shared" si="197"/>
        <v>18.123181540659726</v>
      </c>
      <c r="ED139">
        <f t="shared" si="198"/>
        <v>0</v>
      </c>
      <c r="EE139">
        <f t="shared" si="199"/>
        <v>0</v>
      </c>
      <c r="EF139">
        <f t="shared" si="200"/>
        <v>0</v>
      </c>
      <c r="EG139">
        <f t="shared" si="201"/>
        <v>0</v>
      </c>
      <c r="EH139">
        <f t="shared" si="202"/>
        <v>0</v>
      </c>
      <c r="EI139">
        <f t="shared" si="203"/>
        <v>0</v>
      </c>
      <c r="EJ139">
        <f t="shared" si="204"/>
        <v>0</v>
      </c>
      <c r="EK139">
        <f t="shared" si="205"/>
        <v>0</v>
      </c>
      <c r="EM139">
        <f t="shared" si="206"/>
        <v>7.4695478873916095</v>
      </c>
      <c r="EN139">
        <f t="shared" si="207"/>
        <v>18.673869718479022</v>
      </c>
      <c r="EO139">
        <f t="shared" si="208"/>
        <v>16.806482746631119</v>
      </c>
      <c r="EP139">
        <f t="shared" si="209"/>
        <v>0</v>
      </c>
      <c r="EQ139">
        <f t="shared" si="210"/>
        <v>0</v>
      </c>
      <c r="ER139">
        <f t="shared" si="211"/>
        <v>0</v>
      </c>
      <c r="ES139">
        <f t="shared" si="212"/>
        <v>0</v>
      </c>
      <c r="ET139">
        <f t="shared" si="213"/>
        <v>0</v>
      </c>
      <c r="EU139">
        <f t="shared" si="214"/>
        <v>0</v>
      </c>
      <c r="EV139">
        <f t="shared" si="215"/>
        <v>0</v>
      </c>
      <c r="EX139">
        <f t="shared" si="216"/>
        <v>7.7018005835621901</v>
      </c>
      <c r="EY139">
        <f t="shared" si="217"/>
        <v>19.254501458905473</v>
      </c>
      <c r="EZ139">
        <f t="shared" si="218"/>
        <v>17.329051313014926</v>
      </c>
      <c r="FA139">
        <f t="shared" si="219"/>
        <v>0</v>
      </c>
      <c r="FB139">
        <f t="shared" si="220"/>
        <v>0</v>
      </c>
      <c r="FC139">
        <f t="shared" si="221"/>
        <v>0</v>
      </c>
      <c r="FD139">
        <f t="shared" si="222"/>
        <v>0</v>
      </c>
      <c r="FE139">
        <f t="shared" si="223"/>
        <v>0</v>
      </c>
      <c r="FF139">
        <f t="shared" si="224"/>
        <v>0</v>
      </c>
      <c r="FG139">
        <f t="shared" si="225"/>
        <v>0</v>
      </c>
      <c r="FJ139">
        <f>IF($W$2=0,0,IF(BF139&lt;=0,0,('LED Curve'!$D$19*(BF139/$W$2)^3+'LED Curve'!$D$20*(BF139/$W$2)^2+'LED Curve'!$D$21*(BF139/$W$2)^1+'LED Curve'!$D$22)*$AC$2*$W$2))</f>
        <v>874.25491231790886</v>
      </c>
      <c r="FK139">
        <f>IF($W$3=0,0,IF(BG139&lt;=0,0,('LED Curve'!$D$19*(BG139/$W$3)^3+'LED Curve'!$D$20*(BG139/$W$3)^2+'LED Curve'!$D$21*(BG139/$W$3)^1+'LED Curve'!$D$22)*$AC$3*$W$3))</f>
        <v>2185.6372807947723</v>
      </c>
      <c r="FL139">
        <f>IF($W$4=0,0,IF(BH139&lt;=0,0,('LED Curve'!$D$19*(BH139/$W$4)^3+'LED Curve'!$D$20*(BH139/$W$4)^2+'LED Curve'!$D$21*(BH139/$W$4)^1+'LED Curve'!$D$22)*$AC$4*$W$4))</f>
        <v>0</v>
      </c>
      <c r="FM139">
        <f>IF($W$5=0,0,IF(BI139&lt;=0,0,('LED Curve'!$D$19*(BI139/$W$5)^3+'LED Curve'!$D$20*(BI139/$W$5)^2+'LED Curve'!$D$21*(BI139/$W$5)^1+'LED Curve'!$D$22)*$AC$5*$W$5))</f>
        <v>0</v>
      </c>
      <c r="FN139">
        <f>IF($W$6=0,0,IF(BJ139&lt;=0,0,('LED Curve'!$D$19*(BJ139/$W$6)^3+'LED Curve'!$D$20*(BJ139/$W$6)^2+'LED Curve'!$D$21*(BJ139/$W$6)^1+'LED Curve'!$D$22)*$AC$6*$W$6))</f>
        <v>0</v>
      </c>
      <c r="FO139">
        <f>IF($Z$2=0,0,IF(BK139&lt;=0,0,('LED Curve'!$D$19*(BK139/$Z$2)^3+'LED Curve'!$D$20*(BK139/$Z$2)^2+'LED Curve'!$D$21*(BK139/$Z$2)^1+'LED Curve'!$D$22)*$AE$2*$Z$2))</f>
        <v>0</v>
      </c>
      <c r="FP139">
        <f>IF($Z$3=0,0,IF(BL139&lt;=0,0,('LED Curve'!$D$19*(BL139/$Z$3)^3+'LED Curve'!$D$20*(BL139/$Z$3)^2+'LED Curve'!$D$21*(BL139/$Z$3)^1+'LED Curve'!$D$22)*$AE$3*$Z$3))</f>
        <v>0</v>
      </c>
      <c r="FQ139">
        <f>IF($Z$4=0,0,IF(BM139&lt;=0,0,('LED Curve'!$D$19*(BM139/$Z$4)^3+'LED Curve'!$D$20*(BM139/$Z$4)^2+'LED Curve'!$D$21*(BM139/$Z$4)^1+'LED Curve'!$D$22)*$AE$4*$Z$4))</f>
        <v>0</v>
      </c>
      <c r="FR139">
        <f>IF($Z$5=0,0,IF(BN139&lt;=0,0,('LED Curve'!$D$19*(BN139/$Z$5)^3+'LED Curve'!$D$20*(BN139/$Z$5)^2+'LED Curve'!$D$21*(BN139/$Z$5)^1+'LED Curve'!$D$22)*$AE$5*$Z$5))</f>
        <v>0</v>
      </c>
      <c r="FS139">
        <f>IF($Z$6=0,0,IF(BO139&lt;=0,0,('LED Curve'!$D$19*(BO139/$Z$6)^3+'LED Curve'!$D$20*(BO139/$Z$6)^2+'LED Curve'!$D$21*(BO139/$Z$6)^1+'LED Curve'!$D$22)*$AE$6*$Z$6))</f>
        <v>0</v>
      </c>
      <c r="FU139">
        <f>IF($W$2=0,0,IF(BQ139&lt;=0,0,('LED Curve'!$D$19*(BQ139/$W$2)^3+'LED Curve'!$D$20*(BQ139/$W$2)^2+'LED Curve'!$D$21*(BQ139/$W$2)^1+'LED Curve'!$D$22)*$AC$2*$W$2))</f>
        <v>887.7714153695697</v>
      </c>
      <c r="FV139">
        <f>IF($W$3=0,0,IF(BR139&lt;=0,0,('LED Curve'!$D$19*(BR139/$W$3)^3+'LED Curve'!$D$20*(BR139/$W$3)^2+'LED Curve'!$D$21*(BR139/$W$3)^1+'LED Curve'!$D$22)*$AC$3*$W$3))</f>
        <v>2219.4285384239242</v>
      </c>
      <c r="FW139">
        <f>IF($W$4=0,0,IF(BS139&lt;=0,0,('LED Curve'!$D$19*(BS139/$W$4)^3+'LED Curve'!$D$20*(BS139/$W$4)^2+'LED Curve'!$D$21*(BS139/$W$4)^1+'LED Curve'!$D$22)*$AC$4*$W$4))</f>
        <v>1997.4856845815318</v>
      </c>
      <c r="FX139">
        <f>IF($W$5=0,0,IF(BT139&lt;=0,0,('LED Curve'!$D$19*(BT139/$W$5)^3+'LED Curve'!$D$20*(BT139/$W$5)^2+'LED Curve'!$D$21*(BT139/$W$5)^1+'LED Curve'!$D$22)*$AC$5*$W$5))</f>
        <v>0</v>
      </c>
      <c r="FY139">
        <f>IF($W$6=0,0,IF(BU139&lt;=0,0,('LED Curve'!$D$19*(BU139/$W$6)^3+'LED Curve'!$D$20*(BU139/$W$6)^2+'LED Curve'!$D$21*(BU139/$W$6)^1+'LED Curve'!$D$22)*$AC$6*$W$6))</f>
        <v>0</v>
      </c>
      <c r="FZ139">
        <f>IF($Z$2=0,0,IF(BV139&lt;=0,0,('LED Curve'!$D$19*(BV139/$Z$2)^3+'LED Curve'!$D$20*(BV139/$Z$2)^2+'LED Curve'!$D$21*(BV139/$Z$2)^1+'LED Curve'!$D$22)*$AE$2*$Z$2))</f>
        <v>0</v>
      </c>
      <c r="GA139">
        <f>IF($Z$3=0,0,IF(BW139&lt;=0,0,('LED Curve'!$D$19*(BW139/$Z$3)^3+'LED Curve'!$D$20*(BW139/$Z$3)^2+'LED Curve'!$D$21*(BW139/$Z$3)^1+'LED Curve'!$D$22)*$AE$3*$Z$3))</f>
        <v>0</v>
      </c>
      <c r="GB139">
        <f>IF($Z$4=0,0,IF(BX139&lt;=0,0,('LED Curve'!$D$19*(BX139/$Z$4)^3+'LED Curve'!$D$20*(BX139/$Z$4)^2+'LED Curve'!$D$21*(BX139/$Z$4)^1+'LED Curve'!$D$22)*$AE$4*$Z$4))</f>
        <v>0</v>
      </c>
      <c r="GC139">
        <f>IF($Z$5=0,0,IF(BY139&lt;=0,0,('LED Curve'!$D$19*(BY139/$Z$5)^3+'LED Curve'!$D$20*(BY139/$Z$5)^2+'LED Curve'!$D$21*(BY139/$Z$5)^1+'LED Curve'!$D$22)*$AE$5*$Z$5))</f>
        <v>0</v>
      </c>
      <c r="GD139">
        <f>IF($Z$6=0,0,IF(BZ139&lt;=0,0,('LED Curve'!$D$19*(BZ139/$Z$6)^3+'LED Curve'!$D$20*(BZ139/$Z$6)^2+'LED Curve'!$D$21*(BZ139/$Z$6)^1+'LED Curve'!$D$22)*$AE$6*$Z$6))</f>
        <v>0</v>
      </c>
      <c r="GF139">
        <f>IF($W$2=0,0,IF(CB139&lt;=0,0,('LED Curve'!$D$19*(CB139/$W$2)^3+'LED Curve'!$D$20*(CB139/$W$2)^2+'LED Curve'!$D$21*(CB139/$W$2)^1+'LED Curve'!$D$22)*$AC$2*$W$2))</f>
        <v>901.18632440529018</v>
      </c>
      <c r="GG139">
        <f>IF($W$3=0,0,IF(CC139&lt;=0,0,('LED Curve'!$D$19*(CC139/$W$3)^3+'LED Curve'!$D$20*(CC139/$W$3)^2+'LED Curve'!$D$21*(CC139/$W$3)^1+'LED Curve'!$D$22)*$AC$3*$W$3))</f>
        <v>2252.9658110132254</v>
      </c>
      <c r="GH139">
        <f>IF($W$4=0,0,IF(CD139&lt;=0,0,('LED Curve'!$D$19*(CD139/$W$4)^3+'LED Curve'!$D$20*(CD139/$W$4)^2+'LED Curve'!$D$21*(CD139/$W$4)^1+'LED Curve'!$D$22)*$AC$4*$W$4))</f>
        <v>2027.6692299119029</v>
      </c>
      <c r="GI139">
        <f>IF($W$5=0,0,IF(CE139&lt;=0,0,('LED Curve'!$D$19*(CE139/$W$5)^3+'LED Curve'!$D$20*(CE139/$W$5)^2+'LED Curve'!$D$21*(CE139/$W$5)^1+'LED Curve'!$D$22)*$AC$5*$W$5))</f>
        <v>0</v>
      </c>
      <c r="GJ139">
        <f>IF($W$6=0,0,IF(CF139&lt;=0,0,('LED Curve'!$D$19*(CF139/$W$6)^3+'LED Curve'!$D$20*(CF139/$W$6)^2+'LED Curve'!$D$21*(CF139/$W$6)^1+'LED Curve'!$D$22)*$AC$6*$W$6))</f>
        <v>0</v>
      </c>
      <c r="GK139">
        <f>IF($Z$2=0,0,IF(CG139&lt;=0,0,('LED Curve'!$D$19*(CG139/$Z$2)^3+'LED Curve'!$D$20*(CG139/$Z$2)^2+'LED Curve'!$D$21*(CG139/$Z$2)^1+'LED Curve'!$D$22)*$AE$2*$Z$2))</f>
        <v>0</v>
      </c>
      <c r="GL139">
        <f>IF($Z$3=0,0,IF(CH139&lt;=0,0,('LED Curve'!$D$19*(CH139/$Z$3)^3+'LED Curve'!$D$20*(CH139/$Z$3)^2+'LED Curve'!$D$21*(CH139/$Z$3)^1+'LED Curve'!$D$22)*$AE$3*$Z$3))</f>
        <v>0</v>
      </c>
      <c r="GM139">
        <f>IF($Z$4=0,0,IF(CI139&lt;=0,0,('LED Curve'!$D$19*(CI139/$Z$4)^3+'LED Curve'!$D$20*(CI139/$Z$4)^2+'LED Curve'!$D$21*(CI139/$Z$4)^1+'LED Curve'!$D$22)*$AE$4*$Z$4))</f>
        <v>0</v>
      </c>
      <c r="GN139">
        <f>IF($Z$5=0,0,IF(CJ139&lt;=0,0,('LED Curve'!$D$19*(CJ139/$Z$5)^3+'LED Curve'!$D$20*(CJ139/$Z$5)^2+'LED Curve'!$D$21*(CJ139/$Z$5)^1+'LED Curve'!$D$22)*$AE$5*$Z$5))</f>
        <v>0</v>
      </c>
      <c r="GO139">
        <f>IF($Z$6=0,0,IF(CK139&lt;=0,0,('LED Curve'!$D$19*(CK139/$Z$6)^3+'LED Curve'!$D$20*(CK139/$Z$6)^2+'LED Curve'!$D$21*(CK139/$Z$6)^1+'LED Curve'!$D$22)*$AE$6*$Z$6))</f>
        <v>0</v>
      </c>
      <c r="GQ139">
        <f t="shared" si="226"/>
        <v>3059.8921931126811</v>
      </c>
      <c r="GR139">
        <f t="shared" ref="GR139:GR202" si="266">IF(GQ139&lt;$GR$3,0,GQ139-$GR$3)</f>
        <v>1294.996307695103</v>
      </c>
      <c r="GS139">
        <f t="shared" si="227"/>
        <v>5104.6856383750255</v>
      </c>
      <c r="GT139">
        <f t="shared" ref="GT139:GT202" si="267">IF(GS139&lt;$GS$3,0,GS139-$GS$3)</f>
        <v>2796.4597215359099</v>
      </c>
      <c r="GU139">
        <f t="shared" si="228"/>
        <v>5181.8213653304183</v>
      </c>
      <c r="GV139">
        <f t="shared" ref="GV139:GV202" si="268">IF(GU139&lt;$GT$3,0,GU139-$GT$3)</f>
        <v>2619.7093207720809</v>
      </c>
    </row>
    <row r="140" spans="1:204" ht="16.899999999999999">
      <c r="A140">
        <v>129</v>
      </c>
      <c r="B140">
        <f t="shared" si="229"/>
        <v>4.1992187499999998E-3</v>
      </c>
      <c r="C140" s="50">
        <f t="shared" si="230"/>
        <v>151.32356406682149</v>
      </c>
      <c r="D140" s="50">
        <f t="shared" si="231"/>
        <v>168.29284896313499</v>
      </c>
      <c r="E140" s="50">
        <f t="shared" si="232"/>
        <v>185.26213385944845</v>
      </c>
      <c r="G140" s="52">
        <f t="shared" si="233"/>
        <v>2.4019613343939916</v>
      </c>
      <c r="H140" s="52">
        <f t="shared" si="234"/>
        <v>2.6713150629069045</v>
      </c>
      <c r="I140" s="52">
        <f t="shared" si="235"/>
        <v>2.9406687914198164</v>
      </c>
      <c r="J140" s="52">
        <f>IF(C140&lt;Calculation!D$19,0,G140)</f>
        <v>2.4019613343939916</v>
      </c>
      <c r="K140" s="52">
        <f>IF(D140&lt;Calculation!D$19,0,H140)</f>
        <v>2.6713150629069045</v>
      </c>
      <c r="L140" s="52">
        <f>IF(E140&lt;Calculation!D$19,0,I140)</f>
        <v>2.9406687914198164</v>
      </c>
      <c r="M140" s="52">
        <f>IF(IF(C140&lt;Calculation!D$19,0,C140*(R$3/(R$2+R$3)))&gt;0,$H$2*SIN(2*PI()*$E$2*B140)+$H$5,0)</f>
        <v>2.4183658288853649</v>
      </c>
      <c r="N140" s="52">
        <f>IF(IF(D140&lt;Calculation!D$19,0,D140*(R$3/(R$2+R$3)))&gt;0,$J$2*SIN(2*PI()*$E$2*B140)+$J$5,0)</f>
        <v>2.4935916506711671</v>
      </c>
      <c r="O140" s="52">
        <f>IF(IF(E140&lt;Calculation!D$19,0,E140*(R$3/(R$2+R$3)))&gt;0,$L$2*SIN(2*PI()*$E$2*B140)+$L$5,0)</f>
        <v>2.5753648981048656</v>
      </c>
      <c r="Q140" s="55">
        <f>(M140/Design!C$43)*10^3</f>
        <v>268.70731432059608</v>
      </c>
      <c r="R140" s="55">
        <f>(N140/Design!C$43)*10^3</f>
        <v>277.06573896346299</v>
      </c>
      <c r="S140" s="55">
        <f>(O140/Design!C$43)*10^3</f>
        <v>286.15165534498504</v>
      </c>
      <c r="U140" s="55">
        <f>(($H$2*SIN(2*PI()*$E$2*B140)+$H$5)/Design!C$43)*10^3</f>
        <v>268.70731432059608</v>
      </c>
      <c r="V140" s="55">
        <f>(($J$2*SIN(2*PI()*$E$2*B140)+$J$5)/Design!C$43)*10^3</f>
        <v>277.06573896346299</v>
      </c>
      <c r="W140" s="55">
        <f>(($L$2*SIN(2*PI()*$E$2*B140)+$L$5)/Design!C$43)*10^3</f>
        <v>286.15165534498504</v>
      </c>
      <c r="Y140" s="99">
        <f>IF(C140&lt;('LED Curve'!$D$14*(U140/$W$2)^3+'LED Curve'!$D$15*(U140/$W$2)^2+'LED Curve'!$D$16*(U140/$W$2)^1+'LED Curve'!$D$17)*$AC$2+((R$5-1)*Design!C$18),0,         ('LED Curve'!$D$14*(U140/$W$2)^3+'LED Curve'!$D$15*(U140/$W$2)^2+'LED Curve'!$D$16*(U140/$W$2)^1+'LED Curve'!$D$17)*$AC$2)</f>
        <v>26.976307585140503</v>
      </c>
      <c r="Z140" s="99">
        <f>IF(Y140=0,0,IF(C140&lt;Y140+('LED Curve'!$D$14*(U140/$W$3)^3+'LED Curve'!$D$15*(U140/$W$3)^2+'LED Curve'!$D$16*(U140/$W$3)^1+'LED Curve'!$D$17)*$AC$3+((R$5-2)*Design!C$18),0,         ('LED Curve'!$D$14*(U140/$W$3)^3+'LED Curve'!$D$15*(U140/$W$3)^2+'LED Curve'!$D$16*(U140/$W$3)^1+'LED Curve'!$D$17)*$AC$3))</f>
        <v>67.440768962851251</v>
      </c>
      <c r="AA140" s="99">
        <f>IF(Z140=0,0,IF(C140&lt;(SUM(Y140:Z140)+('LED Curve'!$D$14*(U140/$W$4)^3+'LED Curve'!$D$15*(U140/$W$4)^2+'LED Curve'!$D$16*(U140/$W$4)^1+'LED Curve'!$D$17)*$AC$4+((R$5-3)*Design!C$18)),0,         ('LED Curve'!$D$14*(U140/$W$4)^3+'LED Curve'!$D$15*(U140/$W$4)^2+'LED Curve'!$D$16*(U140/$W$4)^1+'LED Curve'!$D$17)*$AC$4))</f>
        <v>0</v>
      </c>
      <c r="AB140" s="99">
        <f>IF(AA140=0,0,IF(C140&lt;(SUM(Y140:AA140)+('LED Curve'!$D$14*(U140/$W$5)^3+'LED Curve'!$D$15*(U140/$W$5)^2+'LED Curve'!$D$16*(U140/$W$5)^1+'LED Curve'!$D$17)*$AC$5+((R$5-4)*Design!C$18)),0,         ('LED Curve'!$D$14*(U140/$W$5)^3+'LED Curve'!$D$15*(U140/$W$5)^2+'LED Curve'!$D$16*(U140/$W$5)^1+'LED Curve'!$D$17)*$AC$5))</f>
        <v>0</v>
      </c>
      <c r="AC140" s="99">
        <f>IF(AB140=0,0,IF(C140&lt;(SUM(Y140:AB140)+ ('LED Curve'!$D$14*(U140/$W$6)^3+'LED Curve'!$D$15*(U140/$W$6)^2+'LED Curve'!$D$16*(U140/$W$6)^1+'LED Curve'!$D$17)*$AC$6+((R$5-5)*Design!C$18)),0,         ('LED Curve'!$D$14*(U140/$W$6)^3+'LED Curve'!$D$15*(U140/$W$6)^2+'LED Curve'!$D$16*(U140/$W$6)^1+'LED Curve'!$D$17)*$AC$6))</f>
        <v>0</v>
      </c>
      <c r="AD140" s="99">
        <f>IF(AC140=0,0,IF(C140&lt;(SUM(Y140:AC140)+('LED Curve'!$D$14*(U140/$Z$2)^3+'LED Curve'!$D$15*(U140/$Z$2)^2+'LED Curve'!$D$16*(U140/$Z$2)^1+'LED Curve'!$D$17)*$AE$2+((R$5-6)*Design!C$18)),0,         ('LED Curve'!$D$14*(U140/$Z$2)^3+'LED Curve'!$D$15*(U140/$Z$2)^2+'LED Curve'!$D$16*(U140/$Z$2)^1+'LED Curve'!$D$17)*$AE$2))</f>
        <v>0</v>
      </c>
      <c r="AE140" s="99">
        <f>IF(AD140=0,0,IF(C140&lt;(SUM(Y140:AD140)+('LED Curve'!$D$14*(U140/$Z$3)^3+'LED Curve'!$D$15*(U140/$Z$3)^2+'LED Curve'!$D$16*(U140/$Z$3)^1+'LED Curve'!$D$17)*$AE$3+((R$5-7)*Design!C$18)),0,         ('LED Curve'!$D$14*(U140/$Z$3)^3+'LED Curve'!$D$15*(U140/$Z$3)^2+'LED Curve'!$D$16*(U140/$Z$3)^1+'LED Curve'!$D$17)*$AE$3))</f>
        <v>0</v>
      </c>
      <c r="AF140" s="99">
        <f>IF(AE140=0,0,IF(C140&lt;(SUM(Y140:AE140)+('LED Curve'!$D$14*(U140/$Z$4)^3+'LED Curve'!$D$15*(U140/$Z$4)^2+'LED Curve'!$D$16*(U140/$Z$4)^1+'LED Curve'!$D$17)*$AE$4+((R$5-8)*Design!C$18)),0,         ('LED Curve'!$D$14*(U140/$Z$4)^3+'LED Curve'!$D$15*(U140/$Z$4)^2+'LED Curve'!$D$16*(U140/$Z$4)^1+'LED Curve'!$D$17)*$AE$4))</f>
        <v>0</v>
      </c>
      <c r="AG140" s="99">
        <f>IF(AF140=0,0,IF(C140&lt;(SUM(Y140:AF140)+('LED Curve'!$D$14*(U140/$Z$5)^3+'LED Curve'!$D$15*(U140/$Z$5)^2+'LED Curve'!$D$16*(U140/$Z$5)^1+'LED Curve'!$D$17)*$AE$5+((R$5-9)*Design!C$18)),0,         ('LED Curve'!$D$14*(U140/$Z$5)^3+'LED Curve'!$D$15*(U140/$Z$5)^2+'LED Curve'!$D$16*(U140/$Z$5)^1+'LED Curve'!$D$17)*$AE$5))</f>
        <v>0</v>
      </c>
      <c r="AH140" s="99">
        <f>IF(AG140=0,0,IF(C140&lt;(SUM(Y140:AG140)+('LED Curve'!$D$14*(U140/$Z$6)^3+'LED Curve'!$D$15*(U140/$Z$6)^2+'LED Curve'!$D$16*(U140/$Z$6)^1+'LED Curve'!$D$17)*$AE$6+((R$5-10)*Design!C$18)),0,         ('LED Curve'!$D$14*(U140/$Z$6)^3+'LED Curve'!$D$15*(U140/$Z$6)^2+'LED Curve'!$D$16*(U140/$Z$6)^1+'LED Curve'!$D$17)*$AE$6))</f>
        <v>0</v>
      </c>
      <c r="AI140">
        <f t="shared" ref="AI140:AI203" si="269">SUM(Y140:AH140)</f>
        <v>94.417076547991755</v>
      </c>
      <c r="AJ140" s="57">
        <f>IF(D140&lt;('LED Curve'!$D$14*(V140/$W$2)^3+'LED Curve'!$D$15*(V140/$W$2)^2+'LED Curve'!$D$16*(V140/$W$2)^1+'LED Curve'!$D$17)*$AC$2+((R$5-1)*Design!C$18),0,         ('LED Curve'!$D$14*(V140/$W$2)^3+'LED Curve'!$D$15*(V140/$W$2)^2+'LED Curve'!$D$16*(V140/$W$2)^1+'LED Curve'!$D$17)*$AC$2)</f>
        <v>26.957364999350766</v>
      </c>
      <c r="AK140" s="57">
        <f>IF(AJ140=0,0,IF(D140&lt;AJ140+('LED Curve'!$D$14*(V140/$W$3)^3+'LED Curve'!$D$15*(V140/$W$3)^2+'LED Curve'!$D$16*(V140/$W$3)^1+'LED Curve'!$D$17)*$AC$3+((R$5-1)*Design!C$18),0,         ('LED Curve'!$D$14*(V140/$W$3)^3+'LED Curve'!$D$15*(V140/$W$3)^2+'LED Curve'!$D$16*(V140/$W$3)^1+'LED Curve'!$D$17)*$AC$3))</f>
        <v>67.393412498376918</v>
      </c>
      <c r="AL140" s="57">
        <f>IF(AK140=0,0,IF(D140&lt;(SUM(AJ140:AK140)+('LED Curve'!$D$14*(V140/$W$4)^3+'LED Curve'!$D$15*(V140/$W$4)^2+'LED Curve'!$D$16*(V140/$W$4)^1+'LED Curve'!$D$17)*$AC$4+((R$5-1)*Design!C$18)),0,         ('LED Curve'!$D$14*(V140/$W$4)^3+'LED Curve'!$D$15*(V140/$W$4)^2+'LED Curve'!$D$16*(V140/$W$4)^1+'LED Curve'!$D$17)*$AC$4))</f>
        <v>60.654071248539225</v>
      </c>
      <c r="AM140" s="57">
        <f>IF(AL140=0,0,IF(D140&lt;(SUM(AJ140:AL140)+('LED Curve'!$D$14*(V140/$W$5)^3+'LED Curve'!$D$15*(V140/$W$5)^2+'LED Curve'!$D$16*(V140/$W$5)^1+'LED Curve'!$D$17)*$AC$5+((R$5-1)*Design!C$18)),0,         ('LED Curve'!$D$14*(V140/$W$5)^3+'LED Curve'!$D$15*(V140/$W$5)^2+'LED Curve'!$D$16*(V140/$W$5)^1+'LED Curve'!$D$17)*$AC$5))</f>
        <v>0</v>
      </c>
      <c r="AN140" s="57">
        <f>IF(AM140=0,0,IF(D140&lt;(SUM(AJ140:AM140)+ ('LED Curve'!$D$14*(V140/$W$6)^3+'LED Curve'!$D$15*(V140/$W$6)^2+'LED Curve'!$D$16*(V140/$W$6)^1+'LED Curve'!$D$17)*$AC$6+((R$5-1)*Design!C$18)),0,         ('LED Curve'!$D$14*(V140/$W$6)^3+'LED Curve'!$D$15*(V140/$W$6)^2+'LED Curve'!$D$16*(V140/$W$6)^1+'LED Curve'!$D$17)*$AC$6))</f>
        <v>0</v>
      </c>
      <c r="AO140" s="57">
        <f>IF(AN140=0,0,IF(D140&lt;(SUM(AJ140:AN140)+('LED Curve'!$D$14*(V140/$Z$2)^3+'LED Curve'!$D$15*(V140/$Z$2)^2+'LED Curve'!$D$16*(V140/$Z$2)^1+'LED Curve'!$D$17)*$AE$2+((R$5-1)*Design!C$18)),0,         ('LED Curve'!$D$14*(V140/$Z$2)^3+'LED Curve'!$D$15*(V140/$Z$2)^2+'LED Curve'!$D$16*(V140/$Z$2)^1+'LED Curve'!$D$17)*$AE$2))</f>
        <v>0</v>
      </c>
      <c r="AP140" s="57">
        <f>IF(AO140=0,0,IF(D140&lt;(SUM(AJ140:AO140)+('LED Curve'!$D$14*(V140/$Z$3)^3+'LED Curve'!$D$15*(V140/$Z$3)^2+'LED Curve'!$D$16*(V140/$Z$3)^1+'LED Curve'!$D$17)*$AE$3+((R$5-1)*Design!C$18)),0,         ('LED Curve'!$D$14*(V140/$Z$3)^3+'LED Curve'!$D$15*(V140/$Z$3)^2+'LED Curve'!$D$16*(V140/$Z$3)^1+'LED Curve'!$D$17)*$AE$3))</f>
        <v>0</v>
      </c>
      <c r="AQ140" s="57">
        <f>IF(AP140=0,0,IF(D140&lt;(SUM(AJ140:AP140)+('LED Curve'!$D$14*(V140/$Z$4)^3+'LED Curve'!$D$15*(V140/$Z$4)^2+'LED Curve'!$D$16*(V140/$Z$4)^1+'LED Curve'!$D$17)*$AE$4+((R$5-1)*Design!C$18)),0,         ('LED Curve'!$D$14*(V140/$Z$4)^3+'LED Curve'!$D$15*(V140/$Z$4)^2+'LED Curve'!$D$16*(V140/$Z$4)^1+'LED Curve'!$D$17)*$AE$4))</f>
        <v>0</v>
      </c>
      <c r="AR140" s="57">
        <f>IF(AQ140=0,0,IF(D140&lt;(SUM(AJ140:AQ140)+('LED Curve'!$D$14*(V140/$Z$5)^3+'LED Curve'!$D$15*(V140/$Z$5)^2+'LED Curve'!$D$16*(V140/$Z$5)^1+'LED Curve'!$D$17)*$AE$5+((R$5-1)*Design!C$18)),0,         ('LED Curve'!$D$14*(V140/$Z$5)^3+'LED Curve'!$D$15*(V140/$Z$5)^2+'LED Curve'!$D$16*(V140/$Z$5)^1+'LED Curve'!$D$17)*$AE$5))</f>
        <v>0</v>
      </c>
      <c r="AS140" s="57">
        <f>IF(AR140=0,0,IF(D140&lt;(SUM(AJ140:AR140)+('LED Curve'!$D$14*(V140/$Z$6)^3+'LED Curve'!$D$15*(V140/$Z$6)^2+'LED Curve'!$D$16*(V140/$Z$6)^1+'LED Curve'!$D$17)*$AE$6+((R$5-1)*Design!C$18)),0,         ('LED Curve'!$D$14*(V140/$Z$6)^3+'LED Curve'!$D$15*(V140/$Z$6)^2+'LED Curve'!$D$16*(V140/$Z$6)^1+'LED Curve'!$D$17)*$AE$6))</f>
        <v>0</v>
      </c>
      <c r="AU140" s="59">
        <f>IF(E140&lt;('LED Curve'!$D$14*(W140/$W$2)^3+'LED Curve'!$D$15*(W140/$W$2)^2+'LED Curve'!$D$16*(W140/$W$2)^1+'LED Curve'!$D$17)*$AC$2+((R$5-1)*Design!C$18),0,         ('LED Curve'!$D$14*(W140/$W$2)^3+'LED Curve'!$D$15*(W140/$W$2)^2+'LED Curve'!$D$16*(W140/$W$2)^1+'LED Curve'!$D$17)*$AC$2)</f>
        <v>26.912925225111294</v>
      </c>
      <c r="AV140" s="59">
        <f>IF(AU140=0,0,IF(E140&lt;AU140+('LED Curve'!$D$14*(W140/$W$3)^3+'LED Curve'!$D$15*(W140/$W$3)^2+'LED Curve'!$D$16*(W140/$W$3)^1+'LED Curve'!$D$17)*$AC$3+((R$5-2)*Design!C$18),0,         ('LED Curve'!$D$14*(W140/$W$3)^3+'LED Curve'!$D$15*(W140/$W$3)^2+'LED Curve'!$D$16*(W140/$W$3)^1+'LED Curve'!$D$17)*$AC$3))</f>
        <v>67.282313062778229</v>
      </c>
      <c r="AW140" s="59">
        <f>IF(AV140=0,0,IF(E140&lt;(SUM(AU140:AV140)+('LED Curve'!$D$14*(W140/$W$4)^3+'LED Curve'!$D$15*(W140/$W$4)^2+'LED Curve'!$D$16*(W140/$W$4)^1+'LED Curve'!$D$17)*$AC$4+((R$5-3)*Design!C$18)),0,         ('LED Curve'!$D$14*(W140/$W$4)^3+'LED Curve'!$D$15*(W140/$W$4)^2+'LED Curve'!$D$16*(W140/$W$4)^1+'LED Curve'!$D$17)*$AC$4))</f>
        <v>60.554081756500409</v>
      </c>
      <c r="AX140" s="59">
        <f>IF(AW140=0,0,IF(E140&lt;(SUM(AU140:AW140)+('LED Curve'!$D$14*(W140/$W$5)^3+'LED Curve'!$D$15*(W140/$W$5)^2+'LED Curve'!$D$16*(W140/$W$5)^1+'LED Curve'!$D$17)*$AC$5+((R$5-4)*Design!C$18)),0,         ('LED Curve'!$D$14*(W140/$W$5)^3+'LED Curve'!$D$15*(W140/$W$5)^2+'LED Curve'!$D$16*(W140/$W$5)^1+'LED Curve'!$D$17)*$AC$5))</f>
        <v>0</v>
      </c>
      <c r="AY140" s="59">
        <f>IF(AX140=0,0,IF(E140&lt;(SUM(AU140:AX140)+ ('LED Curve'!$D$14*(W140/$W$6)^3+'LED Curve'!$D$15*(W140/$W$6)^2+'LED Curve'!$D$16*(W140/$W$6)^1+'LED Curve'!$D$17)*$AC$6+((R$5-5)*Design!C$18)),0,         ('LED Curve'!$D$14*(W140/$W$6)^3+'LED Curve'!$D$15*(W140/$W$6)^2+'LED Curve'!$D$16*(W140/$W$6)^1+'LED Curve'!$D$17)*$AC$6))</f>
        <v>0</v>
      </c>
      <c r="AZ140" s="59">
        <f>IF(AY140=0,0,IF(E140&lt;(SUM(AU140:AY140)+('LED Curve'!$D$14*(W140/$Z$2)^3+'LED Curve'!$D$15*(W140/$Z$2)^2+'LED Curve'!$D$16*(W140/$Z$2)^1+'LED Curve'!$D$17)*$AE$2+((R$5-6)*Design!C$18)),0,         ('LED Curve'!$D$14*(W140/$Z$2)^3+'LED Curve'!$D$15*(W140/$Z$2)^2+'LED Curve'!$D$16*(W140/$Z$2)^1+'LED Curve'!$D$17)*$AE$2))</f>
        <v>0</v>
      </c>
      <c r="BA140" s="59">
        <f>IF(AZ140=0,0,IF(E140&lt;(SUM(AU140:AZ140)+('LED Curve'!$D$14*(W140/$Z$3)^3+'LED Curve'!$D$15*(W140/$Z$3)^2+'LED Curve'!$D$16*(W140/$Z$3)^1+'LED Curve'!$D$17)*$AE$3+((R$5-7)*Design!C$18)),0,         ('LED Curve'!$D$14*(W140/$Z$3)^3+'LED Curve'!$D$15*(W140/$Z$3)^2+'LED Curve'!$D$16*(W140/$Z$3)^1+'LED Curve'!$D$17)*$AE$3))</f>
        <v>0</v>
      </c>
      <c r="BB140" s="59">
        <f>IF(BA140=0,0,IF(E140&lt;(SUM(AU140:BA140)+('LED Curve'!$D$14*(W140/$Z$4)^3+'LED Curve'!$D$15*(W140/$Z$4)^2+'LED Curve'!$D$16*(W140/$Z$4)^1+'LED Curve'!$D$17)*$AE$4+((R$5-8)*Design!C$18)),0,         ('LED Curve'!$D$14*(W140/$Z$4)^3+'LED Curve'!$D$15*(W140/$Z$4)^2+'LED Curve'!$D$16*(W140/$Z$4)^1+'LED Curve'!$D$17)*$AE$4))</f>
        <v>0</v>
      </c>
      <c r="BC140" s="59">
        <f>IF(BB140=0,0,IF(E140&lt;(SUM(AU140:BB140)+('LED Curve'!$D$14*(W140/$Z$5)^3+'LED Curve'!$D$15*(W140/$Z$5)^2+'LED Curve'!$D$16*(W140/$Z$5)^1+'LED Curve'!$D$17)*$AE$5+((R$5-9)*Design!C$18)),0,         ('LED Curve'!$D$14*(W140/$Z$5)^3+'LED Curve'!$D$15*(W140/$Z$5)^2+'LED Curve'!$D$16*(W140/$Z$5)^1+'LED Curve'!$D$17)*$AE$5))</f>
        <v>0</v>
      </c>
      <c r="BD140" s="59">
        <f>IF(BC140=0,0,IF(E140&lt;(SUM(AU140:BC140)+('LED Curve'!$D$14*(W140/$Z$6)^3+'LED Curve'!$D$15*(W140/$Z$6)^2+'LED Curve'!$D$16*(W140/$Z$6)^1+'LED Curve'!$D$17)*$AE$6+((R$5-10)*Design!C$18)),0,         ('LED Curve'!$D$14*(W140/$Z$6)^3+'LED Curve'!$D$15*(W140/$Z$6)^2+'LED Curve'!$D$16*(W140/$Z$6)^1+'LED Curve'!$D$17)*$AE$6))</f>
        <v>0</v>
      </c>
      <c r="BE140">
        <f t="shared" ref="BE140:BE203" si="270">SUM(AU140:BD140)</f>
        <v>154.74932004438995</v>
      </c>
      <c r="BF140" s="64">
        <f t="shared" si="236"/>
        <v>268.70731432059608</v>
      </c>
      <c r="BG140" s="64">
        <f t="shared" si="237"/>
        <v>268.70731432059608</v>
      </c>
      <c r="BH140" s="64">
        <f t="shared" si="238"/>
        <v>0</v>
      </c>
      <c r="BI140" s="64">
        <f t="shared" si="239"/>
        <v>0</v>
      </c>
      <c r="BJ140" s="64">
        <f t="shared" si="240"/>
        <v>0</v>
      </c>
      <c r="BK140" s="64">
        <f t="shared" si="241"/>
        <v>0</v>
      </c>
      <c r="BL140" s="64">
        <f t="shared" si="242"/>
        <v>0</v>
      </c>
      <c r="BM140" s="64">
        <f t="shared" si="243"/>
        <v>0</v>
      </c>
      <c r="BN140" s="64">
        <f t="shared" si="244"/>
        <v>0</v>
      </c>
      <c r="BO140" s="64">
        <f t="shared" si="245"/>
        <v>0</v>
      </c>
      <c r="BQ140" s="67">
        <f t="shared" si="246"/>
        <v>277.06573896346299</v>
      </c>
      <c r="BR140" s="67">
        <f t="shared" si="247"/>
        <v>277.06573896346299</v>
      </c>
      <c r="BS140" s="67">
        <f t="shared" si="248"/>
        <v>277.06573896346299</v>
      </c>
      <c r="BT140" s="67">
        <f t="shared" si="249"/>
        <v>0</v>
      </c>
      <c r="BU140" s="67">
        <f t="shared" si="250"/>
        <v>0</v>
      </c>
      <c r="BV140" s="67">
        <f t="shared" si="251"/>
        <v>0</v>
      </c>
      <c r="BW140" s="67">
        <f t="shared" si="252"/>
        <v>0</v>
      </c>
      <c r="BX140" s="67">
        <f t="shared" si="253"/>
        <v>0</v>
      </c>
      <c r="BY140" s="67">
        <f t="shared" si="254"/>
        <v>0</v>
      </c>
      <c r="BZ140" s="67">
        <f t="shared" si="255"/>
        <v>0</v>
      </c>
      <c r="CB140" s="70">
        <f t="shared" si="256"/>
        <v>286.15165534498504</v>
      </c>
      <c r="CC140" s="70">
        <f t="shared" si="257"/>
        <v>286.15165534498504</v>
      </c>
      <c r="CD140" s="70">
        <f t="shared" si="258"/>
        <v>286.15165534498504</v>
      </c>
      <c r="CE140" s="70">
        <f t="shared" si="259"/>
        <v>0</v>
      </c>
      <c r="CF140" s="70">
        <f t="shared" si="260"/>
        <v>0</v>
      </c>
      <c r="CG140" s="70">
        <f t="shared" si="261"/>
        <v>0</v>
      </c>
      <c r="CH140" s="70">
        <f t="shared" si="262"/>
        <v>0</v>
      </c>
      <c r="CI140" s="70">
        <f t="shared" si="263"/>
        <v>0</v>
      </c>
      <c r="CJ140" s="70">
        <f t="shared" si="264"/>
        <v>0</v>
      </c>
      <c r="CK140" s="70">
        <f t="shared" si="265"/>
        <v>0</v>
      </c>
      <c r="CL140">
        <f t="shared" ref="CL140:CL203" si="271">SUM(CB140:CK140)</f>
        <v>858.45496603495508</v>
      </c>
      <c r="CM140" s="64">
        <f t="shared" ref="CM140:CM203" si="272">BF140/W$2</f>
        <v>268.70731432059608</v>
      </c>
      <c r="CN140" s="64">
        <f t="shared" ref="CN140:CN203" si="273">BG140/W$3</f>
        <v>268.70731432059608</v>
      </c>
      <c r="CO140" s="64">
        <f t="shared" ref="CO140:CO203" si="274">BH140/W$4</f>
        <v>0</v>
      </c>
      <c r="CP140" s="64">
        <f t="shared" ref="CP140:CP203" si="275">BI140/W$5</f>
        <v>0</v>
      </c>
      <c r="CQ140" s="64">
        <f t="shared" ref="CQ140:CQ203" si="276">BJ140/W$6</f>
        <v>0</v>
      </c>
      <c r="CR140" s="64">
        <f t="shared" ref="CR140:CR203" si="277">BK140/Z$2</f>
        <v>0</v>
      </c>
      <c r="CS140" s="64">
        <f t="shared" ref="CS140:CS203" si="278">BL140/Z$3</f>
        <v>0</v>
      </c>
      <c r="CT140" s="64">
        <f t="shared" ref="CT140:CT203" si="279">BM140/Z$4</f>
        <v>0</v>
      </c>
      <c r="CU140" s="64">
        <f t="shared" ref="CU140:CU203" si="280">BN140/Z$5</f>
        <v>0</v>
      </c>
      <c r="CV140" s="64">
        <f t="shared" ref="CV140:CV203" si="281">BO140/Z$6</f>
        <v>0</v>
      </c>
      <c r="CX140" s="103">
        <f t="shared" ref="CX140:CX203" si="282">BQ140/W$2</f>
        <v>277.06573896346299</v>
      </c>
      <c r="CY140" s="103">
        <f t="shared" ref="CY140:CY203" si="283">BR140/W$3</f>
        <v>277.06573896346299</v>
      </c>
      <c r="CZ140" s="103">
        <f t="shared" ref="CZ140:CZ203" si="284">BS140/W$4</f>
        <v>277.06573896346299</v>
      </c>
      <c r="DA140" s="103">
        <f t="shared" ref="DA140:DA203" si="285">BT140/W$5</f>
        <v>0</v>
      </c>
      <c r="DB140" s="103">
        <f t="shared" ref="DB140:DB203" si="286">BU140/W$6</f>
        <v>0</v>
      </c>
      <c r="DC140" s="103">
        <f t="shared" ref="DC140:DC203" si="287">BV140/Z$2</f>
        <v>0</v>
      </c>
      <c r="DD140" s="103">
        <f t="shared" ref="DD140:DD203" si="288">BW140/Z$3</f>
        <v>0</v>
      </c>
      <c r="DE140" s="103">
        <f t="shared" ref="DE140:DE203" si="289">BX140/Z$4</f>
        <v>0</v>
      </c>
      <c r="DF140" s="103">
        <f t="shared" ref="DF140:DF203" si="290">BY140/Z$5</f>
        <v>0</v>
      </c>
      <c r="DG140" s="103">
        <f t="shared" ref="DG140:DG203" si="291">BZ140/Z$6</f>
        <v>0</v>
      </c>
      <c r="DI140" s="70">
        <f t="shared" ref="DI140:DI203" si="292">CB140/W$2</f>
        <v>286.15165534498504</v>
      </c>
      <c r="DJ140" s="70">
        <f t="shared" ref="DJ140:DJ203" si="293">CC140/W$3</f>
        <v>286.15165534498504</v>
      </c>
      <c r="DK140" s="70">
        <f t="shared" ref="DK140:DK203" si="294">CD140/W$4</f>
        <v>286.15165534498504</v>
      </c>
      <c r="DL140" s="70">
        <f t="shared" ref="DL140:DL203" si="295">CE140/W$5</f>
        <v>0</v>
      </c>
      <c r="DM140" s="70">
        <f t="shared" ref="DM140:DM203" si="296">CF140/W$6</f>
        <v>0</v>
      </c>
      <c r="DN140" s="70">
        <f t="shared" ref="DN140:DN203" si="297">CG140/Z$2</f>
        <v>0</v>
      </c>
      <c r="DO140" s="70">
        <f t="shared" ref="DO140:DO203" si="298">CH140/Z$3</f>
        <v>0</v>
      </c>
      <c r="DP140" s="70">
        <f t="shared" ref="DP140:DP203" si="299">CI140/Z$4</f>
        <v>0</v>
      </c>
      <c r="DQ140" s="70">
        <f t="shared" ref="DQ140:DQ203" si="300">CJ140/Z$5</f>
        <v>0</v>
      </c>
      <c r="DR140" s="70">
        <f t="shared" ref="DR140:DR203" si="301">CK140/Z$6</f>
        <v>0</v>
      </c>
      <c r="DT140">
        <f t="shared" ref="DT140:DT203" si="302">C140*Q140*10^-3</f>
        <v>40.661748493816262</v>
      </c>
      <c r="DU140">
        <f t="shared" ref="DU140:DU203" si="303">D140*R140*10^-3</f>
        <v>46.628182560237462</v>
      </c>
      <c r="DV140">
        <f t="shared" ref="DV140:DV203" si="304">E140*S140*10^-3</f>
        <v>53.013066276625381</v>
      </c>
      <c r="DX140">
        <f t="shared" ref="DX140:DX203" si="305">DX139+$E$6*(Q140+Q139)/2*($B140-$B139)</f>
        <v>0.99346482725355434</v>
      </c>
      <c r="DY140">
        <f t="shared" ref="DY140:DY203" si="306">DY139+$E$6*(R140+R139)/2*($B140-$B139)</f>
        <v>0.99414530214082464</v>
      </c>
      <c r="DZ140">
        <f t="shared" ref="DZ140:DZ203" si="307">DZ139+$E$6*(S140+S139)/2*($B140-$B139)</f>
        <v>0.99493747656571052</v>
      </c>
      <c r="EB140">
        <f t="shared" ref="EB140:EB203" si="308">Y140*BF140*10^-3</f>
        <v>7.2487311614894301</v>
      </c>
      <c r="EC140">
        <f t="shared" ref="EC140:EC203" si="309">Z140*BG140*10^-3</f>
        <v>18.121827903723574</v>
      </c>
      <c r="ED140">
        <f t="shared" ref="ED140:ED203" si="310">AA140*BH140*10^-3</f>
        <v>0</v>
      </c>
      <c r="EE140">
        <f t="shared" ref="EE140:EE203" si="311">AB140*BI140*10^-3</f>
        <v>0</v>
      </c>
      <c r="EF140">
        <f t="shared" ref="EF140:EF203" si="312">AC140*BJ140*10^-3</f>
        <v>0</v>
      </c>
      <c r="EG140">
        <f t="shared" ref="EG140:EG203" si="313">AD140*BK140*10^-3</f>
        <v>0</v>
      </c>
      <c r="EH140">
        <f t="shared" ref="EH140:EH203" si="314">AE140*BL140*10^-3</f>
        <v>0</v>
      </c>
      <c r="EI140">
        <f t="shared" ref="EI140:EI203" si="315">AF140*BM140*10^-3</f>
        <v>0</v>
      </c>
      <c r="EJ140">
        <f t="shared" ref="EJ140:EJ203" si="316">AG140*BN140*10^-3</f>
        <v>0</v>
      </c>
      <c r="EK140">
        <f t="shared" ref="EK140:EK203" si="317">AH140*BO140*10^-3</f>
        <v>0</v>
      </c>
      <c r="EM140">
        <f t="shared" ref="EM140:EM203" si="318">AJ140*BQ140*10^-3</f>
        <v>7.4689622540529124</v>
      </c>
      <c r="EN140">
        <f t="shared" ref="EN140:EN203" si="319">AK140*BR140*10^-3</f>
        <v>18.672405635132282</v>
      </c>
      <c r="EO140">
        <f t="shared" ref="EO140:EO203" si="320">AL140*BS140*10^-3</f>
        <v>16.805165071619058</v>
      </c>
      <c r="EP140">
        <f t="shared" ref="EP140:EP203" si="321">AM140*BT140*10^-3</f>
        <v>0</v>
      </c>
      <c r="EQ140">
        <f t="shared" ref="EQ140:EQ203" si="322">AN140*BU140*10^-3</f>
        <v>0</v>
      </c>
      <c r="ER140">
        <f t="shared" ref="ER140:ER203" si="323">AO140*BV140*10^-3</f>
        <v>0</v>
      </c>
      <c r="ES140">
        <f t="shared" ref="ES140:ES203" si="324">AP140*BW140*10^-3</f>
        <v>0</v>
      </c>
      <c r="ET140">
        <f t="shared" ref="ET140:ET203" si="325">AQ140*BX140*10^-3</f>
        <v>0</v>
      </c>
      <c r="EU140">
        <f t="shared" ref="EU140:EU203" si="326">AR140*BY140*10^-3</f>
        <v>0</v>
      </c>
      <c r="EV140">
        <f t="shared" ref="EV140:EV203" si="327">AS140*BZ140*10^-3</f>
        <v>0</v>
      </c>
      <c r="EX140">
        <f t="shared" ref="EX140:EX203" si="328">AU140*CB140*10^-3</f>
        <v>7.7011781033414008</v>
      </c>
      <c r="EY140">
        <f t="shared" ref="EY140:EY203" si="329">AV140*CC140*10^-3</f>
        <v>19.252945258353503</v>
      </c>
      <c r="EZ140">
        <f t="shared" ref="EZ140:EZ203" si="330">AW140*CD140*10^-3</f>
        <v>17.327650732518151</v>
      </c>
      <c r="FA140">
        <f t="shared" ref="FA140:FA203" si="331">AX140*CE140*10^-3</f>
        <v>0</v>
      </c>
      <c r="FB140">
        <f t="shared" ref="FB140:FB203" si="332">AY140*CF140*10^-3</f>
        <v>0</v>
      </c>
      <c r="FC140">
        <f t="shared" ref="FC140:FC203" si="333">AZ140*CG140*10^-3</f>
        <v>0</v>
      </c>
      <c r="FD140">
        <f t="shared" ref="FD140:FD203" si="334">BA140*CH140*10^-3</f>
        <v>0</v>
      </c>
      <c r="FE140">
        <f t="shared" ref="FE140:FE203" si="335">BB140*CI140*10^-3</f>
        <v>0</v>
      </c>
      <c r="FF140">
        <f t="shared" ref="FF140:FF203" si="336">BC140*CJ140*10^-3</f>
        <v>0</v>
      </c>
      <c r="FG140">
        <f t="shared" ref="FG140:FG203" si="337">BD140*CK140*10^-3</f>
        <v>0</v>
      </c>
      <c r="FJ140">
        <f>IF($W$2=0,0,IF(BF140&lt;=0,0,('LED Curve'!$D$19*(BF140/$W$2)^3+'LED Curve'!$D$20*(BF140/$W$2)^2+'LED Curve'!$D$21*(BF140/$W$2)^1+'LED Curve'!$D$22)*$AC$2*$W$2))</f>
        <v>874.2207731408181</v>
      </c>
      <c r="FK140">
        <f>IF($W$3=0,0,IF(BG140&lt;=0,0,('LED Curve'!$D$19*(BG140/$W$3)^3+'LED Curve'!$D$20*(BG140/$W$3)^2+'LED Curve'!$D$21*(BG140/$W$3)^1+'LED Curve'!$D$22)*$AC$3*$W$3))</f>
        <v>2185.5519328520454</v>
      </c>
      <c r="FL140">
        <f>IF($W$4=0,0,IF(BH140&lt;=0,0,('LED Curve'!$D$19*(BH140/$W$4)^3+'LED Curve'!$D$20*(BH140/$W$4)^2+'LED Curve'!$D$21*(BH140/$W$4)^1+'LED Curve'!$D$22)*$AC$4*$W$4))</f>
        <v>0</v>
      </c>
      <c r="FM140">
        <f>IF($W$5=0,0,IF(BI140&lt;=0,0,('LED Curve'!$D$19*(BI140/$W$5)^3+'LED Curve'!$D$20*(BI140/$W$5)^2+'LED Curve'!$D$21*(BI140/$W$5)^1+'LED Curve'!$D$22)*$AC$5*$W$5))</f>
        <v>0</v>
      </c>
      <c r="FN140">
        <f>IF($W$6=0,0,IF(BJ140&lt;=0,0,('LED Curve'!$D$19*(BJ140/$W$6)^3+'LED Curve'!$D$20*(BJ140/$W$6)^2+'LED Curve'!$D$21*(BJ140/$W$6)^1+'LED Curve'!$D$22)*$AC$6*$W$6))</f>
        <v>0</v>
      </c>
      <c r="FO140">
        <f>IF($Z$2=0,0,IF(BK140&lt;=0,0,('LED Curve'!$D$19*(BK140/$Z$2)^3+'LED Curve'!$D$20*(BK140/$Z$2)^2+'LED Curve'!$D$21*(BK140/$Z$2)^1+'LED Curve'!$D$22)*$AE$2*$Z$2))</f>
        <v>0</v>
      </c>
      <c r="FP140">
        <f>IF($Z$3=0,0,IF(BL140&lt;=0,0,('LED Curve'!$D$19*(BL140/$Z$3)^3+'LED Curve'!$D$20*(BL140/$Z$3)^2+'LED Curve'!$D$21*(BL140/$Z$3)^1+'LED Curve'!$D$22)*$AE$3*$Z$3))</f>
        <v>0</v>
      </c>
      <c r="FQ140">
        <f>IF($Z$4=0,0,IF(BM140&lt;=0,0,('LED Curve'!$D$19*(BM140/$Z$4)^3+'LED Curve'!$D$20*(BM140/$Z$4)^2+'LED Curve'!$D$21*(BM140/$Z$4)^1+'LED Curve'!$D$22)*$AE$4*$Z$4))</f>
        <v>0</v>
      </c>
      <c r="FR140">
        <f>IF($Z$5=0,0,IF(BN140&lt;=0,0,('LED Curve'!$D$19*(BN140/$Z$5)^3+'LED Curve'!$D$20*(BN140/$Z$5)^2+'LED Curve'!$D$21*(BN140/$Z$5)^1+'LED Curve'!$D$22)*$AE$5*$Z$5))</f>
        <v>0</v>
      </c>
      <c r="FS140">
        <f>IF($Z$6=0,0,IF(BO140&lt;=0,0,('LED Curve'!$D$19*(BO140/$Z$6)^3+'LED Curve'!$D$20*(BO140/$Z$6)^2+'LED Curve'!$D$21*(BO140/$Z$6)^1+'LED Curve'!$D$22)*$AE$6*$Z$6))</f>
        <v>0</v>
      </c>
      <c r="FU140">
        <f>IF($W$2=0,0,IF(BQ140&lt;=0,0,('LED Curve'!$D$19*(BQ140/$W$2)^3+'LED Curve'!$D$20*(BQ140/$W$2)^2+'LED Curve'!$D$21*(BQ140/$W$2)^1+'LED Curve'!$D$22)*$AC$2*$W$2))</f>
        <v>887.7364815778808</v>
      </c>
      <c r="FV140">
        <f>IF($W$3=0,0,IF(BR140&lt;=0,0,('LED Curve'!$D$19*(BR140/$W$3)^3+'LED Curve'!$D$20*(BR140/$W$3)^2+'LED Curve'!$D$21*(BR140/$W$3)^1+'LED Curve'!$D$22)*$AC$3*$W$3))</f>
        <v>2219.3412039447021</v>
      </c>
      <c r="FW140">
        <f>IF($W$4=0,0,IF(BS140&lt;=0,0,('LED Curve'!$D$19*(BS140/$W$4)^3+'LED Curve'!$D$20*(BS140/$W$4)^2+'LED Curve'!$D$21*(BS140/$W$4)^1+'LED Curve'!$D$22)*$AC$4*$W$4))</f>
        <v>1997.4070835502318</v>
      </c>
      <c r="FX140">
        <f>IF($W$5=0,0,IF(BT140&lt;=0,0,('LED Curve'!$D$19*(BT140/$W$5)^3+'LED Curve'!$D$20*(BT140/$W$5)^2+'LED Curve'!$D$21*(BT140/$W$5)^1+'LED Curve'!$D$22)*$AC$5*$W$5))</f>
        <v>0</v>
      </c>
      <c r="FY140">
        <f>IF($W$6=0,0,IF(BU140&lt;=0,0,('LED Curve'!$D$19*(BU140/$W$6)^3+'LED Curve'!$D$20*(BU140/$W$6)^2+'LED Curve'!$D$21*(BU140/$W$6)^1+'LED Curve'!$D$22)*$AC$6*$W$6))</f>
        <v>0</v>
      </c>
      <c r="FZ140">
        <f>IF($Z$2=0,0,IF(BV140&lt;=0,0,('LED Curve'!$D$19*(BV140/$Z$2)^3+'LED Curve'!$D$20*(BV140/$Z$2)^2+'LED Curve'!$D$21*(BV140/$Z$2)^1+'LED Curve'!$D$22)*$AE$2*$Z$2))</f>
        <v>0</v>
      </c>
      <c r="GA140">
        <f>IF($Z$3=0,0,IF(BW140&lt;=0,0,('LED Curve'!$D$19*(BW140/$Z$3)^3+'LED Curve'!$D$20*(BW140/$Z$3)^2+'LED Curve'!$D$21*(BW140/$Z$3)^1+'LED Curve'!$D$22)*$AE$3*$Z$3))</f>
        <v>0</v>
      </c>
      <c r="GB140">
        <f>IF($Z$4=0,0,IF(BX140&lt;=0,0,('LED Curve'!$D$19*(BX140/$Z$4)^3+'LED Curve'!$D$20*(BX140/$Z$4)^2+'LED Curve'!$D$21*(BX140/$Z$4)^1+'LED Curve'!$D$22)*$AE$4*$Z$4))</f>
        <v>0</v>
      </c>
      <c r="GC140">
        <f>IF($Z$5=0,0,IF(BY140&lt;=0,0,('LED Curve'!$D$19*(BY140/$Z$5)^3+'LED Curve'!$D$20*(BY140/$Z$5)^2+'LED Curve'!$D$21*(BY140/$Z$5)^1+'LED Curve'!$D$22)*$AE$5*$Z$5))</f>
        <v>0</v>
      </c>
      <c r="GD140">
        <f>IF($Z$6=0,0,IF(BZ140&lt;=0,0,('LED Curve'!$D$19*(BZ140/$Z$6)^3+'LED Curve'!$D$20*(BZ140/$Z$6)^2+'LED Curve'!$D$21*(BZ140/$Z$6)^1+'LED Curve'!$D$22)*$AE$6*$Z$6))</f>
        <v>0</v>
      </c>
      <c r="GF140">
        <f>IF($W$2=0,0,IF(CB140&lt;=0,0,('LED Curve'!$D$19*(CB140/$W$2)^3+'LED Curve'!$D$20*(CB140/$W$2)^2+'LED Curve'!$D$21*(CB140/$W$2)^1+'LED Curve'!$D$22)*$AC$2*$W$2))</f>
        <v>901.15157067782695</v>
      </c>
      <c r="GG140">
        <f>IF($W$3=0,0,IF(CC140&lt;=0,0,('LED Curve'!$D$19*(CC140/$W$3)^3+'LED Curve'!$D$20*(CC140/$W$3)^2+'LED Curve'!$D$21*(CC140/$W$3)^1+'LED Curve'!$D$22)*$AC$3*$W$3))</f>
        <v>2252.8789266945673</v>
      </c>
      <c r="GH140">
        <f>IF($W$4=0,0,IF(CD140&lt;=0,0,('LED Curve'!$D$19*(CD140/$W$4)^3+'LED Curve'!$D$20*(CD140/$W$4)^2+'LED Curve'!$D$21*(CD140/$W$4)^1+'LED Curve'!$D$22)*$AC$4*$W$4))</f>
        <v>2027.5910340251107</v>
      </c>
      <c r="GI140">
        <f>IF($W$5=0,0,IF(CE140&lt;=0,0,('LED Curve'!$D$19*(CE140/$W$5)^3+'LED Curve'!$D$20*(CE140/$W$5)^2+'LED Curve'!$D$21*(CE140/$W$5)^1+'LED Curve'!$D$22)*$AC$5*$W$5))</f>
        <v>0</v>
      </c>
      <c r="GJ140">
        <f>IF($W$6=0,0,IF(CF140&lt;=0,0,('LED Curve'!$D$19*(CF140/$W$6)^3+'LED Curve'!$D$20*(CF140/$W$6)^2+'LED Curve'!$D$21*(CF140/$W$6)^1+'LED Curve'!$D$22)*$AC$6*$W$6))</f>
        <v>0</v>
      </c>
      <c r="GK140">
        <f>IF($Z$2=0,0,IF(CG140&lt;=0,0,('LED Curve'!$D$19*(CG140/$Z$2)^3+'LED Curve'!$D$20*(CG140/$Z$2)^2+'LED Curve'!$D$21*(CG140/$Z$2)^1+'LED Curve'!$D$22)*$AE$2*$Z$2))</f>
        <v>0</v>
      </c>
      <c r="GL140">
        <f>IF($Z$3=0,0,IF(CH140&lt;=0,0,('LED Curve'!$D$19*(CH140/$Z$3)^3+'LED Curve'!$D$20*(CH140/$Z$3)^2+'LED Curve'!$D$21*(CH140/$Z$3)^1+'LED Curve'!$D$22)*$AE$3*$Z$3))</f>
        <v>0</v>
      </c>
      <c r="GM140">
        <f>IF($Z$4=0,0,IF(CI140&lt;=0,0,('LED Curve'!$D$19*(CI140/$Z$4)^3+'LED Curve'!$D$20*(CI140/$Z$4)^2+'LED Curve'!$D$21*(CI140/$Z$4)^1+'LED Curve'!$D$22)*$AE$4*$Z$4))</f>
        <v>0</v>
      </c>
      <c r="GN140">
        <f>IF($Z$5=0,0,IF(CJ140&lt;=0,0,('LED Curve'!$D$19*(CJ140/$Z$5)^3+'LED Curve'!$D$20*(CJ140/$Z$5)^2+'LED Curve'!$D$21*(CJ140/$Z$5)^1+'LED Curve'!$D$22)*$AE$5*$Z$5))</f>
        <v>0</v>
      </c>
      <c r="GO140">
        <f>IF($Z$6=0,0,IF(CK140&lt;=0,0,('LED Curve'!$D$19*(CK140/$Z$6)^3+'LED Curve'!$D$20*(CK140/$Z$6)^2+'LED Curve'!$D$21*(CK140/$Z$6)^1+'LED Curve'!$D$22)*$AE$6*$Z$6))</f>
        <v>0</v>
      </c>
      <c r="GQ140">
        <f t="shared" ref="GQ140:GQ203" si="338">SUM(FJ140:FS140)</f>
        <v>3059.7727059928634</v>
      </c>
      <c r="GR140">
        <f t="shared" si="266"/>
        <v>1294.8768205752854</v>
      </c>
      <c r="GS140">
        <f t="shared" ref="GS140:GS203" si="339">SUM(FU140:GD140)</f>
        <v>5104.4847690728147</v>
      </c>
      <c r="GT140">
        <f t="shared" si="267"/>
        <v>2796.2588522336991</v>
      </c>
      <c r="GU140">
        <f t="shared" ref="GU140:GU203" si="340">SUM(GF140:GO140)</f>
        <v>5181.6215313975044</v>
      </c>
      <c r="GV140">
        <f t="shared" si="268"/>
        <v>2619.509486839167</v>
      </c>
    </row>
    <row r="141" spans="1:204" ht="16.899999999999999">
      <c r="A141">
        <v>130</v>
      </c>
      <c r="B141">
        <f t="shared" si="229"/>
        <v>4.231770833333333E-3</v>
      </c>
      <c r="C141" s="50">
        <f t="shared" si="230"/>
        <v>151.28906379036167</v>
      </c>
      <c r="D141" s="50">
        <f t="shared" si="231"/>
        <v>168.25451532262406</v>
      </c>
      <c r="E141" s="50">
        <f t="shared" si="232"/>
        <v>185.21996685488648</v>
      </c>
      <c r="G141" s="52">
        <f t="shared" si="233"/>
        <v>2.4014137109581215</v>
      </c>
      <c r="H141" s="52">
        <f t="shared" si="234"/>
        <v>2.6707065924226039</v>
      </c>
      <c r="I141" s="52">
        <f t="shared" si="235"/>
        <v>2.9399994738870867</v>
      </c>
      <c r="J141" s="52">
        <f>IF(C141&lt;Calculation!D$19,0,G141)</f>
        <v>2.4014137109581215</v>
      </c>
      <c r="K141" s="52">
        <f>IF(D141&lt;Calculation!D$19,0,H141)</f>
        <v>2.6707065924226039</v>
      </c>
      <c r="L141" s="52">
        <f>IF(E141&lt;Calculation!D$19,0,I141)</f>
        <v>2.9399994738870867</v>
      </c>
      <c r="M141" s="52">
        <f>IF(IF(C141&lt;Calculation!D$19,0,C141*(R$3/(R$2+R$3)))&gt;0,$H$2*SIN(2*PI()*$E$2*B141)+$H$5,0)</f>
        <v>2.4178182054494948</v>
      </c>
      <c r="N141" s="52">
        <f>IF(IF(D141&lt;Calculation!D$19,0,D141*(R$3/(R$2+R$3)))&gt;0,$J$2*SIN(2*PI()*$E$2*B141)+$J$5,0)</f>
        <v>2.4929831801868669</v>
      </c>
      <c r="O141" s="52">
        <f>IF(IF(E141&lt;Calculation!D$19,0,E141*(R$3/(R$2+R$3)))&gt;0,$L$2*SIN(2*PI()*$E$2*B141)+$L$5,0)</f>
        <v>2.5746955805721354</v>
      </c>
      <c r="Q141" s="55">
        <f>(M141/Design!C$43)*10^3</f>
        <v>268.64646727216609</v>
      </c>
      <c r="R141" s="55">
        <f>(N141/Design!C$43)*10^3</f>
        <v>276.99813113187412</v>
      </c>
      <c r="S141" s="55">
        <f>(O141/Design!C$43)*10^3</f>
        <v>286.07728673023723</v>
      </c>
      <c r="U141" s="55">
        <f>(($H$2*SIN(2*PI()*$E$2*B141)+$H$5)/Design!C$43)*10^3</f>
        <v>268.64646727216609</v>
      </c>
      <c r="V141" s="55">
        <f>(($J$2*SIN(2*PI()*$E$2*B141)+$J$5)/Design!C$43)*10^3</f>
        <v>276.99813113187412</v>
      </c>
      <c r="W141" s="55">
        <f>(($L$2*SIN(2*PI()*$E$2*B141)+$L$5)/Design!C$43)*10^3</f>
        <v>286.07728673023723</v>
      </c>
      <c r="Y141" s="99">
        <f>IF(C141&lt;('LED Curve'!$D$14*(U141/$W$2)^3+'LED Curve'!$D$15*(U141/$W$2)^2+'LED Curve'!$D$16*(U141/$W$2)^1+'LED Curve'!$D$17)*$AC$2+((R$5-1)*Design!C$18),0,         ('LED Curve'!$D$14*(U141/$W$2)^3+'LED Curve'!$D$15*(U141/$W$2)^2+'LED Curve'!$D$16*(U141/$W$2)^1+'LED Curve'!$D$17)*$AC$2)</f>
        <v>26.976370678835586</v>
      </c>
      <c r="Z141" s="99">
        <f>IF(Y141=0,0,IF(C141&lt;Y141+('LED Curve'!$D$14*(U141/$W$3)^3+'LED Curve'!$D$15*(U141/$W$3)^2+'LED Curve'!$D$16*(U141/$W$3)^1+'LED Curve'!$D$17)*$AC$3+((R$5-2)*Design!C$18),0,         ('LED Curve'!$D$14*(U141/$W$3)^3+'LED Curve'!$D$15*(U141/$W$3)^2+'LED Curve'!$D$16*(U141/$W$3)^1+'LED Curve'!$D$17)*$AC$3))</f>
        <v>67.440926697088969</v>
      </c>
      <c r="AA141" s="99">
        <f>IF(Z141=0,0,IF(C141&lt;(SUM(Y141:Z141)+('LED Curve'!$D$14*(U141/$W$4)^3+'LED Curve'!$D$15*(U141/$W$4)^2+'LED Curve'!$D$16*(U141/$W$4)^1+'LED Curve'!$D$17)*$AC$4+((R$5-3)*Design!C$18)),0,         ('LED Curve'!$D$14*(U141/$W$4)^3+'LED Curve'!$D$15*(U141/$W$4)^2+'LED Curve'!$D$16*(U141/$W$4)^1+'LED Curve'!$D$17)*$AC$4))</f>
        <v>0</v>
      </c>
      <c r="AB141" s="99">
        <f>IF(AA141=0,0,IF(C141&lt;(SUM(Y141:AA141)+('LED Curve'!$D$14*(U141/$W$5)^3+'LED Curve'!$D$15*(U141/$W$5)^2+'LED Curve'!$D$16*(U141/$W$5)^1+'LED Curve'!$D$17)*$AC$5+((R$5-4)*Design!C$18)),0,         ('LED Curve'!$D$14*(U141/$W$5)^3+'LED Curve'!$D$15*(U141/$W$5)^2+'LED Curve'!$D$16*(U141/$W$5)^1+'LED Curve'!$D$17)*$AC$5))</f>
        <v>0</v>
      </c>
      <c r="AC141" s="99">
        <f>IF(AB141=0,0,IF(C141&lt;(SUM(Y141:AB141)+ ('LED Curve'!$D$14*(U141/$W$6)^3+'LED Curve'!$D$15*(U141/$W$6)^2+'LED Curve'!$D$16*(U141/$W$6)^1+'LED Curve'!$D$17)*$AC$6+((R$5-5)*Design!C$18)),0,         ('LED Curve'!$D$14*(U141/$W$6)^3+'LED Curve'!$D$15*(U141/$W$6)^2+'LED Curve'!$D$16*(U141/$W$6)^1+'LED Curve'!$D$17)*$AC$6))</f>
        <v>0</v>
      </c>
      <c r="AD141" s="99">
        <f>IF(AC141=0,0,IF(C141&lt;(SUM(Y141:AC141)+('LED Curve'!$D$14*(U141/$Z$2)^3+'LED Curve'!$D$15*(U141/$Z$2)^2+'LED Curve'!$D$16*(U141/$Z$2)^1+'LED Curve'!$D$17)*$AE$2+((R$5-6)*Design!C$18)),0,         ('LED Curve'!$D$14*(U141/$Z$2)^3+'LED Curve'!$D$15*(U141/$Z$2)^2+'LED Curve'!$D$16*(U141/$Z$2)^1+'LED Curve'!$D$17)*$AE$2))</f>
        <v>0</v>
      </c>
      <c r="AE141" s="99">
        <f>IF(AD141=0,0,IF(C141&lt;(SUM(Y141:AD141)+('LED Curve'!$D$14*(U141/$Z$3)^3+'LED Curve'!$D$15*(U141/$Z$3)^2+'LED Curve'!$D$16*(U141/$Z$3)^1+'LED Curve'!$D$17)*$AE$3+((R$5-7)*Design!C$18)),0,         ('LED Curve'!$D$14*(U141/$Z$3)^3+'LED Curve'!$D$15*(U141/$Z$3)^2+'LED Curve'!$D$16*(U141/$Z$3)^1+'LED Curve'!$D$17)*$AE$3))</f>
        <v>0</v>
      </c>
      <c r="AF141" s="99">
        <f>IF(AE141=0,0,IF(C141&lt;(SUM(Y141:AE141)+('LED Curve'!$D$14*(U141/$Z$4)^3+'LED Curve'!$D$15*(U141/$Z$4)^2+'LED Curve'!$D$16*(U141/$Z$4)^1+'LED Curve'!$D$17)*$AE$4+((R$5-8)*Design!C$18)),0,         ('LED Curve'!$D$14*(U141/$Z$4)^3+'LED Curve'!$D$15*(U141/$Z$4)^2+'LED Curve'!$D$16*(U141/$Z$4)^1+'LED Curve'!$D$17)*$AE$4))</f>
        <v>0</v>
      </c>
      <c r="AG141" s="99">
        <f>IF(AF141=0,0,IF(C141&lt;(SUM(Y141:AF141)+('LED Curve'!$D$14*(U141/$Z$5)^3+'LED Curve'!$D$15*(U141/$Z$5)^2+'LED Curve'!$D$16*(U141/$Z$5)^1+'LED Curve'!$D$17)*$AE$5+((R$5-9)*Design!C$18)),0,         ('LED Curve'!$D$14*(U141/$Z$5)^3+'LED Curve'!$D$15*(U141/$Z$5)^2+'LED Curve'!$D$16*(U141/$Z$5)^1+'LED Curve'!$D$17)*$AE$5))</f>
        <v>0</v>
      </c>
      <c r="AH141" s="99">
        <f>IF(AG141=0,0,IF(C141&lt;(SUM(Y141:AG141)+('LED Curve'!$D$14*(U141/$Z$6)^3+'LED Curve'!$D$15*(U141/$Z$6)^2+'LED Curve'!$D$16*(U141/$Z$6)^1+'LED Curve'!$D$17)*$AE$6+((R$5-10)*Design!C$18)),0,         ('LED Curve'!$D$14*(U141/$Z$6)^3+'LED Curve'!$D$15*(U141/$Z$6)^2+'LED Curve'!$D$16*(U141/$Z$6)^1+'LED Curve'!$D$17)*$AE$6))</f>
        <v>0</v>
      </c>
      <c r="AI141">
        <f t="shared" si="269"/>
        <v>94.417297375924562</v>
      </c>
      <c r="AJ141" s="57">
        <f>IF(D141&lt;('LED Curve'!$D$14*(V141/$W$2)^3+'LED Curve'!$D$15*(V141/$W$2)^2+'LED Curve'!$D$16*(V141/$W$2)^1+'LED Curve'!$D$17)*$AC$2+((R$5-1)*Design!C$18),0,         ('LED Curve'!$D$14*(V141/$W$2)^3+'LED Curve'!$D$15*(V141/$W$2)^2+'LED Curve'!$D$16*(V141/$W$2)^1+'LED Curve'!$D$17)*$AC$2)</f>
        <v>26.957601254055852</v>
      </c>
      <c r="AK141" s="57">
        <f>IF(AJ141=0,0,IF(D141&lt;AJ141+('LED Curve'!$D$14*(V141/$W$3)^3+'LED Curve'!$D$15*(V141/$W$3)^2+'LED Curve'!$D$16*(V141/$W$3)^1+'LED Curve'!$D$17)*$AC$3+((R$5-1)*Design!C$18),0,         ('LED Curve'!$D$14*(V141/$W$3)^3+'LED Curve'!$D$15*(V141/$W$3)^2+'LED Curve'!$D$16*(V141/$W$3)^1+'LED Curve'!$D$17)*$AC$3))</f>
        <v>67.394003135139627</v>
      </c>
      <c r="AL141" s="57">
        <f>IF(AK141=0,0,IF(D141&lt;(SUM(AJ141:AK141)+('LED Curve'!$D$14*(V141/$W$4)^3+'LED Curve'!$D$15*(V141/$W$4)^2+'LED Curve'!$D$16*(V141/$W$4)^1+'LED Curve'!$D$17)*$AC$4+((R$5-1)*Design!C$18)),0,         ('LED Curve'!$D$14*(V141/$W$4)^3+'LED Curve'!$D$15*(V141/$W$4)^2+'LED Curve'!$D$16*(V141/$W$4)^1+'LED Curve'!$D$17)*$AC$4))</f>
        <v>60.654602821625666</v>
      </c>
      <c r="AM141" s="57">
        <f>IF(AL141=0,0,IF(D141&lt;(SUM(AJ141:AL141)+('LED Curve'!$D$14*(V141/$W$5)^3+'LED Curve'!$D$15*(V141/$W$5)^2+'LED Curve'!$D$16*(V141/$W$5)^1+'LED Curve'!$D$17)*$AC$5+((R$5-1)*Design!C$18)),0,         ('LED Curve'!$D$14*(V141/$W$5)^3+'LED Curve'!$D$15*(V141/$W$5)^2+'LED Curve'!$D$16*(V141/$W$5)^1+'LED Curve'!$D$17)*$AC$5))</f>
        <v>0</v>
      </c>
      <c r="AN141" s="57">
        <f>IF(AM141=0,0,IF(D141&lt;(SUM(AJ141:AM141)+ ('LED Curve'!$D$14*(V141/$W$6)^3+'LED Curve'!$D$15*(V141/$W$6)^2+'LED Curve'!$D$16*(V141/$W$6)^1+'LED Curve'!$D$17)*$AC$6+((R$5-1)*Design!C$18)),0,         ('LED Curve'!$D$14*(V141/$W$6)^3+'LED Curve'!$D$15*(V141/$W$6)^2+'LED Curve'!$D$16*(V141/$W$6)^1+'LED Curve'!$D$17)*$AC$6))</f>
        <v>0</v>
      </c>
      <c r="AO141" s="57">
        <f>IF(AN141=0,0,IF(D141&lt;(SUM(AJ141:AN141)+('LED Curve'!$D$14*(V141/$Z$2)^3+'LED Curve'!$D$15*(V141/$Z$2)^2+'LED Curve'!$D$16*(V141/$Z$2)^1+'LED Curve'!$D$17)*$AE$2+((R$5-1)*Design!C$18)),0,         ('LED Curve'!$D$14*(V141/$Z$2)^3+'LED Curve'!$D$15*(V141/$Z$2)^2+'LED Curve'!$D$16*(V141/$Z$2)^1+'LED Curve'!$D$17)*$AE$2))</f>
        <v>0</v>
      </c>
      <c r="AP141" s="57">
        <f>IF(AO141=0,0,IF(D141&lt;(SUM(AJ141:AO141)+('LED Curve'!$D$14*(V141/$Z$3)^3+'LED Curve'!$D$15*(V141/$Z$3)^2+'LED Curve'!$D$16*(V141/$Z$3)^1+'LED Curve'!$D$17)*$AE$3+((R$5-1)*Design!C$18)),0,         ('LED Curve'!$D$14*(V141/$Z$3)^3+'LED Curve'!$D$15*(V141/$Z$3)^2+'LED Curve'!$D$16*(V141/$Z$3)^1+'LED Curve'!$D$17)*$AE$3))</f>
        <v>0</v>
      </c>
      <c r="AQ141" s="57">
        <f>IF(AP141=0,0,IF(D141&lt;(SUM(AJ141:AP141)+('LED Curve'!$D$14*(V141/$Z$4)^3+'LED Curve'!$D$15*(V141/$Z$4)^2+'LED Curve'!$D$16*(V141/$Z$4)^1+'LED Curve'!$D$17)*$AE$4+((R$5-1)*Design!C$18)),0,         ('LED Curve'!$D$14*(V141/$Z$4)^3+'LED Curve'!$D$15*(V141/$Z$4)^2+'LED Curve'!$D$16*(V141/$Z$4)^1+'LED Curve'!$D$17)*$AE$4))</f>
        <v>0</v>
      </c>
      <c r="AR141" s="57">
        <f>IF(AQ141=0,0,IF(D141&lt;(SUM(AJ141:AQ141)+('LED Curve'!$D$14*(V141/$Z$5)^3+'LED Curve'!$D$15*(V141/$Z$5)^2+'LED Curve'!$D$16*(V141/$Z$5)^1+'LED Curve'!$D$17)*$AE$5+((R$5-1)*Design!C$18)),0,         ('LED Curve'!$D$14*(V141/$Z$5)^3+'LED Curve'!$D$15*(V141/$Z$5)^2+'LED Curve'!$D$16*(V141/$Z$5)^1+'LED Curve'!$D$17)*$AE$5))</f>
        <v>0</v>
      </c>
      <c r="AS141" s="57">
        <f>IF(AR141=0,0,IF(D141&lt;(SUM(AJ141:AR141)+('LED Curve'!$D$14*(V141/$Z$6)^3+'LED Curve'!$D$15*(V141/$Z$6)^2+'LED Curve'!$D$16*(V141/$Z$6)^1+'LED Curve'!$D$17)*$AE$6+((R$5-1)*Design!C$18)),0,         ('LED Curve'!$D$14*(V141/$Z$6)^3+'LED Curve'!$D$15*(V141/$Z$6)^2+'LED Curve'!$D$16*(V141/$Z$6)^1+'LED Curve'!$D$17)*$AE$6))</f>
        <v>0</v>
      </c>
      <c r="AU141" s="59">
        <f>IF(E141&lt;('LED Curve'!$D$14*(W141/$W$2)^3+'LED Curve'!$D$15*(W141/$W$2)^2+'LED Curve'!$D$16*(W141/$W$2)^1+'LED Curve'!$D$17)*$AC$2+((R$5-1)*Design!C$18),0,         ('LED Curve'!$D$14*(W141/$W$2)^3+'LED Curve'!$D$15*(W141/$W$2)^2+'LED Curve'!$D$16*(W141/$W$2)^1+'LED Curve'!$D$17)*$AC$2)</f>
        <v>26.913392762931505</v>
      </c>
      <c r="AV141" s="59">
        <f>IF(AU141=0,0,IF(E141&lt;AU141+('LED Curve'!$D$14*(W141/$W$3)^3+'LED Curve'!$D$15*(W141/$W$3)^2+'LED Curve'!$D$16*(W141/$W$3)^1+'LED Curve'!$D$17)*$AC$3+((R$5-2)*Design!C$18),0,         ('LED Curve'!$D$14*(W141/$W$3)^3+'LED Curve'!$D$15*(W141/$W$3)^2+'LED Curve'!$D$16*(W141/$W$3)^1+'LED Curve'!$D$17)*$AC$3))</f>
        <v>67.283481907328763</v>
      </c>
      <c r="AW141" s="59">
        <f>IF(AV141=0,0,IF(E141&lt;(SUM(AU141:AV141)+('LED Curve'!$D$14*(W141/$W$4)^3+'LED Curve'!$D$15*(W141/$W$4)^2+'LED Curve'!$D$16*(W141/$W$4)^1+'LED Curve'!$D$17)*$AC$4+((R$5-3)*Design!C$18)),0,         ('LED Curve'!$D$14*(W141/$W$4)^3+'LED Curve'!$D$15*(W141/$W$4)^2+'LED Curve'!$D$16*(W141/$W$4)^1+'LED Curve'!$D$17)*$AC$4))</f>
        <v>60.555133716595883</v>
      </c>
      <c r="AX141" s="59">
        <f>IF(AW141=0,0,IF(E141&lt;(SUM(AU141:AW141)+('LED Curve'!$D$14*(W141/$W$5)^3+'LED Curve'!$D$15*(W141/$W$5)^2+'LED Curve'!$D$16*(W141/$W$5)^1+'LED Curve'!$D$17)*$AC$5+((R$5-4)*Design!C$18)),0,         ('LED Curve'!$D$14*(W141/$W$5)^3+'LED Curve'!$D$15*(W141/$W$5)^2+'LED Curve'!$D$16*(W141/$W$5)^1+'LED Curve'!$D$17)*$AC$5))</f>
        <v>0</v>
      </c>
      <c r="AY141" s="59">
        <f>IF(AX141=0,0,IF(E141&lt;(SUM(AU141:AX141)+ ('LED Curve'!$D$14*(W141/$W$6)^3+'LED Curve'!$D$15*(W141/$W$6)^2+'LED Curve'!$D$16*(W141/$W$6)^1+'LED Curve'!$D$17)*$AC$6+((R$5-5)*Design!C$18)),0,         ('LED Curve'!$D$14*(W141/$W$6)^3+'LED Curve'!$D$15*(W141/$W$6)^2+'LED Curve'!$D$16*(W141/$W$6)^1+'LED Curve'!$D$17)*$AC$6))</f>
        <v>0</v>
      </c>
      <c r="AZ141" s="59">
        <f>IF(AY141=0,0,IF(E141&lt;(SUM(AU141:AY141)+('LED Curve'!$D$14*(W141/$Z$2)^3+'LED Curve'!$D$15*(W141/$Z$2)^2+'LED Curve'!$D$16*(W141/$Z$2)^1+'LED Curve'!$D$17)*$AE$2+((R$5-6)*Design!C$18)),0,         ('LED Curve'!$D$14*(W141/$Z$2)^3+'LED Curve'!$D$15*(W141/$Z$2)^2+'LED Curve'!$D$16*(W141/$Z$2)^1+'LED Curve'!$D$17)*$AE$2))</f>
        <v>0</v>
      </c>
      <c r="BA141" s="59">
        <f>IF(AZ141=0,0,IF(E141&lt;(SUM(AU141:AZ141)+('LED Curve'!$D$14*(W141/$Z$3)^3+'LED Curve'!$D$15*(W141/$Z$3)^2+'LED Curve'!$D$16*(W141/$Z$3)^1+'LED Curve'!$D$17)*$AE$3+((R$5-7)*Design!C$18)),0,         ('LED Curve'!$D$14*(W141/$Z$3)^3+'LED Curve'!$D$15*(W141/$Z$3)^2+'LED Curve'!$D$16*(W141/$Z$3)^1+'LED Curve'!$D$17)*$AE$3))</f>
        <v>0</v>
      </c>
      <c r="BB141" s="59">
        <f>IF(BA141=0,0,IF(E141&lt;(SUM(AU141:BA141)+('LED Curve'!$D$14*(W141/$Z$4)^3+'LED Curve'!$D$15*(W141/$Z$4)^2+'LED Curve'!$D$16*(W141/$Z$4)^1+'LED Curve'!$D$17)*$AE$4+((R$5-8)*Design!C$18)),0,         ('LED Curve'!$D$14*(W141/$Z$4)^3+'LED Curve'!$D$15*(W141/$Z$4)^2+'LED Curve'!$D$16*(W141/$Z$4)^1+'LED Curve'!$D$17)*$AE$4))</f>
        <v>0</v>
      </c>
      <c r="BC141" s="59">
        <f>IF(BB141=0,0,IF(E141&lt;(SUM(AU141:BB141)+('LED Curve'!$D$14*(W141/$Z$5)^3+'LED Curve'!$D$15*(W141/$Z$5)^2+'LED Curve'!$D$16*(W141/$Z$5)^1+'LED Curve'!$D$17)*$AE$5+((R$5-9)*Design!C$18)),0,         ('LED Curve'!$D$14*(W141/$Z$5)^3+'LED Curve'!$D$15*(W141/$Z$5)^2+'LED Curve'!$D$16*(W141/$Z$5)^1+'LED Curve'!$D$17)*$AE$5))</f>
        <v>0</v>
      </c>
      <c r="BD141" s="59">
        <f>IF(BC141=0,0,IF(E141&lt;(SUM(AU141:BC141)+('LED Curve'!$D$14*(W141/$Z$6)^3+'LED Curve'!$D$15*(W141/$Z$6)^2+'LED Curve'!$D$16*(W141/$Z$6)^1+'LED Curve'!$D$17)*$AE$6+((R$5-10)*Design!C$18)),0,         ('LED Curve'!$D$14*(W141/$Z$6)^3+'LED Curve'!$D$15*(W141/$Z$6)^2+'LED Curve'!$D$16*(W141/$Z$6)^1+'LED Curve'!$D$17)*$AE$6))</f>
        <v>0</v>
      </c>
      <c r="BE141">
        <f t="shared" si="270"/>
        <v>154.75200838685615</v>
      </c>
      <c r="BF141" s="64">
        <f t="shared" si="236"/>
        <v>268.64646727216609</v>
      </c>
      <c r="BG141" s="64">
        <f t="shared" si="237"/>
        <v>268.64646727216609</v>
      </c>
      <c r="BH141" s="64">
        <f t="shared" si="238"/>
        <v>0</v>
      </c>
      <c r="BI141" s="64">
        <f t="shared" si="239"/>
        <v>0</v>
      </c>
      <c r="BJ141" s="64">
        <f t="shared" si="240"/>
        <v>0</v>
      </c>
      <c r="BK141" s="64">
        <f t="shared" si="241"/>
        <v>0</v>
      </c>
      <c r="BL141" s="64">
        <f t="shared" si="242"/>
        <v>0</v>
      </c>
      <c r="BM141" s="64">
        <f t="shared" si="243"/>
        <v>0</v>
      </c>
      <c r="BN141" s="64">
        <f t="shared" si="244"/>
        <v>0</v>
      </c>
      <c r="BO141" s="64">
        <f t="shared" si="245"/>
        <v>0</v>
      </c>
      <c r="BQ141" s="67">
        <f t="shared" si="246"/>
        <v>276.99813113187412</v>
      </c>
      <c r="BR141" s="67">
        <f t="shared" si="247"/>
        <v>276.99813113187412</v>
      </c>
      <c r="BS141" s="67">
        <f t="shared" si="248"/>
        <v>276.99813113187412</v>
      </c>
      <c r="BT141" s="67">
        <f t="shared" si="249"/>
        <v>0</v>
      </c>
      <c r="BU141" s="67">
        <f t="shared" si="250"/>
        <v>0</v>
      </c>
      <c r="BV141" s="67">
        <f t="shared" si="251"/>
        <v>0</v>
      </c>
      <c r="BW141" s="67">
        <f t="shared" si="252"/>
        <v>0</v>
      </c>
      <c r="BX141" s="67">
        <f t="shared" si="253"/>
        <v>0</v>
      </c>
      <c r="BY141" s="67">
        <f t="shared" si="254"/>
        <v>0</v>
      </c>
      <c r="BZ141" s="67">
        <f t="shared" si="255"/>
        <v>0</v>
      </c>
      <c r="CB141" s="70">
        <f t="shared" si="256"/>
        <v>286.07728673023723</v>
      </c>
      <c r="CC141" s="70">
        <f t="shared" si="257"/>
        <v>286.07728673023723</v>
      </c>
      <c r="CD141" s="70">
        <f t="shared" si="258"/>
        <v>286.07728673023723</v>
      </c>
      <c r="CE141" s="70">
        <f t="shared" si="259"/>
        <v>0</v>
      </c>
      <c r="CF141" s="70">
        <f t="shared" si="260"/>
        <v>0</v>
      </c>
      <c r="CG141" s="70">
        <f t="shared" si="261"/>
        <v>0</v>
      </c>
      <c r="CH141" s="70">
        <f t="shared" si="262"/>
        <v>0</v>
      </c>
      <c r="CI141" s="70">
        <f t="shared" si="263"/>
        <v>0</v>
      </c>
      <c r="CJ141" s="70">
        <f t="shared" si="264"/>
        <v>0</v>
      </c>
      <c r="CK141" s="70">
        <f t="shared" si="265"/>
        <v>0</v>
      </c>
      <c r="CL141">
        <f t="shared" si="271"/>
        <v>858.2318601907117</v>
      </c>
      <c r="CM141" s="64">
        <f t="shared" si="272"/>
        <v>268.64646727216609</v>
      </c>
      <c r="CN141" s="64">
        <f t="shared" si="273"/>
        <v>268.64646727216609</v>
      </c>
      <c r="CO141" s="64">
        <f t="shared" si="274"/>
        <v>0</v>
      </c>
      <c r="CP141" s="64">
        <f t="shared" si="275"/>
        <v>0</v>
      </c>
      <c r="CQ141" s="64">
        <f t="shared" si="276"/>
        <v>0</v>
      </c>
      <c r="CR141" s="64">
        <f t="shared" si="277"/>
        <v>0</v>
      </c>
      <c r="CS141" s="64">
        <f t="shared" si="278"/>
        <v>0</v>
      </c>
      <c r="CT141" s="64">
        <f t="shared" si="279"/>
        <v>0</v>
      </c>
      <c r="CU141" s="64">
        <f t="shared" si="280"/>
        <v>0</v>
      </c>
      <c r="CV141" s="64">
        <f t="shared" si="281"/>
        <v>0</v>
      </c>
      <c r="CX141" s="103">
        <f t="shared" si="282"/>
        <v>276.99813113187412</v>
      </c>
      <c r="CY141" s="103">
        <f t="shared" si="283"/>
        <v>276.99813113187412</v>
      </c>
      <c r="CZ141" s="103">
        <f t="shared" si="284"/>
        <v>276.99813113187412</v>
      </c>
      <c r="DA141" s="103">
        <f t="shared" si="285"/>
        <v>0</v>
      </c>
      <c r="DB141" s="103">
        <f t="shared" si="286"/>
        <v>0</v>
      </c>
      <c r="DC141" s="103">
        <f t="shared" si="287"/>
        <v>0</v>
      </c>
      <c r="DD141" s="103">
        <f t="shared" si="288"/>
        <v>0</v>
      </c>
      <c r="DE141" s="103">
        <f t="shared" si="289"/>
        <v>0</v>
      </c>
      <c r="DF141" s="103">
        <f t="shared" si="290"/>
        <v>0</v>
      </c>
      <c r="DG141" s="103">
        <f t="shared" si="291"/>
        <v>0</v>
      </c>
      <c r="DI141" s="70">
        <f t="shared" si="292"/>
        <v>286.07728673023723</v>
      </c>
      <c r="DJ141" s="70">
        <f t="shared" si="293"/>
        <v>286.07728673023723</v>
      </c>
      <c r="DK141" s="70">
        <f t="shared" si="294"/>
        <v>286.07728673023723</v>
      </c>
      <c r="DL141" s="70">
        <f t="shared" si="295"/>
        <v>0</v>
      </c>
      <c r="DM141" s="70">
        <f t="shared" si="296"/>
        <v>0</v>
      </c>
      <c r="DN141" s="70">
        <f t="shared" si="297"/>
        <v>0</v>
      </c>
      <c r="DO141" s="70">
        <f t="shared" si="298"/>
        <v>0</v>
      </c>
      <c r="DP141" s="70">
        <f t="shared" si="299"/>
        <v>0</v>
      </c>
      <c r="DQ141" s="70">
        <f t="shared" si="300"/>
        <v>0</v>
      </c>
      <c r="DR141" s="70">
        <f t="shared" si="301"/>
        <v>0</v>
      </c>
      <c r="DT141">
        <f t="shared" si="302"/>
        <v>40.643272524194046</v>
      </c>
      <c r="DU141">
        <f t="shared" si="303"/>
        <v>46.606186298866149</v>
      </c>
      <c r="DV141">
        <f t="shared" si="304"/>
        <v>52.987225566110403</v>
      </c>
      <c r="DX141">
        <f t="shared" si="305"/>
        <v>1.0057092168080768</v>
      </c>
      <c r="DY141">
        <f t="shared" si="306"/>
        <v>1.0067704554307575</v>
      </c>
      <c r="DZ141">
        <f t="shared" si="307"/>
        <v>1.0079765475114348</v>
      </c>
      <c r="EB141">
        <f t="shared" si="308"/>
        <v>7.2471066826936248</v>
      </c>
      <c r="EC141">
        <f t="shared" si="309"/>
        <v>18.117766706734063</v>
      </c>
      <c r="ED141">
        <f t="shared" si="310"/>
        <v>0</v>
      </c>
      <c r="EE141">
        <f t="shared" si="311"/>
        <v>0</v>
      </c>
      <c r="EF141">
        <f t="shared" si="312"/>
        <v>0</v>
      </c>
      <c r="EG141">
        <f t="shared" si="313"/>
        <v>0</v>
      </c>
      <c r="EH141">
        <f t="shared" si="314"/>
        <v>0</v>
      </c>
      <c r="EI141">
        <f t="shared" si="315"/>
        <v>0</v>
      </c>
      <c r="EJ141">
        <f t="shared" si="316"/>
        <v>0</v>
      </c>
      <c r="EK141">
        <f t="shared" si="317"/>
        <v>0</v>
      </c>
      <c r="EM141">
        <f t="shared" si="318"/>
        <v>7.4672051671717377</v>
      </c>
      <c r="EN141">
        <f t="shared" si="319"/>
        <v>18.668012917929342</v>
      </c>
      <c r="EO141">
        <f t="shared" si="320"/>
        <v>16.801211626136407</v>
      </c>
      <c r="EP141">
        <f t="shared" si="321"/>
        <v>0</v>
      </c>
      <c r="EQ141">
        <f t="shared" si="322"/>
        <v>0</v>
      </c>
      <c r="ER141">
        <f t="shared" si="323"/>
        <v>0</v>
      </c>
      <c r="ES141">
        <f t="shared" si="324"/>
        <v>0</v>
      </c>
      <c r="ET141">
        <f t="shared" si="325"/>
        <v>0</v>
      </c>
      <c r="EU141">
        <f t="shared" si="326"/>
        <v>0</v>
      </c>
      <c r="EV141">
        <f t="shared" si="327"/>
        <v>0</v>
      </c>
      <c r="EX141">
        <f t="shared" si="328"/>
        <v>7.6993103783246477</v>
      </c>
      <c r="EY141">
        <f t="shared" si="329"/>
        <v>19.248275945811621</v>
      </c>
      <c r="EZ141">
        <f t="shared" si="330"/>
        <v>17.323448351230457</v>
      </c>
      <c r="FA141">
        <f t="shared" si="331"/>
        <v>0</v>
      </c>
      <c r="FB141">
        <f t="shared" si="332"/>
        <v>0</v>
      </c>
      <c r="FC141">
        <f t="shared" si="333"/>
        <v>0</v>
      </c>
      <c r="FD141">
        <f t="shared" si="334"/>
        <v>0</v>
      </c>
      <c r="FE141">
        <f t="shared" si="335"/>
        <v>0</v>
      </c>
      <c r="FF141">
        <f t="shared" si="336"/>
        <v>0</v>
      </c>
      <c r="FG141">
        <f t="shared" si="337"/>
        <v>0</v>
      </c>
      <c r="FJ141">
        <f>IF($W$2=0,0,IF(BF141&lt;=0,0,('LED Curve'!$D$19*(BF141/$W$2)^3+'LED Curve'!$D$20*(BF141/$W$2)^2+'LED Curve'!$D$21*(BF141/$W$2)^1+'LED Curve'!$D$22)*$AC$2*$W$2))</f>
        <v>874.11832192910686</v>
      </c>
      <c r="FK141">
        <f>IF($W$3=0,0,IF(BG141&lt;=0,0,('LED Curve'!$D$19*(BG141/$W$3)^3+'LED Curve'!$D$20*(BG141/$W$3)^2+'LED Curve'!$D$21*(BG141/$W$3)^1+'LED Curve'!$D$22)*$AC$3*$W$3))</f>
        <v>2185.295804822767</v>
      </c>
      <c r="FL141">
        <f>IF($W$4=0,0,IF(BH141&lt;=0,0,('LED Curve'!$D$19*(BH141/$W$4)^3+'LED Curve'!$D$20*(BH141/$W$4)^2+'LED Curve'!$D$21*(BH141/$W$4)^1+'LED Curve'!$D$22)*$AC$4*$W$4))</f>
        <v>0</v>
      </c>
      <c r="FM141">
        <f>IF($W$5=0,0,IF(BI141&lt;=0,0,('LED Curve'!$D$19*(BI141/$W$5)^3+'LED Curve'!$D$20*(BI141/$W$5)^2+'LED Curve'!$D$21*(BI141/$W$5)^1+'LED Curve'!$D$22)*$AC$5*$W$5))</f>
        <v>0</v>
      </c>
      <c r="FN141">
        <f>IF($W$6=0,0,IF(BJ141&lt;=0,0,('LED Curve'!$D$19*(BJ141/$W$6)^3+'LED Curve'!$D$20*(BJ141/$W$6)^2+'LED Curve'!$D$21*(BJ141/$W$6)^1+'LED Curve'!$D$22)*$AC$6*$W$6))</f>
        <v>0</v>
      </c>
      <c r="FO141">
        <f>IF($Z$2=0,0,IF(BK141&lt;=0,0,('LED Curve'!$D$19*(BK141/$Z$2)^3+'LED Curve'!$D$20*(BK141/$Z$2)^2+'LED Curve'!$D$21*(BK141/$Z$2)^1+'LED Curve'!$D$22)*$AE$2*$Z$2))</f>
        <v>0</v>
      </c>
      <c r="FP141">
        <f>IF($Z$3=0,0,IF(BL141&lt;=0,0,('LED Curve'!$D$19*(BL141/$Z$3)^3+'LED Curve'!$D$20*(BL141/$Z$3)^2+'LED Curve'!$D$21*(BL141/$Z$3)^1+'LED Curve'!$D$22)*$AE$3*$Z$3))</f>
        <v>0</v>
      </c>
      <c r="FQ141">
        <f>IF($Z$4=0,0,IF(BM141&lt;=0,0,('LED Curve'!$D$19*(BM141/$Z$4)^3+'LED Curve'!$D$20*(BM141/$Z$4)^2+'LED Curve'!$D$21*(BM141/$Z$4)^1+'LED Curve'!$D$22)*$AE$4*$Z$4))</f>
        <v>0</v>
      </c>
      <c r="FR141">
        <f>IF($Z$5=0,0,IF(BN141&lt;=0,0,('LED Curve'!$D$19*(BN141/$Z$5)^3+'LED Curve'!$D$20*(BN141/$Z$5)^2+'LED Curve'!$D$21*(BN141/$Z$5)^1+'LED Curve'!$D$22)*$AE$5*$Z$5))</f>
        <v>0</v>
      </c>
      <c r="FS141">
        <f>IF($Z$6=0,0,IF(BO141&lt;=0,0,('LED Curve'!$D$19*(BO141/$Z$6)^3+'LED Curve'!$D$20*(BO141/$Z$6)^2+'LED Curve'!$D$21*(BO141/$Z$6)^1+'LED Curve'!$D$22)*$AE$6*$Z$6))</f>
        <v>0</v>
      </c>
      <c r="FU141">
        <f>IF($W$2=0,0,IF(BQ141&lt;=0,0,('LED Curve'!$D$19*(BQ141/$W$2)^3+'LED Curve'!$D$20*(BQ141/$W$2)^2+'LED Curve'!$D$21*(BQ141/$W$2)^1+'LED Curve'!$D$22)*$AC$2*$W$2))</f>
        <v>887.6316363966348</v>
      </c>
      <c r="FV141">
        <f>IF($W$3=0,0,IF(BR141&lt;=0,0,('LED Curve'!$D$19*(BR141/$W$3)^3+'LED Curve'!$D$20*(BR141/$W$3)^2+'LED Curve'!$D$21*(BR141/$W$3)^1+'LED Curve'!$D$22)*$AC$3*$W$3))</f>
        <v>2219.0790909915868</v>
      </c>
      <c r="FW141">
        <f>IF($W$4=0,0,IF(BS141&lt;=0,0,('LED Curve'!$D$19*(BS141/$W$4)^3+'LED Curve'!$D$20*(BS141/$W$4)^2+'LED Curve'!$D$21*(BS141/$W$4)^1+'LED Curve'!$D$22)*$AC$4*$W$4))</f>
        <v>1997.1711818924282</v>
      </c>
      <c r="FX141">
        <f>IF($W$5=0,0,IF(BT141&lt;=0,0,('LED Curve'!$D$19*(BT141/$W$5)^3+'LED Curve'!$D$20*(BT141/$W$5)^2+'LED Curve'!$D$21*(BT141/$W$5)^1+'LED Curve'!$D$22)*$AC$5*$W$5))</f>
        <v>0</v>
      </c>
      <c r="FY141">
        <f>IF($W$6=0,0,IF(BU141&lt;=0,0,('LED Curve'!$D$19*(BU141/$W$6)^3+'LED Curve'!$D$20*(BU141/$W$6)^2+'LED Curve'!$D$21*(BU141/$W$6)^1+'LED Curve'!$D$22)*$AC$6*$W$6))</f>
        <v>0</v>
      </c>
      <c r="FZ141">
        <f>IF($Z$2=0,0,IF(BV141&lt;=0,0,('LED Curve'!$D$19*(BV141/$Z$2)^3+'LED Curve'!$D$20*(BV141/$Z$2)^2+'LED Curve'!$D$21*(BV141/$Z$2)^1+'LED Curve'!$D$22)*$AE$2*$Z$2))</f>
        <v>0</v>
      </c>
      <c r="GA141">
        <f>IF($Z$3=0,0,IF(BW141&lt;=0,0,('LED Curve'!$D$19*(BW141/$Z$3)^3+'LED Curve'!$D$20*(BW141/$Z$3)^2+'LED Curve'!$D$21*(BW141/$Z$3)^1+'LED Curve'!$D$22)*$AE$3*$Z$3))</f>
        <v>0</v>
      </c>
      <c r="GB141">
        <f>IF($Z$4=0,0,IF(BX141&lt;=0,0,('LED Curve'!$D$19*(BX141/$Z$4)^3+'LED Curve'!$D$20*(BX141/$Z$4)^2+'LED Curve'!$D$21*(BX141/$Z$4)^1+'LED Curve'!$D$22)*$AE$4*$Z$4))</f>
        <v>0</v>
      </c>
      <c r="GC141">
        <f>IF($Z$5=0,0,IF(BY141&lt;=0,0,('LED Curve'!$D$19*(BY141/$Z$5)^3+'LED Curve'!$D$20*(BY141/$Z$5)^2+'LED Curve'!$D$21*(BY141/$Z$5)^1+'LED Curve'!$D$22)*$AE$5*$Z$5))</f>
        <v>0</v>
      </c>
      <c r="GD141">
        <f>IF($Z$6=0,0,IF(BZ141&lt;=0,0,('LED Curve'!$D$19*(BZ141/$Z$6)^3+'LED Curve'!$D$20*(BZ141/$Z$6)^2+'LED Curve'!$D$21*(BZ141/$Z$6)^1+'LED Curve'!$D$22)*$AE$6*$Z$6))</f>
        <v>0</v>
      </c>
      <c r="GF141">
        <f>IF($W$2=0,0,IF(CB141&lt;=0,0,('LED Curve'!$D$19*(CB141/$W$2)^3+'LED Curve'!$D$20*(CB141/$W$2)^2+'LED Curve'!$D$21*(CB141/$W$2)^1+'LED Curve'!$D$22)*$AC$2*$W$2))</f>
        <v>901.04725385977042</v>
      </c>
      <c r="GG141">
        <f>IF($W$3=0,0,IF(CC141&lt;=0,0,('LED Curve'!$D$19*(CC141/$W$3)^3+'LED Curve'!$D$20*(CC141/$W$3)^2+'LED Curve'!$D$21*(CC141/$W$3)^1+'LED Curve'!$D$22)*$AC$3*$W$3))</f>
        <v>2252.6181346494259</v>
      </c>
      <c r="GH141">
        <f>IF($W$4=0,0,IF(CD141&lt;=0,0,('LED Curve'!$D$19*(CD141/$W$4)^3+'LED Curve'!$D$20*(CD141/$W$4)^2+'LED Curve'!$D$21*(CD141/$W$4)^1+'LED Curve'!$D$22)*$AC$4*$W$4))</f>
        <v>2027.3563211844835</v>
      </c>
      <c r="GI141">
        <f>IF($W$5=0,0,IF(CE141&lt;=0,0,('LED Curve'!$D$19*(CE141/$W$5)^3+'LED Curve'!$D$20*(CE141/$W$5)^2+'LED Curve'!$D$21*(CE141/$W$5)^1+'LED Curve'!$D$22)*$AC$5*$W$5))</f>
        <v>0</v>
      </c>
      <c r="GJ141">
        <f>IF($W$6=0,0,IF(CF141&lt;=0,0,('LED Curve'!$D$19*(CF141/$W$6)^3+'LED Curve'!$D$20*(CF141/$W$6)^2+'LED Curve'!$D$21*(CF141/$W$6)^1+'LED Curve'!$D$22)*$AC$6*$W$6))</f>
        <v>0</v>
      </c>
      <c r="GK141">
        <f>IF($Z$2=0,0,IF(CG141&lt;=0,0,('LED Curve'!$D$19*(CG141/$Z$2)^3+'LED Curve'!$D$20*(CG141/$Z$2)^2+'LED Curve'!$D$21*(CG141/$Z$2)^1+'LED Curve'!$D$22)*$AE$2*$Z$2))</f>
        <v>0</v>
      </c>
      <c r="GL141">
        <f>IF($Z$3=0,0,IF(CH141&lt;=0,0,('LED Curve'!$D$19*(CH141/$Z$3)^3+'LED Curve'!$D$20*(CH141/$Z$3)^2+'LED Curve'!$D$21*(CH141/$Z$3)^1+'LED Curve'!$D$22)*$AE$3*$Z$3))</f>
        <v>0</v>
      </c>
      <c r="GM141">
        <f>IF($Z$4=0,0,IF(CI141&lt;=0,0,('LED Curve'!$D$19*(CI141/$Z$4)^3+'LED Curve'!$D$20*(CI141/$Z$4)^2+'LED Curve'!$D$21*(CI141/$Z$4)^1+'LED Curve'!$D$22)*$AE$4*$Z$4))</f>
        <v>0</v>
      </c>
      <c r="GN141">
        <f>IF($Z$5=0,0,IF(CJ141&lt;=0,0,('LED Curve'!$D$19*(CJ141/$Z$5)^3+'LED Curve'!$D$20*(CJ141/$Z$5)^2+'LED Curve'!$D$21*(CJ141/$Z$5)^1+'LED Curve'!$D$22)*$AE$5*$Z$5))</f>
        <v>0</v>
      </c>
      <c r="GO141">
        <f>IF($Z$6=0,0,IF(CK141&lt;=0,0,('LED Curve'!$D$19*(CK141/$Z$6)^3+'LED Curve'!$D$20*(CK141/$Z$6)^2+'LED Curve'!$D$21*(CK141/$Z$6)^1+'LED Curve'!$D$22)*$AE$6*$Z$6))</f>
        <v>0</v>
      </c>
      <c r="GQ141">
        <f t="shared" si="338"/>
        <v>3059.4141267518739</v>
      </c>
      <c r="GR141">
        <f t="shared" si="266"/>
        <v>1294.5182413342959</v>
      </c>
      <c r="GS141">
        <f t="shared" si="339"/>
        <v>5103.8819092806498</v>
      </c>
      <c r="GT141">
        <f t="shared" si="267"/>
        <v>2795.6559924415342</v>
      </c>
      <c r="GU141">
        <f t="shared" si="340"/>
        <v>5181.0217096936794</v>
      </c>
      <c r="GV141">
        <f t="shared" si="268"/>
        <v>2618.909665135342</v>
      </c>
    </row>
    <row r="142" spans="1:204" ht="16.899999999999999">
      <c r="A142">
        <v>131</v>
      </c>
      <c r="B142">
        <f t="shared" si="229"/>
        <v>4.2643229166666663E-3</v>
      </c>
      <c r="C142" s="50">
        <f t="shared" si="230"/>
        <v>151.23156910252953</v>
      </c>
      <c r="D142" s="50">
        <f t="shared" si="231"/>
        <v>168.19063233614392</v>
      </c>
      <c r="E142" s="50">
        <f t="shared" si="232"/>
        <v>185.14969556975831</v>
      </c>
      <c r="G142" s="52">
        <f t="shared" si="233"/>
        <v>2.4005010968655478</v>
      </c>
      <c r="H142" s="52">
        <f t="shared" si="234"/>
        <v>2.6696925767641893</v>
      </c>
      <c r="I142" s="52">
        <f t="shared" si="235"/>
        <v>2.9388840566628303</v>
      </c>
      <c r="J142" s="52">
        <f>IF(C142&lt;Calculation!D$19,0,G142)</f>
        <v>2.4005010968655478</v>
      </c>
      <c r="K142" s="52">
        <f>IF(D142&lt;Calculation!D$19,0,H142)</f>
        <v>2.6696925767641893</v>
      </c>
      <c r="L142" s="52">
        <f>IF(E142&lt;Calculation!D$19,0,I142)</f>
        <v>2.9388840566628303</v>
      </c>
      <c r="M142" s="52">
        <f>IF(IF(C142&lt;Calculation!D$19,0,C142*(R$3/(R$2+R$3)))&gt;0,$H$2*SIN(2*PI()*$E$2*B142)+$H$5,0)</f>
        <v>2.4169055913569211</v>
      </c>
      <c r="N142" s="52">
        <f>IF(IF(D142&lt;Calculation!D$19,0,D142*(R$3/(R$2+R$3)))&gt;0,$J$2*SIN(2*PI()*$E$2*B142)+$J$5,0)</f>
        <v>2.4919691645284519</v>
      </c>
      <c r="O142" s="52">
        <f>IF(IF(E142&lt;Calculation!D$19,0,E142*(R$3/(R$2+R$3)))&gt;0,$L$2*SIN(2*PI()*$E$2*B142)+$L$5,0)</f>
        <v>2.573580163347879</v>
      </c>
      <c r="Q142" s="55">
        <f>(M142/Design!C$43)*10^3</f>
        <v>268.54506570632458</v>
      </c>
      <c r="R142" s="55">
        <f>(N142/Design!C$43)*10^3</f>
        <v>276.88546272538355</v>
      </c>
      <c r="S142" s="55">
        <f>(O142/Design!C$43)*10^3</f>
        <v>285.95335148309766</v>
      </c>
      <c r="U142" s="55">
        <f>(($H$2*SIN(2*PI()*$E$2*B142)+$H$5)/Design!C$43)*10^3</f>
        <v>268.54506570632458</v>
      </c>
      <c r="V142" s="55">
        <f>(($J$2*SIN(2*PI()*$E$2*B142)+$J$5)/Design!C$43)*10^3</f>
        <v>276.88546272538355</v>
      </c>
      <c r="W142" s="55">
        <f>(($L$2*SIN(2*PI()*$E$2*B142)+$L$5)/Design!C$43)*10^3</f>
        <v>285.95335148309766</v>
      </c>
      <c r="Y142" s="99">
        <f>IF(C142&lt;('LED Curve'!$D$14*(U142/$W$2)^3+'LED Curve'!$D$15*(U142/$W$2)^2+'LED Curve'!$D$16*(U142/$W$2)^1+'LED Curve'!$D$17)*$AC$2+((R$5-1)*Design!C$18),0,         ('LED Curve'!$D$14*(U142/$W$2)^3+'LED Curve'!$D$15*(U142/$W$2)^2+'LED Curve'!$D$16*(U142/$W$2)^1+'LED Curve'!$D$17)*$AC$2)</f>
        <v>26.976473457732006</v>
      </c>
      <c r="Z142" s="99">
        <f>IF(Y142=0,0,IF(C142&lt;Y142+('LED Curve'!$D$14*(U142/$W$3)^3+'LED Curve'!$D$15*(U142/$W$3)^2+'LED Curve'!$D$16*(U142/$W$3)^1+'LED Curve'!$D$17)*$AC$3+((R$5-2)*Design!C$18),0,         ('LED Curve'!$D$14*(U142/$W$3)^3+'LED Curve'!$D$15*(U142/$W$3)^2+'LED Curve'!$D$16*(U142/$W$3)^1+'LED Curve'!$D$17)*$AC$3))</f>
        <v>67.44118364433001</v>
      </c>
      <c r="AA142" s="99">
        <f>IF(Z142=0,0,IF(C142&lt;(SUM(Y142:Z142)+('LED Curve'!$D$14*(U142/$W$4)^3+'LED Curve'!$D$15*(U142/$W$4)^2+'LED Curve'!$D$16*(U142/$W$4)^1+'LED Curve'!$D$17)*$AC$4+((R$5-3)*Design!C$18)),0,         ('LED Curve'!$D$14*(U142/$W$4)^3+'LED Curve'!$D$15*(U142/$W$4)^2+'LED Curve'!$D$16*(U142/$W$4)^1+'LED Curve'!$D$17)*$AC$4))</f>
        <v>0</v>
      </c>
      <c r="AB142" s="99">
        <f>IF(AA142=0,0,IF(C142&lt;(SUM(Y142:AA142)+('LED Curve'!$D$14*(U142/$W$5)^3+'LED Curve'!$D$15*(U142/$W$5)^2+'LED Curve'!$D$16*(U142/$W$5)^1+'LED Curve'!$D$17)*$AC$5+((R$5-4)*Design!C$18)),0,         ('LED Curve'!$D$14*(U142/$W$5)^3+'LED Curve'!$D$15*(U142/$W$5)^2+'LED Curve'!$D$16*(U142/$W$5)^1+'LED Curve'!$D$17)*$AC$5))</f>
        <v>0</v>
      </c>
      <c r="AC142" s="99">
        <f>IF(AB142=0,0,IF(C142&lt;(SUM(Y142:AB142)+ ('LED Curve'!$D$14*(U142/$W$6)^3+'LED Curve'!$D$15*(U142/$W$6)^2+'LED Curve'!$D$16*(U142/$W$6)^1+'LED Curve'!$D$17)*$AC$6+((R$5-5)*Design!C$18)),0,         ('LED Curve'!$D$14*(U142/$W$6)^3+'LED Curve'!$D$15*(U142/$W$6)^2+'LED Curve'!$D$16*(U142/$W$6)^1+'LED Curve'!$D$17)*$AC$6))</f>
        <v>0</v>
      </c>
      <c r="AD142" s="99">
        <f>IF(AC142=0,0,IF(C142&lt;(SUM(Y142:AC142)+('LED Curve'!$D$14*(U142/$Z$2)^3+'LED Curve'!$D$15*(U142/$Z$2)^2+'LED Curve'!$D$16*(U142/$Z$2)^1+'LED Curve'!$D$17)*$AE$2+((R$5-6)*Design!C$18)),0,         ('LED Curve'!$D$14*(U142/$Z$2)^3+'LED Curve'!$D$15*(U142/$Z$2)^2+'LED Curve'!$D$16*(U142/$Z$2)^1+'LED Curve'!$D$17)*$AE$2))</f>
        <v>0</v>
      </c>
      <c r="AE142" s="99">
        <f>IF(AD142=0,0,IF(C142&lt;(SUM(Y142:AD142)+('LED Curve'!$D$14*(U142/$Z$3)^3+'LED Curve'!$D$15*(U142/$Z$3)^2+'LED Curve'!$D$16*(U142/$Z$3)^1+'LED Curve'!$D$17)*$AE$3+((R$5-7)*Design!C$18)),0,         ('LED Curve'!$D$14*(U142/$Z$3)^3+'LED Curve'!$D$15*(U142/$Z$3)^2+'LED Curve'!$D$16*(U142/$Z$3)^1+'LED Curve'!$D$17)*$AE$3))</f>
        <v>0</v>
      </c>
      <c r="AF142" s="99">
        <f>IF(AE142=0,0,IF(C142&lt;(SUM(Y142:AE142)+('LED Curve'!$D$14*(U142/$Z$4)^3+'LED Curve'!$D$15*(U142/$Z$4)^2+'LED Curve'!$D$16*(U142/$Z$4)^1+'LED Curve'!$D$17)*$AE$4+((R$5-8)*Design!C$18)),0,         ('LED Curve'!$D$14*(U142/$Z$4)^3+'LED Curve'!$D$15*(U142/$Z$4)^2+'LED Curve'!$D$16*(U142/$Z$4)^1+'LED Curve'!$D$17)*$AE$4))</f>
        <v>0</v>
      </c>
      <c r="AG142" s="99">
        <f>IF(AF142=0,0,IF(C142&lt;(SUM(Y142:AF142)+('LED Curve'!$D$14*(U142/$Z$5)^3+'LED Curve'!$D$15*(U142/$Z$5)^2+'LED Curve'!$D$16*(U142/$Z$5)^1+'LED Curve'!$D$17)*$AE$5+((R$5-9)*Design!C$18)),0,         ('LED Curve'!$D$14*(U142/$Z$5)^3+'LED Curve'!$D$15*(U142/$Z$5)^2+'LED Curve'!$D$16*(U142/$Z$5)^1+'LED Curve'!$D$17)*$AE$5))</f>
        <v>0</v>
      </c>
      <c r="AH142" s="99">
        <f>IF(AG142=0,0,IF(C142&lt;(SUM(Y142:AG142)+('LED Curve'!$D$14*(U142/$Z$6)^3+'LED Curve'!$D$15*(U142/$Z$6)^2+'LED Curve'!$D$16*(U142/$Z$6)^1+'LED Curve'!$D$17)*$AE$6+((R$5-10)*Design!C$18)),0,         ('LED Curve'!$D$14*(U142/$Z$6)^3+'LED Curve'!$D$15*(U142/$Z$6)^2+'LED Curve'!$D$16*(U142/$Z$6)^1+'LED Curve'!$D$17)*$AE$6))</f>
        <v>0</v>
      </c>
      <c r="AI142">
        <f t="shared" si="269"/>
        <v>94.417657102062009</v>
      </c>
      <c r="AJ142" s="57">
        <f>IF(D142&lt;('LED Curve'!$D$14*(V142/$W$2)^3+'LED Curve'!$D$15*(V142/$W$2)^2+'LED Curve'!$D$16*(V142/$W$2)^1+'LED Curve'!$D$17)*$AC$2+((R$5-1)*Design!C$18),0,         ('LED Curve'!$D$14*(V142/$W$2)^3+'LED Curve'!$D$15*(V142/$W$2)^2+'LED Curve'!$D$16*(V142/$W$2)^1+'LED Curve'!$D$17)*$AC$2)</f>
        <v>26.957991921224746</v>
      </c>
      <c r="AK142" s="57">
        <f>IF(AJ142=0,0,IF(D142&lt;AJ142+('LED Curve'!$D$14*(V142/$W$3)^3+'LED Curve'!$D$15*(V142/$W$3)^2+'LED Curve'!$D$16*(V142/$W$3)^1+'LED Curve'!$D$17)*$AC$3+((R$5-1)*Design!C$18),0,         ('LED Curve'!$D$14*(V142/$W$3)^3+'LED Curve'!$D$15*(V142/$W$3)^2+'LED Curve'!$D$16*(V142/$W$3)^1+'LED Curve'!$D$17)*$AC$3))</f>
        <v>67.394979803061858</v>
      </c>
      <c r="AL142" s="57">
        <f>IF(AK142=0,0,IF(D142&lt;(SUM(AJ142:AK142)+('LED Curve'!$D$14*(V142/$W$4)^3+'LED Curve'!$D$15*(V142/$W$4)^2+'LED Curve'!$D$16*(V142/$W$4)^1+'LED Curve'!$D$17)*$AC$4+((R$5-1)*Design!C$18)),0,         ('LED Curve'!$D$14*(V142/$W$4)^3+'LED Curve'!$D$15*(V142/$W$4)^2+'LED Curve'!$D$16*(V142/$W$4)^1+'LED Curve'!$D$17)*$AC$4))</f>
        <v>60.655481822755675</v>
      </c>
      <c r="AM142" s="57">
        <f>IF(AL142=0,0,IF(D142&lt;(SUM(AJ142:AL142)+('LED Curve'!$D$14*(V142/$W$5)^3+'LED Curve'!$D$15*(V142/$W$5)^2+'LED Curve'!$D$16*(V142/$W$5)^1+'LED Curve'!$D$17)*$AC$5+((R$5-1)*Design!C$18)),0,         ('LED Curve'!$D$14*(V142/$W$5)^3+'LED Curve'!$D$15*(V142/$W$5)^2+'LED Curve'!$D$16*(V142/$W$5)^1+'LED Curve'!$D$17)*$AC$5))</f>
        <v>0</v>
      </c>
      <c r="AN142" s="57">
        <f>IF(AM142=0,0,IF(D142&lt;(SUM(AJ142:AM142)+ ('LED Curve'!$D$14*(V142/$W$6)^3+'LED Curve'!$D$15*(V142/$W$6)^2+'LED Curve'!$D$16*(V142/$W$6)^1+'LED Curve'!$D$17)*$AC$6+((R$5-1)*Design!C$18)),0,         ('LED Curve'!$D$14*(V142/$W$6)^3+'LED Curve'!$D$15*(V142/$W$6)^2+'LED Curve'!$D$16*(V142/$W$6)^1+'LED Curve'!$D$17)*$AC$6))</f>
        <v>0</v>
      </c>
      <c r="AO142" s="57">
        <f>IF(AN142=0,0,IF(D142&lt;(SUM(AJ142:AN142)+('LED Curve'!$D$14*(V142/$Z$2)^3+'LED Curve'!$D$15*(V142/$Z$2)^2+'LED Curve'!$D$16*(V142/$Z$2)^1+'LED Curve'!$D$17)*$AE$2+((R$5-1)*Design!C$18)),0,         ('LED Curve'!$D$14*(V142/$Z$2)^3+'LED Curve'!$D$15*(V142/$Z$2)^2+'LED Curve'!$D$16*(V142/$Z$2)^1+'LED Curve'!$D$17)*$AE$2))</f>
        <v>0</v>
      </c>
      <c r="AP142" s="57">
        <f>IF(AO142=0,0,IF(D142&lt;(SUM(AJ142:AO142)+('LED Curve'!$D$14*(V142/$Z$3)^3+'LED Curve'!$D$15*(V142/$Z$3)^2+'LED Curve'!$D$16*(V142/$Z$3)^1+'LED Curve'!$D$17)*$AE$3+((R$5-1)*Design!C$18)),0,         ('LED Curve'!$D$14*(V142/$Z$3)^3+'LED Curve'!$D$15*(V142/$Z$3)^2+'LED Curve'!$D$16*(V142/$Z$3)^1+'LED Curve'!$D$17)*$AE$3))</f>
        <v>0</v>
      </c>
      <c r="AQ142" s="57">
        <f>IF(AP142=0,0,IF(D142&lt;(SUM(AJ142:AP142)+('LED Curve'!$D$14*(V142/$Z$4)^3+'LED Curve'!$D$15*(V142/$Z$4)^2+'LED Curve'!$D$16*(V142/$Z$4)^1+'LED Curve'!$D$17)*$AE$4+((R$5-1)*Design!C$18)),0,         ('LED Curve'!$D$14*(V142/$Z$4)^3+'LED Curve'!$D$15*(V142/$Z$4)^2+'LED Curve'!$D$16*(V142/$Z$4)^1+'LED Curve'!$D$17)*$AE$4))</f>
        <v>0</v>
      </c>
      <c r="AR142" s="57">
        <f>IF(AQ142=0,0,IF(D142&lt;(SUM(AJ142:AQ142)+('LED Curve'!$D$14*(V142/$Z$5)^3+'LED Curve'!$D$15*(V142/$Z$5)^2+'LED Curve'!$D$16*(V142/$Z$5)^1+'LED Curve'!$D$17)*$AE$5+((R$5-1)*Design!C$18)),0,         ('LED Curve'!$D$14*(V142/$Z$5)^3+'LED Curve'!$D$15*(V142/$Z$5)^2+'LED Curve'!$D$16*(V142/$Z$5)^1+'LED Curve'!$D$17)*$AE$5))</f>
        <v>0</v>
      </c>
      <c r="AS142" s="57">
        <f>IF(AR142=0,0,IF(D142&lt;(SUM(AJ142:AR142)+('LED Curve'!$D$14*(V142/$Z$6)^3+'LED Curve'!$D$15*(V142/$Z$6)^2+'LED Curve'!$D$16*(V142/$Z$6)^1+'LED Curve'!$D$17)*$AE$6+((R$5-1)*Design!C$18)),0,         ('LED Curve'!$D$14*(V142/$Z$6)^3+'LED Curve'!$D$15*(V142/$Z$6)^2+'LED Curve'!$D$16*(V142/$Z$6)^1+'LED Curve'!$D$17)*$AE$6))</f>
        <v>0</v>
      </c>
      <c r="AU142" s="59">
        <f>IF(E142&lt;('LED Curve'!$D$14*(W142/$W$2)^3+'LED Curve'!$D$15*(W142/$W$2)^2+'LED Curve'!$D$16*(W142/$W$2)^1+'LED Curve'!$D$17)*$AC$2+((R$5-1)*Design!C$18),0,         ('LED Curve'!$D$14*(W142/$W$2)^3+'LED Curve'!$D$15*(W142/$W$2)^2+'LED Curve'!$D$16*(W142/$W$2)^1+'LED Curve'!$D$17)*$AC$2)</f>
        <v>26.91416805245769</v>
      </c>
      <c r="AV142" s="59">
        <f>IF(AU142=0,0,IF(E142&lt;AU142+('LED Curve'!$D$14*(W142/$W$3)^3+'LED Curve'!$D$15*(W142/$W$3)^2+'LED Curve'!$D$16*(W142/$W$3)^1+'LED Curve'!$D$17)*$AC$3+((R$5-2)*Design!C$18),0,         ('LED Curve'!$D$14*(W142/$W$3)^3+'LED Curve'!$D$15*(W142/$W$3)^2+'LED Curve'!$D$16*(W142/$W$3)^1+'LED Curve'!$D$17)*$AC$3))</f>
        <v>67.285420131144221</v>
      </c>
      <c r="AW142" s="59">
        <f>IF(AV142=0,0,IF(E142&lt;(SUM(AU142:AV142)+('LED Curve'!$D$14*(W142/$W$4)^3+'LED Curve'!$D$15*(W142/$W$4)^2+'LED Curve'!$D$16*(W142/$W$4)^1+'LED Curve'!$D$17)*$AC$4+((R$5-3)*Design!C$18)),0,         ('LED Curve'!$D$14*(W142/$W$4)^3+'LED Curve'!$D$15*(W142/$W$4)^2+'LED Curve'!$D$16*(W142/$W$4)^1+'LED Curve'!$D$17)*$AC$4))</f>
        <v>60.5568781180298</v>
      </c>
      <c r="AX142" s="59">
        <f>IF(AW142=0,0,IF(E142&lt;(SUM(AU142:AW142)+('LED Curve'!$D$14*(W142/$W$5)^3+'LED Curve'!$D$15*(W142/$W$5)^2+'LED Curve'!$D$16*(W142/$W$5)^1+'LED Curve'!$D$17)*$AC$5+((R$5-4)*Design!C$18)),0,         ('LED Curve'!$D$14*(W142/$W$5)^3+'LED Curve'!$D$15*(W142/$W$5)^2+'LED Curve'!$D$16*(W142/$W$5)^1+'LED Curve'!$D$17)*$AC$5))</f>
        <v>0</v>
      </c>
      <c r="AY142" s="59">
        <f>IF(AX142=0,0,IF(E142&lt;(SUM(AU142:AX142)+ ('LED Curve'!$D$14*(W142/$W$6)^3+'LED Curve'!$D$15*(W142/$W$6)^2+'LED Curve'!$D$16*(W142/$W$6)^1+'LED Curve'!$D$17)*$AC$6+((R$5-5)*Design!C$18)),0,         ('LED Curve'!$D$14*(W142/$W$6)^3+'LED Curve'!$D$15*(W142/$W$6)^2+'LED Curve'!$D$16*(W142/$W$6)^1+'LED Curve'!$D$17)*$AC$6))</f>
        <v>0</v>
      </c>
      <c r="AZ142" s="59">
        <f>IF(AY142=0,0,IF(E142&lt;(SUM(AU142:AY142)+('LED Curve'!$D$14*(W142/$Z$2)^3+'LED Curve'!$D$15*(W142/$Z$2)^2+'LED Curve'!$D$16*(W142/$Z$2)^1+'LED Curve'!$D$17)*$AE$2+((R$5-6)*Design!C$18)),0,         ('LED Curve'!$D$14*(W142/$Z$2)^3+'LED Curve'!$D$15*(W142/$Z$2)^2+'LED Curve'!$D$16*(W142/$Z$2)^1+'LED Curve'!$D$17)*$AE$2))</f>
        <v>0</v>
      </c>
      <c r="BA142" s="59">
        <f>IF(AZ142=0,0,IF(E142&lt;(SUM(AU142:AZ142)+('LED Curve'!$D$14*(W142/$Z$3)^3+'LED Curve'!$D$15*(W142/$Z$3)^2+'LED Curve'!$D$16*(W142/$Z$3)^1+'LED Curve'!$D$17)*$AE$3+((R$5-7)*Design!C$18)),0,         ('LED Curve'!$D$14*(W142/$Z$3)^3+'LED Curve'!$D$15*(W142/$Z$3)^2+'LED Curve'!$D$16*(W142/$Z$3)^1+'LED Curve'!$D$17)*$AE$3))</f>
        <v>0</v>
      </c>
      <c r="BB142" s="59">
        <f>IF(BA142=0,0,IF(E142&lt;(SUM(AU142:BA142)+('LED Curve'!$D$14*(W142/$Z$4)^3+'LED Curve'!$D$15*(W142/$Z$4)^2+'LED Curve'!$D$16*(W142/$Z$4)^1+'LED Curve'!$D$17)*$AE$4+((R$5-8)*Design!C$18)),0,         ('LED Curve'!$D$14*(W142/$Z$4)^3+'LED Curve'!$D$15*(W142/$Z$4)^2+'LED Curve'!$D$16*(W142/$Z$4)^1+'LED Curve'!$D$17)*$AE$4))</f>
        <v>0</v>
      </c>
      <c r="BC142" s="59">
        <f>IF(BB142=0,0,IF(E142&lt;(SUM(AU142:BB142)+('LED Curve'!$D$14*(W142/$Z$5)^3+'LED Curve'!$D$15*(W142/$Z$5)^2+'LED Curve'!$D$16*(W142/$Z$5)^1+'LED Curve'!$D$17)*$AE$5+((R$5-9)*Design!C$18)),0,         ('LED Curve'!$D$14*(W142/$Z$5)^3+'LED Curve'!$D$15*(W142/$Z$5)^2+'LED Curve'!$D$16*(W142/$Z$5)^1+'LED Curve'!$D$17)*$AE$5))</f>
        <v>0</v>
      </c>
      <c r="BD142" s="59">
        <f>IF(BC142=0,0,IF(E142&lt;(SUM(AU142:BC142)+('LED Curve'!$D$14*(W142/$Z$6)^3+'LED Curve'!$D$15*(W142/$Z$6)^2+'LED Curve'!$D$16*(W142/$Z$6)^1+'LED Curve'!$D$17)*$AE$6+((R$5-10)*Design!C$18)),0,         ('LED Curve'!$D$14*(W142/$Z$6)^3+'LED Curve'!$D$15*(W142/$Z$6)^2+'LED Curve'!$D$16*(W142/$Z$6)^1+'LED Curve'!$D$17)*$AE$6))</f>
        <v>0</v>
      </c>
      <c r="BE142">
        <f t="shared" si="270"/>
        <v>154.75646630163172</v>
      </c>
      <c r="BF142" s="64">
        <f t="shared" si="236"/>
        <v>268.54506570632458</v>
      </c>
      <c r="BG142" s="64">
        <f t="shared" si="237"/>
        <v>268.54506570632458</v>
      </c>
      <c r="BH142" s="64">
        <f t="shared" si="238"/>
        <v>0</v>
      </c>
      <c r="BI142" s="64">
        <f t="shared" si="239"/>
        <v>0</v>
      </c>
      <c r="BJ142" s="64">
        <f t="shared" si="240"/>
        <v>0</v>
      </c>
      <c r="BK142" s="64">
        <f t="shared" si="241"/>
        <v>0</v>
      </c>
      <c r="BL142" s="64">
        <f t="shared" si="242"/>
        <v>0</v>
      </c>
      <c r="BM142" s="64">
        <f t="shared" si="243"/>
        <v>0</v>
      </c>
      <c r="BN142" s="64">
        <f t="shared" si="244"/>
        <v>0</v>
      </c>
      <c r="BO142" s="64">
        <f t="shared" si="245"/>
        <v>0</v>
      </c>
      <c r="BQ142" s="67">
        <f t="shared" si="246"/>
        <v>276.88546272538355</v>
      </c>
      <c r="BR142" s="67">
        <f t="shared" si="247"/>
        <v>276.88546272538355</v>
      </c>
      <c r="BS142" s="67">
        <f t="shared" si="248"/>
        <v>276.88546272538355</v>
      </c>
      <c r="BT142" s="67">
        <f t="shared" si="249"/>
        <v>0</v>
      </c>
      <c r="BU142" s="67">
        <f t="shared" si="250"/>
        <v>0</v>
      </c>
      <c r="BV142" s="67">
        <f t="shared" si="251"/>
        <v>0</v>
      </c>
      <c r="BW142" s="67">
        <f t="shared" si="252"/>
        <v>0</v>
      </c>
      <c r="BX142" s="67">
        <f t="shared" si="253"/>
        <v>0</v>
      </c>
      <c r="BY142" s="67">
        <f t="shared" si="254"/>
        <v>0</v>
      </c>
      <c r="BZ142" s="67">
        <f t="shared" si="255"/>
        <v>0</v>
      </c>
      <c r="CB142" s="70">
        <f t="shared" si="256"/>
        <v>285.95335148309766</v>
      </c>
      <c r="CC142" s="70">
        <f t="shared" si="257"/>
        <v>285.95335148309766</v>
      </c>
      <c r="CD142" s="70">
        <f t="shared" si="258"/>
        <v>285.95335148309766</v>
      </c>
      <c r="CE142" s="70">
        <f t="shared" si="259"/>
        <v>0</v>
      </c>
      <c r="CF142" s="70">
        <f t="shared" si="260"/>
        <v>0</v>
      </c>
      <c r="CG142" s="70">
        <f t="shared" si="261"/>
        <v>0</v>
      </c>
      <c r="CH142" s="70">
        <f t="shared" si="262"/>
        <v>0</v>
      </c>
      <c r="CI142" s="70">
        <f t="shared" si="263"/>
        <v>0</v>
      </c>
      <c r="CJ142" s="70">
        <f t="shared" si="264"/>
        <v>0</v>
      </c>
      <c r="CK142" s="70">
        <f t="shared" si="265"/>
        <v>0</v>
      </c>
      <c r="CL142">
        <f t="shared" si="271"/>
        <v>857.86005444929299</v>
      </c>
      <c r="CM142" s="64">
        <f t="shared" si="272"/>
        <v>268.54506570632458</v>
      </c>
      <c r="CN142" s="64">
        <f t="shared" si="273"/>
        <v>268.54506570632458</v>
      </c>
      <c r="CO142" s="64">
        <f t="shared" si="274"/>
        <v>0</v>
      </c>
      <c r="CP142" s="64">
        <f t="shared" si="275"/>
        <v>0</v>
      </c>
      <c r="CQ142" s="64">
        <f t="shared" si="276"/>
        <v>0</v>
      </c>
      <c r="CR142" s="64">
        <f t="shared" si="277"/>
        <v>0</v>
      </c>
      <c r="CS142" s="64">
        <f t="shared" si="278"/>
        <v>0</v>
      </c>
      <c r="CT142" s="64">
        <f t="shared" si="279"/>
        <v>0</v>
      </c>
      <c r="CU142" s="64">
        <f t="shared" si="280"/>
        <v>0</v>
      </c>
      <c r="CV142" s="64">
        <f t="shared" si="281"/>
        <v>0</v>
      </c>
      <c r="CX142" s="103">
        <f t="shared" si="282"/>
        <v>276.88546272538355</v>
      </c>
      <c r="CY142" s="103">
        <f t="shared" si="283"/>
        <v>276.88546272538355</v>
      </c>
      <c r="CZ142" s="103">
        <f t="shared" si="284"/>
        <v>276.88546272538355</v>
      </c>
      <c r="DA142" s="103">
        <f t="shared" si="285"/>
        <v>0</v>
      </c>
      <c r="DB142" s="103">
        <f t="shared" si="286"/>
        <v>0</v>
      </c>
      <c r="DC142" s="103">
        <f t="shared" si="287"/>
        <v>0</v>
      </c>
      <c r="DD142" s="103">
        <f t="shared" si="288"/>
        <v>0</v>
      </c>
      <c r="DE142" s="103">
        <f t="shared" si="289"/>
        <v>0</v>
      </c>
      <c r="DF142" s="103">
        <f t="shared" si="290"/>
        <v>0</v>
      </c>
      <c r="DG142" s="103">
        <f t="shared" si="291"/>
        <v>0</v>
      </c>
      <c r="DI142" s="70">
        <f t="shared" si="292"/>
        <v>285.95335148309766</v>
      </c>
      <c r="DJ142" s="70">
        <f t="shared" si="293"/>
        <v>285.95335148309766</v>
      </c>
      <c r="DK142" s="70">
        <f t="shared" si="294"/>
        <v>285.95335148309766</v>
      </c>
      <c r="DL142" s="70">
        <f t="shared" si="295"/>
        <v>0</v>
      </c>
      <c r="DM142" s="70">
        <f t="shared" si="296"/>
        <v>0</v>
      </c>
      <c r="DN142" s="70">
        <f t="shared" si="297"/>
        <v>0</v>
      </c>
      <c r="DO142" s="70">
        <f t="shared" si="298"/>
        <v>0</v>
      </c>
      <c r="DP142" s="70">
        <f t="shared" si="299"/>
        <v>0</v>
      </c>
      <c r="DQ142" s="70">
        <f t="shared" si="300"/>
        <v>0</v>
      </c>
      <c r="DR142" s="70">
        <f t="shared" si="301"/>
        <v>0</v>
      </c>
      <c r="DT142">
        <f t="shared" si="302"/>
        <v>40.61249166150936</v>
      </c>
      <c r="DU142">
        <f t="shared" si="303"/>
        <v>46.569541060468069</v>
      </c>
      <c r="DV142">
        <f t="shared" si="304"/>
        <v>52.944175974247628</v>
      </c>
      <c r="DX142">
        <f t="shared" si="305"/>
        <v>1.0179499092913107</v>
      </c>
      <c r="DY142">
        <f t="shared" si="306"/>
        <v>1.0193915008637027</v>
      </c>
      <c r="DZ142">
        <f t="shared" si="307"/>
        <v>1.021011099814473</v>
      </c>
      <c r="EB142">
        <f t="shared" si="308"/>
        <v>7.2443988372315626</v>
      </c>
      <c r="EC142">
        <f t="shared" si="309"/>
        <v>18.110997093078907</v>
      </c>
      <c r="ED142">
        <f t="shared" si="310"/>
        <v>0</v>
      </c>
      <c r="EE142">
        <f t="shared" si="311"/>
        <v>0</v>
      </c>
      <c r="EF142">
        <f t="shared" si="312"/>
        <v>0</v>
      </c>
      <c r="EG142">
        <f t="shared" si="313"/>
        <v>0</v>
      </c>
      <c r="EH142">
        <f t="shared" si="314"/>
        <v>0</v>
      </c>
      <c r="EI142">
        <f t="shared" si="315"/>
        <v>0</v>
      </c>
      <c r="EJ142">
        <f t="shared" si="316"/>
        <v>0</v>
      </c>
      <c r="EK142">
        <f t="shared" si="317"/>
        <v>0</v>
      </c>
      <c r="EM142">
        <f t="shared" si="318"/>
        <v>7.4642760672554651</v>
      </c>
      <c r="EN142">
        <f t="shared" si="319"/>
        <v>18.660690168138665</v>
      </c>
      <c r="EO142">
        <f t="shared" si="320"/>
        <v>16.794621151324794</v>
      </c>
      <c r="EP142">
        <f t="shared" si="321"/>
        <v>0</v>
      </c>
      <c r="EQ142">
        <f t="shared" si="322"/>
        <v>0</v>
      </c>
      <c r="ER142">
        <f t="shared" si="323"/>
        <v>0</v>
      </c>
      <c r="ES142">
        <f t="shared" si="324"/>
        <v>0</v>
      </c>
      <c r="ET142">
        <f t="shared" si="325"/>
        <v>0</v>
      </c>
      <c r="EU142">
        <f t="shared" si="326"/>
        <v>0</v>
      </c>
      <c r="EV142">
        <f t="shared" si="327"/>
        <v>0</v>
      </c>
      <c r="EX142">
        <f t="shared" si="328"/>
        <v>7.6961965569795918</v>
      </c>
      <c r="EY142">
        <f t="shared" si="329"/>
        <v>19.240491392448977</v>
      </c>
      <c r="EZ142">
        <f t="shared" si="330"/>
        <v>17.31644225320408</v>
      </c>
      <c r="FA142">
        <f t="shared" si="331"/>
        <v>0</v>
      </c>
      <c r="FB142">
        <f t="shared" si="332"/>
        <v>0</v>
      </c>
      <c r="FC142">
        <f t="shared" si="333"/>
        <v>0</v>
      </c>
      <c r="FD142">
        <f t="shared" si="334"/>
        <v>0</v>
      </c>
      <c r="FE142">
        <f t="shared" si="335"/>
        <v>0</v>
      </c>
      <c r="FF142">
        <f t="shared" si="336"/>
        <v>0</v>
      </c>
      <c r="FG142">
        <f t="shared" si="337"/>
        <v>0</v>
      </c>
      <c r="FJ142">
        <f>IF($W$2=0,0,IF(BF142&lt;=0,0,('LED Curve'!$D$19*(BF142/$W$2)^3+'LED Curve'!$D$20*(BF142/$W$2)^2+'LED Curve'!$D$21*(BF142/$W$2)^1+'LED Curve'!$D$22)*$AC$2*$W$2))</f>
        <v>873.94745769230337</v>
      </c>
      <c r="FK142">
        <f>IF($W$3=0,0,IF(BG142&lt;=0,0,('LED Curve'!$D$19*(BG142/$W$3)^3+'LED Curve'!$D$20*(BG142/$W$3)^2+'LED Curve'!$D$21*(BG142/$W$3)^1+'LED Curve'!$D$22)*$AC$3*$W$3))</f>
        <v>2184.8686442307585</v>
      </c>
      <c r="FL142">
        <f>IF($W$4=0,0,IF(BH142&lt;=0,0,('LED Curve'!$D$19*(BH142/$W$4)^3+'LED Curve'!$D$20*(BH142/$W$4)^2+'LED Curve'!$D$21*(BH142/$W$4)^1+'LED Curve'!$D$22)*$AC$4*$W$4))</f>
        <v>0</v>
      </c>
      <c r="FM142">
        <f>IF($W$5=0,0,IF(BI142&lt;=0,0,('LED Curve'!$D$19*(BI142/$W$5)^3+'LED Curve'!$D$20*(BI142/$W$5)^2+'LED Curve'!$D$21*(BI142/$W$5)^1+'LED Curve'!$D$22)*$AC$5*$W$5))</f>
        <v>0</v>
      </c>
      <c r="FN142">
        <f>IF($W$6=0,0,IF(BJ142&lt;=0,0,('LED Curve'!$D$19*(BJ142/$W$6)^3+'LED Curve'!$D$20*(BJ142/$W$6)^2+'LED Curve'!$D$21*(BJ142/$W$6)^1+'LED Curve'!$D$22)*$AC$6*$W$6))</f>
        <v>0</v>
      </c>
      <c r="FO142">
        <f>IF($Z$2=0,0,IF(BK142&lt;=0,0,('LED Curve'!$D$19*(BK142/$Z$2)^3+'LED Curve'!$D$20*(BK142/$Z$2)^2+'LED Curve'!$D$21*(BK142/$Z$2)^1+'LED Curve'!$D$22)*$AE$2*$Z$2))</f>
        <v>0</v>
      </c>
      <c r="FP142">
        <f>IF($Z$3=0,0,IF(BL142&lt;=0,0,('LED Curve'!$D$19*(BL142/$Z$3)^3+'LED Curve'!$D$20*(BL142/$Z$3)^2+'LED Curve'!$D$21*(BL142/$Z$3)^1+'LED Curve'!$D$22)*$AE$3*$Z$3))</f>
        <v>0</v>
      </c>
      <c r="FQ142">
        <f>IF($Z$4=0,0,IF(BM142&lt;=0,0,('LED Curve'!$D$19*(BM142/$Z$4)^3+'LED Curve'!$D$20*(BM142/$Z$4)^2+'LED Curve'!$D$21*(BM142/$Z$4)^1+'LED Curve'!$D$22)*$AE$4*$Z$4))</f>
        <v>0</v>
      </c>
      <c r="FR142">
        <f>IF($Z$5=0,0,IF(BN142&lt;=0,0,('LED Curve'!$D$19*(BN142/$Z$5)^3+'LED Curve'!$D$20*(BN142/$Z$5)^2+'LED Curve'!$D$21*(BN142/$Z$5)^1+'LED Curve'!$D$22)*$AE$5*$Z$5))</f>
        <v>0</v>
      </c>
      <c r="FS142">
        <f>IF($Z$6=0,0,IF(BO142&lt;=0,0,('LED Curve'!$D$19*(BO142/$Z$6)^3+'LED Curve'!$D$20*(BO142/$Z$6)^2+'LED Curve'!$D$21*(BO142/$Z$6)^1+'LED Curve'!$D$22)*$AE$6*$Z$6))</f>
        <v>0</v>
      </c>
      <c r="FU142">
        <f>IF($W$2=0,0,IF(BQ142&lt;=0,0,('LED Curve'!$D$19*(BQ142/$W$2)^3+'LED Curve'!$D$20*(BQ142/$W$2)^2+'LED Curve'!$D$21*(BQ142/$W$2)^1+'LED Curve'!$D$22)*$AC$2*$W$2))</f>
        <v>887.45674847415364</v>
      </c>
      <c r="FV142">
        <f>IF($W$3=0,0,IF(BR142&lt;=0,0,('LED Curve'!$D$19*(BR142/$W$3)^3+'LED Curve'!$D$20*(BR142/$W$3)^2+'LED Curve'!$D$21*(BR142/$W$3)^1+'LED Curve'!$D$22)*$AC$3*$W$3))</f>
        <v>2218.6418711853839</v>
      </c>
      <c r="FW142">
        <f>IF($W$4=0,0,IF(BS142&lt;=0,0,('LED Curve'!$D$19*(BS142/$W$4)^3+'LED Curve'!$D$20*(BS142/$W$4)^2+'LED Curve'!$D$21*(BS142/$W$4)^1+'LED Curve'!$D$22)*$AC$4*$W$4))</f>
        <v>1996.7776840668457</v>
      </c>
      <c r="FX142">
        <f>IF($W$5=0,0,IF(BT142&lt;=0,0,('LED Curve'!$D$19*(BT142/$W$5)^3+'LED Curve'!$D$20*(BT142/$W$5)^2+'LED Curve'!$D$21*(BT142/$W$5)^1+'LED Curve'!$D$22)*$AC$5*$W$5))</f>
        <v>0</v>
      </c>
      <c r="FY142">
        <f>IF($W$6=0,0,IF(BU142&lt;=0,0,('LED Curve'!$D$19*(BU142/$W$6)^3+'LED Curve'!$D$20*(BU142/$W$6)^2+'LED Curve'!$D$21*(BU142/$W$6)^1+'LED Curve'!$D$22)*$AC$6*$W$6))</f>
        <v>0</v>
      </c>
      <c r="FZ142">
        <f>IF($Z$2=0,0,IF(BV142&lt;=0,0,('LED Curve'!$D$19*(BV142/$Z$2)^3+'LED Curve'!$D$20*(BV142/$Z$2)^2+'LED Curve'!$D$21*(BV142/$Z$2)^1+'LED Curve'!$D$22)*$AE$2*$Z$2))</f>
        <v>0</v>
      </c>
      <c r="GA142">
        <f>IF($Z$3=0,0,IF(BW142&lt;=0,0,('LED Curve'!$D$19*(BW142/$Z$3)^3+'LED Curve'!$D$20*(BW142/$Z$3)^2+'LED Curve'!$D$21*(BW142/$Z$3)^1+'LED Curve'!$D$22)*$AE$3*$Z$3))</f>
        <v>0</v>
      </c>
      <c r="GB142">
        <f>IF($Z$4=0,0,IF(BX142&lt;=0,0,('LED Curve'!$D$19*(BX142/$Z$4)^3+'LED Curve'!$D$20*(BX142/$Z$4)^2+'LED Curve'!$D$21*(BX142/$Z$4)^1+'LED Curve'!$D$22)*$AE$4*$Z$4))</f>
        <v>0</v>
      </c>
      <c r="GC142">
        <f>IF($Z$5=0,0,IF(BY142&lt;=0,0,('LED Curve'!$D$19*(BY142/$Z$5)^3+'LED Curve'!$D$20*(BY142/$Z$5)^2+'LED Curve'!$D$21*(BY142/$Z$5)^1+'LED Curve'!$D$22)*$AE$5*$Z$5))</f>
        <v>0</v>
      </c>
      <c r="GD142">
        <f>IF($Z$6=0,0,IF(BZ142&lt;=0,0,('LED Curve'!$D$19*(BZ142/$Z$6)^3+'LED Curve'!$D$20*(BZ142/$Z$6)^2+'LED Curve'!$D$21*(BZ142/$Z$6)^1+'LED Curve'!$D$22)*$AE$6*$Z$6))</f>
        <v>0</v>
      </c>
      <c r="GF142">
        <f>IF($W$2=0,0,IF(CB142&lt;=0,0,('LED Curve'!$D$19*(CB142/$W$2)^3+'LED Curve'!$D$20*(CB142/$W$2)^2+'LED Curve'!$D$21*(CB142/$W$2)^1+'LED Curve'!$D$22)*$AC$2*$W$2))</f>
        <v>900.87320713004112</v>
      </c>
      <c r="GG142">
        <f>IF($W$3=0,0,IF(CC142&lt;=0,0,('LED Curve'!$D$19*(CC142/$W$3)^3+'LED Curve'!$D$20*(CC142/$W$3)^2+'LED Curve'!$D$21*(CC142/$W$3)^1+'LED Curve'!$D$22)*$AC$3*$W$3))</f>
        <v>2252.183017825103</v>
      </c>
      <c r="GH142">
        <f>IF($W$4=0,0,IF(CD142&lt;=0,0,('LED Curve'!$D$19*(CD142/$W$4)^3+'LED Curve'!$D$20*(CD142/$W$4)^2+'LED Curve'!$D$21*(CD142/$W$4)^1+'LED Curve'!$D$22)*$AC$4*$W$4))</f>
        <v>2026.9647160425925</v>
      </c>
      <c r="GI142">
        <f>IF($W$5=0,0,IF(CE142&lt;=0,0,('LED Curve'!$D$19*(CE142/$W$5)^3+'LED Curve'!$D$20*(CE142/$W$5)^2+'LED Curve'!$D$21*(CE142/$W$5)^1+'LED Curve'!$D$22)*$AC$5*$W$5))</f>
        <v>0</v>
      </c>
      <c r="GJ142">
        <f>IF($W$6=0,0,IF(CF142&lt;=0,0,('LED Curve'!$D$19*(CF142/$W$6)^3+'LED Curve'!$D$20*(CF142/$W$6)^2+'LED Curve'!$D$21*(CF142/$W$6)^1+'LED Curve'!$D$22)*$AC$6*$W$6))</f>
        <v>0</v>
      </c>
      <c r="GK142">
        <f>IF($Z$2=0,0,IF(CG142&lt;=0,0,('LED Curve'!$D$19*(CG142/$Z$2)^3+'LED Curve'!$D$20*(CG142/$Z$2)^2+'LED Curve'!$D$21*(CG142/$Z$2)^1+'LED Curve'!$D$22)*$AE$2*$Z$2))</f>
        <v>0</v>
      </c>
      <c r="GL142">
        <f>IF($Z$3=0,0,IF(CH142&lt;=0,0,('LED Curve'!$D$19*(CH142/$Z$3)^3+'LED Curve'!$D$20*(CH142/$Z$3)^2+'LED Curve'!$D$21*(CH142/$Z$3)^1+'LED Curve'!$D$22)*$AE$3*$Z$3))</f>
        <v>0</v>
      </c>
      <c r="GM142">
        <f>IF($Z$4=0,0,IF(CI142&lt;=0,0,('LED Curve'!$D$19*(CI142/$Z$4)^3+'LED Curve'!$D$20*(CI142/$Z$4)^2+'LED Curve'!$D$21*(CI142/$Z$4)^1+'LED Curve'!$D$22)*$AE$4*$Z$4))</f>
        <v>0</v>
      </c>
      <c r="GN142">
        <f>IF($Z$5=0,0,IF(CJ142&lt;=0,0,('LED Curve'!$D$19*(CJ142/$Z$5)^3+'LED Curve'!$D$20*(CJ142/$Z$5)^2+'LED Curve'!$D$21*(CJ142/$Z$5)^1+'LED Curve'!$D$22)*$AE$5*$Z$5))</f>
        <v>0</v>
      </c>
      <c r="GO142">
        <f>IF($Z$6=0,0,IF(CK142&lt;=0,0,('LED Curve'!$D$19*(CK142/$Z$6)^3+'LED Curve'!$D$20*(CK142/$Z$6)^2+'LED Curve'!$D$21*(CK142/$Z$6)^1+'LED Curve'!$D$22)*$AE$6*$Z$6))</f>
        <v>0</v>
      </c>
      <c r="GQ142">
        <f t="shared" si="338"/>
        <v>3058.816101923062</v>
      </c>
      <c r="GR142">
        <f t="shared" si="266"/>
        <v>1293.9202165054839</v>
      </c>
      <c r="GS142">
        <f t="shared" si="339"/>
        <v>5102.8763037263834</v>
      </c>
      <c r="GT142">
        <f t="shared" si="267"/>
        <v>2794.6503868872678</v>
      </c>
      <c r="GU142">
        <f t="shared" si="340"/>
        <v>5180.020940997736</v>
      </c>
      <c r="GV142">
        <f t="shared" si="268"/>
        <v>2617.9088964393986</v>
      </c>
    </row>
    <row r="143" spans="1:204" ht="16.899999999999999">
      <c r="A143">
        <v>132</v>
      </c>
      <c r="B143">
        <f t="shared" si="229"/>
        <v>4.2968750000000003E-3</v>
      </c>
      <c r="C143" s="50">
        <f t="shared" si="230"/>
        <v>151.15108866181359</v>
      </c>
      <c r="D143" s="50">
        <f t="shared" si="231"/>
        <v>168.1012096242373</v>
      </c>
      <c r="E143" s="50">
        <f t="shared" si="232"/>
        <v>185.05133058666104</v>
      </c>
      <c r="G143" s="52">
        <f t="shared" si="233"/>
        <v>2.3992236295525964</v>
      </c>
      <c r="H143" s="52">
        <f t="shared" si="234"/>
        <v>2.6682731686386871</v>
      </c>
      <c r="I143" s="52">
        <f t="shared" si="235"/>
        <v>2.9373227077247783</v>
      </c>
      <c r="J143" s="52">
        <f>IF(C143&lt;Calculation!D$19,0,G143)</f>
        <v>2.3992236295525964</v>
      </c>
      <c r="K143" s="52">
        <f>IF(D143&lt;Calculation!D$19,0,H143)</f>
        <v>2.6682731686386871</v>
      </c>
      <c r="L143" s="52">
        <f>IF(E143&lt;Calculation!D$19,0,I143)</f>
        <v>2.9373227077247783</v>
      </c>
      <c r="M143" s="52">
        <f>IF(IF(C143&lt;Calculation!D$19,0,C143*(R$3/(R$2+R$3)))&gt;0,$H$2*SIN(2*PI()*$E$2*B143)+$H$5,0)</f>
        <v>2.4156281240439696</v>
      </c>
      <c r="N143" s="52">
        <f>IF(IF(D143&lt;Calculation!D$19,0,D143*(R$3/(R$2+R$3)))&gt;0,$J$2*SIN(2*PI()*$E$2*B143)+$J$5,0)</f>
        <v>2.4905497564029502</v>
      </c>
      <c r="O143" s="52">
        <f>IF(IF(E143&lt;Calculation!D$19,0,E143*(R$3/(R$2+R$3)))&gt;0,$L$2*SIN(2*PI()*$E$2*B143)+$L$5,0)</f>
        <v>2.5720188144098275</v>
      </c>
      <c r="Q143" s="55">
        <f>(M143/Design!C$43)*10^3</f>
        <v>268.40312489377436</v>
      </c>
      <c r="R143" s="55">
        <f>(N143/Design!C$43)*10^3</f>
        <v>276.72775071143889</v>
      </c>
      <c r="S143" s="55">
        <f>(O143/Design!C$43)*10^3</f>
        <v>285.77986826775856</v>
      </c>
      <c r="U143" s="55">
        <f>(($H$2*SIN(2*PI()*$E$2*B143)+$H$5)/Design!C$43)*10^3</f>
        <v>268.40312489377436</v>
      </c>
      <c r="V143" s="55">
        <f>(($J$2*SIN(2*PI()*$E$2*B143)+$J$5)/Design!C$43)*10^3</f>
        <v>276.72775071143889</v>
      </c>
      <c r="W143" s="55">
        <f>(($L$2*SIN(2*PI()*$E$2*B143)+$L$5)/Design!C$43)*10^3</f>
        <v>285.77986826775856</v>
      </c>
      <c r="Y143" s="99">
        <f>IF(C143&lt;('LED Curve'!$D$14*(U143/$W$2)^3+'LED Curve'!$D$15*(U143/$W$2)^2+'LED Curve'!$D$16*(U143/$W$2)^1+'LED Curve'!$D$17)*$AC$2+((R$5-1)*Design!C$18),0,         ('LED Curve'!$D$14*(U143/$W$2)^3+'LED Curve'!$D$15*(U143/$W$2)^2+'LED Curve'!$D$16*(U143/$W$2)^1+'LED Curve'!$D$17)*$AC$2)</f>
        <v>26.97661236047912</v>
      </c>
      <c r="Z143" s="99">
        <f>IF(Y143=0,0,IF(C143&lt;Y143+('LED Curve'!$D$14*(U143/$W$3)^3+'LED Curve'!$D$15*(U143/$W$3)^2+'LED Curve'!$D$16*(U143/$W$3)^1+'LED Curve'!$D$17)*$AC$3+((R$5-2)*Design!C$18),0,         ('LED Curve'!$D$14*(U143/$W$3)^3+'LED Curve'!$D$15*(U143/$W$3)^2+'LED Curve'!$D$16*(U143/$W$3)^1+'LED Curve'!$D$17)*$AC$3))</f>
        <v>67.441530901197794</v>
      </c>
      <c r="AA143" s="99">
        <f>IF(Z143=0,0,IF(C143&lt;(SUM(Y143:Z143)+('LED Curve'!$D$14*(U143/$W$4)^3+'LED Curve'!$D$15*(U143/$W$4)^2+'LED Curve'!$D$16*(U143/$W$4)^1+'LED Curve'!$D$17)*$AC$4+((R$5-3)*Design!C$18)),0,         ('LED Curve'!$D$14*(U143/$W$4)^3+'LED Curve'!$D$15*(U143/$W$4)^2+'LED Curve'!$D$16*(U143/$W$4)^1+'LED Curve'!$D$17)*$AC$4))</f>
        <v>0</v>
      </c>
      <c r="AB143" s="99">
        <f>IF(AA143=0,0,IF(C143&lt;(SUM(Y143:AA143)+('LED Curve'!$D$14*(U143/$W$5)^3+'LED Curve'!$D$15*(U143/$W$5)^2+'LED Curve'!$D$16*(U143/$W$5)^1+'LED Curve'!$D$17)*$AC$5+((R$5-4)*Design!C$18)),0,         ('LED Curve'!$D$14*(U143/$W$5)^3+'LED Curve'!$D$15*(U143/$W$5)^2+'LED Curve'!$D$16*(U143/$W$5)^1+'LED Curve'!$D$17)*$AC$5))</f>
        <v>0</v>
      </c>
      <c r="AC143" s="99">
        <f>IF(AB143=0,0,IF(C143&lt;(SUM(Y143:AB143)+ ('LED Curve'!$D$14*(U143/$W$6)^3+'LED Curve'!$D$15*(U143/$W$6)^2+'LED Curve'!$D$16*(U143/$W$6)^1+'LED Curve'!$D$17)*$AC$6+((R$5-5)*Design!C$18)),0,         ('LED Curve'!$D$14*(U143/$W$6)^3+'LED Curve'!$D$15*(U143/$W$6)^2+'LED Curve'!$D$16*(U143/$W$6)^1+'LED Curve'!$D$17)*$AC$6))</f>
        <v>0</v>
      </c>
      <c r="AD143" s="99">
        <f>IF(AC143=0,0,IF(C143&lt;(SUM(Y143:AC143)+('LED Curve'!$D$14*(U143/$Z$2)^3+'LED Curve'!$D$15*(U143/$Z$2)^2+'LED Curve'!$D$16*(U143/$Z$2)^1+'LED Curve'!$D$17)*$AE$2+((R$5-6)*Design!C$18)),0,         ('LED Curve'!$D$14*(U143/$Z$2)^3+'LED Curve'!$D$15*(U143/$Z$2)^2+'LED Curve'!$D$16*(U143/$Z$2)^1+'LED Curve'!$D$17)*$AE$2))</f>
        <v>0</v>
      </c>
      <c r="AE143" s="99">
        <f>IF(AD143=0,0,IF(C143&lt;(SUM(Y143:AD143)+('LED Curve'!$D$14*(U143/$Z$3)^3+'LED Curve'!$D$15*(U143/$Z$3)^2+'LED Curve'!$D$16*(U143/$Z$3)^1+'LED Curve'!$D$17)*$AE$3+((R$5-7)*Design!C$18)),0,         ('LED Curve'!$D$14*(U143/$Z$3)^3+'LED Curve'!$D$15*(U143/$Z$3)^2+'LED Curve'!$D$16*(U143/$Z$3)^1+'LED Curve'!$D$17)*$AE$3))</f>
        <v>0</v>
      </c>
      <c r="AF143" s="99">
        <f>IF(AE143=0,0,IF(C143&lt;(SUM(Y143:AE143)+('LED Curve'!$D$14*(U143/$Z$4)^3+'LED Curve'!$D$15*(U143/$Z$4)^2+'LED Curve'!$D$16*(U143/$Z$4)^1+'LED Curve'!$D$17)*$AE$4+((R$5-8)*Design!C$18)),0,         ('LED Curve'!$D$14*(U143/$Z$4)^3+'LED Curve'!$D$15*(U143/$Z$4)^2+'LED Curve'!$D$16*(U143/$Z$4)^1+'LED Curve'!$D$17)*$AE$4))</f>
        <v>0</v>
      </c>
      <c r="AG143" s="99">
        <f>IF(AF143=0,0,IF(C143&lt;(SUM(Y143:AF143)+('LED Curve'!$D$14*(U143/$Z$5)^3+'LED Curve'!$D$15*(U143/$Z$5)^2+'LED Curve'!$D$16*(U143/$Z$5)^1+'LED Curve'!$D$17)*$AE$5+((R$5-9)*Design!C$18)),0,         ('LED Curve'!$D$14*(U143/$Z$5)^3+'LED Curve'!$D$15*(U143/$Z$5)^2+'LED Curve'!$D$16*(U143/$Z$5)^1+'LED Curve'!$D$17)*$AE$5))</f>
        <v>0</v>
      </c>
      <c r="AH143" s="99">
        <f>IF(AG143=0,0,IF(C143&lt;(SUM(Y143:AG143)+('LED Curve'!$D$14*(U143/$Z$6)^3+'LED Curve'!$D$15*(U143/$Z$6)^2+'LED Curve'!$D$16*(U143/$Z$6)^1+'LED Curve'!$D$17)*$AE$6+((R$5-10)*Design!C$18)),0,         ('LED Curve'!$D$14*(U143/$Z$6)^3+'LED Curve'!$D$15*(U143/$Z$6)^2+'LED Curve'!$D$16*(U143/$Z$6)^1+'LED Curve'!$D$17)*$AE$6))</f>
        <v>0</v>
      </c>
      <c r="AI143">
        <f t="shared" si="269"/>
        <v>94.418143261676917</v>
      </c>
      <c r="AJ143" s="57">
        <f>IF(D143&lt;('LED Curve'!$D$14*(V143/$W$2)^3+'LED Curve'!$D$15*(V143/$W$2)^2+'LED Curve'!$D$16*(V143/$W$2)^1+'LED Curve'!$D$17)*$AC$2+((R$5-1)*Design!C$18),0,         ('LED Curve'!$D$14*(V143/$W$2)^3+'LED Curve'!$D$15*(V143/$W$2)^2+'LED Curve'!$D$16*(V143/$W$2)^1+'LED Curve'!$D$17)*$AC$2)</f>
        <v>26.958532370928658</v>
      </c>
      <c r="AK143" s="57">
        <f>IF(AJ143=0,0,IF(D143&lt;AJ143+('LED Curve'!$D$14*(V143/$W$3)^3+'LED Curve'!$D$15*(V143/$W$3)^2+'LED Curve'!$D$16*(V143/$W$3)^1+'LED Curve'!$D$17)*$AC$3+((R$5-1)*Design!C$18),0,         ('LED Curve'!$D$14*(V143/$W$3)^3+'LED Curve'!$D$15*(V143/$W$3)^2+'LED Curve'!$D$16*(V143/$W$3)^1+'LED Curve'!$D$17)*$AC$3))</f>
        <v>67.396330927321642</v>
      </c>
      <c r="AL143" s="57">
        <f>IF(AK143=0,0,IF(D143&lt;(SUM(AJ143:AK143)+('LED Curve'!$D$14*(V143/$W$4)^3+'LED Curve'!$D$15*(V143/$W$4)^2+'LED Curve'!$D$16*(V143/$W$4)^1+'LED Curve'!$D$17)*$AC$4+((R$5-1)*Design!C$18)),0,         ('LED Curve'!$D$14*(V143/$W$4)^3+'LED Curve'!$D$15*(V143/$W$4)^2+'LED Curve'!$D$16*(V143/$W$4)^1+'LED Curve'!$D$17)*$AC$4))</f>
        <v>60.65669783458948</v>
      </c>
      <c r="AM143" s="57">
        <f>IF(AL143=0,0,IF(D143&lt;(SUM(AJ143:AL143)+('LED Curve'!$D$14*(V143/$W$5)^3+'LED Curve'!$D$15*(V143/$W$5)^2+'LED Curve'!$D$16*(V143/$W$5)^1+'LED Curve'!$D$17)*$AC$5+((R$5-1)*Design!C$18)),0,         ('LED Curve'!$D$14*(V143/$W$5)^3+'LED Curve'!$D$15*(V143/$W$5)^2+'LED Curve'!$D$16*(V143/$W$5)^1+'LED Curve'!$D$17)*$AC$5))</f>
        <v>0</v>
      </c>
      <c r="AN143" s="57">
        <f>IF(AM143=0,0,IF(D143&lt;(SUM(AJ143:AM143)+ ('LED Curve'!$D$14*(V143/$W$6)^3+'LED Curve'!$D$15*(V143/$W$6)^2+'LED Curve'!$D$16*(V143/$W$6)^1+'LED Curve'!$D$17)*$AC$6+((R$5-1)*Design!C$18)),0,         ('LED Curve'!$D$14*(V143/$W$6)^3+'LED Curve'!$D$15*(V143/$W$6)^2+'LED Curve'!$D$16*(V143/$W$6)^1+'LED Curve'!$D$17)*$AC$6))</f>
        <v>0</v>
      </c>
      <c r="AO143" s="57">
        <f>IF(AN143=0,0,IF(D143&lt;(SUM(AJ143:AN143)+('LED Curve'!$D$14*(V143/$Z$2)^3+'LED Curve'!$D$15*(V143/$Z$2)^2+'LED Curve'!$D$16*(V143/$Z$2)^1+'LED Curve'!$D$17)*$AE$2+((R$5-1)*Design!C$18)),0,         ('LED Curve'!$D$14*(V143/$Z$2)^3+'LED Curve'!$D$15*(V143/$Z$2)^2+'LED Curve'!$D$16*(V143/$Z$2)^1+'LED Curve'!$D$17)*$AE$2))</f>
        <v>0</v>
      </c>
      <c r="AP143" s="57">
        <f>IF(AO143=0,0,IF(D143&lt;(SUM(AJ143:AO143)+('LED Curve'!$D$14*(V143/$Z$3)^3+'LED Curve'!$D$15*(V143/$Z$3)^2+'LED Curve'!$D$16*(V143/$Z$3)^1+'LED Curve'!$D$17)*$AE$3+((R$5-1)*Design!C$18)),0,         ('LED Curve'!$D$14*(V143/$Z$3)^3+'LED Curve'!$D$15*(V143/$Z$3)^2+'LED Curve'!$D$16*(V143/$Z$3)^1+'LED Curve'!$D$17)*$AE$3))</f>
        <v>0</v>
      </c>
      <c r="AQ143" s="57">
        <f>IF(AP143=0,0,IF(D143&lt;(SUM(AJ143:AP143)+('LED Curve'!$D$14*(V143/$Z$4)^3+'LED Curve'!$D$15*(V143/$Z$4)^2+'LED Curve'!$D$16*(V143/$Z$4)^1+'LED Curve'!$D$17)*$AE$4+((R$5-1)*Design!C$18)),0,         ('LED Curve'!$D$14*(V143/$Z$4)^3+'LED Curve'!$D$15*(V143/$Z$4)^2+'LED Curve'!$D$16*(V143/$Z$4)^1+'LED Curve'!$D$17)*$AE$4))</f>
        <v>0</v>
      </c>
      <c r="AR143" s="57">
        <f>IF(AQ143=0,0,IF(D143&lt;(SUM(AJ143:AQ143)+('LED Curve'!$D$14*(V143/$Z$5)^3+'LED Curve'!$D$15*(V143/$Z$5)^2+'LED Curve'!$D$16*(V143/$Z$5)^1+'LED Curve'!$D$17)*$AE$5+((R$5-1)*Design!C$18)),0,         ('LED Curve'!$D$14*(V143/$Z$5)^3+'LED Curve'!$D$15*(V143/$Z$5)^2+'LED Curve'!$D$16*(V143/$Z$5)^1+'LED Curve'!$D$17)*$AE$5))</f>
        <v>0</v>
      </c>
      <c r="AS143" s="57">
        <f>IF(AR143=0,0,IF(D143&lt;(SUM(AJ143:AR143)+('LED Curve'!$D$14*(V143/$Z$6)^3+'LED Curve'!$D$15*(V143/$Z$6)^2+'LED Curve'!$D$16*(V143/$Z$6)^1+'LED Curve'!$D$17)*$AE$6+((R$5-1)*Design!C$18)),0,         ('LED Curve'!$D$14*(V143/$Z$6)^3+'LED Curve'!$D$15*(V143/$Z$6)^2+'LED Curve'!$D$16*(V143/$Z$6)^1+'LED Curve'!$D$17)*$AE$6))</f>
        <v>0</v>
      </c>
      <c r="AU143" s="59">
        <f>IF(E143&lt;('LED Curve'!$D$14*(W143/$W$2)^3+'LED Curve'!$D$15*(W143/$W$2)^2+'LED Curve'!$D$16*(W143/$W$2)^1+'LED Curve'!$D$17)*$AC$2+((R$5-1)*Design!C$18),0,         ('LED Curve'!$D$14*(W143/$W$2)^3+'LED Curve'!$D$15*(W143/$W$2)^2+'LED Curve'!$D$16*(W143/$W$2)^1+'LED Curve'!$D$17)*$AC$2)</f>
        <v>26.915245191368452</v>
      </c>
      <c r="AV143" s="59">
        <f>IF(AU143=0,0,IF(E143&lt;AU143+('LED Curve'!$D$14*(W143/$W$3)^3+'LED Curve'!$D$15*(W143/$W$3)^2+'LED Curve'!$D$16*(W143/$W$3)^1+'LED Curve'!$D$17)*$AC$3+((R$5-2)*Design!C$18),0,         ('LED Curve'!$D$14*(W143/$W$3)^3+'LED Curve'!$D$15*(W143/$W$3)^2+'LED Curve'!$D$16*(W143/$W$3)^1+'LED Curve'!$D$17)*$AC$3))</f>
        <v>67.288112978421125</v>
      </c>
      <c r="AW143" s="59">
        <f>IF(AV143=0,0,IF(E143&lt;(SUM(AU143:AV143)+('LED Curve'!$D$14*(W143/$W$4)^3+'LED Curve'!$D$15*(W143/$W$4)^2+'LED Curve'!$D$16*(W143/$W$4)^1+'LED Curve'!$D$17)*$AC$4+((R$5-3)*Design!C$18)),0,         ('LED Curve'!$D$14*(W143/$W$4)^3+'LED Curve'!$D$15*(W143/$W$4)^2+'LED Curve'!$D$16*(W143/$W$4)^1+'LED Curve'!$D$17)*$AC$4))</f>
        <v>60.559301680579019</v>
      </c>
      <c r="AX143" s="59">
        <f>IF(AW143=0,0,IF(E143&lt;(SUM(AU143:AW143)+('LED Curve'!$D$14*(W143/$W$5)^3+'LED Curve'!$D$15*(W143/$W$5)^2+'LED Curve'!$D$16*(W143/$W$5)^1+'LED Curve'!$D$17)*$AC$5+((R$5-4)*Design!C$18)),0,         ('LED Curve'!$D$14*(W143/$W$5)^3+'LED Curve'!$D$15*(W143/$W$5)^2+'LED Curve'!$D$16*(W143/$W$5)^1+'LED Curve'!$D$17)*$AC$5))</f>
        <v>0</v>
      </c>
      <c r="AY143" s="59">
        <f>IF(AX143=0,0,IF(E143&lt;(SUM(AU143:AX143)+ ('LED Curve'!$D$14*(W143/$W$6)^3+'LED Curve'!$D$15*(W143/$W$6)^2+'LED Curve'!$D$16*(W143/$W$6)^1+'LED Curve'!$D$17)*$AC$6+((R$5-5)*Design!C$18)),0,         ('LED Curve'!$D$14*(W143/$W$6)^3+'LED Curve'!$D$15*(W143/$W$6)^2+'LED Curve'!$D$16*(W143/$W$6)^1+'LED Curve'!$D$17)*$AC$6))</f>
        <v>0</v>
      </c>
      <c r="AZ143" s="59">
        <f>IF(AY143=0,0,IF(E143&lt;(SUM(AU143:AY143)+('LED Curve'!$D$14*(W143/$Z$2)^3+'LED Curve'!$D$15*(W143/$Z$2)^2+'LED Curve'!$D$16*(W143/$Z$2)^1+'LED Curve'!$D$17)*$AE$2+((R$5-6)*Design!C$18)),0,         ('LED Curve'!$D$14*(W143/$Z$2)^3+'LED Curve'!$D$15*(W143/$Z$2)^2+'LED Curve'!$D$16*(W143/$Z$2)^1+'LED Curve'!$D$17)*$AE$2))</f>
        <v>0</v>
      </c>
      <c r="BA143" s="59">
        <f>IF(AZ143=0,0,IF(E143&lt;(SUM(AU143:AZ143)+('LED Curve'!$D$14*(W143/$Z$3)^3+'LED Curve'!$D$15*(W143/$Z$3)^2+'LED Curve'!$D$16*(W143/$Z$3)^1+'LED Curve'!$D$17)*$AE$3+((R$5-7)*Design!C$18)),0,         ('LED Curve'!$D$14*(W143/$Z$3)^3+'LED Curve'!$D$15*(W143/$Z$3)^2+'LED Curve'!$D$16*(W143/$Z$3)^1+'LED Curve'!$D$17)*$AE$3))</f>
        <v>0</v>
      </c>
      <c r="BB143" s="59">
        <f>IF(BA143=0,0,IF(E143&lt;(SUM(AU143:BA143)+('LED Curve'!$D$14*(W143/$Z$4)^3+'LED Curve'!$D$15*(W143/$Z$4)^2+'LED Curve'!$D$16*(W143/$Z$4)^1+'LED Curve'!$D$17)*$AE$4+((R$5-8)*Design!C$18)),0,         ('LED Curve'!$D$14*(W143/$Z$4)^3+'LED Curve'!$D$15*(W143/$Z$4)^2+'LED Curve'!$D$16*(W143/$Z$4)^1+'LED Curve'!$D$17)*$AE$4))</f>
        <v>0</v>
      </c>
      <c r="BC143" s="59">
        <f>IF(BB143=0,0,IF(E143&lt;(SUM(AU143:BB143)+('LED Curve'!$D$14*(W143/$Z$5)^3+'LED Curve'!$D$15*(W143/$Z$5)^2+'LED Curve'!$D$16*(W143/$Z$5)^1+'LED Curve'!$D$17)*$AE$5+((R$5-9)*Design!C$18)),0,         ('LED Curve'!$D$14*(W143/$Z$5)^3+'LED Curve'!$D$15*(W143/$Z$5)^2+'LED Curve'!$D$16*(W143/$Z$5)^1+'LED Curve'!$D$17)*$AE$5))</f>
        <v>0</v>
      </c>
      <c r="BD143" s="59">
        <f>IF(BC143=0,0,IF(E143&lt;(SUM(AU143:BC143)+('LED Curve'!$D$14*(W143/$Z$6)^3+'LED Curve'!$D$15*(W143/$Z$6)^2+'LED Curve'!$D$16*(W143/$Z$6)^1+'LED Curve'!$D$17)*$AE$6+((R$5-10)*Design!C$18)),0,         ('LED Curve'!$D$14*(W143/$Z$6)^3+'LED Curve'!$D$15*(W143/$Z$6)^2+'LED Curve'!$D$16*(W143/$Z$6)^1+'LED Curve'!$D$17)*$AE$6))</f>
        <v>0</v>
      </c>
      <c r="BE143">
        <f t="shared" si="270"/>
        <v>154.76265985036861</v>
      </c>
      <c r="BF143" s="64">
        <f t="shared" si="236"/>
        <v>268.40312489377436</v>
      </c>
      <c r="BG143" s="64">
        <f t="shared" si="237"/>
        <v>268.40312489377436</v>
      </c>
      <c r="BH143" s="64">
        <f t="shared" si="238"/>
        <v>0</v>
      </c>
      <c r="BI143" s="64">
        <f t="shared" si="239"/>
        <v>0</v>
      </c>
      <c r="BJ143" s="64">
        <f t="shared" si="240"/>
        <v>0</v>
      </c>
      <c r="BK143" s="64">
        <f t="shared" si="241"/>
        <v>0</v>
      </c>
      <c r="BL143" s="64">
        <f t="shared" si="242"/>
        <v>0</v>
      </c>
      <c r="BM143" s="64">
        <f t="shared" si="243"/>
        <v>0</v>
      </c>
      <c r="BN143" s="64">
        <f t="shared" si="244"/>
        <v>0</v>
      </c>
      <c r="BO143" s="64">
        <f t="shared" si="245"/>
        <v>0</v>
      </c>
      <c r="BQ143" s="67">
        <f t="shared" si="246"/>
        <v>276.72775071143889</v>
      </c>
      <c r="BR143" s="67">
        <f t="shared" si="247"/>
        <v>276.72775071143889</v>
      </c>
      <c r="BS143" s="67">
        <f t="shared" si="248"/>
        <v>276.72775071143889</v>
      </c>
      <c r="BT143" s="67">
        <f t="shared" si="249"/>
        <v>0</v>
      </c>
      <c r="BU143" s="67">
        <f t="shared" si="250"/>
        <v>0</v>
      </c>
      <c r="BV143" s="67">
        <f t="shared" si="251"/>
        <v>0</v>
      </c>
      <c r="BW143" s="67">
        <f t="shared" si="252"/>
        <v>0</v>
      </c>
      <c r="BX143" s="67">
        <f t="shared" si="253"/>
        <v>0</v>
      </c>
      <c r="BY143" s="67">
        <f t="shared" si="254"/>
        <v>0</v>
      </c>
      <c r="BZ143" s="67">
        <f t="shared" si="255"/>
        <v>0</v>
      </c>
      <c r="CB143" s="70">
        <f t="shared" si="256"/>
        <v>285.77986826775856</v>
      </c>
      <c r="CC143" s="70">
        <f t="shared" si="257"/>
        <v>285.77986826775856</v>
      </c>
      <c r="CD143" s="70">
        <f t="shared" si="258"/>
        <v>285.77986826775856</v>
      </c>
      <c r="CE143" s="70">
        <f t="shared" si="259"/>
        <v>0</v>
      </c>
      <c r="CF143" s="70">
        <f t="shared" si="260"/>
        <v>0</v>
      </c>
      <c r="CG143" s="70">
        <f t="shared" si="261"/>
        <v>0</v>
      </c>
      <c r="CH143" s="70">
        <f t="shared" si="262"/>
        <v>0</v>
      </c>
      <c r="CI143" s="70">
        <f t="shared" si="263"/>
        <v>0</v>
      </c>
      <c r="CJ143" s="70">
        <f t="shared" si="264"/>
        <v>0</v>
      </c>
      <c r="CK143" s="70">
        <f t="shared" si="265"/>
        <v>0</v>
      </c>
      <c r="CL143">
        <f t="shared" si="271"/>
        <v>857.33960480327573</v>
      </c>
      <c r="CM143" s="64">
        <f t="shared" si="272"/>
        <v>268.40312489377436</v>
      </c>
      <c r="CN143" s="64">
        <f t="shared" si="273"/>
        <v>268.40312489377436</v>
      </c>
      <c r="CO143" s="64">
        <f t="shared" si="274"/>
        <v>0</v>
      </c>
      <c r="CP143" s="64">
        <f t="shared" si="275"/>
        <v>0</v>
      </c>
      <c r="CQ143" s="64">
        <f t="shared" si="276"/>
        <v>0</v>
      </c>
      <c r="CR143" s="64">
        <f t="shared" si="277"/>
        <v>0</v>
      </c>
      <c r="CS143" s="64">
        <f t="shared" si="278"/>
        <v>0</v>
      </c>
      <c r="CT143" s="64">
        <f t="shared" si="279"/>
        <v>0</v>
      </c>
      <c r="CU143" s="64">
        <f t="shared" si="280"/>
        <v>0</v>
      </c>
      <c r="CV143" s="64">
        <f t="shared" si="281"/>
        <v>0</v>
      </c>
      <c r="CX143" s="103">
        <f t="shared" si="282"/>
        <v>276.72775071143889</v>
      </c>
      <c r="CY143" s="103">
        <f t="shared" si="283"/>
        <v>276.72775071143889</v>
      </c>
      <c r="CZ143" s="103">
        <f t="shared" si="284"/>
        <v>276.72775071143889</v>
      </c>
      <c r="DA143" s="103">
        <f t="shared" si="285"/>
        <v>0</v>
      </c>
      <c r="DB143" s="103">
        <f t="shared" si="286"/>
        <v>0</v>
      </c>
      <c r="DC143" s="103">
        <f t="shared" si="287"/>
        <v>0</v>
      </c>
      <c r="DD143" s="103">
        <f t="shared" si="288"/>
        <v>0</v>
      </c>
      <c r="DE143" s="103">
        <f t="shared" si="289"/>
        <v>0</v>
      </c>
      <c r="DF143" s="103">
        <f t="shared" si="290"/>
        <v>0</v>
      </c>
      <c r="DG143" s="103">
        <f t="shared" si="291"/>
        <v>0</v>
      </c>
      <c r="DI143" s="70">
        <f t="shared" si="292"/>
        <v>285.77986826775856</v>
      </c>
      <c r="DJ143" s="70">
        <f t="shared" si="293"/>
        <v>285.77986826775856</v>
      </c>
      <c r="DK143" s="70">
        <f t="shared" si="294"/>
        <v>285.77986826775856</v>
      </c>
      <c r="DL143" s="70">
        <f t="shared" si="295"/>
        <v>0</v>
      </c>
      <c r="DM143" s="70">
        <f t="shared" si="296"/>
        <v>0</v>
      </c>
      <c r="DN143" s="70">
        <f t="shared" si="297"/>
        <v>0</v>
      </c>
      <c r="DO143" s="70">
        <f t="shared" si="298"/>
        <v>0</v>
      </c>
      <c r="DP143" s="70">
        <f t="shared" si="299"/>
        <v>0</v>
      </c>
      <c r="DQ143" s="70">
        <f t="shared" si="300"/>
        <v>0</v>
      </c>
      <c r="DR143" s="70">
        <f t="shared" si="301"/>
        <v>0</v>
      </c>
      <c r="DT143">
        <f t="shared" si="302"/>
        <v>40.569424527926714</v>
      </c>
      <c r="DU143">
        <f t="shared" si="303"/>
        <v>46.518269631187273</v>
      </c>
      <c r="DV143">
        <f t="shared" si="304"/>
        <v>52.883944877829435</v>
      </c>
      <c r="DX143">
        <f t="shared" si="305"/>
        <v>1.0301850568635789</v>
      </c>
      <c r="DY143">
        <f t="shared" si="306"/>
        <v>1.0320063852844639</v>
      </c>
      <c r="DZ143">
        <f t="shared" si="307"/>
        <v>1.0340388750041087</v>
      </c>
      <c r="EB143">
        <f t="shared" si="308"/>
        <v>7.2406070566006147</v>
      </c>
      <c r="EC143">
        <f t="shared" si="309"/>
        <v>18.101517641501534</v>
      </c>
      <c r="ED143">
        <f t="shared" si="310"/>
        <v>0</v>
      </c>
      <c r="EE143">
        <f t="shared" si="311"/>
        <v>0</v>
      </c>
      <c r="EF143">
        <f t="shared" si="312"/>
        <v>0</v>
      </c>
      <c r="EG143">
        <f t="shared" si="313"/>
        <v>0</v>
      </c>
      <c r="EH143">
        <f t="shared" si="314"/>
        <v>0</v>
      </c>
      <c r="EI143">
        <f t="shared" si="315"/>
        <v>0</v>
      </c>
      <c r="EJ143">
        <f t="shared" si="316"/>
        <v>0</v>
      </c>
      <c r="EK143">
        <f t="shared" si="317"/>
        <v>0</v>
      </c>
      <c r="EM143">
        <f t="shared" si="318"/>
        <v>7.4601740254886018</v>
      </c>
      <c r="EN143">
        <f t="shared" si="319"/>
        <v>18.650435063721503</v>
      </c>
      <c r="EO143">
        <f t="shared" si="320"/>
        <v>16.785391557349353</v>
      </c>
      <c r="EP143">
        <f t="shared" si="321"/>
        <v>0</v>
      </c>
      <c r="EQ143">
        <f t="shared" si="322"/>
        <v>0</v>
      </c>
      <c r="ER143">
        <f t="shared" si="323"/>
        <v>0</v>
      </c>
      <c r="ES143">
        <f t="shared" si="324"/>
        <v>0</v>
      </c>
      <c r="ET143">
        <f t="shared" si="325"/>
        <v>0</v>
      </c>
      <c r="EU143">
        <f t="shared" si="326"/>
        <v>0</v>
      </c>
      <c r="EV143">
        <f t="shared" si="327"/>
        <v>0</v>
      </c>
      <c r="EX143">
        <f t="shared" si="328"/>
        <v>7.6918352251836986</v>
      </c>
      <c r="EY143">
        <f t="shared" si="329"/>
        <v>19.229588062959245</v>
      </c>
      <c r="EZ143">
        <f t="shared" si="330"/>
        <v>17.306629256663321</v>
      </c>
      <c r="FA143">
        <f t="shared" si="331"/>
        <v>0</v>
      </c>
      <c r="FB143">
        <f t="shared" si="332"/>
        <v>0</v>
      </c>
      <c r="FC143">
        <f t="shared" si="333"/>
        <v>0</v>
      </c>
      <c r="FD143">
        <f t="shared" si="334"/>
        <v>0</v>
      </c>
      <c r="FE143">
        <f t="shared" si="335"/>
        <v>0</v>
      </c>
      <c r="FF143">
        <f t="shared" si="336"/>
        <v>0</v>
      </c>
      <c r="FG143">
        <f t="shared" si="337"/>
        <v>0</v>
      </c>
      <c r="FJ143">
        <f>IF($W$2=0,0,IF(BF143&lt;=0,0,('LED Curve'!$D$19*(BF143/$W$2)^3+'LED Curve'!$D$20*(BF143/$W$2)^2+'LED Curve'!$D$21*(BF143/$W$2)^1+'LED Curve'!$D$22)*$AC$2*$W$2))</f>
        <v>873.70801228237247</v>
      </c>
      <c r="FK143">
        <f>IF($W$3=0,0,IF(BG143&lt;=0,0,('LED Curve'!$D$19*(BG143/$W$3)^3+'LED Curve'!$D$20*(BG143/$W$3)^2+'LED Curve'!$D$21*(BG143/$W$3)^1+'LED Curve'!$D$22)*$AC$3*$W$3))</f>
        <v>2184.2700307059313</v>
      </c>
      <c r="FL143">
        <f>IF($W$4=0,0,IF(BH143&lt;=0,0,('LED Curve'!$D$19*(BH143/$W$4)^3+'LED Curve'!$D$20*(BH143/$W$4)^2+'LED Curve'!$D$21*(BH143/$W$4)^1+'LED Curve'!$D$22)*$AC$4*$W$4))</f>
        <v>0</v>
      </c>
      <c r="FM143">
        <f>IF($W$5=0,0,IF(BI143&lt;=0,0,('LED Curve'!$D$19*(BI143/$W$5)^3+'LED Curve'!$D$20*(BI143/$W$5)^2+'LED Curve'!$D$21*(BI143/$W$5)^1+'LED Curve'!$D$22)*$AC$5*$W$5))</f>
        <v>0</v>
      </c>
      <c r="FN143">
        <f>IF($W$6=0,0,IF(BJ143&lt;=0,0,('LED Curve'!$D$19*(BJ143/$W$6)^3+'LED Curve'!$D$20*(BJ143/$W$6)^2+'LED Curve'!$D$21*(BJ143/$W$6)^1+'LED Curve'!$D$22)*$AC$6*$W$6))</f>
        <v>0</v>
      </c>
      <c r="FO143">
        <f>IF($Z$2=0,0,IF(BK143&lt;=0,0,('LED Curve'!$D$19*(BK143/$Z$2)^3+'LED Curve'!$D$20*(BK143/$Z$2)^2+'LED Curve'!$D$21*(BK143/$Z$2)^1+'LED Curve'!$D$22)*$AE$2*$Z$2))</f>
        <v>0</v>
      </c>
      <c r="FP143">
        <f>IF($Z$3=0,0,IF(BL143&lt;=0,0,('LED Curve'!$D$19*(BL143/$Z$3)^3+'LED Curve'!$D$20*(BL143/$Z$3)^2+'LED Curve'!$D$21*(BL143/$Z$3)^1+'LED Curve'!$D$22)*$AE$3*$Z$3))</f>
        <v>0</v>
      </c>
      <c r="FQ143">
        <f>IF($Z$4=0,0,IF(BM143&lt;=0,0,('LED Curve'!$D$19*(BM143/$Z$4)^3+'LED Curve'!$D$20*(BM143/$Z$4)^2+'LED Curve'!$D$21*(BM143/$Z$4)^1+'LED Curve'!$D$22)*$AE$4*$Z$4))</f>
        <v>0</v>
      </c>
      <c r="FR143">
        <f>IF($Z$5=0,0,IF(BN143&lt;=0,0,('LED Curve'!$D$19*(BN143/$Z$5)^3+'LED Curve'!$D$20*(BN143/$Z$5)^2+'LED Curve'!$D$21*(BN143/$Z$5)^1+'LED Curve'!$D$22)*$AE$5*$Z$5))</f>
        <v>0</v>
      </c>
      <c r="FS143">
        <f>IF($Z$6=0,0,IF(BO143&lt;=0,0,('LED Curve'!$D$19*(BO143/$Z$6)^3+'LED Curve'!$D$20*(BO143/$Z$6)^2+'LED Curve'!$D$21*(BO143/$Z$6)^1+'LED Curve'!$D$22)*$AE$6*$Z$6))</f>
        <v>0</v>
      </c>
      <c r="FU143">
        <f>IF($W$2=0,0,IF(BQ143&lt;=0,0,('LED Curve'!$D$19*(BQ143/$W$2)^3+'LED Curve'!$D$20*(BQ143/$W$2)^2+'LED Curve'!$D$21*(BQ143/$W$2)^1+'LED Curve'!$D$22)*$AC$2*$W$2))</f>
        <v>887.21159911376731</v>
      </c>
      <c r="FV143">
        <f>IF($W$3=0,0,IF(BR143&lt;=0,0,('LED Curve'!$D$19*(BR143/$W$3)^3+'LED Curve'!$D$20*(BR143/$W$3)^2+'LED Curve'!$D$21*(BR143/$W$3)^1+'LED Curve'!$D$22)*$AC$3*$W$3))</f>
        <v>2218.0289977844182</v>
      </c>
      <c r="FW143">
        <f>IF($W$4=0,0,IF(BS143&lt;=0,0,('LED Curve'!$D$19*(BS143/$W$4)^3+'LED Curve'!$D$20*(BS143/$W$4)^2+'LED Curve'!$D$21*(BS143/$W$4)^1+'LED Curve'!$D$22)*$AC$4*$W$4))</f>
        <v>1996.2260980059764</v>
      </c>
      <c r="FX143">
        <f>IF($W$5=0,0,IF(BT143&lt;=0,0,('LED Curve'!$D$19*(BT143/$W$5)^3+'LED Curve'!$D$20*(BT143/$W$5)^2+'LED Curve'!$D$21*(BT143/$W$5)^1+'LED Curve'!$D$22)*$AC$5*$W$5))</f>
        <v>0</v>
      </c>
      <c r="FY143">
        <f>IF($W$6=0,0,IF(BU143&lt;=0,0,('LED Curve'!$D$19*(BU143/$W$6)^3+'LED Curve'!$D$20*(BU143/$W$6)^2+'LED Curve'!$D$21*(BU143/$W$6)^1+'LED Curve'!$D$22)*$AC$6*$W$6))</f>
        <v>0</v>
      </c>
      <c r="FZ143">
        <f>IF($Z$2=0,0,IF(BV143&lt;=0,0,('LED Curve'!$D$19*(BV143/$Z$2)^3+'LED Curve'!$D$20*(BV143/$Z$2)^2+'LED Curve'!$D$21*(BV143/$Z$2)^1+'LED Curve'!$D$22)*$AE$2*$Z$2))</f>
        <v>0</v>
      </c>
      <c r="GA143">
        <f>IF($Z$3=0,0,IF(BW143&lt;=0,0,('LED Curve'!$D$19*(BW143/$Z$3)^3+'LED Curve'!$D$20*(BW143/$Z$3)^2+'LED Curve'!$D$21*(BW143/$Z$3)^1+'LED Curve'!$D$22)*$AE$3*$Z$3))</f>
        <v>0</v>
      </c>
      <c r="GB143">
        <f>IF($Z$4=0,0,IF(BX143&lt;=0,0,('LED Curve'!$D$19*(BX143/$Z$4)^3+'LED Curve'!$D$20*(BX143/$Z$4)^2+'LED Curve'!$D$21*(BX143/$Z$4)^1+'LED Curve'!$D$22)*$AE$4*$Z$4))</f>
        <v>0</v>
      </c>
      <c r="GC143">
        <f>IF($Z$5=0,0,IF(BY143&lt;=0,0,('LED Curve'!$D$19*(BY143/$Z$5)^3+'LED Curve'!$D$20*(BY143/$Z$5)^2+'LED Curve'!$D$21*(BY143/$Z$5)^1+'LED Curve'!$D$22)*$AE$5*$Z$5))</f>
        <v>0</v>
      </c>
      <c r="GD143">
        <f>IF($Z$6=0,0,IF(BZ143&lt;=0,0,('LED Curve'!$D$19*(BZ143/$Z$6)^3+'LED Curve'!$D$20*(BZ143/$Z$6)^2+'LED Curve'!$D$21*(BZ143/$Z$6)^1+'LED Curve'!$D$22)*$AE$6*$Z$6))</f>
        <v>0</v>
      </c>
      <c r="GF143">
        <f>IF($W$2=0,0,IF(CB143&lt;=0,0,('LED Curve'!$D$19*(CB143/$W$2)^3+'LED Curve'!$D$20*(CB143/$W$2)^2+'LED Curve'!$D$21*(CB143/$W$2)^1+'LED Curve'!$D$22)*$AC$2*$W$2))</f>
        <v>900.62915273979047</v>
      </c>
      <c r="GG143">
        <f>IF($W$3=0,0,IF(CC143&lt;=0,0,('LED Curve'!$D$19*(CC143/$W$3)^3+'LED Curve'!$D$20*(CC143/$W$3)^2+'LED Curve'!$D$21*(CC143/$W$3)^1+'LED Curve'!$D$22)*$AC$3*$W$3))</f>
        <v>2251.5728818494763</v>
      </c>
      <c r="GH143">
        <f>IF($W$4=0,0,IF(CD143&lt;=0,0,('LED Curve'!$D$19*(CD143/$W$4)^3+'LED Curve'!$D$20*(CD143/$W$4)^2+'LED Curve'!$D$21*(CD143/$W$4)^1+'LED Curve'!$D$22)*$AC$4*$W$4))</f>
        <v>2026.4155936645286</v>
      </c>
      <c r="GI143">
        <f>IF($W$5=0,0,IF(CE143&lt;=0,0,('LED Curve'!$D$19*(CE143/$W$5)^3+'LED Curve'!$D$20*(CE143/$W$5)^2+'LED Curve'!$D$21*(CE143/$W$5)^1+'LED Curve'!$D$22)*$AC$5*$W$5))</f>
        <v>0</v>
      </c>
      <c r="GJ143">
        <f>IF($W$6=0,0,IF(CF143&lt;=0,0,('LED Curve'!$D$19*(CF143/$W$6)^3+'LED Curve'!$D$20*(CF143/$W$6)^2+'LED Curve'!$D$21*(CF143/$W$6)^1+'LED Curve'!$D$22)*$AC$6*$W$6))</f>
        <v>0</v>
      </c>
      <c r="GK143">
        <f>IF($Z$2=0,0,IF(CG143&lt;=0,0,('LED Curve'!$D$19*(CG143/$Z$2)^3+'LED Curve'!$D$20*(CG143/$Z$2)^2+'LED Curve'!$D$21*(CG143/$Z$2)^1+'LED Curve'!$D$22)*$AE$2*$Z$2))</f>
        <v>0</v>
      </c>
      <c r="GL143">
        <f>IF($Z$3=0,0,IF(CH143&lt;=0,0,('LED Curve'!$D$19*(CH143/$Z$3)^3+'LED Curve'!$D$20*(CH143/$Z$3)^2+'LED Curve'!$D$21*(CH143/$Z$3)^1+'LED Curve'!$D$22)*$AE$3*$Z$3))</f>
        <v>0</v>
      </c>
      <c r="GM143">
        <f>IF($Z$4=0,0,IF(CI143&lt;=0,0,('LED Curve'!$D$19*(CI143/$Z$4)^3+'LED Curve'!$D$20*(CI143/$Z$4)^2+'LED Curve'!$D$21*(CI143/$Z$4)^1+'LED Curve'!$D$22)*$AE$4*$Z$4))</f>
        <v>0</v>
      </c>
      <c r="GN143">
        <f>IF($Z$5=0,0,IF(CJ143&lt;=0,0,('LED Curve'!$D$19*(CJ143/$Z$5)^3+'LED Curve'!$D$20*(CJ143/$Z$5)^2+'LED Curve'!$D$21*(CJ143/$Z$5)^1+'LED Curve'!$D$22)*$AE$5*$Z$5))</f>
        <v>0</v>
      </c>
      <c r="GO143">
        <f>IF($Z$6=0,0,IF(CK143&lt;=0,0,('LED Curve'!$D$19*(CK143/$Z$6)^3+'LED Curve'!$D$20*(CK143/$Z$6)^2+'LED Curve'!$D$21*(CK143/$Z$6)^1+'LED Curve'!$D$22)*$AE$6*$Z$6))</f>
        <v>0</v>
      </c>
      <c r="GQ143">
        <f t="shared" si="338"/>
        <v>3057.978042988304</v>
      </c>
      <c r="GR143">
        <f t="shared" si="266"/>
        <v>1293.0821575707259</v>
      </c>
      <c r="GS143">
        <f t="shared" si="339"/>
        <v>5101.4666949041621</v>
      </c>
      <c r="GT143">
        <f t="shared" si="267"/>
        <v>2793.2407780650465</v>
      </c>
      <c r="GU143">
        <f t="shared" si="340"/>
        <v>5178.6176282537954</v>
      </c>
      <c r="GV143">
        <f t="shared" si="268"/>
        <v>2616.505583695458</v>
      </c>
    </row>
    <row r="144" spans="1:204" ht="16.899999999999999">
      <c r="A144">
        <v>133</v>
      </c>
      <c r="B144">
        <f t="shared" si="229"/>
        <v>4.3294270833333336E-3</v>
      </c>
      <c r="C144" s="50">
        <f t="shared" si="230"/>
        <v>151.04763458827216</v>
      </c>
      <c r="D144" s="50">
        <f t="shared" si="231"/>
        <v>167.98626065363572</v>
      </c>
      <c r="E144" s="50">
        <f t="shared" si="232"/>
        <v>184.92488671899929</v>
      </c>
      <c r="G144" s="52">
        <f t="shared" si="233"/>
        <v>2.3975815014011452</v>
      </c>
      <c r="H144" s="52">
        <f t="shared" si="234"/>
        <v>2.6664485818037416</v>
      </c>
      <c r="I144" s="52">
        <f t="shared" si="235"/>
        <v>2.9353156622063379</v>
      </c>
      <c r="J144" s="52">
        <f>IF(C144&lt;Calculation!D$19,0,G144)</f>
        <v>2.3975815014011452</v>
      </c>
      <c r="K144" s="52">
        <f>IF(D144&lt;Calculation!D$19,0,H144)</f>
        <v>2.6664485818037416</v>
      </c>
      <c r="L144" s="52">
        <f>IF(E144&lt;Calculation!D$19,0,I144)</f>
        <v>2.9353156622063379</v>
      </c>
      <c r="M144" s="52">
        <f>IF(IF(C144&lt;Calculation!D$19,0,C144*(R$3/(R$2+R$3)))&gt;0,$H$2*SIN(2*PI()*$E$2*B144)+$H$5,0)</f>
        <v>2.4139859958925185</v>
      </c>
      <c r="N144" s="52">
        <f>IF(IF(D144&lt;Calculation!D$19,0,D144*(R$3/(R$2+R$3)))&gt;0,$J$2*SIN(2*PI()*$E$2*B144)+$J$5,0)</f>
        <v>2.4887251695680046</v>
      </c>
      <c r="O144" s="52">
        <f>IF(IF(E144&lt;Calculation!D$19,0,E144*(R$3/(R$2+R$3)))&gt;0,$L$2*SIN(2*PI()*$E$2*B144)+$L$5,0)</f>
        <v>2.570011768891387</v>
      </c>
      <c r="Q144" s="55">
        <f>(M144/Design!C$43)*10^3</f>
        <v>268.22066621027983</v>
      </c>
      <c r="R144" s="55">
        <f>(N144/Design!C$43)*10^3</f>
        <v>276.5250188408894</v>
      </c>
      <c r="S144" s="55">
        <f>(O144/Design!C$43)*10^3</f>
        <v>285.55686321015412</v>
      </c>
      <c r="U144" s="55">
        <f>(($H$2*SIN(2*PI()*$E$2*B144)+$H$5)/Design!C$43)*10^3</f>
        <v>268.22066621027983</v>
      </c>
      <c r="V144" s="55">
        <f>(($J$2*SIN(2*PI()*$E$2*B144)+$J$5)/Design!C$43)*10^3</f>
        <v>276.5250188408894</v>
      </c>
      <c r="W144" s="55">
        <f>(($L$2*SIN(2*PI()*$E$2*B144)+$L$5)/Design!C$43)*10^3</f>
        <v>285.55686321015412</v>
      </c>
      <c r="Y144" s="99">
        <f>IF(C144&lt;('LED Curve'!$D$14*(U144/$W$2)^3+'LED Curve'!$D$15*(U144/$W$2)^2+'LED Curve'!$D$16*(U144/$W$2)^1+'LED Curve'!$D$17)*$AC$2+((R$5-1)*Design!C$18),0,         ('LED Curve'!$D$14*(U144/$W$2)^3+'LED Curve'!$D$15*(U144/$W$2)^2+'LED Curve'!$D$16*(U144/$W$2)^1+'LED Curve'!$D$17)*$AC$2)</f>
        <v>26.976782410263954</v>
      </c>
      <c r="Z144" s="99">
        <f>IF(Y144=0,0,IF(C144&lt;Y144+('LED Curve'!$D$14*(U144/$W$3)^3+'LED Curve'!$D$15*(U144/$W$3)^2+'LED Curve'!$D$16*(U144/$W$3)^1+'LED Curve'!$D$17)*$AC$3+((R$5-2)*Design!C$18),0,         ('LED Curve'!$D$14*(U144/$W$3)^3+'LED Curve'!$D$15*(U144/$W$3)^2+'LED Curve'!$D$16*(U144/$W$3)^1+'LED Curve'!$D$17)*$AC$3))</f>
        <v>67.441956025659891</v>
      </c>
      <c r="AA144" s="99">
        <f>IF(Z144=0,0,IF(C144&lt;(SUM(Y144:Z144)+('LED Curve'!$D$14*(U144/$W$4)^3+'LED Curve'!$D$15*(U144/$W$4)^2+'LED Curve'!$D$16*(U144/$W$4)^1+'LED Curve'!$D$17)*$AC$4+((R$5-3)*Design!C$18)),0,         ('LED Curve'!$D$14*(U144/$W$4)^3+'LED Curve'!$D$15*(U144/$W$4)^2+'LED Curve'!$D$16*(U144/$W$4)^1+'LED Curve'!$D$17)*$AC$4))</f>
        <v>0</v>
      </c>
      <c r="AB144" s="99">
        <f>IF(AA144=0,0,IF(C144&lt;(SUM(Y144:AA144)+('LED Curve'!$D$14*(U144/$W$5)^3+'LED Curve'!$D$15*(U144/$W$5)^2+'LED Curve'!$D$16*(U144/$W$5)^1+'LED Curve'!$D$17)*$AC$5+((R$5-4)*Design!C$18)),0,         ('LED Curve'!$D$14*(U144/$W$5)^3+'LED Curve'!$D$15*(U144/$W$5)^2+'LED Curve'!$D$16*(U144/$W$5)^1+'LED Curve'!$D$17)*$AC$5))</f>
        <v>0</v>
      </c>
      <c r="AC144" s="99">
        <f>IF(AB144=0,0,IF(C144&lt;(SUM(Y144:AB144)+ ('LED Curve'!$D$14*(U144/$W$6)^3+'LED Curve'!$D$15*(U144/$W$6)^2+'LED Curve'!$D$16*(U144/$W$6)^1+'LED Curve'!$D$17)*$AC$6+((R$5-5)*Design!C$18)),0,         ('LED Curve'!$D$14*(U144/$W$6)^3+'LED Curve'!$D$15*(U144/$W$6)^2+'LED Curve'!$D$16*(U144/$W$6)^1+'LED Curve'!$D$17)*$AC$6))</f>
        <v>0</v>
      </c>
      <c r="AD144" s="99">
        <f>IF(AC144=0,0,IF(C144&lt;(SUM(Y144:AC144)+('LED Curve'!$D$14*(U144/$Z$2)^3+'LED Curve'!$D$15*(U144/$Z$2)^2+'LED Curve'!$D$16*(U144/$Z$2)^1+'LED Curve'!$D$17)*$AE$2+((R$5-6)*Design!C$18)),0,         ('LED Curve'!$D$14*(U144/$Z$2)^3+'LED Curve'!$D$15*(U144/$Z$2)^2+'LED Curve'!$D$16*(U144/$Z$2)^1+'LED Curve'!$D$17)*$AE$2))</f>
        <v>0</v>
      </c>
      <c r="AE144" s="99">
        <f>IF(AD144=0,0,IF(C144&lt;(SUM(Y144:AD144)+('LED Curve'!$D$14*(U144/$Z$3)^3+'LED Curve'!$D$15*(U144/$Z$3)^2+'LED Curve'!$D$16*(U144/$Z$3)^1+'LED Curve'!$D$17)*$AE$3+((R$5-7)*Design!C$18)),0,         ('LED Curve'!$D$14*(U144/$Z$3)^3+'LED Curve'!$D$15*(U144/$Z$3)^2+'LED Curve'!$D$16*(U144/$Z$3)^1+'LED Curve'!$D$17)*$AE$3))</f>
        <v>0</v>
      </c>
      <c r="AF144" s="99">
        <f>IF(AE144=0,0,IF(C144&lt;(SUM(Y144:AE144)+('LED Curve'!$D$14*(U144/$Z$4)^3+'LED Curve'!$D$15*(U144/$Z$4)^2+'LED Curve'!$D$16*(U144/$Z$4)^1+'LED Curve'!$D$17)*$AE$4+((R$5-8)*Design!C$18)),0,         ('LED Curve'!$D$14*(U144/$Z$4)^3+'LED Curve'!$D$15*(U144/$Z$4)^2+'LED Curve'!$D$16*(U144/$Z$4)^1+'LED Curve'!$D$17)*$AE$4))</f>
        <v>0</v>
      </c>
      <c r="AG144" s="99">
        <f>IF(AF144=0,0,IF(C144&lt;(SUM(Y144:AF144)+('LED Curve'!$D$14*(U144/$Z$5)^3+'LED Curve'!$D$15*(U144/$Z$5)^2+'LED Curve'!$D$16*(U144/$Z$5)^1+'LED Curve'!$D$17)*$AE$5+((R$5-9)*Design!C$18)),0,         ('LED Curve'!$D$14*(U144/$Z$5)^3+'LED Curve'!$D$15*(U144/$Z$5)^2+'LED Curve'!$D$16*(U144/$Z$5)^1+'LED Curve'!$D$17)*$AE$5))</f>
        <v>0</v>
      </c>
      <c r="AH144" s="99">
        <f>IF(AG144=0,0,IF(C144&lt;(SUM(Y144:AG144)+('LED Curve'!$D$14*(U144/$Z$6)^3+'LED Curve'!$D$15*(U144/$Z$6)^2+'LED Curve'!$D$16*(U144/$Z$6)^1+'LED Curve'!$D$17)*$AE$6+((R$5-10)*Design!C$18)),0,         ('LED Curve'!$D$14*(U144/$Z$6)^3+'LED Curve'!$D$15*(U144/$Z$6)^2+'LED Curve'!$D$16*(U144/$Z$6)^1+'LED Curve'!$D$17)*$AE$6))</f>
        <v>0</v>
      </c>
      <c r="AI144">
        <f t="shared" si="269"/>
        <v>94.418738435923842</v>
      </c>
      <c r="AJ144" s="57">
        <f>IF(D144&lt;('LED Curve'!$D$14*(V144/$W$2)^3+'LED Curve'!$D$15*(V144/$W$2)^2+'LED Curve'!$D$16*(V144/$W$2)^1+'LED Curve'!$D$17)*$AC$2+((R$5-1)*Design!C$18),0,         ('LED Curve'!$D$14*(V144/$W$2)^3+'LED Curve'!$D$15*(V144/$W$2)^2+'LED Curve'!$D$16*(V144/$W$2)^1+'LED Curve'!$D$17)*$AC$2)</f>
        <v>26.95921613341892</v>
      </c>
      <c r="AK144" s="57">
        <f>IF(AJ144=0,0,IF(D144&lt;AJ144+('LED Curve'!$D$14*(V144/$W$3)^3+'LED Curve'!$D$15*(V144/$W$3)^2+'LED Curve'!$D$16*(V144/$W$3)^1+'LED Curve'!$D$17)*$AC$3+((R$5-1)*Design!C$18),0,         ('LED Curve'!$D$14*(V144/$W$3)^3+'LED Curve'!$D$15*(V144/$W$3)^2+'LED Curve'!$D$16*(V144/$W$3)^1+'LED Curve'!$D$17)*$AC$3))</f>
        <v>67.3980403335473</v>
      </c>
      <c r="AL144" s="57">
        <f>IF(AK144=0,0,IF(D144&lt;(SUM(AJ144:AK144)+('LED Curve'!$D$14*(V144/$W$4)^3+'LED Curve'!$D$15*(V144/$W$4)^2+'LED Curve'!$D$16*(V144/$W$4)^1+'LED Curve'!$D$17)*$AC$4+((R$5-1)*Design!C$18)),0,         ('LED Curve'!$D$14*(V144/$W$4)^3+'LED Curve'!$D$15*(V144/$W$4)^2+'LED Curve'!$D$16*(V144/$W$4)^1+'LED Curve'!$D$17)*$AC$4))</f>
        <v>60.65823630019257</v>
      </c>
      <c r="AM144" s="57">
        <f>IF(AL144=0,0,IF(D144&lt;(SUM(AJ144:AL144)+('LED Curve'!$D$14*(V144/$W$5)^3+'LED Curve'!$D$15*(V144/$W$5)^2+'LED Curve'!$D$16*(V144/$W$5)^1+'LED Curve'!$D$17)*$AC$5+((R$5-1)*Design!C$18)),0,         ('LED Curve'!$D$14*(V144/$W$5)^3+'LED Curve'!$D$15*(V144/$W$5)^2+'LED Curve'!$D$16*(V144/$W$5)^1+'LED Curve'!$D$17)*$AC$5))</f>
        <v>0</v>
      </c>
      <c r="AN144" s="57">
        <f>IF(AM144=0,0,IF(D144&lt;(SUM(AJ144:AM144)+ ('LED Curve'!$D$14*(V144/$W$6)^3+'LED Curve'!$D$15*(V144/$W$6)^2+'LED Curve'!$D$16*(V144/$W$6)^1+'LED Curve'!$D$17)*$AC$6+((R$5-1)*Design!C$18)),0,         ('LED Curve'!$D$14*(V144/$W$6)^3+'LED Curve'!$D$15*(V144/$W$6)^2+'LED Curve'!$D$16*(V144/$W$6)^1+'LED Curve'!$D$17)*$AC$6))</f>
        <v>0</v>
      </c>
      <c r="AO144" s="57">
        <f>IF(AN144=0,0,IF(D144&lt;(SUM(AJ144:AN144)+('LED Curve'!$D$14*(V144/$Z$2)^3+'LED Curve'!$D$15*(V144/$Z$2)^2+'LED Curve'!$D$16*(V144/$Z$2)^1+'LED Curve'!$D$17)*$AE$2+((R$5-1)*Design!C$18)),0,         ('LED Curve'!$D$14*(V144/$Z$2)^3+'LED Curve'!$D$15*(V144/$Z$2)^2+'LED Curve'!$D$16*(V144/$Z$2)^1+'LED Curve'!$D$17)*$AE$2))</f>
        <v>0</v>
      </c>
      <c r="AP144" s="57">
        <f>IF(AO144=0,0,IF(D144&lt;(SUM(AJ144:AO144)+('LED Curve'!$D$14*(V144/$Z$3)^3+'LED Curve'!$D$15*(V144/$Z$3)^2+'LED Curve'!$D$16*(V144/$Z$3)^1+'LED Curve'!$D$17)*$AE$3+((R$5-1)*Design!C$18)),0,         ('LED Curve'!$D$14*(V144/$Z$3)^3+'LED Curve'!$D$15*(V144/$Z$3)^2+'LED Curve'!$D$16*(V144/$Z$3)^1+'LED Curve'!$D$17)*$AE$3))</f>
        <v>0</v>
      </c>
      <c r="AQ144" s="57">
        <f>IF(AP144=0,0,IF(D144&lt;(SUM(AJ144:AP144)+('LED Curve'!$D$14*(V144/$Z$4)^3+'LED Curve'!$D$15*(V144/$Z$4)^2+'LED Curve'!$D$16*(V144/$Z$4)^1+'LED Curve'!$D$17)*$AE$4+((R$5-1)*Design!C$18)),0,         ('LED Curve'!$D$14*(V144/$Z$4)^3+'LED Curve'!$D$15*(V144/$Z$4)^2+'LED Curve'!$D$16*(V144/$Z$4)^1+'LED Curve'!$D$17)*$AE$4))</f>
        <v>0</v>
      </c>
      <c r="AR144" s="57">
        <f>IF(AQ144=0,0,IF(D144&lt;(SUM(AJ144:AQ144)+('LED Curve'!$D$14*(V144/$Z$5)^3+'LED Curve'!$D$15*(V144/$Z$5)^2+'LED Curve'!$D$16*(V144/$Z$5)^1+'LED Curve'!$D$17)*$AE$5+((R$5-1)*Design!C$18)),0,         ('LED Curve'!$D$14*(V144/$Z$5)^3+'LED Curve'!$D$15*(V144/$Z$5)^2+'LED Curve'!$D$16*(V144/$Z$5)^1+'LED Curve'!$D$17)*$AE$5))</f>
        <v>0</v>
      </c>
      <c r="AS144" s="57">
        <f>IF(AR144=0,0,IF(D144&lt;(SUM(AJ144:AR144)+('LED Curve'!$D$14*(V144/$Z$6)^3+'LED Curve'!$D$15*(V144/$Z$6)^2+'LED Curve'!$D$16*(V144/$Z$6)^1+'LED Curve'!$D$17)*$AE$6+((R$5-1)*Design!C$18)),0,         ('LED Curve'!$D$14*(V144/$Z$6)^3+'LED Curve'!$D$15*(V144/$Z$6)^2+'LED Curve'!$D$16*(V144/$Z$6)^1+'LED Curve'!$D$17)*$AE$6))</f>
        <v>0</v>
      </c>
      <c r="AU144" s="59">
        <f>IF(E144&lt;('LED Curve'!$D$14*(W144/$W$2)^3+'LED Curve'!$D$15*(W144/$W$2)^2+'LED Curve'!$D$16*(W144/$W$2)^1+'LED Curve'!$D$17)*$AC$2+((R$5-1)*Design!C$18),0,         ('LED Curve'!$D$14*(W144/$W$2)^3+'LED Curve'!$D$15*(W144/$W$2)^2+'LED Curve'!$D$16*(W144/$W$2)^1+'LED Curve'!$D$17)*$AC$2)</f>
        <v>26.91661593228104</v>
      </c>
      <c r="AV144" s="59">
        <f>IF(AU144=0,0,IF(E144&lt;AU144+('LED Curve'!$D$14*(W144/$W$3)^3+'LED Curve'!$D$15*(W144/$W$3)^2+'LED Curve'!$D$16*(W144/$W$3)^1+'LED Curve'!$D$17)*$AC$3+((R$5-2)*Design!C$18),0,         ('LED Curve'!$D$14*(W144/$W$3)^3+'LED Curve'!$D$15*(W144/$W$3)^2+'LED Curve'!$D$16*(W144/$W$3)^1+'LED Curve'!$D$17)*$AC$3))</f>
        <v>67.291539830702604</v>
      </c>
      <c r="AW144" s="59">
        <f>IF(AV144=0,0,IF(E144&lt;(SUM(AU144:AV144)+('LED Curve'!$D$14*(W144/$W$4)^3+'LED Curve'!$D$15*(W144/$W$4)^2+'LED Curve'!$D$16*(W144/$W$4)^1+'LED Curve'!$D$17)*$AC$4+((R$5-3)*Design!C$18)),0,         ('LED Curve'!$D$14*(W144/$W$4)^3+'LED Curve'!$D$15*(W144/$W$4)^2+'LED Curve'!$D$16*(W144/$W$4)^1+'LED Curve'!$D$17)*$AC$4))</f>
        <v>60.562385847632342</v>
      </c>
      <c r="AX144" s="59">
        <f>IF(AW144=0,0,IF(E144&lt;(SUM(AU144:AW144)+('LED Curve'!$D$14*(W144/$W$5)^3+'LED Curve'!$D$15*(W144/$W$5)^2+'LED Curve'!$D$16*(W144/$W$5)^1+'LED Curve'!$D$17)*$AC$5+((R$5-4)*Design!C$18)),0,         ('LED Curve'!$D$14*(W144/$W$5)^3+'LED Curve'!$D$15*(W144/$W$5)^2+'LED Curve'!$D$16*(W144/$W$5)^1+'LED Curve'!$D$17)*$AC$5))</f>
        <v>0</v>
      </c>
      <c r="AY144" s="59">
        <f>IF(AX144=0,0,IF(E144&lt;(SUM(AU144:AX144)+ ('LED Curve'!$D$14*(W144/$W$6)^3+'LED Curve'!$D$15*(W144/$W$6)^2+'LED Curve'!$D$16*(W144/$W$6)^1+'LED Curve'!$D$17)*$AC$6+((R$5-5)*Design!C$18)),0,         ('LED Curve'!$D$14*(W144/$W$6)^3+'LED Curve'!$D$15*(W144/$W$6)^2+'LED Curve'!$D$16*(W144/$W$6)^1+'LED Curve'!$D$17)*$AC$6))</f>
        <v>0</v>
      </c>
      <c r="AZ144" s="59">
        <f>IF(AY144=0,0,IF(E144&lt;(SUM(AU144:AY144)+('LED Curve'!$D$14*(W144/$Z$2)^3+'LED Curve'!$D$15*(W144/$Z$2)^2+'LED Curve'!$D$16*(W144/$Z$2)^1+'LED Curve'!$D$17)*$AE$2+((R$5-6)*Design!C$18)),0,         ('LED Curve'!$D$14*(W144/$Z$2)^3+'LED Curve'!$D$15*(W144/$Z$2)^2+'LED Curve'!$D$16*(W144/$Z$2)^1+'LED Curve'!$D$17)*$AE$2))</f>
        <v>0</v>
      </c>
      <c r="BA144" s="59">
        <f>IF(AZ144=0,0,IF(E144&lt;(SUM(AU144:AZ144)+('LED Curve'!$D$14*(W144/$Z$3)^3+'LED Curve'!$D$15*(W144/$Z$3)^2+'LED Curve'!$D$16*(W144/$Z$3)^1+'LED Curve'!$D$17)*$AE$3+((R$5-7)*Design!C$18)),0,         ('LED Curve'!$D$14*(W144/$Z$3)^3+'LED Curve'!$D$15*(W144/$Z$3)^2+'LED Curve'!$D$16*(W144/$Z$3)^1+'LED Curve'!$D$17)*$AE$3))</f>
        <v>0</v>
      </c>
      <c r="BB144" s="59">
        <f>IF(BA144=0,0,IF(E144&lt;(SUM(AU144:BA144)+('LED Curve'!$D$14*(W144/$Z$4)^3+'LED Curve'!$D$15*(W144/$Z$4)^2+'LED Curve'!$D$16*(W144/$Z$4)^1+'LED Curve'!$D$17)*$AE$4+((R$5-8)*Design!C$18)),0,         ('LED Curve'!$D$14*(W144/$Z$4)^3+'LED Curve'!$D$15*(W144/$Z$4)^2+'LED Curve'!$D$16*(W144/$Z$4)^1+'LED Curve'!$D$17)*$AE$4))</f>
        <v>0</v>
      </c>
      <c r="BC144" s="59">
        <f>IF(BB144=0,0,IF(E144&lt;(SUM(AU144:BB144)+('LED Curve'!$D$14*(W144/$Z$5)^3+'LED Curve'!$D$15*(W144/$Z$5)^2+'LED Curve'!$D$16*(W144/$Z$5)^1+'LED Curve'!$D$17)*$AE$5+((R$5-9)*Design!C$18)),0,         ('LED Curve'!$D$14*(W144/$Z$5)^3+'LED Curve'!$D$15*(W144/$Z$5)^2+'LED Curve'!$D$16*(W144/$Z$5)^1+'LED Curve'!$D$17)*$AE$5))</f>
        <v>0</v>
      </c>
      <c r="BD144" s="59">
        <f>IF(BC144=0,0,IF(E144&lt;(SUM(AU144:BC144)+('LED Curve'!$D$14*(W144/$Z$6)^3+'LED Curve'!$D$15*(W144/$Z$6)^2+'LED Curve'!$D$16*(W144/$Z$6)^1+'LED Curve'!$D$17)*$AE$6+((R$5-10)*Design!C$18)),0,         ('LED Curve'!$D$14*(W144/$Z$6)^3+'LED Curve'!$D$15*(W144/$Z$6)^2+'LED Curve'!$D$16*(W144/$Z$6)^1+'LED Curve'!$D$17)*$AE$6))</f>
        <v>0</v>
      </c>
      <c r="BE144">
        <f t="shared" si="270"/>
        <v>154.77054161061596</v>
      </c>
      <c r="BF144" s="64">
        <f t="shared" si="236"/>
        <v>268.22066621027983</v>
      </c>
      <c r="BG144" s="64">
        <f t="shared" si="237"/>
        <v>268.22066621027983</v>
      </c>
      <c r="BH144" s="64">
        <f t="shared" si="238"/>
        <v>0</v>
      </c>
      <c r="BI144" s="64">
        <f t="shared" si="239"/>
        <v>0</v>
      </c>
      <c r="BJ144" s="64">
        <f t="shared" si="240"/>
        <v>0</v>
      </c>
      <c r="BK144" s="64">
        <f t="shared" si="241"/>
        <v>0</v>
      </c>
      <c r="BL144" s="64">
        <f t="shared" si="242"/>
        <v>0</v>
      </c>
      <c r="BM144" s="64">
        <f t="shared" si="243"/>
        <v>0</v>
      </c>
      <c r="BN144" s="64">
        <f t="shared" si="244"/>
        <v>0</v>
      </c>
      <c r="BO144" s="64">
        <f t="shared" si="245"/>
        <v>0</v>
      </c>
      <c r="BQ144" s="67">
        <f t="shared" si="246"/>
        <v>276.5250188408894</v>
      </c>
      <c r="BR144" s="67">
        <f t="shared" si="247"/>
        <v>276.5250188408894</v>
      </c>
      <c r="BS144" s="67">
        <f t="shared" si="248"/>
        <v>276.5250188408894</v>
      </c>
      <c r="BT144" s="67">
        <f t="shared" si="249"/>
        <v>0</v>
      </c>
      <c r="BU144" s="67">
        <f t="shared" si="250"/>
        <v>0</v>
      </c>
      <c r="BV144" s="67">
        <f t="shared" si="251"/>
        <v>0</v>
      </c>
      <c r="BW144" s="67">
        <f t="shared" si="252"/>
        <v>0</v>
      </c>
      <c r="BX144" s="67">
        <f t="shared" si="253"/>
        <v>0</v>
      </c>
      <c r="BY144" s="67">
        <f t="shared" si="254"/>
        <v>0</v>
      </c>
      <c r="BZ144" s="67">
        <f t="shared" si="255"/>
        <v>0</v>
      </c>
      <c r="CB144" s="70">
        <f t="shared" si="256"/>
        <v>285.55686321015412</v>
      </c>
      <c r="CC144" s="70">
        <f t="shared" si="257"/>
        <v>285.55686321015412</v>
      </c>
      <c r="CD144" s="70">
        <f t="shared" si="258"/>
        <v>285.55686321015412</v>
      </c>
      <c r="CE144" s="70">
        <f t="shared" si="259"/>
        <v>0</v>
      </c>
      <c r="CF144" s="70">
        <f t="shared" si="260"/>
        <v>0</v>
      </c>
      <c r="CG144" s="70">
        <f t="shared" si="261"/>
        <v>0</v>
      </c>
      <c r="CH144" s="70">
        <f t="shared" si="262"/>
        <v>0</v>
      </c>
      <c r="CI144" s="70">
        <f t="shared" si="263"/>
        <v>0</v>
      </c>
      <c r="CJ144" s="70">
        <f t="shared" si="264"/>
        <v>0</v>
      </c>
      <c r="CK144" s="70">
        <f t="shared" si="265"/>
        <v>0</v>
      </c>
      <c r="CL144">
        <f t="shared" si="271"/>
        <v>856.67058963046236</v>
      </c>
      <c r="CM144" s="64">
        <f t="shared" si="272"/>
        <v>268.22066621027983</v>
      </c>
      <c r="CN144" s="64">
        <f t="shared" si="273"/>
        <v>268.22066621027983</v>
      </c>
      <c r="CO144" s="64">
        <f t="shared" si="274"/>
        <v>0</v>
      </c>
      <c r="CP144" s="64">
        <f t="shared" si="275"/>
        <v>0</v>
      </c>
      <c r="CQ144" s="64">
        <f t="shared" si="276"/>
        <v>0</v>
      </c>
      <c r="CR144" s="64">
        <f t="shared" si="277"/>
        <v>0</v>
      </c>
      <c r="CS144" s="64">
        <f t="shared" si="278"/>
        <v>0</v>
      </c>
      <c r="CT144" s="64">
        <f t="shared" si="279"/>
        <v>0</v>
      </c>
      <c r="CU144" s="64">
        <f t="shared" si="280"/>
        <v>0</v>
      </c>
      <c r="CV144" s="64">
        <f t="shared" si="281"/>
        <v>0</v>
      </c>
      <c r="CX144" s="103">
        <f t="shared" si="282"/>
        <v>276.5250188408894</v>
      </c>
      <c r="CY144" s="103">
        <f t="shared" si="283"/>
        <v>276.5250188408894</v>
      </c>
      <c r="CZ144" s="103">
        <f t="shared" si="284"/>
        <v>276.5250188408894</v>
      </c>
      <c r="DA144" s="103">
        <f t="shared" si="285"/>
        <v>0</v>
      </c>
      <c r="DB144" s="103">
        <f t="shared" si="286"/>
        <v>0</v>
      </c>
      <c r="DC144" s="103">
        <f t="shared" si="287"/>
        <v>0</v>
      </c>
      <c r="DD144" s="103">
        <f t="shared" si="288"/>
        <v>0</v>
      </c>
      <c r="DE144" s="103">
        <f t="shared" si="289"/>
        <v>0</v>
      </c>
      <c r="DF144" s="103">
        <f t="shared" si="290"/>
        <v>0</v>
      </c>
      <c r="DG144" s="103">
        <f t="shared" si="291"/>
        <v>0</v>
      </c>
      <c r="DI144" s="70">
        <f t="shared" si="292"/>
        <v>285.55686321015412</v>
      </c>
      <c r="DJ144" s="70">
        <f t="shared" si="293"/>
        <v>285.55686321015412</v>
      </c>
      <c r="DK144" s="70">
        <f t="shared" si="294"/>
        <v>285.55686321015412</v>
      </c>
      <c r="DL144" s="70">
        <f t="shared" si="295"/>
        <v>0</v>
      </c>
      <c r="DM144" s="70">
        <f t="shared" si="296"/>
        <v>0</v>
      </c>
      <c r="DN144" s="70">
        <f t="shared" si="297"/>
        <v>0</v>
      </c>
      <c r="DO144" s="70">
        <f t="shared" si="298"/>
        <v>0</v>
      </c>
      <c r="DP144" s="70">
        <f t="shared" si="299"/>
        <v>0</v>
      </c>
      <c r="DQ144" s="70">
        <f t="shared" si="300"/>
        <v>0</v>
      </c>
      <c r="DR144" s="70">
        <f t="shared" si="301"/>
        <v>0</v>
      </c>
      <c r="DT144">
        <f t="shared" si="302"/>
        <v>40.514097178753268</v>
      </c>
      <c r="DU144">
        <f t="shared" si="303"/>
        <v>46.45240389225718</v>
      </c>
      <c r="DV144">
        <f t="shared" si="304"/>
        <v>52.806570580970529</v>
      </c>
      <c r="DX144">
        <f t="shared" si="305"/>
        <v>1.0424128125202468</v>
      </c>
      <c r="DY144">
        <f t="shared" si="306"/>
        <v>1.0446130564656693</v>
      </c>
      <c r="DZ144">
        <f t="shared" si="307"/>
        <v>1.0470576156302329</v>
      </c>
      <c r="EB144">
        <f t="shared" si="308"/>
        <v>7.2357305502907563</v>
      </c>
      <c r="EC144">
        <f t="shared" si="309"/>
        <v>18.089326375726891</v>
      </c>
      <c r="ED144">
        <f t="shared" si="310"/>
        <v>0</v>
      </c>
      <c r="EE144">
        <f t="shared" si="311"/>
        <v>0</v>
      </c>
      <c r="EF144">
        <f t="shared" si="312"/>
        <v>0</v>
      </c>
      <c r="EG144">
        <f t="shared" si="313"/>
        <v>0</v>
      </c>
      <c r="EH144">
        <f t="shared" si="314"/>
        <v>0</v>
      </c>
      <c r="EI144">
        <f t="shared" si="315"/>
        <v>0</v>
      </c>
      <c r="EJ144">
        <f t="shared" si="316"/>
        <v>0</v>
      </c>
      <c r="EK144">
        <f t="shared" si="317"/>
        <v>0</v>
      </c>
      <c r="EM144">
        <f t="shared" si="318"/>
        <v>7.4548977492292758</v>
      </c>
      <c r="EN144">
        <f t="shared" si="319"/>
        <v>18.637244373073191</v>
      </c>
      <c r="EO144">
        <f t="shared" si="320"/>
        <v>16.773519935765872</v>
      </c>
      <c r="EP144">
        <f t="shared" si="321"/>
        <v>0</v>
      </c>
      <c r="EQ144">
        <f t="shared" si="322"/>
        <v>0</v>
      </c>
      <c r="ER144">
        <f t="shared" si="323"/>
        <v>0</v>
      </c>
      <c r="ES144">
        <f t="shared" si="324"/>
        <v>0</v>
      </c>
      <c r="ET144">
        <f t="shared" si="325"/>
        <v>0</v>
      </c>
      <c r="EU144">
        <f t="shared" si="326"/>
        <v>0</v>
      </c>
      <c r="EV144">
        <f t="shared" si="327"/>
        <v>0</v>
      </c>
      <c r="EX144">
        <f t="shared" si="328"/>
        <v>7.6862244138546325</v>
      </c>
      <c r="EY144">
        <f t="shared" si="329"/>
        <v>19.215561034636579</v>
      </c>
      <c r="EZ144">
        <f t="shared" si="330"/>
        <v>17.294004931172925</v>
      </c>
      <c r="FA144">
        <f t="shared" si="331"/>
        <v>0</v>
      </c>
      <c r="FB144">
        <f t="shared" si="332"/>
        <v>0</v>
      </c>
      <c r="FC144">
        <f t="shared" si="333"/>
        <v>0</v>
      </c>
      <c r="FD144">
        <f t="shared" si="334"/>
        <v>0</v>
      </c>
      <c r="FE144">
        <f t="shared" si="335"/>
        <v>0</v>
      </c>
      <c r="FF144">
        <f t="shared" si="336"/>
        <v>0</v>
      </c>
      <c r="FG144">
        <f t="shared" si="337"/>
        <v>0</v>
      </c>
      <c r="FJ144">
        <f>IF($W$2=0,0,IF(BF144&lt;=0,0,('LED Curve'!$D$19*(BF144/$W$2)^3+'LED Curve'!$D$20*(BF144/$W$2)^2+'LED Curve'!$D$21*(BF144/$W$2)^1+'LED Curve'!$D$22)*$AC$2*$W$2))</f>
        <v>873.39975064761222</v>
      </c>
      <c r="FK144">
        <f>IF($W$3=0,0,IF(BG144&lt;=0,0,('LED Curve'!$D$19*(BG144/$W$3)^3+'LED Curve'!$D$20*(BG144/$W$3)^2+'LED Curve'!$D$21*(BG144/$W$3)^1+'LED Curve'!$D$22)*$AC$3*$W$3))</f>
        <v>2183.4993766190305</v>
      </c>
      <c r="FL144">
        <f>IF($W$4=0,0,IF(BH144&lt;=0,0,('LED Curve'!$D$19*(BH144/$W$4)^3+'LED Curve'!$D$20*(BH144/$W$4)^2+'LED Curve'!$D$21*(BH144/$W$4)^1+'LED Curve'!$D$22)*$AC$4*$W$4))</f>
        <v>0</v>
      </c>
      <c r="FM144">
        <f>IF($W$5=0,0,IF(BI144&lt;=0,0,('LED Curve'!$D$19*(BI144/$W$5)^3+'LED Curve'!$D$20*(BI144/$W$5)^2+'LED Curve'!$D$21*(BI144/$W$5)^1+'LED Curve'!$D$22)*$AC$5*$W$5))</f>
        <v>0</v>
      </c>
      <c r="FN144">
        <f>IF($W$6=0,0,IF(BJ144&lt;=0,0,('LED Curve'!$D$19*(BJ144/$W$6)^3+'LED Curve'!$D$20*(BJ144/$W$6)^2+'LED Curve'!$D$21*(BJ144/$W$6)^1+'LED Curve'!$D$22)*$AC$6*$W$6))</f>
        <v>0</v>
      </c>
      <c r="FO144">
        <f>IF($Z$2=0,0,IF(BK144&lt;=0,0,('LED Curve'!$D$19*(BK144/$Z$2)^3+'LED Curve'!$D$20*(BK144/$Z$2)^2+'LED Curve'!$D$21*(BK144/$Z$2)^1+'LED Curve'!$D$22)*$AE$2*$Z$2))</f>
        <v>0</v>
      </c>
      <c r="FP144">
        <f>IF($Z$3=0,0,IF(BL144&lt;=0,0,('LED Curve'!$D$19*(BL144/$Z$3)^3+'LED Curve'!$D$20*(BL144/$Z$3)^2+'LED Curve'!$D$21*(BL144/$Z$3)^1+'LED Curve'!$D$22)*$AE$3*$Z$3))</f>
        <v>0</v>
      </c>
      <c r="FQ144">
        <f>IF($Z$4=0,0,IF(BM144&lt;=0,0,('LED Curve'!$D$19*(BM144/$Z$4)^3+'LED Curve'!$D$20*(BM144/$Z$4)^2+'LED Curve'!$D$21*(BM144/$Z$4)^1+'LED Curve'!$D$22)*$AE$4*$Z$4))</f>
        <v>0</v>
      </c>
      <c r="FR144">
        <f>IF($Z$5=0,0,IF(BN144&lt;=0,0,('LED Curve'!$D$19*(BN144/$Z$5)^3+'LED Curve'!$D$20*(BN144/$Z$5)^2+'LED Curve'!$D$21*(BN144/$Z$5)^1+'LED Curve'!$D$22)*$AE$5*$Z$5))</f>
        <v>0</v>
      </c>
      <c r="FS144">
        <f>IF($Z$6=0,0,IF(BO144&lt;=0,0,('LED Curve'!$D$19*(BO144/$Z$6)^3+'LED Curve'!$D$20*(BO144/$Z$6)^2+'LED Curve'!$D$21*(BO144/$Z$6)^1+'LED Curve'!$D$22)*$AE$6*$Z$6))</f>
        <v>0</v>
      </c>
      <c r="FU144">
        <f>IF($W$2=0,0,IF(BQ144&lt;=0,0,('LED Curve'!$D$19*(BQ144/$W$2)^3+'LED Curve'!$D$20*(BQ144/$W$2)^2+'LED Curve'!$D$21*(BQ144/$W$2)^1+'LED Curve'!$D$22)*$AC$2*$W$2))</f>
        <v>886.89588260769096</v>
      </c>
      <c r="FV144">
        <f>IF($W$3=0,0,IF(BR144&lt;=0,0,('LED Curve'!$D$19*(BR144/$W$3)^3+'LED Curve'!$D$20*(BR144/$W$3)^2+'LED Curve'!$D$21*(BR144/$W$3)^1+'LED Curve'!$D$22)*$AC$3*$W$3))</f>
        <v>2217.2397065192272</v>
      </c>
      <c r="FW144">
        <f>IF($W$4=0,0,IF(BS144&lt;=0,0,('LED Curve'!$D$19*(BS144/$W$4)^3+'LED Curve'!$D$20*(BS144/$W$4)^2+'LED Curve'!$D$21*(BS144/$W$4)^1+'LED Curve'!$D$22)*$AC$4*$W$4))</f>
        <v>1995.5157358673046</v>
      </c>
      <c r="FX144">
        <f>IF($W$5=0,0,IF(BT144&lt;=0,0,('LED Curve'!$D$19*(BT144/$W$5)^3+'LED Curve'!$D$20*(BT144/$W$5)^2+'LED Curve'!$D$21*(BT144/$W$5)^1+'LED Curve'!$D$22)*$AC$5*$W$5))</f>
        <v>0</v>
      </c>
      <c r="FY144">
        <f>IF($W$6=0,0,IF(BU144&lt;=0,0,('LED Curve'!$D$19*(BU144/$W$6)^3+'LED Curve'!$D$20*(BU144/$W$6)^2+'LED Curve'!$D$21*(BU144/$W$6)^1+'LED Curve'!$D$22)*$AC$6*$W$6))</f>
        <v>0</v>
      </c>
      <c r="FZ144">
        <f>IF($Z$2=0,0,IF(BV144&lt;=0,0,('LED Curve'!$D$19*(BV144/$Z$2)^3+'LED Curve'!$D$20*(BV144/$Z$2)^2+'LED Curve'!$D$21*(BV144/$Z$2)^1+'LED Curve'!$D$22)*$AE$2*$Z$2))</f>
        <v>0</v>
      </c>
      <c r="GA144">
        <f>IF($Z$3=0,0,IF(BW144&lt;=0,0,('LED Curve'!$D$19*(BW144/$Z$3)^3+'LED Curve'!$D$20*(BW144/$Z$3)^2+'LED Curve'!$D$21*(BW144/$Z$3)^1+'LED Curve'!$D$22)*$AE$3*$Z$3))</f>
        <v>0</v>
      </c>
      <c r="GB144">
        <f>IF($Z$4=0,0,IF(BX144&lt;=0,0,('LED Curve'!$D$19*(BX144/$Z$4)^3+'LED Curve'!$D$20*(BX144/$Z$4)^2+'LED Curve'!$D$21*(BX144/$Z$4)^1+'LED Curve'!$D$22)*$AE$4*$Z$4))</f>
        <v>0</v>
      </c>
      <c r="GC144">
        <f>IF($Z$5=0,0,IF(BY144&lt;=0,0,('LED Curve'!$D$19*(BY144/$Z$5)^3+'LED Curve'!$D$20*(BY144/$Z$5)^2+'LED Curve'!$D$21*(BY144/$Z$5)^1+'LED Curve'!$D$22)*$AE$5*$Z$5))</f>
        <v>0</v>
      </c>
      <c r="GD144">
        <f>IF($Z$6=0,0,IF(BZ144&lt;=0,0,('LED Curve'!$D$19*(BZ144/$Z$6)^3+'LED Curve'!$D$20*(BZ144/$Z$6)^2+'LED Curve'!$D$21*(BZ144/$Z$6)^1+'LED Curve'!$D$22)*$AE$6*$Z$6))</f>
        <v>0</v>
      </c>
      <c r="GF144">
        <f>IF($W$2=0,0,IF(CB144&lt;=0,0,('LED Curve'!$D$19*(CB144/$W$2)^3+'LED Curve'!$D$20*(CB144/$W$2)^2+'LED Curve'!$D$21*(CB144/$W$2)^1+'LED Curve'!$D$22)*$AC$2*$W$2))</f>
        <v>900.31470244142542</v>
      </c>
      <c r="GG144">
        <f>IF($W$3=0,0,IF(CC144&lt;=0,0,('LED Curve'!$D$19*(CC144/$W$3)^3+'LED Curve'!$D$20*(CC144/$W$3)^2+'LED Curve'!$D$21*(CC144/$W$3)^1+'LED Curve'!$D$22)*$AC$3*$W$3))</f>
        <v>2250.7867561035637</v>
      </c>
      <c r="GH144">
        <f>IF($W$4=0,0,IF(CD144&lt;=0,0,('LED Curve'!$D$19*(CD144/$W$4)^3+'LED Curve'!$D$20*(CD144/$W$4)^2+'LED Curve'!$D$21*(CD144/$W$4)^1+'LED Curve'!$D$22)*$AC$4*$W$4))</f>
        <v>2025.7080804932073</v>
      </c>
      <c r="GI144">
        <f>IF($W$5=0,0,IF(CE144&lt;=0,0,('LED Curve'!$D$19*(CE144/$W$5)^3+'LED Curve'!$D$20*(CE144/$W$5)^2+'LED Curve'!$D$21*(CE144/$W$5)^1+'LED Curve'!$D$22)*$AC$5*$W$5))</f>
        <v>0</v>
      </c>
      <c r="GJ144">
        <f>IF($W$6=0,0,IF(CF144&lt;=0,0,('LED Curve'!$D$19*(CF144/$W$6)^3+'LED Curve'!$D$20*(CF144/$W$6)^2+'LED Curve'!$D$21*(CF144/$W$6)^1+'LED Curve'!$D$22)*$AC$6*$W$6))</f>
        <v>0</v>
      </c>
      <c r="GK144">
        <f>IF($Z$2=0,0,IF(CG144&lt;=0,0,('LED Curve'!$D$19*(CG144/$Z$2)^3+'LED Curve'!$D$20*(CG144/$Z$2)^2+'LED Curve'!$D$21*(CG144/$Z$2)^1+'LED Curve'!$D$22)*$AE$2*$Z$2))</f>
        <v>0</v>
      </c>
      <c r="GL144">
        <f>IF($Z$3=0,0,IF(CH144&lt;=0,0,('LED Curve'!$D$19*(CH144/$Z$3)^3+'LED Curve'!$D$20*(CH144/$Z$3)^2+'LED Curve'!$D$21*(CH144/$Z$3)^1+'LED Curve'!$D$22)*$AE$3*$Z$3))</f>
        <v>0</v>
      </c>
      <c r="GM144">
        <f>IF($Z$4=0,0,IF(CI144&lt;=0,0,('LED Curve'!$D$19*(CI144/$Z$4)^3+'LED Curve'!$D$20*(CI144/$Z$4)^2+'LED Curve'!$D$21*(CI144/$Z$4)^1+'LED Curve'!$D$22)*$AE$4*$Z$4))</f>
        <v>0</v>
      </c>
      <c r="GN144">
        <f>IF($Z$5=0,0,IF(CJ144&lt;=0,0,('LED Curve'!$D$19*(CJ144/$Z$5)^3+'LED Curve'!$D$20*(CJ144/$Z$5)^2+'LED Curve'!$D$21*(CJ144/$Z$5)^1+'LED Curve'!$D$22)*$AE$5*$Z$5))</f>
        <v>0</v>
      </c>
      <c r="GO144">
        <f>IF($Z$6=0,0,IF(CK144&lt;=0,0,('LED Curve'!$D$19*(CK144/$Z$6)^3+'LED Curve'!$D$20*(CK144/$Z$6)^2+'LED Curve'!$D$21*(CK144/$Z$6)^1+'LED Curve'!$D$22)*$AE$6*$Z$6))</f>
        <v>0</v>
      </c>
      <c r="GQ144">
        <f t="shared" si="338"/>
        <v>3056.8991272666426</v>
      </c>
      <c r="GR144">
        <f t="shared" si="266"/>
        <v>1292.0032418490646</v>
      </c>
      <c r="GS144">
        <f t="shared" si="339"/>
        <v>5099.6513249942227</v>
      </c>
      <c r="GT144">
        <f t="shared" si="267"/>
        <v>2791.4254081551071</v>
      </c>
      <c r="GU144">
        <f t="shared" si="340"/>
        <v>5176.8095390381968</v>
      </c>
      <c r="GV144">
        <f t="shared" si="268"/>
        <v>2614.6974944798594</v>
      </c>
    </row>
    <row r="145" spans="1:204" ht="16.899999999999999">
      <c r="A145">
        <v>134</v>
      </c>
      <c r="B145">
        <f t="shared" si="229"/>
        <v>4.3619791666666668E-3</v>
      </c>
      <c r="C145" s="50">
        <f t="shared" si="230"/>
        <v>150.92122246170823</v>
      </c>
      <c r="D145" s="50">
        <f t="shared" si="231"/>
        <v>167.84580273523136</v>
      </c>
      <c r="E145" s="50">
        <f t="shared" si="232"/>
        <v>184.77038300875449</v>
      </c>
      <c r="G145" s="52">
        <f t="shared" si="233"/>
        <v>2.3955749597096543</v>
      </c>
      <c r="H145" s="52">
        <f t="shared" si="234"/>
        <v>2.6642190910354184</v>
      </c>
      <c r="I145" s="52">
        <f t="shared" si="235"/>
        <v>2.9328632223611821</v>
      </c>
      <c r="J145" s="52">
        <f>IF(C145&lt;Calculation!D$19,0,G145)</f>
        <v>2.3955749597096543</v>
      </c>
      <c r="K145" s="52">
        <f>IF(D145&lt;Calculation!D$19,0,H145)</f>
        <v>2.6642190910354184</v>
      </c>
      <c r="L145" s="52">
        <f>IF(E145&lt;Calculation!D$19,0,I145)</f>
        <v>2.9328632223611821</v>
      </c>
      <c r="M145" s="52">
        <f>IF(IF(C145&lt;Calculation!D$19,0,C145*(R$3/(R$2+R$3)))&gt;0,$H$2*SIN(2*PI()*$E$2*B145)+$H$5,0)</f>
        <v>2.4119794542010276</v>
      </c>
      <c r="N145" s="52">
        <f>IF(IF(D145&lt;Calculation!D$19,0,D145*(R$3/(R$2+R$3)))&gt;0,$J$2*SIN(2*PI()*$E$2*B145)+$J$5,0)</f>
        <v>2.486495678799681</v>
      </c>
      <c r="O145" s="52">
        <f>IF(IF(E145&lt;Calculation!D$19,0,E145*(R$3/(R$2+R$3)))&gt;0,$L$2*SIN(2*PI()*$E$2*B145)+$L$5,0)</f>
        <v>2.5675593290462313</v>
      </c>
      <c r="Q145" s="55">
        <f>(M145/Design!C$43)*10^3</f>
        <v>267.99771713344751</v>
      </c>
      <c r="R145" s="55">
        <f>(N145/Design!C$43)*10^3</f>
        <v>276.27729764440903</v>
      </c>
      <c r="S145" s="55">
        <f>(O145/Design!C$43)*10^3</f>
        <v>285.2843698940257</v>
      </c>
      <c r="U145" s="55">
        <f>(($H$2*SIN(2*PI()*$E$2*B145)+$H$5)/Design!C$43)*10^3</f>
        <v>267.99771713344751</v>
      </c>
      <c r="V145" s="55">
        <f>(($J$2*SIN(2*PI()*$E$2*B145)+$J$5)/Design!C$43)*10^3</f>
        <v>276.27729764440903</v>
      </c>
      <c r="W145" s="55">
        <f>(($L$2*SIN(2*PI()*$E$2*B145)+$L$5)/Design!C$43)*10^3</f>
        <v>285.2843698940257</v>
      </c>
      <c r="Y145" s="99">
        <f>IF(C145&lt;('LED Curve'!$D$14*(U145/$W$2)^3+'LED Curve'!$D$15*(U145/$W$2)^2+'LED Curve'!$D$16*(U145/$W$2)^1+'LED Curve'!$D$17)*$AC$2+((R$5-1)*Design!C$18),0,         ('LED Curve'!$D$14*(U145/$W$2)^3+'LED Curve'!$D$15*(U145/$W$2)^2+'LED Curve'!$D$16*(U145/$W$2)^1+'LED Curve'!$D$17)*$AC$2)</f>
        <v>26.976977223872751</v>
      </c>
      <c r="Z145" s="99">
        <f>IF(Y145=0,0,IF(C145&lt;Y145+('LED Curve'!$D$14*(U145/$W$3)^3+'LED Curve'!$D$15*(U145/$W$3)^2+'LED Curve'!$D$16*(U145/$W$3)^1+'LED Curve'!$D$17)*$AC$3+((R$5-2)*Design!C$18),0,         ('LED Curve'!$D$14*(U145/$W$3)^3+'LED Curve'!$D$15*(U145/$W$3)^2+'LED Curve'!$D$16*(U145/$W$3)^1+'LED Curve'!$D$17)*$AC$3))</f>
        <v>67.442443059681878</v>
      </c>
      <c r="AA145" s="99">
        <f>IF(Z145=0,0,IF(C145&lt;(SUM(Y145:Z145)+('LED Curve'!$D$14*(U145/$W$4)^3+'LED Curve'!$D$15*(U145/$W$4)^2+'LED Curve'!$D$16*(U145/$W$4)^1+'LED Curve'!$D$17)*$AC$4+((R$5-3)*Design!C$18)),0,         ('LED Curve'!$D$14*(U145/$W$4)^3+'LED Curve'!$D$15*(U145/$W$4)^2+'LED Curve'!$D$16*(U145/$W$4)^1+'LED Curve'!$D$17)*$AC$4))</f>
        <v>0</v>
      </c>
      <c r="AB145" s="99">
        <f>IF(AA145=0,0,IF(C145&lt;(SUM(Y145:AA145)+('LED Curve'!$D$14*(U145/$W$5)^3+'LED Curve'!$D$15*(U145/$W$5)^2+'LED Curve'!$D$16*(U145/$W$5)^1+'LED Curve'!$D$17)*$AC$5+((R$5-4)*Design!C$18)),0,         ('LED Curve'!$D$14*(U145/$W$5)^3+'LED Curve'!$D$15*(U145/$W$5)^2+'LED Curve'!$D$16*(U145/$W$5)^1+'LED Curve'!$D$17)*$AC$5))</f>
        <v>0</v>
      </c>
      <c r="AC145" s="99">
        <f>IF(AB145=0,0,IF(C145&lt;(SUM(Y145:AB145)+ ('LED Curve'!$D$14*(U145/$W$6)^3+'LED Curve'!$D$15*(U145/$W$6)^2+'LED Curve'!$D$16*(U145/$W$6)^1+'LED Curve'!$D$17)*$AC$6+((R$5-5)*Design!C$18)),0,         ('LED Curve'!$D$14*(U145/$W$6)^3+'LED Curve'!$D$15*(U145/$W$6)^2+'LED Curve'!$D$16*(U145/$W$6)^1+'LED Curve'!$D$17)*$AC$6))</f>
        <v>0</v>
      </c>
      <c r="AD145" s="99">
        <f>IF(AC145=0,0,IF(C145&lt;(SUM(Y145:AC145)+('LED Curve'!$D$14*(U145/$Z$2)^3+'LED Curve'!$D$15*(U145/$Z$2)^2+'LED Curve'!$D$16*(U145/$Z$2)^1+'LED Curve'!$D$17)*$AE$2+((R$5-6)*Design!C$18)),0,         ('LED Curve'!$D$14*(U145/$Z$2)^3+'LED Curve'!$D$15*(U145/$Z$2)^2+'LED Curve'!$D$16*(U145/$Z$2)^1+'LED Curve'!$D$17)*$AE$2))</f>
        <v>0</v>
      </c>
      <c r="AE145" s="99">
        <f>IF(AD145=0,0,IF(C145&lt;(SUM(Y145:AD145)+('LED Curve'!$D$14*(U145/$Z$3)^3+'LED Curve'!$D$15*(U145/$Z$3)^2+'LED Curve'!$D$16*(U145/$Z$3)^1+'LED Curve'!$D$17)*$AE$3+((R$5-7)*Design!C$18)),0,         ('LED Curve'!$D$14*(U145/$Z$3)^3+'LED Curve'!$D$15*(U145/$Z$3)^2+'LED Curve'!$D$16*(U145/$Z$3)^1+'LED Curve'!$D$17)*$AE$3))</f>
        <v>0</v>
      </c>
      <c r="AF145" s="99">
        <f>IF(AE145=0,0,IF(C145&lt;(SUM(Y145:AE145)+('LED Curve'!$D$14*(U145/$Z$4)^3+'LED Curve'!$D$15*(U145/$Z$4)^2+'LED Curve'!$D$16*(U145/$Z$4)^1+'LED Curve'!$D$17)*$AE$4+((R$5-8)*Design!C$18)),0,         ('LED Curve'!$D$14*(U145/$Z$4)^3+'LED Curve'!$D$15*(U145/$Z$4)^2+'LED Curve'!$D$16*(U145/$Z$4)^1+'LED Curve'!$D$17)*$AE$4))</f>
        <v>0</v>
      </c>
      <c r="AG145" s="99">
        <f>IF(AF145=0,0,IF(C145&lt;(SUM(Y145:AF145)+('LED Curve'!$D$14*(U145/$Z$5)^3+'LED Curve'!$D$15*(U145/$Z$5)^2+'LED Curve'!$D$16*(U145/$Z$5)^1+'LED Curve'!$D$17)*$AE$5+((R$5-9)*Design!C$18)),0,         ('LED Curve'!$D$14*(U145/$Z$5)^3+'LED Curve'!$D$15*(U145/$Z$5)^2+'LED Curve'!$D$16*(U145/$Z$5)^1+'LED Curve'!$D$17)*$AE$5))</f>
        <v>0</v>
      </c>
      <c r="AH145" s="99">
        <f>IF(AG145=0,0,IF(C145&lt;(SUM(Y145:AG145)+('LED Curve'!$D$14*(U145/$Z$6)^3+'LED Curve'!$D$15*(U145/$Z$6)^2+'LED Curve'!$D$16*(U145/$Z$6)^1+'LED Curve'!$D$17)*$AE$6+((R$5-10)*Design!C$18)),0,         ('LED Curve'!$D$14*(U145/$Z$6)^3+'LED Curve'!$D$15*(U145/$Z$6)^2+'LED Curve'!$D$16*(U145/$Z$6)^1+'LED Curve'!$D$17)*$AE$6))</f>
        <v>0</v>
      </c>
      <c r="AI145">
        <f t="shared" si="269"/>
        <v>94.419420283554629</v>
      </c>
      <c r="AJ145" s="57">
        <f>IF(D145&lt;('LED Curve'!$D$14*(V145/$W$2)^3+'LED Curve'!$D$15*(V145/$W$2)^2+'LED Curve'!$D$16*(V145/$W$2)^1+'LED Curve'!$D$17)*$AC$2+((R$5-1)*Design!C$18),0,         ('LED Curve'!$D$14*(V145/$W$2)^3+'LED Curve'!$D$15*(V145/$W$2)^2+'LED Curve'!$D$16*(V145/$W$2)^1+'LED Curve'!$D$17)*$AC$2)</f>
        <v>26.960034911256468</v>
      </c>
      <c r="AK145" s="57">
        <f>IF(AJ145=0,0,IF(D145&lt;AJ145+('LED Curve'!$D$14*(V145/$W$3)^3+'LED Curve'!$D$15*(V145/$W$3)^2+'LED Curve'!$D$16*(V145/$W$3)^1+'LED Curve'!$D$17)*$AC$3+((R$5-1)*Design!C$18),0,         ('LED Curve'!$D$14*(V145/$W$3)^3+'LED Curve'!$D$15*(V145/$W$3)^2+'LED Curve'!$D$16*(V145/$W$3)^1+'LED Curve'!$D$17)*$AC$3))</f>
        <v>67.400087278141172</v>
      </c>
      <c r="AL145" s="57">
        <f>IF(AK145=0,0,IF(D145&lt;(SUM(AJ145:AK145)+('LED Curve'!$D$14*(V145/$W$4)^3+'LED Curve'!$D$15*(V145/$W$4)^2+'LED Curve'!$D$16*(V145/$W$4)^1+'LED Curve'!$D$17)*$AC$4+((R$5-1)*Design!C$18)),0,         ('LED Curve'!$D$14*(V145/$W$4)^3+'LED Curve'!$D$15*(V145/$W$4)^2+'LED Curve'!$D$16*(V145/$W$4)^1+'LED Curve'!$D$17)*$AC$4))</f>
        <v>60.66007855032705</v>
      </c>
      <c r="AM145" s="57">
        <f>IF(AL145=0,0,IF(D145&lt;(SUM(AJ145:AL145)+('LED Curve'!$D$14*(V145/$W$5)^3+'LED Curve'!$D$15*(V145/$W$5)^2+'LED Curve'!$D$16*(V145/$W$5)^1+'LED Curve'!$D$17)*$AC$5+((R$5-1)*Design!C$18)),0,         ('LED Curve'!$D$14*(V145/$W$5)^3+'LED Curve'!$D$15*(V145/$W$5)^2+'LED Curve'!$D$16*(V145/$W$5)^1+'LED Curve'!$D$17)*$AC$5))</f>
        <v>0</v>
      </c>
      <c r="AN145" s="57">
        <f>IF(AM145=0,0,IF(D145&lt;(SUM(AJ145:AM145)+ ('LED Curve'!$D$14*(V145/$W$6)^3+'LED Curve'!$D$15*(V145/$W$6)^2+'LED Curve'!$D$16*(V145/$W$6)^1+'LED Curve'!$D$17)*$AC$6+((R$5-1)*Design!C$18)),0,         ('LED Curve'!$D$14*(V145/$W$6)^3+'LED Curve'!$D$15*(V145/$W$6)^2+'LED Curve'!$D$16*(V145/$W$6)^1+'LED Curve'!$D$17)*$AC$6))</f>
        <v>0</v>
      </c>
      <c r="AO145" s="57">
        <f>IF(AN145=0,0,IF(D145&lt;(SUM(AJ145:AN145)+('LED Curve'!$D$14*(V145/$Z$2)^3+'LED Curve'!$D$15*(V145/$Z$2)^2+'LED Curve'!$D$16*(V145/$Z$2)^1+'LED Curve'!$D$17)*$AE$2+((R$5-1)*Design!C$18)),0,         ('LED Curve'!$D$14*(V145/$Z$2)^3+'LED Curve'!$D$15*(V145/$Z$2)^2+'LED Curve'!$D$16*(V145/$Z$2)^1+'LED Curve'!$D$17)*$AE$2))</f>
        <v>0</v>
      </c>
      <c r="AP145" s="57">
        <f>IF(AO145=0,0,IF(D145&lt;(SUM(AJ145:AO145)+('LED Curve'!$D$14*(V145/$Z$3)^3+'LED Curve'!$D$15*(V145/$Z$3)^2+'LED Curve'!$D$16*(V145/$Z$3)^1+'LED Curve'!$D$17)*$AE$3+((R$5-1)*Design!C$18)),0,         ('LED Curve'!$D$14*(V145/$Z$3)^3+'LED Curve'!$D$15*(V145/$Z$3)^2+'LED Curve'!$D$16*(V145/$Z$3)^1+'LED Curve'!$D$17)*$AE$3))</f>
        <v>0</v>
      </c>
      <c r="AQ145" s="57">
        <f>IF(AP145=0,0,IF(D145&lt;(SUM(AJ145:AP145)+('LED Curve'!$D$14*(V145/$Z$4)^3+'LED Curve'!$D$15*(V145/$Z$4)^2+'LED Curve'!$D$16*(V145/$Z$4)^1+'LED Curve'!$D$17)*$AE$4+((R$5-1)*Design!C$18)),0,         ('LED Curve'!$D$14*(V145/$Z$4)^3+'LED Curve'!$D$15*(V145/$Z$4)^2+'LED Curve'!$D$16*(V145/$Z$4)^1+'LED Curve'!$D$17)*$AE$4))</f>
        <v>0</v>
      </c>
      <c r="AR145" s="57">
        <f>IF(AQ145=0,0,IF(D145&lt;(SUM(AJ145:AQ145)+('LED Curve'!$D$14*(V145/$Z$5)^3+'LED Curve'!$D$15*(V145/$Z$5)^2+'LED Curve'!$D$16*(V145/$Z$5)^1+'LED Curve'!$D$17)*$AE$5+((R$5-1)*Design!C$18)),0,         ('LED Curve'!$D$14*(V145/$Z$5)^3+'LED Curve'!$D$15*(V145/$Z$5)^2+'LED Curve'!$D$16*(V145/$Z$5)^1+'LED Curve'!$D$17)*$AE$5))</f>
        <v>0</v>
      </c>
      <c r="AS145" s="57">
        <f>IF(AR145=0,0,IF(D145&lt;(SUM(AJ145:AR145)+('LED Curve'!$D$14*(V145/$Z$6)^3+'LED Curve'!$D$15*(V145/$Z$6)^2+'LED Curve'!$D$16*(V145/$Z$6)^1+'LED Curve'!$D$17)*$AE$6+((R$5-1)*Design!C$18)),0,         ('LED Curve'!$D$14*(V145/$Z$6)^3+'LED Curve'!$D$15*(V145/$Z$6)^2+'LED Curve'!$D$16*(V145/$Z$6)^1+'LED Curve'!$D$17)*$AE$6))</f>
        <v>0</v>
      </c>
      <c r="AU145" s="59">
        <f>IF(E145&lt;('LED Curve'!$D$14*(W145/$W$2)^3+'LED Curve'!$D$15*(W145/$W$2)^2+'LED Curve'!$D$16*(W145/$W$2)^1+'LED Curve'!$D$17)*$AC$2+((R$5-1)*Design!C$18),0,         ('LED Curve'!$D$14*(W145/$W$2)^3+'LED Curve'!$D$15*(W145/$W$2)^2+'LED Curve'!$D$16*(W145/$W$2)^1+'LED Curve'!$D$17)*$AC$2)</f>
        <v>26.918269698589214</v>
      </c>
      <c r="AV145" s="59">
        <f>IF(AU145=0,0,IF(E145&lt;AU145+('LED Curve'!$D$14*(W145/$W$3)^3+'LED Curve'!$D$15*(W145/$W$3)^2+'LED Curve'!$D$16*(W145/$W$3)^1+'LED Curve'!$D$17)*$AC$3+((R$5-2)*Design!C$18),0,         ('LED Curve'!$D$14*(W145/$W$3)^3+'LED Curve'!$D$15*(W145/$W$3)^2+'LED Curve'!$D$16*(W145/$W$3)^1+'LED Curve'!$D$17)*$AC$3))</f>
        <v>67.295674246473027</v>
      </c>
      <c r="AW145" s="59">
        <f>IF(AV145=0,0,IF(E145&lt;(SUM(AU145:AV145)+('LED Curve'!$D$14*(W145/$W$4)^3+'LED Curve'!$D$15*(W145/$W$4)^2+'LED Curve'!$D$16*(W145/$W$4)^1+'LED Curve'!$D$17)*$AC$4+((R$5-3)*Design!C$18)),0,         ('LED Curve'!$D$14*(W145/$W$4)^3+'LED Curve'!$D$15*(W145/$W$4)^2+'LED Curve'!$D$16*(W145/$W$4)^1+'LED Curve'!$D$17)*$AC$4))</f>
        <v>60.566106821825727</v>
      </c>
      <c r="AX145" s="59">
        <f>IF(AW145=0,0,IF(E145&lt;(SUM(AU145:AW145)+('LED Curve'!$D$14*(W145/$W$5)^3+'LED Curve'!$D$15*(W145/$W$5)^2+'LED Curve'!$D$16*(W145/$W$5)^1+'LED Curve'!$D$17)*$AC$5+((R$5-4)*Design!C$18)),0,         ('LED Curve'!$D$14*(W145/$W$5)^3+'LED Curve'!$D$15*(W145/$W$5)^2+'LED Curve'!$D$16*(W145/$W$5)^1+'LED Curve'!$D$17)*$AC$5))</f>
        <v>0</v>
      </c>
      <c r="AY145" s="59">
        <f>IF(AX145=0,0,IF(E145&lt;(SUM(AU145:AX145)+ ('LED Curve'!$D$14*(W145/$W$6)^3+'LED Curve'!$D$15*(W145/$W$6)^2+'LED Curve'!$D$16*(W145/$W$6)^1+'LED Curve'!$D$17)*$AC$6+((R$5-5)*Design!C$18)),0,         ('LED Curve'!$D$14*(W145/$W$6)^3+'LED Curve'!$D$15*(W145/$W$6)^2+'LED Curve'!$D$16*(W145/$W$6)^1+'LED Curve'!$D$17)*$AC$6))</f>
        <v>0</v>
      </c>
      <c r="AZ145" s="59">
        <f>IF(AY145=0,0,IF(E145&lt;(SUM(AU145:AY145)+('LED Curve'!$D$14*(W145/$Z$2)^3+'LED Curve'!$D$15*(W145/$Z$2)^2+'LED Curve'!$D$16*(W145/$Z$2)^1+'LED Curve'!$D$17)*$AE$2+((R$5-6)*Design!C$18)),0,         ('LED Curve'!$D$14*(W145/$Z$2)^3+'LED Curve'!$D$15*(W145/$Z$2)^2+'LED Curve'!$D$16*(W145/$Z$2)^1+'LED Curve'!$D$17)*$AE$2))</f>
        <v>0</v>
      </c>
      <c r="BA145" s="59">
        <f>IF(AZ145=0,0,IF(E145&lt;(SUM(AU145:AZ145)+('LED Curve'!$D$14*(W145/$Z$3)^3+'LED Curve'!$D$15*(W145/$Z$3)^2+'LED Curve'!$D$16*(W145/$Z$3)^1+'LED Curve'!$D$17)*$AE$3+((R$5-7)*Design!C$18)),0,         ('LED Curve'!$D$14*(W145/$Z$3)^3+'LED Curve'!$D$15*(W145/$Z$3)^2+'LED Curve'!$D$16*(W145/$Z$3)^1+'LED Curve'!$D$17)*$AE$3))</f>
        <v>0</v>
      </c>
      <c r="BB145" s="59">
        <f>IF(BA145=0,0,IF(E145&lt;(SUM(AU145:BA145)+('LED Curve'!$D$14*(W145/$Z$4)^3+'LED Curve'!$D$15*(W145/$Z$4)^2+'LED Curve'!$D$16*(W145/$Z$4)^1+'LED Curve'!$D$17)*$AE$4+((R$5-8)*Design!C$18)),0,         ('LED Curve'!$D$14*(W145/$Z$4)^3+'LED Curve'!$D$15*(W145/$Z$4)^2+'LED Curve'!$D$16*(W145/$Z$4)^1+'LED Curve'!$D$17)*$AE$4))</f>
        <v>0</v>
      </c>
      <c r="BC145" s="59">
        <f>IF(BB145=0,0,IF(E145&lt;(SUM(AU145:BB145)+('LED Curve'!$D$14*(W145/$Z$5)^3+'LED Curve'!$D$15*(W145/$Z$5)^2+'LED Curve'!$D$16*(W145/$Z$5)^1+'LED Curve'!$D$17)*$AE$5+((R$5-9)*Design!C$18)),0,         ('LED Curve'!$D$14*(W145/$Z$5)^3+'LED Curve'!$D$15*(W145/$Z$5)^2+'LED Curve'!$D$16*(W145/$Z$5)^1+'LED Curve'!$D$17)*$AE$5))</f>
        <v>0</v>
      </c>
      <c r="BD145" s="59">
        <f>IF(BC145=0,0,IF(E145&lt;(SUM(AU145:BC145)+('LED Curve'!$D$14*(W145/$Z$6)^3+'LED Curve'!$D$15*(W145/$Z$6)^2+'LED Curve'!$D$16*(W145/$Z$6)^1+'LED Curve'!$D$17)*$AE$6+((R$5-10)*Design!C$18)),0,         ('LED Curve'!$D$14*(W145/$Z$6)^3+'LED Curve'!$D$15*(W145/$Z$6)^2+'LED Curve'!$D$16*(W145/$Z$6)^1+'LED Curve'!$D$17)*$AE$6))</f>
        <v>0</v>
      </c>
      <c r="BE145">
        <f t="shared" si="270"/>
        <v>154.78005076688797</v>
      </c>
      <c r="BF145" s="64">
        <f t="shared" si="236"/>
        <v>267.99771713344751</v>
      </c>
      <c r="BG145" s="64">
        <f t="shared" si="237"/>
        <v>267.99771713344751</v>
      </c>
      <c r="BH145" s="64">
        <f t="shared" si="238"/>
        <v>0</v>
      </c>
      <c r="BI145" s="64">
        <f t="shared" si="239"/>
        <v>0</v>
      </c>
      <c r="BJ145" s="64">
        <f t="shared" si="240"/>
        <v>0</v>
      </c>
      <c r="BK145" s="64">
        <f t="shared" si="241"/>
        <v>0</v>
      </c>
      <c r="BL145" s="64">
        <f t="shared" si="242"/>
        <v>0</v>
      </c>
      <c r="BM145" s="64">
        <f t="shared" si="243"/>
        <v>0</v>
      </c>
      <c r="BN145" s="64">
        <f t="shared" si="244"/>
        <v>0</v>
      </c>
      <c r="BO145" s="64">
        <f t="shared" si="245"/>
        <v>0</v>
      </c>
      <c r="BQ145" s="67">
        <f t="shared" si="246"/>
        <v>276.27729764440903</v>
      </c>
      <c r="BR145" s="67">
        <f t="shared" si="247"/>
        <v>276.27729764440903</v>
      </c>
      <c r="BS145" s="67">
        <f t="shared" si="248"/>
        <v>276.27729764440903</v>
      </c>
      <c r="BT145" s="67">
        <f t="shared" si="249"/>
        <v>0</v>
      </c>
      <c r="BU145" s="67">
        <f t="shared" si="250"/>
        <v>0</v>
      </c>
      <c r="BV145" s="67">
        <f t="shared" si="251"/>
        <v>0</v>
      </c>
      <c r="BW145" s="67">
        <f t="shared" si="252"/>
        <v>0</v>
      </c>
      <c r="BX145" s="67">
        <f t="shared" si="253"/>
        <v>0</v>
      </c>
      <c r="BY145" s="67">
        <f t="shared" si="254"/>
        <v>0</v>
      </c>
      <c r="BZ145" s="67">
        <f t="shared" si="255"/>
        <v>0</v>
      </c>
      <c r="CB145" s="70">
        <f t="shared" si="256"/>
        <v>285.2843698940257</v>
      </c>
      <c r="CC145" s="70">
        <f t="shared" si="257"/>
        <v>285.2843698940257</v>
      </c>
      <c r="CD145" s="70">
        <f t="shared" si="258"/>
        <v>285.2843698940257</v>
      </c>
      <c r="CE145" s="70">
        <f t="shared" si="259"/>
        <v>0</v>
      </c>
      <c r="CF145" s="70">
        <f t="shared" si="260"/>
        <v>0</v>
      </c>
      <c r="CG145" s="70">
        <f t="shared" si="261"/>
        <v>0</v>
      </c>
      <c r="CH145" s="70">
        <f t="shared" si="262"/>
        <v>0</v>
      </c>
      <c r="CI145" s="70">
        <f t="shared" si="263"/>
        <v>0</v>
      </c>
      <c r="CJ145" s="70">
        <f t="shared" si="264"/>
        <v>0</v>
      </c>
      <c r="CK145" s="70">
        <f t="shared" si="265"/>
        <v>0</v>
      </c>
      <c r="CL145">
        <f t="shared" si="271"/>
        <v>855.85310968207705</v>
      </c>
      <c r="CM145" s="64">
        <f t="shared" si="272"/>
        <v>267.99771713344751</v>
      </c>
      <c r="CN145" s="64">
        <f t="shared" si="273"/>
        <v>267.99771713344751</v>
      </c>
      <c r="CO145" s="64">
        <f t="shared" si="274"/>
        <v>0</v>
      </c>
      <c r="CP145" s="64">
        <f t="shared" si="275"/>
        <v>0</v>
      </c>
      <c r="CQ145" s="64">
        <f t="shared" si="276"/>
        <v>0</v>
      </c>
      <c r="CR145" s="64">
        <f t="shared" si="277"/>
        <v>0</v>
      </c>
      <c r="CS145" s="64">
        <f t="shared" si="278"/>
        <v>0</v>
      </c>
      <c r="CT145" s="64">
        <f t="shared" si="279"/>
        <v>0</v>
      </c>
      <c r="CU145" s="64">
        <f t="shared" si="280"/>
        <v>0</v>
      </c>
      <c r="CV145" s="64">
        <f t="shared" si="281"/>
        <v>0</v>
      </c>
      <c r="CX145" s="103">
        <f t="shared" si="282"/>
        <v>276.27729764440903</v>
      </c>
      <c r="CY145" s="103">
        <f t="shared" si="283"/>
        <v>276.27729764440903</v>
      </c>
      <c r="CZ145" s="103">
        <f t="shared" si="284"/>
        <v>276.27729764440903</v>
      </c>
      <c r="DA145" s="103">
        <f t="shared" si="285"/>
        <v>0</v>
      </c>
      <c r="DB145" s="103">
        <f t="shared" si="286"/>
        <v>0</v>
      </c>
      <c r="DC145" s="103">
        <f t="shared" si="287"/>
        <v>0</v>
      </c>
      <c r="DD145" s="103">
        <f t="shared" si="288"/>
        <v>0</v>
      </c>
      <c r="DE145" s="103">
        <f t="shared" si="289"/>
        <v>0</v>
      </c>
      <c r="DF145" s="103">
        <f t="shared" si="290"/>
        <v>0</v>
      </c>
      <c r="DG145" s="103">
        <f t="shared" si="291"/>
        <v>0</v>
      </c>
      <c r="DI145" s="70">
        <f t="shared" si="292"/>
        <v>285.2843698940257</v>
      </c>
      <c r="DJ145" s="70">
        <f t="shared" si="293"/>
        <v>285.2843698940257</v>
      </c>
      <c r="DK145" s="70">
        <f t="shared" si="294"/>
        <v>285.2843698940257</v>
      </c>
      <c r="DL145" s="70">
        <f t="shared" si="295"/>
        <v>0</v>
      </c>
      <c r="DM145" s="70">
        <f t="shared" si="296"/>
        <v>0</v>
      </c>
      <c r="DN145" s="70">
        <f t="shared" si="297"/>
        <v>0</v>
      </c>
      <c r="DO145" s="70">
        <f t="shared" si="298"/>
        <v>0</v>
      </c>
      <c r="DP145" s="70">
        <f t="shared" si="299"/>
        <v>0</v>
      </c>
      <c r="DQ145" s="70">
        <f t="shared" si="300"/>
        <v>0</v>
      </c>
      <c r="DR145" s="70">
        <f t="shared" si="301"/>
        <v>0</v>
      </c>
      <c r="DT145">
        <f t="shared" si="302"/>
        <v>40.446543086726983</v>
      </c>
      <c r="DU145">
        <f t="shared" si="303"/>
        <v>46.371984800646281</v>
      </c>
      <c r="DV145">
        <f t="shared" si="304"/>
        <v>52.712102291730318</v>
      </c>
      <c r="DX145">
        <f t="shared" si="305"/>
        <v>1.054631330369876</v>
      </c>
      <c r="DY145">
        <f t="shared" si="306"/>
        <v>1.0572094634168316</v>
      </c>
      <c r="DZ145">
        <f t="shared" si="307"/>
        <v>1.0600650656033099</v>
      </c>
      <c r="EB145">
        <f t="shared" si="308"/>
        <v>7.2297683111589057</v>
      </c>
      <c r="EC145">
        <f t="shared" si="309"/>
        <v>18.074420777897263</v>
      </c>
      <c r="ED145">
        <f t="shared" si="310"/>
        <v>0</v>
      </c>
      <c r="EE145">
        <f t="shared" si="311"/>
        <v>0</v>
      </c>
      <c r="EF145">
        <f t="shared" si="312"/>
        <v>0</v>
      </c>
      <c r="EG145">
        <f t="shared" si="313"/>
        <v>0</v>
      </c>
      <c r="EH145">
        <f t="shared" si="314"/>
        <v>0</v>
      </c>
      <c r="EI145">
        <f t="shared" si="315"/>
        <v>0</v>
      </c>
      <c r="EJ145">
        <f t="shared" si="316"/>
        <v>0</v>
      </c>
      <c r="EK145">
        <f t="shared" si="317"/>
        <v>0</v>
      </c>
      <c r="EM145">
        <f t="shared" si="318"/>
        <v>7.4484455896808628</v>
      </c>
      <c r="EN145">
        <f t="shared" si="319"/>
        <v>18.621113974202157</v>
      </c>
      <c r="EO145">
        <f t="shared" si="320"/>
        <v>16.759002576781938</v>
      </c>
      <c r="EP145">
        <f t="shared" si="321"/>
        <v>0</v>
      </c>
      <c r="EQ145">
        <f t="shared" si="322"/>
        <v>0</v>
      </c>
      <c r="ER145">
        <f t="shared" si="323"/>
        <v>0</v>
      </c>
      <c r="ES145">
        <f t="shared" si="324"/>
        <v>0</v>
      </c>
      <c r="ET145">
        <f t="shared" si="325"/>
        <v>0</v>
      </c>
      <c r="EU145">
        <f t="shared" si="326"/>
        <v>0</v>
      </c>
      <c r="EV145">
        <f t="shared" si="327"/>
        <v>0</v>
      </c>
      <c r="EX145">
        <f t="shared" si="328"/>
        <v>7.6793616095994697</v>
      </c>
      <c r="EY145">
        <f t="shared" si="329"/>
        <v>19.198404023998673</v>
      </c>
      <c r="EZ145">
        <f t="shared" si="330"/>
        <v>17.278563621598806</v>
      </c>
      <c r="FA145">
        <f t="shared" si="331"/>
        <v>0</v>
      </c>
      <c r="FB145">
        <f t="shared" si="332"/>
        <v>0</v>
      </c>
      <c r="FC145">
        <f t="shared" si="333"/>
        <v>0</v>
      </c>
      <c r="FD145">
        <f t="shared" si="334"/>
        <v>0</v>
      </c>
      <c r="FE145">
        <f t="shared" si="335"/>
        <v>0</v>
      </c>
      <c r="FF145">
        <f t="shared" si="336"/>
        <v>0</v>
      </c>
      <c r="FG145">
        <f t="shared" si="337"/>
        <v>0</v>
      </c>
      <c r="FJ145">
        <f>IF($W$2=0,0,IF(BF145&lt;=0,0,('LED Curve'!$D$19*(BF145/$W$2)^3+'LED Curve'!$D$20*(BF145/$W$2)^2+'LED Curve'!$D$21*(BF145/$W$2)^1+'LED Curve'!$D$22)*$AC$2*$W$2))</f>
        <v>873.02237118765072</v>
      </c>
      <c r="FK145">
        <f>IF($W$3=0,0,IF(BG145&lt;=0,0,('LED Curve'!$D$19*(BG145/$W$3)^3+'LED Curve'!$D$20*(BG145/$W$3)^2+'LED Curve'!$D$21*(BG145/$W$3)^1+'LED Curve'!$D$22)*$AC$3*$W$3))</f>
        <v>2182.555927969127</v>
      </c>
      <c r="FL145">
        <f>IF($W$4=0,0,IF(BH145&lt;=0,0,('LED Curve'!$D$19*(BH145/$W$4)^3+'LED Curve'!$D$20*(BH145/$W$4)^2+'LED Curve'!$D$21*(BH145/$W$4)^1+'LED Curve'!$D$22)*$AC$4*$W$4))</f>
        <v>0</v>
      </c>
      <c r="FM145">
        <f>IF($W$5=0,0,IF(BI145&lt;=0,0,('LED Curve'!$D$19*(BI145/$W$5)^3+'LED Curve'!$D$20*(BI145/$W$5)^2+'LED Curve'!$D$21*(BI145/$W$5)^1+'LED Curve'!$D$22)*$AC$5*$W$5))</f>
        <v>0</v>
      </c>
      <c r="FN145">
        <f>IF($W$6=0,0,IF(BJ145&lt;=0,0,('LED Curve'!$D$19*(BJ145/$W$6)^3+'LED Curve'!$D$20*(BJ145/$W$6)^2+'LED Curve'!$D$21*(BJ145/$W$6)^1+'LED Curve'!$D$22)*$AC$6*$W$6))</f>
        <v>0</v>
      </c>
      <c r="FO145">
        <f>IF($Z$2=0,0,IF(BK145&lt;=0,0,('LED Curve'!$D$19*(BK145/$Z$2)^3+'LED Curve'!$D$20*(BK145/$Z$2)^2+'LED Curve'!$D$21*(BK145/$Z$2)^1+'LED Curve'!$D$22)*$AE$2*$Z$2))</f>
        <v>0</v>
      </c>
      <c r="FP145">
        <f>IF($Z$3=0,0,IF(BL145&lt;=0,0,('LED Curve'!$D$19*(BL145/$Z$3)^3+'LED Curve'!$D$20*(BL145/$Z$3)^2+'LED Curve'!$D$21*(BL145/$Z$3)^1+'LED Curve'!$D$22)*$AE$3*$Z$3))</f>
        <v>0</v>
      </c>
      <c r="FQ145">
        <f>IF($Z$4=0,0,IF(BM145&lt;=0,0,('LED Curve'!$D$19*(BM145/$Z$4)^3+'LED Curve'!$D$20*(BM145/$Z$4)^2+'LED Curve'!$D$21*(BM145/$Z$4)^1+'LED Curve'!$D$22)*$AE$4*$Z$4))</f>
        <v>0</v>
      </c>
      <c r="FR145">
        <f>IF($Z$5=0,0,IF(BN145&lt;=0,0,('LED Curve'!$D$19*(BN145/$Z$5)^3+'LED Curve'!$D$20*(BN145/$Z$5)^2+'LED Curve'!$D$21*(BN145/$Z$5)^1+'LED Curve'!$D$22)*$AE$5*$Z$5))</f>
        <v>0</v>
      </c>
      <c r="FS145">
        <f>IF($Z$6=0,0,IF(BO145&lt;=0,0,('LED Curve'!$D$19*(BO145/$Z$6)^3+'LED Curve'!$D$20*(BO145/$Z$6)^2+'LED Curve'!$D$21*(BO145/$Z$6)^1+'LED Curve'!$D$22)*$AE$6*$Z$6))</f>
        <v>0</v>
      </c>
      <c r="FU145">
        <f>IF($W$2=0,0,IF(BQ145&lt;=0,0,('LED Curve'!$D$19*(BQ145/$W$2)^3+'LED Curve'!$D$20*(BQ145/$W$2)^2+'LED Curve'!$D$21*(BQ145/$W$2)^1+'LED Curve'!$D$22)*$AC$2*$W$2))</f>
        <v>886.50920670384301</v>
      </c>
      <c r="FV145">
        <f>IF($W$3=0,0,IF(BR145&lt;=0,0,('LED Curve'!$D$19*(BR145/$W$3)^3+'LED Curve'!$D$20*(BR145/$W$3)^2+'LED Curve'!$D$21*(BR145/$W$3)^1+'LED Curve'!$D$22)*$AC$3*$W$3))</f>
        <v>2216.2730167596073</v>
      </c>
      <c r="FW145">
        <f>IF($W$4=0,0,IF(BS145&lt;=0,0,('LED Curve'!$D$19*(BS145/$W$4)^3+'LED Curve'!$D$20*(BS145/$W$4)^2+'LED Curve'!$D$21*(BS145/$W$4)^1+'LED Curve'!$D$22)*$AC$4*$W$4))</f>
        <v>1994.6457150836468</v>
      </c>
      <c r="FX145">
        <f>IF($W$5=0,0,IF(BT145&lt;=0,0,('LED Curve'!$D$19*(BT145/$W$5)^3+'LED Curve'!$D$20*(BT145/$W$5)^2+'LED Curve'!$D$21*(BT145/$W$5)^1+'LED Curve'!$D$22)*$AC$5*$W$5))</f>
        <v>0</v>
      </c>
      <c r="FY145">
        <f>IF($W$6=0,0,IF(BU145&lt;=0,0,('LED Curve'!$D$19*(BU145/$W$6)^3+'LED Curve'!$D$20*(BU145/$W$6)^2+'LED Curve'!$D$21*(BU145/$W$6)^1+'LED Curve'!$D$22)*$AC$6*$W$6))</f>
        <v>0</v>
      </c>
      <c r="FZ145">
        <f>IF($Z$2=0,0,IF(BV145&lt;=0,0,('LED Curve'!$D$19*(BV145/$Z$2)^3+'LED Curve'!$D$20*(BV145/$Z$2)^2+'LED Curve'!$D$21*(BV145/$Z$2)^1+'LED Curve'!$D$22)*$AE$2*$Z$2))</f>
        <v>0</v>
      </c>
      <c r="GA145">
        <f>IF($Z$3=0,0,IF(BW145&lt;=0,0,('LED Curve'!$D$19*(BW145/$Z$3)^3+'LED Curve'!$D$20*(BW145/$Z$3)^2+'LED Curve'!$D$21*(BW145/$Z$3)^1+'LED Curve'!$D$22)*$AE$3*$Z$3))</f>
        <v>0</v>
      </c>
      <c r="GB145">
        <f>IF($Z$4=0,0,IF(BX145&lt;=0,0,('LED Curve'!$D$19*(BX145/$Z$4)^3+'LED Curve'!$D$20*(BX145/$Z$4)^2+'LED Curve'!$D$21*(BX145/$Z$4)^1+'LED Curve'!$D$22)*$AE$4*$Z$4))</f>
        <v>0</v>
      </c>
      <c r="GC145">
        <f>IF($Z$5=0,0,IF(BY145&lt;=0,0,('LED Curve'!$D$19*(BY145/$Z$5)^3+'LED Curve'!$D$20*(BY145/$Z$5)^2+'LED Curve'!$D$21*(BY145/$Z$5)^1+'LED Curve'!$D$22)*$AE$5*$Z$5))</f>
        <v>0</v>
      </c>
      <c r="GD145">
        <f>IF($Z$6=0,0,IF(BZ145&lt;=0,0,('LED Curve'!$D$19*(BZ145/$Z$6)^3+'LED Curve'!$D$20*(BZ145/$Z$6)^2+'LED Curve'!$D$21*(BZ145/$Z$6)^1+'LED Curve'!$D$22)*$AE$6*$Z$6))</f>
        <v>0</v>
      </c>
      <c r="GF145">
        <f>IF($W$2=0,0,IF(CB145&lt;=0,0,('LED Curve'!$D$19*(CB145/$W$2)^3+'LED Curve'!$D$20*(CB145/$W$2)^2+'LED Curve'!$D$21*(CB145/$W$2)^1+'LED Curve'!$D$22)*$AC$2*$W$2))</f>
        <v>899.92935808843868</v>
      </c>
      <c r="GG145">
        <f>IF($W$3=0,0,IF(CC145&lt;=0,0,('LED Curve'!$D$19*(CC145/$W$3)^3+'LED Curve'!$D$20*(CC145/$W$3)^2+'LED Curve'!$D$21*(CC145/$W$3)^1+'LED Curve'!$D$22)*$AC$3*$W$3))</f>
        <v>2249.8233952210967</v>
      </c>
      <c r="GH145">
        <f>IF($W$4=0,0,IF(CD145&lt;=0,0,('LED Curve'!$D$19*(CD145/$W$4)^3+'LED Curve'!$D$20*(CD145/$W$4)^2+'LED Curve'!$D$21*(CD145/$W$4)^1+'LED Curve'!$D$22)*$AC$4*$W$4))</f>
        <v>2024.841055698987</v>
      </c>
      <c r="GI145">
        <f>IF($W$5=0,0,IF(CE145&lt;=0,0,('LED Curve'!$D$19*(CE145/$W$5)^3+'LED Curve'!$D$20*(CE145/$W$5)^2+'LED Curve'!$D$21*(CE145/$W$5)^1+'LED Curve'!$D$22)*$AC$5*$W$5))</f>
        <v>0</v>
      </c>
      <c r="GJ145">
        <f>IF($W$6=0,0,IF(CF145&lt;=0,0,('LED Curve'!$D$19*(CF145/$W$6)^3+'LED Curve'!$D$20*(CF145/$W$6)^2+'LED Curve'!$D$21*(CF145/$W$6)^1+'LED Curve'!$D$22)*$AC$6*$W$6))</f>
        <v>0</v>
      </c>
      <c r="GK145">
        <f>IF($Z$2=0,0,IF(CG145&lt;=0,0,('LED Curve'!$D$19*(CG145/$Z$2)^3+'LED Curve'!$D$20*(CG145/$Z$2)^2+'LED Curve'!$D$21*(CG145/$Z$2)^1+'LED Curve'!$D$22)*$AE$2*$Z$2))</f>
        <v>0</v>
      </c>
      <c r="GL145">
        <f>IF($Z$3=0,0,IF(CH145&lt;=0,0,('LED Curve'!$D$19*(CH145/$Z$3)^3+'LED Curve'!$D$20*(CH145/$Z$3)^2+'LED Curve'!$D$21*(CH145/$Z$3)^1+'LED Curve'!$D$22)*$AE$3*$Z$3))</f>
        <v>0</v>
      </c>
      <c r="GM145">
        <f>IF($Z$4=0,0,IF(CI145&lt;=0,0,('LED Curve'!$D$19*(CI145/$Z$4)^3+'LED Curve'!$D$20*(CI145/$Z$4)^2+'LED Curve'!$D$21*(CI145/$Z$4)^1+'LED Curve'!$D$22)*$AE$4*$Z$4))</f>
        <v>0</v>
      </c>
      <c r="GN145">
        <f>IF($Z$5=0,0,IF(CJ145&lt;=0,0,('LED Curve'!$D$19*(CJ145/$Z$5)^3+'LED Curve'!$D$20*(CJ145/$Z$5)^2+'LED Curve'!$D$21*(CJ145/$Z$5)^1+'LED Curve'!$D$22)*$AE$5*$Z$5))</f>
        <v>0</v>
      </c>
      <c r="GO145">
        <f>IF($Z$6=0,0,IF(CK145&lt;=0,0,('LED Curve'!$D$19*(CK145/$Z$6)^3+'LED Curve'!$D$20*(CK145/$Z$6)^2+'LED Curve'!$D$21*(CK145/$Z$6)^1+'LED Curve'!$D$22)*$AE$6*$Z$6))</f>
        <v>0</v>
      </c>
      <c r="GQ145">
        <f t="shared" si="338"/>
        <v>3055.5782991567776</v>
      </c>
      <c r="GR145">
        <f t="shared" si="266"/>
        <v>1290.6824137391995</v>
      </c>
      <c r="GS145">
        <f t="shared" si="339"/>
        <v>5097.4279385470973</v>
      </c>
      <c r="GT145">
        <f t="shared" si="267"/>
        <v>2789.2020217079817</v>
      </c>
      <c r="GU145">
        <f t="shared" si="340"/>
        <v>5174.5938090085219</v>
      </c>
      <c r="GV145">
        <f t="shared" si="268"/>
        <v>2612.4817644501845</v>
      </c>
    </row>
    <row r="146" spans="1:204" ht="16.899999999999999">
      <c r="A146">
        <v>135</v>
      </c>
      <c r="B146">
        <f t="shared" si="229"/>
        <v>4.39453125E-3</v>
      </c>
      <c r="C146" s="50">
        <f t="shared" si="230"/>
        <v>150.77187131932305</v>
      </c>
      <c r="D146" s="50">
        <f t="shared" si="231"/>
        <v>167.67985702147004</v>
      </c>
      <c r="E146" s="50">
        <f t="shared" si="232"/>
        <v>184.58784272361706</v>
      </c>
      <c r="G146" s="52">
        <f t="shared" si="233"/>
        <v>2.3932043066559214</v>
      </c>
      <c r="H146" s="52">
        <f t="shared" si="234"/>
        <v>2.6615850320868257</v>
      </c>
      <c r="I146" s="52">
        <f t="shared" si="235"/>
        <v>2.9299657575177309</v>
      </c>
      <c r="J146" s="52">
        <f>IF(C146&lt;Calculation!D$19,0,G146)</f>
        <v>2.3932043066559214</v>
      </c>
      <c r="K146" s="52">
        <f>IF(D146&lt;Calculation!D$19,0,H146)</f>
        <v>2.6615850320868257</v>
      </c>
      <c r="L146" s="52">
        <f>IF(E146&lt;Calculation!D$19,0,I146)</f>
        <v>2.9299657575177309</v>
      </c>
      <c r="M146" s="52">
        <f>IF(IF(C146&lt;Calculation!D$19,0,C146*(R$3/(R$2+R$3)))&gt;0,$H$2*SIN(2*PI()*$E$2*B146)+$H$5,0)</f>
        <v>2.4096088011472943</v>
      </c>
      <c r="N146" s="52">
        <f>IF(IF(D146&lt;Calculation!D$19,0,D146*(R$3/(R$2+R$3)))&gt;0,$J$2*SIN(2*PI()*$E$2*B146)+$J$5,0)</f>
        <v>2.4838616198510888</v>
      </c>
      <c r="O146" s="52">
        <f>IF(IF(E146&lt;Calculation!D$19,0,E146*(R$3/(R$2+R$3)))&gt;0,$L$2*SIN(2*PI()*$E$2*B146)+$L$5,0)</f>
        <v>2.5646618642027796</v>
      </c>
      <c r="Q146" s="55">
        <f>(M146/Design!C$43)*10^3</f>
        <v>267.73431123858825</v>
      </c>
      <c r="R146" s="55">
        <f>(N146/Design!C$43)*10^3</f>
        <v>275.98462442789872</v>
      </c>
      <c r="S146" s="55">
        <f>(O146/Design!C$43)*10^3</f>
        <v>284.9624293558644</v>
      </c>
      <c r="U146" s="55">
        <f>(($H$2*SIN(2*PI()*$E$2*B146)+$H$5)/Design!C$43)*10^3</f>
        <v>267.73431123858825</v>
      </c>
      <c r="V146" s="55">
        <f>(($J$2*SIN(2*PI()*$E$2*B146)+$J$5)/Design!C$43)*10^3</f>
        <v>275.98462442789872</v>
      </c>
      <c r="W146" s="55">
        <f>(($L$2*SIN(2*PI()*$E$2*B146)+$L$5)/Design!C$43)*10^3</f>
        <v>284.9624293558644</v>
      </c>
      <c r="Y146" s="99">
        <f>IF(C146&lt;('LED Curve'!$D$14*(U146/$W$2)^3+'LED Curve'!$D$15*(U146/$W$2)^2+'LED Curve'!$D$16*(U146/$W$2)^1+'LED Curve'!$D$17)*$AC$2+((R$5-1)*Design!C$18),0,         ('LED Curve'!$D$14*(U146/$W$2)^3+'LED Curve'!$D$15*(U146/$W$2)^2+'LED Curve'!$D$16*(U146/$W$2)^1+'LED Curve'!$D$17)*$AC$2)</f>
        <v>26.977189023318239</v>
      </c>
      <c r="Z146" s="99">
        <f>IF(Y146=0,0,IF(C146&lt;Y146+('LED Curve'!$D$14*(U146/$W$3)^3+'LED Curve'!$D$15*(U146/$W$3)^2+'LED Curve'!$D$16*(U146/$W$3)^1+'LED Curve'!$D$17)*$AC$3+((R$5-2)*Design!C$18),0,         ('LED Curve'!$D$14*(U146/$W$3)^3+'LED Curve'!$D$15*(U146/$W$3)^2+'LED Curve'!$D$16*(U146/$W$3)^1+'LED Curve'!$D$17)*$AC$3))</f>
        <v>67.442972558295594</v>
      </c>
      <c r="AA146" s="99">
        <f>IF(Z146=0,0,IF(C146&lt;(SUM(Y146:Z146)+('LED Curve'!$D$14*(U146/$W$4)^3+'LED Curve'!$D$15*(U146/$W$4)^2+'LED Curve'!$D$16*(U146/$W$4)^1+'LED Curve'!$D$17)*$AC$4+((R$5-3)*Design!C$18)),0,         ('LED Curve'!$D$14*(U146/$W$4)^3+'LED Curve'!$D$15*(U146/$W$4)^2+'LED Curve'!$D$16*(U146/$W$4)^1+'LED Curve'!$D$17)*$AC$4))</f>
        <v>0</v>
      </c>
      <c r="AB146" s="99">
        <f>IF(AA146=0,0,IF(C146&lt;(SUM(Y146:AA146)+('LED Curve'!$D$14*(U146/$W$5)^3+'LED Curve'!$D$15*(U146/$W$5)^2+'LED Curve'!$D$16*(U146/$W$5)^1+'LED Curve'!$D$17)*$AC$5+((R$5-4)*Design!C$18)),0,         ('LED Curve'!$D$14*(U146/$W$5)^3+'LED Curve'!$D$15*(U146/$W$5)^2+'LED Curve'!$D$16*(U146/$W$5)^1+'LED Curve'!$D$17)*$AC$5))</f>
        <v>0</v>
      </c>
      <c r="AC146" s="99">
        <f>IF(AB146=0,0,IF(C146&lt;(SUM(Y146:AB146)+ ('LED Curve'!$D$14*(U146/$W$6)^3+'LED Curve'!$D$15*(U146/$W$6)^2+'LED Curve'!$D$16*(U146/$W$6)^1+'LED Curve'!$D$17)*$AC$6+((R$5-5)*Design!C$18)),0,         ('LED Curve'!$D$14*(U146/$W$6)^3+'LED Curve'!$D$15*(U146/$W$6)^2+'LED Curve'!$D$16*(U146/$W$6)^1+'LED Curve'!$D$17)*$AC$6))</f>
        <v>0</v>
      </c>
      <c r="AD146" s="99">
        <f>IF(AC146=0,0,IF(C146&lt;(SUM(Y146:AC146)+('LED Curve'!$D$14*(U146/$Z$2)^3+'LED Curve'!$D$15*(U146/$Z$2)^2+'LED Curve'!$D$16*(U146/$Z$2)^1+'LED Curve'!$D$17)*$AE$2+((R$5-6)*Design!C$18)),0,         ('LED Curve'!$D$14*(U146/$Z$2)^3+'LED Curve'!$D$15*(U146/$Z$2)^2+'LED Curve'!$D$16*(U146/$Z$2)^1+'LED Curve'!$D$17)*$AE$2))</f>
        <v>0</v>
      </c>
      <c r="AE146" s="99">
        <f>IF(AD146=0,0,IF(C146&lt;(SUM(Y146:AD146)+('LED Curve'!$D$14*(U146/$Z$3)^3+'LED Curve'!$D$15*(U146/$Z$3)^2+'LED Curve'!$D$16*(U146/$Z$3)^1+'LED Curve'!$D$17)*$AE$3+((R$5-7)*Design!C$18)),0,         ('LED Curve'!$D$14*(U146/$Z$3)^3+'LED Curve'!$D$15*(U146/$Z$3)^2+'LED Curve'!$D$16*(U146/$Z$3)^1+'LED Curve'!$D$17)*$AE$3))</f>
        <v>0</v>
      </c>
      <c r="AF146" s="99">
        <f>IF(AE146=0,0,IF(C146&lt;(SUM(Y146:AE146)+('LED Curve'!$D$14*(U146/$Z$4)^3+'LED Curve'!$D$15*(U146/$Z$4)^2+'LED Curve'!$D$16*(U146/$Z$4)^1+'LED Curve'!$D$17)*$AE$4+((R$5-8)*Design!C$18)),0,         ('LED Curve'!$D$14*(U146/$Z$4)^3+'LED Curve'!$D$15*(U146/$Z$4)^2+'LED Curve'!$D$16*(U146/$Z$4)^1+'LED Curve'!$D$17)*$AE$4))</f>
        <v>0</v>
      </c>
      <c r="AG146" s="99">
        <f>IF(AF146=0,0,IF(C146&lt;(SUM(Y146:AF146)+('LED Curve'!$D$14*(U146/$Z$5)^3+'LED Curve'!$D$15*(U146/$Z$5)^2+'LED Curve'!$D$16*(U146/$Z$5)^1+'LED Curve'!$D$17)*$AE$5+((R$5-9)*Design!C$18)),0,         ('LED Curve'!$D$14*(U146/$Z$5)^3+'LED Curve'!$D$15*(U146/$Z$5)^2+'LED Curve'!$D$16*(U146/$Z$5)^1+'LED Curve'!$D$17)*$AE$5))</f>
        <v>0</v>
      </c>
      <c r="AH146" s="99">
        <f>IF(AG146=0,0,IF(C146&lt;(SUM(Y146:AG146)+('LED Curve'!$D$14*(U146/$Z$6)^3+'LED Curve'!$D$15*(U146/$Z$6)^2+'LED Curve'!$D$16*(U146/$Z$6)^1+'LED Curve'!$D$17)*$AE$6+((R$5-10)*Design!C$18)),0,         ('LED Curve'!$D$14*(U146/$Z$6)^3+'LED Curve'!$D$15*(U146/$Z$6)^2+'LED Curve'!$D$16*(U146/$Z$6)^1+'LED Curve'!$D$17)*$AE$6))</f>
        <v>0</v>
      </c>
      <c r="AI146">
        <f t="shared" si="269"/>
        <v>94.420161581613826</v>
      </c>
      <c r="AJ146" s="57">
        <f>IF(D146&lt;('LED Curve'!$D$14*(V146/$W$2)^3+'LED Curve'!$D$15*(V146/$W$2)^2+'LED Curve'!$D$16*(V146/$W$2)^1+'LED Curve'!$D$17)*$AC$2+((R$5-1)*Design!C$18),0,         ('LED Curve'!$D$14*(V146/$W$2)^3+'LED Curve'!$D$15*(V146/$W$2)^2+'LED Curve'!$D$16*(V146/$W$2)^1+'LED Curve'!$D$17)*$AC$2)</f>
        <v>26.960978594875211</v>
      </c>
      <c r="AK146" s="57">
        <f>IF(AJ146=0,0,IF(D146&lt;AJ146+('LED Curve'!$D$14*(V146/$W$3)^3+'LED Curve'!$D$15*(V146/$W$3)^2+'LED Curve'!$D$16*(V146/$W$3)^1+'LED Curve'!$D$17)*$AC$3+((R$5-1)*Design!C$18),0,         ('LED Curve'!$D$14*(V146/$W$3)^3+'LED Curve'!$D$15*(V146/$W$3)^2+'LED Curve'!$D$16*(V146/$W$3)^1+'LED Curve'!$D$17)*$AC$3))</f>
        <v>67.40244648718803</v>
      </c>
      <c r="AL146" s="57">
        <f>IF(AK146=0,0,IF(D146&lt;(SUM(AJ146:AK146)+('LED Curve'!$D$14*(V146/$W$4)^3+'LED Curve'!$D$15*(V146/$W$4)^2+'LED Curve'!$D$16*(V146/$W$4)^1+'LED Curve'!$D$17)*$AC$4+((R$5-1)*Design!C$18)),0,         ('LED Curve'!$D$14*(V146/$W$4)^3+'LED Curve'!$D$15*(V146/$W$4)^2+'LED Curve'!$D$16*(V146/$W$4)^1+'LED Curve'!$D$17)*$AC$4))</f>
        <v>60.662201838469223</v>
      </c>
      <c r="AM146" s="57">
        <f>IF(AL146=0,0,IF(D146&lt;(SUM(AJ146:AL146)+('LED Curve'!$D$14*(V146/$W$5)^3+'LED Curve'!$D$15*(V146/$W$5)^2+'LED Curve'!$D$16*(V146/$W$5)^1+'LED Curve'!$D$17)*$AC$5+((R$5-1)*Design!C$18)),0,         ('LED Curve'!$D$14*(V146/$W$5)^3+'LED Curve'!$D$15*(V146/$W$5)^2+'LED Curve'!$D$16*(V146/$W$5)^1+'LED Curve'!$D$17)*$AC$5))</f>
        <v>0</v>
      </c>
      <c r="AN146" s="57">
        <f>IF(AM146=0,0,IF(D146&lt;(SUM(AJ146:AM146)+ ('LED Curve'!$D$14*(V146/$W$6)^3+'LED Curve'!$D$15*(V146/$W$6)^2+'LED Curve'!$D$16*(V146/$W$6)^1+'LED Curve'!$D$17)*$AC$6+((R$5-1)*Design!C$18)),0,         ('LED Curve'!$D$14*(V146/$W$6)^3+'LED Curve'!$D$15*(V146/$W$6)^2+'LED Curve'!$D$16*(V146/$W$6)^1+'LED Curve'!$D$17)*$AC$6))</f>
        <v>0</v>
      </c>
      <c r="AO146" s="57">
        <f>IF(AN146=0,0,IF(D146&lt;(SUM(AJ146:AN146)+('LED Curve'!$D$14*(V146/$Z$2)^3+'LED Curve'!$D$15*(V146/$Z$2)^2+'LED Curve'!$D$16*(V146/$Z$2)^1+'LED Curve'!$D$17)*$AE$2+((R$5-1)*Design!C$18)),0,         ('LED Curve'!$D$14*(V146/$Z$2)^3+'LED Curve'!$D$15*(V146/$Z$2)^2+'LED Curve'!$D$16*(V146/$Z$2)^1+'LED Curve'!$D$17)*$AE$2))</f>
        <v>0</v>
      </c>
      <c r="AP146" s="57">
        <f>IF(AO146=0,0,IF(D146&lt;(SUM(AJ146:AO146)+('LED Curve'!$D$14*(V146/$Z$3)^3+'LED Curve'!$D$15*(V146/$Z$3)^2+'LED Curve'!$D$16*(V146/$Z$3)^1+'LED Curve'!$D$17)*$AE$3+((R$5-1)*Design!C$18)),0,         ('LED Curve'!$D$14*(V146/$Z$3)^3+'LED Curve'!$D$15*(V146/$Z$3)^2+'LED Curve'!$D$16*(V146/$Z$3)^1+'LED Curve'!$D$17)*$AE$3))</f>
        <v>0</v>
      </c>
      <c r="AQ146" s="57">
        <f>IF(AP146=0,0,IF(D146&lt;(SUM(AJ146:AP146)+('LED Curve'!$D$14*(V146/$Z$4)^3+'LED Curve'!$D$15*(V146/$Z$4)^2+'LED Curve'!$D$16*(V146/$Z$4)^1+'LED Curve'!$D$17)*$AE$4+((R$5-1)*Design!C$18)),0,         ('LED Curve'!$D$14*(V146/$Z$4)^3+'LED Curve'!$D$15*(V146/$Z$4)^2+'LED Curve'!$D$16*(V146/$Z$4)^1+'LED Curve'!$D$17)*$AE$4))</f>
        <v>0</v>
      </c>
      <c r="AR146" s="57">
        <f>IF(AQ146=0,0,IF(D146&lt;(SUM(AJ146:AQ146)+('LED Curve'!$D$14*(V146/$Z$5)^3+'LED Curve'!$D$15*(V146/$Z$5)^2+'LED Curve'!$D$16*(V146/$Z$5)^1+'LED Curve'!$D$17)*$AE$5+((R$5-1)*Design!C$18)),0,         ('LED Curve'!$D$14*(V146/$Z$5)^3+'LED Curve'!$D$15*(V146/$Z$5)^2+'LED Curve'!$D$16*(V146/$Z$5)^1+'LED Curve'!$D$17)*$AE$5))</f>
        <v>0</v>
      </c>
      <c r="AS146" s="57">
        <f>IF(AR146=0,0,IF(D146&lt;(SUM(AJ146:AR146)+('LED Curve'!$D$14*(V146/$Z$6)^3+'LED Curve'!$D$15*(V146/$Z$6)^2+'LED Curve'!$D$16*(V146/$Z$6)^1+'LED Curve'!$D$17)*$AE$6+((R$5-1)*Design!C$18)),0,         ('LED Curve'!$D$14*(V146/$Z$6)^3+'LED Curve'!$D$15*(V146/$Z$6)^2+'LED Curve'!$D$16*(V146/$Z$6)^1+'LED Curve'!$D$17)*$AE$6))</f>
        <v>0</v>
      </c>
      <c r="AU146" s="59">
        <f>IF(E146&lt;('LED Curve'!$D$14*(W146/$W$2)^3+'LED Curve'!$D$15*(W146/$W$2)^2+'LED Curve'!$D$16*(W146/$W$2)^1+'LED Curve'!$D$17)*$AC$2+((R$5-1)*Design!C$18),0,         ('LED Curve'!$D$14*(W146/$W$2)^3+'LED Curve'!$D$15*(W146/$W$2)^2+'LED Curve'!$D$16*(W146/$W$2)^1+'LED Curve'!$D$17)*$AC$2)</f>
        <v>26.92019360478449</v>
      </c>
      <c r="AV146" s="59">
        <f>IF(AU146=0,0,IF(E146&lt;AU146+('LED Curve'!$D$14*(W146/$W$3)^3+'LED Curve'!$D$15*(W146/$W$3)^2+'LED Curve'!$D$16*(W146/$W$3)^1+'LED Curve'!$D$17)*$AC$3+((R$5-2)*Design!C$18),0,         ('LED Curve'!$D$14*(W146/$W$3)^3+'LED Curve'!$D$15*(W146/$W$3)^2+'LED Curve'!$D$16*(W146/$W$3)^1+'LED Curve'!$D$17)*$AC$3))</f>
        <v>67.300484011961231</v>
      </c>
      <c r="AW146" s="59">
        <f>IF(AV146=0,0,IF(E146&lt;(SUM(AU146:AV146)+('LED Curve'!$D$14*(W146/$W$4)^3+'LED Curve'!$D$15*(W146/$W$4)^2+'LED Curve'!$D$16*(W146/$W$4)^1+'LED Curve'!$D$17)*$AC$4+((R$5-3)*Design!C$18)),0,         ('LED Curve'!$D$14*(W146/$W$4)^3+'LED Curve'!$D$15*(W146/$W$4)^2+'LED Curve'!$D$16*(W146/$W$4)^1+'LED Curve'!$D$17)*$AC$4))</f>
        <v>60.570435610765102</v>
      </c>
      <c r="AX146" s="59">
        <f>IF(AW146=0,0,IF(E146&lt;(SUM(AU146:AW146)+('LED Curve'!$D$14*(W146/$W$5)^3+'LED Curve'!$D$15*(W146/$W$5)^2+'LED Curve'!$D$16*(W146/$W$5)^1+'LED Curve'!$D$17)*$AC$5+((R$5-4)*Design!C$18)),0,         ('LED Curve'!$D$14*(W146/$W$5)^3+'LED Curve'!$D$15*(W146/$W$5)^2+'LED Curve'!$D$16*(W146/$W$5)^1+'LED Curve'!$D$17)*$AC$5))</f>
        <v>0</v>
      </c>
      <c r="AY146" s="59">
        <f>IF(AX146=0,0,IF(E146&lt;(SUM(AU146:AX146)+ ('LED Curve'!$D$14*(W146/$W$6)^3+'LED Curve'!$D$15*(W146/$W$6)^2+'LED Curve'!$D$16*(W146/$W$6)^1+'LED Curve'!$D$17)*$AC$6+((R$5-5)*Design!C$18)),0,         ('LED Curve'!$D$14*(W146/$W$6)^3+'LED Curve'!$D$15*(W146/$W$6)^2+'LED Curve'!$D$16*(W146/$W$6)^1+'LED Curve'!$D$17)*$AC$6))</f>
        <v>0</v>
      </c>
      <c r="AZ146" s="59">
        <f>IF(AY146=0,0,IF(E146&lt;(SUM(AU146:AY146)+('LED Curve'!$D$14*(W146/$Z$2)^3+'LED Curve'!$D$15*(W146/$Z$2)^2+'LED Curve'!$D$16*(W146/$Z$2)^1+'LED Curve'!$D$17)*$AE$2+((R$5-6)*Design!C$18)),0,         ('LED Curve'!$D$14*(W146/$Z$2)^3+'LED Curve'!$D$15*(W146/$Z$2)^2+'LED Curve'!$D$16*(W146/$Z$2)^1+'LED Curve'!$D$17)*$AE$2))</f>
        <v>0</v>
      </c>
      <c r="BA146" s="59">
        <f>IF(AZ146=0,0,IF(E146&lt;(SUM(AU146:AZ146)+('LED Curve'!$D$14*(W146/$Z$3)^3+'LED Curve'!$D$15*(W146/$Z$3)^2+'LED Curve'!$D$16*(W146/$Z$3)^1+'LED Curve'!$D$17)*$AE$3+((R$5-7)*Design!C$18)),0,         ('LED Curve'!$D$14*(W146/$Z$3)^3+'LED Curve'!$D$15*(W146/$Z$3)^2+'LED Curve'!$D$16*(W146/$Z$3)^1+'LED Curve'!$D$17)*$AE$3))</f>
        <v>0</v>
      </c>
      <c r="BB146" s="59">
        <f>IF(BA146=0,0,IF(E146&lt;(SUM(AU146:BA146)+('LED Curve'!$D$14*(W146/$Z$4)^3+'LED Curve'!$D$15*(W146/$Z$4)^2+'LED Curve'!$D$16*(W146/$Z$4)^1+'LED Curve'!$D$17)*$AE$4+((R$5-8)*Design!C$18)),0,         ('LED Curve'!$D$14*(W146/$Z$4)^3+'LED Curve'!$D$15*(W146/$Z$4)^2+'LED Curve'!$D$16*(W146/$Z$4)^1+'LED Curve'!$D$17)*$AE$4))</f>
        <v>0</v>
      </c>
      <c r="BC146" s="59">
        <f>IF(BB146=0,0,IF(E146&lt;(SUM(AU146:BB146)+('LED Curve'!$D$14*(W146/$Z$5)^3+'LED Curve'!$D$15*(W146/$Z$5)^2+'LED Curve'!$D$16*(W146/$Z$5)^1+'LED Curve'!$D$17)*$AE$5+((R$5-9)*Design!C$18)),0,         ('LED Curve'!$D$14*(W146/$Z$5)^3+'LED Curve'!$D$15*(W146/$Z$5)^2+'LED Curve'!$D$16*(W146/$Z$5)^1+'LED Curve'!$D$17)*$AE$5))</f>
        <v>0</v>
      </c>
      <c r="BD146" s="59">
        <f>IF(BC146=0,0,IF(E146&lt;(SUM(AU146:BC146)+('LED Curve'!$D$14*(W146/$Z$6)^3+'LED Curve'!$D$15*(W146/$Z$6)^2+'LED Curve'!$D$16*(W146/$Z$6)^1+'LED Curve'!$D$17)*$AE$6+((R$5-10)*Design!C$18)),0,         ('LED Curve'!$D$14*(W146/$Z$6)^3+'LED Curve'!$D$15*(W146/$Z$6)^2+'LED Curve'!$D$16*(W146/$Z$6)^1+'LED Curve'!$D$17)*$AE$6))</f>
        <v>0</v>
      </c>
      <c r="BE146">
        <f t="shared" si="270"/>
        <v>154.79111322751083</v>
      </c>
      <c r="BF146" s="64">
        <f t="shared" si="236"/>
        <v>267.73431123858825</v>
      </c>
      <c r="BG146" s="64">
        <f t="shared" si="237"/>
        <v>267.73431123858825</v>
      </c>
      <c r="BH146" s="64">
        <f t="shared" si="238"/>
        <v>0</v>
      </c>
      <c r="BI146" s="64">
        <f t="shared" si="239"/>
        <v>0</v>
      </c>
      <c r="BJ146" s="64">
        <f t="shared" si="240"/>
        <v>0</v>
      </c>
      <c r="BK146" s="64">
        <f t="shared" si="241"/>
        <v>0</v>
      </c>
      <c r="BL146" s="64">
        <f t="shared" si="242"/>
        <v>0</v>
      </c>
      <c r="BM146" s="64">
        <f t="shared" si="243"/>
        <v>0</v>
      </c>
      <c r="BN146" s="64">
        <f t="shared" si="244"/>
        <v>0</v>
      </c>
      <c r="BO146" s="64">
        <f t="shared" si="245"/>
        <v>0</v>
      </c>
      <c r="BQ146" s="67">
        <f t="shared" si="246"/>
        <v>275.98462442789872</v>
      </c>
      <c r="BR146" s="67">
        <f t="shared" si="247"/>
        <v>275.98462442789872</v>
      </c>
      <c r="BS146" s="67">
        <f t="shared" si="248"/>
        <v>275.98462442789872</v>
      </c>
      <c r="BT146" s="67">
        <f t="shared" si="249"/>
        <v>0</v>
      </c>
      <c r="BU146" s="67">
        <f t="shared" si="250"/>
        <v>0</v>
      </c>
      <c r="BV146" s="67">
        <f t="shared" si="251"/>
        <v>0</v>
      </c>
      <c r="BW146" s="67">
        <f t="shared" si="252"/>
        <v>0</v>
      </c>
      <c r="BX146" s="67">
        <f t="shared" si="253"/>
        <v>0</v>
      </c>
      <c r="BY146" s="67">
        <f t="shared" si="254"/>
        <v>0</v>
      </c>
      <c r="BZ146" s="67">
        <f t="shared" si="255"/>
        <v>0</v>
      </c>
      <c r="CB146" s="70">
        <f t="shared" si="256"/>
        <v>284.9624293558644</v>
      </c>
      <c r="CC146" s="70">
        <f t="shared" si="257"/>
        <v>284.9624293558644</v>
      </c>
      <c r="CD146" s="70">
        <f t="shared" si="258"/>
        <v>284.9624293558644</v>
      </c>
      <c r="CE146" s="70">
        <f t="shared" si="259"/>
        <v>0</v>
      </c>
      <c r="CF146" s="70">
        <f t="shared" si="260"/>
        <v>0</v>
      </c>
      <c r="CG146" s="70">
        <f t="shared" si="261"/>
        <v>0</v>
      </c>
      <c r="CH146" s="70">
        <f t="shared" si="262"/>
        <v>0</v>
      </c>
      <c r="CI146" s="70">
        <f t="shared" si="263"/>
        <v>0</v>
      </c>
      <c r="CJ146" s="70">
        <f t="shared" si="264"/>
        <v>0</v>
      </c>
      <c r="CK146" s="70">
        <f t="shared" si="265"/>
        <v>0</v>
      </c>
      <c r="CL146">
        <f t="shared" si="271"/>
        <v>854.8872880675932</v>
      </c>
      <c r="CM146" s="64">
        <f t="shared" si="272"/>
        <v>267.73431123858825</v>
      </c>
      <c r="CN146" s="64">
        <f t="shared" si="273"/>
        <v>267.73431123858825</v>
      </c>
      <c r="CO146" s="64">
        <f t="shared" si="274"/>
        <v>0</v>
      </c>
      <c r="CP146" s="64">
        <f t="shared" si="275"/>
        <v>0</v>
      </c>
      <c r="CQ146" s="64">
        <f t="shared" si="276"/>
        <v>0</v>
      </c>
      <c r="CR146" s="64">
        <f t="shared" si="277"/>
        <v>0</v>
      </c>
      <c r="CS146" s="64">
        <f t="shared" si="278"/>
        <v>0</v>
      </c>
      <c r="CT146" s="64">
        <f t="shared" si="279"/>
        <v>0</v>
      </c>
      <c r="CU146" s="64">
        <f t="shared" si="280"/>
        <v>0</v>
      </c>
      <c r="CV146" s="64">
        <f t="shared" si="281"/>
        <v>0</v>
      </c>
      <c r="CX146" s="103">
        <f t="shared" si="282"/>
        <v>275.98462442789872</v>
      </c>
      <c r="CY146" s="103">
        <f t="shared" si="283"/>
        <v>275.98462442789872</v>
      </c>
      <c r="CZ146" s="103">
        <f t="shared" si="284"/>
        <v>275.98462442789872</v>
      </c>
      <c r="DA146" s="103">
        <f t="shared" si="285"/>
        <v>0</v>
      </c>
      <c r="DB146" s="103">
        <f t="shared" si="286"/>
        <v>0</v>
      </c>
      <c r="DC146" s="103">
        <f t="shared" si="287"/>
        <v>0</v>
      </c>
      <c r="DD146" s="103">
        <f t="shared" si="288"/>
        <v>0</v>
      </c>
      <c r="DE146" s="103">
        <f t="shared" si="289"/>
        <v>0</v>
      </c>
      <c r="DF146" s="103">
        <f t="shared" si="290"/>
        <v>0</v>
      </c>
      <c r="DG146" s="103">
        <f t="shared" si="291"/>
        <v>0</v>
      </c>
      <c r="DI146" s="70">
        <f t="shared" si="292"/>
        <v>284.9624293558644</v>
      </c>
      <c r="DJ146" s="70">
        <f t="shared" si="293"/>
        <v>284.9624293558644</v>
      </c>
      <c r="DK146" s="70">
        <f t="shared" si="294"/>
        <v>284.9624293558644</v>
      </c>
      <c r="DL146" s="70">
        <f t="shared" si="295"/>
        <v>0</v>
      </c>
      <c r="DM146" s="70">
        <f t="shared" si="296"/>
        <v>0</v>
      </c>
      <c r="DN146" s="70">
        <f t="shared" si="297"/>
        <v>0</v>
      </c>
      <c r="DO146" s="70">
        <f t="shared" si="298"/>
        <v>0</v>
      </c>
      <c r="DP146" s="70">
        <f t="shared" si="299"/>
        <v>0</v>
      </c>
      <c r="DQ146" s="70">
        <f t="shared" si="300"/>
        <v>0</v>
      </c>
      <c r="DR146" s="70">
        <f t="shared" si="301"/>
        <v>0</v>
      </c>
      <c r="DT146">
        <f t="shared" si="302"/>
        <v>40.366803121832021</v>
      </c>
      <c r="DU146">
        <f t="shared" si="303"/>
        <v>46.277062364194165</v>
      </c>
      <c r="DV146">
        <f t="shared" si="304"/>
        <v>52.600600092080136</v>
      </c>
      <c r="DX146">
        <f t="shared" si="305"/>
        <v>1.0668387659122074</v>
      </c>
      <c r="DY146">
        <f t="shared" si="306"/>
        <v>1.0697935566932189</v>
      </c>
      <c r="DZ146">
        <f t="shared" si="307"/>
        <v>1.0730589705341342</v>
      </c>
      <c r="EB146">
        <f t="shared" si="308"/>
        <v>7.2227191223113127</v>
      </c>
      <c r="EC146">
        <f t="shared" si="309"/>
        <v>18.056797805778277</v>
      </c>
      <c r="ED146">
        <f t="shared" si="310"/>
        <v>0</v>
      </c>
      <c r="EE146">
        <f t="shared" si="311"/>
        <v>0</v>
      </c>
      <c r="EF146">
        <f t="shared" si="312"/>
        <v>0</v>
      </c>
      <c r="EG146">
        <f t="shared" si="313"/>
        <v>0</v>
      </c>
      <c r="EH146">
        <f t="shared" si="314"/>
        <v>0</v>
      </c>
      <c r="EI146">
        <f t="shared" si="315"/>
        <v>0</v>
      </c>
      <c r="EJ146">
        <f t="shared" si="316"/>
        <v>0</v>
      </c>
      <c r="EK146">
        <f t="shared" si="317"/>
        <v>0</v>
      </c>
      <c r="EM146">
        <f t="shared" si="318"/>
        <v>7.4408155517152519</v>
      </c>
      <c r="EN146">
        <f t="shared" si="319"/>
        <v>18.602038879288131</v>
      </c>
      <c r="EO146">
        <f t="shared" si="320"/>
        <v>16.741834991359315</v>
      </c>
      <c r="EP146">
        <f t="shared" si="321"/>
        <v>0</v>
      </c>
      <c r="EQ146">
        <f t="shared" si="322"/>
        <v>0</v>
      </c>
      <c r="ER146">
        <f t="shared" si="323"/>
        <v>0</v>
      </c>
      <c r="ES146">
        <f t="shared" si="324"/>
        <v>0</v>
      </c>
      <c r="ET146">
        <f t="shared" si="325"/>
        <v>0</v>
      </c>
      <c r="EU146">
        <f t="shared" si="326"/>
        <v>0</v>
      </c>
      <c r="EV146">
        <f t="shared" si="327"/>
        <v>0</v>
      </c>
      <c r="EX146">
        <f t="shared" si="328"/>
        <v>7.6712437683495933</v>
      </c>
      <c r="EY146">
        <f t="shared" si="329"/>
        <v>19.178109420873984</v>
      </c>
      <c r="EZ146">
        <f t="shared" si="330"/>
        <v>17.260298478786584</v>
      </c>
      <c r="FA146">
        <f t="shared" si="331"/>
        <v>0</v>
      </c>
      <c r="FB146">
        <f t="shared" si="332"/>
        <v>0</v>
      </c>
      <c r="FC146">
        <f t="shared" si="333"/>
        <v>0</v>
      </c>
      <c r="FD146">
        <f t="shared" si="334"/>
        <v>0</v>
      </c>
      <c r="FE146">
        <f t="shared" si="335"/>
        <v>0</v>
      </c>
      <c r="FF146">
        <f t="shared" si="336"/>
        <v>0</v>
      </c>
      <c r="FG146">
        <f t="shared" si="337"/>
        <v>0</v>
      </c>
      <c r="FJ146">
        <f>IF($W$2=0,0,IF(BF146&lt;=0,0,('LED Curve'!$D$19*(BF146/$W$2)^3+'LED Curve'!$D$20*(BF146/$W$2)^2+'LED Curve'!$D$21*(BF146/$W$2)^1+'LED Curve'!$D$22)*$AC$2*$W$2))</f>
        <v>872.57550620908683</v>
      </c>
      <c r="FK146">
        <f>IF($W$3=0,0,IF(BG146&lt;=0,0,('LED Curve'!$D$19*(BG146/$W$3)^3+'LED Curve'!$D$20*(BG146/$W$3)^2+'LED Curve'!$D$21*(BG146/$W$3)^1+'LED Curve'!$D$22)*$AC$3*$W$3))</f>
        <v>2181.4387655227169</v>
      </c>
      <c r="FL146">
        <f>IF($W$4=0,0,IF(BH146&lt;=0,0,('LED Curve'!$D$19*(BH146/$W$4)^3+'LED Curve'!$D$20*(BH146/$W$4)^2+'LED Curve'!$D$21*(BH146/$W$4)^1+'LED Curve'!$D$22)*$AC$4*$W$4))</f>
        <v>0</v>
      </c>
      <c r="FM146">
        <f>IF($W$5=0,0,IF(BI146&lt;=0,0,('LED Curve'!$D$19*(BI146/$W$5)^3+'LED Curve'!$D$20*(BI146/$W$5)^2+'LED Curve'!$D$21*(BI146/$W$5)^1+'LED Curve'!$D$22)*$AC$5*$W$5))</f>
        <v>0</v>
      </c>
      <c r="FN146">
        <f>IF($W$6=0,0,IF(BJ146&lt;=0,0,('LED Curve'!$D$19*(BJ146/$W$6)^3+'LED Curve'!$D$20*(BJ146/$W$6)^2+'LED Curve'!$D$21*(BJ146/$W$6)^1+'LED Curve'!$D$22)*$AC$6*$W$6))</f>
        <v>0</v>
      </c>
      <c r="FO146">
        <f>IF($Z$2=0,0,IF(BK146&lt;=0,0,('LED Curve'!$D$19*(BK146/$Z$2)^3+'LED Curve'!$D$20*(BK146/$Z$2)^2+'LED Curve'!$D$21*(BK146/$Z$2)^1+'LED Curve'!$D$22)*$AE$2*$Z$2))</f>
        <v>0</v>
      </c>
      <c r="FP146">
        <f>IF($Z$3=0,0,IF(BL146&lt;=0,0,('LED Curve'!$D$19*(BL146/$Z$3)^3+'LED Curve'!$D$20*(BL146/$Z$3)^2+'LED Curve'!$D$21*(BL146/$Z$3)^1+'LED Curve'!$D$22)*$AE$3*$Z$3))</f>
        <v>0</v>
      </c>
      <c r="FQ146">
        <f>IF($Z$4=0,0,IF(BM146&lt;=0,0,('LED Curve'!$D$19*(BM146/$Z$4)^3+'LED Curve'!$D$20*(BM146/$Z$4)^2+'LED Curve'!$D$21*(BM146/$Z$4)^1+'LED Curve'!$D$22)*$AE$4*$Z$4))</f>
        <v>0</v>
      </c>
      <c r="FR146">
        <f>IF($Z$5=0,0,IF(BN146&lt;=0,0,('LED Curve'!$D$19*(BN146/$Z$5)^3+'LED Curve'!$D$20*(BN146/$Z$5)^2+'LED Curve'!$D$21*(BN146/$Z$5)^1+'LED Curve'!$D$22)*$AE$5*$Z$5))</f>
        <v>0</v>
      </c>
      <c r="FS146">
        <f>IF($Z$6=0,0,IF(BO146&lt;=0,0,('LED Curve'!$D$19*(BO146/$Z$6)^3+'LED Curve'!$D$20*(BO146/$Z$6)^2+'LED Curve'!$D$21*(BO146/$Z$6)^1+'LED Curve'!$D$22)*$AE$6*$Z$6))</f>
        <v>0</v>
      </c>
      <c r="FU146">
        <f>IF($W$2=0,0,IF(BQ146&lt;=0,0,('LED Curve'!$D$19*(BQ146/$W$2)^3+'LED Curve'!$D$20*(BQ146/$W$2)^2+'LED Curve'!$D$21*(BQ146/$W$2)^1+'LED Curve'!$D$22)*$AC$2*$W$2))</f>
        <v>886.05109320498161</v>
      </c>
      <c r="FV146">
        <f>IF($W$3=0,0,IF(BR146&lt;=0,0,('LED Curve'!$D$19*(BR146/$W$3)^3+'LED Curve'!$D$20*(BR146/$W$3)^2+'LED Curve'!$D$21*(BR146/$W$3)^1+'LED Curve'!$D$22)*$AC$3*$W$3))</f>
        <v>2215.127733012454</v>
      </c>
      <c r="FW146">
        <f>IF($W$4=0,0,IF(BS146&lt;=0,0,('LED Curve'!$D$19*(BS146/$W$4)^3+'LED Curve'!$D$20*(BS146/$W$4)^2+'LED Curve'!$D$21*(BS146/$W$4)^1+'LED Curve'!$D$22)*$AC$4*$W$4))</f>
        <v>1993.6149597112087</v>
      </c>
      <c r="FX146">
        <f>IF($W$5=0,0,IF(BT146&lt;=0,0,('LED Curve'!$D$19*(BT146/$W$5)^3+'LED Curve'!$D$20*(BT146/$W$5)^2+'LED Curve'!$D$21*(BT146/$W$5)^1+'LED Curve'!$D$22)*$AC$5*$W$5))</f>
        <v>0</v>
      </c>
      <c r="FY146">
        <f>IF($W$6=0,0,IF(BU146&lt;=0,0,('LED Curve'!$D$19*(BU146/$W$6)^3+'LED Curve'!$D$20*(BU146/$W$6)^2+'LED Curve'!$D$21*(BU146/$W$6)^1+'LED Curve'!$D$22)*$AC$6*$W$6))</f>
        <v>0</v>
      </c>
      <c r="FZ146">
        <f>IF($Z$2=0,0,IF(BV146&lt;=0,0,('LED Curve'!$D$19*(BV146/$Z$2)^3+'LED Curve'!$D$20*(BV146/$Z$2)^2+'LED Curve'!$D$21*(BV146/$Z$2)^1+'LED Curve'!$D$22)*$AE$2*$Z$2))</f>
        <v>0</v>
      </c>
      <c r="GA146">
        <f>IF($Z$3=0,0,IF(BW146&lt;=0,0,('LED Curve'!$D$19*(BW146/$Z$3)^3+'LED Curve'!$D$20*(BW146/$Z$3)^2+'LED Curve'!$D$21*(BW146/$Z$3)^1+'LED Curve'!$D$22)*$AE$3*$Z$3))</f>
        <v>0</v>
      </c>
      <c r="GB146">
        <f>IF($Z$4=0,0,IF(BX146&lt;=0,0,('LED Curve'!$D$19*(BX146/$Z$4)^3+'LED Curve'!$D$20*(BX146/$Z$4)^2+'LED Curve'!$D$21*(BX146/$Z$4)^1+'LED Curve'!$D$22)*$AE$4*$Z$4))</f>
        <v>0</v>
      </c>
      <c r="GC146">
        <f>IF($Z$5=0,0,IF(BY146&lt;=0,0,('LED Curve'!$D$19*(BY146/$Z$5)^3+'LED Curve'!$D$20*(BY146/$Z$5)^2+'LED Curve'!$D$21*(BY146/$Z$5)^1+'LED Curve'!$D$22)*$AE$5*$Z$5))</f>
        <v>0</v>
      </c>
      <c r="GD146">
        <f>IF($Z$6=0,0,IF(BZ146&lt;=0,0,('LED Curve'!$D$19*(BZ146/$Z$6)^3+'LED Curve'!$D$20*(BZ146/$Z$6)^2+'LED Curve'!$D$21*(BZ146/$Z$6)^1+'LED Curve'!$D$22)*$AE$6*$Z$6))</f>
        <v>0</v>
      </c>
      <c r="GF146">
        <f>IF($W$2=0,0,IF(CB146&lt;=0,0,('LED Curve'!$D$19*(CB146/$W$2)^3+'LED Curve'!$D$20*(CB146/$W$2)^2+'LED Curve'!$D$21*(CB146/$W$2)^1+'LED Curve'!$D$22)*$AC$2*$W$2))</f>
        <v>899.47251240523974</v>
      </c>
      <c r="GG146">
        <f>IF($W$3=0,0,IF(CC146&lt;=0,0,('LED Curve'!$D$19*(CC146/$W$3)^3+'LED Curve'!$D$20*(CC146/$W$3)^2+'LED Curve'!$D$21*(CC146/$W$3)^1+'LED Curve'!$D$22)*$AC$3*$W$3))</f>
        <v>2248.6812810130996</v>
      </c>
      <c r="GH146">
        <f>IF($W$4=0,0,IF(CD146&lt;=0,0,('LED Curve'!$D$19*(CD146/$W$4)^3+'LED Curve'!$D$20*(CD146/$W$4)^2+'LED Curve'!$D$21*(CD146/$W$4)^1+'LED Curve'!$D$22)*$AC$4*$W$4))</f>
        <v>2023.8131529117895</v>
      </c>
      <c r="GI146">
        <f>IF($W$5=0,0,IF(CE146&lt;=0,0,('LED Curve'!$D$19*(CE146/$W$5)^3+'LED Curve'!$D$20*(CE146/$W$5)^2+'LED Curve'!$D$21*(CE146/$W$5)^1+'LED Curve'!$D$22)*$AC$5*$W$5))</f>
        <v>0</v>
      </c>
      <c r="GJ146">
        <f>IF($W$6=0,0,IF(CF146&lt;=0,0,('LED Curve'!$D$19*(CF146/$W$6)^3+'LED Curve'!$D$20*(CF146/$W$6)^2+'LED Curve'!$D$21*(CF146/$W$6)^1+'LED Curve'!$D$22)*$AC$6*$W$6))</f>
        <v>0</v>
      </c>
      <c r="GK146">
        <f>IF($Z$2=0,0,IF(CG146&lt;=0,0,('LED Curve'!$D$19*(CG146/$Z$2)^3+'LED Curve'!$D$20*(CG146/$Z$2)^2+'LED Curve'!$D$21*(CG146/$Z$2)^1+'LED Curve'!$D$22)*$AE$2*$Z$2))</f>
        <v>0</v>
      </c>
      <c r="GL146">
        <f>IF($Z$3=0,0,IF(CH146&lt;=0,0,('LED Curve'!$D$19*(CH146/$Z$3)^3+'LED Curve'!$D$20*(CH146/$Z$3)^2+'LED Curve'!$D$21*(CH146/$Z$3)^1+'LED Curve'!$D$22)*$AE$3*$Z$3))</f>
        <v>0</v>
      </c>
      <c r="GM146">
        <f>IF($Z$4=0,0,IF(CI146&lt;=0,0,('LED Curve'!$D$19*(CI146/$Z$4)^3+'LED Curve'!$D$20*(CI146/$Z$4)^2+'LED Curve'!$D$21*(CI146/$Z$4)^1+'LED Curve'!$D$22)*$AE$4*$Z$4))</f>
        <v>0</v>
      </c>
      <c r="GN146">
        <f>IF($Z$5=0,0,IF(CJ146&lt;=0,0,('LED Curve'!$D$19*(CJ146/$Z$5)^3+'LED Curve'!$D$20*(CJ146/$Z$5)^2+'LED Curve'!$D$21*(CJ146/$Z$5)^1+'LED Curve'!$D$22)*$AE$5*$Z$5))</f>
        <v>0</v>
      </c>
      <c r="GO146">
        <f>IF($Z$6=0,0,IF(CK146&lt;=0,0,('LED Curve'!$D$19*(CK146/$Z$6)^3+'LED Curve'!$D$20*(CK146/$Z$6)^2+'LED Curve'!$D$21*(CK146/$Z$6)^1+'LED Curve'!$D$22)*$AE$6*$Z$6))</f>
        <v>0</v>
      </c>
      <c r="GQ146">
        <f t="shared" si="338"/>
        <v>3054.014271731804</v>
      </c>
      <c r="GR146">
        <f t="shared" si="266"/>
        <v>1289.118386314226</v>
      </c>
      <c r="GS146">
        <f t="shared" si="339"/>
        <v>5094.793785928644</v>
      </c>
      <c r="GT146">
        <f t="shared" si="267"/>
        <v>2786.5678690895284</v>
      </c>
      <c r="GU146">
        <f t="shared" si="340"/>
        <v>5171.9669463301288</v>
      </c>
      <c r="GV146">
        <f t="shared" si="268"/>
        <v>2609.8549017717914</v>
      </c>
    </row>
    <row r="147" spans="1:204" ht="16.899999999999999">
      <c r="A147">
        <v>136</v>
      </c>
      <c r="B147">
        <f t="shared" si="229"/>
        <v>4.4270833333333332E-3</v>
      </c>
      <c r="C147" s="50">
        <f t="shared" si="230"/>
        <v>150.59960365284931</v>
      </c>
      <c r="D147" s="50">
        <f t="shared" si="231"/>
        <v>167.4884485031659</v>
      </c>
      <c r="E147" s="50">
        <f t="shared" si="232"/>
        <v>184.37729335348249</v>
      </c>
      <c r="G147" s="52">
        <f t="shared" si="233"/>
        <v>2.3904698992515763</v>
      </c>
      <c r="H147" s="52">
        <f t="shared" si="234"/>
        <v>2.658546801637554</v>
      </c>
      <c r="I147" s="52">
        <f t="shared" si="235"/>
        <v>2.9266237040235312</v>
      </c>
      <c r="J147" s="52">
        <f>IF(C147&lt;Calculation!D$19,0,G147)</f>
        <v>2.3904698992515763</v>
      </c>
      <c r="K147" s="52">
        <f>IF(D147&lt;Calculation!D$19,0,H147)</f>
        <v>2.658546801637554</v>
      </c>
      <c r="L147" s="52">
        <f>IF(E147&lt;Calculation!D$19,0,I147)</f>
        <v>2.9266237040235312</v>
      </c>
      <c r="M147" s="52">
        <f>IF(IF(C147&lt;Calculation!D$19,0,C147*(R$3/(R$2+R$3)))&gt;0,$H$2*SIN(2*PI()*$E$2*B147)+$H$5,0)</f>
        <v>2.4068743937429495</v>
      </c>
      <c r="N147" s="52">
        <f>IF(IF(D147&lt;Calculation!D$19,0,D147*(R$3/(R$2+R$3)))&gt;0,$J$2*SIN(2*PI()*$E$2*B147)+$J$5,0)</f>
        <v>2.4808233894018166</v>
      </c>
      <c r="O147" s="52">
        <f>IF(IF(E147&lt;Calculation!D$19,0,E147*(R$3/(R$2+R$3)))&gt;0,$L$2*SIN(2*PI()*$E$2*B147)+$L$5,0)</f>
        <v>2.5613198107085804</v>
      </c>
      <c r="Q147" s="55">
        <f>(M147/Design!C$43)*10^3</f>
        <v>267.43048819366106</v>
      </c>
      <c r="R147" s="55">
        <f>(N147/Design!C$43)*10^3</f>
        <v>275.64704326686854</v>
      </c>
      <c r="S147" s="55">
        <f>(O147/Design!C$43)*10^3</f>
        <v>284.59109007873116</v>
      </c>
      <c r="U147" s="55">
        <f>(($H$2*SIN(2*PI()*$E$2*B147)+$H$5)/Design!C$43)*10^3</f>
        <v>267.43048819366106</v>
      </c>
      <c r="V147" s="55">
        <f>(($J$2*SIN(2*PI()*$E$2*B147)+$J$5)/Design!C$43)*10^3</f>
        <v>275.64704326686854</v>
      </c>
      <c r="W147" s="55">
        <f>(($L$2*SIN(2*PI()*$E$2*B147)+$L$5)/Design!C$43)*10^3</f>
        <v>284.59109007873116</v>
      </c>
      <c r="Y147" s="99">
        <f>IF(C147&lt;('LED Curve'!$D$14*(U147/$W$2)^3+'LED Curve'!$D$15*(U147/$W$2)^2+'LED Curve'!$D$16*(U147/$W$2)^1+'LED Curve'!$D$17)*$AC$2+((R$5-1)*Design!C$18),0,         ('LED Curve'!$D$14*(U147/$W$2)^3+'LED Curve'!$D$15*(U147/$W$2)^2+'LED Curve'!$D$16*(U147/$W$2)^1+'LED Curve'!$D$17)*$AC$2)</f>
        <v>26.977408650015178</v>
      </c>
      <c r="Z147" s="99">
        <f>IF(Y147=0,0,IF(C147&lt;Y147+('LED Curve'!$D$14*(U147/$W$3)^3+'LED Curve'!$D$15*(U147/$W$3)^2+'LED Curve'!$D$16*(U147/$W$3)^1+'LED Curve'!$D$17)*$AC$3+((R$5-2)*Design!C$18),0,         ('LED Curve'!$D$14*(U147/$W$3)^3+'LED Curve'!$D$15*(U147/$W$3)^2+'LED Curve'!$D$16*(U147/$W$3)^1+'LED Curve'!$D$17)*$AC$3))</f>
        <v>67.443521625037945</v>
      </c>
      <c r="AA147" s="99">
        <f>IF(Z147=0,0,IF(C147&lt;(SUM(Y147:Z147)+('LED Curve'!$D$14*(U147/$W$4)^3+'LED Curve'!$D$15*(U147/$W$4)^2+'LED Curve'!$D$16*(U147/$W$4)^1+'LED Curve'!$D$17)*$AC$4+((R$5-3)*Design!C$18)),0,         ('LED Curve'!$D$14*(U147/$W$4)^3+'LED Curve'!$D$15*(U147/$W$4)^2+'LED Curve'!$D$16*(U147/$W$4)^1+'LED Curve'!$D$17)*$AC$4))</f>
        <v>0</v>
      </c>
      <c r="AB147" s="99">
        <f>IF(AA147=0,0,IF(C147&lt;(SUM(Y147:AA147)+('LED Curve'!$D$14*(U147/$W$5)^3+'LED Curve'!$D$15*(U147/$W$5)^2+'LED Curve'!$D$16*(U147/$W$5)^1+'LED Curve'!$D$17)*$AC$5+((R$5-4)*Design!C$18)),0,         ('LED Curve'!$D$14*(U147/$W$5)^3+'LED Curve'!$D$15*(U147/$W$5)^2+'LED Curve'!$D$16*(U147/$W$5)^1+'LED Curve'!$D$17)*$AC$5))</f>
        <v>0</v>
      </c>
      <c r="AC147" s="99">
        <f>IF(AB147=0,0,IF(C147&lt;(SUM(Y147:AB147)+ ('LED Curve'!$D$14*(U147/$W$6)^3+'LED Curve'!$D$15*(U147/$W$6)^2+'LED Curve'!$D$16*(U147/$W$6)^1+'LED Curve'!$D$17)*$AC$6+((R$5-5)*Design!C$18)),0,         ('LED Curve'!$D$14*(U147/$W$6)^3+'LED Curve'!$D$15*(U147/$W$6)^2+'LED Curve'!$D$16*(U147/$W$6)^1+'LED Curve'!$D$17)*$AC$6))</f>
        <v>0</v>
      </c>
      <c r="AD147" s="99">
        <f>IF(AC147=0,0,IF(C147&lt;(SUM(Y147:AC147)+('LED Curve'!$D$14*(U147/$Z$2)^3+'LED Curve'!$D$15*(U147/$Z$2)^2+'LED Curve'!$D$16*(U147/$Z$2)^1+'LED Curve'!$D$17)*$AE$2+((R$5-6)*Design!C$18)),0,         ('LED Curve'!$D$14*(U147/$Z$2)^3+'LED Curve'!$D$15*(U147/$Z$2)^2+'LED Curve'!$D$16*(U147/$Z$2)^1+'LED Curve'!$D$17)*$AE$2))</f>
        <v>0</v>
      </c>
      <c r="AE147" s="99">
        <f>IF(AD147=0,0,IF(C147&lt;(SUM(Y147:AD147)+('LED Curve'!$D$14*(U147/$Z$3)^3+'LED Curve'!$D$15*(U147/$Z$3)^2+'LED Curve'!$D$16*(U147/$Z$3)^1+'LED Curve'!$D$17)*$AE$3+((R$5-7)*Design!C$18)),0,         ('LED Curve'!$D$14*(U147/$Z$3)^3+'LED Curve'!$D$15*(U147/$Z$3)^2+'LED Curve'!$D$16*(U147/$Z$3)^1+'LED Curve'!$D$17)*$AE$3))</f>
        <v>0</v>
      </c>
      <c r="AF147" s="99">
        <f>IF(AE147=0,0,IF(C147&lt;(SUM(Y147:AE147)+('LED Curve'!$D$14*(U147/$Z$4)^3+'LED Curve'!$D$15*(U147/$Z$4)^2+'LED Curve'!$D$16*(U147/$Z$4)^1+'LED Curve'!$D$17)*$AE$4+((R$5-8)*Design!C$18)),0,         ('LED Curve'!$D$14*(U147/$Z$4)^3+'LED Curve'!$D$15*(U147/$Z$4)^2+'LED Curve'!$D$16*(U147/$Z$4)^1+'LED Curve'!$D$17)*$AE$4))</f>
        <v>0</v>
      </c>
      <c r="AG147" s="99">
        <f>IF(AF147=0,0,IF(C147&lt;(SUM(Y147:AF147)+('LED Curve'!$D$14*(U147/$Z$5)^3+'LED Curve'!$D$15*(U147/$Z$5)^2+'LED Curve'!$D$16*(U147/$Z$5)^1+'LED Curve'!$D$17)*$AE$5+((R$5-9)*Design!C$18)),0,         ('LED Curve'!$D$14*(U147/$Z$5)^3+'LED Curve'!$D$15*(U147/$Z$5)^2+'LED Curve'!$D$16*(U147/$Z$5)^1+'LED Curve'!$D$17)*$AE$5))</f>
        <v>0</v>
      </c>
      <c r="AH147" s="99">
        <f>IF(AG147=0,0,IF(C147&lt;(SUM(Y147:AG147)+('LED Curve'!$D$14*(U147/$Z$6)^3+'LED Curve'!$D$15*(U147/$Z$6)^2+'LED Curve'!$D$16*(U147/$Z$6)^1+'LED Curve'!$D$17)*$AE$6+((R$5-10)*Design!C$18)),0,         ('LED Curve'!$D$14*(U147/$Z$6)^3+'LED Curve'!$D$15*(U147/$Z$6)^2+'LED Curve'!$D$16*(U147/$Z$6)^1+'LED Curve'!$D$17)*$AE$6))</f>
        <v>0</v>
      </c>
      <c r="AI147">
        <f t="shared" si="269"/>
        <v>94.420930275053124</v>
      </c>
      <c r="AJ147" s="57">
        <f>IF(D147&lt;('LED Curve'!$D$14*(V147/$W$2)^3+'LED Curve'!$D$15*(V147/$W$2)^2+'LED Curve'!$D$16*(V147/$W$2)^1+'LED Curve'!$D$17)*$AC$2+((R$5-1)*Design!C$18),0,         ('LED Curve'!$D$14*(V147/$W$2)^3+'LED Curve'!$D$15*(V147/$W$2)^2+'LED Curve'!$D$16*(V147/$W$2)^1+'LED Curve'!$D$17)*$AC$2)</f>
        <v>26.962035281555664</v>
      </c>
      <c r="AK147" s="57">
        <f>IF(AJ147=0,0,IF(D147&lt;AJ147+('LED Curve'!$D$14*(V147/$W$3)^3+'LED Curve'!$D$15*(V147/$W$3)^2+'LED Curve'!$D$16*(V147/$W$3)^1+'LED Curve'!$D$17)*$AC$3+((R$5-1)*Design!C$18),0,         ('LED Curve'!$D$14*(V147/$W$3)^3+'LED Curve'!$D$15*(V147/$W$3)^2+'LED Curve'!$D$16*(V147/$W$3)^1+'LED Curve'!$D$17)*$AC$3))</f>
        <v>67.405088203889164</v>
      </c>
      <c r="AL147" s="57">
        <f>IF(AK147=0,0,IF(D147&lt;(SUM(AJ147:AK147)+('LED Curve'!$D$14*(V147/$W$4)^3+'LED Curve'!$D$15*(V147/$W$4)^2+'LED Curve'!$D$16*(V147/$W$4)^1+'LED Curve'!$D$17)*$AC$4+((R$5-1)*Design!C$18)),0,         ('LED Curve'!$D$14*(V147/$W$4)^3+'LED Curve'!$D$15*(V147/$W$4)^2+'LED Curve'!$D$16*(V147/$W$4)^1+'LED Curve'!$D$17)*$AC$4))</f>
        <v>60.664579383500246</v>
      </c>
      <c r="AM147" s="57">
        <f>IF(AL147=0,0,IF(D147&lt;(SUM(AJ147:AL147)+('LED Curve'!$D$14*(V147/$W$5)^3+'LED Curve'!$D$15*(V147/$W$5)^2+'LED Curve'!$D$16*(V147/$W$5)^1+'LED Curve'!$D$17)*$AC$5+((R$5-1)*Design!C$18)),0,         ('LED Curve'!$D$14*(V147/$W$5)^3+'LED Curve'!$D$15*(V147/$W$5)^2+'LED Curve'!$D$16*(V147/$W$5)^1+'LED Curve'!$D$17)*$AC$5))</f>
        <v>0</v>
      </c>
      <c r="AN147" s="57">
        <f>IF(AM147=0,0,IF(D147&lt;(SUM(AJ147:AM147)+ ('LED Curve'!$D$14*(V147/$W$6)^3+'LED Curve'!$D$15*(V147/$W$6)^2+'LED Curve'!$D$16*(V147/$W$6)^1+'LED Curve'!$D$17)*$AC$6+((R$5-1)*Design!C$18)),0,         ('LED Curve'!$D$14*(V147/$W$6)^3+'LED Curve'!$D$15*(V147/$W$6)^2+'LED Curve'!$D$16*(V147/$W$6)^1+'LED Curve'!$D$17)*$AC$6))</f>
        <v>0</v>
      </c>
      <c r="AO147" s="57">
        <f>IF(AN147=0,0,IF(D147&lt;(SUM(AJ147:AN147)+('LED Curve'!$D$14*(V147/$Z$2)^3+'LED Curve'!$D$15*(V147/$Z$2)^2+'LED Curve'!$D$16*(V147/$Z$2)^1+'LED Curve'!$D$17)*$AE$2+((R$5-1)*Design!C$18)),0,         ('LED Curve'!$D$14*(V147/$Z$2)^3+'LED Curve'!$D$15*(V147/$Z$2)^2+'LED Curve'!$D$16*(V147/$Z$2)^1+'LED Curve'!$D$17)*$AE$2))</f>
        <v>0</v>
      </c>
      <c r="AP147" s="57">
        <f>IF(AO147=0,0,IF(D147&lt;(SUM(AJ147:AO147)+('LED Curve'!$D$14*(V147/$Z$3)^3+'LED Curve'!$D$15*(V147/$Z$3)^2+'LED Curve'!$D$16*(V147/$Z$3)^1+'LED Curve'!$D$17)*$AE$3+((R$5-1)*Design!C$18)),0,         ('LED Curve'!$D$14*(V147/$Z$3)^3+'LED Curve'!$D$15*(V147/$Z$3)^2+'LED Curve'!$D$16*(V147/$Z$3)^1+'LED Curve'!$D$17)*$AE$3))</f>
        <v>0</v>
      </c>
      <c r="AQ147" s="57">
        <f>IF(AP147=0,0,IF(D147&lt;(SUM(AJ147:AP147)+('LED Curve'!$D$14*(V147/$Z$4)^3+'LED Curve'!$D$15*(V147/$Z$4)^2+'LED Curve'!$D$16*(V147/$Z$4)^1+'LED Curve'!$D$17)*$AE$4+((R$5-1)*Design!C$18)),0,         ('LED Curve'!$D$14*(V147/$Z$4)^3+'LED Curve'!$D$15*(V147/$Z$4)^2+'LED Curve'!$D$16*(V147/$Z$4)^1+'LED Curve'!$D$17)*$AE$4))</f>
        <v>0</v>
      </c>
      <c r="AR147" s="57">
        <f>IF(AQ147=0,0,IF(D147&lt;(SUM(AJ147:AQ147)+('LED Curve'!$D$14*(V147/$Z$5)^3+'LED Curve'!$D$15*(V147/$Z$5)^2+'LED Curve'!$D$16*(V147/$Z$5)^1+'LED Curve'!$D$17)*$AE$5+((R$5-1)*Design!C$18)),0,         ('LED Curve'!$D$14*(V147/$Z$5)^3+'LED Curve'!$D$15*(V147/$Z$5)^2+'LED Curve'!$D$16*(V147/$Z$5)^1+'LED Curve'!$D$17)*$AE$5))</f>
        <v>0</v>
      </c>
      <c r="AS147" s="57">
        <f>IF(AR147=0,0,IF(D147&lt;(SUM(AJ147:AR147)+('LED Curve'!$D$14*(V147/$Z$6)^3+'LED Curve'!$D$15*(V147/$Z$6)^2+'LED Curve'!$D$16*(V147/$Z$6)^1+'LED Curve'!$D$17)*$AE$6+((R$5-1)*Design!C$18)),0,         ('LED Curve'!$D$14*(V147/$Z$6)^3+'LED Curve'!$D$15*(V147/$Z$6)^2+'LED Curve'!$D$16*(V147/$Z$6)^1+'LED Curve'!$D$17)*$AE$6))</f>
        <v>0</v>
      </c>
      <c r="AU147" s="59">
        <f>IF(E147&lt;('LED Curve'!$D$14*(W147/$W$2)^3+'LED Curve'!$D$15*(W147/$W$2)^2+'LED Curve'!$D$16*(W147/$W$2)^1+'LED Curve'!$D$17)*$AC$2+((R$5-1)*Design!C$18),0,         ('LED Curve'!$D$14*(W147/$W$2)^3+'LED Curve'!$D$15*(W147/$W$2)^2+'LED Curve'!$D$16*(W147/$W$2)^1+'LED Curve'!$D$17)*$AC$2)</f>
        <v>26.922372481229431</v>
      </c>
      <c r="AV147" s="59">
        <f>IF(AU147=0,0,IF(E147&lt;AU147+('LED Curve'!$D$14*(W147/$W$3)^3+'LED Curve'!$D$15*(W147/$W$3)^2+'LED Curve'!$D$16*(W147/$W$3)^1+'LED Curve'!$D$17)*$AC$3+((R$5-2)*Design!C$18),0,         ('LED Curve'!$D$14*(W147/$W$3)^3+'LED Curve'!$D$15*(W147/$W$3)^2+'LED Curve'!$D$16*(W147/$W$3)^1+'LED Curve'!$D$17)*$AC$3))</f>
        <v>67.305931203073584</v>
      </c>
      <c r="AW147" s="59">
        <f>IF(AV147=0,0,IF(E147&lt;(SUM(AU147:AV147)+('LED Curve'!$D$14*(W147/$W$4)^3+'LED Curve'!$D$15*(W147/$W$4)^2+'LED Curve'!$D$16*(W147/$W$4)^1+'LED Curve'!$D$17)*$AC$4+((R$5-3)*Design!C$18)),0,         ('LED Curve'!$D$14*(W147/$W$4)^3+'LED Curve'!$D$15*(W147/$W$4)^2+'LED Curve'!$D$16*(W147/$W$4)^1+'LED Curve'!$D$17)*$AC$4))</f>
        <v>60.575338082766223</v>
      </c>
      <c r="AX147" s="59">
        <f>IF(AW147=0,0,IF(E147&lt;(SUM(AU147:AW147)+('LED Curve'!$D$14*(W147/$W$5)^3+'LED Curve'!$D$15*(W147/$W$5)^2+'LED Curve'!$D$16*(W147/$W$5)^1+'LED Curve'!$D$17)*$AC$5+((R$5-4)*Design!C$18)),0,         ('LED Curve'!$D$14*(W147/$W$5)^3+'LED Curve'!$D$15*(W147/$W$5)^2+'LED Curve'!$D$16*(W147/$W$5)^1+'LED Curve'!$D$17)*$AC$5))</f>
        <v>0</v>
      </c>
      <c r="AY147" s="59">
        <f>IF(AX147=0,0,IF(E147&lt;(SUM(AU147:AX147)+ ('LED Curve'!$D$14*(W147/$W$6)^3+'LED Curve'!$D$15*(W147/$W$6)^2+'LED Curve'!$D$16*(W147/$W$6)^1+'LED Curve'!$D$17)*$AC$6+((R$5-5)*Design!C$18)),0,         ('LED Curve'!$D$14*(W147/$W$6)^3+'LED Curve'!$D$15*(W147/$W$6)^2+'LED Curve'!$D$16*(W147/$W$6)^1+'LED Curve'!$D$17)*$AC$6))</f>
        <v>0</v>
      </c>
      <c r="AZ147" s="59">
        <f>IF(AY147=0,0,IF(E147&lt;(SUM(AU147:AY147)+('LED Curve'!$D$14*(W147/$Z$2)^3+'LED Curve'!$D$15*(W147/$Z$2)^2+'LED Curve'!$D$16*(W147/$Z$2)^1+'LED Curve'!$D$17)*$AE$2+((R$5-6)*Design!C$18)),0,         ('LED Curve'!$D$14*(W147/$Z$2)^3+'LED Curve'!$D$15*(W147/$Z$2)^2+'LED Curve'!$D$16*(W147/$Z$2)^1+'LED Curve'!$D$17)*$AE$2))</f>
        <v>0</v>
      </c>
      <c r="BA147" s="59">
        <f>IF(AZ147=0,0,IF(E147&lt;(SUM(AU147:AZ147)+('LED Curve'!$D$14*(W147/$Z$3)^3+'LED Curve'!$D$15*(W147/$Z$3)^2+'LED Curve'!$D$16*(W147/$Z$3)^1+'LED Curve'!$D$17)*$AE$3+((R$5-7)*Design!C$18)),0,         ('LED Curve'!$D$14*(W147/$Z$3)^3+'LED Curve'!$D$15*(W147/$Z$3)^2+'LED Curve'!$D$16*(W147/$Z$3)^1+'LED Curve'!$D$17)*$AE$3))</f>
        <v>0</v>
      </c>
      <c r="BB147" s="59">
        <f>IF(BA147=0,0,IF(E147&lt;(SUM(AU147:BA147)+('LED Curve'!$D$14*(W147/$Z$4)^3+'LED Curve'!$D$15*(W147/$Z$4)^2+'LED Curve'!$D$16*(W147/$Z$4)^1+'LED Curve'!$D$17)*$AE$4+((R$5-8)*Design!C$18)),0,         ('LED Curve'!$D$14*(W147/$Z$4)^3+'LED Curve'!$D$15*(W147/$Z$4)^2+'LED Curve'!$D$16*(W147/$Z$4)^1+'LED Curve'!$D$17)*$AE$4))</f>
        <v>0</v>
      </c>
      <c r="BC147" s="59">
        <f>IF(BB147=0,0,IF(E147&lt;(SUM(AU147:BB147)+('LED Curve'!$D$14*(W147/$Z$5)^3+'LED Curve'!$D$15*(W147/$Z$5)^2+'LED Curve'!$D$16*(W147/$Z$5)^1+'LED Curve'!$D$17)*$AE$5+((R$5-9)*Design!C$18)),0,         ('LED Curve'!$D$14*(W147/$Z$5)^3+'LED Curve'!$D$15*(W147/$Z$5)^2+'LED Curve'!$D$16*(W147/$Z$5)^1+'LED Curve'!$D$17)*$AE$5))</f>
        <v>0</v>
      </c>
      <c r="BD147" s="59">
        <f>IF(BC147=0,0,IF(E147&lt;(SUM(AU147:BC147)+('LED Curve'!$D$14*(W147/$Z$6)^3+'LED Curve'!$D$15*(W147/$Z$6)^2+'LED Curve'!$D$16*(W147/$Z$6)^1+'LED Curve'!$D$17)*$AE$6+((R$5-10)*Design!C$18)),0,         ('LED Curve'!$D$14*(W147/$Z$6)^3+'LED Curve'!$D$15*(W147/$Z$6)^2+'LED Curve'!$D$16*(W147/$Z$6)^1+'LED Curve'!$D$17)*$AE$6))</f>
        <v>0</v>
      </c>
      <c r="BE147">
        <f t="shared" si="270"/>
        <v>154.80364176706922</v>
      </c>
      <c r="BF147" s="64">
        <f t="shared" si="236"/>
        <v>267.43048819366106</v>
      </c>
      <c r="BG147" s="64">
        <f t="shared" si="237"/>
        <v>267.43048819366106</v>
      </c>
      <c r="BH147" s="64">
        <f t="shared" si="238"/>
        <v>0</v>
      </c>
      <c r="BI147" s="64">
        <f t="shared" si="239"/>
        <v>0</v>
      </c>
      <c r="BJ147" s="64">
        <f t="shared" si="240"/>
        <v>0</v>
      </c>
      <c r="BK147" s="64">
        <f t="shared" si="241"/>
        <v>0</v>
      </c>
      <c r="BL147" s="64">
        <f t="shared" si="242"/>
        <v>0</v>
      </c>
      <c r="BM147" s="64">
        <f t="shared" si="243"/>
        <v>0</v>
      </c>
      <c r="BN147" s="64">
        <f t="shared" si="244"/>
        <v>0</v>
      </c>
      <c r="BO147" s="64">
        <f t="shared" si="245"/>
        <v>0</v>
      </c>
      <c r="BQ147" s="67">
        <f t="shared" si="246"/>
        <v>275.64704326686854</v>
      </c>
      <c r="BR147" s="67">
        <f t="shared" si="247"/>
        <v>275.64704326686854</v>
      </c>
      <c r="BS147" s="67">
        <f t="shared" si="248"/>
        <v>275.64704326686854</v>
      </c>
      <c r="BT147" s="67">
        <f t="shared" si="249"/>
        <v>0</v>
      </c>
      <c r="BU147" s="67">
        <f t="shared" si="250"/>
        <v>0</v>
      </c>
      <c r="BV147" s="67">
        <f t="shared" si="251"/>
        <v>0</v>
      </c>
      <c r="BW147" s="67">
        <f t="shared" si="252"/>
        <v>0</v>
      </c>
      <c r="BX147" s="67">
        <f t="shared" si="253"/>
        <v>0</v>
      </c>
      <c r="BY147" s="67">
        <f t="shared" si="254"/>
        <v>0</v>
      </c>
      <c r="BZ147" s="67">
        <f t="shared" si="255"/>
        <v>0</v>
      </c>
      <c r="CB147" s="70">
        <f t="shared" si="256"/>
        <v>284.59109007873116</v>
      </c>
      <c r="CC147" s="70">
        <f t="shared" si="257"/>
        <v>284.59109007873116</v>
      </c>
      <c r="CD147" s="70">
        <f t="shared" si="258"/>
        <v>284.59109007873116</v>
      </c>
      <c r="CE147" s="70">
        <f t="shared" si="259"/>
        <v>0</v>
      </c>
      <c r="CF147" s="70">
        <f t="shared" si="260"/>
        <v>0</v>
      </c>
      <c r="CG147" s="70">
        <f t="shared" si="261"/>
        <v>0</v>
      </c>
      <c r="CH147" s="70">
        <f t="shared" si="262"/>
        <v>0</v>
      </c>
      <c r="CI147" s="70">
        <f t="shared" si="263"/>
        <v>0</v>
      </c>
      <c r="CJ147" s="70">
        <f t="shared" si="264"/>
        <v>0</v>
      </c>
      <c r="CK147" s="70">
        <f t="shared" si="265"/>
        <v>0</v>
      </c>
      <c r="CL147">
        <f t="shared" si="271"/>
        <v>853.77327023619341</v>
      </c>
      <c r="CM147" s="64">
        <f t="shared" si="272"/>
        <v>267.43048819366106</v>
      </c>
      <c r="CN147" s="64">
        <f t="shared" si="273"/>
        <v>267.43048819366106</v>
      </c>
      <c r="CO147" s="64">
        <f t="shared" si="274"/>
        <v>0</v>
      </c>
      <c r="CP147" s="64">
        <f t="shared" si="275"/>
        <v>0</v>
      </c>
      <c r="CQ147" s="64">
        <f t="shared" si="276"/>
        <v>0</v>
      </c>
      <c r="CR147" s="64">
        <f t="shared" si="277"/>
        <v>0</v>
      </c>
      <c r="CS147" s="64">
        <f t="shared" si="278"/>
        <v>0</v>
      </c>
      <c r="CT147" s="64">
        <f t="shared" si="279"/>
        <v>0</v>
      </c>
      <c r="CU147" s="64">
        <f t="shared" si="280"/>
        <v>0</v>
      </c>
      <c r="CV147" s="64">
        <f t="shared" si="281"/>
        <v>0</v>
      </c>
      <c r="CX147" s="103">
        <f t="shared" si="282"/>
        <v>275.64704326686854</v>
      </c>
      <c r="CY147" s="103">
        <f t="shared" si="283"/>
        <v>275.64704326686854</v>
      </c>
      <c r="CZ147" s="103">
        <f t="shared" si="284"/>
        <v>275.64704326686854</v>
      </c>
      <c r="DA147" s="103">
        <f t="shared" si="285"/>
        <v>0</v>
      </c>
      <c r="DB147" s="103">
        <f t="shared" si="286"/>
        <v>0</v>
      </c>
      <c r="DC147" s="103">
        <f t="shared" si="287"/>
        <v>0</v>
      </c>
      <c r="DD147" s="103">
        <f t="shared" si="288"/>
        <v>0</v>
      </c>
      <c r="DE147" s="103">
        <f t="shared" si="289"/>
        <v>0</v>
      </c>
      <c r="DF147" s="103">
        <f t="shared" si="290"/>
        <v>0</v>
      </c>
      <c r="DG147" s="103">
        <f t="shared" si="291"/>
        <v>0</v>
      </c>
      <c r="DI147" s="70">
        <f t="shared" si="292"/>
        <v>284.59109007873116</v>
      </c>
      <c r="DJ147" s="70">
        <f t="shared" si="293"/>
        <v>284.59109007873116</v>
      </c>
      <c r="DK147" s="70">
        <f t="shared" si="294"/>
        <v>284.59109007873116</v>
      </c>
      <c r="DL147" s="70">
        <f t="shared" si="295"/>
        <v>0</v>
      </c>
      <c r="DM147" s="70">
        <f t="shared" si="296"/>
        <v>0</v>
      </c>
      <c r="DN147" s="70">
        <f t="shared" si="297"/>
        <v>0</v>
      </c>
      <c r="DO147" s="70">
        <f t="shared" si="298"/>
        <v>0</v>
      </c>
      <c r="DP147" s="70">
        <f t="shared" si="299"/>
        <v>0</v>
      </c>
      <c r="DQ147" s="70">
        <f t="shared" si="300"/>
        <v>0</v>
      </c>
      <c r="DR147" s="70">
        <f t="shared" si="301"/>
        <v>0</v>
      </c>
      <c r="DT147">
        <f t="shared" si="302"/>
        <v>40.274925526653355</v>
      </c>
      <c r="DU147">
        <f t="shared" si="303"/>
        <v>46.167695611252853</v>
      </c>
      <c r="DV147">
        <f t="shared" si="304"/>
        <v>52.472134901233574</v>
      </c>
      <c r="DX147">
        <f t="shared" si="305"/>
        <v>1.0790332763159369</v>
      </c>
      <c r="DY147">
        <f t="shared" si="306"/>
        <v>1.0823632887044927</v>
      </c>
      <c r="DZ147">
        <f t="shared" si="307"/>
        <v>1.0860370780733339</v>
      </c>
      <c r="EB147">
        <f t="shared" si="308"/>
        <v>7.2145815654734546</v>
      </c>
      <c r="EC147">
        <f t="shared" si="309"/>
        <v>18.036453913683637</v>
      </c>
      <c r="ED147">
        <f t="shared" si="310"/>
        <v>0</v>
      </c>
      <c r="EE147">
        <f t="shared" si="311"/>
        <v>0</v>
      </c>
      <c r="EF147">
        <f t="shared" si="312"/>
        <v>0</v>
      </c>
      <c r="EG147">
        <f t="shared" si="313"/>
        <v>0</v>
      </c>
      <c r="EH147">
        <f t="shared" si="314"/>
        <v>0</v>
      </c>
      <c r="EI147">
        <f t="shared" si="315"/>
        <v>0</v>
      </c>
      <c r="EJ147">
        <f t="shared" si="316"/>
        <v>0</v>
      </c>
      <c r="EK147">
        <f t="shared" si="317"/>
        <v>0</v>
      </c>
      <c r="EM147">
        <f t="shared" si="318"/>
        <v>7.4320053058178104</v>
      </c>
      <c r="EN147">
        <f t="shared" si="319"/>
        <v>18.580013264544526</v>
      </c>
      <c r="EO147">
        <f t="shared" si="320"/>
        <v>16.722011938090073</v>
      </c>
      <c r="EP147">
        <f t="shared" si="321"/>
        <v>0</v>
      </c>
      <c r="EQ147">
        <f t="shared" si="322"/>
        <v>0</v>
      </c>
      <c r="ER147">
        <f t="shared" si="323"/>
        <v>0</v>
      </c>
      <c r="ES147">
        <f t="shared" si="324"/>
        <v>0</v>
      </c>
      <c r="ET147">
        <f t="shared" si="325"/>
        <v>0</v>
      </c>
      <c r="EU147">
        <f t="shared" si="326"/>
        <v>0</v>
      </c>
      <c r="EV147">
        <f t="shared" si="327"/>
        <v>0</v>
      </c>
      <c r="EX147">
        <f t="shared" si="328"/>
        <v>7.6618673319387183</v>
      </c>
      <c r="EY147">
        <f t="shared" si="329"/>
        <v>19.1546683298468</v>
      </c>
      <c r="EZ147">
        <f t="shared" si="330"/>
        <v>17.239201496862115</v>
      </c>
      <c r="FA147">
        <f t="shared" si="331"/>
        <v>0</v>
      </c>
      <c r="FB147">
        <f t="shared" si="332"/>
        <v>0</v>
      </c>
      <c r="FC147">
        <f t="shared" si="333"/>
        <v>0</v>
      </c>
      <c r="FD147">
        <f t="shared" si="334"/>
        <v>0</v>
      </c>
      <c r="FE147">
        <f t="shared" si="335"/>
        <v>0</v>
      </c>
      <c r="FF147">
        <f t="shared" si="336"/>
        <v>0</v>
      </c>
      <c r="FG147">
        <f t="shared" si="337"/>
        <v>0</v>
      </c>
      <c r="FJ147">
        <f>IF($W$2=0,0,IF(BF147&lt;=0,0,('LED Curve'!$D$19*(BF147/$W$2)^3+'LED Curve'!$D$20*(BF147/$W$2)^2+'LED Curve'!$D$21*(BF147/$W$2)^1+'LED Curve'!$D$22)*$AC$2*$W$2))</f>
        <v>872.05872248118374</v>
      </c>
      <c r="FK147">
        <f>IF($W$3=0,0,IF(BG147&lt;=0,0,('LED Curve'!$D$19*(BG147/$W$3)^3+'LED Curve'!$D$20*(BG147/$W$3)^2+'LED Curve'!$D$21*(BG147/$W$3)^1+'LED Curve'!$D$22)*$AC$3*$W$3))</f>
        <v>2180.1468062029594</v>
      </c>
      <c r="FL147">
        <f>IF($W$4=0,0,IF(BH147&lt;=0,0,('LED Curve'!$D$19*(BH147/$W$4)^3+'LED Curve'!$D$20*(BH147/$W$4)^2+'LED Curve'!$D$21*(BH147/$W$4)^1+'LED Curve'!$D$22)*$AC$4*$W$4))</f>
        <v>0</v>
      </c>
      <c r="FM147">
        <f>IF($W$5=0,0,IF(BI147&lt;=0,0,('LED Curve'!$D$19*(BI147/$W$5)^3+'LED Curve'!$D$20*(BI147/$W$5)^2+'LED Curve'!$D$21*(BI147/$W$5)^1+'LED Curve'!$D$22)*$AC$5*$W$5))</f>
        <v>0</v>
      </c>
      <c r="FN147">
        <f>IF($W$6=0,0,IF(BJ147&lt;=0,0,('LED Curve'!$D$19*(BJ147/$W$6)^3+'LED Curve'!$D$20*(BJ147/$W$6)^2+'LED Curve'!$D$21*(BJ147/$W$6)^1+'LED Curve'!$D$22)*$AC$6*$W$6))</f>
        <v>0</v>
      </c>
      <c r="FO147">
        <f>IF($Z$2=0,0,IF(BK147&lt;=0,0,('LED Curve'!$D$19*(BK147/$Z$2)^3+'LED Curve'!$D$20*(BK147/$Z$2)^2+'LED Curve'!$D$21*(BK147/$Z$2)^1+'LED Curve'!$D$22)*$AE$2*$Z$2))</f>
        <v>0</v>
      </c>
      <c r="FP147">
        <f>IF($Z$3=0,0,IF(BL147&lt;=0,0,('LED Curve'!$D$19*(BL147/$Z$3)^3+'LED Curve'!$D$20*(BL147/$Z$3)^2+'LED Curve'!$D$21*(BL147/$Z$3)^1+'LED Curve'!$D$22)*$AE$3*$Z$3))</f>
        <v>0</v>
      </c>
      <c r="FQ147">
        <f>IF($Z$4=0,0,IF(BM147&lt;=0,0,('LED Curve'!$D$19*(BM147/$Z$4)^3+'LED Curve'!$D$20*(BM147/$Z$4)^2+'LED Curve'!$D$21*(BM147/$Z$4)^1+'LED Curve'!$D$22)*$AE$4*$Z$4))</f>
        <v>0</v>
      </c>
      <c r="FR147">
        <f>IF($Z$5=0,0,IF(BN147&lt;=0,0,('LED Curve'!$D$19*(BN147/$Z$5)^3+'LED Curve'!$D$20*(BN147/$Z$5)^2+'LED Curve'!$D$21*(BN147/$Z$5)^1+'LED Curve'!$D$22)*$AE$5*$Z$5))</f>
        <v>0</v>
      </c>
      <c r="FS147">
        <f>IF($Z$6=0,0,IF(BO147&lt;=0,0,('LED Curve'!$D$19*(BO147/$Z$6)^3+'LED Curve'!$D$20*(BO147/$Z$6)^2+'LED Curve'!$D$21*(BO147/$Z$6)^1+'LED Curve'!$D$22)*$AE$6*$Z$6))</f>
        <v>0</v>
      </c>
      <c r="FU147">
        <f>IF($W$2=0,0,IF(BQ147&lt;=0,0,('LED Curve'!$D$19*(BQ147/$W$2)^3+'LED Curve'!$D$20*(BQ147/$W$2)^2+'LED Curve'!$D$21*(BQ147/$W$2)^1+'LED Curve'!$D$22)*$AC$2*$W$2))</f>
        <v>885.52097869937825</v>
      </c>
      <c r="FV147">
        <f>IF($W$3=0,0,IF(BR147&lt;=0,0,('LED Curve'!$D$19*(BR147/$W$3)^3+'LED Curve'!$D$20*(BR147/$W$3)^2+'LED Curve'!$D$21*(BR147/$W$3)^1+'LED Curve'!$D$22)*$AC$3*$W$3))</f>
        <v>2213.8024467484456</v>
      </c>
      <c r="FW147">
        <f>IF($W$4=0,0,IF(BS147&lt;=0,0,('LED Curve'!$D$19*(BS147/$W$4)^3+'LED Curve'!$D$20*(BS147/$W$4)^2+'LED Curve'!$D$21*(BS147/$W$4)^1+'LED Curve'!$D$22)*$AC$4*$W$4))</f>
        <v>1992.4222020736011</v>
      </c>
      <c r="FX147">
        <f>IF($W$5=0,0,IF(BT147&lt;=0,0,('LED Curve'!$D$19*(BT147/$W$5)^3+'LED Curve'!$D$20*(BT147/$W$5)^2+'LED Curve'!$D$21*(BT147/$W$5)^1+'LED Curve'!$D$22)*$AC$5*$W$5))</f>
        <v>0</v>
      </c>
      <c r="FY147">
        <f>IF($W$6=0,0,IF(BU147&lt;=0,0,('LED Curve'!$D$19*(BU147/$W$6)^3+'LED Curve'!$D$20*(BU147/$W$6)^2+'LED Curve'!$D$21*(BU147/$W$6)^1+'LED Curve'!$D$22)*$AC$6*$W$6))</f>
        <v>0</v>
      </c>
      <c r="FZ147">
        <f>IF($Z$2=0,0,IF(BV147&lt;=0,0,('LED Curve'!$D$19*(BV147/$Z$2)^3+'LED Curve'!$D$20*(BV147/$Z$2)^2+'LED Curve'!$D$21*(BV147/$Z$2)^1+'LED Curve'!$D$22)*$AE$2*$Z$2))</f>
        <v>0</v>
      </c>
      <c r="GA147">
        <f>IF($Z$3=0,0,IF(BW147&lt;=0,0,('LED Curve'!$D$19*(BW147/$Z$3)^3+'LED Curve'!$D$20*(BW147/$Z$3)^2+'LED Curve'!$D$21*(BW147/$Z$3)^1+'LED Curve'!$D$22)*$AE$3*$Z$3))</f>
        <v>0</v>
      </c>
      <c r="GB147">
        <f>IF($Z$4=0,0,IF(BX147&lt;=0,0,('LED Curve'!$D$19*(BX147/$Z$4)^3+'LED Curve'!$D$20*(BX147/$Z$4)^2+'LED Curve'!$D$21*(BX147/$Z$4)^1+'LED Curve'!$D$22)*$AE$4*$Z$4))</f>
        <v>0</v>
      </c>
      <c r="GC147">
        <f>IF($Z$5=0,0,IF(BY147&lt;=0,0,('LED Curve'!$D$19*(BY147/$Z$5)^3+'LED Curve'!$D$20*(BY147/$Z$5)^2+'LED Curve'!$D$21*(BY147/$Z$5)^1+'LED Curve'!$D$22)*$AE$5*$Z$5))</f>
        <v>0</v>
      </c>
      <c r="GD147">
        <f>IF($Z$6=0,0,IF(BZ147&lt;=0,0,('LED Curve'!$D$19*(BZ147/$Z$6)^3+'LED Curve'!$D$20*(BZ147/$Z$6)^2+'LED Curve'!$D$21*(BZ147/$Z$6)^1+'LED Curve'!$D$22)*$AE$6*$Z$6))</f>
        <v>0</v>
      </c>
      <c r="GF147">
        <f>IF($W$2=0,0,IF(CB147&lt;=0,0,('LED Curve'!$D$19*(CB147/$W$2)^3+'LED Curve'!$D$20*(CB147/$W$2)^2+'LED Curve'!$D$21*(CB147/$W$2)^1+'LED Curve'!$D$22)*$AC$2*$W$2))</f>
        <v>898.9434499259587</v>
      </c>
      <c r="GG147">
        <f>IF($W$3=0,0,IF(CC147&lt;=0,0,('LED Curve'!$D$19*(CC147/$W$3)^3+'LED Curve'!$D$20*(CC147/$W$3)^2+'LED Curve'!$D$21*(CC147/$W$3)^1+'LED Curve'!$D$22)*$AC$3*$W$3))</f>
        <v>2247.3586248148968</v>
      </c>
      <c r="GH147">
        <f>IF($W$4=0,0,IF(CD147&lt;=0,0,('LED Curve'!$D$19*(CD147/$W$4)^3+'LED Curve'!$D$20*(CD147/$W$4)^2+'LED Curve'!$D$21*(CD147/$W$4)^1+'LED Curve'!$D$22)*$AC$4*$W$4))</f>
        <v>2022.6227623334071</v>
      </c>
      <c r="GI147">
        <f>IF($W$5=0,0,IF(CE147&lt;=0,0,('LED Curve'!$D$19*(CE147/$W$5)^3+'LED Curve'!$D$20*(CE147/$W$5)^2+'LED Curve'!$D$21*(CE147/$W$5)^1+'LED Curve'!$D$22)*$AC$5*$W$5))</f>
        <v>0</v>
      </c>
      <c r="GJ147">
        <f>IF($W$6=0,0,IF(CF147&lt;=0,0,('LED Curve'!$D$19*(CF147/$W$6)^3+'LED Curve'!$D$20*(CF147/$W$6)^2+'LED Curve'!$D$21*(CF147/$W$6)^1+'LED Curve'!$D$22)*$AC$6*$W$6))</f>
        <v>0</v>
      </c>
      <c r="GK147">
        <f>IF($Z$2=0,0,IF(CG147&lt;=0,0,('LED Curve'!$D$19*(CG147/$Z$2)^3+'LED Curve'!$D$20*(CG147/$Z$2)^2+'LED Curve'!$D$21*(CG147/$Z$2)^1+'LED Curve'!$D$22)*$AE$2*$Z$2))</f>
        <v>0</v>
      </c>
      <c r="GL147">
        <f>IF($Z$3=0,0,IF(CH147&lt;=0,0,('LED Curve'!$D$19*(CH147/$Z$3)^3+'LED Curve'!$D$20*(CH147/$Z$3)^2+'LED Curve'!$D$21*(CH147/$Z$3)^1+'LED Curve'!$D$22)*$AE$3*$Z$3))</f>
        <v>0</v>
      </c>
      <c r="GM147">
        <f>IF($Z$4=0,0,IF(CI147&lt;=0,0,('LED Curve'!$D$19*(CI147/$Z$4)^3+'LED Curve'!$D$20*(CI147/$Z$4)^2+'LED Curve'!$D$21*(CI147/$Z$4)^1+'LED Curve'!$D$22)*$AE$4*$Z$4))</f>
        <v>0</v>
      </c>
      <c r="GN147">
        <f>IF($Z$5=0,0,IF(CJ147&lt;=0,0,('LED Curve'!$D$19*(CJ147/$Z$5)^3+'LED Curve'!$D$20*(CJ147/$Z$5)^2+'LED Curve'!$D$21*(CJ147/$Z$5)^1+'LED Curve'!$D$22)*$AE$5*$Z$5))</f>
        <v>0</v>
      </c>
      <c r="GO147">
        <f>IF($Z$6=0,0,IF(CK147&lt;=0,0,('LED Curve'!$D$19*(CK147/$Z$6)^3+'LED Curve'!$D$20*(CK147/$Z$6)^2+'LED Curve'!$D$21*(CK147/$Z$6)^1+'LED Curve'!$D$22)*$AE$6*$Z$6))</f>
        <v>0</v>
      </c>
      <c r="GQ147">
        <f t="shared" si="338"/>
        <v>3052.2055286841432</v>
      </c>
      <c r="GR147">
        <f t="shared" si="266"/>
        <v>1287.3096432665652</v>
      </c>
      <c r="GS147">
        <f t="shared" si="339"/>
        <v>5091.7456275214245</v>
      </c>
      <c r="GT147">
        <f t="shared" si="267"/>
        <v>2783.5197106823089</v>
      </c>
      <c r="GU147">
        <f t="shared" si="340"/>
        <v>5168.9248370742625</v>
      </c>
      <c r="GV147">
        <f t="shared" si="268"/>
        <v>2606.8127925159251</v>
      </c>
    </row>
    <row r="148" spans="1:204" ht="16.899999999999999">
      <c r="A148">
        <v>137</v>
      </c>
      <c r="B148">
        <f t="shared" si="229"/>
        <v>4.4596354166666664E-3</v>
      </c>
      <c r="C148" s="50">
        <f t="shared" si="230"/>
        <v>150.40444540516395</v>
      </c>
      <c r="D148" s="50">
        <f t="shared" si="231"/>
        <v>167.27160600573771</v>
      </c>
      <c r="E148" s="50">
        <f t="shared" si="232"/>
        <v>184.13876660631146</v>
      </c>
      <c r="G148" s="52">
        <f t="shared" si="233"/>
        <v>2.3873721492883164</v>
      </c>
      <c r="H148" s="52">
        <f t="shared" si="234"/>
        <v>2.6551048572339315</v>
      </c>
      <c r="I148" s="52">
        <f t="shared" si="235"/>
        <v>2.9228375651795471</v>
      </c>
      <c r="J148" s="52">
        <f>IF(C148&lt;Calculation!D$19,0,G148)</f>
        <v>2.3873721492883164</v>
      </c>
      <c r="K148" s="52">
        <f>IF(D148&lt;Calculation!D$19,0,H148)</f>
        <v>2.6551048572339315</v>
      </c>
      <c r="L148" s="52">
        <f>IF(E148&lt;Calculation!D$19,0,I148)</f>
        <v>2.9228375651795471</v>
      </c>
      <c r="M148" s="52">
        <f>IF(IF(C148&lt;Calculation!D$19,0,C148*(R$3/(R$2+R$3)))&gt;0,$H$2*SIN(2*PI()*$E$2*B148)+$H$5,0)</f>
        <v>2.4037766437796897</v>
      </c>
      <c r="N148" s="52">
        <f>IF(IF(D148&lt;Calculation!D$19,0,D148*(R$3/(R$2+R$3)))&gt;0,$J$2*SIN(2*PI()*$E$2*B148)+$J$5,0)</f>
        <v>2.4773814449981946</v>
      </c>
      <c r="O148" s="52">
        <f>IF(IF(E148&lt;Calculation!D$19,0,E148*(R$3/(R$2+R$3)))&gt;0,$L$2*SIN(2*PI()*$E$2*B148)+$L$5,0)</f>
        <v>2.5575336718645962</v>
      </c>
      <c r="Q148" s="55">
        <f>(M148/Design!C$43)*10^3</f>
        <v>267.08629375329883</v>
      </c>
      <c r="R148" s="55">
        <f>(N148/Design!C$43)*10^3</f>
        <v>275.26460499979936</v>
      </c>
      <c r="S148" s="55">
        <f>(O148/Design!C$43)*10^3</f>
        <v>284.17040798495515</v>
      </c>
      <c r="U148" s="55">
        <f>(($H$2*SIN(2*PI()*$E$2*B148)+$H$5)/Design!C$43)*10^3</f>
        <v>267.08629375329883</v>
      </c>
      <c r="V148" s="55">
        <f>(($J$2*SIN(2*PI()*$E$2*B148)+$J$5)/Design!C$43)*10^3</f>
        <v>275.26460499979936</v>
      </c>
      <c r="W148" s="55">
        <f>(($L$2*SIN(2*PI()*$E$2*B148)+$L$5)/Design!C$43)*10^3</f>
        <v>284.17040798495515</v>
      </c>
      <c r="Y148" s="99">
        <f>IF(C148&lt;('LED Curve'!$D$14*(U148/$W$2)^3+'LED Curve'!$D$15*(U148/$W$2)^2+'LED Curve'!$D$16*(U148/$W$2)^1+'LED Curve'!$D$17)*$AC$2+((R$5-1)*Design!C$18),0,         ('LED Curve'!$D$14*(U148/$W$2)^3+'LED Curve'!$D$15*(U148/$W$2)^2+'LED Curve'!$D$16*(U148/$W$2)^1+'LED Curve'!$D$17)*$AC$2)</f>
        <v>26.977625581482883</v>
      </c>
      <c r="Z148" s="99">
        <f>IF(Y148=0,0,IF(C148&lt;Y148+('LED Curve'!$D$14*(U148/$W$3)^3+'LED Curve'!$D$15*(U148/$W$3)^2+'LED Curve'!$D$16*(U148/$W$3)^1+'LED Curve'!$D$17)*$AC$3+((R$5-2)*Design!C$18),0,         ('LED Curve'!$D$14*(U148/$W$3)^3+'LED Curve'!$D$15*(U148/$W$3)^2+'LED Curve'!$D$16*(U148/$W$3)^1+'LED Curve'!$D$17)*$AC$3))</f>
        <v>67.4440639537072</v>
      </c>
      <c r="AA148" s="99">
        <f>IF(Z148=0,0,IF(C148&lt;(SUM(Y148:Z148)+('LED Curve'!$D$14*(U148/$W$4)^3+'LED Curve'!$D$15*(U148/$W$4)^2+'LED Curve'!$D$16*(U148/$W$4)^1+'LED Curve'!$D$17)*$AC$4+((R$5-3)*Design!C$18)),0,         ('LED Curve'!$D$14*(U148/$W$4)^3+'LED Curve'!$D$15*(U148/$W$4)^2+'LED Curve'!$D$16*(U148/$W$4)^1+'LED Curve'!$D$17)*$AC$4))</f>
        <v>0</v>
      </c>
      <c r="AB148" s="99">
        <f>IF(AA148=0,0,IF(C148&lt;(SUM(Y148:AA148)+('LED Curve'!$D$14*(U148/$W$5)^3+'LED Curve'!$D$15*(U148/$W$5)^2+'LED Curve'!$D$16*(U148/$W$5)^1+'LED Curve'!$D$17)*$AC$5+((R$5-4)*Design!C$18)),0,         ('LED Curve'!$D$14*(U148/$W$5)^3+'LED Curve'!$D$15*(U148/$W$5)^2+'LED Curve'!$D$16*(U148/$W$5)^1+'LED Curve'!$D$17)*$AC$5))</f>
        <v>0</v>
      </c>
      <c r="AC148" s="99">
        <f>IF(AB148=0,0,IF(C148&lt;(SUM(Y148:AB148)+ ('LED Curve'!$D$14*(U148/$W$6)^3+'LED Curve'!$D$15*(U148/$W$6)^2+'LED Curve'!$D$16*(U148/$W$6)^1+'LED Curve'!$D$17)*$AC$6+((R$5-5)*Design!C$18)),0,         ('LED Curve'!$D$14*(U148/$W$6)^3+'LED Curve'!$D$15*(U148/$W$6)^2+'LED Curve'!$D$16*(U148/$W$6)^1+'LED Curve'!$D$17)*$AC$6))</f>
        <v>0</v>
      </c>
      <c r="AD148" s="99">
        <f>IF(AC148=0,0,IF(C148&lt;(SUM(Y148:AC148)+('LED Curve'!$D$14*(U148/$Z$2)^3+'LED Curve'!$D$15*(U148/$Z$2)^2+'LED Curve'!$D$16*(U148/$Z$2)^1+'LED Curve'!$D$17)*$AE$2+((R$5-6)*Design!C$18)),0,         ('LED Curve'!$D$14*(U148/$Z$2)^3+'LED Curve'!$D$15*(U148/$Z$2)^2+'LED Curve'!$D$16*(U148/$Z$2)^1+'LED Curve'!$D$17)*$AE$2))</f>
        <v>0</v>
      </c>
      <c r="AE148" s="99">
        <f>IF(AD148=0,0,IF(C148&lt;(SUM(Y148:AD148)+('LED Curve'!$D$14*(U148/$Z$3)^3+'LED Curve'!$D$15*(U148/$Z$3)^2+'LED Curve'!$D$16*(U148/$Z$3)^1+'LED Curve'!$D$17)*$AE$3+((R$5-7)*Design!C$18)),0,         ('LED Curve'!$D$14*(U148/$Z$3)^3+'LED Curve'!$D$15*(U148/$Z$3)^2+'LED Curve'!$D$16*(U148/$Z$3)^1+'LED Curve'!$D$17)*$AE$3))</f>
        <v>0</v>
      </c>
      <c r="AF148" s="99">
        <f>IF(AE148=0,0,IF(C148&lt;(SUM(Y148:AE148)+('LED Curve'!$D$14*(U148/$Z$4)^3+'LED Curve'!$D$15*(U148/$Z$4)^2+'LED Curve'!$D$16*(U148/$Z$4)^1+'LED Curve'!$D$17)*$AE$4+((R$5-8)*Design!C$18)),0,         ('LED Curve'!$D$14*(U148/$Z$4)^3+'LED Curve'!$D$15*(U148/$Z$4)^2+'LED Curve'!$D$16*(U148/$Z$4)^1+'LED Curve'!$D$17)*$AE$4))</f>
        <v>0</v>
      </c>
      <c r="AG148" s="99">
        <f>IF(AF148=0,0,IF(C148&lt;(SUM(Y148:AF148)+('LED Curve'!$D$14*(U148/$Z$5)^3+'LED Curve'!$D$15*(U148/$Z$5)^2+'LED Curve'!$D$16*(U148/$Z$5)^1+'LED Curve'!$D$17)*$AE$5+((R$5-9)*Design!C$18)),0,         ('LED Curve'!$D$14*(U148/$Z$5)^3+'LED Curve'!$D$15*(U148/$Z$5)^2+'LED Curve'!$D$16*(U148/$Z$5)^1+'LED Curve'!$D$17)*$AE$5))</f>
        <v>0</v>
      </c>
      <c r="AH148" s="99">
        <f>IF(AG148=0,0,IF(C148&lt;(SUM(Y148:AG148)+('LED Curve'!$D$14*(U148/$Z$6)^3+'LED Curve'!$D$15*(U148/$Z$6)^2+'LED Curve'!$D$16*(U148/$Z$6)^1+'LED Curve'!$D$17)*$AE$6+((R$5-10)*Design!C$18)),0,         ('LED Curve'!$D$14*(U148/$Z$6)^3+'LED Curve'!$D$15*(U148/$Z$6)^2+'LED Curve'!$D$16*(U148/$Z$6)^1+'LED Curve'!$D$17)*$AE$6))</f>
        <v>0</v>
      </c>
      <c r="AI148">
        <f t="shared" si="269"/>
        <v>94.421689535190083</v>
      </c>
      <c r="AJ148" s="57">
        <f>IF(D148&lt;('LED Curve'!$D$14*(V148/$W$2)^3+'LED Curve'!$D$15*(V148/$W$2)^2+'LED Curve'!$D$16*(V148/$W$2)^1+'LED Curve'!$D$17)*$AC$2+((R$5-1)*Design!C$18),0,         ('LED Curve'!$D$14*(V148/$W$2)^3+'LED Curve'!$D$15*(V148/$W$2)^2+'LED Curve'!$D$16*(V148/$W$2)^1+'LED Curve'!$D$17)*$AC$2)</f>
        <v>26.963191297779929</v>
      </c>
      <c r="AK148" s="57">
        <f>IF(AJ148=0,0,IF(D148&lt;AJ148+('LED Curve'!$D$14*(V148/$W$3)^3+'LED Curve'!$D$15*(V148/$W$3)^2+'LED Curve'!$D$16*(V148/$W$3)^1+'LED Curve'!$D$17)*$AC$3+((R$5-1)*Design!C$18),0,         ('LED Curve'!$D$14*(V148/$W$3)^3+'LED Curve'!$D$15*(V148/$W$3)^2+'LED Curve'!$D$16*(V148/$W$3)^1+'LED Curve'!$D$17)*$AC$3))</f>
        <v>67.407978244449822</v>
      </c>
      <c r="AL148" s="57">
        <f>IF(AK148=0,0,IF(D148&lt;(SUM(AJ148:AK148)+('LED Curve'!$D$14*(V148/$W$4)^3+'LED Curve'!$D$15*(V148/$W$4)^2+'LED Curve'!$D$16*(V148/$W$4)^1+'LED Curve'!$D$17)*$AC$4+((R$5-1)*Design!C$18)),0,         ('LED Curve'!$D$14*(V148/$W$4)^3+'LED Curve'!$D$15*(V148/$W$4)^2+'LED Curve'!$D$16*(V148/$W$4)^1+'LED Curve'!$D$17)*$AC$4))</f>
        <v>60.66718042000484</v>
      </c>
      <c r="AM148" s="57">
        <f>IF(AL148=0,0,IF(D148&lt;(SUM(AJ148:AL148)+('LED Curve'!$D$14*(V148/$W$5)^3+'LED Curve'!$D$15*(V148/$W$5)^2+'LED Curve'!$D$16*(V148/$W$5)^1+'LED Curve'!$D$17)*$AC$5+((R$5-1)*Design!C$18)),0,         ('LED Curve'!$D$14*(V148/$W$5)^3+'LED Curve'!$D$15*(V148/$W$5)^2+'LED Curve'!$D$16*(V148/$W$5)^1+'LED Curve'!$D$17)*$AC$5))</f>
        <v>0</v>
      </c>
      <c r="AN148" s="57">
        <f>IF(AM148=0,0,IF(D148&lt;(SUM(AJ148:AM148)+ ('LED Curve'!$D$14*(V148/$W$6)^3+'LED Curve'!$D$15*(V148/$W$6)^2+'LED Curve'!$D$16*(V148/$W$6)^1+'LED Curve'!$D$17)*$AC$6+((R$5-1)*Design!C$18)),0,         ('LED Curve'!$D$14*(V148/$W$6)^3+'LED Curve'!$D$15*(V148/$W$6)^2+'LED Curve'!$D$16*(V148/$W$6)^1+'LED Curve'!$D$17)*$AC$6))</f>
        <v>0</v>
      </c>
      <c r="AO148" s="57">
        <f>IF(AN148=0,0,IF(D148&lt;(SUM(AJ148:AN148)+('LED Curve'!$D$14*(V148/$Z$2)^3+'LED Curve'!$D$15*(V148/$Z$2)^2+'LED Curve'!$D$16*(V148/$Z$2)^1+'LED Curve'!$D$17)*$AE$2+((R$5-1)*Design!C$18)),0,         ('LED Curve'!$D$14*(V148/$Z$2)^3+'LED Curve'!$D$15*(V148/$Z$2)^2+'LED Curve'!$D$16*(V148/$Z$2)^1+'LED Curve'!$D$17)*$AE$2))</f>
        <v>0</v>
      </c>
      <c r="AP148" s="57">
        <f>IF(AO148=0,0,IF(D148&lt;(SUM(AJ148:AO148)+('LED Curve'!$D$14*(V148/$Z$3)^3+'LED Curve'!$D$15*(V148/$Z$3)^2+'LED Curve'!$D$16*(V148/$Z$3)^1+'LED Curve'!$D$17)*$AE$3+((R$5-1)*Design!C$18)),0,         ('LED Curve'!$D$14*(V148/$Z$3)^3+'LED Curve'!$D$15*(V148/$Z$3)^2+'LED Curve'!$D$16*(V148/$Z$3)^1+'LED Curve'!$D$17)*$AE$3))</f>
        <v>0</v>
      </c>
      <c r="AQ148" s="57">
        <f>IF(AP148=0,0,IF(D148&lt;(SUM(AJ148:AP148)+('LED Curve'!$D$14*(V148/$Z$4)^3+'LED Curve'!$D$15*(V148/$Z$4)^2+'LED Curve'!$D$16*(V148/$Z$4)^1+'LED Curve'!$D$17)*$AE$4+((R$5-1)*Design!C$18)),0,         ('LED Curve'!$D$14*(V148/$Z$4)^3+'LED Curve'!$D$15*(V148/$Z$4)^2+'LED Curve'!$D$16*(V148/$Z$4)^1+'LED Curve'!$D$17)*$AE$4))</f>
        <v>0</v>
      </c>
      <c r="AR148" s="57">
        <f>IF(AQ148=0,0,IF(D148&lt;(SUM(AJ148:AQ148)+('LED Curve'!$D$14*(V148/$Z$5)^3+'LED Curve'!$D$15*(V148/$Z$5)^2+'LED Curve'!$D$16*(V148/$Z$5)^1+'LED Curve'!$D$17)*$AE$5+((R$5-1)*Design!C$18)),0,         ('LED Curve'!$D$14*(V148/$Z$5)^3+'LED Curve'!$D$15*(V148/$Z$5)^2+'LED Curve'!$D$16*(V148/$Z$5)^1+'LED Curve'!$D$17)*$AE$5))</f>
        <v>0</v>
      </c>
      <c r="AS148" s="57">
        <f>IF(AR148=0,0,IF(D148&lt;(SUM(AJ148:AR148)+('LED Curve'!$D$14*(V148/$Z$6)^3+'LED Curve'!$D$15*(V148/$Z$6)^2+'LED Curve'!$D$16*(V148/$Z$6)^1+'LED Curve'!$D$17)*$AE$6+((R$5-1)*Design!C$18)),0,         ('LED Curve'!$D$14*(V148/$Z$6)^3+'LED Curve'!$D$15*(V148/$Z$6)^2+'LED Curve'!$D$16*(V148/$Z$6)^1+'LED Curve'!$D$17)*$AE$6))</f>
        <v>0</v>
      </c>
      <c r="AU148" s="59">
        <f>IF(E148&lt;('LED Curve'!$D$14*(W148/$W$2)^3+'LED Curve'!$D$15*(W148/$W$2)^2+'LED Curve'!$D$16*(W148/$W$2)^1+'LED Curve'!$D$17)*$AC$2+((R$5-1)*Design!C$18),0,         ('LED Curve'!$D$14*(W148/$W$2)^3+'LED Curve'!$D$15*(W148/$W$2)^2+'LED Curve'!$D$16*(W148/$W$2)^1+'LED Curve'!$D$17)*$AC$2)</f>
        <v>26.924788903344911</v>
      </c>
      <c r="AV148" s="59">
        <f>IF(AU148=0,0,IF(E148&lt;AU148+('LED Curve'!$D$14*(W148/$W$3)^3+'LED Curve'!$D$15*(W148/$W$3)^2+'LED Curve'!$D$16*(W148/$W$3)^1+'LED Curve'!$D$17)*$AC$3+((R$5-2)*Design!C$18),0,         ('LED Curve'!$D$14*(W148/$W$3)^3+'LED Curve'!$D$15*(W148/$W$3)^2+'LED Curve'!$D$16*(W148/$W$3)^1+'LED Curve'!$D$17)*$AC$3))</f>
        <v>67.311972258362275</v>
      </c>
      <c r="AW148" s="59">
        <f>IF(AV148=0,0,IF(E148&lt;(SUM(AU148:AV148)+('LED Curve'!$D$14*(W148/$W$4)^3+'LED Curve'!$D$15*(W148/$W$4)^2+'LED Curve'!$D$16*(W148/$W$4)^1+'LED Curve'!$D$17)*$AC$4+((R$5-3)*Design!C$18)),0,         ('LED Curve'!$D$14*(W148/$W$4)^3+'LED Curve'!$D$15*(W148/$W$4)^2+'LED Curve'!$D$16*(W148/$W$4)^1+'LED Curve'!$D$17)*$AC$4))</f>
        <v>60.580775032526049</v>
      </c>
      <c r="AX148" s="59">
        <f>IF(AW148=0,0,IF(E148&lt;(SUM(AU148:AW148)+('LED Curve'!$D$14*(W148/$W$5)^3+'LED Curve'!$D$15*(W148/$W$5)^2+'LED Curve'!$D$16*(W148/$W$5)^1+'LED Curve'!$D$17)*$AC$5+((R$5-4)*Design!C$18)),0,         ('LED Curve'!$D$14*(W148/$W$5)^3+'LED Curve'!$D$15*(W148/$W$5)^2+'LED Curve'!$D$16*(W148/$W$5)^1+'LED Curve'!$D$17)*$AC$5))</f>
        <v>0</v>
      </c>
      <c r="AY148" s="59">
        <f>IF(AX148=0,0,IF(E148&lt;(SUM(AU148:AX148)+ ('LED Curve'!$D$14*(W148/$W$6)^3+'LED Curve'!$D$15*(W148/$W$6)^2+'LED Curve'!$D$16*(W148/$W$6)^1+'LED Curve'!$D$17)*$AC$6+((R$5-5)*Design!C$18)),0,         ('LED Curve'!$D$14*(W148/$W$6)^3+'LED Curve'!$D$15*(W148/$W$6)^2+'LED Curve'!$D$16*(W148/$W$6)^1+'LED Curve'!$D$17)*$AC$6))</f>
        <v>0</v>
      </c>
      <c r="AZ148" s="59">
        <f>IF(AY148=0,0,IF(E148&lt;(SUM(AU148:AY148)+('LED Curve'!$D$14*(W148/$Z$2)^3+'LED Curve'!$D$15*(W148/$Z$2)^2+'LED Curve'!$D$16*(W148/$Z$2)^1+'LED Curve'!$D$17)*$AE$2+((R$5-6)*Design!C$18)),0,         ('LED Curve'!$D$14*(W148/$Z$2)^3+'LED Curve'!$D$15*(W148/$Z$2)^2+'LED Curve'!$D$16*(W148/$Z$2)^1+'LED Curve'!$D$17)*$AE$2))</f>
        <v>0</v>
      </c>
      <c r="BA148" s="59">
        <f>IF(AZ148=0,0,IF(E148&lt;(SUM(AU148:AZ148)+('LED Curve'!$D$14*(W148/$Z$3)^3+'LED Curve'!$D$15*(W148/$Z$3)^2+'LED Curve'!$D$16*(W148/$Z$3)^1+'LED Curve'!$D$17)*$AE$3+((R$5-7)*Design!C$18)),0,         ('LED Curve'!$D$14*(W148/$Z$3)^3+'LED Curve'!$D$15*(W148/$Z$3)^2+'LED Curve'!$D$16*(W148/$Z$3)^1+'LED Curve'!$D$17)*$AE$3))</f>
        <v>0</v>
      </c>
      <c r="BB148" s="59">
        <f>IF(BA148=0,0,IF(E148&lt;(SUM(AU148:BA148)+('LED Curve'!$D$14*(W148/$Z$4)^3+'LED Curve'!$D$15*(W148/$Z$4)^2+'LED Curve'!$D$16*(W148/$Z$4)^1+'LED Curve'!$D$17)*$AE$4+((R$5-8)*Design!C$18)),0,         ('LED Curve'!$D$14*(W148/$Z$4)^3+'LED Curve'!$D$15*(W148/$Z$4)^2+'LED Curve'!$D$16*(W148/$Z$4)^1+'LED Curve'!$D$17)*$AE$4))</f>
        <v>0</v>
      </c>
      <c r="BC148" s="59">
        <f>IF(BB148=0,0,IF(E148&lt;(SUM(AU148:BB148)+('LED Curve'!$D$14*(W148/$Z$5)^3+'LED Curve'!$D$15*(W148/$Z$5)^2+'LED Curve'!$D$16*(W148/$Z$5)^1+'LED Curve'!$D$17)*$AE$5+((R$5-9)*Design!C$18)),0,         ('LED Curve'!$D$14*(W148/$Z$5)^3+'LED Curve'!$D$15*(W148/$Z$5)^2+'LED Curve'!$D$16*(W148/$Z$5)^1+'LED Curve'!$D$17)*$AE$5))</f>
        <v>0</v>
      </c>
      <c r="BD148" s="59">
        <f>IF(BC148=0,0,IF(E148&lt;(SUM(AU148:BC148)+('LED Curve'!$D$14*(W148/$Z$6)^3+'LED Curve'!$D$15*(W148/$Z$6)^2+'LED Curve'!$D$16*(W148/$Z$6)^1+'LED Curve'!$D$17)*$AE$6+((R$5-10)*Design!C$18)),0,         ('LED Curve'!$D$14*(W148/$Z$6)^3+'LED Curve'!$D$15*(W148/$Z$6)^2+'LED Curve'!$D$16*(W148/$Z$6)^1+'LED Curve'!$D$17)*$AE$6))</f>
        <v>0</v>
      </c>
      <c r="BE148">
        <f t="shared" si="270"/>
        <v>154.81753619423324</v>
      </c>
      <c r="BF148" s="64">
        <f t="shared" si="236"/>
        <v>267.08629375329883</v>
      </c>
      <c r="BG148" s="64">
        <f t="shared" si="237"/>
        <v>267.08629375329883</v>
      </c>
      <c r="BH148" s="64">
        <f t="shared" si="238"/>
        <v>0</v>
      </c>
      <c r="BI148" s="64">
        <f t="shared" si="239"/>
        <v>0</v>
      </c>
      <c r="BJ148" s="64">
        <f t="shared" si="240"/>
        <v>0</v>
      </c>
      <c r="BK148" s="64">
        <f t="shared" si="241"/>
        <v>0</v>
      </c>
      <c r="BL148" s="64">
        <f t="shared" si="242"/>
        <v>0</v>
      </c>
      <c r="BM148" s="64">
        <f t="shared" si="243"/>
        <v>0</v>
      </c>
      <c r="BN148" s="64">
        <f t="shared" si="244"/>
        <v>0</v>
      </c>
      <c r="BO148" s="64">
        <f t="shared" si="245"/>
        <v>0</v>
      </c>
      <c r="BQ148" s="67">
        <f t="shared" si="246"/>
        <v>275.26460499979936</v>
      </c>
      <c r="BR148" s="67">
        <f t="shared" si="247"/>
        <v>275.26460499979936</v>
      </c>
      <c r="BS148" s="67">
        <f t="shared" si="248"/>
        <v>275.26460499979936</v>
      </c>
      <c r="BT148" s="67">
        <f t="shared" si="249"/>
        <v>0</v>
      </c>
      <c r="BU148" s="67">
        <f t="shared" si="250"/>
        <v>0</v>
      </c>
      <c r="BV148" s="67">
        <f t="shared" si="251"/>
        <v>0</v>
      </c>
      <c r="BW148" s="67">
        <f t="shared" si="252"/>
        <v>0</v>
      </c>
      <c r="BX148" s="67">
        <f t="shared" si="253"/>
        <v>0</v>
      </c>
      <c r="BY148" s="67">
        <f t="shared" si="254"/>
        <v>0</v>
      </c>
      <c r="BZ148" s="67">
        <f t="shared" si="255"/>
        <v>0</v>
      </c>
      <c r="CB148" s="70">
        <f t="shared" si="256"/>
        <v>284.17040798495515</v>
      </c>
      <c r="CC148" s="70">
        <f t="shared" si="257"/>
        <v>284.17040798495515</v>
      </c>
      <c r="CD148" s="70">
        <f t="shared" si="258"/>
        <v>284.17040798495515</v>
      </c>
      <c r="CE148" s="70">
        <f t="shared" si="259"/>
        <v>0</v>
      </c>
      <c r="CF148" s="70">
        <f t="shared" si="260"/>
        <v>0</v>
      </c>
      <c r="CG148" s="70">
        <f t="shared" si="261"/>
        <v>0</v>
      </c>
      <c r="CH148" s="70">
        <f t="shared" si="262"/>
        <v>0</v>
      </c>
      <c r="CI148" s="70">
        <f t="shared" si="263"/>
        <v>0</v>
      </c>
      <c r="CJ148" s="70">
        <f t="shared" si="264"/>
        <v>0</v>
      </c>
      <c r="CK148" s="70">
        <f t="shared" si="265"/>
        <v>0</v>
      </c>
      <c r="CL148">
        <f t="shared" si="271"/>
        <v>852.5112239548655</v>
      </c>
      <c r="CM148" s="64">
        <f t="shared" si="272"/>
        <v>267.08629375329883</v>
      </c>
      <c r="CN148" s="64">
        <f t="shared" si="273"/>
        <v>267.08629375329883</v>
      </c>
      <c r="CO148" s="64">
        <f t="shared" si="274"/>
        <v>0</v>
      </c>
      <c r="CP148" s="64">
        <f t="shared" si="275"/>
        <v>0</v>
      </c>
      <c r="CQ148" s="64">
        <f t="shared" si="276"/>
        <v>0</v>
      </c>
      <c r="CR148" s="64">
        <f t="shared" si="277"/>
        <v>0</v>
      </c>
      <c r="CS148" s="64">
        <f t="shared" si="278"/>
        <v>0</v>
      </c>
      <c r="CT148" s="64">
        <f t="shared" si="279"/>
        <v>0</v>
      </c>
      <c r="CU148" s="64">
        <f t="shared" si="280"/>
        <v>0</v>
      </c>
      <c r="CV148" s="64">
        <f t="shared" si="281"/>
        <v>0</v>
      </c>
      <c r="CX148" s="103">
        <f t="shared" si="282"/>
        <v>275.26460499979936</v>
      </c>
      <c r="CY148" s="103">
        <f t="shared" si="283"/>
        <v>275.26460499979936</v>
      </c>
      <c r="CZ148" s="103">
        <f t="shared" si="284"/>
        <v>275.26460499979936</v>
      </c>
      <c r="DA148" s="103">
        <f t="shared" si="285"/>
        <v>0</v>
      </c>
      <c r="DB148" s="103">
        <f t="shared" si="286"/>
        <v>0</v>
      </c>
      <c r="DC148" s="103">
        <f t="shared" si="287"/>
        <v>0</v>
      </c>
      <c r="DD148" s="103">
        <f t="shared" si="288"/>
        <v>0</v>
      </c>
      <c r="DE148" s="103">
        <f t="shared" si="289"/>
        <v>0</v>
      </c>
      <c r="DF148" s="103">
        <f t="shared" si="290"/>
        <v>0</v>
      </c>
      <c r="DG148" s="103">
        <f t="shared" si="291"/>
        <v>0</v>
      </c>
      <c r="DI148" s="70">
        <f t="shared" si="292"/>
        <v>284.17040798495515</v>
      </c>
      <c r="DJ148" s="70">
        <f t="shared" si="293"/>
        <v>284.17040798495515</v>
      </c>
      <c r="DK148" s="70">
        <f t="shared" si="294"/>
        <v>284.17040798495515</v>
      </c>
      <c r="DL148" s="70">
        <f t="shared" si="295"/>
        <v>0</v>
      </c>
      <c r="DM148" s="70">
        <f t="shared" si="296"/>
        <v>0</v>
      </c>
      <c r="DN148" s="70">
        <f t="shared" si="297"/>
        <v>0</v>
      </c>
      <c r="DO148" s="70">
        <f t="shared" si="298"/>
        <v>0</v>
      </c>
      <c r="DP148" s="70">
        <f t="shared" si="299"/>
        <v>0</v>
      </c>
      <c r="DQ148" s="70">
        <f t="shared" si="300"/>
        <v>0</v>
      </c>
      <c r="DR148" s="70">
        <f t="shared" si="301"/>
        <v>0</v>
      </c>
      <c r="DT148">
        <f t="shared" si="302"/>
        <v>40.170965887285618</v>
      </c>
      <c r="DU148">
        <f t="shared" si="303"/>
        <v>46.043952554851458</v>
      </c>
      <c r="DV148">
        <f t="shared" si="304"/>
        <v>52.326788432361965</v>
      </c>
      <c r="DX148">
        <f t="shared" si="305"/>
        <v>1.0912130206962387</v>
      </c>
      <c r="DY148">
        <f t="shared" si="306"/>
        <v>1.0949166140230691</v>
      </c>
      <c r="DZ148">
        <f t="shared" si="307"/>
        <v>1.0989971382505663</v>
      </c>
      <c r="EB148">
        <f t="shared" si="308"/>
        <v>7.2053540308224466</v>
      </c>
      <c r="EC148">
        <f t="shared" si="309"/>
        <v>18.013385077056114</v>
      </c>
      <c r="ED148">
        <f t="shared" si="310"/>
        <v>0</v>
      </c>
      <c r="EE148">
        <f t="shared" si="311"/>
        <v>0</v>
      </c>
      <c r="EF148">
        <f t="shared" si="312"/>
        <v>0</v>
      </c>
      <c r="EG148">
        <f t="shared" si="313"/>
        <v>0</v>
      </c>
      <c r="EH148">
        <f t="shared" si="314"/>
        <v>0</v>
      </c>
      <c r="EI148">
        <f t="shared" si="315"/>
        <v>0</v>
      </c>
      <c r="EJ148">
        <f t="shared" si="316"/>
        <v>0</v>
      </c>
      <c r="EK148">
        <f t="shared" si="317"/>
        <v>0</v>
      </c>
      <c r="EM148">
        <f t="shared" si="318"/>
        <v>7.4220122021174193</v>
      </c>
      <c r="EN148">
        <f t="shared" si="319"/>
        <v>18.555030505293548</v>
      </c>
      <c r="EO148">
        <f t="shared" si="320"/>
        <v>16.699527454764194</v>
      </c>
      <c r="EP148">
        <f t="shared" si="321"/>
        <v>0</v>
      </c>
      <c r="EQ148">
        <f t="shared" si="322"/>
        <v>0</v>
      </c>
      <c r="ER148">
        <f t="shared" si="323"/>
        <v>0</v>
      </c>
      <c r="ES148">
        <f t="shared" si="324"/>
        <v>0</v>
      </c>
      <c r="ET148">
        <f t="shared" si="325"/>
        <v>0</v>
      </c>
      <c r="EU148">
        <f t="shared" si="326"/>
        <v>0</v>
      </c>
      <c r="EV148">
        <f t="shared" si="327"/>
        <v>0</v>
      </c>
      <c r="EX148">
        <f t="shared" si="328"/>
        <v>7.651228247572317</v>
      </c>
      <c r="EY148">
        <f t="shared" si="329"/>
        <v>19.128070618930789</v>
      </c>
      <c r="EZ148">
        <f t="shared" si="330"/>
        <v>17.215263557037712</v>
      </c>
      <c r="FA148">
        <f t="shared" si="331"/>
        <v>0</v>
      </c>
      <c r="FB148">
        <f t="shared" si="332"/>
        <v>0</v>
      </c>
      <c r="FC148">
        <f t="shared" si="333"/>
        <v>0</v>
      </c>
      <c r="FD148">
        <f t="shared" si="334"/>
        <v>0</v>
      </c>
      <c r="FE148">
        <f t="shared" si="335"/>
        <v>0</v>
      </c>
      <c r="FF148">
        <f t="shared" si="336"/>
        <v>0</v>
      </c>
      <c r="FG148">
        <f t="shared" si="337"/>
        <v>0</v>
      </c>
      <c r="FJ148">
        <f>IF($W$2=0,0,IF(BF148&lt;=0,0,('LED Curve'!$D$19*(BF148/$W$2)^3+'LED Curve'!$D$20*(BF148/$W$2)^2+'LED Curve'!$D$21*(BF148/$W$2)^1+'LED Curve'!$D$22)*$AC$2*$W$2))</f>
        <v>871.47152189090241</v>
      </c>
      <c r="FK148">
        <f>IF($W$3=0,0,IF(BG148&lt;=0,0,('LED Curve'!$D$19*(BG148/$W$3)^3+'LED Curve'!$D$20*(BG148/$W$3)^2+'LED Curve'!$D$21*(BG148/$W$3)^1+'LED Curve'!$D$22)*$AC$3*$W$3))</f>
        <v>2178.6788047272562</v>
      </c>
      <c r="FL148">
        <f>IF($W$4=0,0,IF(BH148&lt;=0,0,('LED Curve'!$D$19*(BH148/$W$4)^3+'LED Curve'!$D$20*(BH148/$W$4)^2+'LED Curve'!$D$21*(BH148/$W$4)^1+'LED Curve'!$D$22)*$AC$4*$W$4))</f>
        <v>0</v>
      </c>
      <c r="FM148">
        <f>IF($W$5=0,0,IF(BI148&lt;=0,0,('LED Curve'!$D$19*(BI148/$W$5)^3+'LED Curve'!$D$20*(BI148/$W$5)^2+'LED Curve'!$D$21*(BI148/$W$5)^1+'LED Curve'!$D$22)*$AC$5*$W$5))</f>
        <v>0</v>
      </c>
      <c r="FN148">
        <f>IF($W$6=0,0,IF(BJ148&lt;=0,0,('LED Curve'!$D$19*(BJ148/$W$6)^3+'LED Curve'!$D$20*(BJ148/$W$6)^2+'LED Curve'!$D$21*(BJ148/$W$6)^1+'LED Curve'!$D$22)*$AC$6*$W$6))</f>
        <v>0</v>
      </c>
      <c r="FO148">
        <f>IF($Z$2=0,0,IF(BK148&lt;=0,0,('LED Curve'!$D$19*(BK148/$Z$2)^3+'LED Curve'!$D$20*(BK148/$Z$2)^2+'LED Curve'!$D$21*(BK148/$Z$2)^1+'LED Curve'!$D$22)*$AE$2*$Z$2))</f>
        <v>0</v>
      </c>
      <c r="FP148">
        <f>IF($Z$3=0,0,IF(BL148&lt;=0,0,('LED Curve'!$D$19*(BL148/$Z$3)^3+'LED Curve'!$D$20*(BL148/$Z$3)^2+'LED Curve'!$D$21*(BL148/$Z$3)^1+'LED Curve'!$D$22)*$AE$3*$Z$3))</f>
        <v>0</v>
      </c>
      <c r="FQ148">
        <f>IF($Z$4=0,0,IF(BM148&lt;=0,0,('LED Curve'!$D$19*(BM148/$Z$4)^3+'LED Curve'!$D$20*(BM148/$Z$4)^2+'LED Curve'!$D$21*(BM148/$Z$4)^1+'LED Curve'!$D$22)*$AE$4*$Z$4))</f>
        <v>0</v>
      </c>
      <c r="FR148">
        <f>IF($Z$5=0,0,IF(BN148&lt;=0,0,('LED Curve'!$D$19*(BN148/$Z$5)^3+'LED Curve'!$D$20*(BN148/$Z$5)^2+'LED Curve'!$D$21*(BN148/$Z$5)^1+'LED Curve'!$D$22)*$AE$5*$Z$5))</f>
        <v>0</v>
      </c>
      <c r="FS148">
        <f>IF($Z$6=0,0,IF(BO148&lt;=0,0,('LED Curve'!$D$19*(BO148/$Z$6)^3+'LED Curve'!$D$20*(BO148/$Z$6)^2+'LED Curve'!$D$21*(BO148/$Z$6)^1+'LED Curve'!$D$22)*$AE$6*$Z$6))</f>
        <v>0</v>
      </c>
      <c r="FU148">
        <f>IF($W$2=0,0,IF(BQ148&lt;=0,0,('LED Curve'!$D$19*(BQ148/$W$2)^3+'LED Curve'!$D$20*(BQ148/$W$2)^2+'LED Curve'!$D$21*(BQ148/$W$2)^1+'LED Curve'!$D$22)*$AC$2*$W$2))</f>
        <v>884.91821542206003</v>
      </c>
      <c r="FV148">
        <f>IF($W$3=0,0,IF(BR148&lt;=0,0,('LED Curve'!$D$19*(BR148/$W$3)^3+'LED Curve'!$D$20*(BR148/$W$3)^2+'LED Curve'!$D$21*(BR148/$W$3)^1+'LED Curve'!$D$22)*$AC$3*$W$3))</f>
        <v>2212.29553855515</v>
      </c>
      <c r="FW148">
        <f>IF($W$4=0,0,IF(BS148&lt;=0,0,('LED Curve'!$D$19*(BS148/$W$4)^3+'LED Curve'!$D$20*(BS148/$W$4)^2+'LED Curve'!$D$21*(BS148/$W$4)^1+'LED Curve'!$D$22)*$AC$4*$W$4))</f>
        <v>1991.065984699635</v>
      </c>
      <c r="FX148">
        <f>IF($W$5=0,0,IF(BT148&lt;=0,0,('LED Curve'!$D$19*(BT148/$W$5)^3+'LED Curve'!$D$20*(BT148/$W$5)^2+'LED Curve'!$D$21*(BT148/$W$5)^1+'LED Curve'!$D$22)*$AC$5*$W$5))</f>
        <v>0</v>
      </c>
      <c r="FY148">
        <f>IF($W$6=0,0,IF(BU148&lt;=0,0,('LED Curve'!$D$19*(BU148/$W$6)^3+'LED Curve'!$D$20*(BU148/$W$6)^2+'LED Curve'!$D$21*(BU148/$W$6)^1+'LED Curve'!$D$22)*$AC$6*$W$6))</f>
        <v>0</v>
      </c>
      <c r="FZ148">
        <f>IF($Z$2=0,0,IF(BV148&lt;=0,0,('LED Curve'!$D$19*(BV148/$Z$2)^3+'LED Curve'!$D$20*(BV148/$Z$2)^2+'LED Curve'!$D$21*(BV148/$Z$2)^1+'LED Curve'!$D$22)*$AE$2*$Z$2))</f>
        <v>0</v>
      </c>
      <c r="GA148">
        <f>IF($Z$3=0,0,IF(BW148&lt;=0,0,('LED Curve'!$D$19*(BW148/$Z$3)^3+'LED Curve'!$D$20*(BW148/$Z$3)^2+'LED Curve'!$D$21*(BW148/$Z$3)^1+'LED Curve'!$D$22)*$AE$3*$Z$3))</f>
        <v>0</v>
      </c>
      <c r="GB148">
        <f>IF($Z$4=0,0,IF(BX148&lt;=0,0,('LED Curve'!$D$19*(BX148/$Z$4)^3+'LED Curve'!$D$20*(BX148/$Z$4)^2+'LED Curve'!$D$21*(BX148/$Z$4)^1+'LED Curve'!$D$22)*$AE$4*$Z$4))</f>
        <v>0</v>
      </c>
      <c r="GC148">
        <f>IF($Z$5=0,0,IF(BY148&lt;=0,0,('LED Curve'!$D$19*(BY148/$Z$5)^3+'LED Curve'!$D$20*(BY148/$Z$5)^2+'LED Curve'!$D$21*(BY148/$Z$5)^1+'LED Curve'!$D$22)*$AE$5*$Z$5))</f>
        <v>0</v>
      </c>
      <c r="GD148">
        <f>IF($Z$6=0,0,IF(BZ148&lt;=0,0,('LED Curve'!$D$19*(BZ148/$Z$6)^3+'LED Curve'!$D$20*(BZ148/$Z$6)^2+'LED Curve'!$D$21*(BZ148/$Z$6)^1+'LED Curve'!$D$22)*$AE$6*$Z$6))</f>
        <v>0</v>
      </c>
      <c r="GF148">
        <f>IF($W$2=0,0,IF(CB148&lt;=0,0,('LED Curve'!$D$19*(CB148/$W$2)^3+'LED Curve'!$D$20*(CB148/$W$2)^2+'LED Curve'!$D$21*(CB148/$W$2)^1+'LED Curve'!$D$22)*$AC$2*$W$2))</f>
        <v>898.34134810096214</v>
      </c>
      <c r="GG148">
        <f>IF($W$3=0,0,IF(CC148&lt;=0,0,('LED Curve'!$D$19*(CC148/$W$3)^3+'LED Curve'!$D$20*(CC148/$W$3)^2+'LED Curve'!$D$21*(CC148/$W$3)^1+'LED Curve'!$D$22)*$AC$3*$W$3))</f>
        <v>2245.8533702524055</v>
      </c>
      <c r="GH148">
        <f>IF($W$4=0,0,IF(CD148&lt;=0,0,('LED Curve'!$D$19*(CD148/$W$4)^3+'LED Curve'!$D$20*(CD148/$W$4)^2+'LED Curve'!$D$21*(CD148/$W$4)^1+'LED Curve'!$D$22)*$AC$4*$W$4))</f>
        <v>2021.2680332271648</v>
      </c>
      <c r="GI148">
        <f>IF($W$5=0,0,IF(CE148&lt;=0,0,('LED Curve'!$D$19*(CE148/$W$5)^3+'LED Curve'!$D$20*(CE148/$W$5)^2+'LED Curve'!$D$21*(CE148/$W$5)^1+'LED Curve'!$D$22)*$AC$5*$W$5))</f>
        <v>0</v>
      </c>
      <c r="GJ148">
        <f>IF($W$6=0,0,IF(CF148&lt;=0,0,('LED Curve'!$D$19*(CF148/$W$6)^3+'LED Curve'!$D$20*(CF148/$W$6)^2+'LED Curve'!$D$21*(CF148/$W$6)^1+'LED Curve'!$D$22)*$AC$6*$W$6))</f>
        <v>0</v>
      </c>
      <c r="GK148">
        <f>IF($Z$2=0,0,IF(CG148&lt;=0,0,('LED Curve'!$D$19*(CG148/$Z$2)^3+'LED Curve'!$D$20*(CG148/$Z$2)^2+'LED Curve'!$D$21*(CG148/$Z$2)^1+'LED Curve'!$D$22)*$AE$2*$Z$2))</f>
        <v>0</v>
      </c>
      <c r="GL148">
        <f>IF($Z$3=0,0,IF(CH148&lt;=0,0,('LED Curve'!$D$19*(CH148/$Z$3)^3+'LED Curve'!$D$20*(CH148/$Z$3)^2+'LED Curve'!$D$21*(CH148/$Z$3)^1+'LED Curve'!$D$22)*$AE$3*$Z$3))</f>
        <v>0</v>
      </c>
      <c r="GM148">
        <f>IF($Z$4=0,0,IF(CI148&lt;=0,0,('LED Curve'!$D$19*(CI148/$Z$4)^3+'LED Curve'!$D$20*(CI148/$Z$4)^2+'LED Curve'!$D$21*(CI148/$Z$4)^1+'LED Curve'!$D$22)*$AE$4*$Z$4))</f>
        <v>0</v>
      </c>
      <c r="GN148">
        <f>IF($Z$5=0,0,IF(CJ148&lt;=0,0,('LED Curve'!$D$19*(CJ148/$Z$5)^3+'LED Curve'!$D$20*(CJ148/$Z$5)^2+'LED Curve'!$D$21*(CJ148/$Z$5)^1+'LED Curve'!$D$22)*$AE$5*$Z$5))</f>
        <v>0</v>
      </c>
      <c r="GO148">
        <f>IF($Z$6=0,0,IF(CK148&lt;=0,0,('LED Curve'!$D$19*(CK148/$Z$6)^3+'LED Curve'!$D$20*(CK148/$Z$6)^2+'LED Curve'!$D$21*(CK148/$Z$6)^1+'LED Curve'!$D$22)*$AE$6*$Z$6))</f>
        <v>0</v>
      </c>
      <c r="GQ148">
        <f t="shared" si="338"/>
        <v>3050.1503266181585</v>
      </c>
      <c r="GR148">
        <f t="shared" si="266"/>
        <v>1285.2544412005805</v>
      </c>
      <c r="GS148">
        <f t="shared" si="339"/>
        <v>5088.2797386768452</v>
      </c>
      <c r="GT148">
        <f t="shared" si="267"/>
        <v>2780.0538218377296</v>
      </c>
      <c r="GU148">
        <f t="shared" si="340"/>
        <v>5165.4627515805323</v>
      </c>
      <c r="GV148">
        <f t="shared" si="268"/>
        <v>2603.3507070221949</v>
      </c>
    </row>
    <row r="149" spans="1:204" ht="16.899999999999999">
      <c r="A149">
        <v>138</v>
      </c>
      <c r="B149">
        <f t="shared" si="229"/>
        <v>4.4921874999999997E-3</v>
      </c>
      <c r="C149" s="50">
        <f t="shared" si="230"/>
        <v>150.18642596638119</v>
      </c>
      <c r="D149" s="50">
        <f t="shared" si="231"/>
        <v>167.02936218486798</v>
      </c>
      <c r="E149" s="50">
        <f t="shared" si="232"/>
        <v>183.87229840335479</v>
      </c>
      <c r="G149" s="52">
        <f t="shared" si="233"/>
        <v>2.3839115232758918</v>
      </c>
      <c r="H149" s="52">
        <f t="shared" si="234"/>
        <v>2.6512597172201264</v>
      </c>
      <c r="I149" s="52">
        <f t="shared" si="235"/>
        <v>2.9186079111643615</v>
      </c>
      <c r="J149" s="52">
        <f>IF(C149&lt;Calculation!D$19,0,G149)</f>
        <v>2.3839115232758918</v>
      </c>
      <c r="K149" s="52">
        <f>IF(D149&lt;Calculation!D$19,0,H149)</f>
        <v>2.6512597172201264</v>
      </c>
      <c r="L149" s="52">
        <f>IF(E149&lt;Calculation!D$19,0,I149)</f>
        <v>2.9186079111643615</v>
      </c>
      <c r="M149" s="52">
        <f>IF(IF(C149&lt;Calculation!D$19,0,C149*(R$3/(R$2+R$3)))&gt;0,$H$2*SIN(2*PI()*$E$2*B149)+$H$5,0)</f>
        <v>2.4003160177672651</v>
      </c>
      <c r="N149" s="52">
        <f>IF(IF(D149&lt;Calculation!D$19,0,D149*(R$3/(R$2+R$3)))&gt;0,$J$2*SIN(2*PI()*$E$2*B149)+$J$5,0)</f>
        <v>2.4735363049843895</v>
      </c>
      <c r="O149" s="52">
        <f>IF(IF(E149&lt;Calculation!D$19,0,E149*(R$3/(R$2+R$3)))&gt;0,$L$2*SIN(2*PI()*$E$2*B149)+$L$5,0)</f>
        <v>2.5533040178494106</v>
      </c>
      <c r="Q149" s="55">
        <f>(M149/Design!C$43)*10^3</f>
        <v>266.70177975191831</v>
      </c>
      <c r="R149" s="55">
        <f>(N149/Design!C$43)*10^3</f>
        <v>274.83736722048775</v>
      </c>
      <c r="S149" s="55">
        <f>(O149/Design!C$43)*10^3</f>
        <v>283.70044642771228</v>
      </c>
      <c r="U149" s="55">
        <f>(($H$2*SIN(2*PI()*$E$2*B149)+$H$5)/Design!C$43)*10^3</f>
        <v>266.70177975191831</v>
      </c>
      <c r="V149" s="55">
        <f>(($J$2*SIN(2*PI()*$E$2*B149)+$J$5)/Design!C$43)*10^3</f>
        <v>274.83736722048775</v>
      </c>
      <c r="W149" s="55">
        <f>(($L$2*SIN(2*PI()*$E$2*B149)+$L$5)/Design!C$43)*10^3</f>
        <v>283.70044642771228</v>
      </c>
      <c r="Y149" s="99">
        <f>IF(C149&lt;('LED Curve'!$D$14*(U149/$W$2)^3+'LED Curve'!$D$15*(U149/$W$2)^2+'LED Curve'!$D$16*(U149/$W$2)^1+'LED Curve'!$D$17)*$AC$2+((R$5-1)*Design!C$18),0,         ('LED Curve'!$D$14*(U149/$W$2)^3+'LED Curve'!$D$15*(U149/$W$2)^2+'LED Curve'!$D$16*(U149/$W$2)^1+'LED Curve'!$D$17)*$AC$2)</f>
        <v>26.977827950549703</v>
      </c>
      <c r="Z149" s="99">
        <f>IF(Y149=0,0,IF(C149&lt;Y149+('LED Curve'!$D$14*(U149/$W$3)^3+'LED Curve'!$D$15*(U149/$W$3)^2+'LED Curve'!$D$16*(U149/$W$3)^1+'LED Curve'!$D$17)*$AC$3+((R$5-2)*Design!C$18),0,         ('LED Curve'!$D$14*(U149/$W$3)^3+'LED Curve'!$D$15*(U149/$W$3)^2+'LED Curve'!$D$16*(U149/$W$3)^1+'LED Curve'!$D$17)*$AC$3))</f>
        <v>67.44456987637426</v>
      </c>
      <c r="AA149" s="99">
        <f>IF(Z149=0,0,IF(C149&lt;(SUM(Y149:Z149)+('LED Curve'!$D$14*(U149/$W$4)^3+'LED Curve'!$D$15*(U149/$W$4)^2+'LED Curve'!$D$16*(U149/$W$4)^1+'LED Curve'!$D$17)*$AC$4+((R$5-3)*Design!C$18)),0,         ('LED Curve'!$D$14*(U149/$W$4)^3+'LED Curve'!$D$15*(U149/$W$4)^2+'LED Curve'!$D$16*(U149/$W$4)^1+'LED Curve'!$D$17)*$AC$4))</f>
        <v>0</v>
      </c>
      <c r="AB149" s="99">
        <f>IF(AA149=0,0,IF(C149&lt;(SUM(Y149:AA149)+('LED Curve'!$D$14*(U149/$W$5)^3+'LED Curve'!$D$15*(U149/$W$5)^2+'LED Curve'!$D$16*(U149/$W$5)^1+'LED Curve'!$D$17)*$AC$5+((R$5-4)*Design!C$18)),0,         ('LED Curve'!$D$14*(U149/$W$5)^3+'LED Curve'!$D$15*(U149/$W$5)^2+'LED Curve'!$D$16*(U149/$W$5)^1+'LED Curve'!$D$17)*$AC$5))</f>
        <v>0</v>
      </c>
      <c r="AC149" s="99">
        <f>IF(AB149=0,0,IF(C149&lt;(SUM(Y149:AB149)+ ('LED Curve'!$D$14*(U149/$W$6)^3+'LED Curve'!$D$15*(U149/$W$6)^2+'LED Curve'!$D$16*(U149/$W$6)^1+'LED Curve'!$D$17)*$AC$6+((R$5-5)*Design!C$18)),0,         ('LED Curve'!$D$14*(U149/$W$6)^3+'LED Curve'!$D$15*(U149/$W$6)^2+'LED Curve'!$D$16*(U149/$W$6)^1+'LED Curve'!$D$17)*$AC$6))</f>
        <v>0</v>
      </c>
      <c r="AD149" s="99">
        <f>IF(AC149=0,0,IF(C149&lt;(SUM(Y149:AC149)+('LED Curve'!$D$14*(U149/$Z$2)^3+'LED Curve'!$D$15*(U149/$Z$2)^2+'LED Curve'!$D$16*(U149/$Z$2)^1+'LED Curve'!$D$17)*$AE$2+((R$5-6)*Design!C$18)),0,         ('LED Curve'!$D$14*(U149/$Z$2)^3+'LED Curve'!$D$15*(U149/$Z$2)^2+'LED Curve'!$D$16*(U149/$Z$2)^1+'LED Curve'!$D$17)*$AE$2))</f>
        <v>0</v>
      </c>
      <c r="AE149" s="99">
        <f>IF(AD149=0,0,IF(C149&lt;(SUM(Y149:AD149)+('LED Curve'!$D$14*(U149/$Z$3)^3+'LED Curve'!$D$15*(U149/$Z$3)^2+'LED Curve'!$D$16*(U149/$Z$3)^1+'LED Curve'!$D$17)*$AE$3+((R$5-7)*Design!C$18)),0,         ('LED Curve'!$D$14*(U149/$Z$3)^3+'LED Curve'!$D$15*(U149/$Z$3)^2+'LED Curve'!$D$16*(U149/$Z$3)^1+'LED Curve'!$D$17)*$AE$3))</f>
        <v>0</v>
      </c>
      <c r="AF149" s="99">
        <f>IF(AE149=0,0,IF(C149&lt;(SUM(Y149:AE149)+('LED Curve'!$D$14*(U149/$Z$4)^3+'LED Curve'!$D$15*(U149/$Z$4)^2+'LED Curve'!$D$16*(U149/$Z$4)^1+'LED Curve'!$D$17)*$AE$4+((R$5-8)*Design!C$18)),0,         ('LED Curve'!$D$14*(U149/$Z$4)^3+'LED Curve'!$D$15*(U149/$Z$4)^2+'LED Curve'!$D$16*(U149/$Z$4)^1+'LED Curve'!$D$17)*$AE$4))</f>
        <v>0</v>
      </c>
      <c r="AG149" s="99">
        <f>IF(AF149=0,0,IF(C149&lt;(SUM(Y149:AF149)+('LED Curve'!$D$14*(U149/$Z$5)^3+'LED Curve'!$D$15*(U149/$Z$5)^2+'LED Curve'!$D$16*(U149/$Z$5)^1+'LED Curve'!$D$17)*$AE$5+((R$5-9)*Design!C$18)),0,         ('LED Curve'!$D$14*(U149/$Z$5)^3+'LED Curve'!$D$15*(U149/$Z$5)^2+'LED Curve'!$D$16*(U149/$Z$5)^1+'LED Curve'!$D$17)*$AE$5))</f>
        <v>0</v>
      </c>
      <c r="AH149" s="99">
        <f>IF(AG149=0,0,IF(C149&lt;(SUM(Y149:AG149)+('LED Curve'!$D$14*(U149/$Z$6)^3+'LED Curve'!$D$15*(U149/$Z$6)^2+'LED Curve'!$D$16*(U149/$Z$6)^1+'LED Curve'!$D$17)*$AE$6+((R$5-10)*Design!C$18)),0,         ('LED Curve'!$D$14*(U149/$Z$6)^3+'LED Curve'!$D$15*(U149/$Z$6)^2+'LED Curve'!$D$16*(U149/$Z$6)^1+'LED Curve'!$D$17)*$AE$6))</f>
        <v>0</v>
      </c>
      <c r="AI149">
        <f t="shared" si="269"/>
        <v>94.422397826923969</v>
      </c>
      <c r="AJ149" s="57">
        <f>IF(D149&lt;('LED Curve'!$D$14*(V149/$W$2)^3+'LED Curve'!$D$15*(V149/$W$2)^2+'LED Curve'!$D$16*(V149/$W$2)^1+'LED Curve'!$D$17)*$AC$2+((R$5-1)*Design!C$18),0,         ('LED Curve'!$D$14*(V149/$W$2)^3+'LED Curve'!$D$15*(V149/$W$2)^2+'LED Curve'!$D$16*(V149/$W$2)^1+'LED Curve'!$D$17)*$AC$2)</f>
        <v>26.964431224934039</v>
      </c>
      <c r="AK149" s="57">
        <f>IF(AJ149=0,0,IF(D149&lt;AJ149+('LED Curve'!$D$14*(V149/$W$3)^3+'LED Curve'!$D$15*(V149/$W$3)^2+'LED Curve'!$D$16*(V149/$W$3)^1+'LED Curve'!$D$17)*$AC$3+((R$5-1)*Design!C$18),0,         ('LED Curve'!$D$14*(V149/$W$3)^3+'LED Curve'!$D$15*(V149/$W$3)^2+'LED Curve'!$D$16*(V149/$W$3)^1+'LED Curve'!$D$17)*$AC$3))</f>
        <v>67.411078062335093</v>
      </c>
      <c r="AL149" s="57">
        <f>IF(AK149=0,0,IF(D149&lt;(SUM(AJ149:AK149)+('LED Curve'!$D$14*(V149/$W$4)^3+'LED Curve'!$D$15*(V149/$W$4)^2+'LED Curve'!$D$16*(V149/$W$4)^1+'LED Curve'!$D$17)*$AC$4+((R$5-1)*Design!C$18)),0,         ('LED Curve'!$D$14*(V149/$W$4)^3+'LED Curve'!$D$15*(V149/$W$4)^2+'LED Curve'!$D$16*(V149/$W$4)^1+'LED Curve'!$D$17)*$AC$4))</f>
        <v>60.669970256101585</v>
      </c>
      <c r="AM149" s="57">
        <f>IF(AL149=0,0,IF(D149&lt;(SUM(AJ149:AL149)+('LED Curve'!$D$14*(V149/$W$5)^3+'LED Curve'!$D$15*(V149/$W$5)^2+'LED Curve'!$D$16*(V149/$W$5)^1+'LED Curve'!$D$17)*$AC$5+((R$5-1)*Design!C$18)),0,         ('LED Curve'!$D$14*(V149/$W$5)^3+'LED Curve'!$D$15*(V149/$W$5)^2+'LED Curve'!$D$16*(V149/$W$5)^1+'LED Curve'!$D$17)*$AC$5))</f>
        <v>0</v>
      </c>
      <c r="AN149" s="57">
        <f>IF(AM149=0,0,IF(D149&lt;(SUM(AJ149:AM149)+ ('LED Curve'!$D$14*(V149/$W$6)^3+'LED Curve'!$D$15*(V149/$W$6)^2+'LED Curve'!$D$16*(V149/$W$6)^1+'LED Curve'!$D$17)*$AC$6+((R$5-1)*Design!C$18)),0,         ('LED Curve'!$D$14*(V149/$W$6)^3+'LED Curve'!$D$15*(V149/$W$6)^2+'LED Curve'!$D$16*(V149/$W$6)^1+'LED Curve'!$D$17)*$AC$6))</f>
        <v>0</v>
      </c>
      <c r="AO149" s="57">
        <f>IF(AN149=0,0,IF(D149&lt;(SUM(AJ149:AN149)+('LED Curve'!$D$14*(V149/$Z$2)^3+'LED Curve'!$D$15*(V149/$Z$2)^2+'LED Curve'!$D$16*(V149/$Z$2)^1+'LED Curve'!$D$17)*$AE$2+((R$5-1)*Design!C$18)),0,         ('LED Curve'!$D$14*(V149/$Z$2)^3+'LED Curve'!$D$15*(V149/$Z$2)^2+'LED Curve'!$D$16*(V149/$Z$2)^1+'LED Curve'!$D$17)*$AE$2))</f>
        <v>0</v>
      </c>
      <c r="AP149" s="57">
        <f>IF(AO149=0,0,IF(D149&lt;(SUM(AJ149:AO149)+('LED Curve'!$D$14*(V149/$Z$3)^3+'LED Curve'!$D$15*(V149/$Z$3)^2+'LED Curve'!$D$16*(V149/$Z$3)^1+'LED Curve'!$D$17)*$AE$3+((R$5-1)*Design!C$18)),0,         ('LED Curve'!$D$14*(V149/$Z$3)^3+'LED Curve'!$D$15*(V149/$Z$3)^2+'LED Curve'!$D$16*(V149/$Z$3)^1+'LED Curve'!$D$17)*$AE$3))</f>
        <v>0</v>
      </c>
      <c r="AQ149" s="57">
        <f>IF(AP149=0,0,IF(D149&lt;(SUM(AJ149:AP149)+('LED Curve'!$D$14*(V149/$Z$4)^3+'LED Curve'!$D$15*(V149/$Z$4)^2+'LED Curve'!$D$16*(V149/$Z$4)^1+'LED Curve'!$D$17)*$AE$4+((R$5-1)*Design!C$18)),0,         ('LED Curve'!$D$14*(V149/$Z$4)^3+'LED Curve'!$D$15*(V149/$Z$4)^2+'LED Curve'!$D$16*(V149/$Z$4)^1+'LED Curve'!$D$17)*$AE$4))</f>
        <v>0</v>
      </c>
      <c r="AR149" s="57">
        <f>IF(AQ149=0,0,IF(D149&lt;(SUM(AJ149:AQ149)+('LED Curve'!$D$14*(V149/$Z$5)^3+'LED Curve'!$D$15*(V149/$Z$5)^2+'LED Curve'!$D$16*(V149/$Z$5)^1+'LED Curve'!$D$17)*$AE$5+((R$5-1)*Design!C$18)),0,         ('LED Curve'!$D$14*(V149/$Z$5)^3+'LED Curve'!$D$15*(V149/$Z$5)^2+'LED Curve'!$D$16*(V149/$Z$5)^1+'LED Curve'!$D$17)*$AE$5))</f>
        <v>0</v>
      </c>
      <c r="AS149" s="57">
        <f>IF(AR149=0,0,IF(D149&lt;(SUM(AJ149:AR149)+('LED Curve'!$D$14*(V149/$Z$6)^3+'LED Curve'!$D$15*(V149/$Z$6)^2+'LED Curve'!$D$16*(V149/$Z$6)^1+'LED Curve'!$D$17)*$AE$6+((R$5-1)*Design!C$18)),0,         ('LED Curve'!$D$14*(V149/$Z$6)^3+'LED Curve'!$D$15*(V149/$Z$6)^2+'LED Curve'!$D$16*(V149/$Z$6)^1+'LED Curve'!$D$17)*$AE$6))</f>
        <v>0</v>
      </c>
      <c r="AU149" s="59">
        <f>IF(E149&lt;('LED Curve'!$D$14*(W149/$W$2)^3+'LED Curve'!$D$15*(W149/$W$2)^2+'LED Curve'!$D$16*(W149/$W$2)^1+'LED Curve'!$D$17)*$AC$2+((R$5-1)*Design!C$18),0,         ('LED Curve'!$D$14*(W149/$W$2)^3+'LED Curve'!$D$15*(W149/$W$2)^2+'LED Curve'!$D$16*(W149/$W$2)^1+'LED Curve'!$D$17)*$AC$2)</f>
        <v>26.927423225166407</v>
      </c>
      <c r="AV149" s="59">
        <f>IF(AU149=0,0,IF(E149&lt;AU149+('LED Curve'!$D$14*(W149/$W$3)^3+'LED Curve'!$D$15*(W149/$W$3)^2+'LED Curve'!$D$16*(W149/$W$3)^1+'LED Curve'!$D$17)*$AC$3+((R$5-2)*Design!C$18),0,         ('LED Curve'!$D$14*(W149/$W$3)^3+'LED Curve'!$D$15*(W149/$W$3)^2+'LED Curve'!$D$16*(W149/$W$3)^1+'LED Curve'!$D$17)*$AC$3))</f>
        <v>67.318558062916026</v>
      </c>
      <c r="AW149" s="59">
        <f>IF(AV149=0,0,IF(E149&lt;(SUM(AU149:AV149)+('LED Curve'!$D$14*(W149/$W$4)^3+'LED Curve'!$D$15*(W149/$W$4)^2+'LED Curve'!$D$16*(W149/$W$4)^1+'LED Curve'!$D$17)*$AC$4+((R$5-3)*Design!C$18)),0,         ('LED Curve'!$D$14*(W149/$W$4)^3+'LED Curve'!$D$15*(W149/$W$4)^2+'LED Curve'!$D$16*(W149/$W$4)^1+'LED Curve'!$D$17)*$AC$4))</f>
        <v>60.58670225662442</v>
      </c>
      <c r="AX149" s="59">
        <f>IF(AW149=0,0,IF(E149&lt;(SUM(AU149:AW149)+('LED Curve'!$D$14*(W149/$W$5)^3+'LED Curve'!$D$15*(W149/$W$5)^2+'LED Curve'!$D$16*(W149/$W$5)^1+'LED Curve'!$D$17)*$AC$5+((R$5-4)*Design!C$18)),0,         ('LED Curve'!$D$14*(W149/$W$5)^3+'LED Curve'!$D$15*(W149/$W$5)^2+'LED Curve'!$D$16*(W149/$W$5)^1+'LED Curve'!$D$17)*$AC$5))</f>
        <v>0</v>
      </c>
      <c r="AY149" s="59">
        <f>IF(AX149=0,0,IF(E149&lt;(SUM(AU149:AX149)+ ('LED Curve'!$D$14*(W149/$W$6)^3+'LED Curve'!$D$15*(W149/$W$6)^2+'LED Curve'!$D$16*(W149/$W$6)^1+'LED Curve'!$D$17)*$AC$6+((R$5-5)*Design!C$18)),0,         ('LED Curve'!$D$14*(W149/$W$6)^3+'LED Curve'!$D$15*(W149/$W$6)^2+'LED Curve'!$D$16*(W149/$W$6)^1+'LED Curve'!$D$17)*$AC$6))</f>
        <v>0</v>
      </c>
      <c r="AZ149" s="59">
        <f>IF(AY149=0,0,IF(E149&lt;(SUM(AU149:AY149)+('LED Curve'!$D$14*(W149/$Z$2)^3+'LED Curve'!$D$15*(W149/$Z$2)^2+'LED Curve'!$D$16*(W149/$Z$2)^1+'LED Curve'!$D$17)*$AE$2+((R$5-6)*Design!C$18)),0,         ('LED Curve'!$D$14*(W149/$Z$2)^3+'LED Curve'!$D$15*(W149/$Z$2)^2+'LED Curve'!$D$16*(W149/$Z$2)^1+'LED Curve'!$D$17)*$AE$2))</f>
        <v>0</v>
      </c>
      <c r="BA149" s="59">
        <f>IF(AZ149=0,0,IF(E149&lt;(SUM(AU149:AZ149)+('LED Curve'!$D$14*(W149/$Z$3)^3+'LED Curve'!$D$15*(W149/$Z$3)^2+'LED Curve'!$D$16*(W149/$Z$3)^1+'LED Curve'!$D$17)*$AE$3+((R$5-7)*Design!C$18)),0,         ('LED Curve'!$D$14*(W149/$Z$3)^3+'LED Curve'!$D$15*(W149/$Z$3)^2+'LED Curve'!$D$16*(W149/$Z$3)^1+'LED Curve'!$D$17)*$AE$3))</f>
        <v>0</v>
      </c>
      <c r="BB149" s="59">
        <f>IF(BA149=0,0,IF(E149&lt;(SUM(AU149:BA149)+('LED Curve'!$D$14*(W149/$Z$4)^3+'LED Curve'!$D$15*(W149/$Z$4)^2+'LED Curve'!$D$16*(W149/$Z$4)^1+'LED Curve'!$D$17)*$AE$4+((R$5-8)*Design!C$18)),0,         ('LED Curve'!$D$14*(W149/$Z$4)^3+'LED Curve'!$D$15*(W149/$Z$4)^2+'LED Curve'!$D$16*(W149/$Z$4)^1+'LED Curve'!$D$17)*$AE$4))</f>
        <v>0</v>
      </c>
      <c r="BC149" s="59">
        <f>IF(BB149=0,0,IF(E149&lt;(SUM(AU149:BB149)+('LED Curve'!$D$14*(W149/$Z$5)^3+'LED Curve'!$D$15*(W149/$Z$5)^2+'LED Curve'!$D$16*(W149/$Z$5)^1+'LED Curve'!$D$17)*$AE$5+((R$5-9)*Design!C$18)),0,         ('LED Curve'!$D$14*(W149/$Z$5)^3+'LED Curve'!$D$15*(W149/$Z$5)^2+'LED Curve'!$D$16*(W149/$Z$5)^1+'LED Curve'!$D$17)*$AE$5))</f>
        <v>0</v>
      </c>
      <c r="BD149" s="59">
        <f>IF(BC149=0,0,IF(E149&lt;(SUM(AU149:BC149)+('LED Curve'!$D$14*(W149/$Z$6)^3+'LED Curve'!$D$15*(W149/$Z$6)^2+'LED Curve'!$D$16*(W149/$Z$6)^1+'LED Curve'!$D$17)*$AE$6+((R$5-10)*Design!C$18)),0,         ('LED Curve'!$D$14*(W149/$Z$6)^3+'LED Curve'!$D$15*(W149/$Z$6)^2+'LED Curve'!$D$16*(W149/$Z$6)^1+'LED Curve'!$D$17)*$AE$6))</f>
        <v>0</v>
      </c>
      <c r="BE149">
        <f t="shared" si="270"/>
        <v>154.83268354470687</v>
      </c>
      <c r="BF149" s="64">
        <f t="shared" si="236"/>
        <v>266.70177975191831</v>
      </c>
      <c r="BG149" s="64">
        <f t="shared" si="237"/>
        <v>266.70177975191831</v>
      </c>
      <c r="BH149" s="64">
        <f t="shared" si="238"/>
        <v>0</v>
      </c>
      <c r="BI149" s="64">
        <f t="shared" si="239"/>
        <v>0</v>
      </c>
      <c r="BJ149" s="64">
        <f t="shared" si="240"/>
        <v>0</v>
      </c>
      <c r="BK149" s="64">
        <f t="shared" si="241"/>
        <v>0</v>
      </c>
      <c r="BL149" s="64">
        <f t="shared" si="242"/>
        <v>0</v>
      </c>
      <c r="BM149" s="64">
        <f t="shared" si="243"/>
        <v>0</v>
      </c>
      <c r="BN149" s="64">
        <f t="shared" si="244"/>
        <v>0</v>
      </c>
      <c r="BO149" s="64">
        <f t="shared" si="245"/>
        <v>0</v>
      </c>
      <c r="BQ149" s="67">
        <f t="shared" si="246"/>
        <v>274.83736722048775</v>
      </c>
      <c r="BR149" s="67">
        <f t="shared" si="247"/>
        <v>274.83736722048775</v>
      </c>
      <c r="BS149" s="67">
        <f t="shared" si="248"/>
        <v>274.83736722048775</v>
      </c>
      <c r="BT149" s="67">
        <f t="shared" si="249"/>
        <v>0</v>
      </c>
      <c r="BU149" s="67">
        <f t="shared" si="250"/>
        <v>0</v>
      </c>
      <c r="BV149" s="67">
        <f t="shared" si="251"/>
        <v>0</v>
      </c>
      <c r="BW149" s="67">
        <f t="shared" si="252"/>
        <v>0</v>
      </c>
      <c r="BX149" s="67">
        <f t="shared" si="253"/>
        <v>0</v>
      </c>
      <c r="BY149" s="67">
        <f t="shared" si="254"/>
        <v>0</v>
      </c>
      <c r="BZ149" s="67">
        <f t="shared" si="255"/>
        <v>0</v>
      </c>
      <c r="CB149" s="70">
        <f t="shared" si="256"/>
        <v>283.70044642771228</v>
      </c>
      <c r="CC149" s="70">
        <f t="shared" si="257"/>
        <v>283.70044642771228</v>
      </c>
      <c r="CD149" s="70">
        <f t="shared" si="258"/>
        <v>283.70044642771228</v>
      </c>
      <c r="CE149" s="70">
        <f t="shared" si="259"/>
        <v>0</v>
      </c>
      <c r="CF149" s="70">
        <f t="shared" si="260"/>
        <v>0</v>
      </c>
      <c r="CG149" s="70">
        <f t="shared" si="261"/>
        <v>0</v>
      </c>
      <c r="CH149" s="70">
        <f t="shared" si="262"/>
        <v>0</v>
      </c>
      <c r="CI149" s="70">
        <f t="shared" si="263"/>
        <v>0</v>
      </c>
      <c r="CJ149" s="70">
        <f t="shared" si="264"/>
        <v>0</v>
      </c>
      <c r="CK149" s="70">
        <f t="shared" si="265"/>
        <v>0</v>
      </c>
      <c r="CL149">
        <f t="shared" si="271"/>
        <v>851.10133928313689</v>
      </c>
      <c r="CM149" s="64">
        <f t="shared" si="272"/>
        <v>266.70177975191831</v>
      </c>
      <c r="CN149" s="64">
        <f t="shared" si="273"/>
        <v>266.70177975191831</v>
      </c>
      <c r="CO149" s="64">
        <f t="shared" si="274"/>
        <v>0</v>
      </c>
      <c r="CP149" s="64">
        <f t="shared" si="275"/>
        <v>0</v>
      </c>
      <c r="CQ149" s="64">
        <f t="shared" si="276"/>
        <v>0</v>
      </c>
      <c r="CR149" s="64">
        <f t="shared" si="277"/>
        <v>0</v>
      </c>
      <c r="CS149" s="64">
        <f t="shared" si="278"/>
        <v>0</v>
      </c>
      <c r="CT149" s="64">
        <f t="shared" si="279"/>
        <v>0</v>
      </c>
      <c r="CU149" s="64">
        <f t="shared" si="280"/>
        <v>0</v>
      </c>
      <c r="CV149" s="64">
        <f t="shared" si="281"/>
        <v>0</v>
      </c>
      <c r="CX149" s="103">
        <f t="shared" si="282"/>
        <v>274.83736722048775</v>
      </c>
      <c r="CY149" s="103">
        <f t="shared" si="283"/>
        <v>274.83736722048775</v>
      </c>
      <c r="CZ149" s="103">
        <f t="shared" si="284"/>
        <v>274.83736722048775</v>
      </c>
      <c r="DA149" s="103">
        <f t="shared" si="285"/>
        <v>0</v>
      </c>
      <c r="DB149" s="103">
        <f t="shared" si="286"/>
        <v>0</v>
      </c>
      <c r="DC149" s="103">
        <f t="shared" si="287"/>
        <v>0</v>
      </c>
      <c r="DD149" s="103">
        <f t="shared" si="288"/>
        <v>0</v>
      </c>
      <c r="DE149" s="103">
        <f t="shared" si="289"/>
        <v>0</v>
      </c>
      <c r="DF149" s="103">
        <f t="shared" si="290"/>
        <v>0</v>
      </c>
      <c r="DG149" s="103">
        <f t="shared" si="291"/>
        <v>0</v>
      </c>
      <c r="DI149" s="70">
        <f t="shared" si="292"/>
        <v>283.70044642771228</v>
      </c>
      <c r="DJ149" s="70">
        <f t="shared" si="293"/>
        <v>283.70044642771228</v>
      </c>
      <c r="DK149" s="70">
        <f t="shared" si="294"/>
        <v>283.70044642771228</v>
      </c>
      <c r="DL149" s="70">
        <f t="shared" si="295"/>
        <v>0</v>
      </c>
      <c r="DM149" s="70">
        <f t="shared" si="296"/>
        <v>0</v>
      </c>
      <c r="DN149" s="70">
        <f t="shared" si="297"/>
        <v>0</v>
      </c>
      <c r="DO149" s="70">
        <f t="shared" si="298"/>
        <v>0</v>
      </c>
      <c r="DP149" s="70">
        <f t="shared" si="299"/>
        <v>0</v>
      </c>
      <c r="DQ149" s="70">
        <f t="shared" si="300"/>
        <v>0</v>
      </c>
      <c r="DR149" s="70">
        <f t="shared" si="301"/>
        <v>0</v>
      </c>
      <c r="DT149">
        <f t="shared" si="302"/>
        <v>40.05498709981358</v>
      </c>
      <c r="DU149">
        <f t="shared" si="303"/>
        <v>45.90591015140641</v>
      </c>
      <c r="DV149">
        <f t="shared" si="304"/>
        <v>52.164653142721285</v>
      </c>
      <c r="DX149">
        <f t="shared" si="305"/>
        <v>1.1033761603919956</v>
      </c>
      <c r="DY149">
        <f t="shared" si="306"/>
        <v>1.107451489692151</v>
      </c>
      <c r="DZ149">
        <f t="shared" si="307"/>
        <v>1.1119369038133549</v>
      </c>
      <c r="EB149">
        <f t="shared" si="308"/>
        <v>7.1950347282526526</v>
      </c>
      <c r="EC149">
        <f t="shared" si="309"/>
        <v>17.987586820631634</v>
      </c>
      <c r="ED149">
        <f t="shared" si="310"/>
        <v>0</v>
      </c>
      <c r="EE149">
        <f t="shared" si="311"/>
        <v>0</v>
      </c>
      <c r="EF149">
        <f t="shared" si="312"/>
        <v>0</v>
      </c>
      <c r="EG149">
        <f t="shared" si="313"/>
        <v>0</v>
      </c>
      <c r="EH149">
        <f t="shared" si="314"/>
        <v>0</v>
      </c>
      <c r="EI149">
        <f t="shared" si="315"/>
        <v>0</v>
      </c>
      <c r="EJ149">
        <f t="shared" si="316"/>
        <v>0</v>
      </c>
      <c r="EK149">
        <f t="shared" si="317"/>
        <v>0</v>
      </c>
      <c r="EM149">
        <f t="shared" si="318"/>
        <v>7.4108332864587831</v>
      </c>
      <c r="EN149">
        <f t="shared" si="319"/>
        <v>18.527083216146956</v>
      </c>
      <c r="EO149">
        <f t="shared" si="320"/>
        <v>16.674374894532264</v>
      </c>
      <c r="EP149">
        <f t="shared" si="321"/>
        <v>0</v>
      </c>
      <c r="EQ149">
        <f t="shared" si="322"/>
        <v>0</v>
      </c>
      <c r="ER149">
        <f t="shared" si="323"/>
        <v>0</v>
      </c>
      <c r="ES149">
        <f t="shared" si="324"/>
        <v>0</v>
      </c>
      <c r="ET149">
        <f t="shared" si="325"/>
        <v>0</v>
      </c>
      <c r="EU149">
        <f t="shared" si="326"/>
        <v>0</v>
      </c>
      <c r="EV149">
        <f t="shared" si="327"/>
        <v>0</v>
      </c>
      <c r="EX149">
        <f t="shared" si="328"/>
        <v>7.6393219901276579</v>
      </c>
      <c r="EY149">
        <f t="shared" si="329"/>
        <v>19.098304975319149</v>
      </c>
      <c r="EZ149">
        <f t="shared" si="330"/>
        <v>17.188474477787231</v>
      </c>
      <c r="FA149">
        <f t="shared" si="331"/>
        <v>0</v>
      </c>
      <c r="FB149">
        <f t="shared" si="332"/>
        <v>0</v>
      </c>
      <c r="FC149">
        <f t="shared" si="333"/>
        <v>0</v>
      </c>
      <c r="FD149">
        <f t="shared" si="334"/>
        <v>0</v>
      </c>
      <c r="FE149">
        <f t="shared" si="335"/>
        <v>0</v>
      </c>
      <c r="FF149">
        <f t="shared" si="336"/>
        <v>0</v>
      </c>
      <c r="FG149">
        <f t="shared" si="337"/>
        <v>0</v>
      </c>
      <c r="FJ149">
        <f>IF($W$2=0,0,IF(BF149&lt;=0,0,('LED Curve'!$D$19*(BF149/$W$2)^3+'LED Curve'!$D$20*(BF149/$W$2)^2+'LED Curve'!$D$21*(BF149/$W$2)^1+'LED Curve'!$D$22)*$AC$2*$W$2))</f>
        <v>870.81334219642827</v>
      </c>
      <c r="FK149">
        <f>IF($W$3=0,0,IF(BG149&lt;=0,0,('LED Curve'!$D$19*(BG149/$W$3)^3+'LED Curve'!$D$20*(BG149/$W$3)^2+'LED Curve'!$D$21*(BG149/$W$3)^1+'LED Curve'!$D$22)*$AC$3*$W$3))</f>
        <v>2177.0333554910708</v>
      </c>
      <c r="FL149">
        <f>IF($W$4=0,0,IF(BH149&lt;=0,0,('LED Curve'!$D$19*(BH149/$W$4)^3+'LED Curve'!$D$20*(BH149/$W$4)^2+'LED Curve'!$D$21*(BH149/$W$4)^1+'LED Curve'!$D$22)*$AC$4*$W$4))</f>
        <v>0</v>
      </c>
      <c r="FM149">
        <f>IF($W$5=0,0,IF(BI149&lt;=0,0,('LED Curve'!$D$19*(BI149/$W$5)^3+'LED Curve'!$D$20*(BI149/$W$5)^2+'LED Curve'!$D$21*(BI149/$W$5)^1+'LED Curve'!$D$22)*$AC$5*$W$5))</f>
        <v>0</v>
      </c>
      <c r="FN149">
        <f>IF($W$6=0,0,IF(BJ149&lt;=0,0,('LED Curve'!$D$19*(BJ149/$W$6)^3+'LED Curve'!$D$20*(BJ149/$W$6)^2+'LED Curve'!$D$21*(BJ149/$W$6)^1+'LED Curve'!$D$22)*$AC$6*$W$6))</f>
        <v>0</v>
      </c>
      <c r="FO149">
        <f>IF($Z$2=0,0,IF(BK149&lt;=0,0,('LED Curve'!$D$19*(BK149/$Z$2)^3+'LED Curve'!$D$20*(BK149/$Z$2)^2+'LED Curve'!$D$21*(BK149/$Z$2)^1+'LED Curve'!$D$22)*$AE$2*$Z$2))</f>
        <v>0</v>
      </c>
      <c r="FP149">
        <f>IF($Z$3=0,0,IF(BL149&lt;=0,0,('LED Curve'!$D$19*(BL149/$Z$3)^3+'LED Curve'!$D$20*(BL149/$Z$3)^2+'LED Curve'!$D$21*(BL149/$Z$3)^1+'LED Curve'!$D$22)*$AE$3*$Z$3))</f>
        <v>0</v>
      </c>
      <c r="FQ149">
        <f>IF($Z$4=0,0,IF(BM149&lt;=0,0,('LED Curve'!$D$19*(BM149/$Z$4)^3+'LED Curve'!$D$20*(BM149/$Z$4)^2+'LED Curve'!$D$21*(BM149/$Z$4)^1+'LED Curve'!$D$22)*$AE$4*$Z$4))</f>
        <v>0</v>
      </c>
      <c r="FR149">
        <f>IF($Z$5=0,0,IF(BN149&lt;=0,0,('LED Curve'!$D$19*(BN149/$Z$5)^3+'LED Curve'!$D$20*(BN149/$Z$5)^2+'LED Curve'!$D$21*(BN149/$Z$5)^1+'LED Curve'!$D$22)*$AE$5*$Z$5))</f>
        <v>0</v>
      </c>
      <c r="FS149">
        <f>IF($Z$6=0,0,IF(BO149&lt;=0,0,('LED Curve'!$D$19*(BO149/$Z$6)^3+'LED Curve'!$D$20*(BO149/$Z$6)^2+'LED Curve'!$D$21*(BO149/$Z$6)^1+'LED Curve'!$D$22)*$AE$6*$Z$6))</f>
        <v>0</v>
      </c>
      <c r="FU149">
        <f>IF($W$2=0,0,IF(BQ149&lt;=0,0,('LED Curve'!$D$19*(BQ149/$W$2)^3+'LED Curve'!$D$20*(BQ149/$W$2)^2+'LED Curve'!$D$21*(BQ149/$W$2)^1+'LED Curve'!$D$22)*$AC$2*$W$2))</f>
        <v>884.24207224549548</v>
      </c>
      <c r="FV149">
        <f>IF($W$3=0,0,IF(BR149&lt;=0,0,('LED Curve'!$D$19*(BR149/$W$3)^3+'LED Curve'!$D$20*(BR149/$W$3)^2+'LED Curve'!$D$21*(BR149/$W$3)^1+'LED Curve'!$D$22)*$AC$3*$W$3))</f>
        <v>2210.6051806137389</v>
      </c>
      <c r="FW149">
        <f>IF($W$4=0,0,IF(BS149&lt;=0,0,('LED Curve'!$D$19*(BS149/$W$4)^3+'LED Curve'!$D$20*(BS149/$W$4)^2+'LED Curve'!$D$21*(BS149/$W$4)^1+'LED Curve'!$D$22)*$AC$4*$W$4))</f>
        <v>1989.5446625523648</v>
      </c>
      <c r="FX149">
        <f>IF($W$5=0,0,IF(BT149&lt;=0,0,('LED Curve'!$D$19*(BT149/$W$5)^3+'LED Curve'!$D$20*(BT149/$W$5)^2+'LED Curve'!$D$21*(BT149/$W$5)^1+'LED Curve'!$D$22)*$AC$5*$W$5))</f>
        <v>0</v>
      </c>
      <c r="FY149">
        <f>IF($W$6=0,0,IF(BU149&lt;=0,0,('LED Curve'!$D$19*(BU149/$W$6)^3+'LED Curve'!$D$20*(BU149/$W$6)^2+'LED Curve'!$D$21*(BU149/$W$6)^1+'LED Curve'!$D$22)*$AC$6*$W$6))</f>
        <v>0</v>
      </c>
      <c r="FZ149">
        <f>IF($Z$2=0,0,IF(BV149&lt;=0,0,('LED Curve'!$D$19*(BV149/$Z$2)^3+'LED Curve'!$D$20*(BV149/$Z$2)^2+'LED Curve'!$D$21*(BV149/$Z$2)^1+'LED Curve'!$D$22)*$AE$2*$Z$2))</f>
        <v>0</v>
      </c>
      <c r="GA149">
        <f>IF($Z$3=0,0,IF(BW149&lt;=0,0,('LED Curve'!$D$19*(BW149/$Z$3)^3+'LED Curve'!$D$20*(BW149/$Z$3)^2+'LED Curve'!$D$21*(BW149/$Z$3)^1+'LED Curve'!$D$22)*$AE$3*$Z$3))</f>
        <v>0</v>
      </c>
      <c r="GB149">
        <f>IF($Z$4=0,0,IF(BX149&lt;=0,0,('LED Curve'!$D$19*(BX149/$Z$4)^3+'LED Curve'!$D$20*(BX149/$Z$4)^2+'LED Curve'!$D$21*(BX149/$Z$4)^1+'LED Curve'!$D$22)*$AE$4*$Z$4))</f>
        <v>0</v>
      </c>
      <c r="GC149">
        <f>IF($Z$5=0,0,IF(BY149&lt;=0,0,('LED Curve'!$D$19*(BY149/$Z$5)^3+'LED Curve'!$D$20*(BY149/$Z$5)^2+'LED Curve'!$D$21*(BY149/$Z$5)^1+'LED Curve'!$D$22)*$AE$5*$Z$5))</f>
        <v>0</v>
      </c>
      <c r="GD149">
        <f>IF($Z$6=0,0,IF(BZ149&lt;=0,0,('LED Curve'!$D$19*(BZ149/$Z$6)^3+'LED Curve'!$D$20*(BZ149/$Z$6)^2+'LED Curve'!$D$21*(BZ149/$Z$6)^1+'LED Curve'!$D$22)*$AE$6*$Z$6))</f>
        <v>0</v>
      </c>
      <c r="GF149">
        <f>IF($W$2=0,0,IF(CB149&lt;=0,0,('LED Curve'!$D$19*(CB149/$W$2)^3+'LED Curve'!$D$20*(CB149/$W$2)^2+'LED Curve'!$D$21*(CB149/$W$2)^1+'LED Curve'!$D$22)*$AC$2*$W$2))</f>
        <v>897.66527856960579</v>
      </c>
      <c r="GG149">
        <f>IF($W$3=0,0,IF(CC149&lt;=0,0,('LED Curve'!$D$19*(CC149/$W$3)^3+'LED Curve'!$D$20*(CC149/$W$3)^2+'LED Curve'!$D$21*(CC149/$W$3)^1+'LED Curve'!$D$22)*$AC$3*$W$3))</f>
        <v>2244.1631964240146</v>
      </c>
      <c r="GH149">
        <f>IF($W$4=0,0,IF(CD149&lt;=0,0,('LED Curve'!$D$19*(CD149/$W$4)^3+'LED Curve'!$D$20*(CD149/$W$4)^2+'LED Curve'!$D$21*(CD149/$W$4)^1+'LED Curve'!$D$22)*$AC$4*$W$4))</f>
        <v>2019.7468767816131</v>
      </c>
      <c r="GI149">
        <f>IF($W$5=0,0,IF(CE149&lt;=0,0,('LED Curve'!$D$19*(CE149/$W$5)^3+'LED Curve'!$D$20*(CE149/$W$5)^2+'LED Curve'!$D$21*(CE149/$W$5)^1+'LED Curve'!$D$22)*$AC$5*$W$5))</f>
        <v>0</v>
      </c>
      <c r="GJ149">
        <f>IF($W$6=0,0,IF(CF149&lt;=0,0,('LED Curve'!$D$19*(CF149/$W$6)^3+'LED Curve'!$D$20*(CF149/$W$6)^2+'LED Curve'!$D$21*(CF149/$W$6)^1+'LED Curve'!$D$22)*$AC$6*$W$6))</f>
        <v>0</v>
      </c>
      <c r="GK149">
        <f>IF($Z$2=0,0,IF(CG149&lt;=0,0,('LED Curve'!$D$19*(CG149/$Z$2)^3+'LED Curve'!$D$20*(CG149/$Z$2)^2+'LED Curve'!$D$21*(CG149/$Z$2)^1+'LED Curve'!$D$22)*$AE$2*$Z$2))</f>
        <v>0</v>
      </c>
      <c r="GL149">
        <f>IF($Z$3=0,0,IF(CH149&lt;=0,0,('LED Curve'!$D$19*(CH149/$Z$3)^3+'LED Curve'!$D$20*(CH149/$Z$3)^2+'LED Curve'!$D$21*(CH149/$Z$3)^1+'LED Curve'!$D$22)*$AE$3*$Z$3))</f>
        <v>0</v>
      </c>
      <c r="GM149">
        <f>IF($Z$4=0,0,IF(CI149&lt;=0,0,('LED Curve'!$D$19*(CI149/$Z$4)^3+'LED Curve'!$D$20*(CI149/$Z$4)^2+'LED Curve'!$D$21*(CI149/$Z$4)^1+'LED Curve'!$D$22)*$AE$4*$Z$4))</f>
        <v>0</v>
      </c>
      <c r="GN149">
        <f>IF($Z$5=0,0,IF(CJ149&lt;=0,0,('LED Curve'!$D$19*(CJ149/$Z$5)^3+'LED Curve'!$D$20*(CJ149/$Z$5)^2+'LED Curve'!$D$21*(CJ149/$Z$5)^1+'LED Curve'!$D$22)*$AE$5*$Z$5))</f>
        <v>0</v>
      </c>
      <c r="GO149">
        <f>IF($Z$6=0,0,IF(CK149&lt;=0,0,('LED Curve'!$D$19*(CK149/$Z$6)^3+'LED Curve'!$D$20*(CK149/$Z$6)^2+'LED Curve'!$D$21*(CK149/$Z$6)^1+'LED Curve'!$D$22)*$AE$6*$Z$6))</f>
        <v>0</v>
      </c>
      <c r="GQ149">
        <f t="shared" si="338"/>
        <v>3047.8466976874988</v>
      </c>
      <c r="GR149">
        <f t="shared" si="266"/>
        <v>1282.9508122699208</v>
      </c>
      <c r="GS149">
        <f t="shared" si="339"/>
        <v>5084.3919154115993</v>
      </c>
      <c r="GT149">
        <f t="shared" si="267"/>
        <v>2776.1659985724837</v>
      </c>
      <c r="GU149">
        <f t="shared" si="340"/>
        <v>5161.5753517752328</v>
      </c>
      <c r="GV149">
        <f t="shared" si="268"/>
        <v>2599.4633072168954</v>
      </c>
    </row>
    <row r="150" spans="1:204" ht="16.899999999999999">
      <c r="A150">
        <v>139</v>
      </c>
      <c r="B150">
        <f t="shared" si="229"/>
        <v>4.5247395833333337E-3</v>
      </c>
      <c r="C150" s="50">
        <f t="shared" si="230"/>
        <v>149.94557816942657</v>
      </c>
      <c r="D150" s="50">
        <f t="shared" si="231"/>
        <v>166.76175352158509</v>
      </c>
      <c r="E150" s="50">
        <f t="shared" si="232"/>
        <v>183.57792887374359</v>
      </c>
      <c r="G150" s="52">
        <f t="shared" si="233"/>
        <v>2.3800885423718503</v>
      </c>
      <c r="H150" s="52">
        <f t="shared" si="234"/>
        <v>2.6470119606600808</v>
      </c>
      <c r="I150" s="52">
        <f t="shared" si="235"/>
        <v>2.9139353789483109</v>
      </c>
      <c r="J150" s="52">
        <f>IF(C150&lt;Calculation!D$19,0,G150)</f>
        <v>2.3800885423718503</v>
      </c>
      <c r="K150" s="52">
        <f>IF(D150&lt;Calculation!D$19,0,H150)</f>
        <v>2.6470119606600808</v>
      </c>
      <c r="L150" s="52">
        <f>IF(E150&lt;Calculation!D$19,0,I150)</f>
        <v>2.9139353789483109</v>
      </c>
      <c r="M150" s="52">
        <f>IF(IF(C150&lt;Calculation!D$19,0,C150*(R$3/(R$2+R$3)))&gt;0,$H$2*SIN(2*PI()*$E$2*B150)+$H$5,0)</f>
        <v>2.3964930368632236</v>
      </c>
      <c r="N150" s="52">
        <f>IF(IF(D150&lt;Calculation!D$19,0,D150*(R$3/(R$2+R$3)))&gt;0,$J$2*SIN(2*PI()*$E$2*B150)+$J$5,0)</f>
        <v>2.4692885484243434</v>
      </c>
      <c r="O150" s="52">
        <f>IF(IF(E150&lt;Calculation!D$19,0,E150*(R$3/(R$2+R$3)))&gt;0,$L$2*SIN(2*PI()*$E$2*B150)+$L$5,0)</f>
        <v>2.5486314856333596</v>
      </c>
      <c r="Q150" s="55">
        <f>(M150/Design!C$43)*10^3</f>
        <v>266.2770040959137</v>
      </c>
      <c r="R150" s="55">
        <f>(N150/Design!C$43)*10^3</f>
        <v>274.36539426937151</v>
      </c>
      <c r="S150" s="55">
        <f>(O150/Design!C$43)*10^3</f>
        <v>283.18127618148441</v>
      </c>
      <c r="U150" s="55">
        <f>(($H$2*SIN(2*PI()*$E$2*B150)+$H$5)/Design!C$43)*10^3</f>
        <v>266.2770040959137</v>
      </c>
      <c r="V150" s="55">
        <f>(($J$2*SIN(2*PI()*$E$2*B150)+$J$5)/Design!C$43)*10^3</f>
        <v>274.36539426937151</v>
      </c>
      <c r="W150" s="55">
        <f>(($L$2*SIN(2*PI()*$E$2*B150)+$L$5)/Design!C$43)*10^3</f>
        <v>283.18127618148441</v>
      </c>
      <c r="Y150" s="99">
        <f>IF(C150&lt;('LED Curve'!$D$14*(U150/$W$2)^3+'LED Curve'!$D$15*(U150/$W$2)^2+'LED Curve'!$D$16*(U150/$W$2)^1+'LED Curve'!$D$17)*$AC$2+((R$5-1)*Design!C$18),0,         ('LED Curve'!$D$14*(U150/$W$2)^3+'LED Curve'!$D$15*(U150/$W$2)^2+'LED Curve'!$D$16*(U150/$W$2)^1+'LED Curve'!$D$17)*$AC$2)</f>
        <v>26.97800256703059</v>
      </c>
      <c r="Z150" s="99">
        <f>IF(Y150=0,0,IF(C150&lt;Y150+('LED Curve'!$D$14*(U150/$W$3)^3+'LED Curve'!$D$15*(U150/$W$3)^2+'LED Curve'!$D$16*(U150/$W$3)^1+'LED Curve'!$D$17)*$AC$3+((R$5-2)*Design!C$18),0,         ('LED Curve'!$D$14*(U150/$W$3)^3+'LED Curve'!$D$15*(U150/$W$3)^2+'LED Curve'!$D$16*(U150/$W$3)^1+'LED Curve'!$D$17)*$AC$3))</f>
        <v>67.445006417576479</v>
      </c>
      <c r="AA150" s="99">
        <f>IF(Z150=0,0,IF(C150&lt;(SUM(Y150:Z150)+('LED Curve'!$D$14*(U150/$W$4)^3+'LED Curve'!$D$15*(U150/$W$4)^2+'LED Curve'!$D$16*(U150/$W$4)^1+'LED Curve'!$D$17)*$AC$4+((R$5-3)*Design!C$18)),0,         ('LED Curve'!$D$14*(U150/$W$4)^3+'LED Curve'!$D$15*(U150/$W$4)^2+'LED Curve'!$D$16*(U150/$W$4)^1+'LED Curve'!$D$17)*$AC$4))</f>
        <v>0</v>
      </c>
      <c r="AB150" s="99">
        <f>IF(AA150=0,0,IF(C150&lt;(SUM(Y150:AA150)+('LED Curve'!$D$14*(U150/$W$5)^3+'LED Curve'!$D$15*(U150/$W$5)^2+'LED Curve'!$D$16*(U150/$W$5)^1+'LED Curve'!$D$17)*$AC$5+((R$5-4)*Design!C$18)),0,         ('LED Curve'!$D$14*(U150/$W$5)^3+'LED Curve'!$D$15*(U150/$W$5)^2+'LED Curve'!$D$16*(U150/$W$5)^1+'LED Curve'!$D$17)*$AC$5))</f>
        <v>0</v>
      </c>
      <c r="AC150" s="99">
        <f>IF(AB150=0,0,IF(C150&lt;(SUM(Y150:AB150)+ ('LED Curve'!$D$14*(U150/$W$6)^3+'LED Curve'!$D$15*(U150/$W$6)^2+'LED Curve'!$D$16*(U150/$W$6)^1+'LED Curve'!$D$17)*$AC$6+((R$5-5)*Design!C$18)),0,         ('LED Curve'!$D$14*(U150/$W$6)^3+'LED Curve'!$D$15*(U150/$W$6)^2+'LED Curve'!$D$16*(U150/$W$6)^1+'LED Curve'!$D$17)*$AC$6))</f>
        <v>0</v>
      </c>
      <c r="AD150" s="99">
        <f>IF(AC150=0,0,IF(C150&lt;(SUM(Y150:AC150)+('LED Curve'!$D$14*(U150/$Z$2)^3+'LED Curve'!$D$15*(U150/$Z$2)^2+'LED Curve'!$D$16*(U150/$Z$2)^1+'LED Curve'!$D$17)*$AE$2+((R$5-6)*Design!C$18)),0,         ('LED Curve'!$D$14*(U150/$Z$2)^3+'LED Curve'!$D$15*(U150/$Z$2)^2+'LED Curve'!$D$16*(U150/$Z$2)^1+'LED Curve'!$D$17)*$AE$2))</f>
        <v>0</v>
      </c>
      <c r="AE150" s="99">
        <f>IF(AD150=0,0,IF(C150&lt;(SUM(Y150:AD150)+('LED Curve'!$D$14*(U150/$Z$3)^3+'LED Curve'!$D$15*(U150/$Z$3)^2+'LED Curve'!$D$16*(U150/$Z$3)^1+'LED Curve'!$D$17)*$AE$3+((R$5-7)*Design!C$18)),0,         ('LED Curve'!$D$14*(U150/$Z$3)^3+'LED Curve'!$D$15*(U150/$Z$3)^2+'LED Curve'!$D$16*(U150/$Z$3)^1+'LED Curve'!$D$17)*$AE$3))</f>
        <v>0</v>
      </c>
      <c r="AF150" s="99">
        <f>IF(AE150=0,0,IF(C150&lt;(SUM(Y150:AE150)+('LED Curve'!$D$14*(U150/$Z$4)^3+'LED Curve'!$D$15*(U150/$Z$4)^2+'LED Curve'!$D$16*(U150/$Z$4)^1+'LED Curve'!$D$17)*$AE$4+((R$5-8)*Design!C$18)),0,         ('LED Curve'!$D$14*(U150/$Z$4)^3+'LED Curve'!$D$15*(U150/$Z$4)^2+'LED Curve'!$D$16*(U150/$Z$4)^1+'LED Curve'!$D$17)*$AE$4))</f>
        <v>0</v>
      </c>
      <c r="AG150" s="99">
        <f>IF(AF150=0,0,IF(C150&lt;(SUM(Y150:AF150)+('LED Curve'!$D$14*(U150/$Z$5)^3+'LED Curve'!$D$15*(U150/$Z$5)^2+'LED Curve'!$D$16*(U150/$Z$5)^1+'LED Curve'!$D$17)*$AE$5+((R$5-9)*Design!C$18)),0,         ('LED Curve'!$D$14*(U150/$Z$5)^3+'LED Curve'!$D$15*(U150/$Z$5)^2+'LED Curve'!$D$16*(U150/$Z$5)^1+'LED Curve'!$D$17)*$AE$5))</f>
        <v>0</v>
      </c>
      <c r="AH150" s="99">
        <f>IF(AG150=0,0,IF(C150&lt;(SUM(Y150:AG150)+('LED Curve'!$D$14*(U150/$Z$6)^3+'LED Curve'!$D$15*(U150/$Z$6)^2+'LED Curve'!$D$16*(U150/$Z$6)^1+'LED Curve'!$D$17)*$AE$6+((R$5-10)*Design!C$18)),0,         ('LED Curve'!$D$14*(U150/$Z$6)^3+'LED Curve'!$D$15*(U150/$Z$6)^2+'LED Curve'!$D$16*(U150/$Z$6)^1+'LED Curve'!$D$17)*$AE$6))</f>
        <v>0</v>
      </c>
      <c r="AI150">
        <f t="shared" si="269"/>
        <v>94.423008984607065</v>
      </c>
      <c r="AJ150" s="57">
        <f>IF(D150&lt;('LED Curve'!$D$14*(V150/$W$2)^3+'LED Curve'!$D$15*(V150/$W$2)^2+'LED Curve'!$D$16*(V150/$W$2)^1+'LED Curve'!$D$17)*$AC$2+((R$5-1)*Design!C$18),0,         ('LED Curve'!$D$14*(V150/$W$2)^3+'LED Curve'!$D$15*(V150/$W$2)^2+'LED Curve'!$D$16*(V150/$W$2)^1+'LED Curve'!$D$17)*$AC$2)</f>
        <v>26.965737928318539</v>
      </c>
      <c r="AK150" s="57">
        <f>IF(AJ150=0,0,IF(D150&lt;AJ150+('LED Curve'!$D$14*(V150/$W$3)^3+'LED Curve'!$D$15*(V150/$W$3)^2+'LED Curve'!$D$16*(V150/$W$3)^1+'LED Curve'!$D$17)*$AC$3+((R$5-1)*Design!C$18),0,         ('LED Curve'!$D$14*(V150/$W$3)^3+'LED Curve'!$D$15*(V150/$W$3)^2+'LED Curve'!$D$16*(V150/$W$3)^1+'LED Curve'!$D$17)*$AC$3))</f>
        <v>67.414344820796344</v>
      </c>
      <c r="AL150" s="57">
        <f>IF(AK150=0,0,IF(D150&lt;(SUM(AJ150:AK150)+('LED Curve'!$D$14*(V150/$W$4)^3+'LED Curve'!$D$15*(V150/$W$4)^2+'LED Curve'!$D$16*(V150/$W$4)^1+'LED Curve'!$D$17)*$AC$4+((R$5-1)*Design!C$18)),0,         ('LED Curve'!$D$14*(V150/$W$4)^3+'LED Curve'!$D$15*(V150/$W$4)^2+'LED Curve'!$D$16*(V150/$W$4)^1+'LED Curve'!$D$17)*$AC$4))</f>
        <v>60.672910338716711</v>
      </c>
      <c r="AM150" s="57">
        <f>IF(AL150=0,0,IF(D150&lt;(SUM(AJ150:AL150)+('LED Curve'!$D$14*(V150/$W$5)^3+'LED Curve'!$D$15*(V150/$W$5)^2+'LED Curve'!$D$16*(V150/$W$5)^1+'LED Curve'!$D$17)*$AC$5+((R$5-1)*Design!C$18)),0,         ('LED Curve'!$D$14*(V150/$W$5)^3+'LED Curve'!$D$15*(V150/$W$5)^2+'LED Curve'!$D$16*(V150/$W$5)^1+'LED Curve'!$D$17)*$AC$5))</f>
        <v>0</v>
      </c>
      <c r="AN150" s="57">
        <f>IF(AM150=0,0,IF(D150&lt;(SUM(AJ150:AM150)+ ('LED Curve'!$D$14*(V150/$W$6)^3+'LED Curve'!$D$15*(V150/$W$6)^2+'LED Curve'!$D$16*(V150/$W$6)^1+'LED Curve'!$D$17)*$AC$6+((R$5-1)*Design!C$18)),0,         ('LED Curve'!$D$14*(V150/$W$6)^3+'LED Curve'!$D$15*(V150/$W$6)^2+'LED Curve'!$D$16*(V150/$W$6)^1+'LED Curve'!$D$17)*$AC$6))</f>
        <v>0</v>
      </c>
      <c r="AO150" s="57">
        <f>IF(AN150=0,0,IF(D150&lt;(SUM(AJ150:AN150)+('LED Curve'!$D$14*(V150/$Z$2)^3+'LED Curve'!$D$15*(V150/$Z$2)^2+'LED Curve'!$D$16*(V150/$Z$2)^1+'LED Curve'!$D$17)*$AE$2+((R$5-1)*Design!C$18)),0,         ('LED Curve'!$D$14*(V150/$Z$2)^3+'LED Curve'!$D$15*(V150/$Z$2)^2+'LED Curve'!$D$16*(V150/$Z$2)^1+'LED Curve'!$D$17)*$AE$2))</f>
        <v>0</v>
      </c>
      <c r="AP150" s="57">
        <f>IF(AO150=0,0,IF(D150&lt;(SUM(AJ150:AO150)+('LED Curve'!$D$14*(V150/$Z$3)^3+'LED Curve'!$D$15*(V150/$Z$3)^2+'LED Curve'!$D$16*(V150/$Z$3)^1+'LED Curve'!$D$17)*$AE$3+((R$5-1)*Design!C$18)),0,         ('LED Curve'!$D$14*(V150/$Z$3)^3+'LED Curve'!$D$15*(V150/$Z$3)^2+'LED Curve'!$D$16*(V150/$Z$3)^1+'LED Curve'!$D$17)*$AE$3))</f>
        <v>0</v>
      </c>
      <c r="AQ150" s="57">
        <f>IF(AP150=0,0,IF(D150&lt;(SUM(AJ150:AP150)+('LED Curve'!$D$14*(V150/$Z$4)^3+'LED Curve'!$D$15*(V150/$Z$4)^2+'LED Curve'!$D$16*(V150/$Z$4)^1+'LED Curve'!$D$17)*$AE$4+((R$5-1)*Design!C$18)),0,         ('LED Curve'!$D$14*(V150/$Z$4)^3+'LED Curve'!$D$15*(V150/$Z$4)^2+'LED Curve'!$D$16*(V150/$Z$4)^1+'LED Curve'!$D$17)*$AE$4))</f>
        <v>0</v>
      </c>
      <c r="AR150" s="57">
        <f>IF(AQ150=0,0,IF(D150&lt;(SUM(AJ150:AQ150)+('LED Curve'!$D$14*(V150/$Z$5)^3+'LED Curve'!$D$15*(V150/$Z$5)^2+'LED Curve'!$D$16*(V150/$Z$5)^1+'LED Curve'!$D$17)*$AE$5+((R$5-1)*Design!C$18)),0,         ('LED Curve'!$D$14*(V150/$Z$5)^3+'LED Curve'!$D$15*(V150/$Z$5)^2+'LED Curve'!$D$16*(V150/$Z$5)^1+'LED Curve'!$D$17)*$AE$5))</f>
        <v>0</v>
      </c>
      <c r="AS150" s="57">
        <f>IF(AR150=0,0,IF(D150&lt;(SUM(AJ150:AR150)+('LED Curve'!$D$14*(V150/$Z$6)^3+'LED Curve'!$D$15*(V150/$Z$6)^2+'LED Curve'!$D$16*(V150/$Z$6)^1+'LED Curve'!$D$17)*$AE$6+((R$5-1)*Design!C$18)),0,         ('LED Curve'!$D$14*(V150/$Z$6)^3+'LED Curve'!$D$15*(V150/$Z$6)^2+'LED Curve'!$D$16*(V150/$Z$6)^1+'LED Curve'!$D$17)*$AE$6))</f>
        <v>0</v>
      </c>
      <c r="AU150" s="59">
        <f>IF(E150&lt;('LED Curve'!$D$14*(W150/$W$2)^3+'LED Curve'!$D$15*(W150/$W$2)^2+'LED Curve'!$D$16*(W150/$W$2)^1+'LED Curve'!$D$17)*$AC$2+((R$5-1)*Design!C$18),0,         ('LED Curve'!$D$14*(W150/$W$2)^3+'LED Curve'!$D$15*(W150/$W$2)^2+'LED Curve'!$D$16*(W150/$W$2)^1+'LED Curve'!$D$17)*$AC$2)</f>
        <v>26.930253617217694</v>
      </c>
      <c r="AV150" s="59">
        <f>IF(AU150=0,0,IF(E150&lt;AU150+('LED Curve'!$D$14*(W150/$W$3)^3+'LED Curve'!$D$15*(W150/$W$3)^2+'LED Curve'!$D$16*(W150/$W$3)^1+'LED Curve'!$D$17)*$AC$3+((R$5-2)*Design!C$18),0,         ('LED Curve'!$D$14*(W150/$W$3)^3+'LED Curve'!$D$15*(W150/$W$3)^2+'LED Curve'!$D$16*(W150/$W$3)^1+'LED Curve'!$D$17)*$AC$3))</f>
        <v>67.325634043044232</v>
      </c>
      <c r="AW150" s="59">
        <f>IF(AV150=0,0,IF(E150&lt;(SUM(AU150:AV150)+('LED Curve'!$D$14*(W150/$W$4)^3+'LED Curve'!$D$15*(W150/$W$4)^2+'LED Curve'!$D$16*(W150/$W$4)^1+'LED Curve'!$D$17)*$AC$4+((R$5-3)*Design!C$18)),0,         ('LED Curve'!$D$14*(W150/$W$4)^3+'LED Curve'!$D$15*(W150/$W$4)^2+'LED Curve'!$D$16*(W150/$W$4)^1+'LED Curve'!$D$17)*$AC$4))</f>
        <v>60.59307063873981</v>
      </c>
      <c r="AX150" s="59">
        <f>IF(AW150=0,0,IF(E150&lt;(SUM(AU150:AW150)+('LED Curve'!$D$14*(W150/$W$5)^3+'LED Curve'!$D$15*(W150/$W$5)^2+'LED Curve'!$D$16*(W150/$W$5)^1+'LED Curve'!$D$17)*$AC$5+((R$5-4)*Design!C$18)),0,         ('LED Curve'!$D$14*(W150/$W$5)^3+'LED Curve'!$D$15*(W150/$W$5)^2+'LED Curve'!$D$16*(W150/$W$5)^1+'LED Curve'!$D$17)*$AC$5))</f>
        <v>0</v>
      </c>
      <c r="AY150" s="59">
        <f>IF(AX150=0,0,IF(E150&lt;(SUM(AU150:AX150)+ ('LED Curve'!$D$14*(W150/$W$6)^3+'LED Curve'!$D$15*(W150/$W$6)^2+'LED Curve'!$D$16*(W150/$W$6)^1+'LED Curve'!$D$17)*$AC$6+((R$5-5)*Design!C$18)),0,         ('LED Curve'!$D$14*(W150/$W$6)^3+'LED Curve'!$D$15*(W150/$W$6)^2+'LED Curve'!$D$16*(W150/$W$6)^1+'LED Curve'!$D$17)*$AC$6))</f>
        <v>0</v>
      </c>
      <c r="AZ150" s="59">
        <f>IF(AY150=0,0,IF(E150&lt;(SUM(AU150:AY150)+('LED Curve'!$D$14*(W150/$Z$2)^3+'LED Curve'!$D$15*(W150/$Z$2)^2+'LED Curve'!$D$16*(W150/$Z$2)^1+'LED Curve'!$D$17)*$AE$2+((R$5-6)*Design!C$18)),0,         ('LED Curve'!$D$14*(W150/$Z$2)^3+'LED Curve'!$D$15*(W150/$Z$2)^2+'LED Curve'!$D$16*(W150/$Z$2)^1+'LED Curve'!$D$17)*$AE$2))</f>
        <v>0</v>
      </c>
      <c r="BA150" s="59">
        <f>IF(AZ150=0,0,IF(E150&lt;(SUM(AU150:AZ150)+('LED Curve'!$D$14*(W150/$Z$3)^3+'LED Curve'!$D$15*(W150/$Z$3)^2+'LED Curve'!$D$16*(W150/$Z$3)^1+'LED Curve'!$D$17)*$AE$3+((R$5-7)*Design!C$18)),0,         ('LED Curve'!$D$14*(W150/$Z$3)^3+'LED Curve'!$D$15*(W150/$Z$3)^2+'LED Curve'!$D$16*(W150/$Z$3)^1+'LED Curve'!$D$17)*$AE$3))</f>
        <v>0</v>
      </c>
      <c r="BB150" s="59">
        <f>IF(BA150=0,0,IF(E150&lt;(SUM(AU150:BA150)+('LED Curve'!$D$14*(W150/$Z$4)^3+'LED Curve'!$D$15*(W150/$Z$4)^2+'LED Curve'!$D$16*(W150/$Z$4)^1+'LED Curve'!$D$17)*$AE$4+((R$5-8)*Design!C$18)),0,         ('LED Curve'!$D$14*(W150/$Z$4)^3+'LED Curve'!$D$15*(W150/$Z$4)^2+'LED Curve'!$D$16*(W150/$Z$4)^1+'LED Curve'!$D$17)*$AE$4))</f>
        <v>0</v>
      </c>
      <c r="BC150" s="59">
        <f>IF(BB150=0,0,IF(E150&lt;(SUM(AU150:BB150)+('LED Curve'!$D$14*(W150/$Z$5)^3+'LED Curve'!$D$15*(W150/$Z$5)^2+'LED Curve'!$D$16*(W150/$Z$5)^1+'LED Curve'!$D$17)*$AE$5+((R$5-9)*Design!C$18)),0,         ('LED Curve'!$D$14*(W150/$Z$5)^3+'LED Curve'!$D$15*(W150/$Z$5)^2+'LED Curve'!$D$16*(W150/$Z$5)^1+'LED Curve'!$D$17)*$AE$5))</f>
        <v>0</v>
      </c>
      <c r="BD150" s="59">
        <f>IF(BC150=0,0,IF(E150&lt;(SUM(AU150:BC150)+('LED Curve'!$D$14*(W150/$Z$6)^3+'LED Curve'!$D$15*(W150/$Z$6)^2+'LED Curve'!$D$16*(W150/$Z$6)^1+'LED Curve'!$D$17)*$AE$6+((R$5-10)*Design!C$18)),0,         ('LED Curve'!$D$14*(W150/$Z$6)^3+'LED Curve'!$D$15*(W150/$Z$6)^2+'LED Curve'!$D$16*(W150/$Z$6)^1+'LED Curve'!$D$17)*$AE$6))</f>
        <v>0</v>
      </c>
      <c r="BE150">
        <f t="shared" si="270"/>
        <v>154.84895829900174</v>
      </c>
      <c r="BF150" s="64">
        <f t="shared" si="236"/>
        <v>266.2770040959137</v>
      </c>
      <c r="BG150" s="64">
        <f t="shared" si="237"/>
        <v>266.2770040959137</v>
      </c>
      <c r="BH150" s="64">
        <f t="shared" si="238"/>
        <v>0</v>
      </c>
      <c r="BI150" s="64">
        <f t="shared" si="239"/>
        <v>0</v>
      </c>
      <c r="BJ150" s="64">
        <f t="shared" si="240"/>
        <v>0</v>
      </c>
      <c r="BK150" s="64">
        <f t="shared" si="241"/>
        <v>0</v>
      </c>
      <c r="BL150" s="64">
        <f t="shared" si="242"/>
        <v>0</v>
      </c>
      <c r="BM150" s="64">
        <f t="shared" si="243"/>
        <v>0</v>
      </c>
      <c r="BN150" s="64">
        <f t="shared" si="244"/>
        <v>0</v>
      </c>
      <c r="BO150" s="64">
        <f t="shared" si="245"/>
        <v>0</v>
      </c>
      <c r="BQ150" s="67">
        <f t="shared" si="246"/>
        <v>274.36539426937151</v>
      </c>
      <c r="BR150" s="67">
        <f t="shared" si="247"/>
        <v>274.36539426937151</v>
      </c>
      <c r="BS150" s="67">
        <f t="shared" si="248"/>
        <v>274.36539426937151</v>
      </c>
      <c r="BT150" s="67">
        <f t="shared" si="249"/>
        <v>0</v>
      </c>
      <c r="BU150" s="67">
        <f t="shared" si="250"/>
        <v>0</v>
      </c>
      <c r="BV150" s="67">
        <f t="shared" si="251"/>
        <v>0</v>
      </c>
      <c r="BW150" s="67">
        <f t="shared" si="252"/>
        <v>0</v>
      </c>
      <c r="BX150" s="67">
        <f t="shared" si="253"/>
        <v>0</v>
      </c>
      <c r="BY150" s="67">
        <f t="shared" si="254"/>
        <v>0</v>
      </c>
      <c r="BZ150" s="67">
        <f t="shared" si="255"/>
        <v>0</v>
      </c>
      <c r="CB150" s="70">
        <f t="shared" si="256"/>
        <v>283.18127618148441</v>
      </c>
      <c r="CC150" s="70">
        <f t="shared" si="257"/>
        <v>283.18127618148441</v>
      </c>
      <c r="CD150" s="70">
        <f t="shared" si="258"/>
        <v>283.18127618148441</v>
      </c>
      <c r="CE150" s="70">
        <f t="shared" si="259"/>
        <v>0</v>
      </c>
      <c r="CF150" s="70">
        <f t="shared" si="260"/>
        <v>0</v>
      </c>
      <c r="CG150" s="70">
        <f t="shared" si="261"/>
        <v>0</v>
      </c>
      <c r="CH150" s="70">
        <f t="shared" si="262"/>
        <v>0</v>
      </c>
      <c r="CI150" s="70">
        <f t="shared" si="263"/>
        <v>0</v>
      </c>
      <c r="CJ150" s="70">
        <f t="shared" si="264"/>
        <v>0</v>
      </c>
      <c r="CK150" s="70">
        <f t="shared" si="265"/>
        <v>0</v>
      </c>
      <c r="CL150">
        <f t="shared" si="271"/>
        <v>849.54382854445316</v>
      </c>
      <c r="CM150" s="64">
        <f t="shared" si="272"/>
        <v>266.2770040959137</v>
      </c>
      <c r="CN150" s="64">
        <f t="shared" si="273"/>
        <v>266.2770040959137</v>
      </c>
      <c r="CO150" s="64">
        <f t="shared" si="274"/>
        <v>0</v>
      </c>
      <c r="CP150" s="64">
        <f t="shared" si="275"/>
        <v>0</v>
      </c>
      <c r="CQ150" s="64">
        <f t="shared" si="276"/>
        <v>0</v>
      </c>
      <c r="CR150" s="64">
        <f t="shared" si="277"/>
        <v>0</v>
      </c>
      <c r="CS150" s="64">
        <f t="shared" si="278"/>
        <v>0</v>
      </c>
      <c r="CT150" s="64">
        <f t="shared" si="279"/>
        <v>0</v>
      </c>
      <c r="CU150" s="64">
        <f t="shared" si="280"/>
        <v>0</v>
      </c>
      <c r="CV150" s="64">
        <f t="shared" si="281"/>
        <v>0</v>
      </c>
      <c r="CX150" s="103">
        <f t="shared" si="282"/>
        <v>274.36539426937151</v>
      </c>
      <c r="CY150" s="103">
        <f t="shared" si="283"/>
        <v>274.36539426937151</v>
      </c>
      <c r="CZ150" s="103">
        <f t="shared" si="284"/>
        <v>274.36539426937151</v>
      </c>
      <c r="DA150" s="103">
        <f t="shared" si="285"/>
        <v>0</v>
      </c>
      <c r="DB150" s="103">
        <f t="shared" si="286"/>
        <v>0</v>
      </c>
      <c r="DC150" s="103">
        <f t="shared" si="287"/>
        <v>0</v>
      </c>
      <c r="DD150" s="103">
        <f t="shared" si="288"/>
        <v>0</v>
      </c>
      <c r="DE150" s="103">
        <f t="shared" si="289"/>
        <v>0</v>
      </c>
      <c r="DF150" s="103">
        <f t="shared" si="290"/>
        <v>0</v>
      </c>
      <c r="DG150" s="103">
        <f t="shared" si="291"/>
        <v>0</v>
      </c>
      <c r="DI150" s="70">
        <f t="shared" si="292"/>
        <v>283.18127618148441</v>
      </c>
      <c r="DJ150" s="70">
        <f t="shared" si="293"/>
        <v>283.18127618148441</v>
      </c>
      <c r="DK150" s="70">
        <f t="shared" si="294"/>
        <v>283.18127618148441</v>
      </c>
      <c r="DL150" s="70">
        <f t="shared" si="295"/>
        <v>0</v>
      </c>
      <c r="DM150" s="70">
        <f t="shared" si="296"/>
        <v>0</v>
      </c>
      <c r="DN150" s="70">
        <f t="shared" si="297"/>
        <v>0</v>
      </c>
      <c r="DO150" s="70">
        <f t="shared" si="298"/>
        <v>0</v>
      </c>
      <c r="DP150" s="70">
        <f t="shared" si="299"/>
        <v>0</v>
      </c>
      <c r="DQ150" s="70">
        <f t="shared" si="300"/>
        <v>0</v>
      </c>
      <c r="DR150" s="70">
        <f t="shared" si="301"/>
        <v>0</v>
      </c>
      <c r="DT150">
        <f t="shared" si="302"/>
        <v>39.927059332384545</v>
      </c>
      <c r="DU150">
        <f t="shared" si="303"/>
        <v>45.753654254001447</v>
      </c>
      <c r="DV150">
        <f t="shared" si="304"/>
        <v>51.98583217722048</v>
      </c>
      <c r="DX150">
        <f t="shared" si="305"/>
        <v>1.1155208592426953</v>
      </c>
      <c r="DY150">
        <f t="shared" si="306"/>
        <v>1.1199658755333917</v>
      </c>
      <c r="DZ150">
        <f t="shared" si="307"/>
        <v>1.1248541305655178</v>
      </c>
      <c r="EB150">
        <f t="shared" si="308"/>
        <v>7.1836217000407743</v>
      </c>
      <c r="EC150">
        <f t="shared" si="309"/>
        <v>17.959054250101939</v>
      </c>
      <c r="ED150">
        <f t="shared" si="310"/>
        <v>0</v>
      </c>
      <c r="EE150">
        <f t="shared" si="311"/>
        <v>0</v>
      </c>
      <c r="EF150">
        <f t="shared" si="312"/>
        <v>0</v>
      </c>
      <c r="EG150">
        <f t="shared" si="313"/>
        <v>0</v>
      </c>
      <c r="EH150">
        <f t="shared" si="314"/>
        <v>0</v>
      </c>
      <c r="EI150">
        <f t="shared" si="315"/>
        <v>0</v>
      </c>
      <c r="EJ150">
        <f t="shared" si="316"/>
        <v>0</v>
      </c>
      <c r="EK150">
        <f t="shared" si="317"/>
        <v>0</v>
      </c>
      <c r="EM150">
        <f t="shared" si="318"/>
        <v>7.398465318467661</v>
      </c>
      <c r="EN150">
        <f t="shared" si="319"/>
        <v>18.496163296169151</v>
      </c>
      <c r="EO150">
        <f t="shared" si="320"/>
        <v>16.646546966552236</v>
      </c>
      <c r="EP150">
        <f t="shared" si="321"/>
        <v>0</v>
      </c>
      <c r="EQ150">
        <f t="shared" si="322"/>
        <v>0</v>
      </c>
      <c r="ER150">
        <f t="shared" si="323"/>
        <v>0</v>
      </c>
      <c r="ES150">
        <f t="shared" si="324"/>
        <v>0</v>
      </c>
      <c r="ET150">
        <f t="shared" si="325"/>
        <v>0</v>
      </c>
      <c r="EU150">
        <f t="shared" si="326"/>
        <v>0</v>
      </c>
      <c r="EV150">
        <f t="shared" si="327"/>
        <v>0</v>
      </c>
      <c r="EX150">
        <f t="shared" si="328"/>
        <v>7.6261435872147434</v>
      </c>
      <c r="EY150">
        <f t="shared" si="329"/>
        <v>19.065358968036858</v>
      </c>
      <c r="EZ150">
        <f t="shared" si="330"/>
        <v>17.158823071233172</v>
      </c>
      <c r="FA150">
        <f t="shared" si="331"/>
        <v>0</v>
      </c>
      <c r="FB150">
        <f t="shared" si="332"/>
        <v>0</v>
      </c>
      <c r="FC150">
        <f t="shared" si="333"/>
        <v>0</v>
      </c>
      <c r="FD150">
        <f t="shared" si="334"/>
        <v>0</v>
      </c>
      <c r="FE150">
        <f t="shared" si="335"/>
        <v>0</v>
      </c>
      <c r="FF150">
        <f t="shared" si="336"/>
        <v>0</v>
      </c>
      <c r="FG150">
        <f t="shared" si="337"/>
        <v>0</v>
      </c>
      <c r="FJ150">
        <f>IF($W$2=0,0,IF(BF150&lt;=0,0,('LED Curve'!$D$19*(BF150/$W$2)^3+'LED Curve'!$D$20*(BF150/$W$2)^2+'LED Curve'!$D$21*(BF150/$W$2)^1+'LED Curve'!$D$22)*$AC$2*$W$2))</f>
        <v>870.08355787821949</v>
      </c>
      <c r="FK150">
        <f>IF($W$3=0,0,IF(BG150&lt;=0,0,('LED Curve'!$D$19*(BG150/$W$3)^3+'LED Curve'!$D$20*(BG150/$W$3)^2+'LED Curve'!$D$21*(BG150/$W$3)^1+'LED Curve'!$D$22)*$AC$3*$W$3))</f>
        <v>2175.2088946955487</v>
      </c>
      <c r="FL150">
        <f>IF($W$4=0,0,IF(BH150&lt;=0,0,('LED Curve'!$D$19*(BH150/$W$4)^3+'LED Curve'!$D$20*(BH150/$W$4)^2+'LED Curve'!$D$21*(BH150/$W$4)^1+'LED Curve'!$D$22)*$AC$4*$W$4))</f>
        <v>0</v>
      </c>
      <c r="FM150">
        <f>IF($W$5=0,0,IF(BI150&lt;=0,0,('LED Curve'!$D$19*(BI150/$W$5)^3+'LED Curve'!$D$20*(BI150/$W$5)^2+'LED Curve'!$D$21*(BI150/$W$5)^1+'LED Curve'!$D$22)*$AC$5*$W$5))</f>
        <v>0</v>
      </c>
      <c r="FN150">
        <f>IF($W$6=0,0,IF(BJ150&lt;=0,0,('LED Curve'!$D$19*(BJ150/$W$6)^3+'LED Curve'!$D$20*(BJ150/$W$6)^2+'LED Curve'!$D$21*(BJ150/$W$6)^1+'LED Curve'!$D$22)*$AC$6*$W$6))</f>
        <v>0</v>
      </c>
      <c r="FO150">
        <f>IF($Z$2=0,0,IF(BK150&lt;=0,0,('LED Curve'!$D$19*(BK150/$Z$2)^3+'LED Curve'!$D$20*(BK150/$Z$2)^2+'LED Curve'!$D$21*(BK150/$Z$2)^1+'LED Curve'!$D$22)*$AE$2*$Z$2))</f>
        <v>0</v>
      </c>
      <c r="FP150">
        <f>IF($Z$3=0,0,IF(BL150&lt;=0,0,('LED Curve'!$D$19*(BL150/$Z$3)^3+'LED Curve'!$D$20*(BL150/$Z$3)^2+'LED Curve'!$D$21*(BL150/$Z$3)^1+'LED Curve'!$D$22)*$AE$3*$Z$3))</f>
        <v>0</v>
      </c>
      <c r="FQ150">
        <f>IF($Z$4=0,0,IF(BM150&lt;=0,0,('LED Curve'!$D$19*(BM150/$Z$4)^3+'LED Curve'!$D$20*(BM150/$Z$4)^2+'LED Curve'!$D$21*(BM150/$Z$4)^1+'LED Curve'!$D$22)*$AE$4*$Z$4))</f>
        <v>0</v>
      </c>
      <c r="FR150">
        <f>IF($Z$5=0,0,IF(BN150&lt;=0,0,('LED Curve'!$D$19*(BN150/$Z$5)^3+'LED Curve'!$D$20*(BN150/$Z$5)^2+'LED Curve'!$D$21*(BN150/$Z$5)^1+'LED Curve'!$D$22)*$AE$5*$Z$5))</f>
        <v>0</v>
      </c>
      <c r="FS150">
        <f>IF($Z$6=0,0,IF(BO150&lt;=0,0,('LED Curve'!$D$19*(BO150/$Z$6)^3+'LED Curve'!$D$20*(BO150/$Z$6)^2+'LED Curve'!$D$21*(BO150/$Z$6)^1+'LED Curve'!$D$22)*$AE$6*$Z$6))</f>
        <v>0</v>
      </c>
      <c r="FU150">
        <f>IF($W$2=0,0,IF(BQ150&lt;=0,0,('LED Curve'!$D$19*(BQ150/$W$2)^3+'LED Curve'!$D$20*(BQ150/$W$2)^2+'LED Curve'!$D$21*(BQ150/$W$2)^1+'LED Curve'!$D$22)*$AC$2*$W$2))</f>
        <v>883.49173579840999</v>
      </c>
      <c r="FV150">
        <f>IF($W$3=0,0,IF(BR150&lt;=0,0,('LED Curve'!$D$19*(BR150/$W$3)^3+'LED Curve'!$D$20*(BR150/$W$3)^2+'LED Curve'!$D$21*(BR150/$W$3)^1+'LED Curve'!$D$22)*$AC$3*$W$3))</f>
        <v>2208.7293394960252</v>
      </c>
      <c r="FW150">
        <f>IF($W$4=0,0,IF(BS150&lt;=0,0,('LED Curve'!$D$19*(BS150/$W$4)^3+'LED Curve'!$D$20*(BS150/$W$4)^2+'LED Curve'!$D$21*(BS150/$W$4)^1+'LED Curve'!$D$22)*$AC$4*$W$4))</f>
        <v>1987.8564055464226</v>
      </c>
      <c r="FX150">
        <f>IF($W$5=0,0,IF(BT150&lt;=0,0,('LED Curve'!$D$19*(BT150/$W$5)^3+'LED Curve'!$D$20*(BT150/$W$5)^2+'LED Curve'!$D$21*(BT150/$W$5)^1+'LED Curve'!$D$22)*$AC$5*$W$5))</f>
        <v>0</v>
      </c>
      <c r="FY150">
        <f>IF($W$6=0,0,IF(BU150&lt;=0,0,('LED Curve'!$D$19*(BU150/$W$6)^3+'LED Curve'!$D$20*(BU150/$W$6)^2+'LED Curve'!$D$21*(BU150/$W$6)^1+'LED Curve'!$D$22)*$AC$6*$W$6))</f>
        <v>0</v>
      </c>
      <c r="FZ150">
        <f>IF($Z$2=0,0,IF(BV150&lt;=0,0,('LED Curve'!$D$19*(BV150/$Z$2)^3+'LED Curve'!$D$20*(BV150/$Z$2)^2+'LED Curve'!$D$21*(BV150/$Z$2)^1+'LED Curve'!$D$22)*$AE$2*$Z$2))</f>
        <v>0</v>
      </c>
      <c r="GA150">
        <f>IF($Z$3=0,0,IF(BW150&lt;=0,0,('LED Curve'!$D$19*(BW150/$Z$3)^3+'LED Curve'!$D$20*(BW150/$Z$3)^2+'LED Curve'!$D$21*(BW150/$Z$3)^1+'LED Curve'!$D$22)*$AE$3*$Z$3))</f>
        <v>0</v>
      </c>
      <c r="GB150">
        <f>IF($Z$4=0,0,IF(BX150&lt;=0,0,('LED Curve'!$D$19*(BX150/$Z$4)^3+'LED Curve'!$D$20*(BX150/$Z$4)^2+'LED Curve'!$D$21*(BX150/$Z$4)^1+'LED Curve'!$D$22)*$AE$4*$Z$4))</f>
        <v>0</v>
      </c>
      <c r="GC150">
        <f>IF($Z$5=0,0,IF(BY150&lt;=0,0,('LED Curve'!$D$19*(BY150/$Z$5)^3+'LED Curve'!$D$20*(BY150/$Z$5)^2+'LED Curve'!$D$21*(BY150/$Z$5)^1+'LED Curve'!$D$22)*$AE$5*$Z$5))</f>
        <v>0</v>
      </c>
      <c r="GD150">
        <f>IF($Z$6=0,0,IF(BZ150&lt;=0,0,('LED Curve'!$D$19*(BZ150/$Z$6)^3+'LED Curve'!$D$20*(BZ150/$Z$6)^2+'LED Curve'!$D$21*(BZ150/$Z$6)^1+'LED Curve'!$D$22)*$AE$6*$Z$6))</f>
        <v>0</v>
      </c>
      <c r="GF150">
        <f>IF($W$2=0,0,IF(CB150&lt;=0,0,('LED Curve'!$D$19*(CB150/$W$2)^3+'LED Curve'!$D$20*(CB150/$W$2)^2+'LED Curve'!$D$21*(CB150/$W$2)^1+'LED Curve'!$D$22)*$AC$2*$W$2))</f>
        <v>896.91420859751111</v>
      </c>
      <c r="GG150">
        <f>IF($W$3=0,0,IF(CC150&lt;=0,0,('LED Curve'!$D$19*(CC150/$W$3)^3+'LED Curve'!$D$20*(CC150/$W$3)^2+'LED Curve'!$D$21*(CC150/$W$3)^1+'LED Curve'!$D$22)*$AC$3*$W$3))</f>
        <v>2242.2855214937777</v>
      </c>
      <c r="GH150">
        <f>IF($W$4=0,0,IF(CD150&lt;=0,0,('LED Curve'!$D$19*(CD150/$W$4)^3+'LED Curve'!$D$20*(CD150/$W$4)^2+'LED Curve'!$D$21*(CD150/$W$4)^1+'LED Curve'!$D$22)*$AC$4*$W$4))</f>
        <v>2018.0569693443999</v>
      </c>
      <c r="GI150">
        <f>IF($W$5=0,0,IF(CE150&lt;=0,0,('LED Curve'!$D$19*(CE150/$W$5)^3+'LED Curve'!$D$20*(CE150/$W$5)^2+'LED Curve'!$D$21*(CE150/$W$5)^1+'LED Curve'!$D$22)*$AC$5*$W$5))</f>
        <v>0</v>
      </c>
      <c r="GJ150">
        <f>IF($W$6=0,0,IF(CF150&lt;=0,0,('LED Curve'!$D$19*(CF150/$W$6)^3+'LED Curve'!$D$20*(CF150/$W$6)^2+'LED Curve'!$D$21*(CF150/$W$6)^1+'LED Curve'!$D$22)*$AC$6*$W$6))</f>
        <v>0</v>
      </c>
      <c r="GK150">
        <f>IF($Z$2=0,0,IF(CG150&lt;=0,0,('LED Curve'!$D$19*(CG150/$Z$2)^3+'LED Curve'!$D$20*(CG150/$Z$2)^2+'LED Curve'!$D$21*(CG150/$Z$2)^1+'LED Curve'!$D$22)*$AE$2*$Z$2))</f>
        <v>0</v>
      </c>
      <c r="GL150">
        <f>IF($Z$3=0,0,IF(CH150&lt;=0,0,('LED Curve'!$D$19*(CH150/$Z$3)^3+'LED Curve'!$D$20*(CH150/$Z$3)^2+'LED Curve'!$D$21*(CH150/$Z$3)^1+'LED Curve'!$D$22)*$AE$3*$Z$3))</f>
        <v>0</v>
      </c>
      <c r="GM150">
        <f>IF($Z$4=0,0,IF(CI150&lt;=0,0,('LED Curve'!$D$19*(CI150/$Z$4)^3+'LED Curve'!$D$20*(CI150/$Z$4)^2+'LED Curve'!$D$21*(CI150/$Z$4)^1+'LED Curve'!$D$22)*$AE$4*$Z$4))</f>
        <v>0</v>
      </c>
      <c r="GN150">
        <f>IF($Z$5=0,0,IF(CJ150&lt;=0,0,('LED Curve'!$D$19*(CJ150/$Z$5)^3+'LED Curve'!$D$20*(CJ150/$Z$5)^2+'LED Curve'!$D$21*(CJ150/$Z$5)^1+'LED Curve'!$D$22)*$AE$5*$Z$5))</f>
        <v>0</v>
      </c>
      <c r="GO150">
        <f>IF($Z$6=0,0,IF(CK150&lt;=0,0,('LED Curve'!$D$19*(CK150/$Z$6)^3+'LED Curve'!$D$20*(CK150/$Z$6)^2+'LED Curve'!$D$21*(CK150/$Z$6)^1+'LED Curve'!$D$22)*$AE$6*$Z$6))</f>
        <v>0</v>
      </c>
      <c r="GQ150">
        <f t="shared" si="338"/>
        <v>3045.2924525737681</v>
      </c>
      <c r="GR150">
        <f t="shared" si="266"/>
        <v>1280.39656715619</v>
      </c>
      <c r="GS150">
        <f t="shared" si="339"/>
        <v>5080.0774808408578</v>
      </c>
      <c r="GT150">
        <f t="shared" si="267"/>
        <v>2771.8515640017422</v>
      </c>
      <c r="GU150">
        <f t="shared" si="340"/>
        <v>5157.2566994356894</v>
      </c>
      <c r="GV150">
        <f t="shared" si="268"/>
        <v>2595.144654877352</v>
      </c>
    </row>
    <row r="151" spans="1:204" ht="16.899999999999999">
      <c r="A151">
        <v>140</v>
      </c>
      <c r="B151">
        <f t="shared" si="229"/>
        <v>4.557291666666667E-3</v>
      </c>
      <c r="C151" s="50">
        <f t="shared" si="230"/>
        <v>149.68193828509246</v>
      </c>
      <c r="D151" s="50">
        <f t="shared" si="231"/>
        <v>166.46882031676941</v>
      </c>
      <c r="E151" s="50">
        <f t="shared" si="232"/>
        <v>183.25570234844633</v>
      </c>
      <c r="G151" s="52">
        <f t="shared" si="233"/>
        <v>2.3759037823030549</v>
      </c>
      <c r="H151" s="52">
        <f t="shared" si="234"/>
        <v>2.6423622272503078</v>
      </c>
      <c r="I151" s="52">
        <f t="shared" si="235"/>
        <v>2.9088206721975607</v>
      </c>
      <c r="J151" s="52">
        <f>IF(C151&lt;Calculation!D$19,0,G151)</f>
        <v>2.3759037823030549</v>
      </c>
      <c r="K151" s="52">
        <f>IF(D151&lt;Calculation!D$19,0,H151)</f>
        <v>2.6423622272503078</v>
      </c>
      <c r="L151" s="52">
        <f>IF(E151&lt;Calculation!D$19,0,I151)</f>
        <v>2.9088206721975607</v>
      </c>
      <c r="M151" s="52">
        <f>IF(IF(C151&lt;Calculation!D$19,0,C151*(R$3/(R$2+R$3)))&gt;0,$H$2*SIN(2*PI()*$E$2*B151)+$H$5,0)</f>
        <v>2.3923082767944281</v>
      </c>
      <c r="N151" s="52">
        <f>IF(IF(D151&lt;Calculation!D$19,0,D151*(R$3/(R$2+R$3)))&gt;0,$J$2*SIN(2*PI()*$E$2*B151)+$J$5,0)</f>
        <v>2.4646388150145708</v>
      </c>
      <c r="O151" s="52">
        <f>IF(IF(E151&lt;Calculation!D$19,0,E151*(R$3/(R$2+R$3)))&gt;0,$L$2*SIN(2*PI()*$E$2*B151)+$L$5,0)</f>
        <v>2.5435167788826094</v>
      </c>
      <c r="Q151" s="55">
        <f>(M151/Design!C$43)*10^3</f>
        <v>265.81203075493647</v>
      </c>
      <c r="R151" s="55">
        <f>(N151/Design!C$43)*10^3</f>
        <v>273.84875722384123</v>
      </c>
      <c r="S151" s="55">
        <f>(O151/Design!C$43)*10^3</f>
        <v>282.61297543140108</v>
      </c>
      <c r="U151" s="55">
        <f>(($H$2*SIN(2*PI()*$E$2*B151)+$H$5)/Design!C$43)*10^3</f>
        <v>265.81203075493647</v>
      </c>
      <c r="V151" s="55">
        <f>(($J$2*SIN(2*PI()*$E$2*B151)+$J$5)/Design!C$43)*10^3</f>
        <v>273.84875722384123</v>
      </c>
      <c r="W151" s="55">
        <f>(($L$2*SIN(2*PI()*$E$2*B151)+$L$5)/Design!C$43)*10^3</f>
        <v>282.61297543140108</v>
      </c>
      <c r="Y151" s="99">
        <f>IF(C151&lt;('LED Curve'!$D$14*(U151/$W$2)^3+'LED Curve'!$D$15*(U151/$W$2)^2+'LED Curve'!$D$16*(U151/$W$2)^1+'LED Curve'!$D$17)*$AC$2+((R$5-1)*Design!C$18),0,         ('LED Curve'!$D$14*(U151/$W$2)^3+'LED Curve'!$D$15*(U151/$W$2)^2+'LED Curve'!$D$16*(U151/$W$2)^1+'LED Curve'!$D$17)*$AC$2)</f>
        <v>26.978134941845276</v>
      </c>
      <c r="Z151" s="99">
        <f>IF(Y151=0,0,IF(C151&lt;Y151+('LED Curve'!$D$14*(U151/$W$3)^3+'LED Curve'!$D$15*(U151/$W$3)^2+'LED Curve'!$D$16*(U151/$W$3)^1+'LED Curve'!$D$17)*$AC$3+((R$5-2)*Design!C$18),0,         ('LED Curve'!$D$14*(U151/$W$3)^3+'LED Curve'!$D$15*(U151/$W$3)^2+'LED Curve'!$D$16*(U151/$W$3)^1+'LED Curve'!$D$17)*$AC$3))</f>
        <v>67.445337354613187</v>
      </c>
      <c r="AA151" s="99">
        <f>IF(Z151=0,0,IF(C151&lt;(SUM(Y151:Z151)+('LED Curve'!$D$14*(U151/$W$4)^3+'LED Curve'!$D$15*(U151/$W$4)^2+'LED Curve'!$D$16*(U151/$W$4)^1+'LED Curve'!$D$17)*$AC$4+((R$5-3)*Design!C$18)),0,         ('LED Curve'!$D$14*(U151/$W$4)^3+'LED Curve'!$D$15*(U151/$W$4)^2+'LED Curve'!$D$16*(U151/$W$4)^1+'LED Curve'!$D$17)*$AC$4))</f>
        <v>0</v>
      </c>
      <c r="AB151" s="99">
        <f>IF(AA151=0,0,IF(C151&lt;(SUM(Y151:AA151)+('LED Curve'!$D$14*(U151/$W$5)^3+'LED Curve'!$D$15*(U151/$W$5)^2+'LED Curve'!$D$16*(U151/$W$5)^1+'LED Curve'!$D$17)*$AC$5+((R$5-4)*Design!C$18)),0,         ('LED Curve'!$D$14*(U151/$W$5)^3+'LED Curve'!$D$15*(U151/$W$5)^2+'LED Curve'!$D$16*(U151/$W$5)^1+'LED Curve'!$D$17)*$AC$5))</f>
        <v>0</v>
      </c>
      <c r="AC151" s="99">
        <f>IF(AB151=0,0,IF(C151&lt;(SUM(Y151:AB151)+ ('LED Curve'!$D$14*(U151/$W$6)^3+'LED Curve'!$D$15*(U151/$W$6)^2+'LED Curve'!$D$16*(U151/$W$6)^1+'LED Curve'!$D$17)*$AC$6+((R$5-5)*Design!C$18)),0,         ('LED Curve'!$D$14*(U151/$W$6)^3+'LED Curve'!$D$15*(U151/$W$6)^2+'LED Curve'!$D$16*(U151/$W$6)^1+'LED Curve'!$D$17)*$AC$6))</f>
        <v>0</v>
      </c>
      <c r="AD151" s="99">
        <f>IF(AC151=0,0,IF(C151&lt;(SUM(Y151:AC151)+('LED Curve'!$D$14*(U151/$Z$2)^3+'LED Curve'!$D$15*(U151/$Z$2)^2+'LED Curve'!$D$16*(U151/$Z$2)^1+'LED Curve'!$D$17)*$AE$2+((R$5-6)*Design!C$18)),0,         ('LED Curve'!$D$14*(U151/$Z$2)^3+'LED Curve'!$D$15*(U151/$Z$2)^2+'LED Curve'!$D$16*(U151/$Z$2)^1+'LED Curve'!$D$17)*$AE$2))</f>
        <v>0</v>
      </c>
      <c r="AE151" s="99">
        <f>IF(AD151=0,0,IF(C151&lt;(SUM(Y151:AD151)+('LED Curve'!$D$14*(U151/$Z$3)^3+'LED Curve'!$D$15*(U151/$Z$3)^2+'LED Curve'!$D$16*(U151/$Z$3)^1+'LED Curve'!$D$17)*$AE$3+((R$5-7)*Design!C$18)),0,         ('LED Curve'!$D$14*(U151/$Z$3)^3+'LED Curve'!$D$15*(U151/$Z$3)^2+'LED Curve'!$D$16*(U151/$Z$3)^1+'LED Curve'!$D$17)*$AE$3))</f>
        <v>0</v>
      </c>
      <c r="AF151" s="99">
        <f>IF(AE151=0,0,IF(C151&lt;(SUM(Y151:AE151)+('LED Curve'!$D$14*(U151/$Z$4)^3+'LED Curve'!$D$15*(U151/$Z$4)^2+'LED Curve'!$D$16*(U151/$Z$4)^1+'LED Curve'!$D$17)*$AE$4+((R$5-8)*Design!C$18)),0,         ('LED Curve'!$D$14*(U151/$Z$4)^3+'LED Curve'!$D$15*(U151/$Z$4)^2+'LED Curve'!$D$16*(U151/$Z$4)^1+'LED Curve'!$D$17)*$AE$4))</f>
        <v>0</v>
      </c>
      <c r="AG151" s="99">
        <f>IF(AF151=0,0,IF(C151&lt;(SUM(Y151:AF151)+('LED Curve'!$D$14*(U151/$Z$5)^3+'LED Curve'!$D$15*(U151/$Z$5)^2+'LED Curve'!$D$16*(U151/$Z$5)^1+'LED Curve'!$D$17)*$AE$5+((R$5-9)*Design!C$18)),0,         ('LED Curve'!$D$14*(U151/$Z$5)^3+'LED Curve'!$D$15*(U151/$Z$5)^2+'LED Curve'!$D$16*(U151/$Z$5)^1+'LED Curve'!$D$17)*$AE$5))</f>
        <v>0</v>
      </c>
      <c r="AH151" s="99">
        <f>IF(AG151=0,0,IF(C151&lt;(SUM(Y151:AG151)+('LED Curve'!$D$14*(U151/$Z$6)^3+'LED Curve'!$D$15*(U151/$Z$6)^2+'LED Curve'!$D$16*(U151/$Z$6)^1+'LED Curve'!$D$17)*$AE$6+((R$5-10)*Design!C$18)),0,         ('LED Curve'!$D$14*(U151/$Z$6)^3+'LED Curve'!$D$15*(U151/$Z$6)^2+'LED Curve'!$D$16*(U151/$Z$6)^1+'LED Curve'!$D$17)*$AE$6))</f>
        <v>0</v>
      </c>
      <c r="AI151">
        <f t="shared" si="269"/>
        <v>94.423472296458471</v>
      </c>
      <c r="AJ151" s="57">
        <f>IF(D151&lt;('LED Curve'!$D$14*(V151/$W$2)^3+'LED Curve'!$D$15*(V151/$W$2)^2+'LED Curve'!$D$16*(V151/$W$2)^1+'LED Curve'!$D$17)*$AC$2+((R$5-1)*Design!C$18),0,         ('LED Curve'!$D$14*(V151/$W$2)^3+'LED Curve'!$D$15*(V151/$W$2)^2+'LED Curve'!$D$16*(V151/$W$2)^1+'LED Curve'!$D$17)*$AC$2)</f>
        <v>26.967092589423096</v>
      </c>
      <c r="AK151" s="57">
        <f>IF(AJ151=0,0,IF(D151&lt;AJ151+('LED Curve'!$D$14*(V151/$W$3)^3+'LED Curve'!$D$15*(V151/$W$3)^2+'LED Curve'!$D$16*(V151/$W$3)^1+'LED Curve'!$D$17)*$AC$3+((R$5-1)*Design!C$18),0,         ('LED Curve'!$D$14*(V151/$W$3)^3+'LED Curve'!$D$15*(V151/$W$3)^2+'LED Curve'!$D$16*(V151/$W$3)^1+'LED Curve'!$D$17)*$AC$3))</f>
        <v>67.417731473557737</v>
      </c>
      <c r="AL151" s="57">
        <f>IF(AK151=0,0,IF(D151&lt;(SUM(AJ151:AK151)+('LED Curve'!$D$14*(V151/$W$4)^3+'LED Curve'!$D$15*(V151/$W$4)^2+'LED Curve'!$D$16*(V151/$W$4)^1+'LED Curve'!$D$17)*$AC$4+((R$5-1)*Design!C$18)),0,         ('LED Curve'!$D$14*(V151/$W$4)^3+'LED Curve'!$D$15*(V151/$W$4)^2+'LED Curve'!$D$16*(V151/$W$4)^1+'LED Curve'!$D$17)*$AC$4))</f>
        <v>60.675958326201965</v>
      </c>
      <c r="AM151" s="57">
        <f>IF(AL151=0,0,IF(D151&lt;(SUM(AJ151:AL151)+('LED Curve'!$D$14*(V151/$W$5)^3+'LED Curve'!$D$15*(V151/$W$5)^2+'LED Curve'!$D$16*(V151/$W$5)^1+'LED Curve'!$D$17)*$AC$5+((R$5-1)*Design!C$18)),0,         ('LED Curve'!$D$14*(V151/$W$5)^3+'LED Curve'!$D$15*(V151/$W$5)^2+'LED Curve'!$D$16*(V151/$W$5)^1+'LED Curve'!$D$17)*$AC$5))</f>
        <v>0</v>
      </c>
      <c r="AN151" s="57">
        <f>IF(AM151=0,0,IF(D151&lt;(SUM(AJ151:AM151)+ ('LED Curve'!$D$14*(V151/$W$6)^3+'LED Curve'!$D$15*(V151/$W$6)^2+'LED Curve'!$D$16*(V151/$W$6)^1+'LED Curve'!$D$17)*$AC$6+((R$5-1)*Design!C$18)),0,         ('LED Curve'!$D$14*(V151/$W$6)^3+'LED Curve'!$D$15*(V151/$W$6)^2+'LED Curve'!$D$16*(V151/$W$6)^1+'LED Curve'!$D$17)*$AC$6))</f>
        <v>0</v>
      </c>
      <c r="AO151" s="57">
        <f>IF(AN151=0,0,IF(D151&lt;(SUM(AJ151:AN151)+('LED Curve'!$D$14*(V151/$Z$2)^3+'LED Curve'!$D$15*(V151/$Z$2)^2+'LED Curve'!$D$16*(V151/$Z$2)^1+'LED Curve'!$D$17)*$AE$2+((R$5-1)*Design!C$18)),0,         ('LED Curve'!$D$14*(V151/$Z$2)^3+'LED Curve'!$D$15*(V151/$Z$2)^2+'LED Curve'!$D$16*(V151/$Z$2)^1+'LED Curve'!$D$17)*$AE$2))</f>
        <v>0</v>
      </c>
      <c r="AP151" s="57">
        <f>IF(AO151=0,0,IF(D151&lt;(SUM(AJ151:AO151)+('LED Curve'!$D$14*(V151/$Z$3)^3+'LED Curve'!$D$15*(V151/$Z$3)^2+'LED Curve'!$D$16*(V151/$Z$3)^1+'LED Curve'!$D$17)*$AE$3+((R$5-1)*Design!C$18)),0,         ('LED Curve'!$D$14*(V151/$Z$3)^3+'LED Curve'!$D$15*(V151/$Z$3)^2+'LED Curve'!$D$16*(V151/$Z$3)^1+'LED Curve'!$D$17)*$AE$3))</f>
        <v>0</v>
      </c>
      <c r="AQ151" s="57">
        <f>IF(AP151=0,0,IF(D151&lt;(SUM(AJ151:AP151)+('LED Curve'!$D$14*(V151/$Z$4)^3+'LED Curve'!$D$15*(V151/$Z$4)^2+'LED Curve'!$D$16*(V151/$Z$4)^1+'LED Curve'!$D$17)*$AE$4+((R$5-1)*Design!C$18)),0,         ('LED Curve'!$D$14*(V151/$Z$4)^3+'LED Curve'!$D$15*(V151/$Z$4)^2+'LED Curve'!$D$16*(V151/$Z$4)^1+'LED Curve'!$D$17)*$AE$4))</f>
        <v>0</v>
      </c>
      <c r="AR151" s="57">
        <f>IF(AQ151=0,0,IF(D151&lt;(SUM(AJ151:AQ151)+('LED Curve'!$D$14*(V151/$Z$5)^3+'LED Curve'!$D$15*(V151/$Z$5)^2+'LED Curve'!$D$16*(V151/$Z$5)^1+'LED Curve'!$D$17)*$AE$5+((R$5-1)*Design!C$18)),0,         ('LED Curve'!$D$14*(V151/$Z$5)^3+'LED Curve'!$D$15*(V151/$Z$5)^2+'LED Curve'!$D$16*(V151/$Z$5)^1+'LED Curve'!$D$17)*$AE$5))</f>
        <v>0</v>
      </c>
      <c r="AS151" s="57">
        <f>IF(AR151=0,0,IF(D151&lt;(SUM(AJ151:AR151)+('LED Curve'!$D$14*(V151/$Z$6)^3+'LED Curve'!$D$15*(V151/$Z$6)^2+'LED Curve'!$D$16*(V151/$Z$6)^1+'LED Curve'!$D$17)*$AE$6+((R$5-1)*Design!C$18)),0,         ('LED Curve'!$D$14*(V151/$Z$6)^3+'LED Curve'!$D$15*(V151/$Z$6)^2+'LED Curve'!$D$16*(V151/$Z$6)^1+'LED Curve'!$D$17)*$AE$6))</f>
        <v>0</v>
      </c>
      <c r="AU151" s="59">
        <f>IF(E151&lt;('LED Curve'!$D$14*(W151/$W$2)^3+'LED Curve'!$D$15*(W151/$W$2)^2+'LED Curve'!$D$16*(W151/$W$2)^1+'LED Curve'!$D$17)*$AC$2+((R$5-1)*Design!C$18),0,         ('LED Curve'!$D$14*(W151/$W$2)^3+'LED Curve'!$D$15*(W151/$W$2)^2+'LED Curve'!$D$16*(W151/$W$2)^1+'LED Curve'!$D$17)*$AC$2)</f>
        <v>26.933256108643636</v>
      </c>
      <c r="AV151" s="59">
        <f>IF(AU151=0,0,IF(E151&lt;AU151+('LED Curve'!$D$14*(W151/$W$3)^3+'LED Curve'!$D$15*(W151/$W$3)^2+'LED Curve'!$D$16*(W151/$W$3)^1+'LED Curve'!$D$17)*$AC$3+((R$5-2)*Design!C$18),0,         ('LED Curve'!$D$14*(W151/$W$3)^3+'LED Curve'!$D$15*(W151/$W$3)^2+'LED Curve'!$D$16*(W151/$W$3)^1+'LED Curve'!$D$17)*$AC$3))</f>
        <v>67.333140271609096</v>
      </c>
      <c r="AW151" s="59">
        <f>IF(AV151=0,0,IF(E151&lt;(SUM(AU151:AV151)+('LED Curve'!$D$14*(W151/$W$4)^3+'LED Curve'!$D$15*(W151/$W$4)^2+'LED Curve'!$D$16*(W151/$W$4)^1+'LED Curve'!$D$17)*$AC$4+((R$5-3)*Design!C$18)),0,         ('LED Curve'!$D$14*(W151/$W$4)^3+'LED Curve'!$D$15*(W151/$W$4)^2+'LED Curve'!$D$16*(W151/$W$4)^1+'LED Curve'!$D$17)*$AC$4))</f>
        <v>60.599826244448181</v>
      </c>
      <c r="AX151" s="59">
        <f>IF(AW151=0,0,IF(E151&lt;(SUM(AU151:AW151)+('LED Curve'!$D$14*(W151/$W$5)^3+'LED Curve'!$D$15*(W151/$W$5)^2+'LED Curve'!$D$16*(W151/$W$5)^1+'LED Curve'!$D$17)*$AC$5+((R$5-4)*Design!C$18)),0,         ('LED Curve'!$D$14*(W151/$W$5)^3+'LED Curve'!$D$15*(W151/$W$5)^2+'LED Curve'!$D$16*(W151/$W$5)^1+'LED Curve'!$D$17)*$AC$5))</f>
        <v>0</v>
      </c>
      <c r="AY151" s="59">
        <f>IF(AX151=0,0,IF(E151&lt;(SUM(AU151:AX151)+ ('LED Curve'!$D$14*(W151/$W$6)^3+'LED Curve'!$D$15*(W151/$W$6)^2+'LED Curve'!$D$16*(W151/$W$6)^1+'LED Curve'!$D$17)*$AC$6+((R$5-5)*Design!C$18)),0,         ('LED Curve'!$D$14*(W151/$W$6)^3+'LED Curve'!$D$15*(W151/$W$6)^2+'LED Curve'!$D$16*(W151/$W$6)^1+'LED Curve'!$D$17)*$AC$6))</f>
        <v>0</v>
      </c>
      <c r="AZ151" s="59">
        <f>IF(AY151=0,0,IF(E151&lt;(SUM(AU151:AY151)+('LED Curve'!$D$14*(W151/$Z$2)^3+'LED Curve'!$D$15*(W151/$Z$2)^2+'LED Curve'!$D$16*(W151/$Z$2)^1+'LED Curve'!$D$17)*$AE$2+((R$5-6)*Design!C$18)),0,         ('LED Curve'!$D$14*(W151/$Z$2)^3+'LED Curve'!$D$15*(W151/$Z$2)^2+'LED Curve'!$D$16*(W151/$Z$2)^1+'LED Curve'!$D$17)*$AE$2))</f>
        <v>0</v>
      </c>
      <c r="BA151" s="59">
        <f>IF(AZ151=0,0,IF(E151&lt;(SUM(AU151:AZ151)+('LED Curve'!$D$14*(W151/$Z$3)^3+'LED Curve'!$D$15*(W151/$Z$3)^2+'LED Curve'!$D$16*(W151/$Z$3)^1+'LED Curve'!$D$17)*$AE$3+((R$5-7)*Design!C$18)),0,         ('LED Curve'!$D$14*(W151/$Z$3)^3+'LED Curve'!$D$15*(W151/$Z$3)^2+'LED Curve'!$D$16*(W151/$Z$3)^1+'LED Curve'!$D$17)*$AE$3))</f>
        <v>0</v>
      </c>
      <c r="BB151" s="59">
        <f>IF(BA151=0,0,IF(E151&lt;(SUM(AU151:BA151)+('LED Curve'!$D$14*(W151/$Z$4)^3+'LED Curve'!$D$15*(W151/$Z$4)^2+'LED Curve'!$D$16*(W151/$Z$4)^1+'LED Curve'!$D$17)*$AE$4+((R$5-8)*Design!C$18)),0,         ('LED Curve'!$D$14*(W151/$Z$4)^3+'LED Curve'!$D$15*(W151/$Z$4)^2+'LED Curve'!$D$16*(W151/$Z$4)^1+'LED Curve'!$D$17)*$AE$4))</f>
        <v>0</v>
      </c>
      <c r="BC151" s="59">
        <f>IF(BB151=0,0,IF(E151&lt;(SUM(AU151:BB151)+('LED Curve'!$D$14*(W151/$Z$5)^3+'LED Curve'!$D$15*(W151/$Z$5)^2+'LED Curve'!$D$16*(W151/$Z$5)^1+'LED Curve'!$D$17)*$AE$5+((R$5-9)*Design!C$18)),0,         ('LED Curve'!$D$14*(W151/$Z$5)^3+'LED Curve'!$D$15*(W151/$Z$5)^2+'LED Curve'!$D$16*(W151/$Z$5)^1+'LED Curve'!$D$17)*$AE$5))</f>
        <v>0</v>
      </c>
      <c r="BD151" s="59">
        <f>IF(BC151=0,0,IF(E151&lt;(SUM(AU151:BC151)+('LED Curve'!$D$14*(W151/$Z$6)^3+'LED Curve'!$D$15*(W151/$Z$6)^2+'LED Curve'!$D$16*(W151/$Z$6)^1+'LED Curve'!$D$17)*$AE$6+((R$5-10)*Design!C$18)),0,         ('LED Curve'!$D$14*(W151/$Z$6)^3+'LED Curve'!$D$15*(W151/$Z$6)^2+'LED Curve'!$D$16*(W151/$Z$6)^1+'LED Curve'!$D$17)*$AE$6))</f>
        <v>0</v>
      </c>
      <c r="BE151">
        <f t="shared" si="270"/>
        <v>154.86622262470092</v>
      </c>
      <c r="BF151" s="64">
        <f t="shared" si="236"/>
        <v>265.81203075493647</v>
      </c>
      <c r="BG151" s="64">
        <f t="shared" si="237"/>
        <v>265.81203075493647</v>
      </c>
      <c r="BH151" s="64">
        <f t="shared" si="238"/>
        <v>0</v>
      </c>
      <c r="BI151" s="64">
        <f t="shared" si="239"/>
        <v>0</v>
      </c>
      <c r="BJ151" s="64">
        <f t="shared" si="240"/>
        <v>0</v>
      </c>
      <c r="BK151" s="64">
        <f t="shared" si="241"/>
        <v>0</v>
      </c>
      <c r="BL151" s="64">
        <f t="shared" si="242"/>
        <v>0</v>
      </c>
      <c r="BM151" s="64">
        <f t="shared" si="243"/>
        <v>0</v>
      </c>
      <c r="BN151" s="64">
        <f t="shared" si="244"/>
        <v>0</v>
      </c>
      <c r="BO151" s="64">
        <f t="shared" si="245"/>
        <v>0</v>
      </c>
      <c r="BQ151" s="67">
        <f t="shared" si="246"/>
        <v>273.84875722384123</v>
      </c>
      <c r="BR151" s="67">
        <f t="shared" si="247"/>
        <v>273.84875722384123</v>
      </c>
      <c r="BS151" s="67">
        <f t="shared" si="248"/>
        <v>273.84875722384123</v>
      </c>
      <c r="BT151" s="67">
        <f t="shared" si="249"/>
        <v>0</v>
      </c>
      <c r="BU151" s="67">
        <f t="shared" si="250"/>
        <v>0</v>
      </c>
      <c r="BV151" s="67">
        <f t="shared" si="251"/>
        <v>0</v>
      </c>
      <c r="BW151" s="67">
        <f t="shared" si="252"/>
        <v>0</v>
      </c>
      <c r="BX151" s="67">
        <f t="shared" si="253"/>
        <v>0</v>
      </c>
      <c r="BY151" s="67">
        <f t="shared" si="254"/>
        <v>0</v>
      </c>
      <c r="BZ151" s="67">
        <f t="shared" si="255"/>
        <v>0</v>
      </c>
      <c r="CB151" s="70">
        <f t="shared" si="256"/>
        <v>282.61297543140108</v>
      </c>
      <c r="CC151" s="70">
        <f t="shared" si="257"/>
        <v>282.61297543140108</v>
      </c>
      <c r="CD151" s="70">
        <f t="shared" si="258"/>
        <v>282.61297543140108</v>
      </c>
      <c r="CE151" s="70">
        <f t="shared" si="259"/>
        <v>0</v>
      </c>
      <c r="CF151" s="70">
        <f t="shared" si="260"/>
        <v>0</v>
      </c>
      <c r="CG151" s="70">
        <f t="shared" si="261"/>
        <v>0</v>
      </c>
      <c r="CH151" s="70">
        <f t="shared" si="262"/>
        <v>0</v>
      </c>
      <c r="CI151" s="70">
        <f t="shared" si="263"/>
        <v>0</v>
      </c>
      <c r="CJ151" s="70">
        <f t="shared" si="264"/>
        <v>0</v>
      </c>
      <c r="CK151" s="70">
        <f t="shared" si="265"/>
        <v>0</v>
      </c>
      <c r="CL151">
        <f t="shared" si="271"/>
        <v>847.83892629420325</v>
      </c>
      <c r="CM151" s="64">
        <f t="shared" si="272"/>
        <v>265.81203075493647</v>
      </c>
      <c r="CN151" s="64">
        <f t="shared" si="273"/>
        <v>265.81203075493647</v>
      </c>
      <c r="CO151" s="64">
        <f t="shared" si="274"/>
        <v>0</v>
      </c>
      <c r="CP151" s="64">
        <f t="shared" si="275"/>
        <v>0</v>
      </c>
      <c r="CQ151" s="64">
        <f t="shared" si="276"/>
        <v>0</v>
      </c>
      <c r="CR151" s="64">
        <f t="shared" si="277"/>
        <v>0</v>
      </c>
      <c r="CS151" s="64">
        <f t="shared" si="278"/>
        <v>0</v>
      </c>
      <c r="CT151" s="64">
        <f t="shared" si="279"/>
        <v>0</v>
      </c>
      <c r="CU151" s="64">
        <f t="shared" si="280"/>
        <v>0</v>
      </c>
      <c r="CV151" s="64">
        <f t="shared" si="281"/>
        <v>0</v>
      </c>
      <c r="CX151" s="103">
        <f t="shared" si="282"/>
        <v>273.84875722384123</v>
      </c>
      <c r="CY151" s="103">
        <f t="shared" si="283"/>
        <v>273.84875722384123</v>
      </c>
      <c r="CZ151" s="103">
        <f t="shared" si="284"/>
        <v>273.84875722384123</v>
      </c>
      <c r="DA151" s="103">
        <f t="shared" si="285"/>
        <v>0</v>
      </c>
      <c r="DB151" s="103">
        <f t="shared" si="286"/>
        <v>0</v>
      </c>
      <c r="DC151" s="103">
        <f t="shared" si="287"/>
        <v>0</v>
      </c>
      <c r="DD151" s="103">
        <f t="shared" si="288"/>
        <v>0</v>
      </c>
      <c r="DE151" s="103">
        <f t="shared" si="289"/>
        <v>0</v>
      </c>
      <c r="DF151" s="103">
        <f t="shared" si="290"/>
        <v>0</v>
      </c>
      <c r="DG151" s="103">
        <f t="shared" si="291"/>
        <v>0</v>
      </c>
      <c r="DI151" s="70">
        <f t="shared" si="292"/>
        <v>282.61297543140108</v>
      </c>
      <c r="DJ151" s="70">
        <f t="shared" si="293"/>
        <v>282.61297543140108</v>
      </c>
      <c r="DK151" s="70">
        <f t="shared" si="294"/>
        <v>282.61297543140108</v>
      </c>
      <c r="DL151" s="70">
        <f t="shared" si="295"/>
        <v>0</v>
      </c>
      <c r="DM151" s="70">
        <f t="shared" si="296"/>
        <v>0</v>
      </c>
      <c r="DN151" s="70">
        <f t="shared" si="297"/>
        <v>0</v>
      </c>
      <c r="DO151" s="70">
        <f t="shared" si="298"/>
        <v>0</v>
      </c>
      <c r="DP151" s="70">
        <f t="shared" si="299"/>
        <v>0</v>
      </c>
      <c r="DQ151" s="70">
        <f t="shared" si="300"/>
        <v>0</v>
      </c>
      <c r="DR151" s="70">
        <f t="shared" si="301"/>
        <v>0</v>
      </c>
      <c r="DT151">
        <f t="shared" si="302"/>
        <v>39.787259982895499</v>
      </c>
      <c r="DU151">
        <f t="shared" si="303"/>
        <v>45.587279560266239</v>
      </c>
      <c r="DV151">
        <f t="shared" si="304"/>
        <v>51.790439305465611</v>
      </c>
      <c r="DX151">
        <f t="shared" si="305"/>
        <v>1.1276452838649478</v>
      </c>
      <c r="DY151">
        <f t="shared" si="306"/>
        <v>1.1324577344541353</v>
      </c>
      <c r="DZ151">
        <f t="shared" si="307"/>
        <v>1.1377465777051343</v>
      </c>
      <c r="EB151">
        <f t="shared" si="308"/>
        <v>7.171112834872603</v>
      </c>
      <c r="EC151">
        <f t="shared" si="309"/>
        <v>17.927782087181505</v>
      </c>
      <c r="ED151">
        <f t="shared" si="310"/>
        <v>0</v>
      </c>
      <c r="EE151">
        <f t="shared" si="311"/>
        <v>0</v>
      </c>
      <c r="EF151">
        <f t="shared" si="312"/>
        <v>0</v>
      </c>
      <c r="EG151">
        <f t="shared" si="313"/>
        <v>0</v>
      </c>
      <c r="EH151">
        <f t="shared" si="314"/>
        <v>0</v>
      </c>
      <c r="EI151">
        <f t="shared" si="315"/>
        <v>0</v>
      </c>
      <c r="EJ151">
        <f t="shared" si="316"/>
        <v>0</v>
      </c>
      <c r="EK151">
        <f t="shared" si="317"/>
        <v>0</v>
      </c>
      <c r="EM151">
        <f t="shared" si="318"/>
        <v>7.3849047915537733</v>
      </c>
      <c r="EN151">
        <f t="shared" si="319"/>
        <v>18.462261978884431</v>
      </c>
      <c r="EO151">
        <f t="shared" si="320"/>
        <v>16.61603578099599</v>
      </c>
      <c r="EP151">
        <f t="shared" si="321"/>
        <v>0</v>
      </c>
      <c r="EQ151">
        <f t="shared" si="322"/>
        <v>0</v>
      </c>
      <c r="ER151">
        <f t="shared" si="323"/>
        <v>0</v>
      </c>
      <c r="ES151">
        <f t="shared" si="324"/>
        <v>0</v>
      </c>
      <c r="ET151">
        <f t="shared" si="325"/>
        <v>0</v>
      </c>
      <c r="EU151">
        <f t="shared" si="326"/>
        <v>0</v>
      </c>
      <c r="EV151">
        <f t="shared" si="327"/>
        <v>0</v>
      </c>
      <c r="EX151">
        <f t="shared" si="328"/>
        <v>7.6116876469197372</v>
      </c>
      <c r="EY151">
        <f t="shared" si="329"/>
        <v>19.029219117299345</v>
      </c>
      <c r="EZ151">
        <f t="shared" si="330"/>
        <v>17.126297205569408</v>
      </c>
      <c r="FA151">
        <f t="shared" si="331"/>
        <v>0</v>
      </c>
      <c r="FB151">
        <f t="shared" si="332"/>
        <v>0</v>
      </c>
      <c r="FC151">
        <f t="shared" si="333"/>
        <v>0</v>
      </c>
      <c r="FD151">
        <f t="shared" si="334"/>
        <v>0</v>
      </c>
      <c r="FE151">
        <f t="shared" si="335"/>
        <v>0</v>
      </c>
      <c r="FF151">
        <f t="shared" si="336"/>
        <v>0</v>
      </c>
      <c r="FG151">
        <f t="shared" si="337"/>
        <v>0</v>
      </c>
      <c r="FJ151">
        <f>IF($W$2=0,0,IF(BF151&lt;=0,0,('LED Curve'!$D$19*(BF151/$W$2)^3+'LED Curve'!$D$20*(BF151/$W$2)^2+'LED Curve'!$D$21*(BF151/$W$2)^1+'LED Curve'!$D$22)*$AC$2*$W$2))</f>
        <v>869.28148108648168</v>
      </c>
      <c r="FK151">
        <f>IF($W$3=0,0,IF(BG151&lt;=0,0,('LED Curve'!$D$19*(BG151/$W$3)^3+'LED Curve'!$D$20*(BG151/$W$3)^2+'LED Curve'!$D$21*(BG151/$W$3)^1+'LED Curve'!$D$22)*$AC$3*$W$3))</f>
        <v>2173.2037027162041</v>
      </c>
      <c r="FL151">
        <f>IF($W$4=0,0,IF(BH151&lt;=0,0,('LED Curve'!$D$19*(BH151/$W$4)^3+'LED Curve'!$D$20*(BH151/$W$4)^2+'LED Curve'!$D$21*(BH151/$W$4)^1+'LED Curve'!$D$22)*$AC$4*$W$4))</f>
        <v>0</v>
      </c>
      <c r="FM151">
        <f>IF($W$5=0,0,IF(BI151&lt;=0,0,('LED Curve'!$D$19*(BI151/$W$5)^3+'LED Curve'!$D$20*(BI151/$W$5)^2+'LED Curve'!$D$21*(BI151/$W$5)^1+'LED Curve'!$D$22)*$AC$5*$W$5))</f>
        <v>0</v>
      </c>
      <c r="FN151">
        <f>IF($W$6=0,0,IF(BJ151&lt;=0,0,('LED Curve'!$D$19*(BJ151/$W$6)^3+'LED Curve'!$D$20*(BJ151/$W$6)^2+'LED Curve'!$D$21*(BJ151/$W$6)^1+'LED Curve'!$D$22)*$AC$6*$W$6))</f>
        <v>0</v>
      </c>
      <c r="FO151">
        <f>IF($Z$2=0,0,IF(BK151&lt;=0,0,('LED Curve'!$D$19*(BK151/$Z$2)^3+'LED Curve'!$D$20*(BK151/$Z$2)^2+'LED Curve'!$D$21*(BK151/$Z$2)^1+'LED Curve'!$D$22)*$AE$2*$Z$2))</f>
        <v>0</v>
      </c>
      <c r="FP151">
        <f>IF($Z$3=0,0,IF(BL151&lt;=0,0,('LED Curve'!$D$19*(BL151/$Z$3)^3+'LED Curve'!$D$20*(BL151/$Z$3)^2+'LED Curve'!$D$21*(BL151/$Z$3)^1+'LED Curve'!$D$22)*$AE$3*$Z$3))</f>
        <v>0</v>
      </c>
      <c r="FQ151">
        <f>IF($Z$4=0,0,IF(BM151&lt;=0,0,('LED Curve'!$D$19*(BM151/$Z$4)^3+'LED Curve'!$D$20*(BM151/$Z$4)^2+'LED Curve'!$D$21*(BM151/$Z$4)^1+'LED Curve'!$D$22)*$AE$4*$Z$4))</f>
        <v>0</v>
      </c>
      <c r="FR151">
        <f>IF($Z$5=0,0,IF(BN151&lt;=0,0,('LED Curve'!$D$19*(BN151/$Z$5)^3+'LED Curve'!$D$20*(BN151/$Z$5)^2+'LED Curve'!$D$21*(BN151/$Z$5)^1+'LED Curve'!$D$22)*$AE$5*$Z$5))</f>
        <v>0</v>
      </c>
      <c r="FS151">
        <f>IF($Z$6=0,0,IF(BO151&lt;=0,0,('LED Curve'!$D$19*(BO151/$Z$6)^3+'LED Curve'!$D$20*(BO151/$Z$6)^2+'LED Curve'!$D$21*(BO151/$Z$6)^1+'LED Curve'!$D$22)*$AE$6*$Z$6))</f>
        <v>0</v>
      </c>
      <c r="FU151">
        <f>IF($W$2=0,0,IF(BQ151&lt;=0,0,('LED Curve'!$D$19*(BQ151/$W$2)^3+'LED Curve'!$D$20*(BQ151/$W$2)^2+'LED Curve'!$D$21*(BQ151/$W$2)^1+'LED Curve'!$D$22)*$AC$2*$W$2))</f>
        <v>882.6663117112704</v>
      </c>
      <c r="FV151">
        <f>IF($W$3=0,0,IF(BR151&lt;=0,0,('LED Curve'!$D$19*(BR151/$W$3)^3+'LED Curve'!$D$20*(BR151/$W$3)^2+'LED Curve'!$D$21*(BR151/$W$3)^1+'LED Curve'!$D$22)*$AC$3*$W$3))</f>
        <v>2206.6657792781762</v>
      </c>
      <c r="FW151">
        <f>IF($W$4=0,0,IF(BS151&lt;=0,0,('LED Curve'!$D$19*(BS151/$W$4)^3+'LED Curve'!$D$20*(BS151/$W$4)^2+'LED Curve'!$D$21*(BS151/$W$4)^1+'LED Curve'!$D$22)*$AC$4*$W$4))</f>
        <v>1985.9992013503584</v>
      </c>
      <c r="FX151">
        <f>IF($W$5=0,0,IF(BT151&lt;=0,0,('LED Curve'!$D$19*(BT151/$W$5)^3+'LED Curve'!$D$20*(BT151/$W$5)^2+'LED Curve'!$D$21*(BT151/$W$5)^1+'LED Curve'!$D$22)*$AC$5*$W$5))</f>
        <v>0</v>
      </c>
      <c r="FY151">
        <f>IF($W$6=0,0,IF(BU151&lt;=0,0,('LED Curve'!$D$19*(BU151/$W$6)^3+'LED Curve'!$D$20*(BU151/$W$6)^2+'LED Curve'!$D$21*(BU151/$W$6)^1+'LED Curve'!$D$22)*$AC$6*$W$6))</f>
        <v>0</v>
      </c>
      <c r="FZ151">
        <f>IF($Z$2=0,0,IF(BV151&lt;=0,0,('LED Curve'!$D$19*(BV151/$Z$2)^3+'LED Curve'!$D$20*(BV151/$Z$2)^2+'LED Curve'!$D$21*(BV151/$Z$2)^1+'LED Curve'!$D$22)*$AE$2*$Z$2))</f>
        <v>0</v>
      </c>
      <c r="GA151">
        <f>IF($Z$3=0,0,IF(BW151&lt;=0,0,('LED Curve'!$D$19*(BW151/$Z$3)^3+'LED Curve'!$D$20*(BW151/$Z$3)^2+'LED Curve'!$D$21*(BW151/$Z$3)^1+'LED Curve'!$D$22)*$AE$3*$Z$3))</f>
        <v>0</v>
      </c>
      <c r="GB151">
        <f>IF($Z$4=0,0,IF(BX151&lt;=0,0,('LED Curve'!$D$19*(BX151/$Z$4)^3+'LED Curve'!$D$20*(BX151/$Z$4)^2+'LED Curve'!$D$21*(BX151/$Z$4)^1+'LED Curve'!$D$22)*$AE$4*$Z$4))</f>
        <v>0</v>
      </c>
      <c r="GC151">
        <f>IF($Z$5=0,0,IF(BY151&lt;=0,0,('LED Curve'!$D$19*(BY151/$Z$5)^3+'LED Curve'!$D$20*(BY151/$Z$5)^2+'LED Curve'!$D$21*(BY151/$Z$5)^1+'LED Curve'!$D$22)*$AE$5*$Z$5))</f>
        <v>0</v>
      </c>
      <c r="GD151">
        <f>IF($Z$6=0,0,IF(BZ151&lt;=0,0,('LED Curve'!$D$19*(BZ151/$Z$6)^3+'LED Curve'!$D$20*(BZ151/$Z$6)^2+'LED Curve'!$D$21*(BZ151/$Z$6)^1+'LED Curve'!$D$22)*$AE$6*$Z$6))</f>
        <v>0</v>
      </c>
      <c r="GF151">
        <f>IF($W$2=0,0,IF(CB151&lt;=0,0,('LED Curve'!$D$19*(CB151/$W$2)^3+'LED Curve'!$D$20*(CB151/$W$2)^2+'LED Curve'!$D$21*(CB151/$W$2)^1+'LED Curve'!$D$22)*$AC$2*$W$2))</f>
        <v>896.08700267644895</v>
      </c>
      <c r="GG151">
        <f>IF($W$3=0,0,IF(CC151&lt;=0,0,('LED Curve'!$D$19*(CC151/$W$3)^3+'LED Curve'!$D$20*(CC151/$W$3)^2+'LED Curve'!$D$21*(CC151/$W$3)^1+'LED Curve'!$D$22)*$AC$3*$W$3))</f>
        <v>2240.2175066911223</v>
      </c>
      <c r="GH151">
        <f>IF($W$4=0,0,IF(CD151&lt;=0,0,('LED Curve'!$D$19*(CD151/$W$4)^3+'LED Curve'!$D$20*(CD151/$W$4)^2+'LED Curve'!$D$21*(CD151/$W$4)^1+'LED Curve'!$D$22)*$AC$4*$W$4))</f>
        <v>2016.1957560220101</v>
      </c>
      <c r="GI151">
        <f>IF($W$5=0,0,IF(CE151&lt;=0,0,('LED Curve'!$D$19*(CE151/$W$5)^3+'LED Curve'!$D$20*(CE151/$W$5)^2+'LED Curve'!$D$21*(CE151/$W$5)^1+'LED Curve'!$D$22)*$AC$5*$W$5))</f>
        <v>0</v>
      </c>
      <c r="GJ151">
        <f>IF($W$6=0,0,IF(CF151&lt;=0,0,('LED Curve'!$D$19*(CF151/$W$6)^3+'LED Curve'!$D$20*(CF151/$W$6)^2+'LED Curve'!$D$21*(CF151/$W$6)^1+'LED Curve'!$D$22)*$AC$6*$W$6))</f>
        <v>0</v>
      </c>
      <c r="GK151">
        <f>IF($Z$2=0,0,IF(CG151&lt;=0,0,('LED Curve'!$D$19*(CG151/$Z$2)^3+'LED Curve'!$D$20*(CG151/$Z$2)^2+'LED Curve'!$D$21*(CG151/$Z$2)^1+'LED Curve'!$D$22)*$AE$2*$Z$2))</f>
        <v>0</v>
      </c>
      <c r="GL151">
        <f>IF($Z$3=0,0,IF(CH151&lt;=0,0,('LED Curve'!$D$19*(CH151/$Z$3)^3+'LED Curve'!$D$20*(CH151/$Z$3)^2+'LED Curve'!$D$21*(CH151/$Z$3)^1+'LED Curve'!$D$22)*$AE$3*$Z$3))</f>
        <v>0</v>
      </c>
      <c r="GM151">
        <f>IF($Z$4=0,0,IF(CI151&lt;=0,0,('LED Curve'!$D$19*(CI151/$Z$4)^3+'LED Curve'!$D$20*(CI151/$Z$4)^2+'LED Curve'!$D$21*(CI151/$Z$4)^1+'LED Curve'!$D$22)*$AE$4*$Z$4))</f>
        <v>0</v>
      </c>
      <c r="GN151">
        <f>IF($Z$5=0,0,IF(CJ151&lt;=0,0,('LED Curve'!$D$19*(CJ151/$Z$5)^3+'LED Curve'!$D$20*(CJ151/$Z$5)^2+'LED Curve'!$D$21*(CJ151/$Z$5)^1+'LED Curve'!$D$22)*$AE$5*$Z$5))</f>
        <v>0</v>
      </c>
      <c r="GO151">
        <f>IF($Z$6=0,0,IF(CK151&lt;=0,0,('LED Curve'!$D$19*(CK151/$Z$6)^3+'LED Curve'!$D$20*(CK151/$Z$6)^2+'LED Curve'!$D$21*(CK151/$Z$6)^1+'LED Curve'!$D$22)*$AE$6*$Z$6))</f>
        <v>0</v>
      </c>
      <c r="GQ151">
        <f t="shared" si="338"/>
        <v>3042.4851838026857</v>
      </c>
      <c r="GR151">
        <f t="shared" si="266"/>
        <v>1277.5892983851077</v>
      </c>
      <c r="GS151">
        <f t="shared" si="339"/>
        <v>5075.3312923398043</v>
      </c>
      <c r="GT151">
        <f t="shared" si="267"/>
        <v>2767.1053755006888</v>
      </c>
      <c r="GU151">
        <f t="shared" si="340"/>
        <v>5152.5002653895808</v>
      </c>
      <c r="GV151">
        <f t="shared" si="268"/>
        <v>2590.3882208312434</v>
      </c>
    </row>
    <row r="152" spans="1:204" ht="16.899999999999999">
      <c r="A152">
        <v>141</v>
      </c>
      <c r="B152">
        <f t="shared" si="229"/>
        <v>4.5898437500000002E-3</v>
      </c>
      <c r="C152" s="50">
        <f t="shared" si="230"/>
        <v>149.39554601657565</v>
      </c>
      <c r="D152" s="50">
        <f t="shared" si="231"/>
        <v>166.15060668508406</v>
      </c>
      <c r="E152" s="50">
        <f t="shared" si="232"/>
        <v>182.90566735359243</v>
      </c>
      <c r="G152" s="52">
        <f t="shared" si="233"/>
        <v>2.3713578732789786</v>
      </c>
      <c r="H152" s="52">
        <f t="shared" si="234"/>
        <v>2.6373112172235564</v>
      </c>
      <c r="I152" s="52">
        <f t="shared" si="235"/>
        <v>2.9032645611681338</v>
      </c>
      <c r="J152" s="52">
        <f>IF(C152&lt;Calculation!D$19,0,G152)</f>
        <v>2.3713578732789786</v>
      </c>
      <c r="K152" s="52">
        <f>IF(D152&lt;Calculation!D$19,0,H152)</f>
        <v>2.6373112172235564</v>
      </c>
      <c r="L152" s="52">
        <f>IF(E152&lt;Calculation!D$19,0,I152)</f>
        <v>2.9032645611681338</v>
      </c>
      <c r="M152" s="52">
        <f>IF(IF(C152&lt;Calculation!D$19,0,C152*(R$3/(R$2+R$3)))&gt;0,$H$2*SIN(2*PI()*$E$2*B152)+$H$5,0)</f>
        <v>2.3877623677703514</v>
      </c>
      <c r="N152" s="52">
        <f>IF(IF(D152&lt;Calculation!D$19,0,D152*(R$3/(R$2+R$3)))&gt;0,$J$2*SIN(2*PI()*$E$2*B152)+$J$5,0)</f>
        <v>2.459587804987819</v>
      </c>
      <c r="O152" s="52">
        <f>IF(IF(E152&lt;Calculation!D$19,0,E152*(R$3/(R$2+R$3)))&gt;0,$L$2*SIN(2*PI()*$E$2*B152)+$L$5,0)</f>
        <v>2.5379606678531834</v>
      </c>
      <c r="Q152" s="55">
        <f>(M152/Design!C$43)*10^3</f>
        <v>265.30692975226128</v>
      </c>
      <c r="R152" s="55">
        <f>(N152/Design!C$43)*10^3</f>
        <v>273.28753388753546</v>
      </c>
      <c r="S152" s="55">
        <f>(O152/Design!C$43)*10^3</f>
        <v>281.99562976146478</v>
      </c>
      <c r="U152" s="55">
        <f>(($H$2*SIN(2*PI()*$E$2*B152)+$H$5)/Design!C$43)*10^3</f>
        <v>265.30692975226128</v>
      </c>
      <c r="V152" s="55">
        <f>(($J$2*SIN(2*PI()*$E$2*B152)+$J$5)/Design!C$43)*10^3</f>
        <v>273.28753388753546</v>
      </c>
      <c r="W152" s="55">
        <f>(($L$2*SIN(2*PI()*$E$2*B152)+$L$5)/Design!C$43)*10^3</f>
        <v>281.99562976146478</v>
      </c>
      <c r="Y152" s="99">
        <f>IF(C152&lt;('LED Curve'!$D$14*(U152/$W$2)^3+'LED Curve'!$D$15*(U152/$W$2)^2+'LED Curve'!$D$16*(U152/$W$2)^1+'LED Curve'!$D$17)*$AC$2+((R$5-1)*Design!C$18),0,         ('LED Curve'!$D$14*(U152/$W$2)^3+'LED Curve'!$D$15*(U152/$W$2)^2+'LED Curve'!$D$16*(U152/$W$2)^1+'LED Curve'!$D$17)*$AC$2)</f>
        <v>26.97820931354077</v>
      </c>
      <c r="Z152" s="99">
        <f>IF(Y152=0,0,IF(C152&lt;Y152+('LED Curve'!$D$14*(U152/$W$3)^3+'LED Curve'!$D$15*(U152/$W$3)^2+'LED Curve'!$D$16*(U152/$W$3)^1+'LED Curve'!$D$17)*$AC$3+((R$5-2)*Design!C$18),0,         ('LED Curve'!$D$14*(U152/$W$3)^3+'LED Curve'!$D$15*(U152/$W$3)^2+'LED Curve'!$D$16*(U152/$W$3)^1+'LED Curve'!$D$17)*$AC$3))</f>
        <v>67.445523283851927</v>
      </c>
      <c r="AA152" s="99">
        <f>IF(Z152=0,0,IF(C152&lt;(SUM(Y152:Z152)+('LED Curve'!$D$14*(U152/$W$4)^3+'LED Curve'!$D$15*(U152/$W$4)^2+'LED Curve'!$D$16*(U152/$W$4)^1+'LED Curve'!$D$17)*$AC$4+((R$5-3)*Design!C$18)),0,         ('LED Curve'!$D$14*(U152/$W$4)^3+'LED Curve'!$D$15*(U152/$W$4)^2+'LED Curve'!$D$16*(U152/$W$4)^1+'LED Curve'!$D$17)*$AC$4))</f>
        <v>0</v>
      </c>
      <c r="AB152" s="99">
        <f>IF(AA152=0,0,IF(C152&lt;(SUM(Y152:AA152)+('LED Curve'!$D$14*(U152/$W$5)^3+'LED Curve'!$D$15*(U152/$W$5)^2+'LED Curve'!$D$16*(U152/$W$5)^1+'LED Curve'!$D$17)*$AC$5+((R$5-4)*Design!C$18)),0,         ('LED Curve'!$D$14*(U152/$W$5)^3+'LED Curve'!$D$15*(U152/$W$5)^2+'LED Curve'!$D$16*(U152/$W$5)^1+'LED Curve'!$D$17)*$AC$5))</f>
        <v>0</v>
      </c>
      <c r="AC152" s="99">
        <f>IF(AB152=0,0,IF(C152&lt;(SUM(Y152:AB152)+ ('LED Curve'!$D$14*(U152/$W$6)^3+'LED Curve'!$D$15*(U152/$W$6)^2+'LED Curve'!$D$16*(U152/$W$6)^1+'LED Curve'!$D$17)*$AC$6+((R$5-5)*Design!C$18)),0,         ('LED Curve'!$D$14*(U152/$W$6)^3+'LED Curve'!$D$15*(U152/$W$6)^2+'LED Curve'!$D$16*(U152/$W$6)^1+'LED Curve'!$D$17)*$AC$6))</f>
        <v>0</v>
      </c>
      <c r="AD152" s="99">
        <f>IF(AC152=0,0,IF(C152&lt;(SUM(Y152:AC152)+('LED Curve'!$D$14*(U152/$Z$2)^3+'LED Curve'!$D$15*(U152/$Z$2)^2+'LED Curve'!$D$16*(U152/$Z$2)^1+'LED Curve'!$D$17)*$AE$2+((R$5-6)*Design!C$18)),0,         ('LED Curve'!$D$14*(U152/$Z$2)^3+'LED Curve'!$D$15*(U152/$Z$2)^2+'LED Curve'!$D$16*(U152/$Z$2)^1+'LED Curve'!$D$17)*$AE$2))</f>
        <v>0</v>
      </c>
      <c r="AE152" s="99">
        <f>IF(AD152=0,0,IF(C152&lt;(SUM(Y152:AD152)+('LED Curve'!$D$14*(U152/$Z$3)^3+'LED Curve'!$D$15*(U152/$Z$3)^2+'LED Curve'!$D$16*(U152/$Z$3)^1+'LED Curve'!$D$17)*$AE$3+((R$5-7)*Design!C$18)),0,         ('LED Curve'!$D$14*(U152/$Z$3)^3+'LED Curve'!$D$15*(U152/$Z$3)^2+'LED Curve'!$D$16*(U152/$Z$3)^1+'LED Curve'!$D$17)*$AE$3))</f>
        <v>0</v>
      </c>
      <c r="AF152" s="99">
        <f>IF(AE152=0,0,IF(C152&lt;(SUM(Y152:AE152)+('LED Curve'!$D$14*(U152/$Z$4)^3+'LED Curve'!$D$15*(U152/$Z$4)^2+'LED Curve'!$D$16*(U152/$Z$4)^1+'LED Curve'!$D$17)*$AE$4+((R$5-8)*Design!C$18)),0,         ('LED Curve'!$D$14*(U152/$Z$4)^3+'LED Curve'!$D$15*(U152/$Z$4)^2+'LED Curve'!$D$16*(U152/$Z$4)^1+'LED Curve'!$D$17)*$AE$4))</f>
        <v>0</v>
      </c>
      <c r="AG152" s="99">
        <f>IF(AF152=0,0,IF(C152&lt;(SUM(Y152:AF152)+('LED Curve'!$D$14*(U152/$Z$5)^3+'LED Curve'!$D$15*(U152/$Z$5)^2+'LED Curve'!$D$16*(U152/$Z$5)^1+'LED Curve'!$D$17)*$AE$5+((R$5-9)*Design!C$18)),0,         ('LED Curve'!$D$14*(U152/$Z$5)^3+'LED Curve'!$D$15*(U152/$Z$5)^2+'LED Curve'!$D$16*(U152/$Z$5)^1+'LED Curve'!$D$17)*$AE$5))</f>
        <v>0</v>
      </c>
      <c r="AH152" s="99">
        <f>IF(AG152=0,0,IF(C152&lt;(SUM(Y152:AG152)+('LED Curve'!$D$14*(U152/$Z$6)^3+'LED Curve'!$D$15*(U152/$Z$6)^2+'LED Curve'!$D$16*(U152/$Z$6)^1+'LED Curve'!$D$17)*$AE$6+((R$5-10)*Design!C$18)),0,         ('LED Curve'!$D$14*(U152/$Z$6)^3+'LED Curve'!$D$15*(U152/$Z$6)^2+'LED Curve'!$D$16*(U152/$Z$6)^1+'LED Curve'!$D$17)*$AE$6))</f>
        <v>0</v>
      </c>
      <c r="AI152">
        <f t="shared" si="269"/>
        <v>94.4237325973927</v>
      </c>
      <c r="AJ152" s="57">
        <f>IF(D152&lt;('LED Curve'!$D$14*(V152/$W$2)^3+'LED Curve'!$D$15*(V152/$W$2)^2+'LED Curve'!$D$16*(V152/$W$2)^1+'LED Curve'!$D$17)*$AC$2+((R$5-1)*Design!C$18),0,         ('LED Curve'!$D$14*(V152/$W$2)^3+'LED Curve'!$D$15*(V152/$W$2)^2+'LED Curve'!$D$16*(V152/$W$2)^1+'LED Curve'!$D$17)*$AC$2)</f>
        <v>26.968474741416074</v>
      </c>
      <c r="AK152" s="57">
        <f>IF(AJ152=0,0,IF(D152&lt;AJ152+('LED Curve'!$D$14*(V152/$W$3)^3+'LED Curve'!$D$15*(V152/$W$3)^2+'LED Curve'!$D$16*(V152/$W$3)^1+'LED Curve'!$D$17)*$AC$3+((R$5-1)*Design!C$18),0,         ('LED Curve'!$D$14*(V152/$W$3)^3+'LED Curve'!$D$15*(V152/$W$3)^2+'LED Curve'!$D$16*(V152/$W$3)^1+'LED Curve'!$D$17)*$AC$3))</f>
        <v>67.421186853540178</v>
      </c>
      <c r="AL152" s="57">
        <f>IF(AK152=0,0,IF(D152&lt;(SUM(AJ152:AK152)+('LED Curve'!$D$14*(V152/$W$4)^3+'LED Curve'!$D$15*(V152/$W$4)^2+'LED Curve'!$D$16*(V152/$W$4)^1+'LED Curve'!$D$17)*$AC$4+((R$5-1)*Design!C$18)),0,         ('LED Curve'!$D$14*(V152/$W$4)^3+'LED Curve'!$D$15*(V152/$W$4)^2+'LED Curve'!$D$16*(V152/$W$4)^1+'LED Curve'!$D$17)*$AC$4))</f>
        <v>60.679068168186163</v>
      </c>
      <c r="AM152" s="57">
        <f>IF(AL152=0,0,IF(D152&lt;(SUM(AJ152:AL152)+('LED Curve'!$D$14*(V152/$W$5)^3+'LED Curve'!$D$15*(V152/$W$5)^2+'LED Curve'!$D$16*(V152/$W$5)^1+'LED Curve'!$D$17)*$AC$5+((R$5-1)*Design!C$18)),0,         ('LED Curve'!$D$14*(V152/$W$5)^3+'LED Curve'!$D$15*(V152/$W$5)^2+'LED Curve'!$D$16*(V152/$W$5)^1+'LED Curve'!$D$17)*$AC$5))</f>
        <v>0</v>
      </c>
      <c r="AN152" s="57">
        <f>IF(AM152=0,0,IF(D152&lt;(SUM(AJ152:AM152)+ ('LED Curve'!$D$14*(V152/$W$6)^3+'LED Curve'!$D$15*(V152/$W$6)^2+'LED Curve'!$D$16*(V152/$W$6)^1+'LED Curve'!$D$17)*$AC$6+((R$5-1)*Design!C$18)),0,         ('LED Curve'!$D$14*(V152/$W$6)^3+'LED Curve'!$D$15*(V152/$W$6)^2+'LED Curve'!$D$16*(V152/$W$6)^1+'LED Curve'!$D$17)*$AC$6))</f>
        <v>0</v>
      </c>
      <c r="AO152" s="57">
        <f>IF(AN152=0,0,IF(D152&lt;(SUM(AJ152:AN152)+('LED Curve'!$D$14*(V152/$Z$2)^3+'LED Curve'!$D$15*(V152/$Z$2)^2+'LED Curve'!$D$16*(V152/$Z$2)^1+'LED Curve'!$D$17)*$AE$2+((R$5-1)*Design!C$18)),0,         ('LED Curve'!$D$14*(V152/$Z$2)^3+'LED Curve'!$D$15*(V152/$Z$2)^2+'LED Curve'!$D$16*(V152/$Z$2)^1+'LED Curve'!$D$17)*$AE$2))</f>
        <v>0</v>
      </c>
      <c r="AP152" s="57">
        <f>IF(AO152=0,0,IF(D152&lt;(SUM(AJ152:AO152)+('LED Curve'!$D$14*(V152/$Z$3)^3+'LED Curve'!$D$15*(V152/$Z$3)^2+'LED Curve'!$D$16*(V152/$Z$3)^1+'LED Curve'!$D$17)*$AE$3+((R$5-1)*Design!C$18)),0,         ('LED Curve'!$D$14*(V152/$Z$3)^3+'LED Curve'!$D$15*(V152/$Z$3)^2+'LED Curve'!$D$16*(V152/$Z$3)^1+'LED Curve'!$D$17)*$AE$3))</f>
        <v>0</v>
      </c>
      <c r="AQ152" s="57">
        <f>IF(AP152=0,0,IF(D152&lt;(SUM(AJ152:AP152)+('LED Curve'!$D$14*(V152/$Z$4)^3+'LED Curve'!$D$15*(V152/$Z$4)^2+'LED Curve'!$D$16*(V152/$Z$4)^1+'LED Curve'!$D$17)*$AE$4+((R$5-1)*Design!C$18)),0,         ('LED Curve'!$D$14*(V152/$Z$4)^3+'LED Curve'!$D$15*(V152/$Z$4)^2+'LED Curve'!$D$16*(V152/$Z$4)^1+'LED Curve'!$D$17)*$AE$4))</f>
        <v>0</v>
      </c>
      <c r="AR152" s="57">
        <f>IF(AQ152=0,0,IF(D152&lt;(SUM(AJ152:AQ152)+('LED Curve'!$D$14*(V152/$Z$5)^3+'LED Curve'!$D$15*(V152/$Z$5)^2+'LED Curve'!$D$16*(V152/$Z$5)^1+'LED Curve'!$D$17)*$AE$5+((R$5-1)*Design!C$18)),0,         ('LED Curve'!$D$14*(V152/$Z$5)^3+'LED Curve'!$D$15*(V152/$Z$5)^2+'LED Curve'!$D$16*(V152/$Z$5)^1+'LED Curve'!$D$17)*$AE$5))</f>
        <v>0</v>
      </c>
      <c r="AS152" s="57">
        <f>IF(AR152=0,0,IF(D152&lt;(SUM(AJ152:AR152)+('LED Curve'!$D$14*(V152/$Z$6)^3+'LED Curve'!$D$15*(V152/$Z$6)^2+'LED Curve'!$D$16*(V152/$Z$6)^1+'LED Curve'!$D$17)*$AE$6+((R$5-1)*Design!C$18)),0,         ('LED Curve'!$D$14*(V152/$Z$6)^3+'LED Curve'!$D$15*(V152/$Z$6)^2+'LED Curve'!$D$16*(V152/$Z$6)^1+'LED Curve'!$D$17)*$AE$6))</f>
        <v>0</v>
      </c>
      <c r="AU152" s="59">
        <f>IF(E152&lt;('LED Curve'!$D$14*(W152/$W$2)^3+'LED Curve'!$D$15*(W152/$W$2)^2+'LED Curve'!$D$16*(W152/$W$2)^1+'LED Curve'!$D$17)*$AC$2+((R$5-1)*Design!C$18),0,         ('LED Curve'!$D$14*(W152/$W$2)^3+'LED Curve'!$D$15*(W152/$W$2)^2+'LED Curve'!$D$16*(W152/$W$2)^1+'LED Curve'!$D$17)*$AC$2)</f>
        <v>26.936404633537137</v>
      </c>
      <c r="AV152" s="59">
        <f>IF(AU152=0,0,IF(E152&lt;AU152+('LED Curve'!$D$14*(W152/$W$3)^3+'LED Curve'!$D$15*(W152/$W$3)^2+'LED Curve'!$D$16*(W152/$W$3)^1+'LED Curve'!$D$17)*$AC$3+((R$5-2)*Design!C$18),0,         ('LED Curve'!$D$14*(W152/$W$3)^3+'LED Curve'!$D$15*(W152/$W$3)^2+'LED Curve'!$D$16*(W152/$W$3)^1+'LED Curve'!$D$17)*$AC$3))</f>
        <v>67.341011583842842</v>
      </c>
      <c r="AW152" s="59">
        <f>IF(AV152=0,0,IF(E152&lt;(SUM(AU152:AV152)+('LED Curve'!$D$14*(W152/$W$4)^3+'LED Curve'!$D$15*(W152/$W$4)^2+'LED Curve'!$D$16*(W152/$W$4)^1+'LED Curve'!$D$17)*$AC$4+((R$5-3)*Design!C$18)),0,         ('LED Curve'!$D$14*(W152/$W$4)^3+'LED Curve'!$D$15*(W152/$W$4)^2+'LED Curve'!$D$16*(W152/$W$4)^1+'LED Curve'!$D$17)*$AC$4))</f>
        <v>60.606910425458558</v>
      </c>
      <c r="AX152" s="59">
        <f>IF(AW152=0,0,IF(E152&lt;(SUM(AU152:AW152)+('LED Curve'!$D$14*(W152/$W$5)^3+'LED Curve'!$D$15*(W152/$W$5)^2+'LED Curve'!$D$16*(W152/$W$5)^1+'LED Curve'!$D$17)*$AC$5+((R$5-4)*Design!C$18)),0,         ('LED Curve'!$D$14*(W152/$W$5)^3+'LED Curve'!$D$15*(W152/$W$5)^2+'LED Curve'!$D$16*(W152/$W$5)^1+'LED Curve'!$D$17)*$AC$5))</f>
        <v>0</v>
      </c>
      <c r="AY152" s="59">
        <f>IF(AX152=0,0,IF(E152&lt;(SUM(AU152:AX152)+ ('LED Curve'!$D$14*(W152/$W$6)^3+'LED Curve'!$D$15*(W152/$W$6)^2+'LED Curve'!$D$16*(W152/$W$6)^1+'LED Curve'!$D$17)*$AC$6+((R$5-5)*Design!C$18)),0,         ('LED Curve'!$D$14*(W152/$W$6)^3+'LED Curve'!$D$15*(W152/$W$6)^2+'LED Curve'!$D$16*(W152/$W$6)^1+'LED Curve'!$D$17)*$AC$6))</f>
        <v>0</v>
      </c>
      <c r="AZ152" s="59">
        <f>IF(AY152=0,0,IF(E152&lt;(SUM(AU152:AY152)+('LED Curve'!$D$14*(W152/$Z$2)^3+'LED Curve'!$D$15*(W152/$Z$2)^2+'LED Curve'!$D$16*(W152/$Z$2)^1+'LED Curve'!$D$17)*$AE$2+((R$5-6)*Design!C$18)),0,         ('LED Curve'!$D$14*(W152/$Z$2)^3+'LED Curve'!$D$15*(W152/$Z$2)^2+'LED Curve'!$D$16*(W152/$Z$2)^1+'LED Curve'!$D$17)*$AE$2))</f>
        <v>0</v>
      </c>
      <c r="BA152" s="59">
        <f>IF(AZ152=0,0,IF(E152&lt;(SUM(AU152:AZ152)+('LED Curve'!$D$14*(W152/$Z$3)^3+'LED Curve'!$D$15*(W152/$Z$3)^2+'LED Curve'!$D$16*(W152/$Z$3)^1+'LED Curve'!$D$17)*$AE$3+((R$5-7)*Design!C$18)),0,         ('LED Curve'!$D$14*(W152/$Z$3)^3+'LED Curve'!$D$15*(W152/$Z$3)^2+'LED Curve'!$D$16*(W152/$Z$3)^1+'LED Curve'!$D$17)*$AE$3))</f>
        <v>0</v>
      </c>
      <c r="BB152" s="59">
        <f>IF(BA152=0,0,IF(E152&lt;(SUM(AU152:BA152)+('LED Curve'!$D$14*(W152/$Z$4)^3+'LED Curve'!$D$15*(W152/$Z$4)^2+'LED Curve'!$D$16*(W152/$Z$4)^1+'LED Curve'!$D$17)*$AE$4+((R$5-8)*Design!C$18)),0,         ('LED Curve'!$D$14*(W152/$Z$4)^3+'LED Curve'!$D$15*(W152/$Z$4)^2+'LED Curve'!$D$16*(W152/$Z$4)^1+'LED Curve'!$D$17)*$AE$4))</f>
        <v>0</v>
      </c>
      <c r="BC152" s="59">
        <f>IF(BB152=0,0,IF(E152&lt;(SUM(AU152:BB152)+('LED Curve'!$D$14*(W152/$Z$5)^3+'LED Curve'!$D$15*(W152/$Z$5)^2+'LED Curve'!$D$16*(W152/$Z$5)^1+'LED Curve'!$D$17)*$AE$5+((R$5-9)*Design!C$18)),0,         ('LED Curve'!$D$14*(W152/$Z$5)^3+'LED Curve'!$D$15*(W152/$Z$5)^2+'LED Curve'!$D$16*(W152/$Z$5)^1+'LED Curve'!$D$17)*$AE$5))</f>
        <v>0</v>
      </c>
      <c r="BD152" s="59">
        <f>IF(BC152=0,0,IF(E152&lt;(SUM(AU152:BC152)+('LED Curve'!$D$14*(W152/$Z$6)^3+'LED Curve'!$D$15*(W152/$Z$6)^2+'LED Curve'!$D$16*(W152/$Z$6)^1+'LED Curve'!$D$17)*$AE$6+((R$5-10)*Design!C$18)),0,         ('LED Curve'!$D$14*(W152/$Z$6)^3+'LED Curve'!$D$15*(W152/$Z$6)^2+'LED Curve'!$D$16*(W152/$Z$6)^1+'LED Curve'!$D$17)*$AE$6))</f>
        <v>0</v>
      </c>
      <c r="BE152">
        <f t="shared" si="270"/>
        <v>154.88432664283854</v>
      </c>
      <c r="BF152" s="64">
        <f t="shared" si="236"/>
        <v>265.30692975226128</v>
      </c>
      <c r="BG152" s="64">
        <f t="shared" si="237"/>
        <v>265.30692975226128</v>
      </c>
      <c r="BH152" s="64">
        <f t="shared" si="238"/>
        <v>0</v>
      </c>
      <c r="BI152" s="64">
        <f t="shared" si="239"/>
        <v>0</v>
      </c>
      <c r="BJ152" s="64">
        <f t="shared" si="240"/>
        <v>0</v>
      </c>
      <c r="BK152" s="64">
        <f t="shared" si="241"/>
        <v>0</v>
      </c>
      <c r="BL152" s="64">
        <f t="shared" si="242"/>
        <v>0</v>
      </c>
      <c r="BM152" s="64">
        <f t="shared" si="243"/>
        <v>0</v>
      </c>
      <c r="BN152" s="64">
        <f t="shared" si="244"/>
        <v>0</v>
      </c>
      <c r="BO152" s="64">
        <f t="shared" si="245"/>
        <v>0</v>
      </c>
      <c r="BQ152" s="67">
        <f t="shared" si="246"/>
        <v>273.28753388753546</v>
      </c>
      <c r="BR152" s="67">
        <f t="shared" si="247"/>
        <v>273.28753388753546</v>
      </c>
      <c r="BS152" s="67">
        <f t="shared" si="248"/>
        <v>273.28753388753546</v>
      </c>
      <c r="BT152" s="67">
        <f t="shared" si="249"/>
        <v>0</v>
      </c>
      <c r="BU152" s="67">
        <f t="shared" si="250"/>
        <v>0</v>
      </c>
      <c r="BV152" s="67">
        <f t="shared" si="251"/>
        <v>0</v>
      </c>
      <c r="BW152" s="67">
        <f t="shared" si="252"/>
        <v>0</v>
      </c>
      <c r="BX152" s="67">
        <f t="shared" si="253"/>
        <v>0</v>
      </c>
      <c r="BY152" s="67">
        <f t="shared" si="254"/>
        <v>0</v>
      </c>
      <c r="BZ152" s="67">
        <f t="shared" si="255"/>
        <v>0</v>
      </c>
      <c r="CB152" s="70">
        <f t="shared" si="256"/>
        <v>281.99562976146478</v>
      </c>
      <c r="CC152" s="70">
        <f t="shared" si="257"/>
        <v>281.99562976146478</v>
      </c>
      <c r="CD152" s="70">
        <f t="shared" si="258"/>
        <v>281.99562976146478</v>
      </c>
      <c r="CE152" s="70">
        <f t="shared" si="259"/>
        <v>0</v>
      </c>
      <c r="CF152" s="70">
        <f t="shared" si="260"/>
        <v>0</v>
      </c>
      <c r="CG152" s="70">
        <f t="shared" si="261"/>
        <v>0</v>
      </c>
      <c r="CH152" s="70">
        <f t="shared" si="262"/>
        <v>0</v>
      </c>
      <c r="CI152" s="70">
        <f t="shared" si="263"/>
        <v>0</v>
      </c>
      <c r="CJ152" s="70">
        <f t="shared" si="264"/>
        <v>0</v>
      </c>
      <c r="CK152" s="70">
        <f t="shared" si="265"/>
        <v>0</v>
      </c>
      <c r="CL152">
        <f t="shared" si="271"/>
        <v>845.98688928439435</v>
      </c>
      <c r="CM152" s="64">
        <f t="shared" si="272"/>
        <v>265.30692975226128</v>
      </c>
      <c r="CN152" s="64">
        <f t="shared" si="273"/>
        <v>265.30692975226128</v>
      </c>
      <c r="CO152" s="64">
        <f t="shared" si="274"/>
        <v>0</v>
      </c>
      <c r="CP152" s="64">
        <f t="shared" si="275"/>
        <v>0</v>
      </c>
      <c r="CQ152" s="64">
        <f t="shared" si="276"/>
        <v>0</v>
      </c>
      <c r="CR152" s="64">
        <f t="shared" si="277"/>
        <v>0</v>
      </c>
      <c r="CS152" s="64">
        <f t="shared" si="278"/>
        <v>0</v>
      </c>
      <c r="CT152" s="64">
        <f t="shared" si="279"/>
        <v>0</v>
      </c>
      <c r="CU152" s="64">
        <f t="shared" si="280"/>
        <v>0</v>
      </c>
      <c r="CV152" s="64">
        <f t="shared" si="281"/>
        <v>0</v>
      </c>
      <c r="CX152" s="103">
        <f t="shared" si="282"/>
        <v>273.28753388753546</v>
      </c>
      <c r="CY152" s="103">
        <f t="shared" si="283"/>
        <v>273.28753388753546</v>
      </c>
      <c r="CZ152" s="103">
        <f t="shared" si="284"/>
        <v>273.28753388753546</v>
      </c>
      <c r="DA152" s="103">
        <f t="shared" si="285"/>
        <v>0</v>
      </c>
      <c r="DB152" s="103">
        <f t="shared" si="286"/>
        <v>0</v>
      </c>
      <c r="DC152" s="103">
        <f t="shared" si="287"/>
        <v>0</v>
      </c>
      <c r="DD152" s="103">
        <f t="shared" si="288"/>
        <v>0</v>
      </c>
      <c r="DE152" s="103">
        <f t="shared" si="289"/>
        <v>0</v>
      </c>
      <c r="DF152" s="103">
        <f t="shared" si="290"/>
        <v>0</v>
      </c>
      <c r="DG152" s="103">
        <f t="shared" si="291"/>
        <v>0</v>
      </c>
      <c r="DI152" s="70">
        <f t="shared" si="292"/>
        <v>281.99562976146478</v>
      </c>
      <c r="DJ152" s="70">
        <f t="shared" si="293"/>
        <v>281.99562976146478</v>
      </c>
      <c r="DK152" s="70">
        <f t="shared" si="294"/>
        <v>281.99562976146478</v>
      </c>
      <c r="DL152" s="70">
        <f t="shared" si="295"/>
        <v>0</v>
      </c>
      <c r="DM152" s="70">
        <f t="shared" si="296"/>
        <v>0</v>
      </c>
      <c r="DN152" s="70">
        <f t="shared" si="297"/>
        <v>0</v>
      </c>
      <c r="DO152" s="70">
        <f t="shared" si="298"/>
        <v>0</v>
      </c>
      <c r="DP152" s="70">
        <f t="shared" si="299"/>
        <v>0</v>
      </c>
      <c r="DQ152" s="70">
        <f t="shared" si="300"/>
        <v>0</v>
      </c>
      <c r="DR152" s="70">
        <f t="shared" si="301"/>
        <v>0</v>
      </c>
      <c r="DT152">
        <f t="shared" si="302"/>
        <v>39.635673632320355</v>
      </c>
      <c r="DU152">
        <f t="shared" si="303"/>
        <v>45.406889554884486</v>
      </c>
      <c r="DV152">
        <f t="shared" si="304"/>
        <v>51.578598852317285</v>
      </c>
      <c r="DX152">
        <f t="shared" si="305"/>
        <v>1.1397476039285883</v>
      </c>
      <c r="DY152">
        <f t="shared" si="306"/>
        <v>1.1449250327541991</v>
      </c>
      <c r="DZ152">
        <f t="shared" si="307"/>
        <v>1.150612008162003</v>
      </c>
      <c r="EB152">
        <f t="shared" si="308"/>
        <v>7.1575058831893621</v>
      </c>
      <c r="EC152">
        <f t="shared" si="309"/>
        <v>17.893764707973407</v>
      </c>
      <c r="ED152">
        <f t="shared" si="310"/>
        <v>0</v>
      </c>
      <c r="EE152">
        <f t="shared" si="311"/>
        <v>0</v>
      </c>
      <c r="EF152">
        <f t="shared" si="312"/>
        <v>0</v>
      </c>
      <c r="EG152">
        <f t="shared" si="313"/>
        <v>0</v>
      </c>
      <c r="EH152">
        <f t="shared" si="314"/>
        <v>0</v>
      </c>
      <c r="EI152">
        <f t="shared" si="315"/>
        <v>0</v>
      </c>
      <c r="EJ152">
        <f t="shared" si="316"/>
        <v>0</v>
      </c>
      <c r="EK152">
        <f t="shared" si="317"/>
        <v>0</v>
      </c>
      <c r="EM152">
        <f t="shared" si="318"/>
        <v>7.37014795478989</v>
      </c>
      <c r="EN152">
        <f t="shared" si="319"/>
        <v>18.425369886974721</v>
      </c>
      <c r="EO152">
        <f t="shared" si="320"/>
        <v>16.58283289827725</v>
      </c>
      <c r="EP152">
        <f t="shared" si="321"/>
        <v>0</v>
      </c>
      <c r="EQ152">
        <f t="shared" si="322"/>
        <v>0</v>
      </c>
      <c r="ER152">
        <f t="shared" si="323"/>
        <v>0</v>
      </c>
      <c r="ES152">
        <f t="shared" si="324"/>
        <v>0</v>
      </c>
      <c r="ET152">
        <f t="shared" si="325"/>
        <v>0</v>
      </c>
      <c r="EU152">
        <f t="shared" si="326"/>
        <v>0</v>
      </c>
      <c r="EV152">
        <f t="shared" si="327"/>
        <v>0</v>
      </c>
      <c r="EX152">
        <f t="shared" si="328"/>
        <v>7.5959483881439427</v>
      </c>
      <c r="EY152">
        <f t="shared" si="329"/>
        <v>18.98987097035986</v>
      </c>
      <c r="EZ152">
        <f t="shared" si="330"/>
        <v>17.090883873323872</v>
      </c>
      <c r="FA152">
        <f t="shared" si="331"/>
        <v>0</v>
      </c>
      <c r="FB152">
        <f t="shared" si="332"/>
        <v>0</v>
      </c>
      <c r="FC152">
        <f t="shared" si="333"/>
        <v>0</v>
      </c>
      <c r="FD152">
        <f t="shared" si="334"/>
        <v>0</v>
      </c>
      <c r="FE152">
        <f t="shared" si="335"/>
        <v>0</v>
      </c>
      <c r="FF152">
        <f t="shared" si="336"/>
        <v>0</v>
      </c>
      <c r="FG152">
        <f t="shared" si="337"/>
        <v>0</v>
      </c>
      <c r="FJ152">
        <f>IF($W$2=0,0,IF(BF152&lt;=0,0,('LED Curve'!$D$19*(BF152/$W$2)^3+'LED Curve'!$D$20*(BF152/$W$2)^2+'LED Curve'!$D$21*(BF152/$W$2)^1+'LED Curve'!$D$22)*$AC$2*$W$2))</f>
        <v>868.40636268384424</v>
      </c>
      <c r="FK152">
        <f>IF($W$3=0,0,IF(BG152&lt;=0,0,('LED Curve'!$D$19*(BG152/$W$3)^3+'LED Curve'!$D$20*(BG152/$W$3)^2+'LED Curve'!$D$21*(BG152/$W$3)^1+'LED Curve'!$D$22)*$AC$3*$W$3))</f>
        <v>2171.0159067096106</v>
      </c>
      <c r="FL152">
        <f>IF($W$4=0,0,IF(BH152&lt;=0,0,('LED Curve'!$D$19*(BH152/$W$4)^3+'LED Curve'!$D$20*(BH152/$W$4)^2+'LED Curve'!$D$21*(BH152/$W$4)^1+'LED Curve'!$D$22)*$AC$4*$W$4))</f>
        <v>0</v>
      </c>
      <c r="FM152">
        <f>IF($W$5=0,0,IF(BI152&lt;=0,0,('LED Curve'!$D$19*(BI152/$W$5)^3+'LED Curve'!$D$20*(BI152/$W$5)^2+'LED Curve'!$D$21*(BI152/$W$5)^1+'LED Curve'!$D$22)*$AC$5*$W$5))</f>
        <v>0</v>
      </c>
      <c r="FN152">
        <f>IF($W$6=0,0,IF(BJ152&lt;=0,0,('LED Curve'!$D$19*(BJ152/$W$6)^3+'LED Curve'!$D$20*(BJ152/$W$6)^2+'LED Curve'!$D$21*(BJ152/$W$6)^1+'LED Curve'!$D$22)*$AC$6*$W$6))</f>
        <v>0</v>
      </c>
      <c r="FO152">
        <f>IF($Z$2=0,0,IF(BK152&lt;=0,0,('LED Curve'!$D$19*(BK152/$Z$2)^3+'LED Curve'!$D$20*(BK152/$Z$2)^2+'LED Curve'!$D$21*(BK152/$Z$2)^1+'LED Curve'!$D$22)*$AE$2*$Z$2))</f>
        <v>0</v>
      </c>
      <c r="FP152">
        <f>IF($Z$3=0,0,IF(BL152&lt;=0,0,('LED Curve'!$D$19*(BL152/$Z$3)^3+'LED Curve'!$D$20*(BL152/$Z$3)^2+'LED Curve'!$D$21*(BL152/$Z$3)^1+'LED Curve'!$D$22)*$AE$3*$Z$3))</f>
        <v>0</v>
      </c>
      <c r="FQ152">
        <f>IF($Z$4=0,0,IF(BM152&lt;=0,0,('LED Curve'!$D$19*(BM152/$Z$4)^3+'LED Curve'!$D$20*(BM152/$Z$4)^2+'LED Curve'!$D$21*(BM152/$Z$4)^1+'LED Curve'!$D$22)*$AE$4*$Z$4))</f>
        <v>0</v>
      </c>
      <c r="FR152">
        <f>IF($Z$5=0,0,IF(BN152&lt;=0,0,('LED Curve'!$D$19*(BN152/$Z$5)^3+'LED Curve'!$D$20*(BN152/$Z$5)^2+'LED Curve'!$D$21*(BN152/$Z$5)^1+'LED Curve'!$D$22)*$AE$5*$Z$5))</f>
        <v>0</v>
      </c>
      <c r="FS152">
        <f>IF($Z$6=0,0,IF(BO152&lt;=0,0,('LED Curve'!$D$19*(BO152/$Z$6)^3+'LED Curve'!$D$20*(BO152/$Z$6)^2+'LED Curve'!$D$21*(BO152/$Z$6)^1+'LED Curve'!$D$22)*$AE$6*$Z$6))</f>
        <v>0</v>
      </c>
      <c r="FU152">
        <f>IF($W$2=0,0,IF(BQ152&lt;=0,0,('LED Curve'!$D$19*(BQ152/$W$2)^3+'LED Curve'!$D$20*(BQ152/$W$2)^2+'LED Curve'!$D$21*(BQ152/$W$2)^1+'LED Curve'!$D$22)*$AC$2*$W$2))</f>
        <v>881.76482598678899</v>
      </c>
      <c r="FV152">
        <f>IF($W$3=0,0,IF(BR152&lt;=0,0,('LED Curve'!$D$19*(BR152/$W$3)^3+'LED Curve'!$D$20*(BR152/$W$3)^2+'LED Curve'!$D$21*(BR152/$W$3)^1+'LED Curve'!$D$22)*$AC$3*$W$3))</f>
        <v>2204.4120649669726</v>
      </c>
      <c r="FW152">
        <f>IF($W$4=0,0,IF(BS152&lt;=0,0,('LED Curve'!$D$19*(BS152/$W$4)^3+'LED Curve'!$D$20*(BS152/$W$4)^2+'LED Curve'!$D$21*(BS152/$W$4)^1+'LED Curve'!$D$22)*$AC$4*$W$4))</f>
        <v>1983.9708584702753</v>
      </c>
      <c r="FX152">
        <f>IF($W$5=0,0,IF(BT152&lt;=0,0,('LED Curve'!$D$19*(BT152/$W$5)^3+'LED Curve'!$D$20*(BT152/$W$5)^2+'LED Curve'!$D$21*(BT152/$W$5)^1+'LED Curve'!$D$22)*$AC$5*$W$5))</f>
        <v>0</v>
      </c>
      <c r="FY152">
        <f>IF($W$6=0,0,IF(BU152&lt;=0,0,('LED Curve'!$D$19*(BU152/$W$6)^3+'LED Curve'!$D$20*(BU152/$W$6)^2+'LED Curve'!$D$21*(BU152/$W$6)^1+'LED Curve'!$D$22)*$AC$6*$W$6))</f>
        <v>0</v>
      </c>
      <c r="FZ152">
        <f>IF($Z$2=0,0,IF(BV152&lt;=0,0,('LED Curve'!$D$19*(BV152/$Z$2)^3+'LED Curve'!$D$20*(BV152/$Z$2)^2+'LED Curve'!$D$21*(BV152/$Z$2)^1+'LED Curve'!$D$22)*$AE$2*$Z$2))</f>
        <v>0</v>
      </c>
      <c r="GA152">
        <f>IF($Z$3=0,0,IF(BW152&lt;=0,0,('LED Curve'!$D$19*(BW152/$Z$3)^3+'LED Curve'!$D$20*(BW152/$Z$3)^2+'LED Curve'!$D$21*(BW152/$Z$3)^1+'LED Curve'!$D$22)*$AE$3*$Z$3))</f>
        <v>0</v>
      </c>
      <c r="GB152">
        <f>IF($Z$4=0,0,IF(BX152&lt;=0,0,('LED Curve'!$D$19*(BX152/$Z$4)^3+'LED Curve'!$D$20*(BX152/$Z$4)^2+'LED Curve'!$D$21*(BX152/$Z$4)^1+'LED Curve'!$D$22)*$AE$4*$Z$4))</f>
        <v>0</v>
      </c>
      <c r="GC152">
        <f>IF($Z$5=0,0,IF(BY152&lt;=0,0,('LED Curve'!$D$19*(BY152/$Z$5)^3+'LED Curve'!$D$20*(BY152/$Z$5)^2+'LED Curve'!$D$21*(BY152/$Z$5)^1+'LED Curve'!$D$22)*$AE$5*$Z$5))</f>
        <v>0</v>
      </c>
      <c r="GD152">
        <f>IF($Z$6=0,0,IF(BZ152&lt;=0,0,('LED Curve'!$D$19*(BZ152/$Z$6)^3+'LED Curve'!$D$20*(BZ152/$Z$6)^2+'LED Curve'!$D$21*(BZ152/$Z$6)^1+'LED Curve'!$D$22)*$AE$6*$Z$6))</f>
        <v>0</v>
      </c>
      <c r="GF152">
        <f>IF($W$2=0,0,IF(CB152&lt;=0,0,('LED Curve'!$D$19*(CB152/$W$2)^3+'LED Curve'!$D$20*(CB152/$W$2)^2+'LED Curve'!$D$21*(CB152/$W$2)^1+'LED Curve'!$D$22)*$AC$2*$W$2))</f>
        <v>895.18242428468443</v>
      </c>
      <c r="GG152">
        <f>IF($W$3=0,0,IF(CC152&lt;=0,0,('LED Curve'!$D$19*(CC152/$W$3)^3+'LED Curve'!$D$20*(CC152/$W$3)^2+'LED Curve'!$D$21*(CC152/$W$3)^1+'LED Curve'!$D$22)*$AC$3*$W$3))</f>
        <v>2237.956060711711</v>
      </c>
      <c r="GH152">
        <f>IF($W$4=0,0,IF(CD152&lt;=0,0,('LED Curve'!$D$19*(CD152/$W$4)^3+'LED Curve'!$D$20*(CD152/$W$4)^2+'LED Curve'!$D$21*(CD152/$W$4)^1+'LED Curve'!$D$22)*$AC$4*$W$4))</f>
        <v>2014.1604546405399</v>
      </c>
      <c r="GI152">
        <f>IF($W$5=0,0,IF(CE152&lt;=0,0,('LED Curve'!$D$19*(CE152/$W$5)^3+'LED Curve'!$D$20*(CE152/$W$5)^2+'LED Curve'!$D$21*(CE152/$W$5)^1+'LED Curve'!$D$22)*$AC$5*$W$5))</f>
        <v>0</v>
      </c>
      <c r="GJ152">
        <f>IF($W$6=0,0,IF(CF152&lt;=0,0,('LED Curve'!$D$19*(CF152/$W$6)^3+'LED Curve'!$D$20*(CF152/$W$6)^2+'LED Curve'!$D$21*(CF152/$W$6)^1+'LED Curve'!$D$22)*$AC$6*$W$6))</f>
        <v>0</v>
      </c>
      <c r="GK152">
        <f>IF($Z$2=0,0,IF(CG152&lt;=0,0,('LED Curve'!$D$19*(CG152/$Z$2)^3+'LED Curve'!$D$20*(CG152/$Z$2)^2+'LED Curve'!$D$21*(CG152/$Z$2)^1+'LED Curve'!$D$22)*$AE$2*$Z$2))</f>
        <v>0</v>
      </c>
      <c r="GL152">
        <f>IF($Z$3=0,0,IF(CH152&lt;=0,0,('LED Curve'!$D$19*(CH152/$Z$3)^3+'LED Curve'!$D$20*(CH152/$Z$3)^2+'LED Curve'!$D$21*(CH152/$Z$3)^1+'LED Curve'!$D$22)*$AE$3*$Z$3))</f>
        <v>0</v>
      </c>
      <c r="GM152">
        <f>IF($Z$4=0,0,IF(CI152&lt;=0,0,('LED Curve'!$D$19*(CI152/$Z$4)^3+'LED Curve'!$D$20*(CI152/$Z$4)^2+'LED Curve'!$D$21*(CI152/$Z$4)^1+'LED Curve'!$D$22)*$AE$4*$Z$4))</f>
        <v>0</v>
      </c>
      <c r="GN152">
        <f>IF($Z$5=0,0,IF(CJ152&lt;=0,0,('LED Curve'!$D$19*(CJ152/$Z$5)^3+'LED Curve'!$D$20*(CJ152/$Z$5)^2+'LED Curve'!$D$21*(CJ152/$Z$5)^1+'LED Curve'!$D$22)*$AE$5*$Z$5))</f>
        <v>0</v>
      </c>
      <c r="GO152">
        <f>IF($Z$6=0,0,IF(CK152&lt;=0,0,('LED Curve'!$D$19*(CK152/$Z$6)^3+'LED Curve'!$D$20*(CK152/$Z$6)^2+'LED Curve'!$D$21*(CK152/$Z$6)^1+'LED Curve'!$D$22)*$AE$6*$Z$6))</f>
        <v>0</v>
      </c>
      <c r="GQ152">
        <f t="shared" si="338"/>
        <v>3039.4222693934548</v>
      </c>
      <c r="GR152">
        <f t="shared" si="266"/>
        <v>1274.5263839758768</v>
      </c>
      <c r="GS152">
        <f t="shared" si="339"/>
        <v>5070.1477494240371</v>
      </c>
      <c r="GT152">
        <f t="shared" si="267"/>
        <v>2761.9218325849215</v>
      </c>
      <c r="GU152">
        <f t="shared" si="340"/>
        <v>5147.2989396369348</v>
      </c>
      <c r="GV152">
        <f t="shared" si="268"/>
        <v>2585.1868950785974</v>
      </c>
    </row>
    <row r="153" spans="1:204" ht="16.899999999999999">
      <c r="A153">
        <v>142</v>
      </c>
      <c r="B153">
        <f t="shared" si="229"/>
        <v>4.6223958333333334E-3</v>
      </c>
      <c r="C153" s="50">
        <f t="shared" si="230"/>
        <v>149.08644449349836</v>
      </c>
      <c r="D153" s="50">
        <f t="shared" si="231"/>
        <v>165.8071605483315</v>
      </c>
      <c r="E153" s="50">
        <f t="shared" si="232"/>
        <v>182.52787660316463</v>
      </c>
      <c r="G153" s="52">
        <f t="shared" si="233"/>
        <v>2.3664514998967991</v>
      </c>
      <c r="H153" s="52">
        <f t="shared" si="234"/>
        <v>2.6318596912433567</v>
      </c>
      <c r="I153" s="52">
        <f t="shared" si="235"/>
        <v>2.8972678825899147</v>
      </c>
      <c r="J153" s="52">
        <f>IF(C153&lt;Calculation!D$19,0,G153)</f>
        <v>2.3664514998967991</v>
      </c>
      <c r="K153" s="52">
        <f>IF(D153&lt;Calculation!D$19,0,H153)</f>
        <v>2.6318596912433567</v>
      </c>
      <c r="L153" s="52">
        <f>IF(E153&lt;Calculation!D$19,0,I153)</f>
        <v>2.8972678825899147</v>
      </c>
      <c r="M153" s="52">
        <f>IF(IF(C153&lt;Calculation!D$19,0,C153*(R$3/(R$2+R$3)))&gt;0,$H$2*SIN(2*PI()*$E$2*B153)+$H$5,0)</f>
        <v>2.3828559943881724</v>
      </c>
      <c r="N153" s="52">
        <f>IF(IF(D153&lt;Calculation!D$19,0,D153*(R$3/(R$2+R$3)))&gt;0,$J$2*SIN(2*PI()*$E$2*B153)+$J$5,0)</f>
        <v>2.4541362790076198</v>
      </c>
      <c r="O153" s="52">
        <f>IF(IF(E153&lt;Calculation!D$19,0,E153*(R$3/(R$2+R$3)))&gt;0,$L$2*SIN(2*PI()*$E$2*B153)+$L$5,0)</f>
        <v>2.5319639892749644</v>
      </c>
      <c r="Q153" s="55">
        <f>(M153/Design!C$43)*10^3</f>
        <v>264.76177715424137</v>
      </c>
      <c r="R153" s="55">
        <f>(N153/Design!C$43)*10^3</f>
        <v>272.68180877862443</v>
      </c>
      <c r="S153" s="55">
        <f>(O153/Design!C$43)*10^3</f>
        <v>281.32933214166275</v>
      </c>
      <c r="U153" s="55">
        <f>(($H$2*SIN(2*PI()*$E$2*B153)+$H$5)/Design!C$43)*10^3</f>
        <v>264.76177715424137</v>
      </c>
      <c r="V153" s="55">
        <f>(($J$2*SIN(2*PI()*$E$2*B153)+$J$5)/Design!C$43)*10^3</f>
        <v>272.68180877862443</v>
      </c>
      <c r="W153" s="55">
        <f>(($L$2*SIN(2*PI()*$E$2*B153)+$L$5)/Design!C$43)*10^3</f>
        <v>281.32933214166275</v>
      </c>
      <c r="Y153" s="99">
        <f>IF(C153&lt;('LED Curve'!$D$14*(U153/$W$2)^3+'LED Curve'!$D$15*(U153/$W$2)^2+'LED Curve'!$D$16*(U153/$W$2)^1+'LED Curve'!$D$17)*$AC$2+((R$5-1)*Design!C$18),0,         ('LED Curve'!$D$14*(U153/$W$2)^3+'LED Curve'!$D$15*(U153/$W$2)^2+'LED Curve'!$D$16*(U153/$W$2)^1+'LED Curve'!$D$17)*$AC$2)</f>
        <v>26.978208677178401</v>
      </c>
      <c r="Z153" s="99">
        <f>IF(Y153=0,0,IF(C153&lt;Y153+('LED Curve'!$D$14*(U153/$W$3)^3+'LED Curve'!$D$15*(U153/$W$3)^2+'LED Curve'!$D$16*(U153/$W$3)^1+'LED Curve'!$D$17)*$AC$3+((R$5-2)*Design!C$18),0,         ('LED Curve'!$D$14*(U153/$W$3)^3+'LED Curve'!$D$15*(U153/$W$3)^2+'LED Curve'!$D$16*(U153/$W$3)^1+'LED Curve'!$D$17)*$AC$3))</f>
        <v>67.445521692946002</v>
      </c>
      <c r="AA153" s="99">
        <f>IF(Z153=0,0,IF(C153&lt;(SUM(Y153:Z153)+('LED Curve'!$D$14*(U153/$W$4)^3+'LED Curve'!$D$15*(U153/$W$4)^2+'LED Curve'!$D$16*(U153/$W$4)^1+'LED Curve'!$D$17)*$AC$4+((R$5-3)*Design!C$18)),0,         ('LED Curve'!$D$14*(U153/$W$4)^3+'LED Curve'!$D$15*(U153/$W$4)^2+'LED Curve'!$D$16*(U153/$W$4)^1+'LED Curve'!$D$17)*$AC$4))</f>
        <v>0</v>
      </c>
      <c r="AB153" s="99">
        <f>IF(AA153=0,0,IF(C153&lt;(SUM(Y153:AA153)+('LED Curve'!$D$14*(U153/$W$5)^3+'LED Curve'!$D$15*(U153/$W$5)^2+'LED Curve'!$D$16*(U153/$W$5)^1+'LED Curve'!$D$17)*$AC$5+((R$5-4)*Design!C$18)),0,         ('LED Curve'!$D$14*(U153/$W$5)^3+'LED Curve'!$D$15*(U153/$W$5)^2+'LED Curve'!$D$16*(U153/$W$5)^1+'LED Curve'!$D$17)*$AC$5))</f>
        <v>0</v>
      </c>
      <c r="AC153" s="99">
        <f>IF(AB153=0,0,IF(C153&lt;(SUM(Y153:AB153)+ ('LED Curve'!$D$14*(U153/$W$6)^3+'LED Curve'!$D$15*(U153/$W$6)^2+'LED Curve'!$D$16*(U153/$W$6)^1+'LED Curve'!$D$17)*$AC$6+((R$5-5)*Design!C$18)),0,         ('LED Curve'!$D$14*(U153/$W$6)^3+'LED Curve'!$D$15*(U153/$W$6)^2+'LED Curve'!$D$16*(U153/$W$6)^1+'LED Curve'!$D$17)*$AC$6))</f>
        <v>0</v>
      </c>
      <c r="AD153" s="99">
        <f>IF(AC153=0,0,IF(C153&lt;(SUM(Y153:AC153)+('LED Curve'!$D$14*(U153/$Z$2)^3+'LED Curve'!$D$15*(U153/$Z$2)^2+'LED Curve'!$D$16*(U153/$Z$2)^1+'LED Curve'!$D$17)*$AE$2+((R$5-6)*Design!C$18)),0,         ('LED Curve'!$D$14*(U153/$Z$2)^3+'LED Curve'!$D$15*(U153/$Z$2)^2+'LED Curve'!$D$16*(U153/$Z$2)^1+'LED Curve'!$D$17)*$AE$2))</f>
        <v>0</v>
      </c>
      <c r="AE153" s="99">
        <f>IF(AD153=0,0,IF(C153&lt;(SUM(Y153:AD153)+('LED Curve'!$D$14*(U153/$Z$3)^3+'LED Curve'!$D$15*(U153/$Z$3)^2+'LED Curve'!$D$16*(U153/$Z$3)^1+'LED Curve'!$D$17)*$AE$3+((R$5-7)*Design!C$18)),0,         ('LED Curve'!$D$14*(U153/$Z$3)^3+'LED Curve'!$D$15*(U153/$Z$3)^2+'LED Curve'!$D$16*(U153/$Z$3)^1+'LED Curve'!$D$17)*$AE$3))</f>
        <v>0</v>
      </c>
      <c r="AF153" s="99">
        <f>IF(AE153=0,0,IF(C153&lt;(SUM(Y153:AE153)+('LED Curve'!$D$14*(U153/$Z$4)^3+'LED Curve'!$D$15*(U153/$Z$4)^2+'LED Curve'!$D$16*(U153/$Z$4)^1+'LED Curve'!$D$17)*$AE$4+((R$5-8)*Design!C$18)),0,         ('LED Curve'!$D$14*(U153/$Z$4)^3+'LED Curve'!$D$15*(U153/$Z$4)^2+'LED Curve'!$D$16*(U153/$Z$4)^1+'LED Curve'!$D$17)*$AE$4))</f>
        <v>0</v>
      </c>
      <c r="AG153" s="99">
        <f>IF(AF153=0,0,IF(C153&lt;(SUM(Y153:AF153)+('LED Curve'!$D$14*(U153/$Z$5)^3+'LED Curve'!$D$15*(U153/$Z$5)^2+'LED Curve'!$D$16*(U153/$Z$5)^1+'LED Curve'!$D$17)*$AE$5+((R$5-9)*Design!C$18)),0,         ('LED Curve'!$D$14*(U153/$Z$5)^3+'LED Curve'!$D$15*(U153/$Z$5)^2+'LED Curve'!$D$16*(U153/$Z$5)^1+'LED Curve'!$D$17)*$AE$5))</f>
        <v>0</v>
      </c>
      <c r="AH153" s="99">
        <f>IF(AG153=0,0,IF(C153&lt;(SUM(Y153:AG153)+('LED Curve'!$D$14*(U153/$Z$6)^3+'LED Curve'!$D$15*(U153/$Z$6)^2+'LED Curve'!$D$16*(U153/$Z$6)^1+'LED Curve'!$D$17)*$AE$6+((R$5-10)*Design!C$18)),0,         ('LED Curve'!$D$14*(U153/$Z$6)^3+'LED Curve'!$D$15*(U153/$Z$6)^2+'LED Curve'!$D$16*(U153/$Z$6)^1+'LED Curve'!$D$17)*$AE$6))</f>
        <v>0</v>
      </c>
      <c r="AI153">
        <f t="shared" si="269"/>
        <v>94.423730370124403</v>
      </c>
      <c r="AJ153" s="57">
        <f>IF(D153&lt;('LED Curve'!$D$14*(V153/$W$2)^3+'LED Curve'!$D$15*(V153/$W$2)^2+'LED Curve'!$D$16*(V153/$W$2)^1+'LED Curve'!$D$17)*$AC$2+((R$5-1)*Design!C$18),0,         ('LED Curve'!$D$14*(V153/$W$2)^3+'LED Curve'!$D$15*(V153/$W$2)^2+'LED Curve'!$D$16*(V153/$W$2)^1+'LED Curve'!$D$17)*$AC$2)</f>
        <v>26.969862307794877</v>
      </c>
      <c r="AK153" s="57">
        <f>IF(AJ153=0,0,IF(D153&lt;AJ153+('LED Curve'!$D$14*(V153/$W$3)^3+'LED Curve'!$D$15*(V153/$W$3)^2+'LED Curve'!$D$16*(V153/$W$3)^1+'LED Curve'!$D$17)*$AC$3+((R$5-1)*Design!C$18),0,         ('LED Curve'!$D$14*(V153/$W$3)^3+'LED Curve'!$D$15*(V153/$W$3)^2+'LED Curve'!$D$16*(V153/$W$3)^1+'LED Curve'!$D$17)*$AC$3))</f>
        <v>67.424655769487188</v>
      </c>
      <c r="AL153" s="57">
        <f>IF(AK153=0,0,IF(D153&lt;(SUM(AJ153:AK153)+('LED Curve'!$D$14*(V153/$W$4)^3+'LED Curve'!$D$15*(V153/$W$4)^2+'LED Curve'!$D$16*(V153/$W$4)^1+'LED Curve'!$D$17)*$AC$4+((R$5-1)*Design!C$18)),0,         ('LED Curve'!$D$14*(V153/$W$4)^3+'LED Curve'!$D$15*(V153/$W$4)^2+'LED Curve'!$D$16*(V153/$W$4)^1+'LED Curve'!$D$17)*$AC$4))</f>
        <v>60.682190192538471</v>
      </c>
      <c r="AM153" s="57">
        <f>IF(AL153=0,0,IF(D153&lt;(SUM(AJ153:AL153)+('LED Curve'!$D$14*(V153/$W$5)^3+'LED Curve'!$D$15*(V153/$W$5)^2+'LED Curve'!$D$16*(V153/$W$5)^1+'LED Curve'!$D$17)*$AC$5+((R$5-1)*Design!C$18)),0,         ('LED Curve'!$D$14*(V153/$W$5)^3+'LED Curve'!$D$15*(V153/$W$5)^2+'LED Curve'!$D$16*(V153/$W$5)^1+'LED Curve'!$D$17)*$AC$5))</f>
        <v>0</v>
      </c>
      <c r="AN153" s="57">
        <f>IF(AM153=0,0,IF(D153&lt;(SUM(AJ153:AM153)+ ('LED Curve'!$D$14*(V153/$W$6)^3+'LED Curve'!$D$15*(V153/$W$6)^2+'LED Curve'!$D$16*(V153/$W$6)^1+'LED Curve'!$D$17)*$AC$6+((R$5-1)*Design!C$18)),0,         ('LED Curve'!$D$14*(V153/$W$6)^3+'LED Curve'!$D$15*(V153/$W$6)^2+'LED Curve'!$D$16*(V153/$W$6)^1+'LED Curve'!$D$17)*$AC$6))</f>
        <v>0</v>
      </c>
      <c r="AO153" s="57">
        <f>IF(AN153=0,0,IF(D153&lt;(SUM(AJ153:AN153)+('LED Curve'!$D$14*(V153/$Z$2)^3+'LED Curve'!$D$15*(V153/$Z$2)^2+'LED Curve'!$D$16*(V153/$Z$2)^1+'LED Curve'!$D$17)*$AE$2+((R$5-1)*Design!C$18)),0,         ('LED Curve'!$D$14*(V153/$Z$2)^3+'LED Curve'!$D$15*(V153/$Z$2)^2+'LED Curve'!$D$16*(V153/$Z$2)^1+'LED Curve'!$D$17)*$AE$2))</f>
        <v>0</v>
      </c>
      <c r="AP153" s="57">
        <f>IF(AO153=0,0,IF(D153&lt;(SUM(AJ153:AO153)+('LED Curve'!$D$14*(V153/$Z$3)^3+'LED Curve'!$D$15*(V153/$Z$3)^2+'LED Curve'!$D$16*(V153/$Z$3)^1+'LED Curve'!$D$17)*$AE$3+((R$5-1)*Design!C$18)),0,         ('LED Curve'!$D$14*(V153/$Z$3)^3+'LED Curve'!$D$15*(V153/$Z$3)^2+'LED Curve'!$D$16*(V153/$Z$3)^1+'LED Curve'!$D$17)*$AE$3))</f>
        <v>0</v>
      </c>
      <c r="AQ153" s="57">
        <f>IF(AP153=0,0,IF(D153&lt;(SUM(AJ153:AP153)+('LED Curve'!$D$14*(V153/$Z$4)^3+'LED Curve'!$D$15*(V153/$Z$4)^2+'LED Curve'!$D$16*(V153/$Z$4)^1+'LED Curve'!$D$17)*$AE$4+((R$5-1)*Design!C$18)),0,         ('LED Curve'!$D$14*(V153/$Z$4)^3+'LED Curve'!$D$15*(V153/$Z$4)^2+'LED Curve'!$D$16*(V153/$Z$4)^1+'LED Curve'!$D$17)*$AE$4))</f>
        <v>0</v>
      </c>
      <c r="AR153" s="57">
        <f>IF(AQ153=0,0,IF(D153&lt;(SUM(AJ153:AQ153)+('LED Curve'!$D$14*(V153/$Z$5)^3+'LED Curve'!$D$15*(V153/$Z$5)^2+'LED Curve'!$D$16*(V153/$Z$5)^1+'LED Curve'!$D$17)*$AE$5+((R$5-1)*Design!C$18)),0,         ('LED Curve'!$D$14*(V153/$Z$5)^3+'LED Curve'!$D$15*(V153/$Z$5)^2+'LED Curve'!$D$16*(V153/$Z$5)^1+'LED Curve'!$D$17)*$AE$5))</f>
        <v>0</v>
      </c>
      <c r="AS153" s="57">
        <f>IF(AR153=0,0,IF(D153&lt;(SUM(AJ153:AR153)+('LED Curve'!$D$14*(V153/$Z$6)^3+'LED Curve'!$D$15*(V153/$Z$6)^2+'LED Curve'!$D$16*(V153/$Z$6)^1+'LED Curve'!$D$17)*$AE$6+((R$5-1)*Design!C$18)),0,         ('LED Curve'!$D$14*(V153/$Z$6)^3+'LED Curve'!$D$15*(V153/$Z$6)^2+'LED Curve'!$D$16*(V153/$Z$6)^1+'LED Curve'!$D$17)*$AE$6))</f>
        <v>0</v>
      </c>
      <c r="AU153" s="59">
        <f>IF(E153&lt;('LED Curve'!$D$14*(W153/$W$2)^3+'LED Curve'!$D$15*(W153/$W$2)^2+'LED Curve'!$D$16*(W153/$W$2)^1+'LED Curve'!$D$17)*$AC$2+((R$5-1)*Design!C$18),0,         ('LED Curve'!$D$14*(W153/$W$2)^3+'LED Curve'!$D$15*(W153/$W$2)^2+'LED Curve'!$D$16*(W153/$W$2)^1+'LED Curve'!$D$17)*$AC$2)</f>
        <v>26.939671081388951</v>
      </c>
      <c r="AV153" s="59">
        <f>IF(AU153=0,0,IF(E153&lt;AU153+('LED Curve'!$D$14*(W153/$W$3)^3+'LED Curve'!$D$15*(W153/$W$3)^2+'LED Curve'!$D$16*(W153/$W$3)^1+'LED Curve'!$D$17)*$AC$3+((R$5-2)*Design!C$18),0,         ('LED Curve'!$D$14*(W153/$W$3)^3+'LED Curve'!$D$15*(W153/$W$3)^2+'LED Curve'!$D$16*(W153/$W$3)^1+'LED Curve'!$D$17)*$AC$3))</f>
        <v>67.349177703472378</v>
      </c>
      <c r="AW153" s="59">
        <f>IF(AV153=0,0,IF(E153&lt;(SUM(AU153:AV153)+('LED Curve'!$D$14*(W153/$W$4)^3+'LED Curve'!$D$15*(W153/$W$4)^2+'LED Curve'!$D$16*(W153/$W$4)^1+'LED Curve'!$D$17)*$AC$4+((R$5-3)*Design!C$18)),0,         ('LED Curve'!$D$14*(W153/$W$4)^3+'LED Curve'!$D$15*(W153/$W$4)^2+'LED Curve'!$D$16*(W153/$W$4)^1+'LED Curve'!$D$17)*$AC$4))</f>
        <v>60.61425993312514</v>
      </c>
      <c r="AX153" s="59">
        <f>IF(AW153=0,0,IF(E153&lt;(SUM(AU153:AW153)+('LED Curve'!$D$14*(W153/$W$5)^3+'LED Curve'!$D$15*(W153/$W$5)^2+'LED Curve'!$D$16*(W153/$W$5)^1+'LED Curve'!$D$17)*$AC$5+((R$5-4)*Design!C$18)),0,         ('LED Curve'!$D$14*(W153/$W$5)^3+'LED Curve'!$D$15*(W153/$W$5)^2+'LED Curve'!$D$16*(W153/$W$5)^1+'LED Curve'!$D$17)*$AC$5))</f>
        <v>0</v>
      </c>
      <c r="AY153" s="59">
        <f>IF(AX153=0,0,IF(E153&lt;(SUM(AU153:AX153)+ ('LED Curve'!$D$14*(W153/$W$6)^3+'LED Curve'!$D$15*(W153/$W$6)^2+'LED Curve'!$D$16*(W153/$W$6)^1+'LED Curve'!$D$17)*$AC$6+((R$5-5)*Design!C$18)),0,         ('LED Curve'!$D$14*(W153/$W$6)^3+'LED Curve'!$D$15*(W153/$W$6)^2+'LED Curve'!$D$16*(W153/$W$6)^1+'LED Curve'!$D$17)*$AC$6))</f>
        <v>0</v>
      </c>
      <c r="AZ153" s="59">
        <f>IF(AY153=0,0,IF(E153&lt;(SUM(AU153:AY153)+('LED Curve'!$D$14*(W153/$Z$2)^3+'LED Curve'!$D$15*(W153/$Z$2)^2+'LED Curve'!$D$16*(W153/$Z$2)^1+'LED Curve'!$D$17)*$AE$2+((R$5-6)*Design!C$18)),0,         ('LED Curve'!$D$14*(W153/$Z$2)^3+'LED Curve'!$D$15*(W153/$Z$2)^2+'LED Curve'!$D$16*(W153/$Z$2)^1+'LED Curve'!$D$17)*$AE$2))</f>
        <v>0</v>
      </c>
      <c r="BA153" s="59">
        <f>IF(AZ153=0,0,IF(E153&lt;(SUM(AU153:AZ153)+('LED Curve'!$D$14*(W153/$Z$3)^3+'LED Curve'!$D$15*(W153/$Z$3)^2+'LED Curve'!$D$16*(W153/$Z$3)^1+'LED Curve'!$D$17)*$AE$3+((R$5-7)*Design!C$18)),0,         ('LED Curve'!$D$14*(W153/$Z$3)^3+'LED Curve'!$D$15*(W153/$Z$3)^2+'LED Curve'!$D$16*(W153/$Z$3)^1+'LED Curve'!$D$17)*$AE$3))</f>
        <v>0</v>
      </c>
      <c r="BB153" s="59">
        <f>IF(BA153=0,0,IF(E153&lt;(SUM(AU153:BA153)+('LED Curve'!$D$14*(W153/$Z$4)^3+'LED Curve'!$D$15*(W153/$Z$4)^2+'LED Curve'!$D$16*(W153/$Z$4)^1+'LED Curve'!$D$17)*$AE$4+((R$5-8)*Design!C$18)),0,         ('LED Curve'!$D$14*(W153/$Z$4)^3+'LED Curve'!$D$15*(W153/$Z$4)^2+'LED Curve'!$D$16*(W153/$Z$4)^1+'LED Curve'!$D$17)*$AE$4))</f>
        <v>0</v>
      </c>
      <c r="BC153" s="59">
        <f>IF(BB153=0,0,IF(E153&lt;(SUM(AU153:BB153)+('LED Curve'!$D$14*(W153/$Z$5)^3+'LED Curve'!$D$15*(W153/$Z$5)^2+'LED Curve'!$D$16*(W153/$Z$5)^1+'LED Curve'!$D$17)*$AE$5+((R$5-9)*Design!C$18)),0,         ('LED Curve'!$D$14*(W153/$Z$5)^3+'LED Curve'!$D$15*(W153/$Z$5)^2+'LED Curve'!$D$16*(W153/$Z$5)^1+'LED Curve'!$D$17)*$AE$5))</f>
        <v>0</v>
      </c>
      <c r="BD153" s="59">
        <f>IF(BC153=0,0,IF(E153&lt;(SUM(AU153:BC153)+('LED Curve'!$D$14*(W153/$Z$6)^3+'LED Curve'!$D$15*(W153/$Z$6)^2+'LED Curve'!$D$16*(W153/$Z$6)^1+'LED Curve'!$D$17)*$AE$6+((R$5-10)*Design!C$18)),0,         ('LED Curve'!$D$14*(W153/$Z$6)^3+'LED Curve'!$D$15*(W153/$Z$6)^2+'LED Curve'!$D$16*(W153/$Z$6)^1+'LED Curve'!$D$17)*$AE$6))</f>
        <v>0</v>
      </c>
      <c r="BE153">
        <f t="shared" si="270"/>
        <v>154.90310871798647</v>
      </c>
      <c r="BF153" s="64">
        <f t="shared" si="236"/>
        <v>264.76177715424137</v>
      </c>
      <c r="BG153" s="64">
        <f t="shared" si="237"/>
        <v>264.76177715424137</v>
      </c>
      <c r="BH153" s="64">
        <f t="shared" si="238"/>
        <v>0</v>
      </c>
      <c r="BI153" s="64">
        <f t="shared" si="239"/>
        <v>0</v>
      </c>
      <c r="BJ153" s="64">
        <f t="shared" si="240"/>
        <v>0</v>
      </c>
      <c r="BK153" s="64">
        <f t="shared" si="241"/>
        <v>0</v>
      </c>
      <c r="BL153" s="64">
        <f t="shared" si="242"/>
        <v>0</v>
      </c>
      <c r="BM153" s="64">
        <f t="shared" si="243"/>
        <v>0</v>
      </c>
      <c r="BN153" s="64">
        <f t="shared" si="244"/>
        <v>0</v>
      </c>
      <c r="BO153" s="64">
        <f t="shared" si="245"/>
        <v>0</v>
      </c>
      <c r="BQ153" s="67">
        <f t="shared" si="246"/>
        <v>272.68180877862443</v>
      </c>
      <c r="BR153" s="67">
        <f t="shared" si="247"/>
        <v>272.68180877862443</v>
      </c>
      <c r="BS153" s="67">
        <f t="shared" si="248"/>
        <v>272.68180877862443</v>
      </c>
      <c r="BT153" s="67">
        <f t="shared" si="249"/>
        <v>0</v>
      </c>
      <c r="BU153" s="67">
        <f t="shared" si="250"/>
        <v>0</v>
      </c>
      <c r="BV153" s="67">
        <f t="shared" si="251"/>
        <v>0</v>
      </c>
      <c r="BW153" s="67">
        <f t="shared" si="252"/>
        <v>0</v>
      </c>
      <c r="BX153" s="67">
        <f t="shared" si="253"/>
        <v>0</v>
      </c>
      <c r="BY153" s="67">
        <f t="shared" si="254"/>
        <v>0</v>
      </c>
      <c r="BZ153" s="67">
        <f t="shared" si="255"/>
        <v>0</v>
      </c>
      <c r="CB153" s="70">
        <f t="shared" si="256"/>
        <v>281.32933214166275</v>
      </c>
      <c r="CC153" s="70">
        <f t="shared" si="257"/>
        <v>281.32933214166275</v>
      </c>
      <c r="CD153" s="70">
        <f t="shared" si="258"/>
        <v>281.32933214166275</v>
      </c>
      <c r="CE153" s="70">
        <f t="shared" si="259"/>
        <v>0</v>
      </c>
      <c r="CF153" s="70">
        <f t="shared" si="260"/>
        <v>0</v>
      </c>
      <c r="CG153" s="70">
        <f t="shared" si="261"/>
        <v>0</v>
      </c>
      <c r="CH153" s="70">
        <f t="shared" si="262"/>
        <v>0</v>
      </c>
      <c r="CI153" s="70">
        <f t="shared" si="263"/>
        <v>0</v>
      </c>
      <c r="CJ153" s="70">
        <f t="shared" si="264"/>
        <v>0</v>
      </c>
      <c r="CK153" s="70">
        <f t="shared" si="265"/>
        <v>0</v>
      </c>
      <c r="CL153">
        <f t="shared" si="271"/>
        <v>843.9879964249883</v>
      </c>
      <c r="CM153" s="64">
        <f t="shared" si="272"/>
        <v>264.76177715424137</v>
      </c>
      <c r="CN153" s="64">
        <f t="shared" si="273"/>
        <v>264.76177715424137</v>
      </c>
      <c r="CO153" s="64">
        <f t="shared" si="274"/>
        <v>0</v>
      </c>
      <c r="CP153" s="64">
        <f t="shared" si="275"/>
        <v>0</v>
      </c>
      <c r="CQ153" s="64">
        <f t="shared" si="276"/>
        <v>0</v>
      </c>
      <c r="CR153" s="64">
        <f t="shared" si="277"/>
        <v>0</v>
      </c>
      <c r="CS153" s="64">
        <f t="shared" si="278"/>
        <v>0</v>
      </c>
      <c r="CT153" s="64">
        <f t="shared" si="279"/>
        <v>0</v>
      </c>
      <c r="CU153" s="64">
        <f t="shared" si="280"/>
        <v>0</v>
      </c>
      <c r="CV153" s="64">
        <f t="shared" si="281"/>
        <v>0</v>
      </c>
      <c r="CX153" s="103">
        <f t="shared" si="282"/>
        <v>272.68180877862443</v>
      </c>
      <c r="CY153" s="103">
        <f t="shared" si="283"/>
        <v>272.68180877862443</v>
      </c>
      <c r="CZ153" s="103">
        <f t="shared" si="284"/>
        <v>272.68180877862443</v>
      </c>
      <c r="DA153" s="103">
        <f t="shared" si="285"/>
        <v>0</v>
      </c>
      <c r="DB153" s="103">
        <f t="shared" si="286"/>
        <v>0</v>
      </c>
      <c r="DC153" s="103">
        <f t="shared" si="287"/>
        <v>0</v>
      </c>
      <c r="DD153" s="103">
        <f t="shared" si="288"/>
        <v>0</v>
      </c>
      <c r="DE153" s="103">
        <f t="shared" si="289"/>
        <v>0</v>
      </c>
      <c r="DF153" s="103">
        <f t="shared" si="290"/>
        <v>0</v>
      </c>
      <c r="DG153" s="103">
        <f t="shared" si="291"/>
        <v>0</v>
      </c>
      <c r="DI153" s="70">
        <f t="shared" si="292"/>
        <v>281.32933214166275</v>
      </c>
      <c r="DJ153" s="70">
        <f t="shared" si="293"/>
        <v>281.32933214166275</v>
      </c>
      <c r="DK153" s="70">
        <f t="shared" si="294"/>
        <v>281.32933214166275</v>
      </c>
      <c r="DL153" s="70">
        <f t="shared" si="295"/>
        <v>0</v>
      </c>
      <c r="DM153" s="70">
        <f t="shared" si="296"/>
        <v>0</v>
      </c>
      <c r="DN153" s="70">
        <f t="shared" si="297"/>
        <v>0</v>
      </c>
      <c r="DO153" s="70">
        <f t="shared" si="298"/>
        <v>0</v>
      </c>
      <c r="DP153" s="70">
        <f t="shared" si="299"/>
        <v>0</v>
      </c>
      <c r="DQ153" s="70">
        <f t="shared" si="300"/>
        <v>0</v>
      </c>
      <c r="DR153" s="70">
        <f t="shared" si="301"/>
        <v>0</v>
      </c>
      <c r="DT153">
        <f t="shared" si="302"/>
        <v>39.472391993705791</v>
      </c>
      <c r="DU153">
        <f t="shared" si="303"/>
        <v>45.21259644676681</v>
      </c>
      <c r="DV153">
        <f t="shared" si="304"/>
        <v>51.350445622004131</v>
      </c>
      <c r="DX153">
        <f t="shared" si="305"/>
        <v>1.1518259924323171</v>
      </c>
      <c r="DY153">
        <f t="shared" si="306"/>
        <v>1.1573657404321389</v>
      </c>
      <c r="DZ153">
        <f t="shared" si="307"/>
        <v>1.1634481889345352</v>
      </c>
      <c r="EB153">
        <f t="shared" si="308"/>
        <v>7.142798473807729</v>
      </c>
      <c r="EC153">
        <f t="shared" si="309"/>
        <v>17.856996184519321</v>
      </c>
      <c r="ED153">
        <f t="shared" si="310"/>
        <v>0</v>
      </c>
      <c r="EE153">
        <f t="shared" si="311"/>
        <v>0</v>
      </c>
      <c r="EF153">
        <f t="shared" si="312"/>
        <v>0</v>
      </c>
      <c r="EG153">
        <f t="shared" si="313"/>
        <v>0</v>
      </c>
      <c r="EH153">
        <f t="shared" si="314"/>
        <v>0</v>
      </c>
      <c r="EI153">
        <f t="shared" si="315"/>
        <v>0</v>
      </c>
      <c r="EJ153">
        <f t="shared" si="316"/>
        <v>0</v>
      </c>
      <c r="EK153">
        <f t="shared" si="317"/>
        <v>0</v>
      </c>
      <c r="EM153">
        <f t="shared" si="318"/>
        <v>7.3541908365999538</v>
      </c>
      <c r="EN153">
        <f t="shared" si="319"/>
        <v>18.38547709149988</v>
      </c>
      <c r="EO153">
        <f t="shared" si="320"/>
        <v>16.546929382349894</v>
      </c>
      <c r="EP153">
        <f t="shared" si="321"/>
        <v>0</v>
      </c>
      <c r="EQ153">
        <f t="shared" si="322"/>
        <v>0</v>
      </c>
      <c r="ER153">
        <f t="shared" si="323"/>
        <v>0</v>
      </c>
      <c r="ES153">
        <f t="shared" si="324"/>
        <v>0</v>
      </c>
      <c r="ET153">
        <f t="shared" si="325"/>
        <v>0</v>
      </c>
      <c r="EU153">
        <f t="shared" si="326"/>
        <v>0</v>
      </c>
      <c r="EV153">
        <f t="shared" si="327"/>
        <v>0</v>
      </c>
      <c r="EX153">
        <f t="shared" si="328"/>
        <v>7.5789196734432194</v>
      </c>
      <c r="EY153">
        <f t="shared" si="329"/>
        <v>18.947299183608049</v>
      </c>
      <c r="EZ153">
        <f t="shared" si="330"/>
        <v>17.052569265247243</v>
      </c>
      <c r="FA153">
        <f t="shared" si="331"/>
        <v>0</v>
      </c>
      <c r="FB153">
        <f t="shared" si="332"/>
        <v>0</v>
      </c>
      <c r="FC153">
        <f t="shared" si="333"/>
        <v>0</v>
      </c>
      <c r="FD153">
        <f t="shared" si="334"/>
        <v>0</v>
      </c>
      <c r="FE153">
        <f t="shared" si="335"/>
        <v>0</v>
      </c>
      <c r="FF153">
        <f t="shared" si="336"/>
        <v>0</v>
      </c>
      <c r="FG153">
        <f t="shared" si="337"/>
        <v>0</v>
      </c>
      <c r="FJ153">
        <f>IF($W$2=0,0,IF(BF153&lt;=0,0,('LED Curve'!$D$19*(BF153/$W$2)^3+'LED Curve'!$D$20*(BF153/$W$2)^2+'LED Curve'!$D$21*(BF153/$W$2)^1+'LED Curve'!$D$22)*$AC$2*$W$2))</f>
        <v>867.4573933818973</v>
      </c>
      <c r="FK153">
        <f>IF($W$3=0,0,IF(BG153&lt;=0,0,('LED Curve'!$D$19*(BG153/$W$3)^3+'LED Curve'!$D$20*(BG153/$W$3)^2+'LED Curve'!$D$21*(BG153/$W$3)^1+'LED Curve'!$D$22)*$AC$3*$W$3))</f>
        <v>2168.6434834547431</v>
      </c>
      <c r="FL153">
        <f>IF($W$4=0,0,IF(BH153&lt;=0,0,('LED Curve'!$D$19*(BH153/$W$4)^3+'LED Curve'!$D$20*(BH153/$W$4)^2+'LED Curve'!$D$21*(BH153/$W$4)^1+'LED Curve'!$D$22)*$AC$4*$W$4))</f>
        <v>0</v>
      </c>
      <c r="FM153">
        <f>IF($W$5=0,0,IF(BI153&lt;=0,0,('LED Curve'!$D$19*(BI153/$W$5)^3+'LED Curve'!$D$20*(BI153/$W$5)^2+'LED Curve'!$D$21*(BI153/$W$5)^1+'LED Curve'!$D$22)*$AC$5*$W$5))</f>
        <v>0</v>
      </c>
      <c r="FN153">
        <f>IF($W$6=0,0,IF(BJ153&lt;=0,0,('LED Curve'!$D$19*(BJ153/$W$6)^3+'LED Curve'!$D$20*(BJ153/$W$6)^2+'LED Curve'!$D$21*(BJ153/$W$6)^1+'LED Curve'!$D$22)*$AC$6*$W$6))</f>
        <v>0</v>
      </c>
      <c r="FO153">
        <f>IF($Z$2=0,0,IF(BK153&lt;=0,0,('LED Curve'!$D$19*(BK153/$Z$2)^3+'LED Curve'!$D$20*(BK153/$Z$2)^2+'LED Curve'!$D$21*(BK153/$Z$2)^1+'LED Curve'!$D$22)*$AE$2*$Z$2))</f>
        <v>0</v>
      </c>
      <c r="FP153">
        <f>IF($Z$3=0,0,IF(BL153&lt;=0,0,('LED Curve'!$D$19*(BL153/$Z$3)^3+'LED Curve'!$D$20*(BL153/$Z$3)^2+'LED Curve'!$D$21*(BL153/$Z$3)^1+'LED Curve'!$D$22)*$AE$3*$Z$3))</f>
        <v>0</v>
      </c>
      <c r="FQ153">
        <f>IF($Z$4=0,0,IF(BM153&lt;=0,0,('LED Curve'!$D$19*(BM153/$Z$4)^3+'LED Curve'!$D$20*(BM153/$Z$4)^2+'LED Curve'!$D$21*(BM153/$Z$4)^1+'LED Curve'!$D$22)*$AE$4*$Z$4))</f>
        <v>0</v>
      </c>
      <c r="FR153">
        <f>IF($Z$5=0,0,IF(BN153&lt;=0,0,('LED Curve'!$D$19*(BN153/$Z$5)^3+'LED Curve'!$D$20*(BN153/$Z$5)^2+'LED Curve'!$D$21*(BN153/$Z$5)^1+'LED Curve'!$D$22)*$AE$5*$Z$5))</f>
        <v>0</v>
      </c>
      <c r="FS153">
        <f>IF($Z$6=0,0,IF(BO153&lt;=0,0,('LED Curve'!$D$19*(BO153/$Z$6)^3+'LED Curve'!$D$20*(BO153/$Z$6)^2+'LED Curve'!$D$21*(BO153/$Z$6)^1+'LED Curve'!$D$22)*$AE$6*$Z$6))</f>
        <v>0</v>
      </c>
      <c r="FU153">
        <f>IF($W$2=0,0,IF(BQ153&lt;=0,0,('LED Curve'!$D$19*(BQ153/$W$2)^3+'LED Curve'!$D$20*(BQ153/$W$2)^2+'LED Curve'!$D$21*(BQ153/$W$2)^1+'LED Curve'!$D$22)*$AC$2*$W$2))</f>
        <v>880.78622649365195</v>
      </c>
      <c r="FV153">
        <f>IF($W$3=0,0,IF(BR153&lt;=0,0,('LED Curve'!$D$19*(BR153/$W$3)^3+'LED Curve'!$D$20*(BR153/$W$3)^2+'LED Curve'!$D$21*(BR153/$W$3)^1+'LED Curve'!$D$22)*$AC$3*$W$3))</f>
        <v>2201.9655662341297</v>
      </c>
      <c r="FW153">
        <f>IF($W$4=0,0,IF(BS153&lt;=0,0,('LED Curve'!$D$19*(BS153/$W$4)^3+'LED Curve'!$D$20*(BS153/$W$4)^2+'LED Curve'!$D$21*(BS153/$W$4)^1+'LED Curve'!$D$22)*$AC$4*$W$4))</f>
        <v>1981.7690096107169</v>
      </c>
      <c r="FX153">
        <f>IF($W$5=0,0,IF(BT153&lt;=0,0,('LED Curve'!$D$19*(BT153/$W$5)^3+'LED Curve'!$D$20*(BT153/$W$5)^2+'LED Curve'!$D$21*(BT153/$W$5)^1+'LED Curve'!$D$22)*$AC$5*$W$5))</f>
        <v>0</v>
      </c>
      <c r="FY153">
        <f>IF($W$6=0,0,IF(BU153&lt;=0,0,('LED Curve'!$D$19*(BU153/$W$6)^3+'LED Curve'!$D$20*(BU153/$W$6)^2+'LED Curve'!$D$21*(BU153/$W$6)^1+'LED Curve'!$D$22)*$AC$6*$W$6))</f>
        <v>0</v>
      </c>
      <c r="FZ153">
        <f>IF($Z$2=0,0,IF(BV153&lt;=0,0,('LED Curve'!$D$19*(BV153/$Z$2)^3+'LED Curve'!$D$20*(BV153/$Z$2)^2+'LED Curve'!$D$21*(BV153/$Z$2)^1+'LED Curve'!$D$22)*$AE$2*$Z$2))</f>
        <v>0</v>
      </c>
      <c r="GA153">
        <f>IF($Z$3=0,0,IF(BW153&lt;=0,0,('LED Curve'!$D$19*(BW153/$Z$3)^3+'LED Curve'!$D$20*(BW153/$Z$3)^2+'LED Curve'!$D$21*(BW153/$Z$3)^1+'LED Curve'!$D$22)*$AE$3*$Z$3))</f>
        <v>0</v>
      </c>
      <c r="GB153">
        <f>IF($Z$4=0,0,IF(BX153&lt;=0,0,('LED Curve'!$D$19*(BX153/$Z$4)^3+'LED Curve'!$D$20*(BX153/$Z$4)^2+'LED Curve'!$D$21*(BX153/$Z$4)^1+'LED Curve'!$D$22)*$AE$4*$Z$4))</f>
        <v>0</v>
      </c>
      <c r="GC153">
        <f>IF($Z$5=0,0,IF(BY153&lt;=0,0,('LED Curve'!$D$19*(BY153/$Z$5)^3+'LED Curve'!$D$20*(BY153/$Z$5)^2+'LED Curve'!$D$21*(BY153/$Z$5)^1+'LED Curve'!$D$22)*$AE$5*$Z$5))</f>
        <v>0</v>
      </c>
      <c r="GD153">
        <f>IF($Z$6=0,0,IF(BZ153&lt;=0,0,('LED Curve'!$D$19*(BZ153/$Z$6)^3+'LED Curve'!$D$20*(BZ153/$Z$6)^2+'LED Curve'!$D$21*(BZ153/$Z$6)^1+'LED Curve'!$D$22)*$AE$6*$Z$6))</f>
        <v>0</v>
      </c>
      <c r="GF153">
        <f>IF($W$2=0,0,IF(CB153&lt;=0,0,('LED Curve'!$D$19*(CB153/$W$2)^3+'LED Curve'!$D$20*(CB153/$W$2)^2+'LED Curve'!$D$21*(CB153/$W$2)^1+'LED Curve'!$D$22)*$AC$2*$W$2))</f>
        <v>894.19913780542572</v>
      </c>
      <c r="GG153">
        <f>IF($W$3=0,0,IF(CC153&lt;=0,0,('LED Curve'!$D$19*(CC153/$W$3)^3+'LED Curve'!$D$20*(CC153/$W$3)^2+'LED Curve'!$D$21*(CC153/$W$3)^1+'LED Curve'!$D$22)*$AC$3*$W$3))</f>
        <v>2235.4978445135644</v>
      </c>
      <c r="GH153">
        <f>IF($W$4=0,0,IF(CD153&lt;=0,0,('LED Curve'!$D$19*(CD153/$W$4)^3+'LED Curve'!$D$20*(CD153/$W$4)^2+'LED Curve'!$D$21*(CD153/$W$4)^1+'LED Curve'!$D$22)*$AC$4*$W$4))</f>
        <v>2011.9480600622078</v>
      </c>
      <c r="GI153">
        <f>IF($W$5=0,0,IF(CE153&lt;=0,0,('LED Curve'!$D$19*(CE153/$W$5)^3+'LED Curve'!$D$20*(CE153/$W$5)^2+'LED Curve'!$D$21*(CE153/$W$5)^1+'LED Curve'!$D$22)*$AC$5*$W$5))</f>
        <v>0</v>
      </c>
      <c r="GJ153">
        <f>IF($W$6=0,0,IF(CF153&lt;=0,0,('LED Curve'!$D$19*(CF153/$W$6)^3+'LED Curve'!$D$20*(CF153/$W$6)^2+'LED Curve'!$D$21*(CF153/$W$6)^1+'LED Curve'!$D$22)*$AC$6*$W$6))</f>
        <v>0</v>
      </c>
      <c r="GK153">
        <f>IF($Z$2=0,0,IF(CG153&lt;=0,0,('LED Curve'!$D$19*(CG153/$Z$2)^3+'LED Curve'!$D$20*(CG153/$Z$2)^2+'LED Curve'!$D$21*(CG153/$Z$2)^1+'LED Curve'!$D$22)*$AE$2*$Z$2))</f>
        <v>0</v>
      </c>
      <c r="GL153">
        <f>IF($Z$3=0,0,IF(CH153&lt;=0,0,('LED Curve'!$D$19*(CH153/$Z$3)^3+'LED Curve'!$D$20*(CH153/$Z$3)^2+'LED Curve'!$D$21*(CH153/$Z$3)^1+'LED Curve'!$D$22)*$AE$3*$Z$3))</f>
        <v>0</v>
      </c>
      <c r="GM153">
        <f>IF($Z$4=0,0,IF(CI153&lt;=0,0,('LED Curve'!$D$19*(CI153/$Z$4)^3+'LED Curve'!$D$20*(CI153/$Z$4)^2+'LED Curve'!$D$21*(CI153/$Z$4)^1+'LED Curve'!$D$22)*$AE$4*$Z$4))</f>
        <v>0</v>
      </c>
      <c r="GN153">
        <f>IF($Z$5=0,0,IF(CJ153&lt;=0,0,('LED Curve'!$D$19*(CJ153/$Z$5)^3+'LED Curve'!$D$20*(CJ153/$Z$5)^2+'LED Curve'!$D$21*(CJ153/$Z$5)^1+'LED Curve'!$D$22)*$AE$5*$Z$5))</f>
        <v>0</v>
      </c>
      <c r="GO153">
        <f>IF($Z$6=0,0,IF(CK153&lt;=0,0,('LED Curve'!$D$19*(CK153/$Z$6)^3+'LED Curve'!$D$20*(CK153/$Z$6)^2+'LED Curve'!$D$21*(CK153/$Z$6)^1+'LED Curve'!$D$22)*$AE$6*$Z$6))</f>
        <v>0</v>
      </c>
      <c r="GQ153">
        <f t="shared" si="338"/>
        <v>3036.1008768366405</v>
      </c>
      <c r="GR153">
        <f t="shared" si="266"/>
        <v>1271.2049914190625</v>
      </c>
      <c r="GS153">
        <f t="shared" si="339"/>
        <v>5064.5208023384985</v>
      </c>
      <c r="GT153">
        <f t="shared" si="267"/>
        <v>2756.2948854993829</v>
      </c>
      <c r="GU153">
        <f t="shared" si="340"/>
        <v>5141.6450423811984</v>
      </c>
      <c r="GV153">
        <f t="shared" si="268"/>
        <v>2579.532997822861</v>
      </c>
    </row>
    <row r="154" spans="1:204" ht="16.899999999999999">
      <c r="A154">
        <v>143</v>
      </c>
      <c r="B154">
        <f t="shared" si="229"/>
        <v>4.6549479166666666E-3</v>
      </c>
      <c r="C154" s="50">
        <f t="shared" si="230"/>
        <v>148.75468026541296</v>
      </c>
      <c r="D154" s="50">
        <f t="shared" si="231"/>
        <v>165.43853362823663</v>
      </c>
      <c r="E154" s="50">
        <f t="shared" si="232"/>
        <v>182.1223869910603</v>
      </c>
      <c r="G154" s="52">
        <f t="shared" si="233"/>
        <v>2.3611854010383007</v>
      </c>
      <c r="H154" s="52">
        <f t="shared" si="234"/>
        <v>2.6260084702894702</v>
      </c>
      <c r="I154" s="52">
        <f t="shared" si="235"/>
        <v>2.8908315395406396</v>
      </c>
      <c r="J154" s="52">
        <f>IF(C154&lt;Calculation!D$19,0,G154)</f>
        <v>2.3611854010383007</v>
      </c>
      <c r="K154" s="52">
        <f>IF(D154&lt;Calculation!D$19,0,H154)</f>
        <v>2.6260084702894702</v>
      </c>
      <c r="L154" s="52">
        <f>IF(E154&lt;Calculation!D$19,0,I154)</f>
        <v>2.8908315395406396</v>
      </c>
      <c r="M154" s="52">
        <f>IF(IF(C154&lt;Calculation!D$19,0,C154*(R$3/(R$2+R$3)))&gt;0,$H$2*SIN(2*PI()*$E$2*B154)+$H$5,0)</f>
        <v>2.3775898955296739</v>
      </c>
      <c r="N154" s="52">
        <f>IF(IF(D154&lt;Calculation!D$19,0,D154*(R$3/(R$2+R$3)))&gt;0,$J$2*SIN(2*PI()*$E$2*B154)+$J$5,0)</f>
        <v>2.4482850580537332</v>
      </c>
      <c r="O154" s="52">
        <f>IF(IF(E154&lt;Calculation!D$19,0,E154*(R$3/(R$2+R$3)))&gt;0,$L$2*SIN(2*PI()*$E$2*B154)+$L$5,0)</f>
        <v>2.5255276462256884</v>
      </c>
      <c r="Q154" s="55">
        <f>(M154/Design!C$43)*10^3</f>
        <v>264.1766550588527</v>
      </c>
      <c r="R154" s="55">
        <f>(N154/Design!C$43)*10^3</f>
        <v>272.03167311708148</v>
      </c>
      <c r="S154" s="55">
        <f>(O154/Design!C$43)*10^3</f>
        <v>280.61418291396541</v>
      </c>
      <c r="U154" s="55">
        <f>(($H$2*SIN(2*PI()*$E$2*B154)+$H$5)/Design!C$43)*10^3</f>
        <v>264.1766550588527</v>
      </c>
      <c r="V154" s="55">
        <f>(($J$2*SIN(2*PI()*$E$2*B154)+$J$5)/Design!C$43)*10^3</f>
        <v>272.03167311708148</v>
      </c>
      <c r="W154" s="55">
        <f>(($L$2*SIN(2*PI()*$E$2*B154)+$L$5)/Design!C$43)*10^3</f>
        <v>280.61418291396541</v>
      </c>
      <c r="Y154" s="99">
        <f>IF(C154&lt;('LED Curve'!$D$14*(U154/$W$2)^3+'LED Curve'!$D$15*(U154/$W$2)^2+'LED Curve'!$D$16*(U154/$W$2)^1+'LED Curve'!$D$17)*$AC$2+((R$5-1)*Design!C$18),0,         ('LED Curve'!$D$14*(U154/$W$2)^3+'LED Curve'!$D$15*(U154/$W$2)^2+'LED Curve'!$D$16*(U154/$W$2)^1+'LED Curve'!$D$17)*$AC$2)</f>
        <v>26.978114815541979</v>
      </c>
      <c r="Z154" s="99">
        <f>IF(Y154=0,0,IF(C154&lt;Y154+('LED Curve'!$D$14*(U154/$W$3)^3+'LED Curve'!$D$15*(U154/$W$3)^2+'LED Curve'!$D$16*(U154/$W$3)^1+'LED Curve'!$D$17)*$AC$3+((R$5-2)*Design!C$18),0,         ('LED Curve'!$D$14*(U154/$W$3)^3+'LED Curve'!$D$15*(U154/$W$3)^2+'LED Curve'!$D$16*(U154/$W$3)^1+'LED Curve'!$D$17)*$AC$3))</f>
        <v>67.445287038854943</v>
      </c>
      <c r="AA154" s="99">
        <f>IF(Z154=0,0,IF(C154&lt;(SUM(Y154:Z154)+('LED Curve'!$D$14*(U154/$W$4)^3+'LED Curve'!$D$15*(U154/$W$4)^2+'LED Curve'!$D$16*(U154/$W$4)^1+'LED Curve'!$D$17)*$AC$4+((R$5-3)*Design!C$18)),0,         ('LED Curve'!$D$14*(U154/$W$4)^3+'LED Curve'!$D$15*(U154/$W$4)^2+'LED Curve'!$D$16*(U154/$W$4)^1+'LED Curve'!$D$17)*$AC$4))</f>
        <v>0</v>
      </c>
      <c r="AB154" s="99">
        <f>IF(AA154=0,0,IF(C154&lt;(SUM(Y154:AA154)+('LED Curve'!$D$14*(U154/$W$5)^3+'LED Curve'!$D$15*(U154/$W$5)^2+'LED Curve'!$D$16*(U154/$W$5)^1+'LED Curve'!$D$17)*$AC$5+((R$5-4)*Design!C$18)),0,         ('LED Curve'!$D$14*(U154/$W$5)^3+'LED Curve'!$D$15*(U154/$W$5)^2+'LED Curve'!$D$16*(U154/$W$5)^1+'LED Curve'!$D$17)*$AC$5))</f>
        <v>0</v>
      </c>
      <c r="AC154" s="99">
        <f>IF(AB154=0,0,IF(C154&lt;(SUM(Y154:AB154)+ ('LED Curve'!$D$14*(U154/$W$6)^3+'LED Curve'!$D$15*(U154/$W$6)^2+'LED Curve'!$D$16*(U154/$W$6)^1+'LED Curve'!$D$17)*$AC$6+((R$5-5)*Design!C$18)),0,         ('LED Curve'!$D$14*(U154/$W$6)^3+'LED Curve'!$D$15*(U154/$W$6)^2+'LED Curve'!$D$16*(U154/$W$6)^1+'LED Curve'!$D$17)*$AC$6))</f>
        <v>0</v>
      </c>
      <c r="AD154" s="99">
        <f>IF(AC154=0,0,IF(C154&lt;(SUM(Y154:AC154)+('LED Curve'!$D$14*(U154/$Z$2)^3+'LED Curve'!$D$15*(U154/$Z$2)^2+'LED Curve'!$D$16*(U154/$Z$2)^1+'LED Curve'!$D$17)*$AE$2+((R$5-6)*Design!C$18)),0,         ('LED Curve'!$D$14*(U154/$Z$2)^3+'LED Curve'!$D$15*(U154/$Z$2)^2+'LED Curve'!$D$16*(U154/$Z$2)^1+'LED Curve'!$D$17)*$AE$2))</f>
        <v>0</v>
      </c>
      <c r="AE154" s="99">
        <f>IF(AD154=0,0,IF(C154&lt;(SUM(Y154:AD154)+('LED Curve'!$D$14*(U154/$Z$3)^3+'LED Curve'!$D$15*(U154/$Z$3)^2+'LED Curve'!$D$16*(U154/$Z$3)^1+'LED Curve'!$D$17)*$AE$3+((R$5-7)*Design!C$18)),0,         ('LED Curve'!$D$14*(U154/$Z$3)^3+'LED Curve'!$D$15*(U154/$Z$3)^2+'LED Curve'!$D$16*(U154/$Z$3)^1+'LED Curve'!$D$17)*$AE$3))</f>
        <v>0</v>
      </c>
      <c r="AF154" s="99">
        <f>IF(AE154=0,0,IF(C154&lt;(SUM(Y154:AE154)+('LED Curve'!$D$14*(U154/$Z$4)^3+'LED Curve'!$D$15*(U154/$Z$4)^2+'LED Curve'!$D$16*(U154/$Z$4)^1+'LED Curve'!$D$17)*$AE$4+((R$5-8)*Design!C$18)),0,         ('LED Curve'!$D$14*(U154/$Z$4)^3+'LED Curve'!$D$15*(U154/$Z$4)^2+'LED Curve'!$D$16*(U154/$Z$4)^1+'LED Curve'!$D$17)*$AE$4))</f>
        <v>0</v>
      </c>
      <c r="AG154" s="99">
        <f>IF(AF154=0,0,IF(C154&lt;(SUM(Y154:AF154)+('LED Curve'!$D$14*(U154/$Z$5)^3+'LED Curve'!$D$15*(U154/$Z$5)^2+'LED Curve'!$D$16*(U154/$Z$5)^1+'LED Curve'!$D$17)*$AE$5+((R$5-9)*Design!C$18)),0,         ('LED Curve'!$D$14*(U154/$Z$5)^3+'LED Curve'!$D$15*(U154/$Z$5)^2+'LED Curve'!$D$16*(U154/$Z$5)^1+'LED Curve'!$D$17)*$AE$5))</f>
        <v>0</v>
      </c>
      <c r="AH154" s="99">
        <f>IF(AG154=0,0,IF(C154&lt;(SUM(Y154:AG154)+('LED Curve'!$D$14*(U154/$Z$6)^3+'LED Curve'!$D$15*(U154/$Z$6)^2+'LED Curve'!$D$16*(U154/$Z$6)^1+'LED Curve'!$D$17)*$AE$6+((R$5-10)*Design!C$18)),0,         ('LED Curve'!$D$14*(U154/$Z$6)^3+'LED Curve'!$D$15*(U154/$Z$6)^2+'LED Curve'!$D$16*(U154/$Z$6)^1+'LED Curve'!$D$17)*$AE$6))</f>
        <v>0</v>
      </c>
      <c r="AI154">
        <f t="shared" si="269"/>
        <v>94.423401854396928</v>
      </c>
      <c r="AJ154" s="57">
        <f>IF(D154&lt;('LED Curve'!$D$14*(V154/$W$2)^3+'LED Curve'!$D$15*(V154/$W$2)^2+'LED Curve'!$D$16*(V154/$W$2)^1+'LED Curve'!$D$17)*$AC$2+((R$5-1)*Design!C$18),0,         ('LED Curve'!$D$14*(V154/$W$2)^3+'LED Curve'!$D$15*(V154/$W$2)^2+'LED Curve'!$D$16*(V154/$W$2)^1+'LED Curve'!$D$17)*$AC$2)</f>
        <v>26.971231644138271</v>
      </c>
      <c r="AK154" s="57">
        <f>IF(AJ154=0,0,IF(D154&lt;AJ154+('LED Curve'!$D$14*(V154/$W$3)^3+'LED Curve'!$D$15*(V154/$W$3)^2+'LED Curve'!$D$16*(V154/$W$3)^1+'LED Curve'!$D$17)*$AC$3+((R$5-1)*Design!C$18),0,         ('LED Curve'!$D$14*(V154/$W$3)^3+'LED Curve'!$D$15*(V154/$W$3)^2+'LED Curve'!$D$16*(V154/$W$3)^1+'LED Curve'!$D$17)*$AC$3))</f>
        <v>67.428079110345678</v>
      </c>
      <c r="AL154" s="57">
        <f>IF(AK154=0,0,IF(D154&lt;(SUM(AJ154:AK154)+('LED Curve'!$D$14*(V154/$W$4)^3+'LED Curve'!$D$15*(V154/$W$4)^2+'LED Curve'!$D$16*(V154/$W$4)^1+'LED Curve'!$D$17)*$AC$4+((R$5-1)*Design!C$18)),0,         ('LED Curve'!$D$14*(V154/$W$4)^3+'LED Curve'!$D$15*(V154/$W$4)^2+'LED Curve'!$D$16*(V154/$W$4)^1+'LED Curve'!$D$17)*$AC$4))</f>
        <v>60.68527119931111</v>
      </c>
      <c r="AM154" s="57">
        <f>IF(AL154=0,0,IF(D154&lt;(SUM(AJ154:AL154)+('LED Curve'!$D$14*(V154/$W$5)^3+'LED Curve'!$D$15*(V154/$W$5)^2+'LED Curve'!$D$16*(V154/$W$5)^1+'LED Curve'!$D$17)*$AC$5+((R$5-1)*Design!C$18)),0,         ('LED Curve'!$D$14*(V154/$W$5)^3+'LED Curve'!$D$15*(V154/$W$5)^2+'LED Curve'!$D$16*(V154/$W$5)^1+'LED Curve'!$D$17)*$AC$5))</f>
        <v>0</v>
      </c>
      <c r="AN154" s="57">
        <f>IF(AM154=0,0,IF(D154&lt;(SUM(AJ154:AM154)+ ('LED Curve'!$D$14*(V154/$W$6)^3+'LED Curve'!$D$15*(V154/$W$6)^2+'LED Curve'!$D$16*(V154/$W$6)^1+'LED Curve'!$D$17)*$AC$6+((R$5-1)*Design!C$18)),0,         ('LED Curve'!$D$14*(V154/$W$6)^3+'LED Curve'!$D$15*(V154/$W$6)^2+'LED Curve'!$D$16*(V154/$W$6)^1+'LED Curve'!$D$17)*$AC$6))</f>
        <v>0</v>
      </c>
      <c r="AO154" s="57">
        <f>IF(AN154=0,0,IF(D154&lt;(SUM(AJ154:AN154)+('LED Curve'!$D$14*(V154/$Z$2)^3+'LED Curve'!$D$15*(V154/$Z$2)^2+'LED Curve'!$D$16*(V154/$Z$2)^1+'LED Curve'!$D$17)*$AE$2+((R$5-1)*Design!C$18)),0,         ('LED Curve'!$D$14*(V154/$Z$2)^3+'LED Curve'!$D$15*(V154/$Z$2)^2+'LED Curve'!$D$16*(V154/$Z$2)^1+'LED Curve'!$D$17)*$AE$2))</f>
        <v>0</v>
      </c>
      <c r="AP154" s="57">
        <f>IF(AO154=0,0,IF(D154&lt;(SUM(AJ154:AO154)+('LED Curve'!$D$14*(V154/$Z$3)^3+'LED Curve'!$D$15*(V154/$Z$3)^2+'LED Curve'!$D$16*(V154/$Z$3)^1+'LED Curve'!$D$17)*$AE$3+((R$5-1)*Design!C$18)),0,         ('LED Curve'!$D$14*(V154/$Z$3)^3+'LED Curve'!$D$15*(V154/$Z$3)^2+'LED Curve'!$D$16*(V154/$Z$3)^1+'LED Curve'!$D$17)*$AE$3))</f>
        <v>0</v>
      </c>
      <c r="AQ154" s="57">
        <f>IF(AP154=0,0,IF(D154&lt;(SUM(AJ154:AP154)+('LED Curve'!$D$14*(V154/$Z$4)^3+'LED Curve'!$D$15*(V154/$Z$4)^2+'LED Curve'!$D$16*(V154/$Z$4)^1+'LED Curve'!$D$17)*$AE$4+((R$5-1)*Design!C$18)),0,         ('LED Curve'!$D$14*(V154/$Z$4)^3+'LED Curve'!$D$15*(V154/$Z$4)^2+'LED Curve'!$D$16*(V154/$Z$4)^1+'LED Curve'!$D$17)*$AE$4))</f>
        <v>0</v>
      </c>
      <c r="AR154" s="57">
        <f>IF(AQ154=0,0,IF(D154&lt;(SUM(AJ154:AQ154)+('LED Curve'!$D$14*(V154/$Z$5)^3+'LED Curve'!$D$15*(V154/$Z$5)^2+'LED Curve'!$D$16*(V154/$Z$5)^1+'LED Curve'!$D$17)*$AE$5+((R$5-1)*Design!C$18)),0,         ('LED Curve'!$D$14*(V154/$Z$5)^3+'LED Curve'!$D$15*(V154/$Z$5)^2+'LED Curve'!$D$16*(V154/$Z$5)^1+'LED Curve'!$D$17)*$AE$5))</f>
        <v>0</v>
      </c>
      <c r="AS154" s="57">
        <f>IF(AR154=0,0,IF(D154&lt;(SUM(AJ154:AR154)+('LED Curve'!$D$14*(V154/$Z$6)^3+'LED Curve'!$D$15*(V154/$Z$6)^2+'LED Curve'!$D$16*(V154/$Z$6)^1+'LED Curve'!$D$17)*$AE$6+((R$5-1)*Design!C$18)),0,         ('LED Curve'!$D$14*(V154/$Z$6)^3+'LED Curve'!$D$15*(V154/$Z$6)^2+'LED Curve'!$D$16*(V154/$Z$6)^1+'LED Curve'!$D$17)*$AE$6))</f>
        <v>0</v>
      </c>
      <c r="AU154" s="59">
        <f>IF(E154&lt;('LED Curve'!$D$14*(W154/$W$2)^3+'LED Curve'!$D$15*(W154/$W$2)^2+'LED Curve'!$D$16*(W154/$W$2)^1+'LED Curve'!$D$17)*$AC$2+((R$5-1)*Design!C$18),0,         ('LED Curve'!$D$14*(W154/$W$2)^3+'LED Curve'!$D$15*(W154/$W$2)^2+'LED Curve'!$D$16*(W154/$W$2)^1+'LED Curve'!$D$17)*$AC$2)</f>
        <v>26.943025351582488</v>
      </c>
      <c r="AV154" s="59">
        <f>IF(AU154=0,0,IF(E154&lt;AU154+('LED Curve'!$D$14*(W154/$W$3)^3+'LED Curve'!$D$15*(W154/$W$3)^2+'LED Curve'!$D$16*(W154/$W$3)^1+'LED Curve'!$D$17)*$AC$3+((R$5-2)*Design!C$18),0,         ('LED Curve'!$D$14*(W154/$W$3)^3+'LED Curve'!$D$15*(W154/$W$3)^2+'LED Curve'!$D$16*(W154/$W$3)^1+'LED Curve'!$D$17)*$AC$3))</f>
        <v>67.357563378956215</v>
      </c>
      <c r="AW154" s="59">
        <f>IF(AV154=0,0,IF(E154&lt;(SUM(AU154:AV154)+('LED Curve'!$D$14*(W154/$W$4)^3+'LED Curve'!$D$15*(W154/$W$4)^2+'LED Curve'!$D$16*(W154/$W$4)^1+'LED Curve'!$D$17)*$AC$4+((R$5-3)*Design!C$18)),0,         ('LED Curve'!$D$14*(W154/$W$4)^3+'LED Curve'!$D$15*(W154/$W$4)^2+'LED Curve'!$D$16*(W154/$W$4)^1+'LED Curve'!$D$17)*$AC$4))</f>
        <v>60.621807041060599</v>
      </c>
      <c r="AX154" s="59">
        <f>IF(AW154=0,0,IF(E154&lt;(SUM(AU154:AW154)+('LED Curve'!$D$14*(W154/$W$5)^3+'LED Curve'!$D$15*(W154/$W$5)^2+'LED Curve'!$D$16*(W154/$W$5)^1+'LED Curve'!$D$17)*$AC$5+((R$5-4)*Design!C$18)),0,         ('LED Curve'!$D$14*(W154/$W$5)^3+'LED Curve'!$D$15*(W154/$W$5)^2+'LED Curve'!$D$16*(W154/$W$5)^1+'LED Curve'!$D$17)*$AC$5))</f>
        <v>0</v>
      </c>
      <c r="AY154" s="59">
        <f>IF(AX154=0,0,IF(E154&lt;(SUM(AU154:AX154)+ ('LED Curve'!$D$14*(W154/$W$6)^3+'LED Curve'!$D$15*(W154/$W$6)^2+'LED Curve'!$D$16*(W154/$W$6)^1+'LED Curve'!$D$17)*$AC$6+((R$5-5)*Design!C$18)),0,         ('LED Curve'!$D$14*(W154/$W$6)^3+'LED Curve'!$D$15*(W154/$W$6)^2+'LED Curve'!$D$16*(W154/$W$6)^1+'LED Curve'!$D$17)*$AC$6))</f>
        <v>0</v>
      </c>
      <c r="AZ154" s="59">
        <f>IF(AY154=0,0,IF(E154&lt;(SUM(AU154:AY154)+('LED Curve'!$D$14*(W154/$Z$2)^3+'LED Curve'!$D$15*(W154/$Z$2)^2+'LED Curve'!$D$16*(W154/$Z$2)^1+'LED Curve'!$D$17)*$AE$2+((R$5-6)*Design!C$18)),0,         ('LED Curve'!$D$14*(W154/$Z$2)^3+'LED Curve'!$D$15*(W154/$Z$2)^2+'LED Curve'!$D$16*(W154/$Z$2)^1+'LED Curve'!$D$17)*$AE$2))</f>
        <v>0</v>
      </c>
      <c r="BA154" s="59">
        <f>IF(AZ154=0,0,IF(E154&lt;(SUM(AU154:AZ154)+('LED Curve'!$D$14*(W154/$Z$3)^3+'LED Curve'!$D$15*(W154/$Z$3)^2+'LED Curve'!$D$16*(W154/$Z$3)^1+'LED Curve'!$D$17)*$AE$3+((R$5-7)*Design!C$18)),0,         ('LED Curve'!$D$14*(W154/$Z$3)^3+'LED Curve'!$D$15*(W154/$Z$3)^2+'LED Curve'!$D$16*(W154/$Z$3)^1+'LED Curve'!$D$17)*$AE$3))</f>
        <v>0</v>
      </c>
      <c r="BB154" s="59">
        <f>IF(BA154=0,0,IF(E154&lt;(SUM(AU154:BA154)+('LED Curve'!$D$14*(W154/$Z$4)^3+'LED Curve'!$D$15*(W154/$Z$4)^2+'LED Curve'!$D$16*(W154/$Z$4)^1+'LED Curve'!$D$17)*$AE$4+((R$5-8)*Design!C$18)),0,         ('LED Curve'!$D$14*(W154/$Z$4)^3+'LED Curve'!$D$15*(W154/$Z$4)^2+'LED Curve'!$D$16*(W154/$Z$4)^1+'LED Curve'!$D$17)*$AE$4))</f>
        <v>0</v>
      </c>
      <c r="BC154" s="59">
        <f>IF(BB154=0,0,IF(E154&lt;(SUM(AU154:BB154)+('LED Curve'!$D$14*(W154/$Z$5)^3+'LED Curve'!$D$15*(W154/$Z$5)^2+'LED Curve'!$D$16*(W154/$Z$5)^1+'LED Curve'!$D$17)*$AE$5+((R$5-9)*Design!C$18)),0,         ('LED Curve'!$D$14*(W154/$Z$5)^3+'LED Curve'!$D$15*(W154/$Z$5)^2+'LED Curve'!$D$16*(W154/$Z$5)^1+'LED Curve'!$D$17)*$AE$5))</f>
        <v>0</v>
      </c>
      <c r="BD154" s="59">
        <f>IF(BC154=0,0,IF(E154&lt;(SUM(AU154:BC154)+('LED Curve'!$D$14*(W154/$Z$6)^3+'LED Curve'!$D$15*(W154/$Z$6)^2+'LED Curve'!$D$16*(W154/$Z$6)^1+'LED Curve'!$D$17)*$AE$6+((R$5-10)*Design!C$18)),0,         ('LED Curve'!$D$14*(W154/$Z$6)^3+'LED Curve'!$D$15*(W154/$Z$6)^2+'LED Curve'!$D$16*(W154/$Z$6)^1+'LED Curve'!$D$17)*$AE$6))</f>
        <v>0</v>
      </c>
      <c r="BE154">
        <f t="shared" si="270"/>
        <v>154.9223957715993</v>
      </c>
      <c r="BF154" s="64">
        <f t="shared" si="236"/>
        <v>264.1766550588527</v>
      </c>
      <c r="BG154" s="64">
        <f t="shared" si="237"/>
        <v>264.1766550588527</v>
      </c>
      <c r="BH154" s="64">
        <f t="shared" si="238"/>
        <v>0</v>
      </c>
      <c r="BI154" s="64">
        <f t="shared" si="239"/>
        <v>0</v>
      </c>
      <c r="BJ154" s="64">
        <f t="shared" si="240"/>
        <v>0</v>
      </c>
      <c r="BK154" s="64">
        <f t="shared" si="241"/>
        <v>0</v>
      </c>
      <c r="BL154" s="64">
        <f t="shared" si="242"/>
        <v>0</v>
      </c>
      <c r="BM154" s="64">
        <f t="shared" si="243"/>
        <v>0</v>
      </c>
      <c r="BN154" s="64">
        <f t="shared" si="244"/>
        <v>0</v>
      </c>
      <c r="BO154" s="64">
        <f t="shared" si="245"/>
        <v>0</v>
      </c>
      <c r="BQ154" s="67">
        <f t="shared" si="246"/>
        <v>272.03167311708148</v>
      </c>
      <c r="BR154" s="67">
        <f t="shared" si="247"/>
        <v>272.03167311708148</v>
      </c>
      <c r="BS154" s="67">
        <f t="shared" si="248"/>
        <v>272.03167311708148</v>
      </c>
      <c r="BT154" s="67">
        <f t="shared" si="249"/>
        <v>0</v>
      </c>
      <c r="BU154" s="67">
        <f t="shared" si="250"/>
        <v>0</v>
      </c>
      <c r="BV154" s="67">
        <f t="shared" si="251"/>
        <v>0</v>
      </c>
      <c r="BW154" s="67">
        <f t="shared" si="252"/>
        <v>0</v>
      </c>
      <c r="BX154" s="67">
        <f t="shared" si="253"/>
        <v>0</v>
      </c>
      <c r="BY154" s="67">
        <f t="shared" si="254"/>
        <v>0</v>
      </c>
      <c r="BZ154" s="67">
        <f t="shared" si="255"/>
        <v>0</v>
      </c>
      <c r="CB154" s="70">
        <f t="shared" si="256"/>
        <v>280.61418291396541</v>
      </c>
      <c r="CC154" s="70">
        <f t="shared" si="257"/>
        <v>280.61418291396541</v>
      </c>
      <c r="CD154" s="70">
        <f t="shared" si="258"/>
        <v>280.61418291396541</v>
      </c>
      <c r="CE154" s="70">
        <f t="shared" si="259"/>
        <v>0</v>
      </c>
      <c r="CF154" s="70">
        <f t="shared" si="260"/>
        <v>0</v>
      </c>
      <c r="CG154" s="70">
        <f t="shared" si="261"/>
        <v>0</v>
      </c>
      <c r="CH154" s="70">
        <f t="shared" si="262"/>
        <v>0</v>
      </c>
      <c r="CI154" s="70">
        <f t="shared" si="263"/>
        <v>0</v>
      </c>
      <c r="CJ154" s="70">
        <f t="shared" si="264"/>
        <v>0</v>
      </c>
      <c r="CK154" s="70">
        <f t="shared" si="265"/>
        <v>0</v>
      </c>
      <c r="CL154">
        <f t="shared" si="271"/>
        <v>841.84254874189628</v>
      </c>
      <c r="CM154" s="64">
        <f t="shared" si="272"/>
        <v>264.1766550588527</v>
      </c>
      <c r="CN154" s="64">
        <f t="shared" si="273"/>
        <v>264.1766550588527</v>
      </c>
      <c r="CO154" s="64">
        <f t="shared" si="274"/>
        <v>0</v>
      </c>
      <c r="CP154" s="64">
        <f t="shared" si="275"/>
        <v>0</v>
      </c>
      <c r="CQ154" s="64">
        <f t="shared" si="276"/>
        <v>0</v>
      </c>
      <c r="CR154" s="64">
        <f t="shared" si="277"/>
        <v>0</v>
      </c>
      <c r="CS154" s="64">
        <f t="shared" si="278"/>
        <v>0</v>
      </c>
      <c r="CT154" s="64">
        <f t="shared" si="279"/>
        <v>0</v>
      </c>
      <c r="CU154" s="64">
        <f t="shared" si="280"/>
        <v>0</v>
      </c>
      <c r="CV154" s="64">
        <f t="shared" si="281"/>
        <v>0</v>
      </c>
      <c r="CX154" s="103">
        <f t="shared" si="282"/>
        <v>272.03167311708148</v>
      </c>
      <c r="CY154" s="103">
        <f t="shared" si="283"/>
        <v>272.03167311708148</v>
      </c>
      <c r="CZ154" s="103">
        <f t="shared" si="284"/>
        <v>272.03167311708148</v>
      </c>
      <c r="DA154" s="103">
        <f t="shared" si="285"/>
        <v>0</v>
      </c>
      <c r="DB154" s="103">
        <f t="shared" si="286"/>
        <v>0</v>
      </c>
      <c r="DC154" s="103">
        <f t="shared" si="287"/>
        <v>0</v>
      </c>
      <c r="DD154" s="103">
        <f t="shared" si="288"/>
        <v>0</v>
      </c>
      <c r="DE154" s="103">
        <f t="shared" si="289"/>
        <v>0</v>
      </c>
      <c r="DF154" s="103">
        <f t="shared" si="290"/>
        <v>0</v>
      </c>
      <c r="DG154" s="103">
        <f t="shared" si="291"/>
        <v>0</v>
      </c>
      <c r="DI154" s="70">
        <f t="shared" si="292"/>
        <v>280.61418291396541</v>
      </c>
      <c r="DJ154" s="70">
        <f t="shared" si="293"/>
        <v>280.61418291396541</v>
      </c>
      <c r="DK154" s="70">
        <f t="shared" si="294"/>
        <v>280.61418291396541</v>
      </c>
      <c r="DL154" s="70">
        <f t="shared" si="295"/>
        <v>0</v>
      </c>
      <c r="DM154" s="70">
        <f t="shared" si="296"/>
        <v>0</v>
      </c>
      <c r="DN154" s="70">
        <f t="shared" si="297"/>
        <v>0</v>
      </c>
      <c r="DO154" s="70">
        <f t="shared" si="298"/>
        <v>0</v>
      </c>
      <c r="DP154" s="70">
        <f t="shared" si="299"/>
        <v>0</v>
      </c>
      <c r="DQ154" s="70">
        <f t="shared" si="300"/>
        <v>0</v>
      </c>
      <c r="DR154" s="70">
        <f t="shared" si="301"/>
        <v>0</v>
      </c>
      <c r="DT154">
        <f t="shared" si="302"/>
        <v>39.297513856865926</v>
      </c>
      <c r="DU154">
        <f t="shared" si="303"/>
        <v>45.004521100925764</v>
      </c>
      <c r="DV154">
        <f t="shared" si="304"/>
        <v>51.10612481583739</v>
      </c>
      <c r="DX154">
        <f t="shared" si="305"/>
        <v>1.1638786259788394</v>
      </c>
      <c r="DY154">
        <f t="shared" si="306"/>
        <v>1.1697778314909604</v>
      </c>
      <c r="DZ154">
        <f t="shared" si="307"/>
        <v>1.1762528914260371</v>
      </c>
      <c r="EB154">
        <f t="shared" si="308"/>
        <v>7.1269881317635573</v>
      </c>
      <c r="EC154">
        <f t="shared" si="309"/>
        <v>17.817470329408891</v>
      </c>
      <c r="ED154">
        <f t="shared" si="310"/>
        <v>0</v>
      </c>
      <c r="EE154">
        <f t="shared" si="311"/>
        <v>0</v>
      </c>
      <c r="EF154">
        <f t="shared" si="312"/>
        <v>0</v>
      </c>
      <c r="EG154">
        <f t="shared" si="313"/>
        <v>0</v>
      </c>
      <c r="EH154">
        <f t="shared" si="314"/>
        <v>0</v>
      </c>
      <c r="EI154">
        <f t="shared" si="315"/>
        <v>0</v>
      </c>
      <c r="EJ154">
        <f t="shared" si="316"/>
        <v>0</v>
      </c>
      <c r="EK154">
        <f t="shared" si="317"/>
        <v>0</v>
      </c>
      <c r="EM154">
        <f t="shared" si="318"/>
        <v>7.3370292701833062</v>
      </c>
      <c r="EN154">
        <f t="shared" si="319"/>
        <v>18.342573175458266</v>
      </c>
      <c r="EO154">
        <f t="shared" si="320"/>
        <v>16.508315857912439</v>
      </c>
      <c r="EP154">
        <f t="shared" si="321"/>
        <v>0</v>
      </c>
      <c r="EQ154">
        <f t="shared" si="322"/>
        <v>0</v>
      </c>
      <c r="ER154">
        <f t="shared" si="323"/>
        <v>0</v>
      </c>
      <c r="ES154">
        <f t="shared" si="324"/>
        <v>0</v>
      </c>
      <c r="ET154">
        <f t="shared" si="325"/>
        <v>0</v>
      </c>
      <c r="EU154">
        <f t="shared" si="326"/>
        <v>0</v>
      </c>
      <c r="EV154">
        <f t="shared" si="327"/>
        <v>0</v>
      </c>
      <c r="EX154">
        <f t="shared" si="328"/>
        <v>7.5605950442645753</v>
      </c>
      <c r="EY154">
        <f t="shared" si="329"/>
        <v>18.901487610661437</v>
      </c>
      <c r="EZ154">
        <f t="shared" si="330"/>
        <v>17.011338849595298</v>
      </c>
      <c r="FA154">
        <f t="shared" si="331"/>
        <v>0</v>
      </c>
      <c r="FB154">
        <f t="shared" si="332"/>
        <v>0</v>
      </c>
      <c r="FC154">
        <f t="shared" si="333"/>
        <v>0</v>
      </c>
      <c r="FD154">
        <f t="shared" si="334"/>
        <v>0</v>
      </c>
      <c r="FE154">
        <f t="shared" si="335"/>
        <v>0</v>
      </c>
      <c r="FF154">
        <f t="shared" si="336"/>
        <v>0</v>
      </c>
      <c r="FG154">
        <f t="shared" si="337"/>
        <v>0</v>
      </c>
      <c r="FJ154">
        <f>IF($W$2=0,0,IF(BF154&lt;=0,0,('LED Curve'!$D$19*(BF154/$W$2)^3+'LED Curve'!$D$20*(BF154/$W$2)^2+'LED Curve'!$D$21*(BF154/$W$2)^1+'LED Curve'!$D$22)*$AC$2*$W$2))</f>
        <v>866.43370497012268</v>
      </c>
      <c r="FK154">
        <f>IF($W$3=0,0,IF(BG154&lt;=0,0,('LED Curve'!$D$19*(BG154/$W$3)^3+'LED Curve'!$D$20*(BG154/$W$3)^2+'LED Curve'!$D$21*(BG154/$W$3)^1+'LED Curve'!$D$22)*$AC$3*$W$3))</f>
        <v>2166.0842624253069</v>
      </c>
      <c r="FL154">
        <f>IF($W$4=0,0,IF(BH154&lt;=0,0,('LED Curve'!$D$19*(BH154/$W$4)^3+'LED Curve'!$D$20*(BH154/$W$4)^2+'LED Curve'!$D$21*(BH154/$W$4)^1+'LED Curve'!$D$22)*$AC$4*$W$4))</f>
        <v>0</v>
      </c>
      <c r="FM154">
        <f>IF($W$5=0,0,IF(BI154&lt;=0,0,('LED Curve'!$D$19*(BI154/$W$5)^3+'LED Curve'!$D$20*(BI154/$W$5)^2+'LED Curve'!$D$21*(BI154/$W$5)^1+'LED Curve'!$D$22)*$AC$5*$W$5))</f>
        <v>0</v>
      </c>
      <c r="FN154">
        <f>IF($W$6=0,0,IF(BJ154&lt;=0,0,('LED Curve'!$D$19*(BJ154/$W$6)^3+'LED Curve'!$D$20*(BJ154/$W$6)^2+'LED Curve'!$D$21*(BJ154/$W$6)^1+'LED Curve'!$D$22)*$AC$6*$W$6))</f>
        <v>0</v>
      </c>
      <c r="FO154">
        <f>IF($Z$2=0,0,IF(BK154&lt;=0,0,('LED Curve'!$D$19*(BK154/$Z$2)^3+'LED Curve'!$D$20*(BK154/$Z$2)^2+'LED Curve'!$D$21*(BK154/$Z$2)^1+'LED Curve'!$D$22)*$AE$2*$Z$2))</f>
        <v>0</v>
      </c>
      <c r="FP154">
        <f>IF($Z$3=0,0,IF(BL154&lt;=0,0,('LED Curve'!$D$19*(BL154/$Z$3)^3+'LED Curve'!$D$20*(BL154/$Z$3)^2+'LED Curve'!$D$21*(BL154/$Z$3)^1+'LED Curve'!$D$22)*$AE$3*$Z$3))</f>
        <v>0</v>
      </c>
      <c r="FQ154">
        <f>IF($Z$4=0,0,IF(BM154&lt;=0,0,('LED Curve'!$D$19*(BM154/$Z$4)^3+'LED Curve'!$D$20*(BM154/$Z$4)^2+'LED Curve'!$D$21*(BM154/$Z$4)^1+'LED Curve'!$D$22)*$AE$4*$Z$4))</f>
        <v>0</v>
      </c>
      <c r="FR154">
        <f>IF($Z$5=0,0,IF(BN154&lt;=0,0,('LED Curve'!$D$19*(BN154/$Z$5)^3+'LED Curve'!$D$20*(BN154/$Z$5)^2+'LED Curve'!$D$21*(BN154/$Z$5)^1+'LED Curve'!$D$22)*$AE$5*$Z$5))</f>
        <v>0</v>
      </c>
      <c r="FS154">
        <f>IF($Z$6=0,0,IF(BO154&lt;=0,0,('LED Curve'!$D$19*(BO154/$Z$6)^3+'LED Curve'!$D$20*(BO154/$Z$6)^2+'LED Curve'!$D$21*(BO154/$Z$6)^1+'LED Curve'!$D$22)*$AE$6*$Z$6))</f>
        <v>0</v>
      </c>
      <c r="FU154">
        <f>IF($W$2=0,0,IF(BQ154&lt;=0,0,('LED Curve'!$D$19*(BQ154/$W$2)^3+'LED Curve'!$D$20*(BQ154/$W$2)^2+'LED Curve'!$D$21*(BQ154/$W$2)^1+'LED Curve'!$D$22)*$AC$2*$W$2))</f>
        <v>879.72938458150065</v>
      </c>
      <c r="FV154">
        <f>IF($W$3=0,0,IF(BR154&lt;=0,0,('LED Curve'!$D$19*(BR154/$W$3)^3+'LED Curve'!$D$20*(BR154/$W$3)^2+'LED Curve'!$D$21*(BR154/$W$3)^1+'LED Curve'!$D$22)*$AC$3*$W$3))</f>
        <v>2199.3234614537514</v>
      </c>
      <c r="FW154">
        <f>IF($W$4=0,0,IF(BS154&lt;=0,0,('LED Curve'!$D$19*(BS154/$W$4)^3+'LED Curve'!$D$20*(BS154/$W$4)^2+'LED Curve'!$D$21*(BS154/$W$4)^1+'LED Curve'!$D$22)*$AC$4*$W$4))</f>
        <v>1979.3911153083764</v>
      </c>
      <c r="FX154">
        <f>IF($W$5=0,0,IF(BT154&lt;=0,0,('LED Curve'!$D$19*(BT154/$W$5)^3+'LED Curve'!$D$20*(BT154/$W$5)^2+'LED Curve'!$D$21*(BT154/$W$5)^1+'LED Curve'!$D$22)*$AC$5*$W$5))</f>
        <v>0</v>
      </c>
      <c r="FY154">
        <f>IF($W$6=0,0,IF(BU154&lt;=0,0,('LED Curve'!$D$19*(BU154/$W$6)^3+'LED Curve'!$D$20*(BU154/$W$6)^2+'LED Curve'!$D$21*(BU154/$W$6)^1+'LED Curve'!$D$22)*$AC$6*$W$6))</f>
        <v>0</v>
      </c>
      <c r="FZ154">
        <f>IF($Z$2=0,0,IF(BV154&lt;=0,0,('LED Curve'!$D$19*(BV154/$Z$2)^3+'LED Curve'!$D$20*(BV154/$Z$2)^2+'LED Curve'!$D$21*(BV154/$Z$2)^1+'LED Curve'!$D$22)*$AE$2*$Z$2))</f>
        <v>0</v>
      </c>
      <c r="GA154">
        <f>IF($Z$3=0,0,IF(BW154&lt;=0,0,('LED Curve'!$D$19*(BW154/$Z$3)^3+'LED Curve'!$D$20*(BW154/$Z$3)^2+'LED Curve'!$D$21*(BW154/$Z$3)^1+'LED Curve'!$D$22)*$AE$3*$Z$3))</f>
        <v>0</v>
      </c>
      <c r="GB154">
        <f>IF($Z$4=0,0,IF(BX154&lt;=0,0,('LED Curve'!$D$19*(BX154/$Z$4)^3+'LED Curve'!$D$20*(BX154/$Z$4)^2+'LED Curve'!$D$21*(BX154/$Z$4)^1+'LED Curve'!$D$22)*$AE$4*$Z$4))</f>
        <v>0</v>
      </c>
      <c r="GC154">
        <f>IF($Z$5=0,0,IF(BY154&lt;=0,0,('LED Curve'!$D$19*(BY154/$Z$5)^3+'LED Curve'!$D$20*(BY154/$Z$5)^2+'LED Curve'!$D$21*(BY154/$Z$5)^1+'LED Curve'!$D$22)*$AE$5*$Z$5))</f>
        <v>0</v>
      </c>
      <c r="GD154">
        <f>IF($Z$6=0,0,IF(BZ154&lt;=0,0,('LED Curve'!$D$19*(BZ154/$Z$6)^3+'LED Curve'!$D$20*(BZ154/$Z$6)^2+'LED Curve'!$D$21*(BZ154/$Z$6)^1+'LED Curve'!$D$22)*$AE$6*$Z$6))</f>
        <v>0</v>
      </c>
      <c r="GF154">
        <f>IF($W$2=0,0,IF(CB154&lt;=0,0,('LED Curve'!$D$19*(CB154/$W$2)^3+'LED Curve'!$D$20*(CB154/$W$2)^2+'LED Curve'!$D$21*(CB154/$W$2)^1+'LED Curve'!$D$22)*$AC$2*$W$2))</f>
        <v>893.13571060080903</v>
      </c>
      <c r="GG154">
        <f>IF($W$3=0,0,IF(CC154&lt;=0,0,('LED Curve'!$D$19*(CC154/$W$3)^3+'LED Curve'!$D$20*(CC154/$W$3)^2+'LED Curve'!$D$21*(CC154/$W$3)^1+'LED Curve'!$D$22)*$AC$3*$W$3))</f>
        <v>2232.8392765020226</v>
      </c>
      <c r="GH154">
        <f>IF($W$4=0,0,IF(CD154&lt;=0,0,('LED Curve'!$D$19*(CD154/$W$4)^3+'LED Curve'!$D$20*(CD154/$W$4)^2+'LED Curve'!$D$21*(CD154/$W$4)^1+'LED Curve'!$D$22)*$AC$4*$W$4))</f>
        <v>2009.5553488518203</v>
      </c>
      <c r="GI154">
        <f>IF($W$5=0,0,IF(CE154&lt;=0,0,('LED Curve'!$D$19*(CE154/$W$5)^3+'LED Curve'!$D$20*(CE154/$W$5)^2+'LED Curve'!$D$21*(CE154/$W$5)^1+'LED Curve'!$D$22)*$AC$5*$W$5))</f>
        <v>0</v>
      </c>
      <c r="GJ154">
        <f>IF($W$6=0,0,IF(CF154&lt;=0,0,('LED Curve'!$D$19*(CF154/$W$6)^3+'LED Curve'!$D$20*(CF154/$W$6)^2+'LED Curve'!$D$21*(CF154/$W$6)^1+'LED Curve'!$D$22)*$AC$6*$W$6))</f>
        <v>0</v>
      </c>
      <c r="GK154">
        <f>IF($Z$2=0,0,IF(CG154&lt;=0,0,('LED Curve'!$D$19*(CG154/$Z$2)^3+'LED Curve'!$D$20*(CG154/$Z$2)^2+'LED Curve'!$D$21*(CG154/$Z$2)^1+'LED Curve'!$D$22)*$AE$2*$Z$2))</f>
        <v>0</v>
      </c>
      <c r="GL154">
        <f>IF($Z$3=0,0,IF(CH154&lt;=0,0,('LED Curve'!$D$19*(CH154/$Z$3)^3+'LED Curve'!$D$20*(CH154/$Z$3)^2+'LED Curve'!$D$21*(CH154/$Z$3)^1+'LED Curve'!$D$22)*$AE$3*$Z$3))</f>
        <v>0</v>
      </c>
      <c r="GM154">
        <f>IF($Z$4=0,0,IF(CI154&lt;=0,0,('LED Curve'!$D$19*(CI154/$Z$4)^3+'LED Curve'!$D$20*(CI154/$Z$4)^2+'LED Curve'!$D$21*(CI154/$Z$4)^1+'LED Curve'!$D$22)*$AE$4*$Z$4))</f>
        <v>0</v>
      </c>
      <c r="GN154">
        <f>IF($Z$5=0,0,IF(CJ154&lt;=0,0,('LED Curve'!$D$19*(CJ154/$Z$5)^3+'LED Curve'!$D$20*(CJ154/$Z$5)^2+'LED Curve'!$D$21*(CJ154/$Z$5)^1+'LED Curve'!$D$22)*$AE$5*$Z$5))</f>
        <v>0</v>
      </c>
      <c r="GO154">
        <f>IF($Z$6=0,0,IF(CK154&lt;=0,0,('LED Curve'!$D$19*(CK154/$Z$6)^3+'LED Curve'!$D$20*(CK154/$Z$6)^2+'LED Curve'!$D$21*(CK154/$Z$6)^1+'LED Curve'!$D$22)*$AE$6*$Z$6))</f>
        <v>0</v>
      </c>
      <c r="GQ154">
        <f t="shared" si="338"/>
        <v>3032.5179673954294</v>
      </c>
      <c r="GR154">
        <f t="shared" si="266"/>
        <v>1267.6220819778514</v>
      </c>
      <c r="GS154">
        <f t="shared" si="339"/>
        <v>5058.443961343628</v>
      </c>
      <c r="GT154">
        <f t="shared" si="267"/>
        <v>2750.2180445045124</v>
      </c>
      <c r="GU154">
        <f t="shared" si="340"/>
        <v>5135.5303359546524</v>
      </c>
      <c r="GV154">
        <f t="shared" si="268"/>
        <v>2573.418291396315</v>
      </c>
    </row>
    <row r="155" spans="1:204" ht="16.899999999999999">
      <c r="A155">
        <v>144</v>
      </c>
      <c r="B155">
        <f t="shared" si="229"/>
        <v>4.6874999999999998E-3</v>
      </c>
      <c r="C155" s="50">
        <f t="shared" si="230"/>
        <v>148.40030329479194</v>
      </c>
      <c r="D155" s="50">
        <f t="shared" si="231"/>
        <v>165.04478143865771</v>
      </c>
      <c r="E155" s="50">
        <f t="shared" si="232"/>
        <v>181.68925958252348</v>
      </c>
      <c r="G155" s="52">
        <f t="shared" si="233"/>
        <v>2.3555603697586021</v>
      </c>
      <c r="H155" s="52">
        <f t="shared" si="234"/>
        <v>2.6197584355342491</v>
      </c>
      <c r="I155" s="52">
        <f t="shared" si="235"/>
        <v>2.8839565013098962</v>
      </c>
      <c r="J155" s="52">
        <f>IF(C155&lt;Calculation!D$19,0,G155)</f>
        <v>2.3555603697586021</v>
      </c>
      <c r="K155" s="52">
        <f>IF(D155&lt;Calculation!D$19,0,H155)</f>
        <v>2.6197584355342491</v>
      </c>
      <c r="L155" s="52">
        <f>IF(E155&lt;Calculation!D$19,0,I155)</f>
        <v>2.8839565013098962</v>
      </c>
      <c r="M155" s="52">
        <f>IF(IF(C155&lt;Calculation!D$19,0,C155*(R$3/(R$2+R$3)))&gt;0,$H$2*SIN(2*PI()*$E$2*B155)+$H$5,0)</f>
        <v>2.3719648642499753</v>
      </c>
      <c r="N155" s="52">
        <f>IF(IF(D155&lt;Calculation!D$19,0,D155*(R$3/(R$2+R$3)))&gt;0,$J$2*SIN(2*PI()*$E$2*B155)+$J$5,0)</f>
        <v>2.4420350232985122</v>
      </c>
      <c r="O155" s="52">
        <f>IF(IF(E155&lt;Calculation!D$19,0,E155*(R$3/(R$2+R$3)))&gt;0,$L$2*SIN(2*PI()*$E$2*B155)+$L$5,0)</f>
        <v>2.5186526079949454</v>
      </c>
      <c r="Q155" s="55">
        <f>(M155/Design!C$43)*10^3</f>
        <v>263.55165158333062</v>
      </c>
      <c r="R155" s="55">
        <f>(N155/Design!C$43)*10^3</f>
        <v>271.33722481094583</v>
      </c>
      <c r="S155" s="55">
        <f>(O155/Design!C$43)*10^3</f>
        <v>279.85028977721618</v>
      </c>
      <c r="U155" s="55">
        <f>(($H$2*SIN(2*PI()*$E$2*B155)+$H$5)/Design!C$43)*10^3</f>
        <v>263.55165158333062</v>
      </c>
      <c r="V155" s="55">
        <f>(($J$2*SIN(2*PI()*$E$2*B155)+$J$5)/Design!C$43)*10^3</f>
        <v>271.33722481094583</v>
      </c>
      <c r="W155" s="55">
        <f>(($L$2*SIN(2*PI()*$E$2*B155)+$L$5)/Design!C$43)*10^3</f>
        <v>279.85028977721618</v>
      </c>
      <c r="Y155" s="99">
        <f>IF(C155&lt;('LED Curve'!$D$14*(U155/$W$2)^3+'LED Curve'!$D$15*(U155/$W$2)^2+'LED Curve'!$D$16*(U155/$W$2)^1+'LED Curve'!$D$17)*$AC$2+((R$5-1)*Design!C$18),0,         ('LED Curve'!$D$14*(U155/$W$2)^3+'LED Curve'!$D$15*(U155/$W$2)^2+'LED Curve'!$D$16*(U155/$W$2)^1+'LED Curve'!$D$17)*$AC$2)</f>
        <v>26.977908332620174</v>
      </c>
      <c r="Z155" s="99">
        <f>IF(Y155=0,0,IF(C155&lt;Y155+('LED Curve'!$D$14*(U155/$W$3)^3+'LED Curve'!$D$15*(U155/$W$3)^2+'LED Curve'!$D$16*(U155/$W$3)^1+'LED Curve'!$D$17)*$AC$3+((R$5-2)*Design!C$18),0,         ('LED Curve'!$D$14*(U155/$W$3)^3+'LED Curve'!$D$15*(U155/$W$3)^2+'LED Curve'!$D$16*(U155/$W$3)^1+'LED Curve'!$D$17)*$AC$3))</f>
        <v>67.444770831550443</v>
      </c>
      <c r="AA155" s="99">
        <f>IF(Z155=0,0,IF(C155&lt;(SUM(Y155:Z155)+('LED Curve'!$D$14*(U155/$W$4)^3+'LED Curve'!$D$15*(U155/$W$4)^2+'LED Curve'!$D$16*(U155/$W$4)^1+'LED Curve'!$D$17)*$AC$4+((R$5-3)*Design!C$18)),0,         ('LED Curve'!$D$14*(U155/$W$4)^3+'LED Curve'!$D$15*(U155/$W$4)^2+'LED Curve'!$D$16*(U155/$W$4)^1+'LED Curve'!$D$17)*$AC$4))</f>
        <v>0</v>
      </c>
      <c r="AB155" s="99">
        <f>IF(AA155=0,0,IF(C155&lt;(SUM(Y155:AA155)+('LED Curve'!$D$14*(U155/$W$5)^3+'LED Curve'!$D$15*(U155/$W$5)^2+'LED Curve'!$D$16*(U155/$W$5)^1+'LED Curve'!$D$17)*$AC$5+((R$5-4)*Design!C$18)),0,         ('LED Curve'!$D$14*(U155/$W$5)^3+'LED Curve'!$D$15*(U155/$W$5)^2+'LED Curve'!$D$16*(U155/$W$5)^1+'LED Curve'!$D$17)*$AC$5))</f>
        <v>0</v>
      </c>
      <c r="AC155" s="99">
        <f>IF(AB155=0,0,IF(C155&lt;(SUM(Y155:AB155)+ ('LED Curve'!$D$14*(U155/$W$6)^3+'LED Curve'!$D$15*(U155/$W$6)^2+'LED Curve'!$D$16*(U155/$W$6)^1+'LED Curve'!$D$17)*$AC$6+((R$5-5)*Design!C$18)),0,         ('LED Curve'!$D$14*(U155/$W$6)^3+'LED Curve'!$D$15*(U155/$W$6)^2+'LED Curve'!$D$16*(U155/$W$6)^1+'LED Curve'!$D$17)*$AC$6))</f>
        <v>0</v>
      </c>
      <c r="AD155" s="99">
        <f>IF(AC155=0,0,IF(C155&lt;(SUM(Y155:AC155)+('LED Curve'!$D$14*(U155/$Z$2)^3+'LED Curve'!$D$15*(U155/$Z$2)^2+'LED Curve'!$D$16*(U155/$Z$2)^1+'LED Curve'!$D$17)*$AE$2+((R$5-6)*Design!C$18)),0,         ('LED Curve'!$D$14*(U155/$Z$2)^3+'LED Curve'!$D$15*(U155/$Z$2)^2+'LED Curve'!$D$16*(U155/$Z$2)^1+'LED Curve'!$D$17)*$AE$2))</f>
        <v>0</v>
      </c>
      <c r="AE155" s="99">
        <f>IF(AD155=0,0,IF(C155&lt;(SUM(Y155:AD155)+('LED Curve'!$D$14*(U155/$Z$3)^3+'LED Curve'!$D$15*(U155/$Z$3)^2+'LED Curve'!$D$16*(U155/$Z$3)^1+'LED Curve'!$D$17)*$AE$3+((R$5-7)*Design!C$18)),0,         ('LED Curve'!$D$14*(U155/$Z$3)^3+'LED Curve'!$D$15*(U155/$Z$3)^2+'LED Curve'!$D$16*(U155/$Z$3)^1+'LED Curve'!$D$17)*$AE$3))</f>
        <v>0</v>
      </c>
      <c r="AF155" s="99">
        <f>IF(AE155=0,0,IF(C155&lt;(SUM(Y155:AE155)+('LED Curve'!$D$14*(U155/$Z$4)^3+'LED Curve'!$D$15*(U155/$Z$4)^2+'LED Curve'!$D$16*(U155/$Z$4)^1+'LED Curve'!$D$17)*$AE$4+((R$5-8)*Design!C$18)),0,         ('LED Curve'!$D$14*(U155/$Z$4)^3+'LED Curve'!$D$15*(U155/$Z$4)^2+'LED Curve'!$D$16*(U155/$Z$4)^1+'LED Curve'!$D$17)*$AE$4))</f>
        <v>0</v>
      </c>
      <c r="AG155" s="99">
        <f>IF(AF155=0,0,IF(C155&lt;(SUM(Y155:AF155)+('LED Curve'!$D$14*(U155/$Z$5)^3+'LED Curve'!$D$15*(U155/$Z$5)^2+'LED Curve'!$D$16*(U155/$Z$5)^1+'LED Curve'!$D$17)*$AE$5+((R$5-9)*Design!C$18)),0,         ('LED Curve'!$D$14*(U155/$Z$5)^3+'LED Curve'!$D$15*(U155/$Z$5)^2+'LED Curve'!$D$16*(U155/$Z$5)^1+'LED Curve'!$D$17)*$AE$5))</f>
        <v>0</v>
      </c>
      <c r="AH155" s="99">
        <f>IF(AG155=0,0,IF(C155&lt;(SUM(Y155:AG155)+('LED Curve'!$D$14*(U155/$Z$6)^3+'LED Curve'!$D$15*(U155/$Z$6)^2+'LED Curve'!$D$16*(U155/$Z$6)^1+'LED Curve'!$D$17)*$AE$6+((R$5-10)*Design!C$18)),0,         ('LED Curve'!$D$14*(U155/$Z$6)^3+'LED Curve'!$D$15*(U155/$Z$6)^2+'LED Curve'!$D$16*(U155/$Z$6)^1+'LED Curve'!$D$17)*$AE$6))</f>
        <v>0</v>
      </c>
      <c r="AI155">
        <f t="shared" si="269"/>
        <v>94.422679164170617</v>
      </c>
      <c r="AJ155" s="57">
        <f>IF(D155&lt;('LED Curve'!$D$14*(V155/$W$2)^3+'LED Curve'!$D$15*(V155/$W$2)^2+'LED Curve'!$D$16*(V155/$W$2)^1+'LED Curve'!$D$17)*$AC$2+((R$5-1)*Design!C$18),0,         ('LED Curve'!$D$14*(V155/$W$2)^3+'LED Curve'!$D$15*(V155/$W$2)^2+'LED Curve'!$D$16*(V155/$W$2)^1+'LED Curve'!$D$17)*$AC$2)</f>
        <v>26.972557582896954</v>
      </c>
      <c r="AK155" s="57">
        <f>IF(AJ155=0,0,IF(D155&lt;AJ155+('LED Curve'!$D$14*(V155/$W$3)^3+'LED Curve'!$D$15*(V155/$W$3)^2+'LED Curve'!$D$16*(V155/$W$3)^1+'LED Curve'!$D$17)*$AC$3+((R$5-1)*Design!C$18),0,         ('LED Curve'!$D$14*(V155/$W$3)^3+'LED Curve'!$D$15*(V155/$W$3)^2+'LED Curve'!$D$16*(V155/$W$3)^1+'LED Curve'!$D$17)*$AC$3))</f>
        <v>67.431393957242392</v>
      </c>
      <c r="AL155" s="57">
        <f>IF(AK155=0,0,IF(D155&lt;(SUM(AJ155:AK155)+('LED Curve'!$D$14*(V155/$W$4)^3+'LED Curve'!$D$15*(V155/$W$4)^2+'LED Curve'!$D$16*(V155/$W$4)^1+'LED Curve'!$D$17)*$AC$4+((R$5-1)*Design!C$18)),0,         ('LED Curve'!$D$14*(V155/$W$4)^3+'LED Curve'!$D$15*(V155/$W$4)^2+'LED Curve'!$D$16*(V155/$W$4)^1+'LED Curve'!$D$17)*$AC$4))</f>
        <v>60.68825456151815</v>
      </c>
      <c r="AM155" s="57">
        <f>IF(AL155=0,0,IF(D155&lt;(SUM(AJ155:AL155)+('LED Curve'!$D$14*(V155/$W$5)^3+'LED Curve'!$D$15*(V155/$W$5)^2+'LED Curve'!$D$16*(V155/$W$5)^1+'LED Curve'!$D$17)*$AC$5+((R$5-1)*Design!C$18)),0,         ('LED Curve'!$D$14*(V155/$W$5)^3+'LED Curve'!$D$15*(V155/$W$5)^2+'LED Curve'!$D$16*(V155/$W$5)^1+'LED Curve'!$D$17)*$AC$5))</f>
        <v>0</v>
      </c>
      <c r="AN155" s="57">
        <f>IF(AM155=0,0,IF(D155&lt;(SUM(AJ155:AM155)+ ('LED Curve'!$D$14*(V155/$W$6)^3+'LED Curve'!$D$15*(V155/$W$6)^2+'LED Curve'!$D$16*(V155/$W$6)^1+'LED Curve'!$D$17)*$AC$6+((R$5-1)*Design!C$18)),0,         ('LED Curve'!$D$14*(V155/$W$6)^3+'LED Curve'!$D$15*(V155/$W$6)^2+'LED Curve'!$D$16*(V155/$W$6)^1+'LED Curve'!$D$17)*$AC$6))</f>
        <v>0</v>
      </c>
      <c r="AO155" s="57">
        <f>IF(AN155=0,0,IF(D155&lt;(SUM(AJ155:AN155)+('LED Curve'!$D$14*(V155/$Z$2)^3+'LED Curve'!$D$15*(V155/$Z$2)^2+'LED Curve'!$D$16*(V155/$Z$2)^1+'LED Curve'!$D$17)*$AE$2+((R$5-1)*Design!C$18)),0,         ('LED Curve'!$D$14*(V155/$Z$2)^3+'LED Curve'!$D$15*(V155/$Z$2)^2+'LED Curve'!$D$16*(V155/$Z$2)^1+'LED Curve'!$D$17)*$AE$2))</f>
        <v>0</v>
      </c>
      <c r="AP155" s="57">
        <f>IF(AO155=0,0,IF(D155&lt;(SUM(AJ155:AO155)+('LED Curve'!$D$14*(V155/$Z$3)^3+'LED Curve'!$D$15*(V155/$Z$3)^2+'LED Curve'!$D$16*(V155/$Z$3)^1+'LED Curve'!$D$17)*$AE$3+((R$5-1)*Design!C$18)),0,         ('LED Curve'!$D$14*(V155/$Z$3)^3+'LED Curve'!$D$15*(V155/$Z$3)^2+'LED Curve'!$D$16*(V155/$Z$3)^1+'LED Curve'!$D$17)*$AE$3))</f>
        <v>0</v>
      </c>
      <c r="AQ155" s="57">
        <f>IF(AP155=0,0,IF(D155&lt;(SUM(AJ155:AP155)+('LED Curve'!$D$14*(V155/$Z$4)^3+'LED Curve'!$D$15*(V155/$Z$4)^2+'LED Curve'!$D$16*(V155/$Z$4)^1+'LED Curve'!$D$17)*$AE$4+((R$5-1)*Design!C$18)),0,         ('LED Curve'!$D$14*(V155/$Z$4)^3+'LED Curve'!$D$15*(V155/$Z$4)^2+'LED Curve'!$D$16*(V155/$Z$4)^1+'LED Curve'!$D$17)*$AE$4))</f>
        <v>0</v>
      </c>
      <c r="AR155" s="57">
        <f>IF(AQ155=0,0,IF(D155&lt;(SUM(AJ155:AQ155)+('LED Curve'!$D$14*(V155/$Z$5)^3+'LED Curve'!$D$15*(V155/$Z$5)^2+'LED Curve'!$D$16*(V155/$Z$5)^1+'LED Curve'!$D$17)*$AE$5+((R$5-1)*Design!C$18)),0,         ('LED Curve'!$D$14*(V155/$Z$5)^3+'LED Curve'!$D$15*(V155/$Z$5)^2+'LED Curve'!$D$16*(V155/$Z$5)^1+'LED Curve'!$D$17)*$AE$5))</f>
        <v>0</v>
      </c>
      <c r="AS155" s="57">
        <f>IF(AR155=0,0,IF(D155&lt;(SUM(AJ155:AR155)+('LED Curve'!$D$14*(V155/$Z$6)^3+'LED Curve'!$D$15*(V155/$Z$6)^2+'LED Curve'!$D$16*(V155/$Z$6)^1+'LED Curve'!$D$17)*$AE$6+((R$5-1)*Design!C$18)),0,         ('LED Curve'!$D$14*(V155/$Z$6)^3+'LED Curve'!$D$15*(V155/$Z$6)^2+'LED Curve'!$D$16*(V155/$Z$6)^1+'LED Curve'!$D$17)*$AE$6))</f>
        <v>0</v>
      </c>
      <c r="AU155" s="59">
        <f>IF(E155&lt;('LED Curve'!$D$14*(W155/$W$2)^3+'LED Curve'!$D$15*(W155/$W$2)^2+'LED Curve'!$D$16*(W155/$W$2)^1+'LED Curve'!$D$17)*$AC$2+((R$5-1)*Design!C$18),0,         ('LED Curve'!$D$14*(W155/$W$2)^3+'LED Curve'!$D$15*(W155/$W$2)^2+'LED Curve'!$D$16*(W155/$W$2)^1+'LED Curve'!$D$17)*$AC$2)</f>
        <v>26.946435411849663</v>
      </c>
      <c r="AV155" s="59">
        <f>IF(AU155=0,0,IF(E155&lt;AU155+('LED Curve'!$D$14*(W155/$W$3)^3+'LED Curve'!$D$15*(W155/$W$3)^2+'LED Curve'!$D$16*(W155/$W$3)^1+'LED Curve'!$D$17)*$AC$3+((R$5-2)*Design!C$18),0,         ('LED Curve'!$D$14*(W155/$W$3)^3+'LED Curve'!$D$15*(W155/$W$3)^2+'LED Curve'!$D$16*(W155/$W$3)^1+'LED Curve'!$D$17)*$AC$3))</f>
        <v>67.366088529624164</v>
      </c>
      <c r="AW155" s="59">
        <f>IF(AV155=0,0,IF(E155&lt;(SUM(AU155:AV155)+('LED Curve'!$D$14*(W155/$W$4)^3+'LED Curve'!$D$15*(W155/$W$4)^2+'LED Curve'!$D$16*(W155/$W$4)^1+'LED Curve'!$D$17)*$AC$4+((R$5-3)*Design!C$18)),0,         ('LED Curve'!$D$14*(W155/$W$4)^3+'LED Curve'!$D$15*(W155/$W$4)^2+'LED Curve'!$D$16*(W155/$W$4)^1+'LED Curve'!$D$17)*$AC$4))</f>
        <v>60.629479676661745</v>
      </c>
      <c r="AX155" s="59">
        <f>IF(AW155=0,0,IF(E155&lt;(SUM(AU155:AW155)+('LED Curve'!$D$14*(W155/$W$5)^3+'LED Curve'!$D$15*(W155/$W$5)^2+'LED Curve'!$D$16*(W155/$W$5)^1+'LED Curve'!$D$17)*$AC$5+((R$5-4)*Design!C$18)),0,         ('LED Curve'!$D$14*(W155/$W$5)^3+'LED Curve'!$D$15*(W155/$W$5)^2+'LED Curve'!$D$16*(W155/$W$5)^1+'LED Curve'!$D$17)*$AC$5))</f>
        <v>0</v>
      </c>
      <c r="AY155" s="59">
        <f>IF(AX155=0,0,IF(E155&lt;(SUM(AU155:AX155)+ ('LED Curve'!$D$14*(W155/$W$6)^3+'LED Curve'!$D$15*(W155/$W$6)^2+'LED Curve'!$D$16*(W155/$W$6)^1+'LED Curve'!$D$17)*$AC$6+((R$5-5)*Design!C$18)),0,         ('LED Curve'!$D$14*(W155/$W$6)^3+'LED Curve'!$D$15*(W155/$W$6)^2+'LED Curve'!$D$16*(W155/$W$6)^1+'LED Curve'!$D$17)*$AC$6))</f>
        <v>0</v>
      </c>
      <c r="AZ155" s="59">
        <f>IF(AY155=0,0,IF(E155&lt;(SUM(AU155:AY155)+('LED Curve'!$D$14*(W155/$Z$2)^3+'LED Curve'!$D$15*(W155/$Z$2)^2+'LED Curve'!$D$16*(W155/$Z$2)^1+'LED Curve'!$D$17)*$AE$2+((R$5-6)*Design!C$18)),0,         ('LED Curve'!$D$14*(W155/$Z$2)^3+'LED Curve'!$D$15*(W155/$Z$2)^2+'LED Curve'!$D$16*(W155/$Z$2)^1+'LED Curve'!$D$17)*$AE$2))</f>
        <v>0</v>
      </c>
      <c r="BA155" s="59">
        <f>IF(AZ155=0,0,IF(E155&lt;(SUM(AU155:AZ155)+('LED Curve'!$D$14*(W155/$Z$3)^3+'LED Curve'!$D$15*(W155/$Z$3)^2+'LED Curve'!$D$16*(W155/$Z$3)^1+'LED Curve'!$D$17)*$AE$3+((R$5-7)*Design!C$18)),0,         ('LED Curve'!$D$14*(W155/$Z$3)^3+'LED Curve'!$D$15*(W155/$Z$3)^2+'LED Curve'!$D$16*(W155/$Z$3)^1+'LED Curve'!$D$17)*$AE$3))</f>
        <v>0</v>
      </c>
      <c r="BB155" s="59">
        <f>IF(BA155=0,0,IF(E155&lt;(SUM(AU155:BA155)+('LED Curve'!$D$14*(W155/$Z$4)^3+'LED Curve'!$D$15*(W155/$Z$4)^2+'LED Curve'!$D$16*(W155/$Z$4)^1+'LED Curve'!$D$17)*$AE$4+((R$5-8)*Design!C$18)),0,         ('LED Curve'!$D$14*(W155/$Z$4)^3+'LED Curve'!$D$15*(W155/$Z$4)^2+'LED Curve'!$D$16*(W155/$Z$4)^1+'LED Curve'!$D$17)*$AE$4))</f>
        <v>0</v>
      </c>
      <c r="BC155" s="59">
        <f>IF(BB155=0,0,IF(E155&lt;(SUM(AU155:BB155)+('LED Curve'!$D$14*(W155/$Z$5)^3+'LED Curve'!$D$15*(W155/$Z$5)^2+'LED Curve'!$D$16*(W155/$Z$5)^1+'LED Curve'!$D$17)*$AE$5+((R$5-9)*Design!C$18)),0,         ('LED Curve'!$D$14*(W155/$Z$5)^3+'LED Curve'!$D$15*(W155/$Z$5)^2+'LED Curve'!$D$16*(W155/$Z$5)^1+'LED Curve'!$D$17)*$AE$5))</f>
        <v>0</v>
      </c>
      <c r="BD155" s="59">
        <f>IF(BC155=0,0,IF(E155&lt;(SUM(AU155:BC155)+('LED Curve'!$D$14*(W155/$Z$6)^3+'LED Curve'!$D$15*(W155/$Z$6)^2+'LED Curve'!$D$16*(W155/$Z$6)^1+'LED Curve'!$D$17)*$AE$6+((R$5-10)*Design!C$18)),0,         ('LED Curve'!$D$14*(W155/$Z$6)^3+'LED Curve'!$D$15*(W155/$Z$6)^2+'LED Curve'!$D$16*(W155/$Z$6)^1+'LED Curve'!$D$17)*$AE$6))</f>
        <v>0</v>
      </c>
      <c r="BE155">
        <f t="shared" si="270"/>
        <v>154.94200361813557</v>
      </c>
      <c r="BF155" s="64">
        <f t="shared" si="236"/>
        <v>263.55165158333062</v>
      </c>
      <c r="BG155" s="64">
        <f t="shared" si="237"/>
        <v>263.55165158333062</v>
      </c>
      <c r="BH155" s="64">
        <f t="shared" si="238"/>
        <v>0</v>
      </c>
      <c r="BI155" s="64">
        <f t="shared" si="239"/>
        <v>0</v>
      </c>
      <c r="BJ155" s="64">
        <f t="shared" si="240"/>
        <v>0</v>
      </c>
      <c r="BK155" s="64">
        <f t="shared" si="241"/>
        <v>0</v>
      </c>
      <c r="BL155" s="64">
        <f t="shared" si="242"/>
        <v>0</v>
      </c>
      <c r="BM155" s="64">
        <f t="shared" si="243"/>
        <v>0</v>
      </c>
      <c r="BN155" s="64">
        <f t="shared" si="244"/>
        <v>0</v>
      </c>
      <c r="BO155" s="64">
        <f t="shared" si="245"/>
        <v>0</v>
      </c>
      <c r="BQ155" s="67">
        <f t="shared" si="246"/>
        <v>271.33722481094583</v>
      </c>
      <c r="BR155" s="67">
        <f t="shared" si="247"/>
        <v>271.33722481094583</v>
      </c>
      <c r="BS155" s="67">
        <f t="shared" si="248"/>
        <v>271.33722481094583</v>
      </c>
      <c r="BT155" s="67">
        <f t="shared" si="249"/>
        <v>0</v>
      </c>
      <c r="BU155" s="67">
        <f t="shared" si="250"/>
        <v>0</v>
      </c>
      <c r="BV155" s="67">
        <f t="shared" si="251"/>
        <v>0</v>
      </c>
      <c r="BW155" s="67">
        <f t="shared" si="252"/>
        <v>0</v>
      </c>
      <c r="BX155" s="67">
        <f t="shared" si="253"/>
        <v>0</v>
      </c>
      <c r="BY155" s="67">
        <f t="shared" si="254"/>
        <v>0</v>
      </c>
      <c r="BZ155" s="67">
        <f t="shared" si="255"/>
        <v>0</v>
      </c>
      <c r="CB155" s="70">
        <f t="shared" si="256"/>
        <v>279.85028977721618</v>
      </c>
      <c r="CC155" s="70">
        <f t="shared" si="257"/>
        <v>279.85028977721618</v>
      </c>
      <c r="CD155" s="70">
        <f t="shared" si="258"/>
        <v>279.85028977721618</v>
      </c>
      <c r="CE155" s="70">
        <f t="shared" si="259"/>
        <v>0</v>
      </c>
      <c r="CF155" s="70">
        <f t="shared" si="260"/>
        <v>0</v>
      </c>
      <c r="CG155" s="70">
        <f t="shared" si="261"/>
        <v>0</v>
      </c>
      <c r="CH155" s="70">
        <f t="shared" si="262"/>
        <v>0</v>
      </c>
      <c r="CI155" s="70">
        <f t="shared" si="263"/>
        <v>0</v>
      </c>
      <c r="CJ155" s="70">
        <f t="shared" si="264"/>
        <v>0</v>
      </c>
      <c r="CK155" s="70">
        <f t="shared" si="265"/>
        <v>0</v>
      </c>
      <c r="CL155">
        <f t="shared" si="271"/>
        <v>839.55086933164853</v>
      </c>
      <c r="CM155" s="64">
        <f t="shared" si="272"/>
        <v>263.55165158333062</v>
      </c>
      <c r="CN155" s="64">
        <f t="shared" si="273"/>
        <v>263.55165158333062</v>
      </c>
      <c r="CO155" s="64">
        <f t="shared" si="274"/>
        <v>0</v>
      </c>
      <c r="CP155" s="64">
        <f t="shared" si="275"/>
        <v>0</v>
      </c>
      <c r="CQ155" s="64">
        <f t="shared" si="276"/>
        <v>0</v>
      </c>
      <c r="CR155" s="64">
        <f t="shared" si="277"/>
        <v>0</v>
      </c>
      <c r="CS155" s="64">
        <f t="shared" si="278"/>
        <v>0</v>
      </c>
      <c r="CT155" s="64">
        <f t="shared" si="279"/>
        <v>0</v>
      </c>
      <c r="CU155" s="64">
        <f t="shared" si="280"/>
        <v>0</v>
      </c>
      <c r="CV155" s="64">
        <f t="shared" si="281"/>
        <v>0</v>
      </c>
      <c r="CX155" s="103">
        <f t="shared" si="282"/>
        <v>271.33722481094583</v>
      </c>
      <c r="CY155" s="103">
        <f t="shared" si="283"/>
        <v>271.33722481094583</v>
      </c>
      <c r="CZ155" s="103">
        <f t="shared" si="284"/>
        <v>271.33722481094583</v>
      </c>
      <c r="DA155" s="103">
        <f t="shared" si="285"/>
        <v>0</v>
      </c>
      <c r="DB155" s="103">
        <f t="shared" si="286"/>
        <v>0</v>
      </c>
      <c r="DC155" s="103">
        <f t="shared" si="287"/>
        <v>0</v>
      </c>
      <c r="DD155" s="103">
        <f t="shared" si="288"/>
        <v>0</v>
      </c>
      <c r="DE155" s="103">
        <f t="shared" si="289"/>
        <v>0</v>
      </c>
      <c r="DF155" s="103">
        <f t="shared" si="290"/>
        <v>0</v>
      </c>
      <c r="DG155" s="103">
        <f t="shared" si="291"/>
        <v>0</v>
      </c>
      <c r="DI155" s="70">
        <f t="shared" si="292"/>
        <v>279.85028977721618</v>
      </c>
      <c r="DJ155" s="70">
        <f t="shared" si="293"/>
        <v>279.85028977721618</v>
      </c>
      <c r="DK155" s="70">
        <f t="shared" si="294"/>
        <v>279.85028977721618</v>
      </c>
      <c r="DL155" s="70">
        <f t="shared" si="295"/>
        <v>0</v>
      </c>
      <c r="DM155" s="70">
        <f t="shared" si="296"/>
        <v>0</v>
      </c>
      <c r="DN155" s="70">
        <f t="shared" si="297"/>
        <v>0</v>
      </c>
      <c r="DO155" s="70">
        <f t="shared" si="298"/>
        <v>0</v>
      </c>
      <c r="DP155" s="70">
        <f t="shared" si="299"/>
        <v>0</v>
      </c>
      <c r="DQ155" s="70">
        <f t="shared" si="300"/>
        <v>0</v>
      </c>
      <c r="DR155" s="70">
        <f t="shared" si="301"/>
        <v>0</v>
      </c>
      <c r="DT155">
        <f t="shared" si="302"/>
        <v>39.111145028809595</v>
      </c>
      <c r="DU155">
        <f t="shared" si="303"/>
        <v>44.782792965094487</v>
      </c>
      <c r="DV155">
        <f t="shared" si="304"/>
        <v>50.845791943577048</v>
      </c>
      <c r="DX155">
        <f t="shared" si="305"/>
        <v>1.175903685049462</v>
      </c>
      <c r="DY155">
        <f t="shared" si="306"/>
        <v>1.1821592842432265</v>
      </c>
      <c r="DZ155">
        <f t="shared" si="307"/>
        <v>1.1890238917803282</v>
      </c>
      <c r="EB155">
        <f t="shared" si="308"/>
        <v>7.1100722973257442</v>
      </c>
      <c r="EC155">
        <f t="shared" si="309"/>
        <v>17.775180743314362</v>
      </c>
      <c r="ED155">
        <f t="shared" si="310"/>
        <v>0</v>
      </c>
      <c r="EE155">
        <f t="shared" si="311"/>
        <v>0</v>
      </c>
      <c r="EF155">
        <f t="shared" si="312"/>
        <v>0</v>
      </c>
      <c r="EG155">
        <f t="shared" si="313"/>
        <v>0</v>
      </c>
      <c r="EH155">
        <f t="shared" si="314"/>
        <v>0</v>
      </c>
      <c r="EI155">
        <f t="shared" si="315"/>
        <v>0</v>
      </c>
      <c r="EJ155">
        <f t="shared" si="316"/>
        <v>0</v>
      </c>
      <c r="EK155">
        <f t="shared" si="317"/>
        <v>0</v>
      </c>
      <c r="EM155">
        <f t="shared" si="318"/>
        <v>7.3186589205966923</v>
      </c>
      <c r="EN155">
        <f t="shared" si="319"/>
        <v>18.296647301491731</v>
      </c>
      <c r="EO155">
        <f t="shared" si="320"/>
        <v>16.466982571342559</v>
      </c>
      <c r="EP155">
        <f t="shared" si="321"/>
        <v>0</v>
      </c>
      <c r="EQ155">
        <f t="shared" si="322"/>
        <v>0</v>
      </c>
      <c r="ER155">
        <f t="shared" si="323"/>
        <v>0</v>
      </c>
      <c r="ES155">
        <f t="shared" si="324"/>
        <v>0</v>
      </c>
      <c r="ET155">
        <f t="shared" si="325"/>
        <v>0</v>
      </c>
      <c r="EU155">
        <f t="shared" si="326"/>
        <v>0</v>
      </c>
      <c r="EV155">
        <f t="shared" si="327"/>
        <v>0</v>
      </c>
      <c r="EX155">
        <f t="shared" si="328"/>
        <v>7.5409677584691686</v>
      </c>
      <c r="EY155">
        <f t="shared" si="329"/>
        <v>18.852419396172923</v>
      </c>
      <c r="EZ155">
        <f t="shared" si="330"/>
        <v>16.967177456555628</v>
      </c>
      <c r="FA155">
        <f t="shared" si="331"/>
        <v>0</v>
      </c>
      <c r="FB155">
        <f t="shared" si="332"/>
        <v>0</v>
      </c>
      <c r="FC155">
        <f t="shared" si="333"/>
        <v>0</v>
      </c>
      <c r="FD155">
        <f t="shared" si="334"/>
        <v>0</v>
      </c>
      <c r="FE155">
        <f t="shared" si="335"/>
        <v>0</v>
      </c>
      <c r="FF155">
        <f t="shared" si="336"/>
        <v>0</v>
      </c>
      <c r="FG155">
        <f t="shared" si="337"/>
        <v>0</v>
      </c>
      <c r="FJ155">
        <f>IF($W$2=0,0,IF(BF155&lt;=0,0,('LED Curve'!$D$19*(BF155/$W$2)^3+'LED Curve'!$D$20*(BF155/$W$2)^2+'LED Curve'!$D$21*(BF155/$W$2)^1+'LED Curve'!$D$22)*$AC$2*$W$2))</f>
        <v>865.33437163563428</v>
      </c>
      <c r="FK155">
        <f>IF($W$3=0,0,IF(BG155&lt;=0,0,('LED Curve'!$D$19*(BG155/$W$3)^3+'LED Curve'!$D$20*(BG155/$W$3)^2+'LED Curve'!$D$21*(BG155/$W$3)^1+'LED Curve'!$D$22)*$AC$3*$W$3))</f>
        <v>2163.3359290890858</v>
      </c>
      <c r="FL155">
        <f>IF($W$4=0,0,IF(BH155&lt;=0,0,('LED Curve'!$D$19*(BH155/$W$4)^3+'LED Curve'!$D$20*(BH155/$W$4)^2+'LED Curve'!$D$21*(BH155/$W$4)^1+'LED Curve'!$D$22)*$AC$4*$W$4))</f>
        <v>0</v>
      </c>
      <c r="FM155">
        <f>IF($W$5=0,0,IF(BI155&lt;=0,0,('LED Curve'!$D$19*(BI155/$W$5)^3+'LED Curve'!$D$20*(BI155/$W$5)^2+'LED Curve'!$D$21*(BI155/$W$5)^1+'LED Curve'!$D$22)*$AC$5*$W$5))</f>
        <v>0</v>
      </c>
      <c r="FN155">
        <f>IF($W$6=0,0,IF(BJ155&lt;=0,0,('LED Curve'!$D$19*(BJ155/$W$6)^3+'LED Curve'!$D$20*(BJ155/$W$6)^2+'LED Curve'!$D$21*(BJ155/$W$6)^1+'LED Curve'!$D$22)*$AC$6*$W$6))</f>
        <v>0</v>
      </c>
      <c r="FO155">
        <f>IF($Z$2=0,0,IF(BK155&lt;=0,0,('LED Curve'!$D$19*(BK155/$Z$2)^3+'LED Curve'!$D$20*(BK155/$Z$2)^2+'LED Curve'!$D$21*(BK155/$Z$2)^1+'LED Curve'!$D$22)*$AE$2*$Z$2))</f>
        <v>0</v>
      </c>
      <c r="FP155">
        <f>IF($Z$3=0,0,IF(BL155&lt;=0,0,('LED Curve'!$D$19*(BL155/$Z$3)^3+'LED Curve'!$D$20*(BL155/$Z$3)^2+'LED Curve'!$D$21*(BL155/$Z$3)^1+'LED Curve'!$D$22)*$AE$3*$Z$3))</f>
        <v>0</v>
      </c>
      <c r="FQ155">
        <f>IF($Z$4=0,0,IF(BM155&lt;=0,0,('LED Curve'!$D$19*(BM155/$Z$4)^3+'LED Curve'!$D$20*(BM155/$Z$4)^2+'LED Curve'!$D$21*(BM155/$Z$4)^1+'LED Curve'!$D$22)*$AE$4*$Z$4))</f>
        <v>0</v>
      </c>
      <c r="FR155">
        <f>IF($Z$5=0,0,IF(BN155&lt;=0,0,('LED Curve'!$D$19*(BN155/$Z$5)^3+'LED Curve'!$D$20*(BN155/$Z$5)^2+'LED Curve'!$D$21*(BN155/$Z$5)^1+'LED Curve'!$D$22)*$AE$5*$Z$5))</f>
        <v>0</v>
      </c>
      <c r="FS155">
        <f>IF($Z$6=0,0,IF(BO155&lt;=0,0,('LED Curve'!$D$19*(BO155/$Z$6)^3+'LED Curve'!$D$20*(BO155/$Z$6)^2+'LED Curve'!$D$21*(BO155/$Z$6)^1+'LED Curve'!$D$22)*$AE$6*$Z$6))</f>
        <v>0</v>
      </c>
      <c r="FU155">
        <f>IF($W$2=0,0,IF(BQ155&lt;=0,0,('LED Curve'!$D$19*(BQ155/$W$2)^3+'LED Curve'!$D$20*(BQ155/$W$2)^2+'LED Curve'!$D$21*(BQ155/$W$2)^1+'LED Curve'!$D$22)*$AC$2*$W$2))</f>
        <v>878.59309681504715</v>
      </c>
      <c r="FV155">
        <f>IF($W$3=0,0,IF(BR155&lt;=0,0,('LED Curve'!$D$19*(BR155/$W$3)^3+'LED Curve'!$D$20*(BR155/$W$3)^2+'LED Curve'!$D$21*(BR155/$W$3)^1+'LED Curve'!$D$22)*$AC$3*$W$3))</f>
        <v>2196.4827420376178</v>
      </c>
      <c r="FW155">
        <f>IF($W$4=0,0,IF(BS155&lt;=0,0,('LED Curve'!$D$19*(BS155/$W$4)^3+'LED Curve'!$D$20*(BS155/$W$4)^2+'LED Curve'!$D$21*(BS155/$W$4)^1+'LED Curve'!$D$22)*$AC$4*$W$4))</f>
        <v>1976.834467833856</v>
      </c>
      <c r="FX155">
        <f>IF($W$5=0,0,IF(BT155&lt;=0,0,('LED Curve'!$D$19*(BT155/$W$5)^3+'LED Curve'!$D$20*(BT155/$W$5)^2+'LED Curve'!$D$21*(BT155/$W$5)^1+'LED Curve'!$D$22)*$AC$5*$W$5))</f>
        <v>0</v>
      </c>
      <c r="FY155">
        <f>IF($W$6=0,0,IF(BU155&lt;=0,0,('LED Curve'!$D$19*(BU155/$W$6)^3+'LED Curve'!$D$20*(BU155/$W$6)^2+'LED Curve'!$D$21*(BU155/$W$6)^1+'LED Curve'!$D$22)*$AC$6*$W$6))</f>
        <v>0</v>
      </c>
      <c r="FZ155">
        <f>IF($Z$2=0,0,IF(BV155&lt;=0,0,('LED Curve'!$D$19*(BV155/$Z$2)^3+'LED Curve'!$D$20*(BV155/$Z$2)^2+'LED Curve'!$D$21*(BV155/$Z$2)^1+'LED Curve'!$D$22)*$AE$2*$Z$2))</f>
        <v>0</v>
      </c>
      <c r="GA155">
        <f>IF($Z$3=0,0,IF(BW155&lt;=0,0,('LED Curve'!$D$19*(BW155/$Z$3)^3+'LED Curve'!$D$20*(BW155/$Z$3)^2+'LED Curve'!$D$21*(BW155/$Z$3)^1+'LED Curve'!$D$22)*$AE$3*$Z$3))</f>
        <v>0</v>
      </c>
      <c r="GB155">
        <f>IF($Z$4=0,0,IF(BX155&lt;=0,0,('LED Curve'!$D$19*(BX155/$Z$4)^3+'LED Curve'!$D$20*(BX155/$Z$4)^2+'LED Curve'!$D$21*(BX155/$Z$4)^1+'LED Curve'!$D$22)*$AE$4*$Z$4))</f>
        <v>0</v>
      </c>
      <c r="GC155">
        <f>IF($Z$5=0,0,IF(BY155&lt;=0,0,('LED Curve'!$D$19*(BY155/$Z$5)^3+'LED Curve'!$D$20*(BY155/$Z$5)^2+'LED Curve'!$D$21*(BY155/$Z$5)^1+'LED Curve'!$D$22)*$AE$5*$Z$5))</f>
        <v>0</v>
      </c>
      <c r="GD155">
        <f>IF($Z$6=0,0,IF(BZ155&lt;=0,0,('LED Curve'!$D$19*(BZ155/$Z$6)^3+'LED Curve'!$D$20*(BZ155/$Z$6)^2+'LED Curve'!$D$21*(BZ155/$Z$6)^1+'LED Curve'!$D$22)*$AE$6*$Z$6))</f>
        <v>0</v>
      </c>
      <c r="GF155">
        <f>IF($W$2=0,0,IF(CB155&lt;=0,0,('LED Curve'!$D$19*(CB155/$W$2)^3+'LED Curve'!$D$20*(CB155/$W$2)^2+'LED Curve'!$D$21*(CB155/$W$2)^1+'LED Curve'!$D$22)*$AC$2*$W$2))</f>
        <v>891.99061523864441</v>
      </c>
      <c r="GG155">
        <f>IF($W$3=0,0,IF(CC155&lt;=0,0,('LED Curve'!$D$19*(CC155/$W$3)^3+'LED Curve'!$D$20*(CC155/$W$3)^2+'LED Curve'!$D$21*(CC155/$W$3)^1+'LED Curve'!$D$22)*$AC$3*$W$3))</f>
        <v>2229.976538096611</v>
      </c>
      <c r="GH155">
        <f>IF($W$4=0,0,IF(CD155&lt;=0,0,('LED Curve'!$D$19*(CD155/$W$4)^3+'LED Curve'!$D$20*(CD155/$W$4)^2+'LED Curve'!$D$21*(CD155/$W$4)^1+'LED Curve'!$D$22)*$AC$4*$W$4))</f>
        <v>2006.97888428695</v>
      </c>
      <c r="GI155">
        <f>IF($W$5=0,0,IF(CE155&lt;=0,0,('LED Curve'!$D$19*(CE155/$W$5)^3+'LED Curve'!$D$20*(CE155/$W$5)^2+'LED Curve'!$D$21*(CE155/$W$5)^1+'LED Curve'!$D$22)*$AC$5*$W$5))</f>
        <v>0</v>
      </c>
      <c r="GJ155">
        <f>IF($W$6=0,0,IF(CF155&lt;=0,0,('LED Curve'!$D$19*(CF155/$W$6)^3+'LED Curve'!$D$20*(CF155/$W$6)^2+'LED Curve'!$D$21*(CF155/$W$6)^1+'LED Curve'!$D$22)*$AC$6*$W$6))</f>
        <v>0</v>
      </c>
      <c r="GK155">
        <f>IF($Z$2=0,0,IF(CG155&lt;=0,0,('LED Curve'!$D$19*(CG155/$Z$2)^3+'LED Curve'!$D$20*(CG155/$Z$2)^2+'LED Curve'!$D$21*(CG155/$Z$2)^1+'LED Curve'!$D$22)*$AE$2*$Z$2))</f>
        <v>0</v>
      </c>
      <c r="GL155">
        <f>IF($Z$3=0,0,IF(CH155&lt;=0,0,('LED Curve'!$D$19*(CH155/$Z$3)^3+'LED Curve'!$D$20*(CH155/$Z$3)^2+'LED Curve'!$D$21*(CH155/$Z$3)^1+'LED Curve'!$D$22)*$AE$3*$Z$3))</f>
        <v>0</v>
      </c>
      <c r="GM155">
        <f>IF($Z$4=0,0,IF(CI155&lt;=0,0,('LED Curve'!$D$19*(CI155/$Z$4)^3+'LED Curve'!$D$20*(CI155/$Z$4)^2+'LED Curve'!$D$21*(CI155/$Z$4)^1+'LED Curve'!$D$22)*$AE$4*$Z$4))</f>
        <v>0</v>
      </c>
      <c r="GN155">
        <f>IF($Z$5=0,0,IF(CJ155&lt;=0,0,('LED Curve'!$D$19*(CJ155/$Z$5)^3+'LED Curve'!$D$20*(CJ155/$Z$5)^2+'LED Curve'!$D$21*(CJ155/$Z$5)^1+'LED Curve'!$D$22)*$AE$5*$Z$5))</f>
        <v>0</v>
      </c>
      <c r="GO155">
        <f>IF($Z$6=0,0,IF(CK155&lt;=0,0,('LED Curve'!$D$19*(CK155/$Z$6)^3+'LED Curve'!$D$20*(CK155/$Z$6)^2+'LED Curve'!$D$21*(CK155/$Z$6)^1+'LED Curve'!$D$22)*$AE$6*$Z$6))</f>
        <v>0</v>
      </c>
      <c r="GQ155">
        <f t="shared" si="338"/>
        <v>3028.6703007247202</v>
      </c>
      <c r="GR155">
        <f t="shared" si="266"/>
        <v>1263.7744153071421</v>
      </c>
      <c r="GS155">
        <f t="shared" si="339"/>
        <v>5051.9103066865209</v>
      </c>
      <c r="GT155">
        <f t="shared" si="267"/>
        <v>2743.6843898474053</v>
      </c>
      <c r="GU155">
        <f t="shared" si="340"/>
        <v>5128.946037622205</v>
      </c>
      <c r="GV155">
        <f t="shared" si="268"/>
        <v>2566.8339930638676</v>
      </c>
    </row>
    <row r="156" spans="1:204" ht="16.899999999999999">
      <c r="A156">
        <v>145</v>
      </c>
      <c r="B156">
        <f t="shared" si="229"/>
        <v>4.720052083333333E-3</v>
      </c>
      <c r="C156" s="50">
        <f t="shared" si="230"/>
        <v>148.02336694950353</v>
      </c>
      <c r="D156" s="50">
        <f t="shared" si="231"/>
        <v>164.62596327722613</v>
      </c>
      <c r="E156" s="50">
        <f t="shared" si="232"/>
        <v>181.22855960494874</v>
      </c>
      <c r="G156" s="52">
        <f t="shared" si="233"/>
        <v>2.3495772531667223</v>
      </c>
      <c r="H156" s="52">
        <f t="shared" si="234"/>
        <v>2.6131105282099383</v>
      </c>
      <c r="I156" s="52">
        <f t="shared" si="235"/>
        <v>2.8766438032531543</v>
      </c>
      <c r="J156" s="52">
        <f>IF(C156&lt;Calculation!D$19,0,G156)</f>
        <v>2.3495772531667223</v>
      </c>
      <c r="K156" s="52">
        <f>IF(D156&lt;Calculation!D$19,0,H156)</f>
        <v>2.6131105282099383</v>
      </c>
      <c r="L156" s="52">
        <f>IF(E156&lt;Calculation!D$19,0,I156)</f>
        <v>2.8766438032531543</v>
      </c>
      <c r="M156" s="52">
        <f>IF(IF(C156&lt;Calculation!D$19,0,C156*(R$3/(R$2+R$3)))&gt;0,$H$2*SIN(2*PI()*$E$2*B156)+$H$5,0)</f>
        <v>2.3659817476580955</v>
      </c>
      <c r="N156" s="52">
        <f>IF(IF(D156&lt;Calculation!D$19,0,D156*(R$3/(R$2+R$3)))&gt;0,$J$2*SIN(2*PI()*$E$2*B156)+$J$5,0)</f>
        <v>2.4353871159742013</v>
      </c>
      <c r="O156" s="52">
        <f>IF(IF(E156&lt;Calculation!D$19,0,E156*(R$3/(R$2+R$3)))&gt;0,$L$2*SIN(2*PI()*$E$2*B156)+$L$5,0)</f>
        <v>2.5113399099382034</v>
      </c>
      <c r="Q156" s="55">
        <f>(M156/Design!C$43)*10^3</f>
        <v>262.8868608508995</v>
      </c>
      <c r="R156" s="55">
        <f>(N156/Design!C$43)*10^3</f>
        <v>270.59856844157792</v>
      </c>
      <c r="S156" s="55">
        <f>(O156/Design!C$43)*10^3</f>
        <v>279.0377677709115</v>
      </c>
      <c r="U156" s="55">
        <f>(($H$2*SIN(2*PI()*$E$2*B156)+$H$5)/Design!C$43)*10^3</f>
        <v>262.8868608508995</v>
      </c>
      <c r="V156" s="55">
        <f>(($J$2*SIN(2*PI()*$E$2*B156)+$J$5)/Design!C$43)*10^3</f>
        <v>270.59856844157792</v>
      </c>
      <c r="W156" s="55">
        <f>(($L$2*SIN(2*PI()*$E$2*B156)+$L$5)/Design!C$43)*10^3</f>
        <v>279.0377677709115</v>
      </c>
      <c r="Y156" s="99">
        <f>IF(C156&lt;('LED Curve'!$D$14*(U156/$W$2)^3+'LED Curve'!$D$15*(U156/$W$2)^2+'LED Curve'!$D$16*(U156/$W$2)^1+'LED Curve'!$D$17)*$AC$2+((R$5-1)*Design!C$18),0,         ('LED Curve'!$D$14*(U156/$W$2)^3+'LED Curve'!$D$15*(U156/$W$2)^2+'LED Curve'!$D$16*(U156/$W$2)^1+'LED Curve'!$D$17)*$AC$2)</f>
        <v>26.977568689312733</v>
      </c>
      <c r="Z156" s="99">
        <f>IF(Y156=0,0,IF(C156&lt;Y156+('LED Curve'!$D$14*(U156/$W$3)^3+'LED Curve'!$D$15*(U156/$W$3)^2+'LED Curve'!$D$16*(U156/$W$3)^1+'LED Curve'!$D$17)*$AC$3+((R$5-2)*Design!C$18),0,         ('LED Curve'!$D$14*(U156/$W$3)^3+'LED Curve'!$D$15*(U156/$W$3)^2+'LED Curve'!$D$16*(U156/$W$3)^1+'LED Curve'!$D$17)*$AC$3))</f>
        <v>67.443921723281832</v>
      </c>
      <c r="AA156" s="99">
        <f>IF(Z156=0,0,IF(C156&lt;(SUM(Y156:Z156)+('LED Curve'!$D$14*(U156/$W$4)^3+'LED Curve'!$D$15*(U156/$W$4)^2+'LED Curve'!$D$16*(U156/$W$4)^1+'LED Curve'!$D$17)*$AC$4+((R$5-3)*Design!C$18)),0,         ('LED Curve'!$D$14*(U156/$W$4)^3+'LED Curve'!$D$15*(U156/$W$4)^2+'LED Curve'!$D$16*(U156/$W$4)^1+'LED Curve'!$D$17)*$AC$4))</f>
        <v>0</v>
      </c>
      <c r="AB156" s="99">
        <f>IF(AA156=0,0,IF(C156&lt;(SUM(Y156:AA156)+('LED Curve'!$D$14*(U156/$W$5)^3+'LED Curve'!$D$15*(U156/$W$5)^2+'LED Curve'!$D$16*(U156/$W$5)^1+'LED Curve'!$D$17)*$AC$5+((R$5-4)*Design!C$18)),0,         ('LED Curve'!$D$14*(U156/$W$5)^3+'LED Curve'!$D$15*(U156/$W$5)^2+'LED Curve'!$D$16*(U156/$W$5)^1+'LED Curve'!$D$17)*$AC$5))</f>
        <v>0</v>
      </c>
      <c r="AC156" s="99">
        <f>IF(AB156=0,0,IF(C156&lt;(SUM(Y156:AB156)+ ('LED Curve'!$D$14*(U156/$W$6)^3+'LED Curve'!$D$15*(U156/$W$6)^2+'LED Curve'!$D$16*(U156/$W$6)^1+'LED Curve'!$D$17)*$AC$6+((R$5-5)*Design!C$18)),0,         ('LED Curve'!$D$14*(U156/$W$6)^3+'LED Curve'!$D$15*(U156/$W$6)^2+'LED Curve'!$D$16*(U156/$W$6)^1+'LED Curve'!$D$17)*$AC$6))</f>
        <v>0</v>
      </c>
      <c r="AD156" s="99">
        <f>IF(AC156=0,0,IF(C156&lt;(SUM(Y156:AC156)+('LED Curve'!$D$14*(U156/$Z$2)^3+'LED Curve'!$D$15*(U156/$Z$2)^2+'LED Curve'!$D$16*(U156/$Z$2)^1+'LED Curve'!$D$17)*$AE$2+((R$5-6)*Design!C$18)),0,         ('LED Curve'!$D$14*(U156/$Z$2)^3+'LED Curve'!$D$15*(U156/$Z$2)^2+'LED Curve'!$D$16*(U156/$Z$2)^1+'LED Curve'!$D$17)*$AE$2))</f>
        <v>0</v>
      </c>
      <c r="AE156" s="99">
        <f>IF(AD156=0,0,IF(C156&lt;(SUM(Y156:AD156)+('LED Curve'!$D$14*(U156/$Z$3)^3+'LED Curve'!$D$15*(U156/$Z$3)^2+'LED Curve'!$D$16*(U156/$Z$3)^1+'LED Curve'!$D$17)*$AE$3+((R$5-7)*Design!C$18)),0,         ('LED Curve'!$D$14*(U156/$Z$3)^3+'LED Curve'!$D$15*(U156/$Z$3)^2+'LED Curve'!$D$16*(U156/$Z$3)^1+'LED Curve'!$D$17)*$AE$3))</f>
        <v>0</v>
      </c>
      <c r="AF156" s="99">
        <f>IF(AE156=0,0,IF(C156&lt;(SUM(Y156:AE156)+('LED Curve'!$D$14*(U156/$Z$4)^3+'LED Curve'!$D$15*(U156/$Z$4)^2+'LED Curve'!$D$16*(U156/$Z$4)^1+'LED Curve'!$D$17)*$AE$4+((R$5-8)*Design!C$18)),0,         ('LED Curve'!$D$14*(U156/$Z$4)^3+'LED Curve'!$D$15*(U156/$Z$4)^2+'LED Curve'!$D$16*(U156/$Z$4)^1+'LED Curve'!$D$17)*$AE$4))</f>
        <v>0</v>
      </c>
      <c r="AG156" s="99">
        <f>IF(AF156=0,0,IF(C156&lt;(SUM(Y156:AF156)+('LED Curve'!$D$14*(U156/$Z$5)^3+'LED Curve'!$D$15*(U156/$Z$5)^2+'LED Curve'!$D$16*(U156/$Z$5)^1+'LED Curve'!$D$17)*$AE$5+((R$5-9)*Design!C$18)),0,         ('LED Curve'!$D$14*(U156/$Z$5)^3+'LED Curve'!$D$15*(U156/$Z$5)^2+'LED Curve'!$D$16*(U156/$Z$5)^1+'LED Curve'!$D$17)*$AE$5))</f>
        <v>0</v>
      </c>
      <c r="AH156" s="99">
        <f>IF(AG156=0,0,IF(C156&lt;(SUM(Y156:AG156)+('LED Curve'!$D$14*(U156/$Z$6)^3+'LED Curve'!$D$15*(U156/$Z$6)^2+'LED Curve'!$D$16*(U156/$Z$6)^1+'LED Curve'!$D$17)*$AE$6+((R$5-10)*Design!C$18)),0,         ('LED Curve'!$D$14*(U156/$Z$6)^3+'LED Curve'!$D$15*(U156/$Z$6)^2+'LED Curve'!$D$16*(U156/$Z$6)^1+'LED Curve'!$D$17)*$AE$6))</f>
        <v>0</v>
      </c>
      <c r="AI156">
        <f t="shared" si="269"/>
        <v>94.421490412594565</v>
      </c>
      <c r="AJ156" s="57">
        <f>IF(D156&lt;('LED Curve'!$D$14*(V156/$W$2)^3+'LED Curve'!$D$15*(V156/$W$2)^2+'LED Curve'!$D$16*(V156/$W$2)^1+'LED Curve'!$D$17)*$AC$2+((R$5-1)*Design!C$18),0,         ('LED Curve'!$D$14*(V156/$W$2)^3+'LED Curve'!$D$15*(V156/$W$2)^2+'LED Curve'!$D$16*(V156/$W$2)^1+'LED Curve'!$D$17)*$AC$2)</f>
        <v>26.973813481154078</v>
      </c>
      <c r="AK156" s="57">
        <f>IF(AJ156=0,0,IF(D156&lt;AJ156+('LED Curve'!$D$14*(V156/$W$3)^3+'LED Curve'!$D$15*(V156/$W$3)^2+'LED Curve'!$D$16*(V156/$W$3)^1+'LED Curve'!$D$17)*$AC$3+((R$5-1)*Design!C$18),0,         ('LED Curve'!$D$14*(V156/$W$3)^3+'LED Curve'!$D$15*(V156/$W$3)^2+'LED Curve'!$D$16*(V156/$W$3)^1+'LED Curve'!$D$17)*$AC$3))</f>
        <v>67.43453370288519</v>
      </c>
      <c r="AL156" s="57">
        <f>IF(AK156=0,0,IF(D156&lt;(SUM(AJ156:AK156)+('LED Curve'!$D$14*(V156/$W$4)^3+'LED Curve'!$D$15*(V156/$W$4)^2+'LED Curve'!$D$16*(V156/$W$4)^1+'LED Curve'!$D$17)*$AC$4+((R$5-1)*Design!C$18)),0,         ('LED Curve'!$D$14*(V156/$W$4)^3+'LED Curve'!$D$15*(V156/$W$4)^2+'LED Curve'!$D$16*(V156/$W$4)^1+'LED Curve'!$D$17)*$AC$4))</f>
        <v>60.691080332596677</v>
      </c>
      <c r="AM156" s="57">
        <f>IF(AL156=0,0,IF(D156&lt;(SUM(AJ156:AL156)+('LED Curve'!$D$14*(V156/$W$5)^3+'LED Curve'!$D$15*(V156/$W$5)^2+'LED Curve'!$D$16*(V156/$W$5)^1+'LED Curve'!$D$17)*$AC$5+((R$5-1)*Design!C$18)),0,         ('LED Curve'!$D$14*(V156/$W$5)^3+'LED Curve'!$D$15*(V156/$W$5)^2+'LED Curve'!$D$16*(V156/$W$5)^1+'LED Curve'!$D$17)*$AC$5))</f>
        <v>0</v>
      </c>
      <c r="AN156" s="57">
        <f>IF(AM156=0,0,IF(D156&lt;(SUM(AJ156:AM156)+ ('LED Curve'!$D$14*(V156/$W$6)^3+'LED Curve'!$D$15*(V156/$W$6)^2+'LED Curve'!$D$16*(V156/$W$6)^1+'LED Curve'!$D$17)*$AC$6+((R$5-1)*Design!C$18)),0,         ('LED Curve'!$D$14*(V156/$W$6)^3+'LED Curve'!$D$15*(V156/$W$6)^2+'LED Curve'!$D$16*(V156/$W$6)^1+'LED Curve'!$D$17)*$AC$6))</f>
        <v>0</v>
      </c>
      <c r="AO156" s="57">
        <f>IF(AN156=0,0,IF(D156&lt;(SUM(AJ156:AN156)+('LED Curve'!$D$14*(V156/$Z$2)^3+'LED Curve'!$D$15*(V156/$Z$2)^2+'LED Curve'!$D$16*(V156/$Z$2)^1+'LED Curve'!$D$17)*$AE$2+((R$5-1)*Design!C$18)),0,         ('LED Curve'!$D$14*(V156/$Z$2)^3+'LED Curve'!$D$15*(V156/$Z$2)^2+'LED Curve'!$D$16*(V156/$Z$2)^1+'LED Curve'!$D$17)*$AE$2))</f>
        <v>0</v>
      </c>
      <c r="AP156" s="57">
        <f>IF(AO156=0,0,IF(D156&lt;(SUM(AJ156:AO156)+('LED Curve'!$D$14*(V156/$Z$3)^3+'LED Curve'!$D$15*(V156/$Z$3)^2+'LED Curve'!$D$16*(V156/$Z$3)^1+'LED Curve'!$D$17)*$AE$3+((R$5-1)*Design!C$18)),0,         ('LED Curve'!$D$14*(V156/$Z$3)^3+'LED Curve'!$D$15*(V156/$Z$3)^2+'LED Curve'!$D$16*(V156/$Z$3)^1+'LED Curve'!$D$17)*$AE$3))</f>
        <v>0</v>
      </c>
      <c r="AQ156" s="57">
        <f>IF(AP156=0,0,IF(D156&lt;(SUM(AJ156:AP156)+('LED Curve'!$D$14*(V156/$Z$4)^3+'LED Curve'!$D$15*(V156/$Z$4)^2+'LED Curve'!$D$16*(V156/$Z$4)^1+'LED Curve'!$D$17)*$AE$4+((R$5-1)*Design!C$18)),0,         ('LED Curve'!$D$14*(V156/$Z$4)^3+'LED Curve'!$D$15*(V156/$Z$4)^2+'LED Curve'!$D$16*(V156/$Z$4)^1+'LED Curve'!$D$17)*$AE$4))</f>
        <v>0</v>
      </c>
      <c r="AR156" s="57">
        <f>IF(AQ156=0,0,IF(D156&lt;(SUM(AJ156:AQ156)+('LED Curve'!$D$14*(V156/$Z$5)^3+'LED Curve'!$D$15*(V156/$Z$5)^2+'LED Curve'!$D$16*(V156/$Z$5)^1+'LED Curve'!$D$17)*$AE$5+((R$5-1)*Design!C$18)),0,         ('LED Curve'!$D$14*(V156/$Z$5)^3+'LED Curve'!$D$15*(V156/$Z$5)^2+'LED Curve'!$D$16*(V156/$Z$5)^1+'LED Curve'!$D$17)*$AE$5))</f>
        <v>0</v>
      </c>
      <c r="AS156" s="57">
        <f>IF(AR156=0,0,IF(D156&lt;(SUM(AJ156:AR156)+('LED Curve'!$D$14*(V156/$Z$6)^3+'LED Curve'!$D$15*(V156/$Z$6)^2+'LED Curve'!$D$16*(V156/$Z$6)^1+'LED Curve'!$D$17)*$AE$6+((R$5-1)*Design!C$18)),0,         ('LED Curve'!$D$14*(V156/$Z$6)^3+'LED Curve'!$D$15*(V156/$Z$6)^2+'LED Curve'!$D$16*(V156/$Z$6)^1+'LED Curve'!$D$17)*$AE$6))</f>
        <v>0</v>
      </c>
      <c r="AU156" s="59">
        <f>IF(E156&lt;('LED Curve'!$D$14*(W156/$W$2)^3+'LED Curve'!$D$15*(W156/$W$2)^2+'LED Curve'!$D$16*(W156/$W$2)^1+'LED Curve'!$D$17)*$AC$2+((R$5-1)*Design!C$18),0,         ('LED Curve'!$D$14*(W156/$W$2)^3+'LED Curve'!$D$15*(W156/$W$2)^2+'LED Curve'!$D$16*(W156/$W$2)^1+'LED Curve'!$D$17)*$AC$2)</f>
        <v>26.949867360597569</v>
      </c>
      <c r="AV156" s="59">
        <f>IF(AU156=0,0,IF(E156&lt;AU156+('LED Curve'!$D$14*(W156/$W$3)^3+'LED Curve'!$D$15*(W156/$W$3)^2+'LED Curve'!$D$16*(W156/$W$3)^1+'LED Curve'!$D$17)*$AC$3+((R$5-2)*Design!C$18),0,         ('LED Curve'!$D$14*(W156/$W$3)^3+'LED Curve'!$D$15*(W156/$W$3)^2+'LED Curve'!$D$16*(W156/$W$3)^1+'LED Curve'!$D$17)*$AC$3))</f>
        <v>67.374668401493921</v>
      </c>
      <c r="AW156" s="59">
        <f>IF(AV156=0,0,IF(E156&lt;(SUM(AU156:AV156)+('LED Curve'!$D$14*(W156/$W$4)^3+'LED Curve'!$D$15*(W156/$W$4)^2+'LED Curve'!$D$16*(W156/$W$4)^1+'LED Curve'!$D$17)*$AC$4+((R$5-3)*Design!C$18)),0,         ('LED Curve'!$D$14*(W156/$W$4)^3+'LED Curve'!$D$15*(W156/$W$4)^2+'LED Curve'!$D$16*(W156/$W$4)^1+'LED Curve'!$D$17)*$AC$4))</f>
        <v>60.637201561344533</v>
      </c>
      <c r="AX156" s="59">
        <f>IF(AW156=0,0,IF(E156&lt;(SUM(AU156:AW156)+('LED Curve'!$D$14*(W156/$W$5)^3+'LED Curve'!$D$15*(W156/$W$5)^2+'LED Curve'!$D$16*(W156/$W$5)^1+'LED Curve'!$D$17)*$AC$5+((R$5-4)*Design!C$18)),0,         ('LED Curve'!$D$14*(W156/$W$5)^3+'LED Curve'!$D$15*(W156/$W$5)^2+'LED Curve'!$D$16*(W156/$W$5)^1+'LED Curve'!$D$17)*$AC$5))</f>
        <v>0</v>
      </c>
      <c r="AY156" s="59">
        <f>IF(AX156=0,0,IF(E156&lt;(SUM(AU156:AX156)+ ('LED Curve'!$D$14*(W156/$W$6)^3+'LED Curve'!$D$15*(W156/$W$6)^2+'LED Curve'!$D$16*(W156/$W$6)^1+'LED Curve'!$D$17)*$AC$6+((R$5-5)*Design!C$18)),0,         ('LED Curve'!$D$14*(W156/$W$6)^3+'LED Curve'!$D$15*(W156/$W$6)^2+'LED Curve'!$D$16*(W156/$W$6)^1+'LED Curve'!$D$17)*$AC$6))</f>
        <v>0</v>
      </c>
      <c r="AZ156" s="59">
        <f>IF(AY156=0,0,IF(E156&lt;(SUM(AU156:AY156)+('LED Curve'!$D$14*(W156/$Z$2)^3+'LED Curve'!$D$15*(W156/$Z$2)^2+'LED Curve'!$D$16*(W156/$Z$2)^1+'LED Curve'!$D$17)*$AE$2+((R$5-6)*Design!C$18)),0,         ('LED Curve'!$D$14*(W156/$Z$2)^3+'LED Curve'!$D$15*(W156/$Z$2)^2+'LED Curve'!$D$16*(W156/$Z$2)^1+'LED Curve'!$D$17)*$AE$2))</f>
        <v>0</v>
      </c>
      <c r="BA156" s="59">
        <f>IF(AZ156=0,0,IF(E156&lt;(SUM(AU156:AZ156)+('LED Curve'!$D$14*(W156/$Z$3)^3+'LED Curve'!$D$15*(W156/$Z$3)^2+'LED Curve'!$D$16*(W156/$Z$3)^1+'LED Curve'!$D$17)*$AE$3+((R$5-7)*Design!C$18)),0,         ('LED Curve'!$D$14*(W156/$Z$3)^3+'LED Curve'!$D$15*(W156/$Z$3)^2+'LED Curve'!$D$16*(W156/$Z$3)^1+'LED Curve'!$D$17)*$AE$3))</f>
        <v>0</v>
      </c>
      <c r="BB156" s="59">
        <f>IF(BA156=0,0,IF(E156&lt;(SUM(AU156:BA156)+('LED Curve'!$D$14*(W156/$Z$4)^3+'LED Curve'!$D$15*(W156/$Z$4)^2+'LED Curve'!$D$16*(W156/$Z$4)^1+'LED Curve'!$D$17)*$AE$4+((R$5-8)*Design!C$18)),0,         ('LED Curve'!$D$14*(W156/$Z$4)^3+'LED Curve'!$D$15*(W156/$Z$4)^2+'LED Curve'!$D$16*(W156/$Z$4)^1+'LED Curve'!$D$17)*$AE$4))</f>
        <v>0</v>
      </c>
      <c r="BC156" s="59">
        <f>IF(BB156=0,0,IF(E156&lt;(SUM(AU156:BB156)+('LED Curve'!$D$14*(W156/$Z$5)^3+'LED Curve'!$D$15*(W156/$Z$5)^2+'LED Curve'!$D$16*(W156/$Z$5)^1+'LED Curve'!$D$17)*$AE$5+((R$5-9)*Design!C$18)),0,         ('LED Curve'!$D$14*(W156/$Z$5)^3+'LED Curve'!$D$15*(W156/$Z$5)^2+'LED Curve'!$D$16*(W156/$Z$5)^1+'LED Curve'!$D$17)*$AE$5))</f>
        <v>0</v>
      </c>
      <c r="BD156" s="59">
        <f>IF(BC156=0,0,IF(E156&lt;(SUM(AU156:BC156)+('LED Curve'!$D$14*(W156/$Z$6)^3+'LED Curve'!$D$15*(W156/$Z$6)^2+'LED Curve'!$D$16*(W156/$Z$6)^1+'LED Curve'!$D$17)*$AE$6+((R$5-10)*Design!C$18)),0,         ('LED Curve'!$D$14*(W156/$Z$6)^3+'LED Curve'!$D$15*(W156/$Z$6)^2+'LED Curve'!$D$16*(W156/$Z$6)^1+'LED Curve'!$D$17)*$AE$6))</f>
        <v>0</v>
      </c>
      <c r="BE156">
        <f t="shared" si="270"/>
        <v>154.96173732343601</v>
      </c>
      <c r="BF156" s="64">
        <f t="shared" si="236"/>
        <v>262.8868608508995</v>
      </c>
      <c r="BG156" s="64">
        <f t="shared" si="237"/>
        <v>262.8868608508995</v>
      </c>
      <c r="BH156" s="64">
        <f t="shared" si="238"/>
        <v>0</v>
      </c>
      <c r="BI156" s="64">
        <f t="shared" si="239"/>
        <v>0</v>
      </c>
      <c r="BJ156" s="64">
        <f t="shared" si="240"/>
        <v>0</v>
      </c>
      <c r="BK156" s="64">
        <f t="shared" si="241"/>
        <v>0</v>
      </c>
      <c r="BL156" s="64">
        <f t="shared" si="242"/>
        <v>0</v>
      </c>
      <c r="BM156" s="64">
        <f t="shared" si="243"/>
        <v>0</v>
      </c>
      <c r="BN156" s="64">
        <f t="shared" si="244"/>
        <v>0</v>
      </c>
      <c r="BO156" s="64">
        <f t="shared" si="245"/>
        <v>0</v>
      </c>
      <c r="BQ156" s="67">
        <f t="shared" si="246"/>
        <v>270.59856844157792</v>
      </c>
      <c r="BR156" s="67">
        <f t="shared" si="247"/>
        <v>270.59856844157792</v>
      </c>
      <c r="BS156" s="67">
        <f t="shared" si="248"/>
        <v>270.59856844157792</v>
      </c>
      <c r="BT156" s="67">
        <f t="shared" si="249"/>
        <v>0</v>
      </c>
      <c r="BU156" s="67">
        <f t="shared" si="250"/>
        <v>0</v>
      </c>
      <c r="BV156" s="67">
        <f t="shared" si="251"/>
        <v>0</v>
      </c>
      <c r="BW156" s="67">
        <f t="shared" si="252"/>
        <v>0</v>
      </c>
      <c r="BX156" s="67">
        <f t="shared" si="253"/>
        <v>0</v>
      </c>
      <c r="BY156" s="67">
        <f t="shared" si="254"/>
        <v>0</v>
      </c>
      <c r="BZ156" s="67">
        <f t="shared" si="255"/>
        <v>0</v>
      </c>
      <c r="CB156" s="70">
        <f t="shared" si="256"/>
        <v>279.0377677709115</v>
      </c>
      <c r="CC156" s="70">
        <f t="shared" si="257"/>
        <v>279.0377677709115</v>
      </c>
      <c r="CD156" s="70">
        <f t="shared" si="258"/>
        <v>279.0377677709115</v>
      </c>
      <c r="CE156" s="70">
        <f t="shared" si="259"/>
        <v>0</v>
      </c>
      <c r="CF156" s="70">
        <f t="shared" si="260"/>
        <v>0</v>
      </c>
      <c r="CG156" s="70">
        <f t="shared" si="261"/>
        <v>0</v>
      </c>
      <c r="CH156" s="70">
        <f t="shared" si="262"/>
        <v>0</v>
      </c>
      <c r="CI156" s="70">
        <f t="shared" si="263"/>
        <v>0</v>
      </c>
      <c r="CJ156" s="70">
        <f t="shared" si="264"/>
        <v>0</v>
      </c>
      <c r="CK156" s="70">
        <f t="shared" si="265"/>
        <v>0</v>
      </c>
      <c r="CL156">
        <f t="shared" si="271"/>
        <v>837.1133033127345</v>
      </c>
      <c r="CM156" s="64">
        <f t="shared" si="272"/>
        <v>262.8868608508995</v>
      </c>
      <c r="CN156" s="64">
        <f t="shared" si="273"/>
        <v>262.8868608508995</v>
      </c>
      <c r="CO156" s="64">
        <f t="shared" si="274"/>
        <v>0</v>
      </c>
      <c r="CP156" s="64">
        <f t="shared" si="275"/>
        <v>0</v>
      </c>
      <c r="CQ156" s="64">
        <f t="shared" si="276"/>
        <v>0</v>
      </c>
      <c r="CR156" s="64">
        <f t="shared" si="277"/>
        <v>0</v>
      </c>
      <c r="CS156" s="64">
        <f t="shared" si="278"/>
        <v>0</v>
      </c>
      <c r="CT156" s="64">
        <f t="shared" si="279"/>
        <v>0</v>
      </c>
      <c r="CU156" s="64">
        <f t="shared" si="280"/>
        <v>0</v>
      </c>
      <c r="CV156" s="64">
        <f t="shared" si="281"/>
        <v>0</v>
      </c>
      <c r="CX156" s="103">
        <f t="shared" si="282"/>
        <v>270.59856844157792</v>
      </c>
      <c r="CY156" s="103">
        <f t="shared" si="283"/>
        <v>270.59856844157792</v>
      </c>
      <c r="CZ156" s="103">
        <f t="shared" si="284"/>
        <v>270.59856844157792</v>
      </c>
      <c r="DA156" s="103">
        <f t="shared" si="285"/>
        <v>0</v>
      </c>
      <c r="DB156" s="103">
        <f t="shared" si="286"/>
        <v>0</v>
      </c>
      <c r="DC156" s="103">
        <f t="shared" si="287"/>
        <v>0</v>
      </c>
      <c r="DD156" s="103">
        <f t="shared" si="288"/>
        <v>0</v>
      </c>
      <c r="DE156" s="103">
        <f t="shared" si="289"/>
        <v>0</v>
      </c>
      <c r="DF156" s="103">
        <f t="shared" si="290"/>
        <v>0</v>
      </c>
      <c r="DG156" s="103">
        <f t="shared" si="291"/>
        <v>0</v>
      </c>
      <c r="DI156" s="70">
        <f t="shared" si="292"/>
        <v>279.0377677709115</v>
      </c>
      <c r="DJ156" s="70">
        <f t="shared" si="293"/>
        <v>279.0377677709115</v>
      </c>
      <c r="DK156" s="70">
        <f t="shared" si="294"/>
        <v>279.0377677709115</v>
      </c>
      <c r="DL156" s="70">
        <f t="shared" si="295"/>
        <v>0</v>
      </c>
      <c r="DM156" s="70">
        <f t="shared" si="296"/>
        <v>0</v>
      </c>
      <c r="DN156" s="70">
        <f t="shared" si="297"/>
        <v>0</v>
      </c>
      <c r="DO156" s="70">
        <f t="shared" si="298"/>
        <v>0</v>
      </c>
      <c r="DP156" s="70">
        <f t="shared" si="299"/>
        <v>0</v>
      </c>
      <c r="DQ156" s="70">
        <f t="shared" si="300"/>
        <v>0</v>
      </c>
      <c r="DR156" s="70">
        <f t="shared" si="301"/>
        <v>0</v>
      </c>
      <c r="DT156">
        <f t="shared" si="302"/>
        <v>38.913398269935769</v>
      </c>
      <c r="DU156">
        <f t="shared" si="303"/>
        <v>44.547549991133174</v>
      </c>
      <c r="DV156">
        <f t="shared" si="304"/>
        <v>50.569612728502477</v>
      </c>
      <c r="DX156">
        <f t="shared" si="305"/>
        <v>1.1878993542781064</v>
      </c>
      <c r="DY156">
        <f t="shared" si="306"/>
        <v>1.1945080816155169</v>
      </c>
      <c r="DZ156">
        <f t="shared" si="307"/>
        <v>1.2017589712166461</v>
      </c>
      <c r="EB156">
        <f t="shared" si="308"/>
        <v>7.0920483461229393</v>
      </c>
      <c r="EC156">
        <f t="shared" si="309"/>
        <v>17.730120865307349</v>
      </c>
      <c r="ED156">
        <f t="shared" si="310"/>
        <v>0</v>
      </c>
      <c r="EE156">
        <f t="shared" si="311"/>
        <v>0</v>
      </c>
      <c r="EF156">
        <f t="shared" si="312"/>
        <v>0</v>
      </c>
      <c r="EG156">
        <f t="shared" si="313"/>
        <v>0</v>
      </c>
      <c r="EH156">
        <f t="shared" si="314"/>
        <v>0</v>
      </c>
      <c r="EI156">
        <f t="shared" si="315"/>
        <v>0</v>
      </c>
      <c r="EJ156">
        <f t="shared" si="316"/>
        <v>0</v>
      </c>
      <c r="EK156">
        <f t="shared" si="317"/>
        <v>0</v>
      </c>
      <c r="EM156">
        <f t="shared" si="318"/>
        <v>7.2990753134104294</v>
      </c>
      <c r="EN156">
        <f t="shared" si="319"/>
        <v>18.247688283526074</v>
      </c>
      <c r="EO156">
        <f t="shared" si="320"/>
        <v>16.422919455173467</v>
      </c>
      <c r="EP156">
        <f t="shared" si="321"/>
        <v>0</v>
      </c>
      <c r="EQ156">
        <f t="shared" si="322"/>
        <v>0</v>
      </c>
      <c r="ER156">
        <f t="shared" si="323"/>
        <v>0</v>
      </c>
      <c r="ES156">
        <f t="shared" si="324"/>
        <v>0</v>
      </c>
      <c r="ET156">
        <f t="shared" si="325"/>
        <v>0</v>
      </c>
      <c r="EU156">
        <f t="shared" si="326"/>
        <v>0</v>
      </c>
      <c r="EV156">
        <f t="shared" si="327"/>
        <v>0</v>
      </c>
      <c r="EX156">
        <f t="shared" si="328"/>
        <v>7.5200308300232921</v>
      </c>
      <c r="EY156">
        <f t="shared" si="329"/>
        <v>18.80007707505823</v>
      </c>
      <c r="EZ156">
        <f t="shared" si="330"/>
        <v>16.920069367552408</v>
      </c>
      <c r="FA156">
        <f t="shared" si="331"/>
        <v>0</v>
      </c>
      <c r="FB156">
        <f t="shared" si="332"/>
        <v>0</v>
      </c>
      <c r="FC156">
        <f t="shared" si="333"/>
        <v>0</v>
      </c>
      <c r="FD156">
        <f t="shared" si="334"/>
        <v>0</v>
      </c>
      <c r="FE156">
        <f t="shared" si="335"/>
        <v>0</v>
      </c>
      <c r="FF156">
        <f t="shared" si="336"/>
        <v>0</v>
      </c>
      <c r="FG156">
        <f t="shared" si="337"/>
        <v>0</v>
      </c>
      <c r="FJ156">
        <f>IF($W$2=0,0,IF(BF156&lt;=0,0,('LED Curve'!$D$19*(BF156/$W$2)^3+'LED Curve'!$D$20*(BF156/$W$2)^2+'LED Curve'!$D$21*(BF156/$W$2)^1+'LED Curve'!$D$22)*$AC$2*$W$2))</f>
        <v>864.15841137202926</v>
      </c>
      <c r="FK156">
        <f>IF($W$3=0,0,IF(BG156&lt;=0,0,('LED Curve'!$D$19*(BG156/$W$3)^3+'LED Curve'!$D$20*(BG156/$W$3)^2+'LED Curve'!$D$21*(BG156/$W$3)^1+'LED Curve'!$D$22)*$AC$3*$W$3))</f>
        <v>2160.3960284300733</v>
      </c>
      <c r="FL156">
        <f>IF($W$4=0,0,IF(BH156&lt;=0,0,('LED Curve'!$D$19*(BH156/$W$4)^3+'LED Curve'!$D$20*(BH156/$W$4)^2+'LED Curve'!$D$21*(BH156/$W$4)^1+'LED Curve'!$D$22)*$AC$4*$W$4))</f>
        <v>0</v>
      </c>
      <c r="FM156">
        <f>IF($W$5=0,0,IF(BI156&lt;=0,0,('LED Curve'!$D$19*(BI156/$W$5)^3+'LED Curve'!$D$20*(BI156/$W$5)^2+'LED Curve'!$D$21*(BI156/$W$5)^1+'LED Curve'!$D$22)*$AC$5*$W$5))</f>
        <v>0</v>
      </c>
      <c r="FN156">
        <f>IF($W$6=0,0,IF(BJ156&lt;=0,0,('LED Curve'!$D$19*(BJ156/$W$6)^3+'LED Curve'!$D$20*(BJ156/$W$6)^2+'LED Curve'!$D$21*(BJ156/$W$6)^1+'LED Curve'!$D$22)*$AC$6*$W$6))</f>
        <v>0</v>
      </c>
      <c r="FO156">
        <f>IF($Z$2=0,0,IF(BK156&lt;=0,0,('LED Curve'!$D$19*(BK156/$Z$2)^3+'LED Curve'!$D$20*(BK156/$Z$2)^2+'LED Curve'!$D$21*(BK156/$Z$2)^1+'LED Curve'!$D$22)*$AE$2*$Z$2))</f>
        <v>0</v>
      </c>
      <c r="FP156">
        <f>IF($Z$3=0,0,IF(BL156&lt;=0,0,('LED Curve'!$D$19*(BL156/$Z$3)^3+'LED Curve'!$D$20*(BL156/$Z$3)^2+'LED Curve'!$D$21*(BL156/$Z$3)^1+'LED Curve'!$D$22)*$AE$3*$Z$3))</f>
        <v>0</v>
      </c>
      <c r="FQ156">
        <f>IF($Z$4=0,0,IF(BM156&lt;=0,0,('LED Curve'!$D$19*(BM156/$Z$4)^3+'LED Curve'!$D$20*(BM156/$Z$4)^2+'LED Curve'!$D$21*(BM156/$Z$4)^1+'LED Curve'!$D$22)*$AE$4*$Z$4))</f>
        <v>0</v>
      </c>
      <c r="FR156">
        <f>IF($Z$5=0,0,IF(BN156&lt;=0,0,('LED Curve'!$D$19*(BN156/$Z$5)^3+'LED Curve'!$D$20*(BN156/$Z$5)^2+'LED Curve'!$D$21*(BN156/$Z$5)^1+'LED Curve'!$D$22)*$AE$5*$Z$5))</f>
        <v>0</v>
      </c>
      <c r="FS156">
        <f>IF($Z$6=0,0,IF(BO156&lt;=0,0,('LED Curve'!$D$19*(BO156/$Z$6)^3+'LED Curve'!$D$20*(BO156/$Z$6)^2+'LED Curve'!$D$21*(BO156/$Z$6)^1+'LED Curve'!$D$22)*$AE$6*$Z$6))</f>
        <v>0</v>
      </c>
      <c r="FU156">
        <f>IF($W$2=0,0,IF(BQ156&lt;=0,0,('LED Curve'!$D$19*(BQ156/$W$2)^3+'LED Curve'!$D$20*(BQ156/$W$2)^2+'LED Curve'!$D$21*(BQ156/$W$2)^1+'LED Curve'!$D$22)*$AC$2*$W$2))</f>
        <v>877.37608682503526</v>
      </c>
      <c r="FV156">
        <f>IF($W$3=0,0,IF(BR156&lt;=0,0,('LED Curve'!$D$19*(BR156/$W$3)^3+'LED Curve'!$D$20*(BR156/$W$3)^2+'LED Curve'!$D$21*(BR156/$W$3)^1+'LED Curve'!$D$22)*$AC$3*$W$3))</f>
        <v>2193.4402170625881</v>
      </c>
      <c r="FW156">
        <f>IF($W$4=0,0,IF(BS156&lt;=0,0,('LED Curve'!$D$19*(BS156/$W$4)^3+'LED Curve'!$D$20*(BS156/$W$4)^2+'LED Curve'!$D$21*(BS156/$W$4)^1+'LED Curve'!$D$22)*$AC$4*$W$4))</f>
        <v>1974.0961953563294</v>
      </c>
      <c r="FX156">
        <f>IF($W$5=0,0,IF(BT156&lt;=0,0,('LED Curve'!$D$19*(BT156/$W$5)^3+'LED Curve'!$D$20*(BT156/$W$5)^2+'LED Curve'!$D$21*(BT156/$W$5)^1+'LED Curve'!$D$22)*$AC$5*$W$5))</f>
        <v>0</v>
      </c>
      <c r="FY156">
        <f>IF($W$6=0,0,IF(BU156&lt;=0,0,('LED Curve'!$D$19*(BU156/$W$6)^3+'LED Curve'!$D$20*(BU156/$W$6)^2+'LED Curve'!$D$21*(BU156/$W$6)^1+'LED Curve'!$D$22)*$AC$6*$W$6))</f>
        <v>0</v>
      </c>
      <c r="FZ156">
        <f>IF($Z$2=0,0,IF(BV156&lt;=0,0,('LED Curve'!$D$19*(BV156/$Z$2)^3+'LED Curve'!$D$20*(BV156/$Z$2)^2+'LED Curve'!$D$21*(BV156/$Z$2)^1+'LED Curve'!$D$22)*$AE$2*$Z$2))</f>
        <v>0</v>
      </c>
      <c r="GA156">
        <f>IF($Z$3=0,0,IF(BW156&lt;=0,0,('LED Curve'!$D$19*(BW156/$Z$3)^3+'LED Curve'!$D$20*(BW156/$Z$3)^2+'LED Curve'!$D$21*(BW156/$Z$3)^1+'LED Curve'!$D$22)*$AE$3*$Z$3))</f>
        <v>0</v>
      </c>
      <c r="GB156">
        <f>IF($Z$4=0,0,IF(BX156&lt;=0,0,('LED Curve'!$D$19*(BX156/$Z$4)^3+'LED Curve'!$D$20*(BX156/$Z$4)^2+'LED Curve'!$D$21*(BX156/$Z$4)^1+'LED Curve'!$D$22)*$AE$4*$Z$4))</f>
        <v>0</v>
      </c>
      <c r="GC156">
        <f>IF($Z$5=0,0,IF(BY156&lt;=0,0,('LED Curve'!$D$19*(BY156/$Z$5)^3+'LED Curve'!$D$20*(BY156/$Z$5)^2+'LED Curve'!$D$21*(BY156/$Z$5)^1+'LED Curve'!$D$22)*$AE$5*$Z$5))</f>
        <v>0</v>
      </c>
      <c r="GD156">
        <f>IF($Z$6=0,0,IF(BZ156&lt;=0,0,('LED Curve'!$D$19*(BZ156/$Z$6)^3+'LED Curve'!$D$20*(BZ156/$Z$6)^2+'LED Curve'!$D$21*(BZ156/$Z$6)^1+'LED Curve'!$D$22)*$AE$6*$Z$6))</f>
        <v>0</v>
      </c>
      <c r="GF156">
        <f>IF($W$2=0,0,IF(CB156&lt;=0,0,('LED Curve'!$D$19*(CB156/$W$2)^3+'LED Curve'!$D$20*(CB156/$W$2)^2+'LED Curve'!$D$21*(CB156/$W$2)^1+'LED Curve'!$D$22)*$AC$2*$W$2))</f>
        <v>890.76223186893549</v>
      </c>
      <c r="GG156">
        <f>IF($W$3=0,0,IF(CC156&lt;=0,0,('LED Curve'!$D$19*(CC156/$W$3)^3+'LED Curve'!$D$20*(CC156/$W$3)^2+'LED Curve'!$D$21*(CC156/$W$3)^1+'LED Curve'!$D$22)*$AC$3*$W$3))</f>
        <v>2226.9055796723387</v>
      </c>
      <c r="GH156">
        <f>IF($W$4=0,0,IF(CD156&lt;=0,0,('LED Curve'!$D$19*(CD156/$W$4)^3+'LED Curve'!$D$20*(CD156/$W$4)^2+'LED Curve'!$D$21*(CD156/$W$4)^1+'LED Curve'!$D$22)*$AC$4*$W$4))</f>
        <v>2004.2150217051048</v>
      </c>
      <c r="GI156">
        <f>IF($W$5=0,0,IF(CE156&lt;=0,0,('LED Curve'!$D$19*(CE156/$W$5)^3+'LED Curve'!$D$20*(CE156/$W$5)^2+'LED Curve'!$D$21*(CE156/$W$5)^1+'LED Curve'!$D$22)*$AC$5*$W$5))</f>
        <v>0</v>
      </c>
      <c r="GJ156">
        <f>IF($W$6=0,0,IF(CF156&lt;=0,0,('LED Curve'!$D$19*(CF156/$W$6)^3+'LED Curve'!$D$20*(CF156/$W$6)^2+'LED Curve'!$D$21*(CF156/$W$6)^1+'LED Curve'!$D$22)*$AC$6*$W$6))</f>
        <v>0</v>
      </c>
      <c r="GK156">
        <f>IF($Z$2=0,0,IF(CG156&lt;=0,0,('LED Curve'!$D$19*(CG156/$Z$2)^3+'LED Curve'!$D$20*(CG156/$Z$2)^2+'LED Curve'!$D$21*(CG156/$Z$2)^1+'LED Curve'!$D$22)*$AE$2*$Z$2))</f>
        <v>0</v>
      </c>
      <c r="GL156">
        <f>IF($Z$3=0,0,IF(CH156&lt;=0,0,('LED Curve'!$D$19*(CH156/$Z$3)^3+'LED Curve'!$D$20*(CH156/$Z$3)^2+'LED Curve'!$D$21*(CH156/$Z$3)^1+'LED Curve'!$D$22)*$AE$3*$Z$3))</f>
        <v>0</v>
      </c>
      <c r="GM156">
        <f>IF($Z$4=0,0,IF(CI156&lt;=0,0,('LED Curve'!$D$19*(CI156/$Z$4)^3+'LED Curve'!$D$20*(CI156/$Z$4)^2+'LED Curve'!$D$21*(CI156/$Z$4)^1+'LED Curve'!$D$22)*$AE$4*$Z$4))</f>
        <v>0</v>
      </c>
      <c r="GN156">
        <f>IF($Z$5=0,0,IF(CJ156&lt;=0,0,('LED Curve'!$D$19*(CJ156/$Z$5)^3+'LED Curve'!$D$20*(CJ156/$Z$5)^2+'LED Curve'!$D$21*(CJ156/$Z$5)^1+'LED Curve'!$D$22)*$AE$5*$Z$5))</f>
        <v>0</v>
      </c>
      <c r="GO156">
        <f>IF($Z$6=0,0,IF(CK156&lt;=0,0,('LED Curve'!$D$19*(CK156/$Z$6)^3+'LED Curve'!$D$20*(CK156/$Z$6)^2+'LED Curve'!$D$21*(CK156/$Z$6)^1+'LED Curve'!$D$22)*$AE$6*$Z$6))</f>
        <v>0</v>
      </c>
      <c r="GQ156">
        <f t="shared" si="338"/>
        <v>3024.5544398021025</v>
      </c>
      <c r="GR156">
        <f t="shared" si="266"/>
        <v>1259.6585543845245</v>
      </c>
      <c r="GS156">
        <f t="shared" si="339"/>
        <v>5044.9124992439529</v>
      </c>
      <c r="GT156">
        <f t="shared" si="267"/>
        <v>2736.6865824048373</v>
      </c>
      <c r="GU156">
        <f t="shared" si="340"/>
        <v>5121.8828332463791</v>
      </c>
      <c r="GV156">
        <f t="shared" si="268"/>
        <v>2559.7707886880416</v>
      </c>
    </row>
    <row r="157" spans="1:204" ht="16.899999999999999">
      <c r="A157">
        <v>146</v>
      </c>
      <c r="B157">
        <f t="shared" si="229"/>
        <v>4.7526041666666663E-3</v>
      </c>
      <c r="C157" s="50">
        <f t="shared" si="230"/>
        <v>147.6239279947749</v>
      </c>
      <c r="D157" s="50">
        <f t="shared" si="231"/>
        <v>164.18214221641654</v>
      </c>
      <c r="E157" s="50">
        <f t="shared" si="232"/>
        <v>180.7403564380582</v>
      </c>
      <c r="G157" s="52">
        <f t="shared" si="233"/>
        <v>2.3432369522980143</v>
      </c>
      <c r="H157" s="52">
        <f t="shared" si="234"/>
        <v>2.606065749466929</v>
      </c>
      <c r="I157" s="52">
        <f t="shared" si="235"/>
        <v>2.8688945466358442</v>
      </c>
      <c r="J157" s="52">
        <f>IF(C157&lt;Calculation!D$19,0,G157)</f>
        <v>2.3432369522980143</v>
      </c>
      <c r="K157" s="52">
        <f>IF(D157&lt;Calculation!D$19,0,H157)</f>
        <v>2.606065749466929</v>
      </c>
      <c r="L157" s="52">
        <f>IF(E157&lt;Calculation!D$19,0,I157)</f>
        <v>2.8688945466358442</v>
      </c>
      <c r="M157" s="52">
        <f>IF(IF(C157&lt;Calculation!D$19,0,C157*(R$3/(R$2+R$3)))&gt;0,$H$2*SIN(2*PI()*$E$2*B157)+$H$5,0)</f>
        <v>2.3596414467893871</v>
      </c>
      <c r="N157" s="52">
        <f>IF(IF(D157&lt;Calculation!D$19,0,D157*(R$3/(R$2+R$3)))&gt;0,$J$2*SIN(2*PI()*$E$2*B157)+$J$5,0)</f>
        <v>2.4283423372311921</v>
      </c>
      <c r="O157" s="52">
        <f>IF(IF(E157&lt;Calculation!D$19,0,E157*(R$3/(R$2+R$3)))&gt;0,$L$2*SIN(2*PI()*$E$2*B157)+$L$5,0)</f>
        <v>2.5035906533208934</v>
      </c>
      <c r="Q157" s="55">
        <f>(M157/Design!C$43)*10^3</f>
        <v>262.18238297659855</v>
      </c>
      <c r="R157" s="55">
        <f>(N157/Design!C$43)*10^3</f>
        <v>269.81581524791022</v>
      </c>
      <c r="S157" s="55">
        <f>(O157/Design!C$43)*10^3</f>
        <v>278.17673925787705</v>
      </c>
      <c r="U157" s="55">
        <f>(($H$2*SIN(2*PI()*$E$2*B157)+$H$5)/Design!C$43)*10^3</f>
        <v>262.18238297659855</v>
      </c>
      <c r="V157" s="55">
        <f>(($J$2*SIN(2*PI()*$E$2*B157)+$J$5)/Design!C$43)*10^3</f>
        <v>269.81581524791022</v>
      </c>
      <c r="W157" s="55">
        <f>(($L$2*SIN(2*PI()*$E$2*B157)+$L$5)/Design!C$43)*10^3</f>
        <v>278.17673925787705</v>
      </c>
      <c r="Y157" s="99">
        <f>IF(C157&lt;('LED Curve'!$D$14*(U157/$W$2)^3+'LED Curve'!$D$15*(U157/$W$2)^2+'LED Curve'!$D$16*(U157/$W$2)^1+'LED Curve'!$D$17)*$AC$2+((R$5-1)*Design!C$18),0,         ('LED Curve'!$D$14*(U157/$W$2)^3+'LED Curve'!$D$15*(U157/$W$2)^2+'LED Curve'!$D$16*(U157/$W$2)^1+'LED Curve'!$D$17)*$AC$2)</f>
        <v>26.977074241306916</v>
      </c>
      <c r="Z157" s="99">
        <f>IF(Y157=0,0,IF(C157&lt;Y157+('LED Curve'!$D$14*(U157/$W$3)^3+'LED Curve'!$D$15*(U157/$W$3)^2+'LED Curve'!$D$16*(U157/$W$3)^1+'LED Curve'!$D$17)*$AC$3+((R$5-2)*Design!C$18),0,         ('LED Curve'!$D$14*(U157/$W$3)^3+'LED Curve'!$D$15*(U157/$W$3)^2+'LED Curve'!$D$16*(U157/$W$3)^1+'LED Curve'!$D$17)*$AC$3))</f>
        <v>67.442685603267293</v>
      </c>
      <c r="AA157" s="99">
        <f>IF(Z157=0,0,IF(C157&lt;(SUM(Y157:Z157)+('LED Curve'!$D$14*(U157/$W$4)^3+'LED Curve'!$D$15*(U157/$W$4)^2+'LED Curve'!$D$16*(U157/$W$4)^1+'LED Curve'!$D$17)*$AC$4+((R$5-3)*Design!C$18)),0,         ('LED Curve'!$D$14*(U157/$W$4)^3+'LED Curve'!$D$15*(U157/$W$4)^2+'LED Curve'!$D$16*(U157/$W$4)^1+'LED Curve'!$D$17)*$AC$4))</f>
        <v>0</v>
      </c>
      <c r="AB157" s="99">
        <f>IF(AA157=0,0,IF(C157&lt;(SUM(Y157:AA157)+('LED Curve'!$D$14*(U157/$W$5)^3+'LED Curve'!$D$15*(U157/$W$5)^2+'LED Curve'!$D$16*(U157/$W$5)^1+'LED Curve'!$D$17)*$AC$5+((R$5-4)*Design!C$18)),0,         ('LED Curve'!$D$14*(U157/$W$5)^3+'LED Curve'!$D$15*(U157/$W$5)^2+'LED Curve'!$D$16*(U157/$W$5)^1+'LED Curve'!$D$17)*$AC$5))</f>
        <v>0</v>
      </c>
      <c r="AC157" s="99">
        <f>IF(AB157=0,0,IF(C157&lt;(SUM(Y157:AB157)+ ('LED Curve'!$D$14*(U157/$W$6)^3+'LED Curve'!$D$15*(U157/$W$6)^2+'LED Curve'!$D$16*(U157/$W$6)^1+'LED Curve'!$D$17)*$AC$6+((R$5-5)*Design!C$18)),0,         ('LED Curve'!$D$14*(U157/$W$6)^3+'LED Curve'!$D$15*(U157/$W$6)^2+'LED Curve'!$D$16*(U157/$W$6)^1+'LED Curve'!$D$17)*$AC$6))</f>
        <v>0</v>
      </c>
      <c r="AD157" s="99">
        <f>IF(AC157=0,0,IF(C157&lt;(SUM(Y157:AC157)+('LED Curve'!$D$14*(U157/$Z$2)^3+'LED Curve'!$D$15*(U157/$Z$2)^2+'LED Curve'!$D$16*(U157/$Z$2)^1+'LED Curve'!$D$17)*$AE$2+((R$5-6)*Design!C$18)),0,         ('LED Curve'!$D$14*(U157/$Z$2)^3+'LED Curve'!$D$15*(U157/$Z$2)^2+'LED Curve'!$D$16*(U157/$Z$2)^1+'LED Curve'!$D$17)*$AE$2))</f>
        <v>0</v>
      </c>
      <c r="AE157" s="99">
        <f>IF(AD157=0,0,IF(C157&lt;(SUM(Y157:AD157)+('LED Curve'!$D$14*(U157/$Z$3)^3+'LED Curve'!$D$15*(U157/$Z$3)^2+'LED Curve'!$D$16*(U157/$Z$3)^1+'LED Curve'!$D$17)*$AE$3+((R$5-7)*Design!C$18)),0,         ('LED Curve'!$D$14*(U157/$Z$3)^3+'LED Curve'!$D$15*(U157/$Z$3)^2+'LED Curve'!$D$16*(U157/$Z$3)^1+'LED Curve'!$D$17)*$AE$3))</f>
        <v>0</v>
      </c>
      <c r="AF157" s="99">
        <f>IF(AE157=0,0,IF(C157&lt;(SUM(Y157:AE157)+('LED Curve'!$D$14*(U157/$Z$4)^3+'LED Curve'!$D$15*(U157/$Z$4)^2+'LED Curve'!$D$16*(U157/$Z$4)^1+'LED Curve'!$D$17)*$AE$4+((R$5-8)*Design!C$18)),0,         ('LED Curve'!$D$14*(U157/$Z$4)^3+'LED Curve'!$D$15*(U157/$Z$4)^2+'LED Curve'!$D$16*(U157/$Z$4)^1+'LED Curve'!$D$17)*$AE$4))</f>
        <v>0</v>
      </c>
      <c r="AG157" s="99">
        <f>IF(AF157=0,0,IF(C157&lt;(SUM(Y157:AF157)+('LED Curve'!$D$14*(U157/$Z$5)^3+'LED Curve'!$D$15*(U157/$Z$5)^2+'LED Curve'!$D$16*(U157/$Z$5)^1+'LED Curve'!$D$17)*$AE$5+((R$5-9)*Design!C$18)),0,         ('LED Curve'!$D$14*(U157/$Z$5)^3+'LED Curve'!$D$15*(U157/$Z$5)^2+'LED Curve'!$D$16*(U157/$Z$5)^1+'LED Curve'!$D$17)*$AE$5))</f>
        <v>0</v>
      </c>
      <c r="AH157" s="99">
        <f>IF(AG157=0,0,IF(C157&lt;(SUM(Y157:AG157)+('LED Curve'!$D$14*(U157/$Z$6)^3+'LED Curve'!$D$15*(U157/$Z$6)^2+'LED Curve'!$D$16*(U157/$Z$6)^1+'LED Curve'!$D$17)*$AE$6+((R$5-10)*Design!C$18)),0,         ('LED Curve'!$D$14*(U157/$Z$6)^3+'LED Curve'!$D$15*(U157/$Z$6)^2+'LED Curve'!$D$16*(U157/$Z$6)^1+'LED Curve'!$D$17)*$AE$6))</f>
        <v>0</v>
      </c>
      <c r="AI157">
        <f t="shared" si="269"/>
        <v>94.419759844574202</v>
      </c>
      <c r="AJ157" s="57">
        <f>IF(D157&lt;('LED Curve'!$D$14*(V157/$W$2)^3+'LED Curve'!$D$15*(V157/$W$2)^2+'LED Curve'!$D$16*(V157/$W$2)^1+'LED Curve'!$D$17)*$AC$2+((R$5-1)*Design!C$18),0,         ('LED Curve'!$D$14*(V157/$W$2)^3+'LED Curve'!$D$15*(V157/$W$2)^2+'LED Curve'!$D$16*(V157/$W$2)^1+'LED Curve'!$D$17)*$AC$2)</f>
        <v>26.974971271282804</v>
      </c>
      <c r="AK157" s="57">
        <f>IF(AJ157=0,0,IF(D157&lt;AJ157+('LED Curve'!$D$14*(V157/$W$3)^3+'LED Curve'!$D$15*(V157/$W$3)^2+'LED Curve'!$D$16*(V157/$W$3)^1+'LED Curve'!$D$17)*$AC$3+((R$5-1)*Design!C$18),0,         ('LED Curve'!$D$14*(V157/$W$3)^3+'LED Curve'!$D$15*(V157/$W$3)^2+'LED Curve'!$D$16*(V157/$W$3)^1+'LED Curve'!$D$17)*$AC$3))</f>
        <v>67.437428178207014</v>
      </c>
      <c r="AL157" s="57">
        <f>IF(AK157=0,0,IF(D157&lt;(SUM(AJ157:AK157)+('LED Curve'!$D$14*(V157/$W$4)^3+'LED Curve'!$D$15*(V157/$W$4)^2+'LED Curve'!$D$16*(V157/$W$4)^1+'LED Curve'!$D$17)*$AC$4+((R$5-1)*Design!C$18)),0,         ('LED Curve'!$D$14*(V157/$W$4)^3+'LED Curve'!$D$15*(V157/$W$4)^2+'LED Curve'!$D$16*(V157/$W$4)^1+'LED Curve'!$D$17)*$AC$4))</f>
        <v>60.693685360386311</v>
      </c>
      <c r="AM157" s="57">
        <f>IF(AL157=0,0,IF(D157&lt;(SUM(AJ157:AL157)+('LED Curve'!$D$14*(V157/$W$5)^3+'LED Curve'!$D$15*(V157/$W$5)^2+'LED Curve'!$D$16*(V157/$W$5)^1+'LED Curve'!$D$17)*$AC$5+((R$5-1)*Design!C$18)),0,         ('LED Curve'!$D$14*(V157/$W$5)^3+'LED Curve'!$D$15*(V157/$W$5)^2+'LED Curve'!$D$16*(V157/$W$5)^1+'LED Curve'!$D$17)*$AC$5))</f>
        <v>0</v>
      </c>
      <c r="AN157" s="57">
        <f>IF(AM157=0,0,IF(D157&lt;(SUM(AJ157:AM157)+ ('LED Curve'!$D$14*(V157/$W$6)^3+'LED Curve'!$D$15*(V157/$W$6)^2+'LED Curve'!$D$16*(V157/$W$6)^1+'LED Curve'!$D$17)*$AC$6+((R$5-1)*Design!C$18)),0,         ('LED Curve'!$D$14*(V157/$W$6)^3+'LED Curve'!$D$15*(V157/$W$6)^2+'LED Curve'!$D$16*(V157/$W$6)^1+'LED Curve'!$D$17)*$AC$6))</f>
        <v>0</v>
      </c>
      <c r="AO157" s="57">
        <f>IF(AN157=0,0,IF(D157&lt;(SUM(AJ157:AN157)+('LED Curve'!$D$14*(V157/$Z$2)^3+'LED Curve'!$D$15*(V157/$Z$2)^2+'LED Curve'!$D$16*(V157/$Z$2)^1+'LED Curve'!$D$17)*$AE$2+((R$5-1)*Design!C$18)),0,         ('LED Curve'!$D$14*(V157/$Z$2)^3+'LED Curve'!$D$15*(V157/$Z$2)^2+'LED Curve'!$D$16*(V157/$Z$2)^1+'LED Curve'!$D$17)*$AE$2))</f>
        <v>0</v>
      </c>
      <c r="AP157" s="57">
        <f>IF(AO157=0,0,IF(D157&lt;(SUM(AJ157:AO157)+('LED Curve'!$D$14*(V157/$Z$3)^3+'LED Curve'!$D$15*(V157/$Z$3)^2+'LED Curve'!$D$16*(V157/$Z$3)^1+'LED Curve'!$D$17)*$AE$3+((R$5-1)*Design!C$18)),0,         ('LED Curve'!$D$14*(V157/$Z$3)^3+'LED Curve'!$D$15*(V157/$Z$3)^2+'LED Curve'!$D$16*(V157/$Z$3)^1+'LED Curve'!$D$17)*$AE$3))</f>
        <v>0</v>
      </c>
      <c r="AQ157" s="57">
        <f>IF(AP157=0,0,IF(D157&lt;(SUM(AJ157:AP157)+('LED Curve'!$D$14*(V157/$Z$4)^3+'LED Curve'!$D$15*(V157/$Z$4)^2+'LED Curve'!$D$16*(V157/$Z$4)^1+'LED Curve'!$D$17)*$AE$4+((R$5-1)*Design!C$18)),0,         ('LED Curve'!$D$14*(V157/$Z$4)^3+'LED Curve'!$D$15*(V157/$Z$4)^2+'LED Curve'!$D$16*(V157/$Z$4)^1+'LED Curve'!$D$17)*$AE$4))</f>
        <v>0</v>
      </c>
      <c r="AR157" s="57">
        <f>IF(AQ157=0,0,IF(D157&lt;(SUM(AJ157:AQ157)+('LED Curve'!$D$14*(V157/$Z$5)^3+'LED Curve'!$D$15*(V157/$Z$5)^2+'LED Curve'!$D$16*(V157/$Z$5)^1+'LED Curve'!$D$17)*$AE$5+((R$5-1)*Design!C$18)),0,         ('LED Curve'!$D$14*(V157/$Z$5)^3+'LED Curve'!$D$15*(V157/$Z$5)^2+'LED Curve'!$D$16*(V157/$Z$5)^1+'LED Curve'!$D$17)*$AE$5))</f>
        <v>0</v>
      </c>
      <c r="AS157" s="57">
        <f>IF(AR157=0,0,IF(D157&lt;(SUM(AJ157:AR157)+('LED Curve'!$D$14*(V157/$Z$6)^3+'LED Curve'!$D$15*(V157/$Z$6)^2+'LED Curve'!$D$16*(V157/$Z$6)^1+'LED Curve'!$D$17)*$AE$6+((R$5-1)*Design!C$18)),0,         ('LED Curve'!$D$14*(V157/$Z$6)^3+'LED Curve'!$D$15*(V157/$Z$6)^2+'LED Curve'!$D$16*(V157/$Z$6)^1+'LED Curve'!$D$17)*$AE$6))</f>
        <v>0</v>
      </c>
      <c r="AU157" s="59">
        <f>IF(E157&lt;('LED Curve'!$D$14*(W157/$W$2)^3+'LED Curve'!$D$15*(W157/$W$2)^2+'LED Curve'!$D$16*(W157/$W$2)^1+'LED Curve'!$D$17)*$AC$2+((R$5-1)*Design!C$18),0,         ('LED Curve'!$D$14*(W157/$W$2)^3+'LED Curve'!$D$15*(W157/$W$2)^2+'LED Curve'!$D$16*(W157/$W$2)^1+'LED Curve'!$D$17)*$AC$2)</f>
        <v>26.953285493009723</v>
      </c>
      <c r="AV157" s="59">
        <f>IF(AU157=0,0,IF(E157&lt;AU157+('LED Curve'!$D$14*(W157/$W$3)^3+'LED Curve'!$D$15*(W157/$W$3)^2+'LED Curve'!$D$16*(W157/$W$3)^1+'LED Curve'!$D$17)*$AC$3+((R$5-2)*Design!C$18),0,         ('LED Curve'!$D$14*(W157/$W$3)^3+'LED Curve'!$D$15*(W157/$W$3)^2+'LED Curve'!$D$16*(W157/$W$3)^1+'LED Curve'!$D$17)*$AC$3))</f>
        <v>67.383213732524311</v>
      </c>
      <c r="AW157" s="59">
        <f>IF(AV157=0,0,IF(E157&lt;(SUM(AU157:AV157)+('LED Curve'!$D$14*(W157/$W$4)^3+'LED Curve'!$D$15*(W157/$W$4)^2+'LED Curve'!$D$16*(W157/$W$4)^1+'LED Curve'!$D$17)*$AC$4+((R$5-3)*Design!C$18)),0,         ('LED Curve'!$D$14*(W157/$W$4)^3+'LED Curve'!$D$15*(W157/$W$4)^2+'LED Curve'!$D$16*(W157/$W$4)^1+'LED Curve'!$D$17)*$AC$4))</f>
        <v>60.644892359271878</v>
      </c>
      <c r="AX157" s="59">
        <f>IF(AW157=0,0,IF(E157&lt;(SUM(AU157:AW157)+('LED Curve'!$D$14*(W157/$W$5)^3+'LED Curve'!$D$15*(W157/$W$5)^2+'LED Curve'!$D$16*(W157/$W$5)^1+'LED Curve'!$D$17)*$AC$5+((R$5-4)*Design!C$18)),0,         ('LED Curve'!$D$14*(W157/$W$5)^3+'LED Curve'!$D$15*(W157/$W$5)^2+'LED Curve'!$D$16*(W157/$W$5)^1+'LED Curve'!$D$17)*$AC$5))</f>
        <v>0</v>
      </c>
      <c r="AY157" s="59">
        <f>IF(AX157=0,0,IF(E157&lt;(SUM(AU157:AX157)+ ('LED Curve'!$D$14*(W157/$W$6)^3+'LED Curve'!$D$15*(W157/$W$6)^2+'LED Curve'!$D$16*(W157/$W$6)^1+'LED Curve'!$D$17)*$AC$6+((R$5-5)*Design!C$18)),0,         ('LED Curve'!$D$14*(W157/$W$6)^3+'LED Curve'!$D$15*(W157/$W$6)^2+'LED Curve'!$D$16*(W157/$W$6)^1+'LED Curve'!$D$17)*$AC$6))</f>
        <v>0</v>
      </c>
      <c r="AZ157" s="59">
        <f>IF(AY157=0,0,IF(E157&lt;(SUM(AU157:AY157)+('LED Curve'!$D$14*(W157/$Z$2)^3+'LED Curve'!$D$15*(W157/$Z$2)^2+'LED Curve'!$D$16*(W157/$Z$2)^1+'LED Curve'!$D$17)*$AE$2+((R$5-6)*Design!C$18)),0,         ('LED Curve'!$D$14*(W157/$Z$2)^3+'LED Curve'!$D$15*(W157/$Z$2)^2+'LED Curve'!$D$16*(W157/$Z$2)^1+'LED Curve'!$D$17)*$AE$2))</f>
        <v>0</v>
      </c>
      <c r="BA157" s="59">
        <f>IF(AZ157=0,0,IF(E157&lt;(SUM(AU157:AZ157)+('LED Curve'!$D$14*(W157/$Z$3)^3+'LED Curve'!$D$15*(W157/$Z$3)^2+'LED Curve'!$D$16*(W157/$Z$3)^1+'LED Curve'!$D$17)*$AE$3+((R$5-7)*Design!C$18)),0,         ('LED Curve'!$D$14*(W157/$Z$3)^3+'LED Curve'!$D$15*(W157/$Z$3)^2+'LED Curve'!$D$16*(W157/$Z$3)^1+'LED Curve'!$D$17)*$AE$3))</f>
        <v>0</v>
      </c>
      <c r="BB157" s="59">
        <f>IF(BA157=0,0,IF(E157&lt;(SUM(AU157:BA157)+('LED Curve'!$D$14*(W157/$Z$4)^3+'LED Curve'!$D$15*(W157/$Z$4)^2+'LED Curve'!$D$16*(W157/$Z$4)^1+'LED Curve'!$D$17)*$AE$4+((R$5-8)*Design!C$18)),0,         ('LED Curve'!$D$14*(W157/$Z$4)^3+'LED Curve'!$D$15*(W157/$Z$4)^2+'LED Curve'!$D$16*(W157/$Z$4)^1+'LED Curve'!$D$17)*$AE$4))</f>
        <v>0</v>
      </c>
      <c r="BC157" s="59">
        <f>IF(BB157=0,0,IF(E157&lt;(SUM(AU157:BB157)+('LED Curve'!$D$14*(W157/$Z$5)^3+'LED Curve'!$D$15*(W157/$Z$5)^2+'LED Curve'!$D$16*(W157/$Z$5)^1+'LED Curve'!$D$17)*$AE$5+((R$5-9)*Design!C$18)),0,         ('LED Curve'!$D$14*(W157/$Z$5)^3+'LED Curve'!$D$15*(W157/$Z$5)^2+'LED Curve'!$D$16*(W157/$Z$5)^1+'LED Curve'!$D$17)*$AE$5))</f>
        <v>0</v>
      </c>
      <c r="BD157" s="59">
        <f>IF(BC157=0,0,IF(E157&lt;(SUM(AU157:BC157)+('LED Curve'!$D$14*(W157/$Z$6)^3+'LED Curve'!$D$15*(W157/$Z$6)^2+'LED Curve'!$D$16*(W157/$Z$6)^1+'LED Curve'!$D$17)*$AE$6+((R$5-10)*Design!C$18)),0,         ('LED Curve'!$D$14*(W157/$Z$6)^3+'LED Curve'!$D$15*(W157/$Z$6)^2+'LED Curve'!$D$16*(W157/$Z$6)^1+'LED Curve'!$D$17)*$AE$6))</f>
        <v>0</v>
      </c>
      <c r="BE157">
        <f t="shared" si="270"/>
        <v>154.98139158480592</v>
      </c>
      <c r="BF157" s="64">
        <f t="shared" si="236"/>
        <v>262.18238297659855</v>
      </c>
      <c r="BG157" s="64">
        <f t="shared" si="237"/>
        <v>262.18238297659855</v>
      </c>
      <c r="BH157" s="64">
        <f t="shared" si="238"/>
        <v>0</v>
      </c>
      <c r="BI157" s="64">
        <f t="shared" si="239"/>
        <v>0</v>
      </c>
      <c r="BJ157" s="64">
        <f t="shared" si="240"/>
        <v>0</v>
      </c>
      <c r="BK157" s="64">
        <f t="shared" si="241"/>
        <v>0</v>
      </c>
      <c r="BL157" s="64">
        <f t="shared" si="242"/>
        <v>0</v>
      </c>
      <c r="BM157" s="64">
        <f t="shared" si="243"/>
        <v>0</v>
      </c>
      <c r="BN157" s="64">
        <f t="shared" si="244"/>
        <v>0</v>
      </c>
      <c r="BO157" s="64">
        <f t="shared" si="245"/>
        <v>0</v>
      </c>
      <c r="BQ157" s="67">
        <f t="shared" si="246"/>
        <v>269.81581524791022</v>
      </c>
      <c r="BR157" s="67">
        <f t="shared" si="247"/>
        <v>269.81581524791022</v>
      </c>
      <c r="BS157" s="67">
        <f t="shared" si="248"/>
        <v>269.81581524791022</v>
      </c>
      <c r="BT157" s="67">
        <f t="shared" si="249"/>
        <v>0</v>
      </c>
      <c r="BU157" s="67">
        <f t="shared" si="250"/>
        <v>0</v>
      </c>
      <c r="BV157" s="67">
        <f t="shared" si="251"/>
        <v>0</v>
      </c>
      <c r="BW157" s="67">
        <f t="shared" si="252"/>
        <v>0</v>
      </c>
      <c r="BX157" s="67">
        <f t="shared" si="253"/>
        <v>0</v>
      </c>
      <c r="BY157" s="67">
        <f t="shared" si="254"/>
        <v>0</v>
      </c>
      <c r="BZ157" s="67">
        <f t="shared" si="255"/>
        <v>0</v>
      </c>
      <c r="CB157" s="70">
        <f t="shared" si="256"/>
        <v>278.17673925787705</v>
      </c>
      <c r="CC157" s="70">
        <f t="shared" si="257"/>
        <v>278.17673925787705</v>
      </c>
      <c r="CD157" s="70">
        <f t="shared" si="258"/>
        <v>278.17673925787705</v>
      </c>
      <c r="CE157" s="70">
        <f t="shared" si="259"/>
        <v>0</v>
      </c>
      <c r="CF157" s="70">
        <f t="shared" si="260"/>
        <v>0</v>
      </c>
      <c r="CG157" s="70">
        <f t="shared" si="261"/>
        <v>0</v>
      </c>
      <c r="CH157" s="70">
        <f t="shared" si="262"/>
        <v>0</v>
      </c>
      <c r="CI157" s="70">
        <f t="shared" si="263"/>
        <v>0</v>
      </c>
      <c r="CJ157" s="70">
        <f t="shared" si="264"/>
        <v>0</v>
      </c>
      <c r="CK157" s="70">
        <f t="shared" si="265"/>
        <v>0</v>
      </c>
      <c r="CL157">
        <f t="shared" si="271"/>
        <v>834.53021777363119</v>
      </c>
      <c r="CM157" s="64">
        <f t="shared" si="272"/>
        <v>262.18238297659855</v>
      </c>
      <c r="CN157" s="64">
        <f t="shared" si="273"/>
        <v>262.18238297659855</v>
      </c>
      <c r="CO157" s="64">
        <f t="shared" si="274"/>
        <v>0</v>
      </c>
      <c r="CP157" s="64">
        <f t="shared" si="275"/>
        <v>0</v>
      </c>
      <c r="CQ157" s="64">
        <f t="shared" si="276"/>
        <v>0</v>
      </c>
      <c r="CR157" s="64">
        <f t="shared" si="277"/>
        <v>0</v>
      </c>
      <c r="CS157" s="64">
        <f t="shared" si="278"/>
        <v>0</v>
      </c>
      <c r="CT157" s="64">
        <f t="shared" si="279"/>
        <v>0</v>
      </c>
      <c r="CU157" s="64">
        <f t="shared" si="280"/>
        <v>0</v>
      </c>
      <c r="CV157" s="64">
        <f t="shared" si="281"/>
        <v>0</v>
      </c>
      <c r="CX157" s="103">
        <f t="shared" si="282"/>
        <v>269.81581524791022</v>
      </c>
      <c r="CY157" s="103">
        <f t="shared" si="283"/>
        <v>269.81581524791022</v>
      </c>
      <c r="CZ157" s="103">
        <f t="shared" si="284"/>
        <v>269.81581524791022</v>
      </c>
      <c r="DA157" s="103">
        <f t="shared" si="285"/>
        <v>0</v>
      </c>
      <c r="DB157" s="103">
        <f t="shared" si="286"/>
        <v>0</v>
      </c>
      <c r="DC157" s="103">
        <f t="shared" si="287"/>
        <v>0</v>
      </c>
      <c r="DD157" s="103">
        <f t="shared" si="288"/>
        <v>0</v>
      </c>
      <c r="DE157" s="103">
        <f t="shared" si="289"/>
        <v>0</v>
      </c>
      <c r="DF157" s="103">
        <f t="shared" si="290"/>
        <v>0</v>
      </c>
      <c r="DG157" s="103">
        <f t="shared" si="291"/>
        <v>0</v>
      </c>
      <c r="DI157" s="70">
        <f t="shared" si="292"/>
        <v>278.17673925787705</v>
      </c>
      <c r="DJ157" s="70">
        <f t="shared" si="293"/>
        <v>278.17673925787705</v>
      </c>
      <c r="DK157" s="70">
        <f t="shared" si="294"/>
        <v>278.17673925787705</v>
      </c>
      <c r="DL157" s="70">
        <f t="shared" si="295"/>
        <v>0</v>
      </c>
      <c r="DM157" s="70">
        <f t="shared" si="296"/>
        <v>0</v>
      </c>
      <c r="DN157" s="70">
        <f t="shared" si="297"/>
        <v>0</v>
      </c>
      <c r="DO157" s="70">
        <f t="shared" si="298"/>
        <v>0</v>
      </c>
      <c r="DP157" s="70">
        <f t="shared" si="299"/>
        <v>0</v>
      </c>
      <c r="DQ157" s="70">
        <f t="shared" si="300"/>
        <v>0</v>
      </c>
      <c r="DR157" s="70">
        <f t="shared" si="301"/>
        <v>0</v>
      </c>
      <c r="DT157">
        <f t="shared" si="302"/>
        <v>38.704393226035876</v>
      </c>
      <c r="DU157">
        <f t="shared" si="303"/>
        <v>44.298938551270766</v>
      </c>
      <c r="DV157">
        <f t="shared" si="304"/>
        <v>50.277763006245479</v>
      </c>
      <c r="DX157">
        <f t="shared" si="305"/>
        <v>1.1998638227246965</v>
      </c>
      <c r="DY157">
        <f t="shared" si="306"/>
        <v>1.2068222114521914</v>
      </c>
      <c r="DZ157">
        <f t="shared" si="307"/>
        <v>1.2144559163637865</v>
      </c>
      <c r="EB157">
        <f t="shared" si="308"/>
        <v>7.0729136103224617</v>
      </c>
      <c r="EC157">
        <f t="shared" si="309"/>
        <v>17.682284025806155</v>
      </c>
      <c r="ED157">
        <f t="shared" si="310"/>
        <v>0</v>
      </c>
      <c r="EE157">
        <f t="shared" si="311"/>
        <v>0</v>
      </c>
      <c r="EF157">
        <f t="shared" si="312"/>
        <v>0</v>
      </c>
      <c r="EG157">
        <f t="shared" si="313"/>
        <v>0</v>
      </c>
      <c r="EH157">
        <f t="shared" si="314"/>
        <v>0</v>
      </c>
      <c r="EI157">
        <f t="shared" si="315"/>
        <v>0</v>
      </c>
      <c r="EJ157">
        <f t="shared" si="316"/>
        <v>0</v>
      </c>
      <c r="EK157">
        <f t="shared" si="317"/>
        <v>0</v>
      </c>
      <c r="EM157">
        <f t="shared" si="318"/>
        <v>7.2782738648501271</v>
      </c>
      <c r="EN157">
        <f t="shared" si="319"/>
        <v>18.195684662125316</v>
      </c>
      <c r="EO157">
        <f t="shared" si="320"/>
        <v>16.376116195912786</v>
      </c>
      <c r="EP157">
        <f t="shared" si="321"/>
        <v>0</v>
      </c>
      <c r="EQ157">
        <f t="shared" si="322"/>
        <v>0</v>
      </c>
      <c r="ER157">
        <f t="shared" si="323"/>
        <v>0</v>
      </c>
      <c r="ES157">
        <f t="shared" si="324"/>
        <v>0</v>
      </c>
      <c r="ET157">
        <f t="shared" si="325"/>
        <v>0</v>
      </c>
      <c r="EU157">
        <f t="shared" si="326"/>
        <v>0</v>
      </c>
      <c r="EV157">
        <f t="shared" si="327"/>
        <v>0</v>
      </c>
      <c r="EX157">
        <f t="shared" si="328"/>
        <v>7.4977770707320861</v>
      </c>
      <c r="EY157">
        <f t="shared" si="329"/>
        <v>18.744442676830214</v>
      </c>
      <c r="EZ157">
        <f t="shared" si="330"/>
        <v>16.869998409147193</v>
      </c>
      <c r="FA157">
        <f t="shared" si="331"/>
        <v>0</v>
      </c>
      <c r="FB157">
        <f t="shared" si="332"/>
        <v>0</v>
      </c>
      <c r="FC157">
        <f t="shared" si="333"/>
        <v>0</v>
      </c>
      <c r="FD157">
        <f t="shared" si="334"/>
        <v>0</v>
      </c>
      <c r="FE157">
        <f t="shared" si="335"/>
        <v>0</v>
      </c>
      <c r="FF157">
        <f t="shared" si="336"/>
        <v>0</v>
      </c>
      <c r="FG157">
        <f t="shared" si="337"/>
        <v>0</v>
      </c>
      <c r="FJ157">
        <f>IF($W$2=0,0,IF(BF157&lt;=0,0,('LED Curve'!$D$19*(BF157/$W$2)^3+'LED Curve'!$D$20*(BF157/$W$2)^2+'LED Curve'!$D$21*(BF157/$W$2)^1+'LED Curve'!$D$22)*$AC$2*$W$2))</f>
        <v>862.90478747553186</v>
      </c>
      <c r="FK157">
        <f>IF($W$3=0,0,IF(BG157&lt;=0,0,('LED Curve'!$D$19*(BG157/$W$3)^3+'LED Curve'!$D$20*(BG157/$W$3)^2+'LED Curve'!$D$21*(BG157/$W$3)^1+'LED Curve'!$D$22)*$AC$3*$W$3))</f>
        <v>2157.2619686888297</v>
      </c>
      <c r="FL157">
        <f>IF($W$4=0,0,IF(BH157&lt;=0,0,('LED Curve'!$D$19*(BH157/$W$4)^3+'LED Curve'!$D$20*(BH157/$W$4)^2+'LED Curve'!$D$21*(BH157/$W$4)^1+'LED Curve'!$D$22)*$AC$4*$W$4))</f>
        <v>0</v>
      </c>
      <c r="FM157">
        <f>IF($W$5=0,0,IF(BI157&lt;=0,0,('LED Curve'!$D$19*(BI157/$W$5)^3+'LED Curve'!$D$20*(BI157/$W$5)^2+'LED Curve'!$D$21*(BI157/$W$5)^1+'LED Curve'!$D$22)*$AC$5*$W$5))</f>
        <v>0</v>
      </c>
      <c r="FN157">
        <f>IF($W$6=0,0,IF(BJ157&lt;=0,0,('LED Curve'!$D$19*(BJ157/$W$6)^3+'LED Curve'!$D$20*(BJ157/$W$6)^2+'LED Curve'!$D$21*(BJ157/$W$6)^1+'LED Curve'!$D$22)*$AC$6*$W$6))</f>
        <v>0</v>
      </c>
      <c r="FO157">
        <f>IF($Z$2=0,0,IF(BK157&lt;=0,0,('LED Curve'!$D$19*(BK157/$Z$2)^3+'LED Curve'!$D$20*(BK157/$Z$2)^2+'LED Curve'!$D$21*(BK157/$Z$2)^1+'LED Curve'!$D$22)*$AE$2*$Z$2))</f>
        <v>0</v>
      </c>
      <c r="FP157">
        <f>IF($Z$3=0,0,IF(BL157&lt;=0,0,('LED Curve'!$D$19*(BL157/$Z$3)^3+'LED Curve'!$D$20*(BL157/$Z$3)^2+'LED Curve'!$D$21*(BL157/$Z$3)^1+'LED Curve'!$D$22)*$AE$3*$Z$3))</f>
        <v>0</v>
      </c>
      <c r="FQ157">
        <f>IF($Z$4=0,0,IF(BM157&lt;=0,0,('LED Curve'!$D$19*(BM157/$Z$4)^3+'LED Curve'!$D$20*(BM157/$Z$4)^2+'LED Curve'!$D$21*(BM157/$Z$4)^1+'LED Curve'!$D$22)*$AE$4*$Z$4))</f>
        <v>0</v>
      </c>
      <c r="FR157">
        <f>IF($Z$5=0,0,IF(BN157&lt;=0,0,('LED Curve'!$D$19*(BN157/$Z$5)^3+'LED Curve'!$D$20*(BN157/$Z$5)^2+'LED Curve'!$D$21*(BN157/$Z$5)^1+'LED Curve'!$D$22)*$AE$5*$Z$5))</f>
        <v>0</v>
      </c>
      <c r="FS157">
        <f>IF($Z$6=0,0,IF(BO157&lt;=0,0,('LED Curve'!$D$19*(BO157/$Z$6)^3+'LED Curve'!$D$20*(BO157/$Z$6)^2+'LED Curve'!$D$21*(BO157/$Z$6)^1+'LED Curve'!$D$22)*$AE$6*$Z$6))</f>
        <v>0</v>
      </c>
      <c r="FU157">
        <f>IF($W$2=0,0,IF(BQ157&lt;=0,0,('LED Curve'!$D$19*(BQ157/$W$2)^3+'LED Curve'!$D$20*(BQ157/$W$2)^2+'LED Curve'!$D$21*(BQ157/$W$2)^1+'LED Curve'!$D$22)*$AC$2*$W$2))</f>
        <v>876.07700727362112</v>
      </c>
      <c r="FV157">
        <f>IF($W$3=0,0,IF(BR157&lt;=0,0,('LED Curve'!$D$19*(BR157/$W$3)^3+'LED Curve'!$D$20*(BR157/$W$3)^2+'LED Curve'!$D$21*(BR157/$W$3)^1+'LED Curve'!$D$22)*$AC$3*$W$3))</f>
        <v>2190.1925181840529</v>
      </c>
      <c r="FW157">
        <f>IF($W$4=0,0,IF(BS157&lt;=0,0,('LED Curve'!$D$19*(BS157/$W$4)^3+'LED Curve'!$D$20*(BS157/$W$4)^2+'LED Curve'!$D$21*(BS157/$W$4)^1+'LED Curve'!$D$22)*$AC$4*$W$4))</f>
        <v>1971.1732663656476</v>
      </c>
      <c r="FX157">
        <f>IF($W$5=0,0,IF(BT157&lt;=0,0,('LED Curve'!$D$19*(BT157/$W$5)^3+'LED Curve'!$D$20*(BT157/$W$5)^2+'LED Curve'!$D$21*(BT157/$W$5)^1+'LED Curve'!$D$22)*$AC$5*$W$5))</f>
        <v>0</v>
      </c>
      <c r="FY157">
        <f>IF($W$6=0,0,IF(BU157&lt;=0,0,('LED Curve'!$D$19*(BU157/$W$6)^3+'LED Curve'!$D$20*(BU157/$W$6)^2+'LED Curve'!$D$21*(BU157/$W$6)^1+'LED Curve'!$D$22)*$AC$6*$W$6))</f>
        <v>0</v>
      </c>
      <c r="FZ157">
        <f>IF($Z$2=0,0,IF(BV157&lt;=0,0,('LED Curve'!$D$19*(BV157/$Z$2)^3+'LED Curve'!$D$20*(BV157/$Z$2)^2+'LED Curve'!$D$21*(BV157/$Z$2)^1+'LED Curve'!$D$22)*$AE$2*$Z$2))</f>
        <v>0</v>
      </c>
      <c r="GA157">
        <f>IF($Z$3=0,0,IF(BW157&lt;=0,0,('LED Curve'!$D$19*(BW157/$Z$3)^3+'LED Curve'!$D$20*(BW157/$Z$3)^2+'LED Curve'!$D$21*(BW157/$Z$3)^1+'LED Curve'!$D$22)*$AE$3*$Z$3))</f>
        <v>0</v>
      </c>
      <c r="GB157">
        <f>IF($Z$4=0,0,IF(BX157&lt;=0,0,('LED Curve'!$D$19*(BX157/$Z$4)^3+'LED Curve'!$D$20*(BX157/$Z$4)^2+'LED Curve'!$D$21*(BX157/$Z$4)^1+'LED Curve'!$D$22)*$AE$4*$Z$4))</f>
        <v>0</v>
      </c>
      <c r="GC157">
        <f>IF($Z$5=0,0,IF(BY157&lt;=0,0,('LED Curve'!$D$19*(BY157/$Z$5)^3+'LED Curve'!$D$20*(BY157/$Z$5)^2+'LED Curve'!$D$21*(BY157/$Z$5)^1+'LED Curve'!$D$22)*$AE$5*$Z$5))</f>
        <v>0</v>
      </c>
      <c r="GD157">
        <f>IF($Z$6=0,0,IF(BZ157&lt;=0,0,('LED Curve'!$D$19*(BZ157/$Z$6)^3+'LED Curve'!$D$20*(BZ157/$Z$6)^2+'LED Curve'!$D$21*(BZ157/$Z$6)^1+'LED Curve'!$D$22)*$AE$6*$Z$6))</f>
        <v>0</v>
      </c>
      <c r="GF157">
        <f>IF($W$2=0,0,IF(CB157&lt;=0,0,('LED Curve'!$D$19*(CB157/$W$2)^3+'LED Curve'!$D$20*(CB157/$W$2)^2+'LED Curve'!$D$21*(CB157/$W$2)^1+'LED Curve'!$D$22)*$AC$2*$W$2))</f>
        <v>889.4488507469963</v>
      </c>
      <c r="GG157">
        <f>IF($W$3=0,0,IF(CC157&lt;=0,0,('LED Curve'!$D$19*(CC157/$W$3)^3+'LED Curve'!$D$20*(CC157/$W$3)^2+'LED Curve'!$D$21*(CC157/$W$3)^1+'LED Curve'!$D$22)*$AC$3*$W$3))</f>
        <v>2223.6221268674908</v>
      </c>
      <c r="GH157">
        <f>IF($W$4=0,0,IF(CD157&lt;=0,0,('LED Curve'!$D$19*(CD157/$W$4)^3+'LED Curve'!$D$20*(CD157/$W$4)^2+'LED Curve'!$D$21*(CD157/$W$4)^1+'LED Curve'!$D$22)*$AC$4*$W$4))</f>
        <v>2001.2599141807416</v>
      </c>
      <c r="GI157">
        <f>IF($W$5=0,0,IF(CE157&lt;=0,0,('LED Curve'!$D$19*(CE157/$W$5)^3+'LED Curve'!$D$20*(CE157/$W$5)^2+'LED Curve'!$D$21*(CE157/$W$5)^1+'LED Curve'!$D$22)*$AC$5*$W$5))</f>
        <v>0</v>
      </c>
      <c r="GJ157">
        <f>IF($W$6=0,0,IF(CF157&lt;=0,0,('LED Curve'!$D$19*(CF157/$W$6)^3+'LED Curve'!$D$20*(CF157/$W$6)^2+'LED Curve'!$D$21*(CF157/$W$6)^1+'LED Curve'!$D$22)*$AC$6*$W$6))</f>
        <v>0</v>
      </c>
      <c r="GK157">
        <f>IF($Z$2=0,0,IF(CG157&lt;=0,0,('LED Curve'!$D$19*(CG157/$Z$2)^3+'LED Curve'!$D$20*(CG157/$Z$2)^2+'LED Curve'!$D$21*(CG157/$Z$2)^1+'LED Curve'!$D$22)*$AE$2*$Z$2))</f>
        <v>0</v>
      </c>
      <c r="GL157">
        <f>IF($Z$3=0,0,IF(CH157&lt;=0,0,('LED Curve'!$D$19*(CH157/$Z$3)^3+'LED Curve'!$D$20*(CH157/$Z$3)^2+'LED Curve'!$D$21*(CH157/$Z$3)^1+'LED Curve'!$D$22)*$AE$3*$Z$3))</f>
        <v>0</v>
      </c>
      <c r="GM157">
        <f>IF($Z$4=0,0,IF(CI157&lt;=0,0,('LED Curve'!$D$19*(CI157/$Z$4)^3+'LED Curve'!$D$20*(CI157/$Z$4)^2+'LED Curve'!$D$21*(CI157/$Z$4)^1+'LED Curve'!$D$22)*$AE$4*$Z$4))</f>
        <v>0</v>
      </c>
      <c r="GN157">
        <f>IF($Z$5=0,0,IF(CJ157&lt;=0,0,('LED Curve'!$D$19*(CJ157/$Z$5)^3+'LED Curve'!$D$20*(CJ157/$Z$5)^2+'LED Curve'!$D$21*(CJ157/$Z$5)^1+'LED Curve'!$D$22)*$AE$5*$Z$5))</f>
        <v>0</v>
      </c>
      <c r="GO157">
        <f>IF($Z$6=0,0,IF(CK157&lt;=0,0,('LED Curve'!$D$19*(CK157/$Z$6)^3+'LED Curve'!$D$20*(CK157/$Z$6)^2+'LED Curve'!$D$21*(CK157/$Z$6)^1+'LED Curve'!$D$22)*$AE$6*$Z$6))</f>
        <v>0</v>
      </c>
      <c r="GQ157">
        <f t="shared" si="338"/>
        <v>3020.1667561643617</v>
      </c>
      <c r="GR157">
        <f t="shared" si="266"/>
        <v>1255.2708707467837</v>
      </c>
      <c r="GS157">
        <f t="shared" si="339"/>
        <v>5037.4427918233214</v>
      </c>
      <c r="GT157">
        <f t="shared" si="267"/>
        <v>2729.2168749842058</v>
      </c>
      <c r="GU157">
        <f t="shared" si="340"/>
        <v>5114.330891795229</v>
      </c>
      <c r="GV157">
        <f t="shared" si="268"/>
        <v>2552.2188472368916</v>
      </c>
    </row>
    <row r="158" spans="1:204" ht="16.899999999999999">
      <c r="A158">
        <v>147</v>
      </c>
      <c r="B158">
        <f t="shared" si="229"/>
        <v>4.7851562500000003E-3</v>
      </c>
      <c r="C158" s="50">
        <f t="shared" si="230"/>
        <v>147.20204658464328</v>
      </c>
      <c r="D158" s="50">
        <f t="shared" si="231"/>
        <v>163.71338509404808</v>
      </c>
      <c r="E158" s="50">
        <f t="shared" si="232"/>
        <v>180.2247236034529</v>
      </c>
      <c r="G158" s="52">
        <f t="shared" si="233"/>
        <v>2.3365404219784649</v>
      </c>
      <c r="H158" s="52">
        <f t="shared" si="234"/>
        <v>2.5986251602229853</v>
      </c>
      <c r="I158" s="52">
        <f t="shared" si="235"/>
        <v>2.8607098984675061</v>
      </c>
      <c r="J158" s="52">
        <f>IF(C158&lt;Calculation!D$19,0,G158)</f>
        <v>2.3365404219784649</v>
      </c>
      <c r="K158" s="52">
        <f>IF(D158&lt;Calculation!D$19,0,H158)</f>
        <v>2.5986251602229853</v>
      </c>
      <c r="L158" s="52">
        <f>IF(E158&lt;Calculation!D$19,0,I158)</f>
        <v>2.8607098984675061</v>
      </c>
      <c r="M158" s="52">
        <f>IF(IF(C158&lt;Calculation!D$19,0,C158*(R$3/(R$2+R$3)))&gt;0,$H$2*SIN(2*PI()*$E$2*B158)+$H$5,0)</f>
        <v>2.3529449164698377</v>
      </c>
      <c r="N158" s="52">
        <f>IF(IF(D158&lt;Calculation!D$19,0,D158*(R$3/(R$2+R$3)))&gt;0,$J$2*SIN(2*PI()*$E$2*B158)+$J$5,0)</f>
        <v>2.4209017479872483</v>
      </c>
      <c r="O158" s="52">
        <f>IF(IF(E158&lt;Calculation!D$19,0,E158*(R$3/(R$2+R$3)))&gt;0,$L$2*SIN(2*PI()*$E$2*B158)+$L$5,0)</f>
        <v>2.4954060051525557</v>
      </c>
      <c r="Q158" s="55">
        <f>(M158/Design!C$43)*10^3</f>
        <v>261.43832405220417</v>
      </c>
      <c r="R158" s="55">
        <f>(N158/Design!C$43)*10^3</f>
        <v>268.98908310969426</v>
      </c>
      <c r="S158" s="55">
        <f>(O158/Design!C$43)*10^3</f>
        <v>277.26733390583951</v>
      </c>
      <c r="U158" s="55">
        <f>(($H$2*SIN(2*PI()*$E$2*B158)+$H$5)/Design!C$43)*10^3</f>
        <v>261.43832405220417</v>
      </c>
      <c r="V158" s="55">
        <f>(($J$2*SIN(2*PI()*$E$2*B158)+$J$5)/Design!C$43)*10^3</f>
        <v>268.98908310969426</v>
      </c>
      <c r="W158" s="55">
        <f>(($L$2*SIN(2*PI()*$E$2*B158)+$L$5)/Design!C$43)*10^3</f>
        <v>277.26733390583951</v>
      </c>
      <c r="Y158" s="99">
        <f>IF(C158&lt;('LED Curve'!$D$14*(U158/$W$2)^3+'LED Curve'!$D$15*(U158/$W$2)^2+'LED Curve'!$D$16*(U158/$W$2)^1+'LED Curve'!$D$17)*$AC$2+((R$5-1)*Design!C$18),0,         ('LED Curve'!$D$14*(U158/$W$2)^3+'LED Curve'!$D$15*(U158/$W$2)^2+'LED Curve'!$D$16*(U158/$W$2)^1+'LED Curve'!$D$17)*$AC$2)</f>
        <v>26.976402279066996</v>
      </c>
      <c r="Z158" s="99">
        <f>IF(Y158=0,0,IF(C158&lt;Y158+('LED Curve'!$D$14*(U158/$W$3)^3+'LED Curve'!$D$15*(U158/$W$3)^2+'LED Curve'!$D$16*(U158/$W$3)^1+'LED Curve'!$D$17)*$AC$3+((R$5-2)*Design!C$18),0,         ('LED Curve'!$D$14*(U158/$W$3)^3+'LED Curve'!$D$15*(U158/$W$3)^2+'LED Curve'!$D$16*(U158/$W$3)^1+'LED Curve'!$D$17)*$AC$3))</f>
        <v>67.441005697667492</v>
      </c>
      <c r="AA158" s="99">
        <f>IF(Z158=0,0,IF(C158&lt;(SUM(Y158:Z158)+('LED Curve'!$D$14*(U158/$W$4)^3+'LED Curve'!$D$15*(U158/$W$4)^2+'LED Curve'!$D$16*(U158/$W$4)^1+'LED Curve'!$D$17)*$AC$4+((R$5-3)*Design!C$18)),0,         ('LED Curve'!$D$14*(U158/$W$4)^3+'LED Curve'!$D$15*(U158/$W$4)^2+'LED Curve'!$D$16*(U158/$W$4)^1+'LED Curve'!$D$17)*$AC$4))</f>
        <v>0</v>
      </c>
      <c r="AB158" s="99">
        <f>IF(AA158=0,0,IF(C158&lt;(SUM(Y158:AA158)+('LED Curve'!$D$14*(U158/$W$5)^3+'LED Curve'!$D$15*(U158/$W$5)^2+'LED Curve'!$D$16*(U158/$W$5)^1+'LED Curve'!$D$17)*$AC$5+((R$5-4)*Design!C$18)),0,         ('LED Curve'!$D$14*(U158/$W$5)^3+'LED Curve'!$D$15*(U158/$W$5)^2+'LED Curve'!$D$16*(U158/$W$5)^1+'LED Curve'!$D$17)*$AC$5))</f>
        <v>0</v>
      </c>
      <c r="AC158" s="99">
        <f>IF(AB158=0,0,IF(C158&lt;(SUM(Y158:AB158)+ ('LED Curve'!$D$14*(U158/$W$6)^3+'LED Curve'!$D$15*(U158/$W$6)^2+'LED Curve'!$D$16*(U158/$W$6)^1+'LED Curve'!$D$17)*$AC$6+((R$5-5)*Design!C$18)),0,         ('LED Curve'!$D$14*(U158/$W$6)^3+'LED Curve'!$D$15*(U158/$W$6)^2+'LED Curve'!$D$16*(U158/$W$6)^1+'LED Curve'!$D$17)*$AC$6))</f>
        <v>0</v>
      </c>
      <c r="AD158" s="99">
        <f>IF(AC158=0,0,IF(C158&lt;(SUM(Y158:AC158)+('LED Curve'!$D$14*(U158/$Z$2)^3+'LED Curve'!$D$15*(U158/$Z$2)^2+'LED Curve'!$D$16*(U158/$Z$2)^1+'LED Curve'!$D$17)*$AE$2+((R$5-6)*Design!C$18)),0,         ('LED Curve'!$D$14*(U158/$Z$2)^3+'LED Curve'!$D$15*(U158/$Z$2)^2+'LED Curve'!$D$16*(U158/$Z$2)^1+'LED Curve'!$D$17)*$AE$2))</f>
        <v>0</v>
      </c>
      <c r="AE158" s="99">
        <f>IF(AD158=0,0,IF(C158&lt;(SUM(Y158:AD158)+('LED Curve'!$D$14*(U158/$Z$3)^3+'LED Curve'!$D$15*(U158/$Z$3)^2+'LED Curve'!$D$16*(U158/$Z$3)^1+'LED Curve'!$D$17)*$AE$3+((R$5-7)*Design!C$18)),0,         ('LED Curve'!$D$14*(U158/$Z$3)^3+'LED Curve'!$D$15*(U158/$Z$3)^2+'LED Curve'!$D$16*(U158/$Z$3)^1+'LED Curve'!$D$17)*$AE$3))</f>
        <v>0</v>
      </c>
      <c r="AF158" s="99">
        <f>IF(AE158=0,0,IF(C158&lt;(SUM(Y158:AE158)+('LED Curve'!$D$14*(U158/$Z$4)^3+'LED Curve'!$D$15*(U158/$Z$4)^2+'LED Curve'!$D$16*(U158/$Z$4)^1+'LED Curve'!$D$17)*$AE$4+((R$5-8)*Design!C$18)),0,         ('LED Curve'!$D$14*(U158/$Z$4)^3+'LED Curve'!$D$15*(U158/$Z$4)^2+'LED Curve'!$D$16*(U158/$Z$4)^1+'LED Curve'!$D$17)*$AE$4))</f>
        <v>0</v>
      </c>
      <c r="AG158" s="99">
        <f>IF(AF158=0,0,IF(C158&lt;(SUM(Y158:AF158)+('LED Curve'!$D$14*(U158/$Z$5)^3+'LED Curve'!$D$15*(U158/$Z$5)^2+'LED Curve'!$D$16*(U158/$Z$5)^1+'LED Curve'!$D$17)*$AE$5+((R$5-9)*Design!C$18)),0,         ('LED Curve'!$D$14*(U158/$Z$5)^3+'LED Curve'!$D$15*(U158/$Z$5)^2+'LED Curve'!$D$16*(U158/$Z$5)^1+'LED Curve'!$D$17)*$AE$5))</f>
        <v>0</v>
      </c>
      <c r="AH158" s="99">
        <f>IF(AG158=0,0,IF(C158&lt;(SUM(Y158:AG158)+('LED Curve'!$D$14*(U158/$Z$6)^3+'LED Curve'!$D$15*(U158/$Z$6)^2+'LED Curve'!$D$16*(U158/$Z$6)^1+'LED Curve'!$D$17)*$AE$6+((R$5-10)*Design!C$18)),0,         ('LED Curve'!$D$14*(U158/$Z$6)^3+'LED Curve'!$D$15*(U158/$Z$6)^2+'LED Curve'!$D$16*(U158/$Z$6)^1+'LED Curve'!$D$17)*$AE$6))</f>
        <v>0</v>
      </c>
      <c r="AI158">
        <f t="shared" si="269"/>
        <v>94.417407976734495</v>
      </c>
      <c r="AJ158" s="57">
        <f>IF(D158&lt;('LED Curve'!$D$14*(V158/$W$2)^3+'LED Curve'!$D$15*(V158/$W$2)^2+'LED Curve'!$D$16*(V158/$W$2)^1+'LED Curve'!$D$17)*$AC$2+((R$5-1)*Design!C$18),0,         ('LED Curve'!$D$14*(V158/$W$2)^3+'LED Curve'!$D$15*(V158/$W$2)^2+'LED Curve'!$D$16*(V158/$W$2)^1+'LED Curve'!$D$17)*$AC$2)</f>
        <v>26.976001514423576</v>
      </c>
      <c r="AK158" s="57">
        <f>IF(AJ158=0,0,IF(D158&lt;AJ158+('LED Curve'!$D$14*(V158/$W$3)^3+'LED Curve'!$D$15*(V158/$W$3)^2+'LED Curve'!$D$16*(V158/$W$3)^1+'LED Curve'!$D$17)*$AC$3+((R$5-1)*Design!C$18),0,         ('LED Curve'!$D$14*(V158/$W$3)^3+'LED Curve'!$D$15*(V158/$W$3)^2+'LED Curve'!$D$16*(V158/$W$3)^1+'LED Curve'!$D$17)*$AC$3))</f>
        <v>67.440003786058938</v>
      </c>
      <c r="AL158" s="57">
        <f>IF(AK158=0,0,IF(D158&lt;(SUM(AJ158:AK158)+('LED Curve'!$D$14*(V158/$W$4)^3+'LED Curve'!$D$15*(V158/$W$4)^2+'LED Curve'!$D$16*(V158/$W$4)^1+'LED Curve'!$D$17)*$AC$4+((R$5-1)*Design!C$18)),0,         ('LED Curve'!$D$14*(V158/$W$4)^3+'LED Curve'!$D$15*(V158/$W$4)^2+'LED Curve'!$D$16*(V158/$W$4)^1+'LED Curve'!$D$17)*$AC$4))</f>
        <v>60.696003407453048</v>
      </c>
      <c r="AM158" s="57">
        <f>IF(AL158=0,0,IF(D158&lt;(SUM(AJ158:AL158)+('LED Curve'!$D$14*(V158/$W$5)^3+'LED Curve'!$D$15*(V158/$W$5)^2+'LED Curve'!$D$16*(V158/$W$5)^1+'LED Curve'!$D$17)*$AC$5+((R$5-1)*Design!C$18)),0,         ('LED Curve'!$D$14*(V158/$W$5)^3+'LED Curve'!$D$15*(V158/$W$5)^2+'LED Curve'!$D$16*(V158/$W$5)^1+'LED Curve'!$D$17)*$AC$5))</f>
        <v>0</v>
      </c>
      <c r="AN158" s="57">
        <f>IF(AM158=0,0,IF(D158&lt;(SUM(AJ158:AM158)+ ('LED Curve'!$D$14*(V158/$W$6)^3+'LED Curve'!$D$15*(V158/$W$6)^2+'LED Curve'!$D$16*(V158/$W$6)^1+'LED Curve'!$D$17)*$AC$6+((R$5-1)*Design!C$18)),0,         ('LED Curve'!$D$14*(V158/$W$6)^3+'LED Curve'!$D$15*(V158/$W$6)^2+'LED Curve'!$D$16*(V158/$W$6)^1+'LED Curve'!$D$17)*$AC$6))</f>
        <v>0</v>
      </c>
      <c r="AO158" s="57">
        <f>IF(AN158=0,0,IF(D158&lt;(SUM(AJ158:AN158)+('LED Curve'!$D$14*(V158/$Z$2)^3+'LED Curve'!$D$15*(V158/$Z$2)^2+'LED Curve'!$D$16*(V158/$Z$2)^1+'LED Curve'!$D$17)*$AE$2+((R$5-1)*Design!C$18)),0,         ('LED Curve'!$D$14*(V158/$Z$2)^3+'LED Curve'!$D$15*(V158/$Z$2)^2+'LED Curve'!$D$16*(V158/$Z$2)^1+'LED Curve'!$D$17)*$AE$2))</f>
        <v>0</v>
      </c>
      <c r="AP158" s="57">
        <f>IF(AO158=0,0,IF(D158&lt;(SUM(AJ158:AO158)+('LED Curve'!$D$14*(V158/$Z$3)^3+'LED Curve'!$D$15*(V158/$Z$3)^2+'LED Curve'!$D$16*(V158/$Z$3)^1+'LED Curve'!$D$17)*$AE$3+((R$5-1)*Design!C$18)),0,         ('LED Curve'!$D$14*(V158/$Z$3)^3+'LED Curve'!$D$15*(V158/$Z$3)^2+'LED Curve'!$D$16*(V158/$Z$3)^1+'LED Curve'!$D$17)*$AE$3))</f>
        <v>0</v>
      </c>
      <c r="AQ158" s="57">
        <f>IF(AP158=0,0,IF(D158&lt;(SUM(AJ158:AP158)+('LED Curve'!$D$14*(V158/$Z$4)^3+'LED Curve'!$D$15*(V158/$Z$4)^2+'LED Curve'!$D$16*(V158/$Z$4)^1+'LED Curve'!$D$17)*$AE$4+((R$5-1)*Design!C$18)),0,         ('LED Curve'!$D$14*(V158/$Z$4)^3+'LED Curve'!$D$15*(V158/$Z$4)^2+'LED Curve'!$D$16*(V158/$Z$4)^1+'LED Curve'!$D$17)*$AE$4))</f>
        <v>0</v>
      </c>
      <c r="AR158" s="57">
        <f>IF(AQ158=0,0,IF(D158&lt;(SUM(AJ158:AQ158)+('LED Curve'!$D$14*(V158/$Z$5)^3+'LED Curve'!$D$15*(V158/$Z$5)^2+'LED Curve'!$D$16*(V158/$Z$5)^1+'LED Curve'!$D$17)*$AE$5+((R$5-1)*Design!C$18)),0,         ('LED Curve'!$D$14*(V158/$Z$5)^3+'LED Curve'!$D$15*(V158/$Z$5)^2+'LED Curve'!$D$16*(V158/$Z$5)^1+'LED Curve'!$D$17)*$AE$5))</f>
        <v>0</v>
      </c>
      <c r="AS158" s="57">
        <f>IF(AR158=0,0,IF(D158&lt;(SUM(AJ158:AR158)+('LED Curve'!$D$14*(V158/$Z$6)^3+'LED Curve'!$D$15*(V158/$Z$6)^2+'LED Curve'!$D$16*(V158/$Z$6)^1+'LED Curve'!$D$17)*$AE$6+((R$5-1)*Design!C$18)),0,         ('LED Curve'!$D$14*(V158/$Z$6)^3+'LED Curve'!$D$15*(V158/$Z$6)^2+'LED Curve'!$D$16*(V158/$Z$6)^1+'LED Curve'!$D$17)*$AE$6))</f>
        <v>0</v>
      </c>
      <c r="AU158" s="59">
        <f>IF(E158&lt;('LED Curve'!$D$14*(W158/$W$2)^3+'LED Curve'!$D$15*(W158/$W$2)^2+'LED Curve'!$D$16*(W158/$W$2)^1+'LED Curve'!$D$17)*$AC$2+((R$5-1)*Design!C$18),0,         ('LED Curve'!$D$14*(W158/$W$2)^3+'LED Curve'!$D$15*(W158/$W$2)^2+'LED Curve'!$D$16*(W158/$W$2)^1+'LED Curve'!$D$17)*$AC$2)</f>
        <v>26.956652370819846</v>
      </c>
      <c r="AV158" s="59">
        <f>IF(AU158=0,0,IF(E158&lt;AU158+('LED Curve'!$D$14*(W158/$W$3)^3+'LED Curve'!$D$15*(W158/$W$3)^2+'LED Curve'!$D$16*(W158/$W$3)^1+'LED Curve'!$D$17)*$AC$3+((R$5-2)*Design!C$18),0,         ('LED Curve'!$D$14*(W158/$W$3)^3+'LED Curve'!$D$15*(W158/$W$3)^2+'LED Curve'!$D$16*(W158/$W$3)^1+'LED Curve'!$D$17)*$AC$3))</f>
        <v>67.391630927049619</v>
      </c>
      <c r="AW158" s="59">
        <f>IF(AV158=0,0,IF(E158&lt;(SUM(AU158:AV158)+('LED Curve'!$D$14*(W158/$W$4)^3+'LED Curve'!$D$15*(W158/$W$4)^2+'LED Curve'!$D$16*(W158/$W$4)^1+'LED Curve'!$D$17)*$AC$4+((R$5-3)*Design!C$18)),0,         ('LED Curve'!$D$14*(W158/$W$4)^3+'LED Curve'!$D$15*(W158/$W$4)^2+'LED Curve'!$D$16*(W158/$W$4)^1+'LED Curve'!$D$17)*$AC$4))</f>
        <v>60.652467834344655</v>
      </c>
      <c r="AX158" s="59">
        <f>IF(AW158=0,0,IF(E158&lt;(SUM(AU158:AW158)+('LED Curve'!$D$14*(W158/$W$5)^3+'LED Curve'!$D$15*(W158/$W$5)^2+'LED Curve'!$D$16*(W158/$W$5)^1+'LED Curve'!$D$17)*$AC$5+((R$5-4)*Design!C$18)),0,         ('LED Curve'!$D$14*(W158/$W$5)^3+'LED Curve'!$D$15*(W158/$W$5)^2+'LED Curve'!$D$16*(W158/$W$5)^1+'LED Curve'!$D$17)*$AC$5))</f>
        <v>0</v>
      </c>
      <c r="AY158" s="59">
        <f>IF(AX158=0,0,IF(E158&lt;(SUM(AU158:AX158)+ ('LED Curve'!$D$14*(W158/$W$6)^3+'LED Curve'!$D$15*(W158/$W$6)^2+'LED Curve'!$D$16*(W158/$W$6)^1+'LED Curve'!$D$17)*$AC$6+((R$5-5)*Design!C$18)),0,         ('LED Curve'!$D$14*(W158/$W$6)^3+'LED Curve'!$D$15*(W158/$W$6)^2+'LED Curve'!$D$16*(W158/$W$6)^1+'LED Curve'!$D$17)*$AC$6))</f>
        <v>0</v>
      </c>
      <c r="AZ158" s="59">
        <f>IF(AY158=0,0,IF(E158&lt;(SUM(AU158:AY158)+('LED Curve'!$D$14*(W158/$Z$2)^3+'LED Curve'!$D$15*(W158/$Z$2)^2+'LED Curve'!$D$16*(W158/$Z$2)^1+'LED Curve'!$D$17)*$AE$2+((R$5-6)*Design!C$18)),0,         ('LED Curve'!$D$14*(W158/$Z$2)^3+'LED Curve'!$D$15*(W158/$Z$2)^2+'LED Curve'!$D$16*(W158/$Z$2)^1+'LED Curve'!$D$17)*$AE$2))</f>
        <v>0</v>
      </c>
      <c r="BA158" s="59">
        <f>IF(AZ158=0,0,IF(E158&lt;(SUM(AU158:AZ158)+('LED Curve'!$D$14*(W158/$Z$3)^3+'LED Curve'!$D$15*(W158/$Z$3)^2+'LED Curve'!$D$16*(W158/$Z$3)^1+'LED Curve'!$D$17)*$AE$3+((R$5-7)*Design!C$18)),0,         ('LED Curve'!$D$14*(W158/$Z$3)^3+'LED Curve'!$D$15*(W158/$Z$3)^2+'LED Curve'!$D$16*(W158/$Z$3)^1+'LED Curve'!$D$17)*$AE$3))</f>
        <v>0</v>
      </c>
      <c r="BB158" s="59">
        <f>IF(BA158=0,0,IF(E158&lt;(SUM(AU158:BA158)+('LED Curve'!$D$14*(W158/$Z$4)^3+'LED Curve'!$D$15*(W158/$Z$4)^2+'LED Curve'!$D$16*(W158/$Z$4)^1+'LED Curve'!$D$17)*$AE$4+((R$5-8)*Design!C$18)),0,         ('LED Curve'!$D$14*(W158/$Z$4)^3+'LED Curve'!$D$15*(W158/$Z$4)^2+'LED Curve'!$D$16*(W158/$Z$4)^1+'LED Curve'!$D$17)*$AE$4))</f>
        <v>0</v>
      </c>
      <c r="BC158" s="59">
        <f>IF(BB158=0,0,IF(E158&lt;(SUM(AU158:BB158)+('LED Curve'!$D$14*(W158/$Z$5)^3+'LED Curve'!$D$15*(W158/$Z$5)^2+'LED Curve'!$D$16*(W158/$Z$5)^1+'LED Curve'!$D$17)*$AE$5+((R$5-9)*Design!C$18)),0,         ('LED Curve'!$D$14*(W158/$Z$5)^3+'LED Curve'!$D$15*(W158/$Z$5)^2+'LED Curve'!$D$16*(W158/$Z$5)^1+'LED Curve'!$D$17)*$AE$5))</f>
        <v>0</v>
      </c>
      <c r="BD158" s="59">
        <f>IF(BC158=0,0,IF(E158&lt;(SUM(AU158:BC158)+('LED Curve'!$D$14*(W158/$Z$6)^3+'LED Curve'!$D$15*(W158/$Z$6)^2+'LED Curve'!$D$16*(W158/$Z$6)^1+'LED Curve'!$D$17)*$AE$6+((R$5-10)*Design!C$18)),0,         ('LED Curve'!$D$14*(W158/$Z$6)^3+'LED Curve'!$D$15*(W158/$Z$6)^2+'LED Curve'!$D$16*(W158/$Z$6)^1+'LED Curve'!$D$17)*$AE$6))</f>
        <v>0</v>
      </c>
      <c r="BE158">
        <f t="shared" si="270"/>
        <v>155.00075113221413</v>
      </c>
      <c r="BF158" s="64">
        <f t="shared" si="236"/>
        <v>261.43832405220417</v>
      </c>
      <c r="BG158" s="64">
        <f t="shared" si="237"/>
        <v>261.43832405220417</v>
      </c>
      <c r="BH158" s="64">
        <f t="shared" si="238"/>
        <v>0</v>
      </c>
      <c r="BI158" s="64">
        <f t="shared" si="239"/>
        <v>0</v>
      </c>
      <c r="BJ158" s="64">
        <f t="shared" si="240"/>
        <v>0</v>
      </c>
      <c r="BK158" s="64">
        <f t="shared" si="241"/>
        <v>0</v>
      </c>
      <c r="BL158" s="64">
        <f t="shared" si="242"/>
        <v>0</v>
      </c>
      <c r="BM158" s="64">
        <f t="shared" si="243"/>
        <v>0</v>
      </c>
      <c r="BN158" s="64">
        <f t="shared" si="244"/>
        <v>0</v>
      </c>
      <c r="BO158" s="64">
        <f t="shared" si="245"/>
        <v>0</v>
      </c>
      <c r="BQ158" s="67">
        <f t="shared" si="246"/>
        <v>268.98908310969426</v>
      </c>
      <c r="BR158" s="67">
        <f t="shared" si="247"/>
        <v>268.98908310969426</v>
      </c>
      <c r="BS158" s="67">
        <f t="shared" si="248"/>
        <v>268.98908310969426</v>
      </c>
      <c r="BT158" s="67">
        <f t="shared" si="249"/>
        <v>0</v>
      </c>
      <c r="BU158" s="67">
        <f t="shared" si="250"/>
        <v>0</v>
      </c>
      <c r="BV158" s="67">
        <f t="shared" si="251"/>
        <v>0</v>
      </c>
      <c r="BW158" s="67">
        <f t="shared" si="252"/>
        <v>0</v>
      </c>
      <c r="BX158" s="67">
        <f t="shared" si="253"/>
        <v>0</v>
      </c>
      <c r="BY158" s="67">
        <f t="shared" si="254"/>
        <v>0</v>
      </c>
      <c r="BZ158" s="67">
        <f t="shared" si="255"/>
        <v>0</v>
      </c>
      <c r="CB158" s="70">
        <f t="shared" si="256"/>
        <v>277.26733390583951</v>
      </c>
      <c r="CC158" s="70">
        <f t="shared" si="257"/>
        <v>277.26733390583951</v>
      </c>
      <c r="CD158" s="70">
        <f t="shared" si="258"/>
        <v>277.26733390583951</v>
      </c>
      <c r="CE158" s="70">
        <f t="shared" si="259"/>
        <v>0</v>
      </c>
      <c r="CF158" s="70">
        <f t="shared" si="260"/>
        <v>0</v>
      </c>
      <c r="CG158" s="70">
        <f t="shared" si="261"/>
        <v>0</v>
      </c>
      <c r="CH158" s="70">
        <f t="shared" si="262"/>
        <v>0</v>
      </c>
      <c r="CI158" s="70">
        <f t="shared" si="263"/>
        <v>0</v>
      </c>
      <c r="CJ158" s="70">
        <f t="shared" si="264"/>
        <v>0</v>
      </c>
      <c r="CK158" s="70">
        <f t="shared" si="265"/>
        <v>0</v>
      </c>
      <c r="CL158">
        <f t="shared" si="271"/>
        <v>831.80200171751858</v>
      </c>
      <c r="CM158" s="64">
        <f t="shared" si="272"/>
        <v>261.43832405220417</v>
      </c>
      <c r="CN158" s="64">
        <f t="shared" si="273"/>
        <v>261.43832405220417</v>
      </c>
      <c r="CO158" s="64">
        <f t="shared" si="274"/>
        <v>0</v>
      </c>
      <c r="CP158" s="64">
        <f t="shared" si="275"/>
        <v>0</v>
      </c>
      <c r="CQ158" s="64">
        <f t="shared" si="276"/>
        <v>0</v>
      </c>
      <c r="CR158" s="64">
        <f t="shared" si="277"/>
        <v>0</v>
      </c>
      <c r="CS158" s="64">
        <f t="shared" si="278"/>
        <v>0</v>
      </c>
      <c r="CT158" s="64">
        <f t="shared" si="279"/>
        <v>0</v>
      </c>
      <c r="CU158" s="64">
        <f t="shared" si="280"/>
        <v>0</v>
      </c>
      <c r="CV158" s="64">
        <f t="shared" si="281"/>
        <v>0</v>
      </c>
      <c r="CX158" s="103">
        <f t="shared" si="282"/>
        <v>268.98908310969426</v>
      </c>
      <c r="CY158" s="103">
        <f t="shared" si="283"/>
        <v>268.98908310969426</v>
      </c>
      <c r="CZ158" s="103">
        <f t="shared" si="284"/>
        <v>268.98908310969426</v>
      </c>
      <c r="DA158" s="103">
        <f t="shared" si="285"/>
        <v>0</v>
      </c>
      <c r="DB158" s="103">
        <f t="shared" si="286"/>
        <v>0</v>
      </c>
      <c r="DC158" s="103">
        <f t="shared" si="287"/>
        <v>0</v>
      </c>
      <c r="DD158" s="103">
        <f t="shared" si="288"/>
        <v>0</v>
      </c>
      <c r="DE158" s="103">
        <f t="shared" si="289"/>
        <v>0</v>
      </c>
      <c r="DF158" s="103">
        <f t="shared" si="290"/>
        <v>0</v>
      </c>
      <c r="DG158" s="103">
        <f t="shared" si="291"/>
        <v>0</v>
      </c>
      <c r="DI158" s="70">
        <f t="shared" si="292"/>
        <v>277.26733390583951</v>
      </c>
      <c r="DJ158" s="70">
        <f t="shared" si="293"/>
        <v>277.26733390583951</v>
      </c>
      <c r="DK158" s="70">
        <f t="shared" si="294"/>
        <v>277.26733390583951</v>
      </c>
      <c r="DL158" s="70">
        <f t="shared" si="295"/>
        <v>0</v>
      </c>
      <c r="DM158" s="70">
        <f t="shared" si="296"/>
        <v>0</v>
      </c>
      <c r="DN158" s="70">
        <f t="shared" si="297"/>
        <v>0</v>
      </c>
      <c r="DO158" s="70">
        <f t="shared" si="298"/>
        <v>0</v>
      </c>
      <c r="DP158" s="70">
        <f t="shared" si="299"/>
        <v>0</v>
      </c>
      <c r="DQ158" s="70">
        <f t="shared" si="300"/>
        <v>0</v>
      </c>
      <c r="DR158" s="70">
        <f t="shared" si="301"/>
        <v>0</v>
      </c>
      <c r="DT158">
        <f t="shared" si="302"/>
        <v>38.484256356143625</v>
      </c>
      <c r="DU158">
        <f t="shared" si="303"/>
        <v>44.037113349232278</v>
      </c>
      <c r="DV158">
        <f t="shared" si="304"/>
        <v>49.97042861744621</v>
      </c>
      <c r="DX158">
        <f t="shared" si="305"/>
        <v>1.2117952841478792</v>
      </c>
      <c r="DY158">
        <f t="shared" si="306"/>
        <v>1.2190996668184131</v>
      </c>
      <c r="DZ158">
        <f t="shared" si="307"/>
        <v>1.2271125195934287</v>
      </c>
      <c r="EB158">
        <f t="shared" si="308"/>
        <v>7.0526654007973368</v>
      </c>
      <c r="EC158">
        <f t="shared" si="309"/>
        <v>17.631663501993341</v>
      </c>
      <c r="ED158">
        <f t="shared" si="310"/>
        <v>0</v>
      </c>
      <c r="EE158">
        <f t="shared" si="311"/>
        <v>0</v>
      </c>
      <c r="EF158">
        <f t="shared" si="312"/>
        <v>0</v>
      </c>
      <c r="EG158">
        <f t="shared" si="313"/>
        <v>0</v>
      </c>
      <c r="EH158">
        <f t="shared" si="314"/>
        <v>0</v>
      </c>
      <c r="EI158">
        <f t="shared" si="315"/>
        <v>0</v>
      </c>
      <c r="EJ158">
        <f t="shared" si="316"/>
        <v>0</v>
      </c>
      <c r="EK158">
        <f t="shared" si="317"/>
        <v>0</v>
      </c>
      <c r="EM158">
        <f t="shared" si="318"/>
        <v>7.2562499133305218</v>
      </c>
      <c r="EN158">
        <f t="shared" si="319"/>
        <v>18.140624783326306</v>
      </c>
      <c r="EO158">
        <f t="shared" si="320"/>
        <v>16.326562304993676</v>
      </c>
      <c r="EP158">
        <f t="shared" si="321"/>
        <v>0</v>
      </c>
      <c r="EQ158">
        <f t="shared" si="322"/>
        <v>0</v>
      </c>
      <c r="ER158">
        <f t="shared" si="323"/>
        <v>0</v>
      </c>
      <c r="ES158">
        <f t="shared" si="324"/>
        <v>0</v>
      </c>
      <c r="ET158">
        <f t="shared" si="325"/>
        <v>0</v>
      </c>
      <c r="EU158">
        <f t="shared" si="326"/>
        <v>0</v>
      </c>
      <c r="EV158">
        <f t="shared" si="327"/>
        <v>0</v>
      </c>
      <c r="EX158">
        <f t="shared" si="328"/>
        <v>7.4741991338837463</v>
      </c>
      <c r="EY158">
        <f t="shared" si="329"/>
        <v>18.685497834709366</v>
      </c>
      <c r="EZ158">
        <f t="shared" si="330"/>
        <v>16.81694805123843</v>
      </c>
      <c r="FA158">
        <f t="shared" si="331"/>
        <v>0</v>
      </c>
      <c r="FB158">
        <f t="shared" si="332"/>
        <v>0</v>
      </c>
      <c r="FC158">
        <f t="shared" si="333"/>
        <v>0</v>
      </c>
      <c r="FD158">
        <f t="shared" si="334"/>
        <v>0</v>
      </c>
      <c r="FE158">
        <f t="shared" si="335"/>
        <v>0</v>
      </c>
      <c r="FF158">
        <f t="shared" si="336"/>
        <v>0</v>
      </c>
      <c r="FG158">
        <f t="shared" si="337"/>
        <v>0</v>
      </c>
      <c r="FJ158">
        <f>IF($W$2=0,0,IF(BF158&lt;=0,0,('LED Curve'!$D$19*(BF158/$W$2)^3+'LED Curve'!$D$20*(BF158/$W$2)^2+'LED Curve'!$D$21*(BF158/$W$2)^1+'LED Curve'!$D$22)*$AC$2*$W$2))</f>
        <v>861.57241012650388</v>
      </c>
      <c r="FK158">
        <f>IF($W$3=0,0,IF(BG158&lt;=0,0,('LED Curve'!$D$19*(BG158/$W$3)^3+'LED Curve'!$D$20*(BG158/$W$3)^2+'LED Curve'!$D$21*(BG158/$W$3)^1+'LED Curve'!$D$22)*$AC$3*$W$3))</f>
        <v>2153.9310253162598</v>
      </c>
      <c r="FL158">
        <f>IF($W$4=0,0,IF(BH158&lt;=0,0,('LED Curve'!$D$19*(BH158/$W$4)^3+'LED Curve'!$D$20*(BH158/$W$4)^2+'LED Curve'!$D$21*(BH158/$W$4)^1+'LED Curve'!$D$22)*$AC$4*$W$4))</f>
        <v>0</v>
      </c>
      <c r="FM158">
        <f>IF($W$5=0,0,IF(BI158&lt;=0,0,('LED Curve'!$D$19*(BI158/$W$5)^3+'LED Curve'!$D$20*(BI158/$W$5)^2+'LED Curve'!$D$21*(BI158/$W$5)^1+'LED Curve'!$D$22)*$AC$5*$W$5))</f>
        <v>0</v>
      </c>
      <c r="FN158">
        <f>IF($W$6=0,0,IF(BJ158&lt;=0,0,('LED Curve'!$D$19*(BJ158/$W$6)^3+'LED Curve'!$D$20*(BJ158/$W$6)^2+'LED Curve'!$D$21*(BJ158/$W$6)^1+'LED Curve'!$D$22)*$AC$6*$W$6))</f>
        <v>0</v>
      </c>
      <c r="FO158">
        <f>IF($Z$2=0,0,IF(BK158&lt;=0,0,('LED Curve'!$D$19*(BK158/$Z$2)^3+'LED Curve'!$D$20*(BK158/$Z$2)^2+'LED Curve'!$D$21*(BK158/$Z$2)^1+'LED Curve'!$D$22)*$AE$2*$Z$2))</f>
        <v>0</v>
      </c>
      <c r="FP158">
        <f>IF($Z$3=0,0,IF(BL158&lt;=0,0,('LED Curve'!$D$19*(BL158/$Z$3)^3+'LED Curve'!$D$20*(BL158/$Z$3)^2+'LED Curve'!$D$21*(BL158/$Z$3)^1+'LED Curve'!$D$22)*$AE$3*$Z$3))</f>
        <v>0</v>
      </c>
      <c r="FQ158">
        <f>IF($Z$4=0,0,IF(BM158&lt;=0,0,('LED Curve'!$D$19*(BM158/$Z$4)^3+'LED Curve'!$D$20*(BM158/$Z$4)^2+'LED Curve'!$D$21*(BM158/$Z$4)^1+'LED Curve'!$D$22)*$AE$4*$Z$4))</f>
        <v>0</v>
      </c>
      <c r="FR158">
        <f>IF($Z$5=0,0,IF(BN158&lt;=0,0,('LED Curve'!$D$19*(BN158/$Z$5)^3+'LED Curve'!$D$20*(BN158/$Z$5)^2+'LED Curve'!$D$21*(BN158/$Z$5)^1+'LED Curve'!$D$22)*$AE$5*$Z$5))</f>
        <v>0</v>
      </c>
      <c r="FS158">
        <f>IF($Z$6=0,0,IF(BO158&lt;=0,0,('LED Curve'!$D$19*(BO158/$Z$6)^3+'LED Curve'!$D$20*(BO158/$Z$6)^2+'LED Curve'!$D$21*(BO158/$Z$6)^1+'LED Curve'!$D$22)*$AE$6*$Z$6))</f>
        <v>0</v>
      </c>
      <c r="FU158">
        <f>IF($W$2=0,0,IF(BQ158&lt;=0,0,('LED Curve'!$D$19*(BQ158/$W$2)^3+'LED Curve'!$D$20*(BQ158/$W$2)^2+'LED Curve'!$D$21*(BQ158/$W$2)^1+'LED Curve'!$D$22)*$AC$2*$W$2))</f>
        <v>874.69444193157653</v>
      </c>
      <c r="FV158">
        <f>IF($W$3=0,0,IF(BR158&lt;=0,0,('LED Curve'!$D$19*(BR158/$W$3)^3+'LED Curve'!$D$20*(BR158/$W$3)^2+'LED Curve'!$D$21*(BR158/$W$3)^1+'LED Curve'!$D$22)*$AC$3*$W$3))</f>
        <v>2186.7361048289413</v>
      </c>
      <c r="FW158">
        <f>IF($W$4=0,0,IF(BS158&lt;=0,0,('LED Curve'!$D$19*(BS158/$W$4)^3+'LED Curve'!$D$20*(BS158/$W$4)^2+'LED Curve'!$D$21*(BS158/$W$4)^1+'LED Curve'!$D$22)*$AC$4*$W$4))</f>
        <v>1968.0624943460473</v>
      </c>
      <c r="FX158">
        <f>IF($W$5=0,0,IF(BT158&lt;=0,0,('LED Curve'!$D$19*(BT158/$W$5)^3+'LED Curve'!$D$20*(BT158/$W$5)^2+'LED Curve'!$D$21*(BT158/$W$5)^1+'LED Curve'!$D$22)*$AC$5*$W$5))</f>
        <v>0</v>
      </c>
      <c r="FY158">
        <f>IF($W$6=0,0,IF(BU158&lt;=0,0,('LED Curve'!$D$19*(BU158/$W$6)^3+'LED Curve'!$D$20*(BU158/$W$6)^2+'LED Curve'!$D$21*(BU158/$W$6)^1+'LED Curve'!$D$22)*$AC$6*$W$6))</f>
        <v>0</v>
      </c>
      <c r="FZ158">
        <f>IF($Z$2=0,0,IF(BV158&lt;=0,0,('LED Curve'!$D$19*(BV158/$Z$2)^3+'LED Curve'!$D$20*(BV158/$Z$2)^2+'LED Curve'!$D$21*(BV158/$Z$2)^1+'LED Curve'!$D$22)*$AE$2*$Z$2))</f>
        <v>0</v>
      </c>
      <c r="GA158">
        <f>IF($Z$3=0,0,IF(BW158&lt;=0,0,('LED Curve'!$D$19*(BW158/$Z$3)^3+'LED Curve'!$D$20*(BW158/$Z$3)^2+'LED Curve'!$D$21*(BW158/$Z$3)^1+'LED Curve'!$D$22)*$AE$3*$Z$3))</f>
        <v>0</v>
      </c>
      <c r="GB158">
        <f>IF($Z$4=0,0,IF(BX158&lt;=0,0,('LED Curve'!$D$19*(BX158/$Z$4)^3+'LED Curve'!$D$20*(BX158/$Z$4)^2+'LED Curve'!$D$21*(BX158/$Z$4)^1+'LED Curve'!$D$22)*$AE$4*$Z$4))</f>
        <v>0</v>
      </c>
      <c r="GC158">
        <f>IF($Z$5=0,0,IF(BY158&lt;=0,0,('LED Curve'!$D$19*(BY158/$Z$5)^3+'LED Curve'!$D$20*(BY158/$Z$5)^2+'LED Curve'!$D$21*(BY158/$Z$5)^1+'LED Curve'!$D$22)*$AE$5*$Z$5))</f>
        <v>0</v>
      </c>
      <c r="GD158">
        <f>IF($Z$6=0,0,IF(BZ158&lt;=0,0,('LED Curve'!$D$19*(BZ158/$Z$6)^3+'LED Curve'!$D$20*(BZ158/$Z$6)^2+'LED Curve'!$D$21*(BZ158/$Z$6)^1+'LED Curve'!$D$22)*$AE$6*$Z$6))</f>
        <v>0</v>
      </c>
      <c r="GF158">
        <f>IF($W$2=0,0,IF(CB158&lt;=0,0,('LED Curve'!$D$19*(CB158/$W$2)^3+'LED Curve'!$D$20*(CB158/$W$2)^2+'LED Curve'!$D$21*(CB158/$W$2)^1+'LED Curve'!$D$22)*$AC$2*$W$2))</f>
        <v>888.04867489978437</v>
      </c>
      <c r="GG158">
        <f>IF($W$3=0,0,IF(CC158&lt;=0,0,('LED Curve'!$D$19*(CC158/$W$3)^3+'LED Curve'!$D$20*(CC158/$W$3)^2+'LED Curve'!$D$21*(CC158/$W$3)^1+'LED Curve'!$D$22)*$AC$3*$W$3))</f>
        <v>2220.121687249461</v>
      </c>
      <c r="GH158">
        <f>IF($W$4=0,0,IF(CD158&lt;=0,0,('LED Curve'!$D$19*(CD158/$W$4)^3+'LED Curve'!$D$20*(CD158/$W$4)^2+'LED Curve'!$D$21*(CD158/$W$4)^1+'LED Curve'!$D$22)*$AC$4*$W$4))</f>
        <v>1998.1095185245149</v>
      </c>
      <c r="GI158">
        <f>IF($W$5=0,0,IF(CE158&lt;=0,0,('LED Curve'!$D$19*(CE158/$W$5)^3+'LED Curve'!$D$20*(CE158/$W$5)^2+'LED Curve'!$D$21*(CE158/$W$5)^1+'LED Curve'!$D$22)*$AC$5*$W$5))</f>
        <v>0</v>
      </c>
      <c r="GJ158">
        <f>IF($W$6=0,0,IF(CF158&lt;=0,0,('LED Curve'!$D$19*(CF158/$W$6)^3+'LED Curve'!$D$20*(CF158/$W$6)^2+'LED Curve'!$D$21*(CF158/$W$6)^1+'LED Curve'!$D$22)*$AC$6*$W$6))</f>
        <v>0</v>
      </c>
      <c r="GK158">
        <f>IF($Z$2=0,0,IF(CG158&lt;=0,0,('LED Curve'!$D$19*(CG158/$Z$2)^3+'LED Curve'!$D$20*(CG158/$Z$2)^2+'LED Curve'!$D$21*(CG158/$Z$2)^1+'LED Curve'!$D$22)*$AE$2*$Z$2))</f>
        <v>0</v>
      </c>
      <c r="GL158">
        <f>IF($Z$3=0,0,IF(CH158&lt;=0,0,('LED Curve'!$D$19*(CH158/$Z$3)^3+'LED Curve'!$D$20*(CH158/$Z$3)^2+'LED Curve'!$D$21*(CH158/$Z$3)^1+'LED Curve'!$D$22)*$AE$3*$Z$3))</f>
        <v>0</v>
      </c>
      <c r="GM158">
        <f>IF($Z$4=0,0,IF(CI158&lt;=0,0,('LED Curve'!$D$19*(CI158/$Z$4)^3+'LED Curve'!$D$20*(CI158/$Z$4)^2+'LED Curve'!$D$21*(CI158/$Z$4)^1+'LED Curve'!$D$22)*$AE$4*$Z$4))</f>
        <v>0</v>
      </c>
      <c r="GN158">
        <f>IF($Z$5=0,0,IF(CJ158&lt;=0,0,('LED Curve'!$D$19*(CJ158/$Z$5)^3+'LED Curve'!$D$20*(CJ158/$Z$5)^2+'LED Curve'!$D$21*(CJ158/$Z$5)^1+'LED Curve'!$D$22)*$AE$5*$Z$5))</f>
        <v>0</v>
      </c>
      <c r="GO158">
        <f>IF($Z$6=0,0,IF(CK158&lt;=0,0,('LED Curve'!$D$19*(CK158/$Z$6)^3+'LED Curve'!$D$20*(CK158/$Z$6)^2+'LED Curve'!$D$21*(CK158/$Z$6)^1+'LED Curve'!$D$22)*$AE$6*$Z$6))</f>
        <v>0</v>
      </c>
      <c r="GQ158">
        <f t="shared" si="338"/>
        <v>3015.5034354427635</v>
      </c>
      <c r="GR158">
        <f t="shared" si="266"/>
        <v>1250.6075500251854</v>
      </c>
      <c r="GS158">
        <f t="shared" si="339"/>
        <v>5029.4930411065652</v>
      </c>
      <c r="GT158">
        <f t="shared" si="267"/>
        <v>2721.2671242674496</v>
      </c>
      <c r="GU158">
        <f t="shared" si="340"/>
        <v>5106.2798806737601</v>
      </c>
      <c r="GV158">
        <f t="shared" si="268"/>
        <v>2544.1678361154227</v>
      </c>
    </row>
    <row r="159" spans="1:204" ht="16.899999999999999">
      <c r="A159">
        <v>148</v>
      </c>
      <c r="B159">
        <f t="shared" si="229"/>
        <v>4.8177083333333336E-3</v>
      </c>
      <c r="C159" s="50">
        <f t="shared" si="230"/>
        <v>146.75778625289732</v>
      </c>
      <c r="D159" s="50">
        <f t="shared" si="231"/>
        <v>163.21976250321924</v>
      </c>
      <c r="E159" s="50">
        <f t="shared" si="232"/>
        <v>179.68173875354117</v>
      </c>
      <c r="G159" s="52">
        <f t="shared" si="233"/>
        <v>2.3294886706809095</v>
      </c>
      <c r="H159" s="52">
        <f t="shared" si="234"/>
        <v>2.59078988100348</v>
      </c>
      <c r="I159" s="52">
        <f t="shared" si="235"/>
        <v>2.85209109132605</v>
      </c>
      <c r="J159" s="52">
        <f>IF(C159&lt;Calculation!D$19,0,G159)</f>
        <v>2.3294886706809095</v>
      </c>
      <c r="K159" s="52">
        <f>IF(D159&lt;Calculation!D$19,0,H159)</f>
        <v>2.59078988100348</v>
      </c>
      <c r="L159" s="52">
        <f>IF(E159&lt;Calculation!D$19,0,I159)</f>
        <v>2.85209109132605</v>
      </c>
      <c r="M159" s="52">
        <f>IF(IF(C159&lt;Calculation!D$19,0,C159*(R$3/(R$2+R$3)))&gt;0,$H$2*SIN(2*PI()*$E$2*B159)+$H$5,0)</f>
        <v>2.3458931651722832</v>
      </c>
      <c r="N159" s="52">
        <f>IF(IF(D159&lt;Calculation!D$19,0,D159*(R$3/(R$2+R$3)))&gt;0,$J$2*SIN(2*PI()*$E$2*B159)+$J$5,0)</f>
        <v>2.413066468767743</v>
      </c>
      <c r="O159" s="52">
        <f>IF(IF(E159&lt;Calculation!D$19,0,E159*(R$3/(R$2+R$3)))&gt;0,$L$2*SIN(2*PI()*$E$2*B159)+$L$5,0)</f>
        <v>2.4867871980110996</v>
      </c>
      <c r="Q159" s="55">
        <f>(M159/Design!C$43)*10^3</f>
        <v>260.65479613025366</v>
      </c>
      <c r="R159" s="55">
        <f>(N159/Design!C$43)*10^3</f>
        <v>268.11849652974922</v>
      </c>
      <c r="S159" s="55">
        <f>(O159/Design!C$43)*10^3</f>
        <v>276.30968866789993</v>
      </c>
      <c r="U159" s="55">
        <f>(($H$2*SIN(2*PI()*$E$2*B159)+$H$5)/Design!C$43)*10^3</f>
        <v>260.65479613025366</v>
      </c>
      <c r="V159" s="55">
        <f>(($J$2*SIN(2*PI()*$E$2*B159)+$J$5)/Design!C$43)*10^3</f>
        <v>268.11849652974922</v>
      </c>
      <c r="W159" s="55">
        <f>(($L$2*SIN(2*PI()*$E$2*B159)+$L$5)/Design!C$43)*10^3</f>
        <v>276.30968866789993</v>
      </c>
      <c r="Y159" s="99">
        <f>IF(C159&lt;('LED Curve'!$D$14*(U159/$W$2)^3+'LED Curve'!$D$15*(U159/$W$2)^2+'LED Curve'!$D$16*(U159/$W$2)^1+'LED Curve'!$D$17)*$AC$2+((R$5-1)*Design!C$18),0,         ('LED Curve'!$D$14*(U159/$W$2)^3+'LED Curve'!$D$15*(U159/$W$2)^2+'LED Curve'!$D$16*(U159/$W$2)^1+'LED Curve'!$D$17)*$AC$2)</f>
        <v>26.975529069876782</v>
      </c>
      <c r="Z159" s="99">
        <f>IF(Y159=0,0,IF(C159&lt;Y159+('LED Curve'!$D$14*(U159/$W$3)^3+'LED Curve'!$D$15*(U159/$W$3)^2+'LED Curve'!$D$16*(U159/$W$3)^1+'LED Curve'!$D$17)*$AC$3+((R$5-2)*Design!C$18),0,         ('LED Curve'!$D$14*(U159/$W$3)^3+'LED Curve'!$D$15*(U159/$W$3)^2+'LED Curve'!$D$16*(U159/$W$3)^1+'LED Curve'!$D$17)*$AC$3))</f>
        <v>67.438822674691949</v>
      </c>
      <c r="AA159" s="99">
        <f>IF(Z159=0,0,IF(C159&lt;(SUM(Y159:Z159)+('LED Curve'!$D$14*(U159/$W$4)^3+'LED Curve'!$D$15*(U159/$W$4)^2+'LED Curve'!$D$16*(U159/$W$4)^1+'LED Curve'!$D$17)*$AC$4+((R$5-3)*Design!C$18)),0,         ('LED Curve'!$D$14*(U159/$W$4)^3+'LED Curve'!$D$15*(U159/$W$4)^2+'LED Curve'!$D$16*(U159/$W$4)^1+'LED Curve'!$D$17)*$AC$4))</f>
        <v>0</v>
      </c>
      <c r="AB159" s="99">
        <f>IF(AA159=0,0,IF(C159&lt;(SUM(Y159:AA159)+('LED Curve'!$D$14*(U159/$W$5)^3+'LED Curve'!$D$15*(U159/$W$5)^2+'LED Curve'!$D$16*(U159/$W$5)^1+'LED Curve'!$D$17)*$AC$5+((R$5-4)*Design!C$18)),0,         ('LED Curve'!$D$14*(U159/$W$5)^3+'LED Curve'!$D$15*(U159/$W$5)^2+'LED Curve'!$D$16*(U159/$W$5)^1+'LED Curve'!$D$17)*$AC$5))</f>
        <v>0</v>
      </c>
      <c r="AC159" s="99">
        <f>IF(AB159=0,0,IF(C159&lt;(SUM(Y159:AB159)+ ('LED Curve'!$D$14*(U159/$W$6)^3+'LED Curve'!$D$15*(U159/$W$6)^2+'LED Curve'!$D$16*(U159/$W$6)^1+'LED Curve'!$D$17)*$AC$6+((R$5-5)*Design!C$18)),0,         ('LED Curve'!$D$14*(U159/$W$6)^3+'LED Curve'!$D$15*(U159/$W$6)^2+'LED Curve'!$D$16*(U159/$W$6)^1+'LED Curve'!$D$17)*$AC$6))</f>
        <v>0</v>
      </c>
      <c r="AD159" s="99">
        <f>IF(AC159=0,0,IF(C159&lt;(SUM(Y159:AC159)+('LED Curve'!$D$14*(U159/$Z$2)^3+'LED Curve'!$D$15*(U159/$Z$2)^2+'LED Curve'!$D$16*(U159/$Z$2)^1+'LED Curve'!$D$17)*$AE$2+((R$5-6)*Design!C$18)),0,         ('LED Curve'!$D$14*(U159/$Z$2)^3+'LED Curve'!$D$15*(U159/$Z$2)^2+'LED Curve'!$D$16*(U159/$Z$2)^1+'LED Curve'!$D$17)*$AE$2))</f>
        <v>0</v>
      </c>
      <c r="AE159" s="99">
        <f>IF(AD159=0,0,IF(C159&lt;(SUM(Y159:AD159)+('LED Curve'!$D$14*(U159/$Z$3)^3+'LED Curve'!$D$15*(U159/$Z$3)^2+'LED Curve'!$D$16*(U159/$Z$3)^1+'LED Curve'!$D$17)*$AE$3+((R$5-7)*Design!C$18)),0,         ('LED Curve'!$D$14*(U159/$Z$3)^3+'LED Curve'!$D$15*(U159/$Z$3)^2+'LED Curve'!$D$16*(U159/$Z$3)^1+'LED Curve'!$D$17)*$AE$3))</f>
        <v>0</v>
      </c>
      <c r="AF159" s="99">
        <f>IF(AE159=0,0,IF(C159&lt;(SUM(Y159:AE159)+('LED Curve'!$D$14*(U159/$Z$4)^3+'LED Curve'!$D$15*(U159/$Z$4)^2+'LED Curve'!$D$16*(U159/$Z$4)^1+'LED Curve'!$D$17)*$AE$4+((R$5-8)*Design!C$18)),0,         ('LED Curve'!$D$14*(U159/$Z$4)^3+'LED Curve'!$D$15*(U159/$Z$4)^2+'LED Curve'!$D$16*(U159/$Z$4)^1+'LED Curve'!$D$17)*$AE$4))</f>
        <v>0</v>
      </c>
      <c r="AG159" s="99">
        <f>IF(AF159=0,0,IF(C159&lt;(SUM(Y159:AF159)+('LED Curve'!$D$14*(U159/$Z$5)^3+'LED Curve'!$D$15*(U159/$Z$5)^2+'LED Curve'!$D$16*(U159/$Z$5)^1+'LED Curve'!$D$17)*$AE$5+((R$5-9)*Design!C$18)),0,         ('LED Curve'!$D$14*(U159/$Z$5)^3+'LED Curve'!$D$15*(U159/$Z$5)^2+'LED Curve'!$D$16*(U159/$Z$5)^1+'LED Curve'!$D$17)*$AE$5))</f>
        <v>0</v>
      </c>
      <c r="AH159" s="99">
        <f>IF(AG159=0,0,IF(C159&lt;(SUM(Y159:AG159)+('LED Curve'!$D$14*(U159/$Z$6)^3+'LED Curve'!$D$15*(U159/$Z$6)^2+'LED Curve'!$D$16*(U159/$Z$6)^1+'LED Curve'!$D$17)*$AE$6+((R$5-10)*Design!C$18)),0,         ('LED Curve'!$D$14*(U159/$Z$6)^3+'LED Curve'!$D$15*(U159/$Z$6)^2+'LED Curve'!$D$16*(U159/$Z$6)^1+'LED Curve'!$D$17)*$AE$6))</f>
        <v>0</v>
      </c>
      <c r="AI159">
        <f t="shared" si="269"/>
        <v>94.414351744568734</v>
      </c>
      <c r="AJ159" s="57">
        <f>IF(D159&lt;('LED Curve'!$D$14*(V159/$W$2)^3+'LED Curve'!$D$15*(V159/$W$2)^2+'LED Curve'!$D$16*(V159/$W$2)^1+'LED Curve'!$D$17)*$AC$2+((R$5-1)*Design!C$18),0,         ('LED Curve'!$D$14*(V159/$W$2)^3+'LED Curve'!$D$15*(V159/$W$2)^2+'LED Curve'!$D$16*(V159/$W$2)^1+'LED Curve'!$D$17)*$AC$2)</f>
        <v>26.976873456699384</v>
      </c>
      <c r="AK159" s="57">
        <f>IF(AJ159=0,0,IF(D159&lt;AJ159+('LED Curve'!$D$14*(V159/$W$3)^3+'LED Curve'!$D$15*(V159/$W$3)^2+'LED Curve'!$D$16*(V159/$W$3)^1+'LED Curve'!$D$17)*$AC$3+((R$5-1)*Design!C$18),0,         ('LED Curve'!$D$14*(V159/$W$3)^3+'LED Curve'!$D$15*(V159/$W$3)^2+'LED Curve'!$D$16*(V159/$W$3)^1+'LED Curve'!$D$17)*$AC$3))</f>
        <v>67.442183641748457</v>
      </c>
      <c r="AL159" s="57">
        <f>IF(AK159=0,0,IF(D159&lt;(SUM(AJ159:AK159)+('LED Curve'!$D$14*(V159/$W$4)^3+'LED Curve'!$D$15*(V159/$W$4)^2+'LED Curve'!$D$16*(V159/$W$4)^1+'LED Curve'!$D$17)*$AC$4+((R$5-1)*Design!C$18)),0,         ('LED Curve'!$D$14*(V159/$W$4)^3+'LED Curve'!$D$15*(V159/$W$4)^2+'LED Curve'!$D$16*(V159/$W$4)^1+'LED Curve'!$D$17)*$AC$4))</f>
        <v>60.697965277573616</v>
      </c>
      <c r="AM159" s="57">
        <f>IF(AL159=0,0,IF(D159&lt;(SUM(AJ159:AL159)+('LED Curve'!$D$14*(V159/$W$5)^3+'LED Curve'!$D$15*(V159/$W$5)^2+'LED Curve'!$D$16*(V159/$W$5)^1+'LED Curve'!$D$17)*$AC$5+((R$5-1)*Design!C$18)),0,         ('LED Curve'!$D$14*(V159/$W$5)^3+'LED Curve'!$D$15*(V159/$W$5)^2+'LED Curve'!$D$16*(V159/$W$5)^1+'LED Curve'!$D$17)*$AC$5))</f>
        <v>0</v>
      </c>
      <c r="AN159" s="57">
        <f>IF(AM159=0,0,IF(D159&lt;(SUM(AJ159:AM159)+ ('LED Curve'!$D$14*(V159/$W$6)^3+'LED Curve'!$D$15*(V159/$W$6)^2+'LED Curve'!$D$16*(V159/$W$6)^1+'LED Curve'!$D$17)*$AC$6+((R$5-1)*Design!C$18)),0,         ('LED Curve'!$D$14*(V159/$W$6)^3+'LED Curve'!$D$15*(V159/$W$6)^2+'LED Curve'!$D$16*(V159/$W$6)^1+'LED Curve'!$D$17)*$AC$6))</f>
        <v>0</v>
      </c>
      <c r="AO159" s="57">
        <f>IF(AN159=0,0,IF(D159&lt;(SUM(AJ159:AN159)+('LED Curve'!$D$14*(V159/$Z$2)^3+'LED Curve'!$D$15*(V159/$Z$2)^2+'LED Curve'!$D$16*(V159/$Z$2)^1+'LED Curve'!$D$17)*$AE$2+((R$5-1)*Design!C$18)),0,         ('LED Curve'!$D$14*(V159/$Z$2)^3+'LED Curve'!$D$15*(V159/$Z$2)^2+'LED Curve'!$D$16*(V159/$Z$2)^1+'LED Curve'!$D$17)*$AE$2))</f>
        <v>0</v>
      </c>
      <c r="AP159" s="57">
        <f>IF(AO159=0,0,IF(D159&lt;(SUM(AJ159:AO159)+('LED Curve'!$D$14*(V159/$Z$3)^3+'LED Curve'!$D$15*(V159/$Z$3)^2+'LED Curve'!$D$16*(V159/$Z$3)^1+'LED Curve'!$D$17)*$AE$3+((R$5-1)*Design!C$18)),0,         ('LED Curve'!$D$14*(V159/$Z$3)^3+'LED Curve'!$D$15*(V159/$Z$3)^2+'LED Curve'!$D$16*(V159/$Z$3)^1+'LED Curve'!$D$17)*$AE$3))</f>
        <v>0</v>
      </c>
      <c r="AQ159" s="57">
        <f>IF(AP159=0,0,IF(D159&lt;(SUM(AJ159:AP159)+('LED Curve'!$D$14*(V159/$Z$4)^3+'LED Curve'!$D$15*(V159/$Z$4)^2+'LED Curve'!$D$16*(V159/$Z$4)^1+'LED Curve'!$D$17)*$AE$4+((R$5-1)*Design!C$18)),0,         ('LED Curve'!$D$14*(V159/$Z$4)^3+'LED Curve'!$D$15*(V159/$Z$4)^2+'LED Curve'!$D$16*(V159/$Z$4)^1+'LED Curve'!$D$17)*$AE$4))</f>
        <v>0</v>
      </c>
      <c r="AR159" s="57">
        <f>IF(AQ159=0,0,IF(D159&lt;(SUM(AJ159:AQ159)+('LED Curve'!$D$14*(V159/$Z$5)^3+'LED Curve'!$D$15*(V159/$Z$5)^2+'LED Curve'!$D$16*(V159/$Z$5)^1+'LED Curve'!$D$17)*$AE$5+((R$5-1)*Design!C$18)),0,         ('LED Curve'!$D$14*(V159/$Z$5)^3+'LED Curve'!$D$15*(V159/$Z$5)^2+'LED Curve'!$D$16*(V159/$Z$5)^1+'LED Curve'!$D$17)*$AE$5))</f>
        <v>0</v>
      </c>
      <c r="AS159" s="57">
        <f>IF(AR159=0,0,IF(D159&lt;(SUM(AJ159:AR159)+('LED Curve'!$D$14*(V159/$Z$6)^3+'LED Curve'!$D$15*(V159/$Z$6)^2+'LED Curve'!$D$16*(V159/$Z$6)^1+'LED Curve'!$D$17)*$AE$6+((R$5-1)*Design!C$18)),0,         ('LED Curve'!$D$14*(V159/$Z$6)^3+'LED Curve'!$D$15*(V159/$Z$6)^2+'LED Curve'!$D$16*(V159/$Z$6)^1+'LED Curve'!$D$17)*$AE$6))</f>
        <v>0</v>
      </c>
      <c r="AU159" s="59">
        <f>IF(E159&lt;('LED Curve'!$D$14*(W159/$W$2)^3+'LED Curve'!$D$15*(W159/$W$2)^2+'LED Curve'!$D$16*(W159/$W$2)^1+'LED Curve'!$D$17)*$AC$2+((R$5-1)*Design!C$18),0,         ('LED Curve'!$D$14*(W159/$W$2)^3+'LED Curve'!$D$15*(W159/$W$2)^2+'LED Curve'!$D$16*(W159/$W$2)^1+'LED Curve'!$D$17)*$AC$2)</f>
        <v>26.959928895650265</v>
      </c>
      <c r="AV159" s="59">
        <f>IF(AU159=0,0,IF(E159&lt;AU159+('LED Curve'!$D$14*(W159/$W$3)^3+'LED Curve'!$D$15*(W159/$W$3)^2+'LED Curve'!$D$16*(W159/$W$3)^1+'LED Curve'!$D$17)*$AC$3+((R$5-2)*Design!C$18),0,         ('LED Curve'!$D$14*(W159/$W$3)^3+'LED Curve'!$D$15*(W159/$W$3)^2+'LED Curve'!$D$16*(W159/$W$3)^1+'LED Curve'!$D$17)*$AC$3))</f>
        <v>67.399822239125655</v>
      </c>
      <c r="AW159" s="59">
        <f>IF(AV159=0,0,IF(E159&lt;(SUM(AU159:AV159)+('LED Curve'!$D$14*(W159/$W$4)^3+'LED Curve'!$D$15*(W159/$W$4)^2+'LED Curve'!$D$16*(W159/$W$4)^1+'LED Curve'!$D$17)*$AC$4+((R$5-3)*Design!C$18)),0,         ('LED Curve'!$D$14*(W159/$W$4)^3+'LED Curve'!$D$15*(W159/$W$4)^2+'LED Curve'!$D$16*(W159/$W$4)^1+'LED Curve'!$D$17)*$AC$4))</f>
        <v>60.659840015213092</v>
      </c>
      <c r="AX159" s="59">
        <f>IF(AW159=0,0,IF(E159&lt;(SUM(AU159:AW159)+('LED Curve'!$D$14*(W159/$W$5)^3+'LED Curve'!$D$15*(W159/$W$5)^2+'LED Curve'!$D$16*(W159/$W$5)^1+'LED Curve'!$D$17)*$AC$5+((R$5-4)*Design!C$18)),0,         ('LED Curve'!$D$14*(W159/$W$5)^3+'LED Curve'!$D$15*(W159/$W$5)^2+'LED Curve'!$D$16*(W159/$W$5)^1+'LED Curve'!$D$17)*$AC$5))</f>
        <v>0</v>
      </c>
      <c r="AY159" s="59">
        <f>IF(AX159=0,0,IF(E159&lt;(SUM(AU159:AX159)+ ('LED Curve'!$D$14*(W159/$W$6)^3+'LED Curve'!$D$15*(W159/$W$6)^2+'LED Curve'!$D$16*(W159/$W$6)^1+'LED Curve'!$D$17)*$AC$6+((R$5-5)*Design!C$18)),0,         ('LED Curve'!$D$14*(W159/$W$6)^3+'LED Curve'!$D$15*(W159/$W$6)^2+'LED Curve'!$D$16*(W159/$W$6)^1+'LED Curve'!$D$17)*$AC$6))</f>
        <v>0</v>
      </c>
      <c r="AZ159" s="59">
        <f>IF(AY159=0,0,IF(E159&lt;(SUM(AU159:AY159)+('LED Curve'!$D$14*(W159/$Z$2)^3+'LED Curve'!$D$15*(W159/$Z$2)^2+'LED Curve'!$D$16*(W159/$Z$2)^1+'LED Curve'!$D$17)*$AE$2+((R$5-6)*Design!C$18)),0,         ('LED Curve'!$D$14*(W159/$Z$2)^3+'LED Curve'!$D$15*(W159/$Z$2)^2+'LED Curve'!$D$16*(W159/$Z$2)^1+'LED Curve'!$D$17)*$AE$2))</f>
        <v>0</v>
      </c>
      <c r="BA159" s="59">
        <f>IF(AZ159=0,0,IF(E159&lt;(SUM(AU159:AZ159)+('LED Curve'!$D$14*(W159/$Z$3)^3+'LED Curve'!$D$15*(W159/$Z$3)^2+'LED Curve'!$D$16*(W159/$Z$3)^1+'LED Curve'!$D$17)*$AE$3+((R$5-7)*Design!C$18)),0,         ('LED Curve'!$D$14*(W159/$Z$3)^3+'LED Curve'!$D$15*(W159/$Z$3)^2+'LED Curve'!$D$16*(W159/$Z$3)^1+'LED Curve'!$D$17)*$AE$3))</f>
        <v>0</v>
      </c>
      <c r="BB159" s="59">
        <f>IF(BA159=0,0,IF(E159&lt;(SUM(AU159:BA159)+('LED Curve'!$D$14*(W159/$Z$4)^3+'LED Curve'!$D$15*(W159/$Z$4)^2+'LED Curve'!$D$16*(W159/$Z$4)^1+'LED Curve'!$D$17)*$AE$4+((R$5-8)*Design!C$18)),0,         ('LED Curve'!$D$14*(W159/$Z$4)^3+'LED Curve'!$D$15*(W159/$Z$4)^2+'LED Curve'!$D$16*(W159/$Z$4)^1+'LED Curve'!$D$17)*$AE$4))</f>
        <v>0</v>
      </c>
      <c r="BC159" s="59">
        <f>IF(BB159=0,0,IF(E159&lt;(SUM(AU159:BB159)+('LED Curve'!$D$14*(W159/$Z$5)^3+'LED Curve'!$D$15*(W159/$Z$5)^2+'LED Curve'!$D$16*(W159/$Z$5)^1+'LED Curve'!$D$17)*$AE$5+((R$5-9)*Design!C$18)),0,         ('LED Curve'!$D$14*(W159/$Z$5)^3+'LED Curve'!$D$15*(W159/$Z$5)^2+'LED Curve'!$D$16*(W159/$Z$5)^1+'LED Curve'!$D$17)*$AE$5))</f>
        <v>0</v>
      </c>
      <c r="BD159" s="59">
        <f>IF(BC159=0,0,IF(E159&lt;(SUM(AU159:BC159)+('LED Curve'!$D$14*(W159/$Z$6)^3+'LED Curve'!$D$15*(W159/$Z$6)^2+'LED Curve'!$D$16*(W159/$Z$6)^1+'LED Curve'!$D$17)*$AE$6+((R$5-10)*Design!C$18)),0,         ('LED Curve'!$D$14*(W159/$Z$6)^3+'LED Curve'!$D$15*(W159/$Z$6)^2+'LED Curve'!$D$16*(W159/$Z$6)^1+'LED Curve'!$D$17)*$AE$6))</f>
        <v>0</v>
      </c>
      <c r="BE159">
        <f t="shared" si="270"/>
        <v>155.01959114998903</v>
      </c>
      <c r="BF159" s="64">
        <f t="shared" si="236"/>
        <v>260.65479613025366</v>
      </c>
      <c r="BG159" s="64">
        <f t="shared" si="237"/>
        <v>260.65479613025366</v>
      </c>
      <c r="BH159" s="64">
        <f t="shared" si="238"/>
        <v>0</v>
      </c>
      <c r="BI159" s="64">
        <f t="shared" si="239"/>
        <v>0</v>
      </c>
      <c r="BJ159" s="64">
        <f t="shared" si="240"/>
        <v>0</v>
      </c>
      <c r="BK159" s="64">
        <f t="shared" si="241"/>
        <v>0</v>
      </c>
      <c r="BL159" s="64">
        <f t="shared" si="242"/>
        <v>0</v>
      </c>
      <c r="BM159" s="64">
        <f t="shared" si="243"/>
        <v>0</v>
      </c>
      <c r="BN159" s="64">
        <f t="shared" si="244"/>
        <v>0</v>
      </c>
      <c r="BO159" s="64">
        <f t="shared" si="245"/>
        <v>0</v>
      </c>
      <c r="BQ159" s="67">
        <f t="shared" si="246"/>
        <v>268.11849652974922</v>
      </c>
      <c r="BR159" s="67">
        <f t="shared" si="247"/>
        <v>268.11849652974922</v>
      </c>
      <c r="BS159" s="67">
        <f t="shared" si="248"/>
        <v>268.11849652974922</v>
      </c>
      <c r="BT159" s="67">
        <f t="shared" si="249"/>
        <v>0</v>
      </c>
      <c r="BU159" s="67">
        <f t="shared" si="250"/>
        <v>0</v>
      </c>
      <c r="BV159" s="67">
        <f t="shared" si="251"/>
        <v>0</v>
      </c>
      <c r="BW159" s="67">
        <f t="shared" si="252"/>
        <v>0</v>
      </c>
      <c r="BX159" s="67">
        <f t="shared" si="253"/>
        <v>0</v>
      </c>
      <c r="BY159" s="67">
        <f t="shared" si="254"/>
        <v>0</v>
      </c>
      <c r="BZ159" s="67">
        <f t="shared" si="255"/>
        <v>0</v>
      </c>
      <c r="CB159" s="70">
        <f t="shared" si="256"/>
        <v>276.30968866789993</v>
      </c>
      <c r="CC159" s="70">
        <f t="shared" si="257"/>
        <v>276.30968866789993</v>
      </c>
      <c r="CD159" s="70">
        <f t="shared" si="258"/>
        <v>276.30968866789993</v>
      </c>
      <c r="CE159" s="70">
        <f t="shared" si="259"/>
        <v>0</v>
      </c>
      <c r="CF159" s="70">
        <f t="shared" si="260"/>
        <v>0</v>
      </c>
      <c r="CG159" s="70">
        <f t="shared" si="261"/>
        <v>0</v>
      </c>
      <c r="CH159" s="70">
        <f t="shared" si="262"/>
        <v>0</v>
      </c>
      <c r="CI159" s="70">
        <f t="shared" si="263"/>
        <v>0</v>
      </c>
      <c r="CJ159" s="70">
        <f t="shared" si="264"/>
        <v>0</v>
      </c>
      <c r="CK159" s="70">
        <f t="shared" si="265"/>
        <v>0</v>
      </c>
      <c r="CL159">
        <f t="shared" si="271"/>
        <v>828.92906600369975</v>
      </c>
      <c r="CM159" s="64">
        <f t="shared" si="272"/>
        <v>260.65479613025366</v>
      </c>
      <c r="CN159" s="64">
        <f t="shared" si="273"/>
        <v>260.65479613025366</v>
      </c>
      <c r="CO159" s="64">
        <f t="shared" si="274"/>
        <v>0</v>
      </c>
      <c r="CP159" s="64">
        <f t="shared" si="275"/>
        <v>0</v>
      </c>
      <c r="CQ159" s="64">
        <f t="shared" si="276"/>
        <v>0</v>
      </c>
      <c r="CR159" s="64">
        <f t="shared" si="277"/>
        <v>0</v>
      </c>
      <c r="CS159" s="64">
        <f t="shared" si="278"/>
        <v>0</v>
      </c>
      <c r="CT159" s="64">
        <f t="shared" si="279"/>
        <v>0</v>
      </c>
      <c r="CU159" s="64">
        <f t="shared" si="280"/>
        <v>0</v>
      </c>
      <c r="CV159" s="64">
        <f t="shared" si="281"/>
        <v>0</v>
      </c>
      <c r="CX159" s="103">
        <f t="shared" si="282"/>
        <v>268.11849652974922</v>
      </c>
      <c r="CY159" s="103">
        <f t="shared" si="283"/>
        <v>268.11849652974922</v>
      </c>
      <c r="CZ159" s="103">
        <f t="shared" si="284"/>
        <v>268.11849652974922</v>
      </c>
      <c r="DA159" s="103">
        <f t="shared" si="285"/>
        <v>0</v>
      </c>
      <c r="DB159" s="103">
        <f t="shared" si="286"/>
        <v>0</v>
      </c>
      <c r="DC159" s="103">
        <f t="shared" si="287"/>
        <v>0</v>
      </c>
      <c r="DD159" s="103">
        <f t="shared" si="288"/>
        <v>0</v>
      </c>
      <c r="DE159" s="103">
        <f t="shared" si="289"/>
        <v>0</v>
      </c>
      <c r="DF159" s="103">
        <f t="shared" si="290"/>
        <v>0</v>
      </c>
      <c r="DG159" s="103">
        <f t="shared" si="291"/>
        <v>0</v>
      </c>
      <c r="DI159" s="70">
        <f t="shared" si="292"/>
        <v>276.30968866789993</v>
      </c>
      <c r="DJ159" s="70">
        <f t="shared" si="293"/>
        <v>276.30968866789993</v>
      </c>
      <c r="DK159" s="70">
        <f t="shared" si="294"/>
        <v>276.30968866789993</v>
      </c>
      <c r="DL159" s="70">
        <f t="shared" si="295"/>
        <v>0</v>
      </c>
      <c r="DM159" s="70">
        <f t="shared" si="296"/>
        <v>0</v>
      </c>
      <c r="DN159" s="70">
        <f t="shared" si="297"/>
        <v>0</v>
      </c>
      <c r="DO159" s="70">
        <f t="shared" si="298"/>
        <v>0</v>
      </c>
      <c r="DP159" s="70">
        <f t="shared" si="299"/>
        <v>0</v>
      </c>
      <c r="DQ159" s="70">
        <f t="shared" si="300"/>
        <v>0</v>
      </c>
      <c r="DR159" s="70">
        <f t="shared" si="301"/>
        <v>0</v>
      </c>
      <c r="DT159">
        <f t="shared" si="302"/>
        <v>38.25312085627629</v>
      </c>
      <c r="DU159">
        <f t="shared" si="303"/>
        <v>43.762237326305886</v>
      </c>
      <c r="DV159">
        <f t="shared" si="304"/>
        <v>49.647805294297889</v>
      </c>
      <c r="DX159">
        <f t="shared" si="305"/>
        <v>1.2236919372770367</v>
      </c>
      <c r="DY159">
        <f t="shared" si="306"/>
        <v>1.2313384463023846</v>
      </c>
      <c r="DZ159">
        <f t="shared" si="307"/>
        <v>1.239726579352596</v>
      </c>
      <c r="EB159">
        <f t="shared" si="308"/>
        <v>7.0313010302144638</v>
      </c>
      <c r="EC159">
        <f t="shared" si="309"/>
        <v>17.578252575536158</v>
      </c>
      <c r="ED159">
        <f t="shared" si="310"/>
        <v>0</v>
      </c>
      <c r="EE159">
        <f t="shared" si="311"/>
        <v>0</v>
      </c>
      <c r="EF159">
        <f t="shared" si="312"/>
        <v>0</v>
      </c>
      <c r="EG159">
        <f t="shared" si="313"/>
        <v>0</v>
      </c>
      <c r="EH159">
        <f t="shared" si="314"/>
        <v>0</v>
      </c>
      <c r="EI159">
        <f t="shared" si="315"/>
        <v>0</v>
      </c>
      <c r="EJ159">
        <f t="shared" si="316"/>
        <v>0</v>
      </c>
      <c r="EK159">
        <f t="shared" si="317"/>
        <v>0</v>
      </c>
      <c r="EM159">
        <f t="shared" si="318"/>
        <v>7.2329987522835371</v>
      </c>
      <c r="EN159">
        <f t="shared" si="319"/>
        <v>18.082496880708845</v>
      </c>
      <c r="EO159">
        <f t="shared" si="320"/>
        <v>16.274247192637961</v>
      </c>
      <c r="EP159">
        <f t="shared" si="321"/>
        <v>0</v>
      </c>
      <c r="EQ159">
        <f t="shared" si="322"/>
        <v>0</v>
      </c>
      <c r="ER159">
        <f t="shared" si="323"/>
        <v>0</v>
      </c>
      <c r="ES159">
        <f t="shared" si="324"/>
        <v>0</v>
      </c>
      <c r="ET159">
        <f t="shared" si="325"/>
        <v>0</v>
      </c>
      <c r="EU159">
        <f t="shared" si="326"/>
        <v>0</v>
      </c>
      <c r="EV159">
        <f t="shared" si="327"/>
        <v>0</v>
      </c>
      <c r="EX159">
        <f t="shared" si="328"/>
        <v>7.4492895596658437</v>
      </c>
      <c r="EY159">
        <f t="shared" si="329"/>
        <v>18.623223899164607</v>
      </c>
      <c r="EZ159">
        <f t="shared" si="330"/>
        <v>16.76090150924815</v>
      </c>
      <c r="FA159">
        <f t="shared" si="331"/>
        <v>0</v>
      </c>
      <c r="FB159">
        <f t="shared" si="332"/>
        <v>0</v>
      </c>
      <c r="FC159">
        <f t="shared" si="333"/>
        <v>0</v>
      </c>
      <c r="FD159">
        <f t="shared" si="334"/>
        <v>0</v>
      </c>
      <c r="FE159">
        <f t="shared" si="335"/>
        <v>0</v>
      </c>
      <c r="FF159">
        <f t="shared" si="336"/>
        <v>0</v>
      </c>
      <c r="FG159">
        <f t="shared" si="337"/>
        <v>0</v>
      </c>
      <c r="FJ159">
        <f>IF($W$2=0,0,IF(BF159&lt;=0,0,('LED Curve'!$D$19*(BF159/$W$2)^3+'LED Curve'!$D$20*(BF159/$W$2)^2+'LED Curve'!$D$21*(BF159/$W$2)^1+'LED Curve'!$D$22)*$AC$2*$W$2))</f>
        <v>860.16013805428281</v>
      </c>
      <c r="FK159">
        <f>IF($W$3=0,0,IF(BG159&lt;=0,0,('LED Curve'!$D$19*(BG159/$W$3)^3+'LED Curve'!$D$20*(BG159/$W$3)^2+'LED Curve'!$D$21*(BG159/$W$3)^1+'LED Curve'!$D$22)*$AC$3*$W$3))</f>
        <v>2150.4003451357071</v>
      </c>
      <c r="FL159">
        <f>IF($W$4=0,0,IF(BH159&lt;=0,0,('LED Curve'!$D$19*(BH159/$W$4)^3+'LED Curve'!$D$20*(BH159/$W$4)^2+'LED Curve'!$D$21*(BH159/$W$4)^1+'LED Curve'!$D$22)*$AC$4*$W$4))</f>
        <v>0</v>
      </c>
      <c r="FM159">
        <f>IF($W$5=0,0,IF(BI159&lt;=0,0,('LED Curve'!$D$19*(BI159/$W$5)^3+'LED Curve'!$D$20*(BI159/$W$5)^2+'LED Curve'!$D$21*(BI159/$W$5)^1+'LED Curve'!$D$22)*$AC$5*$W$5))</f>
        <v>0</v>
      </c>
      <c r="FN159">
        <f>IF($W$6=0,0,IF(BJ159&lt;=0,0,('LED Curve'!$D$19*(BJ159/$W$6)^3+'LED Curve'!$D$20*(BJ159/$W$6)^2+'LED Curve'!$D$21*(BJ159/$W$6)^1+'LED Curve'!$D$22)*$AC$6*$W$6))</f>
        <v>0</v>
      </c>
      <c r="FO159">
        <f>IF($Z$2=0,0,IF(BK159&lt;=0,0,('LED Curve'!$D$19*(BK159/$Z$2)^3+'LED Curve'!$D$20*(BK159/$Z$2)^2+'LED Curve'!$D$21*(BK159/$Z$2)^1+'LED Curve'!$D$22)*$AE$2*$Z$2))</f>
        <v>0</v>
      </c>
      <c r="FP159">
        <f>IF($Z$3=0,0,IF(BL159&lt;=0,0,('LED Curve'!$D$19*(BL159/$Z$3)^3+'LED Curve'!$D$20*(BL159/$Z$3)^2+'LED Curve'!$D$21*(BL159/$Z$3)^1+'LED Curve'!$D$22)*$AE$3*$Z$3))</f>
        <v>0</v>
      </c>
      <c r="FQ159">
        <f>IF($Z$4=0,0,IF(BM159&lt;=0,0,('LED Curve'!$D$19*(BM159/$Z$4)^3+'LED Curve'!$D$20*(BM159/$Z$4)^2+'LED Curve'!$D$21*(BM159/$Z$4)^1+'LED Curve'!$D$22)*$AE$4*$Z$4))</f>
        <v>0</v>
      </c>
      <c r="FR159">
        <f>IF($Z$5=0,0,IF(BN159&lt;=0,0,('LED Curve'!$D$19*(BN159/$Z$5)^3+'LED Curve'!$D$20*(BN159/$Z$5)^2+'LED Curve'!$D$21*(BN159/$Z$5)^1+'LED Curve'!$D$22)*$AE$5*$Z$5))</f>
        <v>0</v>
      </c>
      <c r="FS159">
        <f>IF($Z$6=0,0,IF(BO159&lt;=0,0,('LED Curve'!$D$19*(BO159/$Z$6)^3+'LED Curve'!$D$20*(BO159/$Z$6)^2+'LED Curve'!$D$21*(BO159/$Z$6)^1+'LED Curve'!$D$22)*$AE$6*$Z$6))</f>
        <v>0</v>
      </c>
      <c r="FU159">
        <f>IF($W$2=0,0,IF(BQ159&lt;=0,0,('LED Curve'!$D$19*(BQ159/$W$2)^3+'LED Curve'!$D$20*(BQ159/$W$2)^2+'LED Curve'!$D$21*(BQ159/$W$2)^1+'LED Curve'!$D$22)*$AC$2*$W$2))</f>
        <v>873.2269078645943</v>
      </c>
      <c r="FV159">
        <f>IF($W$3=0,0,IF(BR159&lt;=0,0,('LED Curve'!$D$19*(BR159/$W$3)^3+'LED Curve'!$D$20*(BR159/$W$3)^2+'LED Curve'!$D$21*(BR159/$W$3)^1+'LED Curve'!$D$22)*$AC$3*$W$3))</f>
        <v>2183.0672696614856</v>
      </c>
      <c r="FW159">
        <f>IF($W$4=0,0,IF(BS159&lt;=0,0,('LED Curve'!$D$19*(BS159/$W$4)^3+'LED Curve'!$D$20*(BS159/$W$4)^2+'LED Curve'!$D$21*(BS159/$W$4)^1+'LED Curve'!$D$22)*$AC$4*$W$4))</f>
        <v>1964.7605426953371</v>
      </c>
      <c r="FX159">
        <f>IF($W$5=0,0,IF(BT159&lt;=0,0,('LED Curve'!$D$19*(BT159/$W$5)^3+'LED Curve'!$D$20*(BT159/$W$5)^2+'LED Curve'!$D$21*(BT159/$W$5)^1+'LED Curve'!$D$22)*$AC$5*$W$5))</f>
        <v>0</v>
      </c>
      <c r="FY159">
        <f>IF($W$6=0,0,IF(BU159&lt;=0,0,('LED Curve'!$D$19*(BU159/$W$6)^3+'LED Curve'!$D$20*(BU159/$W$6)^2+'LED Curve'!$D$21*(BU159/$W$6)^1+'LED Curve'!$D$22)*$AC$6*$W$6))</f>
        <v>0</v>
      </c>
      <c r="FZ159">
        <f>IF($Z$2=0,0,IF(BV159&lt;=0,0,('LED Curve'!$D$19*(BV159/$Z$2)^3+'LED Curve'!$D$20*(BV159/$Z$2)^2+'LED Curve'!$D$21*(BV159/$Z$2)^1+'LED Curve'!$D$22)*$AE$2*$Z$2))</f>
        <v>0</v>
      </c>
      <c r="GA159">
        <f>IF($Z$3=0,0,IF(BW159&lt;=0,0,('LED Curve'!$D$19*(BW159/$Z$3)^3+'LED Curve'!$D$20*(BW159/$Z$3)^2+'LED Curve'!$D$21*(BW159/$Z$3)^1+'LED Curve'!$D$22)*$AE$3*$Z$3))</f>
        <v>0</v>
      </c>
      <c r="GB159">
        <f>IF($Z$4=0,0,IF(BX159&lt;=0,0,('LED Curve'!$D$19*(BX159/$Z$4)^3+'LED Curve'!$D$20*(BX159/$Z$4)^2+'LED Curve'!$D$21*(BX159/$Z$4)^1+'LED Curve'!$D$22)*$AE$4*$Z$4))</f>
        <v>0</v>
      </c>
      <c r="GC159">
        <f>IF($Z$5=0,0,IF(BY159&lt;=0,0,('LED Curve'!$D$19*(BY159/$Z$5)^3+'LED Curve'!$D$20*(BY159/$Z$5)^2+'LED Curve'!$D$21*(BY159/$Z$5)^1+'LED Curve'!$D$22)*$AE$5*$Z$5))</f>
        <v>0</v>
      </c>
      <c r="GD159">
        <f>IF($Z$6=0,0,IF(BZ159&lt;=0,0,('LED Curve'!$D$19*(BZ159/$Z$6)^3+'LED Curve'!$D$20*(BZ159/$Z$6)^2+'LED Curve'!$D$21*(BZ159/$Z$6)^1+'LED Curve'!$D$22)*$AE$6*$Z$6))</f>
        <v>0</v>
      </c>
      <c r="GF159">
        <f>IF($W$2=0,0,IF(CB159&lt;=0,0,('LED Curve'!$D$19*(CB159/$W$2)^3+'LED Curve'!$D$20*(CB159/$W$2)^2+'LED Curve'!$D$21*(CB159/$W$2)^1+'LED Curve'!$D$22)*$AC$2*$W$2))</f>
        <v>886.55982293187958</v>
      </c>
      <c r="GG159">
        <f>IF($W$3=0,0,IF(CC159&lt;=0,0,('LED Curve'!$D$19*(CC159/$W$3)^3+'LED Curve'!$D$20*(CC159/$W$3)^2+'LED Curve'!$D$21*(CC159/$W$3)^1+'LED Curve'!$D$22)*$AC$3*$W$3))</f>
        <v>2216.3995573296988</v>
      </c>
      <c r="GH159">
        <f>IF($W$4=0,0,IF(CD159&lt;=0,0,('LED Curve'!$D$19*(CD159/$W$4)^3+'LED Curve'!$D$20*(CD159/$W$4)^2+'LED Curve'!$D$21*(CD159/$W$4)^1+'LED Curve'!$D$22)*$AC$4*$W$4))</f>
        <v>1994.759601596729</v>
      </c>
      <c r="GI159">
        <f>IF($W$5=0,0,IF(CE159&lt;=0,0,('LED Curve'!$D$19*(CE159/$W$5)^3+'LED Curve'!$D$20*(CE159/$W$5)^2+'LED Curve'!$D$21*(CE159/$W$5)^1+'LED Curve'!$D$22)*$AC$5*$W$5))</f>
        <v>0</v>
      </c>
      <c r="GJ159">
        <f>IF($W$6=0,0,IF(CF159&lt;=0,0,('LED Curve'!$D$19*(CF159/$W$6)^3+'LED Curve'!$D$20*(CF159/$W$6)^2+'LED Curve'!$D$21*(CF159/$W$6)^1+'LED Curve'!$D$22)*$AC$6*$W$6))</f>
        <v>0</v>
      </c>
      <c r="GK159">
        <f>IF($Z$2=0,0,IF(CG159&lt;=0,0,('LED Curve'!$D$19*(CG159/$Z$2)^3+'LED Curve'!$D$20*(CG159/$Z$2)^2+'LED Curve'!$D$21*(CG159/$Z$2)^1+'LED Curve'!$D$22)*$AE$2*$Z$2))</f>
        <v>0</v>
      </c>
      <c r="GL159">
        <f>IF($Z$3=0,0,IF(CH159&lt;=0,0,('LED Curve'!$D$19*(CH159/$Z$3)^3+'LED Curve'!$D$20*(CH159/$Z$3)^2+'LED Curve'!$D$21*(CH159/$Z$3)^1+'LED Curve'!$D$22)*$AE$3*$Z$3))</f>
        <v>0</v>
      </c>
      <c r="GM159">
        <f>IF($Z$4=0,0,IF(CI159&lt;=0,0,('LED Curve'!$D$19*(CI159/$Z$4)^3+'LED Curve'!$D$20*(CI159/$Z$4)^2+'LED Curve'!$D$21*(CI159/$Z$4)^1+'LED Curve'!$D$22)*$AE$4*$Z$4))</f>
        <v>0</v>
      </c>
      <c r="GN159">
        <f>IF($Z$5=0,0,IF(CJ159&lt;=0,0,('LED Curve'!$D$19*(CJ159/$Z$5)^3+'LED Curve'!$D$20*(CJ159/$Z$5)^2+'LED Curve'!$D$21*(CJ159/$Z$5)^1+'LED Curve'!$D$22)*$AE$5*$Z$5))</f>
        <v>0</v>
      </c>
      <c r="GO159">
        <f>IF($Z$6=0,0,IF(CK159&lt;=0,0,('LED Curve'!$D$19*(CK159/$Z$6)^3+'LED Curve'!$D$20*(CK159/$Z$6)^2+'LED Curve'!$D$21*(CK159/$Z$6)^1+'LED Curve'!$D$22)*$AE$6*$Z$6))</f>
        <v>0</v>
      </c>
      <c r="GQ159">
        <f t="shared" si="338"/>
        <v>3010.56048318999</v>
      </c>
      <c r="GR159">
        <f t="shared" si="266"/>
        <v>1245.664597772412</v>
      </c>
      <c r="GS159">
        <f t="shared" si="339"/>
        <v>5021.0547202214166</v>
      </c>
      <c r="GT159">
        <f t="shared" si="267"/>
        <v>2712.828803382301</v>
      </c>
      <c r="GU159">
        <f t="shared" si="340"/>
        <v>5097.7189818583074</v>
      </c>
      <c r="GV159">
        <f t="shared" si="268"/>
        <v>2535.60693729997</v>
      </c>
    </row>
    <row r="160" spans="1:204" ht="16.899999999999999">
      <c r="A160">
        <v>149</v>
      </c>
      <c r="B160">
        <f t="shared" si="229"/>
        <v>4.8502604166666668E-3</v>
      </c>
      <c r="C160" s="50">
        <f t="shared" si="230"/>
        <v>146.29121390350886</v>
      </c>
      <c r="D160" s="50">
        <f t="shared" si="231"/>
        <v>162.7013487816765</v>
      </c>
      <c r="E160" s="50">
        <f t="shared" si="232"/>
        <v>179.11148365984417</v>
      </c>
      <c r="G160" s="52">
        <f t="shared" si="233"/>
        <v>2.3220827603731564</v>
      </c>
      <c r="H160" s="52">
        <f t="shared" si="234"/>
        <v>2.5825610917726429</v>
      </c>
      <c r="I160" s="52">
        <f t="shared" si="235"/>
        <v>2.8430394231721294</v>
      </c>
      <c r="J160" s="52">
        <f>IF(C160&lt;Calculation!D$19,0,G160)</f>
        <v>2.3220827603731564</v>
      </c>
      <c r="K160" s="52">
        <f>IF(D160&lt;Calculation!D$19,0,H160)</f>
        <v>2.5825610917726429</v>
      </c>
      <c r="L160" s="52">
        <f>IF(E160&lt;Calculation!D$19,0,I160)</f>
        <v>2.8430394231721294</v>
      </c>
      <c r="M160" s="52">
        <f>IF(IF(C160&lt;Calculation!D$19,0,C160*(R$3/(R$2+R$3)))&gt;0,$H$2*SIN(2*PI()*$E$2*B160)+$H$5,0)</f>
        <v>2.3384872548645297</v>
      </c>
      <c r="N160" s="52">
        <f>IF(IF(D160&lt;Calculation!D$19,0,D160*(R$3/(R$2+R$3)))&gt;0,$J$2*SIN(2*PI()*$E$2*B160)+$J$5,0)</f>
        <v>2.4048376795369055</v>
      </c>
      <c r="O160" s="52">
        <f>IF(IF(E160&lt;Calculation!D$19,0,E160*(R$3/(R$2+R$3)))&gt;0,$L$2*SIN(2*PI()*$E$2*B160)+$L$5,0)</f>
        <v>2.4777355298571786</v>
      </c>
      <c r="Q160" s="55">
        <f>(M160/Design!C$43)*10^3</f>
        <v>259.83191720716997</v>
      </c>
      <c r="R160" s="55">
        <f>(N160/Design!C$43)*10^3</f>
        <v>267.20418661521171</v>
      </c>
      <c r="S160" s="55">
        <f>(O160/Design!C$43)*10^3</f>
        <v>275.30394776190877</v>
      </c>
      <c r="U160" s="55">
        <f>(($H$2*SIN(2*PI()*$E$2*B160)+$H$5)/Design!C$43)*10^3</f>
        <v>259.83191720716997</v>
      </c>
      <c r="V160" s="55">
        <f>(($J$2*SIN(2*PI()*$E$2*B160)+$J$5)/Design!C$43)*10^3</f>
        <v>267.20418661521171</v>
      </c>
      <c r="W160" s="55">
        <f>(($L$2*SIN(2*PI()*$E$2*B160)+$L$5)/Design!C$43)*10^3</f>
        <v>275.30394776190877</v>
      </c>
      <c r="Y160" s="99">
        <f>IF(C160&lt;('LED Curve'!$D$14*(U160/$W$2)^3+'LED Curve'!$D$15*(U160/$W$2)^2+'LED Curve'!$D$16*(U160/$W$2)^1+'LED Curve'!$D$17)*$AC$2+((R$5-1)*Design!C$18),0,         ('LED Curve'!$D$14*(U160/$W$2)^3+'LED Curve'!$D$15*(U160/$W$2)^2+'LED Curve'!$D$16*(U160/$W$2)^1+'LED Curve'!$D$17)*$AC$2)</f>
        <v>26.974429901871702</v>
      </c>
      <c r="Z160" s="99">
        <f>IF(Y160=0,0,IF(C160&lt;Y160+('LED Curve'!$D$14*(U160/$W$3)^3+'LED Curve'!$D$15*(U160/$W$3)^2+'LED Curve'!$D$16*(U160/$W$3)^1+'LED Curve'!$D$17)*$AC$3+((R$5-2)*Design!C$18),0,         ('LED Curve'!$D$14*(U160/$W$3)^3+'LED Curve'!$D$15*(U160/$W$3)^2+'LED Curve'!$D$16*(U160/$W$3)^1+'LED Curve'!$D$17)*$AC$3))</f>
        <v>67.436074754679254</v>
      </c>
      <c r="AA160" s="99">
        <f>IF(Z160=0,0,IF(C160&lt;(SUM(Y160:Z160)+('LED Curve'!$D$14*(U160/$W$4)^3+'LED Curve'!$D$15*(U160/$W$4)^2+'LED Curve'!$D$16*(U160/$W$4)^1+'LED Curve'!$D$17)*$AC$4+((R$5-3)*Design!C$18)),0,         ('LED Curve'!$D$14*(U160/$W$4)^3+'LED Curve'!$D$15*(U160/$W$4)^2+'LED Curve'!$D$16*(U160/$W$4)^1+'LED Curve'!$D$17)*$AC$4))</f>
        <v>0</v>
      </c>
      <c r="AB160" s="99">
        <f>IF(AA160=0,0,IF(C160&lt;(SUM(Y160:AA160)+('LED Curve'!$D$14*(U160/$W$5)^3+'LED Curve'!$D$15*(U160/$W$5)^2+'LED Curve'!$D$16*(U160/$W$5)^1+'LED Curve'!$D$17)*$AC$5+((R$5-4)*Design!C$18)),0,         ('LED Curve'!$D$14*(U160/$W$5)^3+'LED Curve'!$D$15*(U160/$W$5)^2+'LED Curve'!$D$16*(U160/$W$5)^1+'LED Curve'!$D$17)*$AC$5))</f>
        <v>0</v>
      </c>
      <c r="AC160" s="99">
        <f>IF(AB160=0,0,IF(C160&lt;(SUM(Y160:AB160)+ ('LED Curve'!$D$14*(U160/$W$6)^3+'LED Curve'!$D$15*(U160/$W$6)^2+'LED Curve'!$D$16*(U160/$W$6)^1+'LED Curve'!$D$17)*$AC$6+((R$5-5)*Design!C$18)),0,         ('LED Curve'!$D$14*(U160/$W$6)^3+'LED Curve'!$D$15*(U160/$W$6)^2+'LED Curve'!$D$16*(U160/$W$6)^1+'LED Curve'!$D$17)*$AC$6))</f>
        <v>0</v>
      </c>
      <c r="AD160" s="99">
        <f>IF(AC160=0,0,IF(C160&lt;(SUM(Y160:AC160)+('LED Curve'!$D$14*(U160/$Z$2)^3+'LED Curve'!$D$15*(U160/$Z$2)^2+'LED Curve'!$D$16*(U160/$Z$2)^1+'LED Curve'!$D$17)*$AE$2+((R$5-6)*Design!C$18)),0,         ('LED Curve'!$D$14*(U160/$Z$2)^3+'LED Curve'!$D$15*(U160/$Z$2)^2+'LED Curve'!$D$16*(U160/$Z$2)^1+'LED Curve'!$D$17)*$AE$2))</f>
        <v>0</v>
      </c>
      <c r="AE160" s="99">
        <f>IF(AD160=0,0,IF(C160&lt;(SUM(Y160:AD160)+('LED Curve'!$D$14*(U160/$Z$3)^3+'LED Curve'!$D$15*(U160/$Z$3)^2+'LED Curve'!$D$16*(U160/$Z$3)^1+'LED Curve'!$D$17)*$AE$3+((R$5-7)*Design!C$18)),0,         ('LED Curve'!$D$14*(U160/$Z$3)^3+'LED Curve'!$D$15*(U160/$Z$3)^2+'LED Curve'!$D$16*(U160/$Z$3)^1+'LED Curve'!$D$17)*$AE$3))</f>
        <v>0</v>
      </c>
      <c r="AF160" s="99">
        <f>IF(AE160=0,0,IF(C160&lt;(SUM(Y160:AE160)+('LED Curve'!$D$14*(U160/$Z$4)^3+'LED Curve'!$D$15*(U160/$Z$4)^2+'LED Curve'!$D$16*(U160/$Z$4)^1+'LED Curve'!$D$17)*$AE$4+((R$5-8)*Design!C$18)),0,         ('LED Curve'!$D$14*(U160/$Z$4)^3+'LED Curve'!$D$15*(U160/$Z$4)^2+'LED Curve'!$D$16*(U160/$Z$4)^1+'LED Curve'!$D$17)*$AE$4))</f>
        <v>0</v>
      </c>
      <c r="AG160" s="99">
        <f>IF(AF160=0,0,IF(C160&lt;(SUM(Y160:AF160)+('LED Curve'!$D$14*(U160/$Z$5)^3+'LED Curve'!$D$15*(U160/$Z$5)^2+'LED Curve'!$D$16*(U160/$Z$5)^1+'LED Curve'!$D$17)*$AE$5+((R$5-9)*Design!C$18)),0,         ('LED Curve'!$D$14*(U160/$Z$5)^3+'LED Curve'!$D$15*(U160/$Z$5)^2+'LED Curve'!$D$16*(U160/$Z$5)^1+'LED Curve'!$D$17)*$AE$5))</f>
        <v>0</v>
      </c>
      <c r="AH160" s="99">
        <f>IF(AG160=0,0,IF(C160&lt;(SUM(Y160:AG160)+('LED Curve'!$D$14*(U160/$Z$6)^3+'LED Curve'!$D$15*(U160/$Z$6)^2+'LED Curve'!$D$16*(U160/$Z$6)^1+'LED Curve'!$D$17)*$AE$6+((R$5-10)*Design!C$18)),0,         ('LED Curve'!$D$14*(U160/$Z$6)^3+'LED Curve'!$D$15*(U160/$Z$6)^2+'LED Curve'!$D$16*(U160/$Z$6)^1+'LED Curve'!$D$17)*$AE$6))</f>
        <v>0</v>
      </c>
      <c r="AI160">
        <f t="shared" si="269"/>
        <v>94.410504656550955</v>
      </c>
      <c r="AJ160" s="57">
        <f>IF(D160&lt;('LED Curve'!$D$14*(V160/$W$2)^3+'LED Curve'!$D$15*(V160/$W$2)^2+'LED Curve'!$D$16*(V160/$W$2)^1+'LED Curve'!$D$17)*$AC$2+((R$5-1)*Design!C$18),0,         ('LED Curve'!$D$14*(V160/$W$2)^3+'LED Curve'!$D$15*(V160/$W$2)^2+'LED Curve'!$D$16*(V160/$W$2)^1+'LED Curve'!$D$17)*$AC$2)</f>
        <v>26.977555088083037</v>
      </c>
      <c r="AK160" s="57">
        <f>IF(AJ160=0,0,IF(D160&lt;AJ160+('LED Curve'!$D$14*(V160/$W$3)^3+'LED Curve'!$D$15*(V160/$W$3)^2+'LED Curve'!$D$16*(V160/$W$3)^1+'LED Curve'!$D$17)*$AC$3+((R$5-1)*Design!C$18),0,         ('LED Curve'!$D$14*(V160/$W$3)^3+'LED Curve'!$D$15*(V160/$W$3)^2+'LED Curve'!$D$16*(V160/$W$3)^1+'LED Curve'!$D$17)*$AC$3))</f>
        <v>67.443887720207584</v>
      </c>
      <c r="AL160" s="57">
        <f>IF(AK160=0,0,IF(D160&lt;(SUM(AJ160:AK160)+('LED Curve'!$D$14*(V160/$W$4)^3+'LED Curve'!$D$15*(V160/$W$4)^2+'LED Curve'!$D$16*(V160/$W$4)^1+'LED Curve'!$D$17)*$AC$4+((R$5-1)*Design!C$18)),0,         ('LED Curve'!$D$14*(V160/$W$4)^3+'LED Curve'!$D$15*(V160/$W$4)^2+'LED Curve'!$D$16*(V160/$W$4)^1+'LED Curve'!$D$17)*$AC$4))</f>
        <v>60.699498948186829</v>
      </c>
      <c r="AM160" s="57">
        <f>IF(AL160=0,0,IF(D160&lt;(SUM(AJ160:AL160)+('LED Curve'!$D$14*(V160/$W$5)^3+'LED Curve'!$D$15*(V160/$W$5)^2+'LED Curve'!$D$16*(V160/$W$5)^1+'LED Curve'!$D$17)*$AC$5+((R$5-1)*Design!C$18)),0,         ('LED Curve'!$D$14*(V160/$W$5)^3+'LED Curve'!$D$15*(V160/$W$5)^2+'LED Curve'!$D$16*(V160/$W$5)^1+'LED Curve'!$D$17)*$AC$5))</f>
        <v>0</v>
      </c>
      <c r="AN160" s="57">
        <f>IF(AM160=0,0,IF(D160&lt;(SUM(AJ160:AM160)+ ('LED Curve'!$D$14*(V160/$W$6)^3+'LED Curve'!$D$15*(V160/$W$6)^2+'LED Curve'!$D$16*(V160/$W$6)^1+'LED Curve'!$D$17)*$AC$6+((R$5-1)*Design!C$18)),0,         ('LED Curve'!$D$14*(V160/$W$6)^3+'LED Curve'!$D$15*(V160/$W$6)^2+'LED Curve'!$D$16*(V160/$W$6)^1+'LED Curve'!$D$17)*$AC$6))</f>
        <v>0</v>
      </c>
      <c r="AO160" s="57">
        <f>IF(AN160=0,0,IF(D160&lt;(SUM(AJ160:AN160)+('LED Curve'!$D$14*(V160/$Z$2)^3+'LED Curve'!$D$15*(V160/$Z$2)^2+'LED Curve'!$D$16*(V160/$Z$2)^1+'LED Curve'!$D$17)*$AE$2+((R$5-1)*Design!C$18)),0,         ('LED Curve'!$D$14*(V160/$Z$2)^3+'LED Curve'!$D$15*(V160/$Z$2)^2+'LED Curve'!$D$16*(V160/$Z$2)^1+'LED Curve'!$D$17)*$AE$2))</f>
        <v>0</v>
      </c>
      <c r="AP160" s="57">
        <f>IF(AO160=0,0,IF(D160&lt;(SUM(AJ160:AO160)+('LED Curve'!$D$14*(V160/$Z$3)^3+'LED Curve'!$D$15*(V160/$Z$3)^2+'LED Curve'!$D$16*(V160/$Z$3)^1+'LED Curve'!$D$17)*$AE$3+((R$5-1)*Design!C$18)),0,         ('LED Curve'!$D$14*(V160/$Z$3)^3+'LED Curve'!$D$15*(V160/$Z$3)^2+'LED Curve'!$D$16*(V160/$Z$3)^1+'LED Curve'!$D$17)*$AE$3))</f>
        <v>0</v>
      </c>
      <c r="AQ160" s="57">
        <f>IF(AP160=0,0,IF(D160&lt;(SUM(AJ160:AP160)+('LED Curve'!$D$14*(V160/$Z$4)^3+'LED Curve'!$D$15*(V160/$Z$4)^2+'LED Curve'!$D$16*(V160/$Z$4)^1+'LED Curve'!$D$17)*$AE$4+((R$5-1)*Design!C$18)),0,         ('LED Curve'!$D$14*(V160/$Z$4)^3+'LED Curve'!$D$15*(V160/$Z$4)^2+'LED Curve'!$D$16*(V160/$Z$4)^1+'LED Curve'!$D$17)*$AE$4))</f>
        <v>0</v>
      </c>
      <c r="AR160" s="57">
        <f>IF(AQ160=0,0,IF(D160&lt;(SUM(AJ160:AQ160)+('LED Curve'!$D$14*(V160/$Z$5)^3+'LED Curve'!$D$15*(V160/$Z$5)^2+'LED Curve'!$D$16*(V160/$Z$5)^1+'LED Curve'!$D$17)*$AE$5+((R$5-1)*Design!C$18)),0,         ('LED Curve'!$D$14*(V160/$Z$5)^3+'LED Curve'!$D$15*(V160/$Z$5)^2+'LED Curve'!$D$16*(V160/$Z$5)^1+'LED Curve'!$D$17)*$AE$5))</f>
        <v>0</v>
      </c>
      <c r="AS160" s="57">
        <f>IF(AR160=0,0,IF(D160&lt;(SUM(AJ160:AR160)+('LED Curve'!$D$14*(V160/$Z$6)^3+'LED Curve'!$D$15*(V160/$Z$6)^2+'LED Curve'!$D$16*(V160/$Z$6)^1+'LED Curve'!$D$17)*$AE$6+((R$5-1)*Design!C$18)),0,         ('LED Curve'!$D$14*(V160/$Z$6)^3+'LED Curve'!$D$15*(V160/$Z$6)^2+'LED Curve'!$D$16*(V160/$Z$6)^1+'LED Curve'!$D$17)*$AE$6))</f>
        <v>0</v>
      </c>
      <c r="AU160" s="59">
        <f>IF(E160&lt;('LED Curve'!$D$14*(W160/$W$2)^3+'LED Curve'!$D$15*(W160/$W$2)^2+'LED Curve'!$D$16*(W160/$W$2)^1+'LED Curve'!$D$17)*$AC$2+((R$5-1)*Design!C$18),0,         ('LED Curve'!$D$14*(W160/$W$2)^3+'LED Curve'!$D$15*(W160/$W$2)^2+'LED Curve'!$D$16*(W160/$W$2)^1+'LED Curve'!$D$17)*$AC$2)</f>
        <v>26.963074385801569</v>
      </c>
      <c r="AV160" s="59">
        <f>IF(AU160=0,0,IF(E160&lt;AU160+('LED Curve'!$D$14*(W160/$W$3)^3+'LED Curve'!$D$15*(W160/$W$3)^2+'LED Curve'!$D$16*(W160/$W$3)^1+'LED Curve'!$D$17)*$AC$3+((R$5-2)*Design!C$18),0,         ('LED Curve'!$D$14*(W160/$W$3)^3+'LED Curve'!$D$15*(W160/$W$3)^2+'LED Curve'!$D$16*(W160/$W$3)^1+'LED Curve'!$D$17)*$AC$3))</f>
        <v>67.407685964503926</v>
      </c>
      <c r="AW160" s="59">
        <f>IF(AV160=0,0,IF(E160&lt;(SUM(AU160:AV160)+('LED Curve'!$D$14*(W160/$W$4)^3+'LED Curve'!$D$15*(W160/$W$4)^2+'LED Curve'!$D$16*(W160/$W$4)^1+'LED Curve'!$D$17)*$AC$4+((R$5-3)*Design!C$18)),0,         ('LED Curve'!$D$14*(W160/$W$4)^3+'LED Curve'!$D$15*(W160/$W$4)^2+'LED Curve'!$D$16*(W160/$W$4)^1+'LED Curve'!$D$17)*$AC$4))</f>
        <v>60.666917368053532</v>
      </c>
      <c r="AX160" s="59">
        <f>IF(AW160=0,0,IF(E160&lt;(SUM(AU160:AW160)+('LED Curve'!$D$14*(W160/$W$5)^3+'LED Curve'!$D$15*(W160/$W$5)^2+'LED Curve'!$D$16*(W160/$W$5)^1+'LED Curve'!$D$17)*$AC$5+((R$5-4)*Design!C$18)),0,         ('LED Curve'!$D$14*(W160/$W$5)^3+'LED Curve'!$D$15*(W160/$W$5)^2+'LED Curve'!$D$16*(W160/$W$5)^1+'LED Curve'!$D$17)*$AC$5))</f>
        <v>0</v>
      </c>
      <c r="AY160" s="59">
        <f>IF(AX160=0,0,IF(E160&lt;(SUM(AU160:AX160)+ ('LED Curve'!$D$14*(W160/$W$6)^3+'LED Curve'!$D$15*(W160/$W$6)^2+'LED Curve'!$D$16*(W160/$W$6)^1+'LED Curve'!$D$17)*$AC$6+((R$5-5)*Design!C$18)),0,         ('LED Curve'!$D$14*(W160/$W$6)^3+'LED Curve'!$D$15*(W160/$W$6)^2+'LED Curve'!$D$16*(W160/$W$6)^1+'LED Curve'!$D$17)*$AC$6))</f>
        <v>0</v>
      </c>
      <c r="AZ160" s="59">
        <f>IF(AY160=0,0,IF(E160&lt;(SUM(AU160:AY160)+('LED Curve'!$D$14*(W160/$Z$2)^3+'LED Curve'!$D$15*(W160/$Z$2)^2+'LED Curve'!$D$16*(W160/$Z$2)^1+'LED Curve'!$D$17)*$AE$2+((R$5-6)*Design!C$18)),0,         ('LED Curve'!$D$14*(W160/$Z$2)^3+'LED Curve'!$D$15*(W160/$Z$2)^2+'LED Curve'!$D$16*(W160/$Z$2)^1+'LED Curve'!$D$17)*$AE$2))</f>
        <v>0</v>
      </c>
      <c r="BA160" s="59">
        <f>IF(AZ160=0,0,IF(E160&lt;(SUM(AU160:AZ160)+('LED Curve'!$D$14*(W160/$Z$3)^3+'LED Curve'!$D$15*(W160/$Z$3)^2+'LED Curve'!$D$16*(W160/$Z$3)^1+'LED Curve'!$D$17)*$AE$3+((R$5-7)*Design!C$18)),0,         ('LED Curve'!$D$14*(W160/$Z$3)^3+'LED Curve'!$D$15*(W160/$Z$3)^2+'LED Curve'!$D$16*(W160/$Z$3)^1+'LED Curve'!$D$17)*$AE$3))</f>
        <v>0</v>
      </c>
      <c r="BB160" s="59">
        <f>IF(BA160=0,0,IF(E160&lt;(SUM(AU160:BA160)+('LED Curve'!$D$14*(W160/$Z$4)^3+'LED Curve'!$D$15*(W160/$Z$4)^2+'LED Curve'!$D$16*(W160/$Z$4)^1+'LED Curve'!$D$17)*$AE$4+((R$5-8)*Design!C$18)),0,         ('LED Curve'!$D$14*(W160/$Z$4)^3+'LED Curve'!$D$15*(W160/$Z$4)^2+'LED Curve'!$D$16*(W160/$Z$4)^1+'LED Curve'!$D$17)*$AE$4))</f>
        <v>0</v>
      </c>
      <c r="BC160" s="59">
        <f>IF(BB160=0,0,IF(E160&lt;(SUM(AU160:BB160)+('LED Curve'!$D$14*(W160/$Z$5)^3+'LED Curve'!$D$15*(W160/$Z$5)^2+'LED Curve'!$D$16*(W160/$Z$5)^1+'LED Curve'!$D$17)*$AE$5+((R$5-9)*Design!C$18)),0,         ('LED Curve'!$D$14*(W160/$Z$5)^3+'LED Curve'!$D$15*(W160/$Z$5)^2+'LED Curve'!$D$16*(W160/$Z$5)^1+'LED Curve'!$D$17)*$AE$5))</f>
        <v>0</v>
      </c>
      <c r="BD160" s="59">
        <f>IF(BC160=0,0,IF(E160&lt;(SUM(AU160:BC160)+('LED Curve'!$D$14*(W160/$Z$6)^3+'LED Curve'!$D$15*(W160/$Z$6)^2+'LED Curve'!$D$16*(W160/$Z$6)^1+'LED Curve'!$D$17)*$AE$6+((R$5-10)*Design!C$18)),0,         ('LED Curve'!$D$14*(W160/$Z$6)^3+'LED Curve'!$D$15*(W160/$Z$6)^2+'LED Curve'!$D$16*(W160/$Z$6)^1+'LED Curve'!$D$17)*$AE$6))</f>
        <v>0</v>
      </c>
      <c r="BE160">
        <f t="shared" si="270"/>
        <v>155.03767771835902</v>
      </c>
      <c r="BF160" s="64">
        <f t="shared" si="236"/>
        <v>259.83191720716997</v>
      </c>
      <c r="BG160" s="64">
        <f t="shared" si="237"/>
        <v>259.83191720716997</v>
      </c>
      <c r="BH160" s="64">
        <f t="shared" si="238"/>
        <v>0</v>
      </c>
      <c r="BI160" s="64">
        <f t="shared" si="239"/>
        <v>0</v>
      </c>
      <c r="BJ160" s="64">
        <f t="shared" si="240"/>
        <v>0</v>
      </c>
      <c r="BK160" s="64">
        <f t="shared" si="241"/>
        <v>0</v>
      </c>
      <c r="BL160" s="64">
        <f t="shared" si="242"/>
        <v>0</v>
      </c>
      <c r="BM160" s="64">
        <f t="shared" si="243"/>
        <v>0</v>
      </c>
      <c r="BN160" s="64">
        <f t="shared" si="244"/>
        <v>0</v>
      </c>
      <c r="BO160" s="64">
        <f t="shared" si="245"/>
        <v>0</v>
      </c>
      <c r="BQ160" s="67">
        <f t="shared" si="246"/>
        <v>267.20418661521171</v>
      </c>
      <c r="BR160" s="67">
        <f t="shared" si="247"/>
        <v>267.20418661521171</v>
      </c>
      <c r="BS160" s="67">
        <f t="shared" si="248"/>
        <v>267.20418661521171</v>
      </c>
      <c r="BT160" s="67">
        <f t="shared" si="249"/>
        <v>0</v>
      </c>
      <c r="BU160" s="67">
        <f t="shared" si="250"/>
        <v>0</v>
      </c>
      <c r="BV160" s="67">
        <f t="shared" si="251"/>
        <v>0</v>
      </c>
      <c r="BW160" s="67">
        <f t="shared" si="252"/>
        <v>0</v>
      </c>
      <c r="BX160" s="67">
        <f t="shared" si="253"/>
        <v>0</v>
      </c>
      <c r="BY160" s="67">
        <f t="shared" si="254"/>
        <v>0</v>
      </c>
      <c r="BZ160" s="67">
        <f t="shared" si="255"/>
        <v>0</v>
      </c>
      <c r="CB160" s="70">
        <f t="shared" si="256"/>
        <v>275.30394776190877</v>
      </c>
      <c r="CC160" s="70">
        <f t="shared" si="257"/>
        <v>275.30394776190877</v>
      </c>
      <c r="CD160" s="70">
        <f t="shared" si="258"/>
        <v>275.30394776190877</v>
      </c>
      <c r="CE160" s="70">
        <f t="shared" si="259"/>
        <v>0</v>
      </c>
      <c r="CF160" s="70">
        <f t="shared" si="260"/>
        <v>0</v>
      </c>
      <c r="CG160" s="70">
        <f t="shared" si="261"/>
        <v>0</v>
      </c>
      <c r="CH160" s="70">
        <f t="shared" si="262"/>
        <v>0</v>
      </c>
      <c r="CI160" s="70">
        <f t="shared" si="263"/>
        <v>0</v>
      </c>
      <c r="CJ160" s="70">
        <f t="shared" si="264"/>
        <v>0</v>
      </c>
      <c r="CK160" s="70">
        <f t="shared" si="265"/>
        <v>0</v>
      </c>
      <c r="CL160">
        <f t="shared" si="271"/>
        <v>825.91184328572626</v>
      </c>
      <c r="CM160" s="64">
        <f t="shared" si="272"/>
        <v>259.83191720716997</v>
      </c>
      <c r="CN160" s="64">
        <f t="shared" si="273"/>
        <v>259.83191720716997</v>
      </c>
      <c r="CO160" s="64">
        <f t="shared" si="274"/>
        <v>0</v>
      </c>
      <c r="CP160" s="64">
        <f t="shared" si="275"/>
        <v>0</v>
      </c>
      <c r="CQ160" s="64">
        <f t="shared" si="276"/>
        <v>0</v>
      </c>
      <c r="CR160" s="64">
        <f t="shared" si="277"/>
        <v>0</v>
      </c>
      <c r="CS160" s="64">
        <f t="shared" si="278"/>
        <v>0</v>
      </c>
      <c r="CT160" s="64">
        <f t="shared" si="279"/>
        <v>0</v>
      </c>
      <c r="CU160" s="64">
        <f t="shared" si="280"/>
        <v>0</v>
      </c>
      <c r="CV160" s="64">
        <f t="shared" si="281"/>
        <v>0</v>
      </c>
      <c r="CX160" s="103">
        <f t="shared" si="282"/>
        <v>267.20418661521171</v>
      </c>
      <c r="CY160" s="103">
        <f t="shared" si="283"/>
        <v>267.20418661521171</v>
      </c>
      <c r="CZ160" s="103">
        <f t="shared" si="284"/>
        <v>267.20418661521171</v>
      </c>
      <c r="DA160" s="103">
        <f t="shared" si="285"/>
        <v>0</v>
      </c>
      <c r="DB160" s="103">
        <f t="shared" si="286"/>
        <v>0</v>
      </c>
      <c r="DC160" s="103">
        <f t="shared" si="287"/>
        <v>0</v>
      </c>
      <c r="DD160" s="103">
        <f t="shared" si="288"/>
        <v>0</v>
      </c>
      <c r="DE160" s="103">
        <f t="shared" si="289"/>
        <v>0</v>
      </c>
      <c r="DF160" s="103">
        <f t="shared" si="290"/>
        <v>0</v>
      </c>
      <c r="DG160" s="103">
        <f t="shared" si="291"/>
        <v>0</v>
      </c>
      <c r="DI160" s="70">
        <f t="shared" si="292"/>
        <v>275.30394776190877</v>
      </c>
      <c r="DJ160" s="70">
        <f t="shared" si="293"/>
        <v>275.30394776190877</v>
      </c>
      <c r="DK160" s="70">
        <f t="shared" si="294"/>
        <v>275.30394776190877</v>
      </c>
      <c r="DL160" s="70">
        <f t="shared" si="295"/>
        <v>0</v>
      </c>
      <c r="DM160" s="70">
        <f t="shared" si="296"/>
        <v>0</v>
      </c>
      <c r="DN160" s="70">
        <f t="shared" si="297"/>
        <v>0</v>
      </c>
      <c r="DO160" s="70">
        <f t="shared" si="298"/>
        <v>0</v>
      </c>
      <c r="DP160" s="70">
        <f t="shared" si="299"/>
        <v>0</v>
      </c>
      <c r="DQ160" s="70">
        <f t="shared" si="300"/>
        <v>0</v>
      </c>
      <c r="DR160" s="70">
        <f t="shared" si="301"/>
        <v>0</v>
      </c>
      <c r="DT160">
        <f t="shared" si="302"/>
        <v>38.011126579112904</v>
      </c>
      <c r="DU160">
        <f t="shared" si="303"/>
        <v>43.474481562405735</v>
      </c>
      <c r="DV160">
        <f t="shared" si="304"/>
        <v>49.310098541047715</v>
      </c>
      <c r="DX160">
        <f t="shared" si="305"/>
        <v>1.2355519860835535</v>
      </c>
      <c r="DY160">
        <f t="shared" si="306"/>
        <v>1.2435365543167554</v>
      </c>
      <c r="DZ160">
        <f t="shared" si="307"/>
        <v>1.2522959004952023</v>
      </c>
      <c r="EB160">
        <f t="shared" si="308"/>
        <v>7.0088178369737379</v>
      </c>
      <c r="EC160">
        <f t="shared" si="309"/>
        <v>17.522044592434344</v>
      </c>
      <c r="ED160">
        <f t="shared" si="310"/>
        <v>0</v>
      </c>
      <c r="EE160">
        <f t="shared" si="311"/>
        <v>0</v>
      </c>
      <c r="EF160">
        <f t="shared" si="312"/>
        <v>0</v>
      </c>
      <c r="EG160">
        <f t="shared" si="313"/>
        <v>0</v>
      </c>
      <c r="EH160">
        <f t="shared" si="314"/>
        <v>0</v>
      </c>
      <c r="EI160">
        <f t="shared" si="315"/>
        <v>0</v>
      </c>
      <c r="EJ160">
        <f t="shared" si="316"/>
        <v>0</v>
      </c>
      <c r="EK160">
        <f t="shared" si="317"/>
        <v>0</v>
      </c>
      <c r="EM160">
        <f t="shared" si="318"/>
        <v>7.2085156641782939</v>
      </c>
      <c r="EN160">
        <f t="shared" si="319"/>
        <v>18.021289160445733</v>
      </c>
      <c r="EO160">
        <f t="shared" si="320"/>
        <v>16.219160244401159</v>
      </c>
      <c r="EP160">
        <f t="shared" si="321"/>
        <v>0</v>
      </c>
      <c r="EQ160">
        <f t="shared" si="322"/>
        <v>0</v>
      </c>
      <c r="ER160">
        <f t="shared" si="323"/>
        <v>0</v>
      </c>
      <c r="ES160">
        <f t="shared" si="324"/>
        <v>0</v>
      </c>
      <c r="ET160">
        <f t="shared" si="325"/>
        <v>0</v>
      </c>
      <c r="EU160">
        <f t="shared" si="326"/>
        <v>0</v>
      </c>
      <c r="EV160">
        <f t="shared" si="327"/>
        <v>0</v>
      </c>
      <c r="EX160">
        <f t="shared" si="328"/>
        <v>7.4230408222091757</v>
      </c>
      <c r="EY160">
        <f t="shared" si="329"/>
        <v>18.557602055522942</v>
      </c>
      <c r="EZ160">
        <f t="shared" si="330"/>
        <v>16.701841849970645</v>
      </c>
      <c r="FA160">
        <f t="shared" si="331"/>
        <v>0</v>
      </c>
      <c r="FB160">
        <f t="shared" si="332"/>
        <v>0</v>
      </c>
      <c r="FC160">
        <f t="shared" si="333"/>
        <v>0</v>
      </c>
      <c r="FD160">
        <f t="shared" si="334"/>
        <v>0</v>
      </c>
      <c r="FE160">
        <f t="shared" si="335"/>
        <v>0</v>
      </c>
      <c r="FF160">
        <f t="shared" si="336"/>
        <v>0</v>
      </c>
      <c r="FG160">
        <f t="shared" si="337"/>
        <v>0</v>
      </c>
      <c r="FJ160">
        <f>IF($W$2=0,0,IF(BF160&lt;=0,0,('LED Curve'!$D$19*(BF160/$W$2)^3+'LED Curve'!$D$20*(BF160/$W$2)^2+'LED Curve'!$D$21*(BF160/$W$2)^1+'LED Curve'!$D$22)*$AC$2*$W$2))</f>
        <v>858.66678028320405</v>
      </c>
      <c r="FK160">
        <f>IF($W$3=0,0,IF(BG160&lt;=0,0,('LED Curve'!$D$19*(BG160/$W$3)^3+'LED Curve'!$D$20*(BG160/$W$3)^2+'LED Curve'!$D$21*(BG160/$W$3)^1+'LED Curve'!$D$22)*$AC$3*$W$3))</f>
        <v>2146.6669507080101</v>
      </c>
      <c r="FL160">
        <f>IF($W$4=0,0,IF(BH160&lt;=0,0,('LED Curve'!$D$19*(BH160/$W$4)^3+'LED Curve'!$D$20*(BH160/$W$4)^2+'LED Curve'!$D$21*(BH160/$W$4)^1+'LED Curve'!$D$22)*$AC$4*$W$4))</f>
        <v>0</v>
      </c>
      <c r="FM160">
        <f>IF($W$5=0,0,IF(BI160&lt;=0,0,('LED Curve'!$D$19*(BI160/$W$5)^3+'LED Curve'!$D$20*(BI160/$W$5)^2+'LED Curve'!$D$21*(BI160/$W$5)^1+'LED Curve'!$D$22)*$AC$5*$W$5))</f>
        <v>0</v>
      </c>
      <c r="FN160">
        <f>IF($W$6=0,0,IF(BJ160&lt;=0,0,('LED Curve'!$D$19*(BJ160/$W$6)^3+'LED Curve'!$D$20*(BJ160/$W$6)^2+'LED Curve'!$D$21*(BJ160/$W$6)^1+'LED Curve'!$D$22)*$AC$6*$W$6))</f>
        <v>0</v>
      </c>
      <c r="FO160">
        <f>IF($Z$2=0,0,IF(BK160&lt;=0,0,('LED Curve'!$D$19*(BK160/$Z$2)^3+'LED Curve'!$D$20*(BK160/$Z$2)^2+'LED Curve'!$D$21*(BK160/$Z$2)^1+'LED Curve'!$D$22)*$AE$2*$Z$2))</f>
        <v>0</v>
      </c>
      <c r="FP160">
        <f>IF($Z$3=0,0,IF(BL160&lt;=0,0,('LED Curve'!$D$19*(BL160/$Z$3)^3+'LED Curve'!$D$20*(BL160/$Z$3)^2+'LED Curve'!$D$21*(BL160/$Z$3)^1+'LED Curve'!$D$22)*$AE$3*$Z$3))</f>
        <v>0</v>
      </c>
      <c r="FQ160">
        <f>IF($Z$4=0,0,IF(BM160&lt;=0,0,('LED Curve'!$D$19*(BM160/$Z$4)^3+'LED Curve'!$D$20*(BM160/$Z$4)^2+'LED Curve'!$D$21*(BM160/$Z$4)^1+'LED Curve'!$D$22)*$AE$4*$Z$4))</f>
        <v>0</v>
      </c>
      <c r="FR160">
        <f>IF($Z$5=0,0,IF(BN160&lt;=0,0,('LED Curve'!$D$19*(BN160/$Z$5)^3+'LED Curve'!$D$20*(BN160/$Z$5)^2+'LED Curve'!$D$21*(BN160/$Z$5)^1+'LED Curve'!$D$22)*$AE$5*$Z$5))</f>
        <v>0</v>
      </c>
      <c r="FS160">
        <f>IF($Z$6=0,0,IF(BO160&lt;=0,0,('LED Curve'!$D$19*(BO160/$Z$6)^3+'LED Curve'!$D$20*(BO160/$Z$6)^2+'LED Curve'!$D$21*(BO160/$Z$6)^1+'LED Curve'!$D$22)*$AE$6*$Z$6))</f>
        <v>0</v>
      </c>
      <c r="FU160">
        <f>IF($W$2=0,0,IF(BQ160&lt;=0,0,('LED Curve'!$D$19*(BQ160/$W$2)^3+'LED Curve'!$D$20*(BQ160/$W$2)^2+'LED Curve'!$D$21*(BQ160/$W$2)^1+'LED Curve'!$D$22)*$AC$2*$W$2))</f>
        <v>871.67285772581192</v>
      </c>
      <c r="FV160">
        <f>IF($W$3=0,0,IF(BR160&lt;=0,0,('LED Curve'!$D$19*(BR160/$W$3)^3+'LED Curve'!$D$20*(BR160/$W$3)^2+'LED Curve'!$D$21*(BR160/$W$3)^1+'LED Curve'!$D$22)*$AC$3*$W$3))</f>
        <v>2179.18214431453</v>
      </c>
      <c r="FW160">
        <f>IF($W$4=0,0,IF(BS160&lt;=0,0,('LED Curve'!$D$19*(BS160/$W$4)^3+'LED Curve'!$D$20*(BS160/$W$4)^2+'LED Curve'!$D$21*(BS160/$W$4)^1+'LED Curve'!$D$22)*$AC$4*$W$4))</f>
        <v>1961.2639298830768</v>
      </c>
      <c r="FX160">
        <f>IF($W$5=0,0,IF(BT160&lt;=0,0,('LED Curve'!$D$19*(BT160/$W$5)^3+'LED Curve'!$D$20*(BT160/$W$5)^2+'LED Curve'!$D$21*(BT160/$W$5)^1+'LED Curve'!$D$22)*$AC$5*$W$5))</f>
        <v>0</v>
      </c>
      <c r="FY160">
        <f>IF($W$6=0,0,IF(BU160&lt;=0,0,('LED Curve'!$D$19*(BU160/$W$6)^3+'LED Curve'!$D$20*(BU160/$W$6)^2+'LED Curve'!$D$21*(BU160/$W$6)^1+'LED Curve'!$D$22)*$AC$6*$W$6))</f>
        <v>0</v>
      </c>
      <c r="FZ160">
        <f>IF($Z$2=0,0,IF(BV160&lt;=0,0,('LED Curve'!$D$19*(BV160/$Z$2)^3+'LED Curve'!$D$20*(BV160/$Z$2)^2+'LED Curve'!$D$21*(BV160/$Z$2)^1+'LED Curve'!$D$22)*$AE$2*$Z$2))</f>
        <v>0</v>
      </c>
      <c r="GA160">
        <f>IF($Z$3=0,0,IF(BW160&lt;=0,0,('LED Curve'!$D$19*(BW160/$Z$3)^3+'LED Curve'!$D$20*(BW160/$Z$3)^2+'LED Curve'!$D$21*(BW160/$Z$3)^1+'LED Curve'!$D$22)*$AE$3*$Z$3))</f>
        <v>0</v>
      </c>
      <c r="GB160">
        <f>IF($Z$4=0,0,IF(BX160&lt;=0,0,('LED Curve'!$D$19*(BX160/$Z$4)^3+'LED Curve'!$D$20*(BX160/$Z$4)^2+'LED Curve'!$D$21*(BX160/$Z$4)^1+'LED Curve'!$D$22)*$AE$4*$Z$4))</f>
        <v>0</v>
      </c>
      <c r="GC160">
        <f>IF($Z$5=0,0,IF(BY160&lt;=0,0,('LED Curve'!$D$19*(BY160/$Z$5)^3+'LED Curve'!$D$20*(BY160/$Z$5)^2+'LED Curve'!$D$21*(BY160/$Z$5)^1+'LED Curve'!$D$22)*$AE$5*$Z$5))</f>
        <v>0</v>
      </c>
      <c r="GD160">
        <f>IF($Z$6=0,0,IF(BZ160&lt;=0,0,('LED Curve'!$D$19*(BZ160/$Z$6)^3+'LED Curve'!$D$20*(BZ160/$Z$6)^2+'LED Curve'!$D$21*(BZ160/$Z$6)^1+'LED Curve'!$D$22)*$AE$6*$Z$6))</f>
        <v>0</v>
      </c>
      <c r="GF160">
        <f>IF($W$2=0,0,IF(CB160&lt;=0,0,('LED Curve'!$D$19*(CB160/$W$2)^3+'LED Curve'!$D$20*(CB160/$W$2)^2+'LED Curve'!$D$21*(CB160/$W$2)^1+'LED Curve'!$D$22)*$AC$2*$W$2))</f>
        <v>884.98033196735184</v>
      </c>
      <c r="GG160">
        <f>IF($W$3=0,0,IF(CC160&lt;=0,0,('LED Curve'!$D$19*(CC160/$W$3)^3+'LED Curve'!$D$20*(CC160/$W$3)^2+'LED Curve'!$D$21*(CC160/$W$3)^1+'LED Curve'!$D$22)*$AC$3*$W$3))</f>
        <v>2212.4508299183794</v>
      </c>
      <c r="GH160">
        <f>IF($W$4=0,0,IF(CD160&lt;=0,0,('LED Curve'!$D$19*(CD160/$W$4)^3+'LED Curve'!$D$20*(CD160/$W$4)^2+'LED Curve'!$D$21*(CD160/$W$4)^1+'LED Curve'!$D$22)*$AC$4*$W$4))</f>
        <v>1991.2057469265417</v>
      </c>
      <c r="GI160">
        <f>IF($W$5=0,0,IF(CE160&lt;=0,0,('LED Curve'!$D$19*(CE160/$W$5)^3+'LED Curve'!$D$20*(CE160/$W$5)^2+'LED Curve'!$D$21*(CE160/$W$5)^1+'LED Curve'!$D$22)*$AC$5*$W$5))</f>
        <v>0</v>
      </c>
      <c r="GJ160">
        <f>IF($W$6=0,0,IF(CF160&lt;=0,0,('LED Curve'!$D$19*(CF160/$W$6)^3+'LED Curve'!$D$20*(CF160/$W$6)^2+'LED Curve'!$D$21*(CF160/$W$6)^1+'LED Curve'!$D$22)*$AC$6*$W$6))</f>
        <v>0</v>
      </c>
      <c r="GK160">
        <f>IF($Z$2=0,0,IF(CG160&lt;=0,0,('LED Curve'!$D$19*(CG160/$Z$2)^3+'LED Curve'!$D$20*(CG160/$Z$2)^2+'LED Curve'!$D$21*(CG160/$Z$2)^1+'LED Curve'!$D$22)*$AE$2*$Z$2))</f>
        <v>0</v>
      </c>
      <c r="GL160">
        <f>IF($Z$3=0,0,IF(CH160&lt;=0,0,('LED Curve'!$D$19*(CH160/$Z$3)^3+'LED Curve'!$D$20*(CH160/$Z$3)^2+'LED Curve'!$D$21*(CH160/$Z$3)^1+'LED Curve'!$D$22)*$AE$3*$Z$3))</f>
        <v>0</v>
      </c>
      <c r="GM160">
        <f>IF($Z$4=0,0,IF(CI160&lt;=0,0,('LED Curve'!$D$19*(CI160/$Z$4)^3+'LED Curve'!$D$20*(CI160/$Z$4)^2+'LED Curve'!$D$21*(CI160/$Z$4)^1+'LED Curve'!$D$22)*$AE$4*$Z$4))</f>
        <v>0</v>
      </c>
      <c r="GN160">
        <f>IF($Z$5=0,0,IF(CJ160&lt;=0,0,('LED Curve'!$D$19*(CJ160/$Z$5)^3+'LED Curve'!$D$20*(CJ160/$Z$5)^2+'LED Curve'!$D$21*(CJ160/$Z$5)^1+'LED Curve'!$D$22)*$AE$5*$Z$5))</f>
        <v>0</v>
      </c>
      <c r="GO160">
        <f>IF($Z$6=0,0,IF(CK160&lt;=0,0,('LED Curve'!$D$19*(CK160/$Z$6)^3+'LED Curve'!$D$20*(CK160/$Z$6)^2+'LED Curve'!$D$21*(CK160/$Z$6)^1+'LED Curve'!$D$22)*$AE$6*$Z$6))</f>
        <v>0</v>
      </c>
      <c r="GQ160">
        <f t="shared" si="338"/>
        <v>3005.333730991214</v>
      </c>
      <c r="GR160">
        <f t="shared" si="266"/>
        <v>1240.437845573636</v>
      </c>
      <c r="GS160">
        <f t="shared" si="339"/>
        <v>5012.1189319234181</v>
      </c>
      <c r="GT160">
        <f t="shared" si="267"/>
        <v>2703.8930150843025</v>
      </c>
      <c r="GU160">
        <f t="shared" si="340"/>
        <v>5088.6369088122728</v>
      </c>
      <c r="GV160">
        <f t="shared" si="268"/>
        <v>2526.5248642539354</v>
      </c>
    </row>
    <row r="161" spans="1:204" ht="16.899999999999999">
      <c r="A161">
        <v>150</v>
      </c>
      <c r="B161">
        <f t="shared" si="229"/>
        <v>4.8828125E-3</v>
      </c>
      <c r="C161" s="50">
        <f t="shared" si="230"/>
        <v>145.80239980055751</v>
      </c>
      <c r="D161" s="50">
        <f t="shared" si="231"/>
        <v>162.15822200061945</v>
      </c>
      <c r="E161" s="50">
        <f t="shared" si="232"/>
        <v>178.51404420068138</v>
      </c>
      <c r="G161" s="52">
        <f t="shared" si="233"/>
        <v>2.3143238063580558</v>
      </c>
      <c r="H161" s="52">
        <f t="shared" si="234"/>
        <v>2.5739400317558641</v>
      </c>
      <c r="I161" s="52">
        <f t="shared" si="235"/>
        <v>2.8335562571536728</v>
      </c>
      <c r="J161" s="52">
        <f>IF(C161&lt;Calculation!D$19,0,G161)</f>
        <v>2.3143238063580558</v>
      </c>
      <c r="K161" s="52">
        <f>IF(D161&lt;Calculation!D$19,0,H161)</f>
        <v>2.5739400317558641</v>
      </c>
      <c r="L161" s="52">
        <f>IF(E161&lt;Calculation!D$19,0,I161)</f>
        <v>2.8335562571536728</v>
      </c>
      <c r="M161" s="52">
        <f>IF(IF(C161&lt;Calculation!D$19,0,C161*(R$3/(R$2+R$3)))&gt;0,$H$2*SIN(2*PI()*$E$2*B161)+$H$5,0)</f>
        <v>2.3307283008494286</v>
      </c>
      <c r="N161" s="52">
        <f>IF(IF(D161&lt;Calculation!D$19,0,D161*(R$3/(R$2+R$3)))&gt;0,$J$2*SIN(2*PI()*$E$2*B161)+$J$5,0)</f>
        <v>2.3962166195201271</v>
      </c>
      <c r="O161" s="52">
        <f>IF(IF(E161&lt;Calculation!D$19,0,E161*(R$3/(R$2+R$3)))&gt;0,$L$2*SIN(2*PI()*$E$2*B161)+$L$5,0)</f>
        <v>2.4682523638387215</v>
      </c>
      <c r="Q161" s="55">
        <f>(M161/Design!C$43)*10^3</f>
        <v>258.96981120549208</v>
      </c>
      <c r="R161" s="55">
        <f>(N161/Design!C$43)*10^3</f>
        <v>266.24629105779189</v>
      </c>
      <c r="S161" s="55">
        <f>(O161/Design!C$43)*10^3</f>
        <v>274.25026264874685</v>
      </c>
      <c r="U161" s="55">
        <f>(($H$2*SIN(2*PI()*$E$2*B161)+$H$5)/Design!C$43)*10^3</f>
        <v>258.96981120549208</v>
      </c>
      <c r="V161" s="55">
        <f>(($J$2*SIN(2*PI()*$E$2*B161)+$J$5)/Design!C$43)*10^3</f>
        <v>266.24629105779189</v>
      </c>
      <c r="W161" s="55">
        <f>(($L$2*SIN(2*PI()*$E$2*B161)+$L$5)/Design!C$43)*10^3</f>
        <v>274.25026264874685</v>
      </c>
      <c r="Y161" s="99">
        <f>IF(C161&lt;('LED Curve'!$D$14*(U161/$W$2)^3+'LED Curve'!$D$15*(U161/$W$2)^2+'LED Curve'!$D$16*(U161/$W$2)^1+'LED Curve'!$D$17)*$AC$2+((R$5-1)*Design!C$18),0,         ('LED Curve'!$D$14*(U161/$W$2)^3+'LED Curve'!$D$15*(U161/$W$2)^2+'LED Curve'!$D$16*(U161/$W$2)^1+'LED Curve'!$D$17)*$AC$2)</f>
        <v>26.973079129994105</v>
      </c>
      <c r="Z161" s="99">
        <f>IF(Y161=0,0,IF(C161&lt;Y161+('LED Curve'!$D$14*(U161/$W$3)^3+'LED Curve'!$D$15*(U161/$W$3)^2+'LED Curve'!$D$16*(U161/$W$3)^1+'LED Curve'!$D$17)*$AC$3+((R$5-2)*Design!C$18),0,         ('LED Curve'!$D$14*(U161/$W$3)^3+'LED Curve'!$D$15*(U161/$W$3)^2+'LED Curve'!$D$16*(U161/$W$3)^1+'LED Curve'!$D$17)*$AC$3))</f>
        <v>67.432697824985269</v>
      </c>
      <c r="AA161" s="99">
        <f>IF(Z161=0,0,IF(C161&lt;(SUM(Y161:Z161)+('LED Curve'!$D$14*(U161/$W$4)^3+'LED Curve'!$D$15*(U161/$W$4)^2+'LED Curve'!$D$16*(U161/$W$4)^1+'LED Curve'!$D$17)*$AC$4+((R$5-3)*Design!C$18)),0,         ('LED Curve'!$D$14*(U161/$W$4)^3+'LED Curve'!$D$15*(U161/$W$4)^2+'LED Curve'!$D$16*(U161/$W$4)^1+'LED Curve'!$D$17)*$AC$4))</f>
        <v>0</v>
      </c>
      <c r="AB161" s="99">
        <f>IF(AA161=0,0,IF(C161&lt;(SUM(Y161:AA161)+('LED Curve'!$D$14*(U161/$W$5)^3+'LED Curve'!$D$15*(U161/$W$5)^2+'LED Curve'!$D$16*(U161/$W$5)^1+'LED Curve'!$D$17)*$AC$5+((R$5-4)*Design!C$18)),0,         ('LED Curve'!$D$14*(U161/$W$5)^3+'LED Curve'!$D$15*(U161/$W$5)^2+'LED Curve'!$D$16*(U161/$W$5)^1+'LED Curve'!$D$17)*$AC$5))</f>
        <v>0</v>
      </c>
      <c r="AC161" s="99">
        <f>IF(AB161=0,0,IF(C161&lt;(SUM(Y161:AB161)+ ('LED Curve'!$D$14*(U161/$W$6)^3+'LED Curve'!$D$15*(U161/$W$6)^2+'LED Curve'!$D$16*(U161/$W$6)^1+'LED Curve'!$D$17)*$AC$6+((R$5-5)*Design!C$18)),0,         ('LED Curve'!$D$14*(U161/$W$6)^3+'LED Curve'!$D$15*(U161/$W$6)^2+'LED Curve'!$D$16*(U161/$W$6)^1+'LED Curve'!$D$17)*$AC$6))</f>
        <v>0</v>
      </c>
      <c r="AD161" s="99">
        <f>IF(AC161=0,0,IF(C161&lt;(SUM(Y161:AC161)+('LED Curve'!$D$14*(U161/$Z$2)^3+'LED Curve'!$D$15*(U161/$Z$2)^2+'LED Curve'!$D$16*(U161/$Z$2)^1+'LED Curve'!$D$17)*$AE$2+((R$5-6)*Design!C$18)),0,         ('LED Curve'!$D$14*(U161/$Z$2)^3+'LED Curve'!$D$15*(U161/$Z$2)^2+'LED Curve'!$D$16*(U161/$Z$2)^1+'LED Curve'!$D$17)*$AE$2))</f>
        <v>0</v>
      </c>
      <c r="AE161" s="99">
        <f>IF(AD161=0,0,IF(C161&lt;(SUM(Y161:AD161)+('LED Curve'!$D$14*(U161/$Z$3)^3+'LED Curve'!$D$15*(U161/$Z$3)^2+'LED Curve'!$D$16*(U161/$Z$3)^1+'LED Curve'!$D$17)*$AE$3+((R$5-7)*Design!C$18)),0,         ('LED Curve'!$D$14*(U161/$Z$3)^3+'LED Curve'!$D$15*(U161/$Z$3)^2+'LED Curve'!$D$16*(U161/$Z$3)^1+'LED Curve'!$D$17)*$AE$3))</f>
        <v>0</v>
      </c>
      <c r="AF161" s="99">
        <f>IF(AE161=0,0,IF(C161&lt;(SUM(Y161:AE161)+('LED Curve'!$D$14*(U161/$Z$4)^3+'LED Curve'!$D$15*(U161/$Z$4)^2+'LED Curve'!$D$16*(U161/$Z$4)^1+'LED Curve'!$D$17)*$AE$4+((R$5-8)*Design!C$18)),0,         ('LED Curve'!$D$14*(U161/$Z$4)^3+'LED Curve'!$D$15*(U161/$Z$4)^2+'LED Curve'!$D$16*(U161/$Z$4)^1+'LED Curve'!$D$17)*$AE$4))</f>
        <v>0</v>
      </c>
      <c r="AG161" s="99">
        <f>IF(AF161=0,0,IF(C161&lt;(SUM(Y161:AF161)+('LED Curve'!$D$14*(U161/$Z$5)^3+'LED Curve'!$D$15*(U161/$Z$5)^2+'LED Curve'!$D$16*(U161/$Z$5)^1+'LED Curve'!$D$17)*$AE$5+((R$5-9)*Design!C$18)),0,         ('LED Curve'!$D$14*(U161/$Z$5)^3+'LED Curve'!$D$15*(U161/$Z$5)^2+'LED Curve'!$D$16*(U161/$Z$5)^1+'LED Curve'!$D$17)*$AE$5))</f>
        <v>0</v>
      </c>
      <c r="AH161" s="99">
        <f>IF(AG161=0,0,IF(C161&lt;(SUM(Y161:AG161)+('LED Curve'!$D$14*(U161/$Z$6)^3+'LED Curve'!$D$15*(U161/$Z$6)^2+'LED Curve'!$D$16*(U161/$Z$6)^1+'LED Curve'!$D$17)*$AE$6+((R$5-10)*Design!C$18)),0,         ('LED Curve'!$D$14*(U161/$Z$6)^3+'LED Curve'!$D$15*(U161/$Z$6)^2+'LED Curve'!$D$16*(U161/$Z$6)^1+'LED Curve'!$D$17)*$AE$6))</f>
        <v>0</v>
      </c>
      <c r="AI161">
        <f t="shared" si="269"/>
        <v>94.405776954979373</v>
      </c>
      <c r="AJ161" s="57">
        <f>IF(D161&lt;('LED Curve'!$D$14*(V161/$W$2)^3+'LED Curve'!$D$15*(V161/$W$2)^2+'LED Curve'!$D$16*(V161/$W$2)^1+'LED Curve'!$D$17)*$AC$2+((R$5-1)*Design!C$18),0,         ('LED Curve'!$D$14*(V161/$W$2)^3+'LED Curve'!$D$15*(V161/$W$2)^2+'LED Curve'!$D$16*(V161/$W$2)^1+'LED Curve'!$D$17)*$AC$2)</f>
        <v>26.978013203826478</v>
      </c>
      <c r="AK161" s="57">
        <f>IF(AJ161=0,0,IF(D161&lt;AJ161+('LED Curve'!$D$14*(V161/$W$3)^3+'LED Curve'!$D$15*(V161/$W$3)^2+'LED Curve'!$D$16*(V161/$W$3)^1+'LED Curve'!$D$17)*$AC$3+((R$5-1)*Design!C$18),0,         ('LED Curve'!$D$14*(V161/$W$3)^3+'LED Curve'!$D$15*(V161/$W$3)^2+'LED Curve'!$D$16*(V161/$W$3)^1+'LED Curve'!$D$17)*$AC$3))</f>
        <v>67.445033009566203</v>
      </c>
      <c r="AL161" s="57">
        <f>IF(AK161=0,0,IF(D161&lt;(SUM(AJ161:AK161)+('LED Curve'!$D$14*(V161/$W$4)^3+'LED Curve'!$D$15*(V161/$W$4)^2+'LED Curve'!$D$16*(V161/$W$4)^1+'LED Curve'!$D$17)*$AC$4+((R$5-1)*Design!C$18)),0,         ('LED Curve'!$D$14*(V161/$W$4)^3+'LED Curve'!$D$15*(V161/$W$4)^2+'LED Curve'!$D$16*(V161/$W$4)^1+'LED Curve'!$D$17)*$AC$4))</f>
        <v>60.700529708609579</v>
      </c>
      <c r="AM161" s="57">
        <f>IF(AL161=0,0,IF(D161&lt;(SUM(AJ161:AL161)+('LED Curve'!$D$14*(V161/$W$5)^3+'LED Curve'!$D$15*(V161/$W$5)^2+'LED Curve'!$D$16*(V161/$W$5)^1+'LED Curve'!$D$17)*$AC$5+((R$5-1)*Design!C$18)),0,         ('LED Curve'!$D$14*(V161/$W$5)^3+'LED Curve'!$D$15*(V161/$W$5)^2+'LED Curve'!$D$16*(V161/$W$5)^1+'LED Curve'!$D$17)*$AC$5))</f>
        <v>0</v>
      </c>
      <c r="AN161" s="57">
        <f>IF(AM161=0,0,IF(D161&lt;(SUM(AJ161:AM161)+ ('LED Curve'!$D$14*(V161/$W$6)^3+'LED Curve'!$D$15*(V161/$W$6)^2+'LED Curve'!$D$16*(V161/$W$6)^1+'LED Curve'!$D$17)*$AC$6+((R$5-1)*Design!C$18)),0,         ('LED Curve'!$D$14*(V161/$W$6)^3+'LED Curve'!$D$15*(V161/$W$6)^2+'LED Curve'!$D$16*(V161/$W$6)^1+'LED Curve'!$D$17)*$AC$6))</f>
        <v>0</v>
      </c>
      <c r="AO161" s="57">
        <f>IF(AN161=0,0,IF(D161&lt;(SUM(AJ161:AN161)+('LED Curve'!$D$14*(V161/$Z$2)^3+'LED Curve'!$D$15*(V161/$Z$2)^2+'LED Curve'!$D$16*(V161/$Z$2)^1+'LED Curve'!$D$17)*$AE$2+((R$5-1)*Design!C$18)),0,         ('LED Curve'!$D$14*(V161/$Z$2)^3+'LED Curve'!$D$15*(V161/$Z$2)^2+'LED Curve'!$D$16*(V161/$Z$2)^1+'LED Curve'!$D$17)*$AE$2))</f>
        <v>0</v>
      </c>
      <c r="AP161" s="57">
        <f>IF(AO161=0,0,IF(D161&lt;(SUM(AJ161:AO161)+('LED Curve'!$D$14*(V161/$Z$3)^3+'LED Curve'!$D$15*(V161/$Z$3)^2+'LED Curve'!$D$16*(V161/$Z$3)^1+'LED Curve'!$D$17)*$AE$3+((R$5-1)*Design!C$18)),0,         ('LED Curve'!$D$14*(V161/$Z$3)^3+'LED Curve'!$D$15*(V161/$Z$3)^2+'LED Curve'!$D$16*(V161/$Z$3)^1+'LED Curve'!$D$17)*$AE$3))</f>
        <v>0</v>
      </c>
      <c r="AQ161" s="57">
        <f>IF(AP161=0,0,IF(D161&lt;(SUM(AJ161:AP161)+('LED Curve'!$D$14*(V161/$Z$4)^3+'LED Curve'!$D$15*(V161/$Z$4)^2+'LED Curve'!$D$16*(V161/$Z$4)^1+'LED Curve'!$D$17)*$AE$4+((R$5-1)*Design!C$18)),0,         ('LED Curve'!$D$14*(V161/$Z$4)^3+'LED Curve'!$D$15*(V161/$Z$4)^2+'LED Curve'!$D$16*(V161/$Z$4)^1+'LED Curve'!$D$17)*$AE$4))</f>
        <v>0</v>
      </c>
      <c r="AR161" s="57">
        <f>IF(AQ161=0,0,IF(D161&lt;(SUM(AJ161:AQ161)+('LED Curve'!$D$14*(V161/$Z$5)^3+'LED Curve'!$D$15*(V161/$Z$5)^2+'LED Curve'!$D$16*(V161/$Z$5)^1+'LED Curve'!$D$17)*$AE$5+((R$5-1)*Design!C$18)),0,         ('LED Curve'!$D$14*(V161/$Z$5)^3+'LED Curve'!$D$15*(V161/$Z$5)^2+'LED Curve'!$D$16*(V161/$Z$5)^1+'LED Curve'!$D$17)*$AE$5))</f>
        <v>0</v>
      </c>
      <c r="AS161" s="57">
        <f>IF(AR161=0,0,IF(D161&lt;(SUM(AJ161:AR161)+('LED Curve'!$D$14*(V161/$Z$6)^3+'LED Curve'!$D$15*(V161/$Z$6)^2+'LED Curve'!$D$16*(V161/$Z$6)^1+'LED Curve'!$D$17)*$AE$6+((R$5-1)*Design!C$18)),0,         ('LED Curve'!$D$14*(V161/$Z$6)^3+'LED Curve'!$D$15*(V161/$Z$6)^2+'LED Curve'!$D$16*(V161/$Z$6)^1+'LED Curve'!$D$17)*$AE$6))</f>
        <v>0</v>
      </c>
      <c r="AU161" s="59">
        <f>IF(E161&lt;('LED Curve'!$D$14*(W161/$W$2)^3+'LED Curve'!$D$15*(W161/$W$2)^2+'LED Curve'!$D$16*(W161/$W$2)^1+'LED Curve'!$D$17)*$AC$2+((R$5-1)*Design!C$18),0,         ('LED Curve'!$D$14*(W161/$W$2)^3+'LED Curve'!$D$15*(W161/$W$2)^2+'LED Curve'!$D$16*(W161/$W$2)^1+'LED Curve'!$D$17)*$AC$2)</f>
        <v>26.966046656374616</v>
      </c>
      <c r="AV161" s="59">
        <f>IF(AU161=0,0,IF(E161&lt;AU161+('LED Curve'!$D$14*(W161/$W$3)^3+'LED Curve'!$D$15*(W161/$W$3)^2+'LED Curve'!$D$16*(W161/$W$3)^1+'LED Curve'!$D$17)*$AC$3+((R$5-2)*Design!C$18),0,         ('LED Curve'!$D$14*(W161/$W$3)^3+'LED Curve'!$D$15*(W161/$W$3)^2+'LED Curve'!$D$16*(W161/$W$3)^1+'LED Curve'!$D$17)*$AC$3))</f>
        <v>67.415116640936532</v>
      </c>
      <c r="AW161" s="59">
        <f>IF(AV161=0,0,IF(E161&lt;(SUM(AU161:AV161)+('LED Curve'!$D$14*(W161/$W$4)^3+'LED Curve'!$D$15*(W161/$W$4)^2+'LED Curve'!$D$16*(W161/$W$4)^1+'LED Curve'!$D$17)*$AC$4+((R$5-3)*Design!C$18)),0,         ('LED Curve'!$D$14*(W161/$W$4)^3+'LED Curve'!$D$15*(W161/$W$4)^2+'LED Curve'!$D$16*(W161/$W$4)^1+'LED Curve'!$D$17)*$AC$4))</f>
        <v>60.673604976842881</v>
      </c>
      <c r="AX161" s="59">
        <f>IF(AW161=0,0,IF(E161&lt;(SUM(AU161:AW161)+('LED Curve'!$D$14*(W161/$W$5)^3+'LED Curve'!$D$15*(W161/$W$5)^2+'LED Curve'!$D$16*(W161/$W$5)^1+'LED Curve'!$D$17)*$AC$5+((R$5-4)*Design!C$18)),0,         ('LED Curve'!$D$14*(W161/$W$5)^3+'LED Curve'!$D$15*(W161/$W$5)^2+'LED Curve'!$D$16*(W161/$W$5)^1+'LED Curve'!$D$17)*$AC$5))</f>
        <v>0</v>
      </c>
      <c r="AY161" s="59">
        <f>IF(AX161=0,0,IF(E161&lt;(SUM(AU161:AX161)+ ('LED Curve'!$D$14*(W161/$W$6)^3+'LED Curve'!$D$15*(W161/$W$6)^2+'LED Curve'!$D$16*(W161/$W$6)^1+'LED Curve'!$D$17)*$AC$6+((R$5-5)*Design!C$18)),0,         ('LED Curve'!$D$14*(W161/$W$6)^3+'LED Curve'!$D$15*(W161/$W$6)^2+'LED Curve'!$D$16*(W161/$W$6)^1+'LED Curve'!$D$17)*$AC$6))</f>
        <v>0</v>
      </c>
      <c r="AZ161" s="59">
        <f>IF(AY161=0,0,IF(E161&lt;(SUM(AU161:AY161)+('LED Curve'!$D$14*(W161/$Z$2)^3+'LED Curve'!$D$15*(W161/$Z$2)^2+'LED Curve'!$D$16*(W161/$Z$2)^1+'LED Curve'!$D$17)*$AE$2+((R$5-6)*Design!C$18)),0,         ('LED Curve'!$D$14*(W161/$Z$2)^3+'LED Curve'!$D$15*(W161/$Z$2)^2+'LED Curve'!$D$16*(W161/$Z$2)^1+'LED Curve'!$D$17)*$AE$2))</f>
        <v>0</v>
      </c>
      <c r="BA161" s="59">
        <f>IF(AZ161=0,0,IF(E161&lt;(SUM(AU161:AZ161)+('LED Curve'!$D$14*(W161/$Z$3)^3+'LED Curve'!$D$15*(W161/$Z$3)^2+'LED Curve'!$D$16*(W161/$Z$3)^1+'LED Curve'!$D$17)*$AE$3+((R$5-7)*Design!C$18)),0,         ('LED Curve'!$D$14*(W161/$Z$3)^3+'LED Curve'!$D$15*(W161/$Z$3)^2+'LED Curve'!$D$16*(W161/$Z$3)^1+'LED Curve'!$D$17)*$AE$3))</f>
        <v>0</v>
      </c>
      <c r="BB161" s="59">
        <f>IF(BA161=0,0,IF(E161&lt;(SUM(AU161:BA161)+('LED Curve'!$D$14*(W161/$Z$4)^3+'LED Curve'!$D$15*(W161/$Z$4)^2+'LED Curve'!$D$16*(W161/$Z$4)^1+'LED Curve'!$D$17)*$AE$4+((R$5-8)*Design!C$18)),0,         ('LED Curve'!$D$14*(W161/$Z$4)^3+'LED Curve'!$D$15*(W161/$Z$4)^2+'LED Curve'!$D$16*(W161/$Z$4)^1+'LED Curve'!$D$17)*$AE$4))</f>
        <v>0</v>
      </c>
      <c r="BC161" s="59">
        <f>IF(BB161=0,0,IF(E161&lt;(SUM(AU161:BB161)+('LED Curve'!$D$14*(W161/$Z$5)^3+'LED Curve'!$D$15*(W161/$Z$5)^2+'LED Curve'!$D$16*(W161/$Z$5)^1+'LED Curve'!$D$17)*$AE$5+((R$5-9)*Design!C$18)),0,         ('LED Curve'!$D$14*(W161/$Z$5)^3+'LED Curve'!$D$15*(W161/$Z$5)^2+'LED Curve'!$D$16*(W161/$Z$5)^1+'LED Curve'!$D$17)*$AE$5))</f>
        <v>0</v>
      </c>
      <c r="BD161" s="59">
        <f>IF(BC161=0,0,IF(E161&lt;(SUM(AU161:BC161)+('LED Curve'!$D$14*(W161/$Z$6)^3+'LED Curve'!$D$15*(W161/$Z$6)^2+'LED Curve'!$D$16*(W161/$Z$6)^1+'LED Curve'!$D$17)*$AE$6+((R$5-10)*Design!C$18)),0,         ('LED Curve'!$D$14*(W161/$Z$6)^3+'LED Curve'!$D$15*(W161/$Z$6)^2+'LED Curve'!$D$16*(W161/$Z$6)^1+'LED Curve'!$D$17)*$AE$6))</f>
        <v>0</v>
      </c>
      <c r="BE161">
        <f t="shared" si="270"/>
        <v>155.05476827415401</v>
      </c>
      <c r="BF161" s="64">
        <f t="shared" si="236"/>
        <v>258.96981120549208</v>
      </c>
      <c r="BG161" s="64">
        <f t="shared" si="237"/>
        <v>258.96981120549208</v>
      </c>
      <c r="BH161" s="64">
        <f t="shared" si="238"/>
        <v>0</v>
      </c>
      <c r="BI161" s="64">
        <f t="shared" si="239"/>
        <v>0</v>
      </c>
      <c r="BJ161" s="64">
        <f t="shared" si="240"/>
        <v>0</v>
      </c>
      <c r="BK161" s="64">
        <f t="shared" si="241"/>
        <v>0</v>
      </c>
      <c r="BL161" s="64">
        <f t="shared" si="242"/>
        <v>0</v>
      </c>
      <c r="BM161" s="64">
        <f t="shared" si="243"/>
        <v>0</v>
      </c>
      <c r="BN161" s="64">
        <f t="shared" si="244"/>
        <v>0</v>
      </c>
      <c r="BO161" s="64">
        <f t="shared" si="245"/>
        <v>0</v>
      </c>
      <c r="BQ161" s="67">
        <f t="shared" si="246"/>
        <v>266.24629105779189</v>
      </c>
      <c r="BR161" s="67">
        <f t="shared" si="247"/>
        <v>266.24629105779189</v>
      </c>
      <c r="BS161" s="67">
        <f t="shared" si="248"/>
        <v>266.24629105779189</v>
      </c>
      <c r="BT161" s="67">
        <f t="shared" si="249"/>
        <v>0</v>
      </c>
      <c r="BU161" s="67">
        <f t="shared" si="250"/>
        <v>0</v>
      </c>
      <c r="BV161" s="67">
        <f t="shared" si="251"/>
        <v>0</v>
      </c>
      <c r="BW161" s="67">
        <f t="shared" si="252"/>
        <v>0</v>
      </c>
      <c r="BX161" s="67">
        <f t="shared" si="253"/>
        <v>0</v>
      </c>
      <c r="BY161" s="67">
        <f t="shared" si="254"/>
        <v>0</v>
      </c>
      <c r="BZ161" s="67">
        <f t="shared" si="255"/>
        <v>0</v>
      </c>
      <c r="CB161" s="70">
        <f t="shared" si="256"/>
        <v>274.25026264874685</v>
      </c>
      <c r="CC161" s="70">
        <f t="shared" si="257"/>
        <v>274.25026264874685</v>
      </c>
      <c r="CD161" s="70">
        <f t="shared" si="258"/>
        <v>274.25026264874685</v>
      </c>
      <c r="CE161" s="70">
        <f t="shared" si="259"/>
        <v>0</v>
      </c>
      <c r="CF161" s="70">
        <f t="shared" si="260"/>
        <v>0</v>
      </c>
      <c r="CG161" s="70">
        <f t="shared" si="261"/>
        <v>0</v>
      </c>
      <c r="CH161" s="70">
        <f t="shared" si="262"/>
        <v>0</v>
      </c>
      <c r="CI161" s="70">
        <f t="shared" si="263"/>
        <v>0</v>
      </c>
      <c r="CJ161" s="70">
        <f t="shared" si="264"/>
        <v>0</v>
      </c>
      <c r="CK161" s="70">
        <f t="shared" si="265"/>
        <v>0</v>
      </c>
      <c r="CL161">
        <f t="shared" si="271"/>
        <v>822.75078794624051</v>
      </c>
      <c r="CM161" s="64">
        <f t="shared" si="272"/>
        <v>258.96981120549208</v>
      </c>
      <c r="CN161" s="64">
        <f t="shared" si="273"/>
        <v>258.96981120549208</v>
      </c>
      <c r="CO161" s="64">
        <f t="shared" si="274"/>
        <v>0</v>
      </c>
      <c r="CP161" s="64">
        <f t="shared" si="275"/>
        <v>0</v>
      </c>
      <c r="CQ161" s="64">
        <f t="shared" si="276"/>
        <v>0</v>
      </c>
      <c r="CR161" s="64">
        <f t="shared" si="277"/>
        <v>0</v>
      </c>
      <c r="CS161" s="64">
        <f t="shared" si="278"/>
        <v>0</v>
      </c>
      <c r="CT161" s="64">
        <f t="shared" si="279"/>
        <v>0</v>
      </c>
      <c r="CU161" s="64">
        <f t="shared" si="280"/>
        <v>0</v>
      </c>
      <c r="CV161" s="64">
        <f t="shared" si="281"/>
        <v>0</v>
      </c>
      <c r="CX161" s="103">
        <f t="shared" si="282"/>
        <v>266.24629105779189</v>
      </c>
      <c r="CY161" s="103">
        <f t="shared" si="283"/>
        <v>266.24629105779189</v>
      </c>
      <c r="CZ161" s="103">
        <f t="shared" si="284"/>
        <v>266.24629105779189</v>
      </c>
      <c r="DA161" s="103">
        <f t="shared" si="285"/>
        <v>0</v>
      </c>
      <c r="DB161" s="103">
        <f t="shared" si="286"/>
        <v>0</v>
      </c>
      <c r="DC161" s="103">
        <f t="shared" si="287"/>
        <v>0</v>
      </c>
      <c r="DD161" s="103">
        <f t="shared" si="288"/>
        <v>0</v>
      </c>
      <c r="DE161" s="103">
        <f t="shared" si="289"/>
        <v>0</v>
      </c>
      <c r="DF161" s="103">
        <f t="shared" si="290"/>
        <v>0</v>
      </c>
      <c r="DG161" s="103">
        <f t="shared" si="291"/>
        <v>0</v>
      </c>
      <c r="DI161" s="70">
        <f t="shared" si="292"/>
        <v>274.25026264874685</v>
      </c>
      <c r="DJ161" s="70">
        <f t="shared" si="293"/>
        <v>274.25026264874685</v>
      </c>
      <c r="DK161" s="70">
        <f t="shared" si="294"/>
        <v>274.25026264874685</v>
      </c>
      <c r="DL161" s="70">
        <f t="shared" si="295"/>
        <v>0</v>
      </c>
      <c r="DM161" s="70">
        <f t="shared" si="296"/>
        <v>0</v>
      </c>
      <c r="DN161" s="70">
        <f t="shared" si="297"/>
        <v>0</v>
      </c>
      <c r="DO161" s="70">
        <f t="shared" si="298"/>
        <v>0</v>
      </c>
      <c r="DP161" s="70">
        <f t="shared" si="299"/>
        <v>0</v>
      </c>
      <c r="DQ161" s="70">
        <f t="shared" si="300"/>
        <v>0</v>
      </c>
      <c r="DR161" s="70">
        <f t="shared" si="301"/>
        <v>0</v>
      </c>
      <c r="DT161">
        <f t="shared" si="302"/>
        <v>37.758419949658055</v>
      </c>
      <c r="DU161">
        <f t="shared" si="303"/>
        <v>43.174025172190959</v>
      </c>
      <c r="DV161">
        <f t="shared" si="304"/>
        <v>48.957523508526876</v>
      </c>
      <c r="DX161">
        <f t="shared" si="305"/>
        <v>1.24737364005129</v>
      </c>
      <c r="DY161">
        <f t="shared" si="306"/>
        <v>1.2556920013991479</v>
      </c>
      <c r="DZ161">
        <f t="shared" si="307"/>
        <v>1.2648182946126325</v>
      </c>
      <c r="EB161">
        <f t="shared" si="308"/>
        <v>6.9852132099253721</v>
      </c>
      <c r="EC161">
        <f t="shared" si="309"/>
        <v>17.463033024813431</v>
      </c>
      <c r="ED161">
        <f t="shared" si="310"/>
        <v>0</v>
      </c>
      <c r="EE161">
        <f t="shared" si="311"/>
        <v>0</v>
      </c>
      <c r="EF161">
        <f t="shared" si="312"/>
        <v>0</v>
      </c>
      <c r="EG161">
        <f t="shared" si="313"/>
        <v>0</v>
      </c>
      <c r="EH161">
        <f t="shared" si="314"/>
        <v>0</v>
      </c>
      <c r="EI161">
        <f t="shared" si="315"/>
        <v>0</v>
      </c>
      <c r="EJ161">
        <f t="shared" si="316"/>
        <v>0</v>
      </c>
      <c r="EK161">
        <f t="shared" si="317"/>
        <v>0</v>
      </c>
      <c r="EM161">
        <f t="shared" si="318"/>
        <v>7.1827959556269372</v>
      </c>
      <c r="EN161">
        <f t="shared" si="319"/>
        <v>17.956989889067348</v>
      </c>
      <c r="EO161">
        <f t="shared" si="320"/>
        <v>16.161290900160608</v>
      </c>
      <c r="EP161">
        <f t="shared" si="321"/>
        <v>0</v>
      </c>
      <c r="EQ161">
        <f t="shared" si="322"/>
        <v>0</v>
      </c>
      <c r="ER161">
        <f t="shared" si="323"/>
        <v>0</v>
      </c>
      <c r="ES161">
        <f t="shared" si="324"/>
        <v>0</v>
      </c>
      <c r="ET161">
        <f t="shared" si="325"/>
        <v>0</v>
      </c>
      <c r="EU161">
        <f t="shared" si="326"/>
        <v>0</v>
      </c>
      <c r="EV161">
        <f t="shared" si="327"/>
        <v>0</v>
      </c>
      <c r="EX161">
        <f t="shared" si="328"/>
        <v>7.395445378109101</v>
      </c>
      <c r="EY161">
        <f t="shared" si="329"/>
        <v>18.488613445272751</v>
      </c>
      <c r="EZ161">
        <f t="shared" si="330"/>
        <v>16.639752100745476</v>
      </c>
      <c r="FA161">
        <f t="shared" si="331"/>
        <v>0</v>
      </c>
      <c r="FB161">
        <f t="shared" si="332"/>
        <v>0</v>
      </c>
      <c r="FC161">
        <f t="shared" si="333"/>
        <v>0</v>
      </c>
      <c r="FD161">
        <f t="shared" si="334"/>
        <v>0</v>
      </c>
      <c r="FE161">
        <f t="shared" si="335"/>
        <v>0</v>
      </c>
      <c r="FF161">
        <f t="shared" si="336"/>
        <v>0</v>
      </c>
      <c r="FG161">
        <f t="shared" si="337"/>
        <v>0</v>
      </c>
      <c r="FJ161">
        <f>IF($W$2=0,0,IF(BF161&lt;=0,0,('LED Curve'!$D$19*(BF161/$W$2)^3+'LED Curve'!$D$20*(BF161/$W$2)^2+'LED Curve'!$D$21*(BF161/$W$2)^1+'LED Curve'!$D$22)*$AC$2*$W$2))</f>
        <v>857.09109795755808</v>
      </c>
      <c r="FK161">
        <f>IF($W$3=0,0,IF(BG161&lt;=0,0,('LED Curve'!$D$19*(BG161/$W$3)^3+'LED Curve'!$D$20*(BG161/$W$3)^2+'LED Curve'!$D$21*(BG161/$W$3)^1+'LED Curve'!$D$22)*$AC$3*$W$3))</f>
        <v>2142.7277448938953</v>
      </c>
      <c r="FL161">
        <f>IF($W$4=0,0,IF(BH161&lt;=0,0,('LED Curve'!$D$19*(BH161/$W$4)^3+'LED Curve'!$D$20*(BH161/$W$4)^2+'LED Curve'!$D$21*(BH161/$W$4)^1+'LED Curve'!$D$22)*$AC$4*$W$4))</f>
        <v>0</v>
      </c>
      <c r="FM161">
        <f>IF($W$5=0,0,IF(BI161&lt;=0,0,('LED Curve'!$D$19*(BI161/$W$5)^3+'LED Curve'!$D$20*(BI161/$W$5)^2+'LED Curve'!$D$21*(BI161/$W$5)^1+'LED Curve'!$D$22)*$AC$5*$W$5))</f>
        <v>0</v>
      </c>
      <c r="FN161">
        <f>IF($W$6=0,0,IF(BJ161&lt;=0,0,('LED Curve'!$D$19*(BJ161/$W$6)^3+'LED Curve'!$D$20*(BJ161/$W$6)^2+'LED Curve'!$D$21*(BJ161/$W$6)^1+'LED Curve'!$D$22)*$AC$6*$W$6))</f>
        <v>0</v>
      </c>
      <c r="FO161">
        <f>IF($Z$2=0,0,IF(BK161&lt;=0,0,('LED Curve'!$D$19*(BK161/$Z$2)^3+'LED Curve'!$D$20*(BK161/$Z$2)^2+'LED Curve'!$D$21*(BK161/$Z$2)^1+'LED Curve'!$D$22)*$AE$2*$Z$2))</f>
        <v>0</v>
      </c>
      <c r="FP161">
        <f>IF($Z$3=0,0,IF(BL161&lt;=0,0,('LED Curve'!$D$19*(BL161/$Z$3)^3+'LED Curve'!$D$20*(BL161/$Z$3)^2+'LED Curve'!$D$21*(BL161/$Z$3)^1+'LED Curve'!$D$22)*$AE$3*$Z$3))</f>
        <v>0</v>
      </c>
      <c r="FQ161">
        <f>IF($Z$4=0,0,IF(BM161&lt;=0,0,('LED Curve'!$D$19*(BM161/$Z$4)^3+'LED Curve'!$D$20*(BM161/$Z$4)^2+'LED Curve'!$D$21*(BM161/$Z$4)^1+'LED Curve'!$D$22)*$AE$4*$Z$4))</f>
        <v>0</v>
      </c>
      <c r="FR161">
        <f>IF($Z$5=0,0,IF(BN161&lt;=0,0,('LED Curve'!$D$19*(BN161/$Z$5)^3+'LED Curve'!$D$20*(BN161/$Z$5)^2+'LED Curve'!$D$21*(BN161/$Z$5)^1+'LED Curve'!$D$22)*$AE$5*$Z$5))</f>
        <v>0</v>
      </c>
      <c r="FS161">
        <f>IF($Z$6=0,0,IF(BO161&lt;=0,0,('LED Curve'!$D$19*(BO161/$Z$6)^3+'LED Curve'!$D$20*(BO161/$Z$6)^2+'LED Curve'!$D$21*(BO161/$Z$6)^1+'LED Curve'!$D$22)*$AE$6*$Z$6))</f>
        <v>0</v>
      </c>
      <c r="FU161">
        <f>IF($W$2=0,0,IF(BQ161&lt;=0,0,('LED Curve'!$D$19*(BQ161/$W$2)^3+'LED Curve'!$D$20*(BQ161/$W$2)^2+'LED Curve'!$D$21*(BQ161/$W$2)^1+'LED Curve'!$D$22)*$AC$2*$W$2))</f>
        <v>870.03068215154042</v>
      </c>
      <c r="FV161">
        <f>IF($W$3=0,0,IF(BR161&lt;=0,0,('LED Curve'!$D$19*(BR161/$W$3)^3+'LED Curve'!$D$20*(BR161/$W$3)^2+'LED Curve'!$D$21*(BR161/$W$3)^1+'LED Curve'!$D$22)*$AC$3*$W$3))</f>
        <v>2175.0767053788509</v>
      </c>
      <c r="FW161">
        <f>IF($W$4=0,0,IF(BS161&lt;=0,0,('LED Curve'!$D$19*(BS161/$W$4)^3+'LED Curve'!$D$20*(BS161/$W$4)^2+'LED Curve'!$D$21*(BS161/$W$4)^1+'LED Curve'!$D$22)*$AC$4*$W$4))</f>
        <v>1957.569034840966</v>
      </c>
      <c r="FX161">
        <f>IF($W$5=0,0,IF(BT161&lt;=0,0,('LED Curve'!$D$19*(BT161/$W$5)^3+'LED Curve'!$D$20*(BT161/$W$5)^2+'LED Curve'!$D$21*(BT161/$W$5)^1+'LED Curve'!$D$22)*$AC$5*$W$5))</f>
        <v>0</v>
      </c>
      <c r="FY161">
        <f>IF($W$6=0,0,IF(BU161&lt;=0,0,('LED Curve'!$D$19*(BU161/$W$6)^3+'LED Curve'!$D$20*(BU161/$W$6)^2+'LED Curve'!$D$21*(BU161/$W$6)^1+'LED Curve'!$D$22)*$AC$6*$W$6))</f>
        <v>0</v>
      </c>
      <c r="FZ161">
        <f>IF($Z$2=0,0,IF(BV161&lt;=0,0,('LED Curve'!$D$19*(BV161/$Z$2)^3+'LED Curve'!$D$20*(BV161/$Z$2)^2+'LED Curve'!$D$21*(BV161/$Z$2)^1+'LED Curve'!$D$22)*$AE$2*$Z$2))</f>
        <v>0</v>
      </c>
      <c r="GA161">
        <f>IF($Z$3=0,0,IF(BW161&lt;=0,0,('LED Curve'!$D$19*(BW161/$Z$3)^3+'LED Curve'!$D$20*(BW161/$Z$3)^2+'LED Curve'!$D$21*(BW161/$Z$3)^1+'LED Curve'!$D$22)*$AE$3*$Z$3))</f>
        <v>0</v>
      </c>
      <c r="GB161">
        <f>IF($Z$4=0,0,IF(BX161&lt;=0,0,('LED Curve'!$D$19*(BX161/$Z$4)^3+'LED Curve'!$D$20*(BX161/$Z$4)^2+'LED Curve'!$D$21*(BX161/$Z$4)^1+'LED Curve'!$D$22)*$AE$4*$Z$4))</f>
        <v>0</v>
      </c>
      <c r="GC161">
        <f>IF($Z$5=0,0,IF(BY161&lt;=0,0,('LED Curve'!$D$19*(BY161/$Z$5)^3+'LED Curve'!$D$20*(BY161/$Z$5)^2+'LED Curve'!$D$21*(BY161/$Z$5)^1+'LED Curve'!$D$22)*$AE$5*$Z$5))</f>
        <v>0</v>
      </c>
      <c r="GD161">
        <f>IF($Z$6=0,0,IF(BZ161&lt;=0,0,('LED Curve'!$D$19*(BZ161/$Z$6)^3+'LED Curve'!$D$20*(BZ161/$Z$6)^2+'LED Curve'!$D$21*(BZ161/$Z$6)^1+'LED Curve'!$D$22)*$AE$6*$Z$6))</f>
        <v>0</v>
      </c>
      <c r="GF161">
        <f>IF($W$2=0,0,IF(CB161&lt;=0,0,('LED Curve'!$D$19*(CB161/$W$2)^3+'LED Curve'!$D$20*(CB161/$W$2)^2+'LED Curve'!$D$21*(CB161/$W$2)^1+'LED Curve'!$D$22)*$AC$2*$W$2))</f>
        <v>883.30816072357823</v>
      </c>
      <c r="GG161">
        <f>IF($W$3=0,0,IF(CC161&lt;=0,0,('LED Curve'!$D$19*(CC161/$W$3)^3+'LED Curve'!$D$20*(CC161/$W$3)^2+'LED Curve'!$D$21*(CC161/$W$3)^1+'LED Curve'!$D$22)*$AC$3*$W$3))</f>
        <v>2208.2704018089457</v>
      </c>
      <c r="GH161">
        <f>IF($W$4=0,0,IF(CD161&lt;=0,0,('LED Curve'!$D$19*(CD161/$W$4)^3+'LED Curve'!$D$20*(CD161/$W$4)^2+'LED Curve'!$D$21*(CD161/$W$4)^1+'LED Curve'!$D$22)*$AC$4*$W$4))</f>
        <v>1987.443361628051</v>
      </c>
      <c r="GI161">
        <f>IF($W$5=0,0,IF(CE161&lt;=0,0,('LED Curve'!$D$19*(CE161/$W$5)^3+'LED Curve'!$D$20*(CE161/$W$5)^2+'LED Curve'!$D$21*(CE161/$W$5)^1+'LED Curve'!$D$22)*$AC$5*$W$5))</f>
        <v>0</v>
      </c>
      <c r="GJ161">
        <f>IF($W$6=0,0,IF(CF161&lt;=0,0,('LED Curve'!$D$19*(CF161/$W$6)^3+'LED Curve'!$D$20*(CF161/$W$6)^2+'LED Curve'!$D$21*(CF161/$W$6)^1+'LED Curve'!$D$22)*$AC$6*$W$6))</f>
        <v>0</v>
      </c>
      <c r="GK161">
        <f>IF($Z$2=0,0,IF(CG161&lt;=0,0,('LED Curve'!$D$19*(CG161/$Z$2)^3+'LED Curve'!$D$20*(CG161/$Z$2)^2+'LED Curve'!$D$21*(CG161/$Z$2)^1+'LED Curve'!$D$22)*$AE$2*$Z$2))</f>
        <v>0</v>
      </c>
      <c r="GL161">
        <f>IF($Z$3=0,0,IF(CH161&lt;=0,0,('LED Curve'!$D$19*(CH161/$Z$3)^3+'LED Curve'!$D$20*(CH161/$Z$3)^2+'LED Curve'!$D$21*(CH161/$Z$3)^1+'LED Curve'!$D$22)*$AE$3*$Z$3))</f>
        <v>0</v>
      </c>
      <c r="GM161">
        <f>IF($Z$4=0,0,IF(CI161&lt;=0,0,('LED Curve'!$D$19*(CI161/$Z$4)^3+'LED Curve'!$D$20*(CI161/$Z$4)^2+'LED Curve'!$D$21*(CI161/$Z$4)^1+'LED Curve'!$D$22)*$AE$4*$Z$4))</f>
        <v>0</v>
      </c>
      <c r="GN161">
        <f>IF($Z$5=0,0,IF(CJ161&lt;=0,0,('LED Curve'!$D$19*(CJ161/$Z$5)^3+'LED Curve'!$D$20*(CJ161/$Z$5)^2+'LED Curve'!$D$21*(CJ161/$Z$5)^1+'LED Curve'!$D$22)*$AE$5*$Z$5))</f>
        <v>0</v>
      </c>
      <c r="GO161">
        <f>IF($Z$6=0,0,IF(CK161&lt;=0,0,('LED Curve'!$D$19*(CK161/$Z$6)^3+'LED Curve'!$D$20*(CK161/$Z$6)^2+'LED Curve'!$D$21*(CK161/$Z$6)^1+'LED Curve'!$D$22)*$AE$6*$Z$6))</f>
        <v>0</v>
      </c>
      <c r="GQ161">
        <f t="shared" si="338"/>
        <v>2999.8188428514532</v>
      </c>
      <c r="GR161">
        <f t="shared" si="266"/>
        <v>1234.9229574338751</v>
      </c>
      <c r="GS161">
        <f t="shared" si="339"/>
        <v>5002.6764223713571</v>
      </c>
      <c r="GT161">
        <f t="shared" si="267"/>
        <v>2694.4505055322416</v>
      </c>
      <c r="GU161">
        <f t="shared" si="340"/>
        <v>5079.0219241605746</v>
      </c>
      <c r="GV161">
        <f t="shared" si="268"/>
        <v>2516.9098796022372</v>
      </c>
    </row>
    <row r="162" spans="1:204" ht="16.899999999999999">
      <c r="A162">
        <v>151</v>
      </c>
      <c r="B162">
        <f t="shared" si="229"/>
        <v>4.9153645833333332E-3</v>
      </c>
      <c r="C162" s="50">
        <f t="shared" si="230"/>
        <v>145.2914175576492</v>
      </c>
      <c r="D162" s="50">
        <f t="shared" si="231"/>
        <v>161.59046395294354</v>
      </c>
      <c r="E162" s="50">
        <f t="shared" si="232"/>
        <v>177.88951034823788</v>
      </c>
      <c r="G162" s="52">
        <f t="shared" si="233"/>
        <v>2.3062129771055426</v>
      </c>
      <c r="H162" s="52">
        <f t="shared" si="234"/>
        <v>2.5649279992530718</v>
      </c>
      <c r="I162" s="52">
        <f t="shared" si="235"/>
        <v>2.823643021400601</v>
      </c>
      <c r="J162" s="52">
        <f>IF(C162&lt;Calculation!D$19,0,G162)</f>
        <v>2.3062129771055426</v>
      </c>
      <c r="K162" s="52">
        <f>IF(D162&lt;Calculation!D$19,0,H162)</f>
        <v>2.5649279992530718</v>
      </c>
      <c r="L162" s="52">
        <f>IF(E162&lt;Calculation!D$19,0,I162)</f>
        <v>2.823643021400601</v>
      </c>
      <c r="M162" s="52">
        <f>IF(IF(C162&lt;Calculation!D$19,0,C162*(R$3/(R$2+R$3)))&gt;0,$H$2*SIN(2*PI()*$E$2*B162)+$H$5,0)</f>
        <v>2.3226174715969155</v>
      </c>
      <c r="N162" s="52">
        <f>IF(IF(D162&lt;Calculation!D$19,0,D162*(R$3/(R$2+R$3)))&gt;0,$J$2*SIN(2*PI()*$E$2*B162)+$J$5,0)</f>
        <v>2.3872045870173348</v>
      </c>
      <c r="O162" s="52">
        <f>IF(IF(E162&lt;Calculation!D$19,0,E162*(R$3/(R$2+R$3)))&gt;0,$L$2*SIN(2*PI()*$E$2*B162)+$L$5,0)</f>
        <v>2.4583391280856501</v>
      </c>
      <c r="Q162" s="55">
        <f>(M162/Design!C$43)*10^3</f>
        <v>258.06860795521283</v>
      </c>
      <c r="R162" s="55">
        <f>(N162/Design!C$43)*10^3</f>
        <v>265.24495411303724</v>
      </c>
      <c r="S162" s="55">
        <f>(O162/Design!C$43)*10^3</f>
        <v>273.14879200951668</v>
      </c>
      <c r="U162" s="55">
        <f>(($H$2*SIN(2*PI()*$E$2*B162)+$H$5)/Design!C$43)*10^3</f>
        <v>258.06860795521283</v>
      </c>
      <c r="V162" s="55">
        <f>(($J$2*SIN(2*PI()*$E$2*B162)+$J$5)/Design!C$43)*10^3</f>
        <v>265.24495411303724</v>
      </c>
      <c r="W162" s="55">
        <f>(($L$2*SIN(2*PI()*$E$2*B162)+$L$5)/Design!C$43)*10^3</f>
        <v>273.14879200951668</v>
      </c>
      <c r="Y162" s="99">
        <f>IF(C162&lt;('LED Curve'!$D$14*(U162/$W$2)^3+'LED Curve'!$D$15*(U162/$W$2)^2+'LED Curve'!$D$16*(U162/$W$2)^1+'LED Curve'!$D$17)*$AC$2+((R$5-1)*Design!C$18),0,         ('LED Curve'!$D$14*(U162/$W$2)^3+'LED Curve'!$D$15*(U162/$W$2)^2+'LED Curve'!$D$16*(U162/$W$2)^1+'LED Curve'!$D$17)*$AC$2)</f>
        <v>26.971450223802485</v>
      </c>
      <c r="Z162" s="99">
        <f>IF(Y162=0,0,IF(C162&lt;Y162+('LED Curve'!$D$14*(U162/$W$3)^3+'LED Curve'!$D$15*(U162/$W$3)^2+'LED Curve'!$D$16*(U162/$W$3)^1+'LED Curve'!$D$17)*$AC$3+((R$5-2)*Design!C$18),0,         ('LED Curve'!$D$14*(U162/$W$3)^3+'LED Curve'!$D$15*(U162/$W$3)^2+'LED Curve'!$D$16*(U162/$W$3)^1+'LED Curve'!$D$17)*$AC$3))</f>
        <v>67.428625559506216</v>
      </c>
      <c r="AA162" s="99">
        <f>IF(Z162=0,0,IF(C162&lt;(SUM(Y162:Z162)+('LED Curve'!$D$14*(U162/$W$4)^3+'LED Curve'!$D$15*(U162/$W$4)^2+'LED Curve'!$D$16*(U162/$W$4)^1+'LED Curve'!$D$17)*$AC$4+((R$5-3)*Design!C$18)),0,         ('LED Curve'!$D$14*(U162/$W$4)^3+'LED Curve'!$D$15*(U162/$W$4)^2+'LED Curve'!$D$16*(U162/$W$4)^1+'LED Curve'!$D$17)*$AC$4))</f>
        <v>0</v>
      </c>
      <c r="AB162" s="99">
        <f>IF(AA162=0,0,IF(C162&lt;(SUM(Y162:AA162)+('LED Curve'!$D$14*(U162/$W$5)^3+'LED Curve'!$D$15*(U162/$W$5)^2+'LED Curve'!$D$16*(U162/$W$5)^1+'LED Curve'!$D$17)*$AC$5+((R$5-4)*Design!C$18)),0,         ('LED Curve'!$D$14*(U162/$W$5)^3+'LED Curve'!$D$15*(U162/$W$5)^2+'LED Curve'!$D$16*(U162/$W$5)^1+'LED Curve'!$D$17)*$AC$5))</f>
        <v>0</v>
      </c>
      <c r="AC162" s="99">
        <f>IF(AB162=0,0,IF(C162&lt;(SUM(Y162:AB162)+ ('LED Curve'!$D$14*(U162/$W$6)^3+'LED Curve'!$D$15*(U162/$W$6)^2+'LED Curve'!$D$16*(U162/$W$6)^1+'LED Curve'!$D$17)*$AC$6+((R$5-5)*Design!C$18)),0,         ('LED Curve'!$D$14*(U162/$W$6)^3+'LED Curve'!$D$15*(U162/$W$6)^2+'LED Curve'!$D$16*(U162/$W$6)^1+'LED Curve'!$D$17)*$AC$6))</f>
        <v>0</v>
      </c>
      <c r="AD162" s="99">
        <f>IF(AC162=0,0,IF(C162&lt;(SUM(Y162:AC162)+('LED Curve'!$D$14*(U162/$Z$2)^3+'LED Curve'!$D$15*(U162/$Z$2)^2+'LED Curve'!$D$16*(U162/$Z$2)^1+'LED Curve'!$D$17)*$AE$2+((R$5-6)*Design!C$18)),0,         ('LED Curve'!$D$14*(U162/$Z$2)^3+'LED Curve'!$D$15*(U162/$Z$2)^2+'LED Curve'!$D$16*(U162/$Z$2)^1+'LED Curve'!$D$17)*$AE$2))</f>
        <v>0</v>
      </c>
      <c r="AE162" s="99">
        <f>IF(AD162=0,0,IF(C162&lt;(SUM(Y162:AD162)+('LED Curve'!$D$14*(U162/$Z$3)^3+'LED Curve'!$D$15*(U162/$Z$3)^2+'LED Curve'!$D$16*(U162/$Z$3)^1+'LED Curve'!$D$17)*$AE$3+((R$5-7)*Design!C$18)),0,         ('LED Curve'!$D$14*(U162/$Z$3)^3+'LED Curve'!$D$15*(U162/$Z$3)^2+'LED Curve'!$D$16*(U162/$Z$3)^1+'LED Curve'!$D$17)*$AE$3))</f>
        <v>0</v>
      </c>
      <c r="AF162" s="99">
        <f>IF(AE162=0,0,IF(C162&lt;(SUM(Y162:AE162)+('LED Curve'!$D$14*(U162/$Z$4)^3+'LED Curve'!$D$15*(U162/$Z$4)^2+'LED Curve'!$D$16*(U162/$Z$4)^1+'LED Curve'!$D$17)*$AE$4+((R$5-8)*Design!C$18)),0,         ('LED Curve'!$D$14*(U162/$Z$4)^3+'LED Curve'!$D$15*(U162/$Z$4)^2+'LED Curve'!$D$16*(U162/$Z$4)^1+'LED Curve'!$D$17)*$AE$4))</f>
        <v>0</v>
      </c>
      <c r="AG162" s="99">
        <f>IF(AF162=0,0,IF(C162&lt;(SUM(Y162:AF162)+('LED Curve'!$D$14*(U162/$Z$5)^3+'LED Curve'!$D$15*(U162/$Z$5)^2+'LED Curve'!$D$16*(U162/$Z$5)^1+'LED Curve'!$D$17)*$AE$5+((R$5-9)*Design!C$18)),0,         ('LED Curve'!$D$14*(U162/$Z$5)^3+'LED Curve'!$D$15*(U162/$Z$5)^2+'LED Curve'!$D$16*(U162/$Z$5)^1+'LED Curve'!$D$17)*$AE$5))</f>
        <v>0</v>
      </c>
      <c r="AH162" s="99">
        <f>IF(AG162=0,0,IF(C162&lt;(SUM(Y162:AG162)+('LED Curve'!$D$14*(U162/$Z$6)^3+'LED Curve'!$D$15*(U162/$Z$6)^2+'LED Curve'!$D$16*(U162/$Z$6)^1+'LED Curve'!$D$17)*$AE$6+((R$5-10)*Design!C$18)),0,         ('LED Curve'!$D$14*(U162/$Z$6)^3+'LED Curve'!$D$15*(U162/$Z$6)^2+'LED Curve'!$D$16*(U162/$Z$6)^1+'LED Curve'!$D$17)*$AE$6))</f>
        <v>0</v>
      </c>
      <c r="AI162">
        <f t="shared" si="269"/>
        <v>94.400075783308694</v>
      </c>
      <c r="AJ162" s="57">
        <f>IF(D162&lt;('LED Curve'!$D$14*(V162/$W$2)^3+'LED Curve'!$D$15*(V162/$W$2)^2+'LED Curve'!$D$16*(V162/$W$2)^1+'LED Curve'!$D$17)*$AC$2+((R$5-1)*Design!C$18),0,         ('LED Curve'!$D$14*(V162/$W$2)^3+'LED Curve'!$D$15*(V162/$W$2)^2+'LED Curve'!$D$16*(V162/$W$2)^1+'LED Curve'!$D$17)*$AC$2)</f>
        <v>26.978213468357996</v>
      </c>
      <c r="AK162" s="57">
        <f>IF(AJ162=0,0,IF(D162&lt;AJ162+('LED Curve'!$D$14*(V162/$W$3)^3+'LED Curve'!$D$15*(V162/$W$3)^2+'LED Curve'!$D$16*(V162/$W$3)^1+'LED Curve'!$D$17)*$AC$3+((R$5-1)*Design!C$18),0,         ('LED Curve'!$D$14*(V162/$W$3)^3+'LED Curve'!$D$15*(V162/$W$3)^2+'LED Curve'!$D$16*(V162/$W$3)^1+'LED Curve'!$D$17)*$AC$3))</f>
        <v>67.445533670894989</v>
      </c>
      <c r="AL162" s="57">
        <f>IF(AK162=0,0,IF(D162&lt;(SUM(AJ162:AK162)+('LED Curve'!$D$14*(V162/$W$4)^3+'LED Curve'!$D$15*(V162/$W$4)^2+'LED Curve'!$D$16*(V162/$W$4)^1+'LED Curve'!$D$17)*$AC$4+((R$5-1)*Design!C$18)),0,         ('LED Curve'!$D$14*(V162/$W$4)^3+'LED Curve'!$D$15*(V162/$W$4)^2+'LED Curve'!$D$16*(V162/$W$4)^1+'LED Curve'!$D$17)*$AC$4))</f>
        <v>60.700980303805494</v>
      </c>
      <c r="AM162" s="57">
        <f>IF(AL162=0,0,IF(D162&lt;(SUM(AJ162:AL162)+('LED Curve'!$D$14*(V162/$W$5)^3+'LED Curve'!$D$15*(V162/$W$5)^2+'LED Curve'!$D$16*(V162/$W$5)^1+'LED Curve'!$D$17)*$AC$5+((R$5-1)*Design!C$18)),0,         ('LED Curve'!$D$14*(V162/$W$5)^3+'LED Curve'!$D$15*(V162/$W$5)^2+'LED Curve'!$D$16*(V162/$W$5)^1+'LED Curve'!$D$17)*$AC$5))</f>
        <v>0</v>
      </c>
      <c r="AN162" s="57">
        <f>IF(AM162=0,0,IF(D162&lt;(SUM(AJ162:AM162)+ ('LED Curve'!$D$14*(V162/$W$6)^3+'LED Curve'!$D$15*(V162/$W$6)^2+'LED Curve'!$D$16*(V162/$W$6)^1+'LED Curve'!$D$17)*$AC$6+((R$5-1)*Design!C$18)),0,         ('LED Curve'!$D$14*(V162/$W$6)^3+'LED Curve'!$D$15*(V162/$W$6)^2+'LED Curve'!$D$16*(V162/$W$6)^1+'LED Curve'!$D$17)*$AC$6))</f>
        <v>0</v>
      </c>
      <c r="AO162" s="57">
        <f>IF(AN162=0,0,IF(D162&lt;(SUM(AJ162:AN162)+('LED Curve'!$D$14*(V162/$Z$2)^3+'LED Curve'!$D$15*(V162/$Z$2)^2+'LED Curve'!$D$16*(V162/$Z$2)^1+'LED Curve'!$D$17)*$AE$2+((R$5-1)*Design!C$18)),0,         ('LED Curve'!$D$14*(V162/$Z$2)^3+'LED Curve'!$D$15*(V162/$Z$2)^2+'LED Curve'!$D$16*(V162/$Z$2)^1+'LED Curve'!$D$17)*$AE$2))</f>
        <v>0</v>
      </c>
      <c r="AP162" s="57">
        <f>IF(AO162=0,0,IF(D162&lt;(SUM(AJ162:AO162)+('LED Curve'!$D$14*(V162/$Z$3)^3+'LED Curve'!$D$15*(V162/$Z$3)^2+'LED Curve'!$D$16*(V162/$Z$3)^1+'LED Curve'!$D$17)*$AE$3+((R$5-1)*Design!C$18)),0,         ('LED Curve'!$D$14*(V162/$Z$3)^3+'LED Curve'!$D$15*(V162/$Z$3)^2+'LED Curve'!$D$16*(V162/$Z$3)^1+'LED Curve'!$D$17)*$AE$3))</f>
        <v>0</v>
      </c>
      <c r="AQ162" s="57">
        <f>IF(AP162=0,0,IF(D162&lt;(SUM(AJ162:AP162)+('LED Curve'!$D$14*(V162/$Z$4)^3+'LED Curve'!$D$15*(V162/$Z$4)^2+'LED Curve'!$D$16*(V162/$Z$4)^1+'LED Curve'!$D$17)*$AE$4+((R$5-1)*Design!C$18)),0,         ('LED Curve'!$D$14*(V162/$Z$4)^3+'LED Curve'!$D$15*(V162/$Z$4)^2+'LED Curve'!$D$16*(V162/$Z$4)^1+'LED Curve'!$D$17)*$AE$4))</f>
        <v>0</v>
      </c>
      <c r="AR162" s="57">
        <f>IF(AQ162=0,0,IF(D162&lt;(SUM(AJ162:AQ162)+('LED Curve'!$D$14*(V162/$Z$5)^3+'LED Curve'!$D$15*(V162/$Z$5)^2+'LED Curve'!$D$16*(V162/$Z$5)^1+'LED Curve'!$D$17)*$AE$5+((R$5-1)*Design!C$18)),0,         ('LED Curve'!$D$14*(V162/$Z$5)^3+'LED Curve'!$D$15*(V162/$Z$5)^2+'LED Curve'!$D$16*(V162/$Z$5)^1+'LED Curve'!$D$17)*$AE$5))</f>
        <v>0</v>
      </c>
      <c r="AS162" s="57">
        <f>IF(AR162=0,0,IF(D162&lt;(SUM(AJ162:AR162)+('LED Curve'!$D$14*(V162/$Z$6)^3+'LED Curve'!$D$15*(V162/$Z$6)^2+'LED Curve'!$D$16*(V162/$Z$6)^1+'LED Curve'!$D$17)*$AE$6+((R$5-1)*Design!C$18)),0,         ('LED Curve'!$D$14*(V162/$Z$6)^3+'LED Curve'!$D$15*(V162/$Z$6)^2+'LED Curve'!$D$16*(V162/$Z$6)^1+'LED Curve'!$D$17)*$AE$6))</f>
        <v>0</v>
      </c>
      <c r="AU162" s="59">
        <f>IF(E162&lt;('LED Curve'!$D$14*(W162/$W$2)^3+'LED Curve'!$D$15*(W162/$W$2)^2+'LED Curve'!$D$16*(W162/$W$2)^1+'LED Curve'!$D$17)*$AC$2+((R$5-1)*Design!C$18),0,         ('LED Curve'!$D$14*(W162/$W$2)^3+'LED Curve'!$D$15*(W162/$W$2)^2+'LED Curve'!$D$16*(W162/$W$2)^1+'LED Curve'!$D$17)*$AC$2)</f>
        <v>26.968802102600776</v>
      </c>
      <c r="AV162" s="59">
        <f>IF(AU162=0,0,IF(E162&lt;AU162+('LED Curve'!$D$14*(W162/$W$3)^3+'LED Curve'!$D$15*(W162/$W$3)^2+'LED Curve'!$D$16*(W162/$W$3)^1+'LED Curve'!$D$17)*$AC$3+((R$5-2)*Design!C$18),0,         ('LED Curve'!$D$14*(W162/$W$3)^3+'LED Curve'!$D$15*(W162/$W$3)^2+'LED Curve'!$D$16*(W162/$W$3)^1+'LED Curve'!$D$17)*$AC$3))</f>
        <v>67.422005256501933</v>
      </c>
      <c r="AW162" s="59">
        <f>IF(AV162=0,0,IF(E162&lt;(SUM(AU162:AV162)+('LED Curve'!$D$14*(W162/$W$4)^3+'LED Curve'!$D$15*(W162/$W$4)^2+'LED Curve'!$D$16*(W162/$W$4)^1+'LED Curve'!$D$17)*$AC$4+((R$5-3)*Design!C$18)),0,         ('LED Curve'!$D$14*(W162/$W$4)^3+'LED Curve'!$D$15*(W162/$W$4)^2+'LED Curve'!$D$16*(W162/$W$4)^1+'LED Curve'!$D$17)*$AC$4))</f>
        <v>60.679804730851743</v>
      </c>
      <c r="AX162" s="59">
        <f>IF(AW162=0,0,IF(E162&lt;(SUM(AU162:AW162)+('LED Curve'!$D$14*(W162/$W$5)^3+'LED Curve'!$D$15*(W162/$W$5)^2+'LED Curve'!$D$16*(W162/$W$5)^1+'LED Curve'!$D$17)*$AC$5+((R$5-4)*Design!C$18)),0,         ('LED Curve'!$D$14*(W162/$W$5)^3+'LED Curve'!$D$15*(W162/$W$5)^2+'LED Curve'!$D$16*(W162/$W$5)^1+'LED Curve'!$D$17)*$AC$5))</f>
        <v>0</v>
      </c>
      <c r="AY162" s="59">
        <f>IF(AX162=0,0,IF(E162&lt;(SUM(AU162:AX162)+ ('LED Curve'!$D$14*(W162/$W$6)^3+'LED Curve'!$D$15*(W162/$W$6)^2+'LED Curve'!$D$16*(W162/$W$6)^1+'LED Curve'!$D$17)*$AC$6+((R$5-5)*Design!C$18)),0,         ('LED Curve'!$D$14*(W162/$W$6)^3+'LED Curve'!$D$15*(W162/$W$6)^2+'LED Curve'!$D$16*(W162/$W$6)^1+'LED Curve'!$D$17)*$AC$6))</f>
        <v>0</v>
      </c>
      <c r="AZ162" s="59">
        <f>IF(AY162=0,0,IF(E162&lt;(SUM(AU162:AY162)+('LED Curve'!$D$14*(W162/$Z$2)^3+'LED Curve'!$D$15*(W162/$Z$2)^2+'LED Curve'!$D$16*(W162/$Z$2)^1+'LED Curve'!$D$17)*$AE$2+((R$5-6)*Design!C$18)),0,         ('LED Curve'!$D$14*(W162/$Z$2)^3+'LED Curve'!$D$15*(W162/$Z$2)^2+'LED Curve'!$D$16*(W162/$Z$2)^1+'LED Curve'!$D$17)*$AE$2))</f>
        <v>0</v>
      </c>
      <c r="BA162" s="59">
        <f>IF(AZ162=0,0,IF(E162&lt;(SUM(AU162:AZ162)+('LED Curve'!$D$14*(W162/$Z$3)^3+'LED Curve'!$D$15*(W162/$Z$3)^2+'LED Curve'!$D$16*(W162/$Z$3)^1+'LED Curve'!$D$17)*$AE$3+((R$5-7)*Design!C$18)),0,         ('LED Curve'!$D$14*(W162/$Z$3)^3+'LED Curve'!$D$15*(W162/$Z$3)^2+'LED Curve'!$D$16*(W162/$Z$3)^1+'LED Curve'!$D$17)*$AE$3))</f>
        <v>0</v>
      </c>
      <c r="BB162" s="59">
        <f>IF(BA162=0,0,IF(E162&lt;(SUM(AU162:BA162)+('LED Curve'!$D$14*(W162/$Z$4)^3+'LED Curve'!$D$15*(W162/$Z$4)^2+'LED Curve'!$D$16*(W162/$Z$4)^1+'LED Curve'!$D$17)*$AE$4+((R$5-8)*Design!C$18)),0,         ('LED Curve'!$D$14*(W162/$Z$4)^3+'LED Curve'!$D$15*(W162/$Z$4)^2+'LED Curve'!$D$16*(W162/$Z$4)^1+'LED Curve'!$D$17)*$AE$4))</f>
        <v>0</v>
      </c>
      <c r="BC162" s="59">
        <f>IF(BB162=0,0,IF(E162&lt;(SUM(AU162:BB162)+('LED Curve'!$D$14*(W162/$Z$5)^3+'LED Curve'!$D$15*(W162/$Z$5)^2+'LED Curve'!$D$16*(W162/$Z$5)^1+'LED Curve'!$D$17)*$AE$5+((R$5-9)*Design!C$18)),0,         ('LED Curve'!$D$14*(W162/$Z$5)^3+'LED Curve'!$D$15*(W162/$Z$5)^2+'LED Curve'!$D$16*(W162/$Z$5)^1+'LED Curve'!$D$17)*$AE$5))</f>
        <v>0</v>
      </c>
      <c r="BD162" s="59">
        <f>IF(BC162=0,0,IF(E162&lt;(SUM(AU162:BC162)+('LED Curve'!$D$14*(W162/$Z$6)^3+'LED Curve'!$D$15*(W162/$Z$6)^2+'LED Curve'!$D$16*(W162/$Z$6)^1+'LED Curve'!$D$17)*$AE$6+((R$5-10)*Design!C$18)),0,         ('LED Curve'!$D$14*(W162/$Z$6)^3+'LED Curve'!$D$15*(W162/$Z$6)^2+'LED Curve'!$D$16*(W162/$Z$6)^1+'LED Curve'!$D$17)*$AE$6))</f>
        <v>0</v>
      </c>
      <c r="BE162">
        <f t="shared" si="270"/>
        <v>155.07061208995447</v>
      </c>
      <c r="BF162" s="64">
        <f t="shared" si="236"/>
        <v>258.06860795521283</v>
      </c>
      <c r="BG162" s="64">
        <f t="shared" si="237"/>
        <v>258.06860795521283</v>
      </c>
      <c r="BH162" s="64">
        <f t="shared" si="238"/>
        <v>0</v>
      </c>
      <c r="BI162" s="64">
        <f t="shared" si="239"/>
        <v>0</v>
      </c>
      <c r="BJ162" s="64">
        <f t="shared" si="240"/>
        <v>0</v>
      </c>
      <c r="BK162" s="64">
        <f t="shared" si="241"/>
        <v>0</v>
      </c>
      <c r="BL162" s="64">
        <f t="shared" si="242"/>
        <v>0</v>
      </c>
      <c r="BM162" s="64">
        <f t="shared" si="243"/>
        <v>0</v>
      </c>
      <c r="BN162" s="64">
        <f t="shared" si="244"/>
        <v>0</v>
      </c>
      <c r="BO162" s="64">
        <f t="shared" si="245"/>
        <v>0</v>
      </c>
      <c r="BQ162" s="67">
        <f t="shared" si="246"/>
        <v>265.24495411303724</v>
      </c>
      <c r="BR162" s="67">
        <f t="shared" si="247"/>
        <v>265.24495411303724</v>
      </c>
      <c r="BS162" s="67">
        <f t="shared" si="248"/>
        <v>265.24495411303724</v>
      </c>
      <c r="BT162" s="67">
        <f t="shared" si="249"/>
        <v>0</v>
      </c>
      <c r="BU162" s="67">
        <f t="shared" si="250"/>
        <v>0</v>
      </c>
      <c r="BV162" s="67">
        <f t="shared" si="251"/>
        <v>0</v>
      </c>
      <c r="BW162" s="67">
        <f t="shared" si="252"/>
        <v>0</v>
      </c>
      <c r="BX162" s="67">
        <f t="shared" si="253"/>
        <v>0</v>
      </c>
      <c r="BY162" s="67">
        <f t="shared" si="254"/>
        <v>0</v>
      </c>
      <c r="BZ162" s="67">
        <f t="shared" si="255"/>
        <v>0</v>
      </c>
      <c r="CB162" s="70">
        <f t="shared" si="256"/>
        <v>273.14879200951668</v>
      </c>
      <c r="CC162" s="70">
        <f t="shared" si="257"/>
        <v>273.14879200951668</v>
      </c>
      <c r="CD162" s="70">
        <f t="shared" si="258"/>
        <v>273.14879200951668</v>
      </c>
      <c r="CE162" s="70">
        <f t="shared" si="259"/>
        <v>0</v>
      </c>
      <c r="CF162" s="70">
        <f t="shared" si="260"/>
        <v>0</v>
      </c>
      <c r="CG162" s="70">
        <f t="shared" si="261"/>
        <v>0</v>
      </c>
      <c r="CH162" s="70">
        <f t="shared" si="262"/>
        <v>0</v>
      </c>
      <c r="CI162" s="70">
        <f t="shared" si="263"/>
        <v>0</v>
      </c>
      <c r="CJ162" s="70">
        <f t="shared" si="264"/>
        <v>0</v>
      </c>
      <c r="CK162" s="70">
        <f t="shared" si="265"/>
        <v>0</v>
      </c>
      <c r="CL162">
        <f t="shared" si="271"/>
        <v>819.44637602855005</v>
      </c>
      <c r="CM162" s="64">
        <f t="shared" si="272"/>
        <v>258.06860795521283</v>
      </c>
      <c r="CN162" s="64">
        <f t="shared" si="273"/>
        <v>258.06860795521283</v>
      </c>
      <c r="CO162" s="64">
        <f t="shared" si="274"/>
        <v>0</v>
      </c>
      <c r="CP162" s="64">
        <f t="shared" si="275"/>
        <v>0</v>
      </c>
      <c r="CQ162" s="64">
        <f t="shared" si="276"/>
        <v>0</v>
      </c>
      <c r="CR162" s="64">
        <f t="shared" si="277"/>
        <v>0</v>
      </c>
      <c r="CS162" s="64">
        <f t="shared" si="278"/>
        <v>0</v>
      </c>
      <c r="CT162" s="64">
        <f t="shared" si="279"/>
        <v>0</v>
      </c>
      <c r="CU162" s="64">
        <f t="shared" si="280"/>
        <v>0</v>
      </c>
      <c r="CV162" s="64">
        <f t="shared" si="281"/>
        <v>0</v>
      </c>
      <c r="CX162" s="103">
        <f t="shared" si="282"/>
        <v>265.24495411303724</v>
      </c>
      <c r="CY162" s="103">
        <f t="shared" si="283"/>
        <v>265.24495411303724</v>
      </c>
      <c r="CZ162" s="103">
        <f t="shared" si="284"/>
        <v>265.24495411303724</v>
      </c>
      <c r="DA162" s="103">
        <f t="shared" si="285"/>
        <v>0</v>
      </c>
      <c r="DB162" s="103">
        <f t="shared" si="286"/>
        <v>0</v>
      </c>
      <c r="DC162" s="103">
        <f t="shared" si="287"/>
        <v>0</v>
      </c>
      <c r="DD162" s="103">
        <f t="shared" si="288"/>
        <v>0</v>
      </c>
      <c r="DE162" s="103">
        <f t="shared" si="289"/>
        <v>0</v>
      </c>
      <c r="DF162" s="103">
        <f t="shared" si="290"/>
        <v>0</v>
      </c>
      <c r="DG162" s="103">
        <f t="shared" si="291"/>
        <v>0</v>
      </c>
      <c r="DI162" s="70">
        <f t="shared" si="292"/>
        <v>273.14879200951668</v>
      </c>
      <c r="DJ162" s="70">
        <f t="shared" si="293"/>
        <v>273.14879200951668</v>
      </c>
      <c r="DK162" s="70">
        <f t="shared" si="294"/>
        <v>273.14879200951668</v>
      </c>
      <c r="DL162" s="70">
        <f t="shared" si="295"/>
        <v>0</v>
      </c>
      <c r="DM162" s="70">
        <f t="shared" si="296"/>
        <v>0</v>
      </c>
      <c r="DN162" s="70">
        <f t="shared" si="297"/>
        <v>0</v>
      </c>
      <c r="DO162" s="70">
        <f t="shared" si="298"/>
        <v>0</v>
      </c>
      <c r="DP162" s="70">
        <f t="shared" si="299"/>
        <v>0</v>
      </c>
      <c r="DQ162" s="70">
        <f t="shared" si="300"/>
        <v>0</v>
      </c>
      <c r="DR162" s="70">
        <f t="shared" si="301"/>
        <v>0</v>
      </c>
      <c r="DT162">
        <f t="shared" si="302"/>
        <v>37.495153876942098</v>
      </c>
      <c r="DU162">
        <f t="shared" si="303"/>
        <v>42.861055196302907</v>
      </c>
      <c r="DV162">
        <f t="shared" si="304"/>
        <v>48.590304862785601</v>
      </c>
      <c r="DX162">
        <f t="shared" si="305"/>
        <v>1.2591551144462279</v>
      </c>
      <c r="DY162">
        <f t="shared" si="306"/>
        <v>1.2678028045117644</v>
      </c>
      <c r="DZ162">
        <f t="shared" si="307"/>
        <v>1.2772915803633091</v>
      </c>
      <c r="EB162">
        <f t="shared" si="308"/>
        <v>6.9604846137900207</v>
      </c>
      <c r="EC162">
        <f t="shared" si="309"/>
        <v>17.401211534475053</v>
      </c>
      <c r="ED162">
        <f t="shared" si="310"/>
        <v>0</v>
      </c>
      <c r="EE162">
        <f t="shared" si="311"/>
        <v>0</v>
      </c>
      <c r="EF162">
        <f t="shared" si="312"/>
        <v>0</v>
      </c>
      <c r="EG162">
        <f t="shared" si="313"/>
        <v>0</v>
      </c>
      <c r="EH162">
        <f t="shared" si="314"/>
        <v>0</v>
      </c>
      <c r="EI162">
        <f t="shared" si="315"/>
        <v>0</v>
      </c>
      <c r="EJ162">
        <f t="shared" si="316"/>
        <v>0</v>
      </c>
      <c r="EK162">
        <f t="shared" si="317"/>
        <v>0</v>
      </c>
      <c r="EM162">
        <f t="shared" si="318"/>
        <v>7.1558349934663399</v>
      </c>
      <c r="EN162">
        <f t="shared" si="319"/>
        <v>17.889587483665849</v>
      </c>
      <c r="EO162">
        <f t="shared" si="320"/>
        <v>16.100628735299267</v>
      </c>
      <c r="EP162">
        <f t="shared" si="321"/>
        <v>0</v>
      </c>
      <c r="EQ162">
        <f t="shared" si="322"/>
        <v>0</v>
      </c>
      <c r="ER162">
        <f t="shared" si="323"/>
        <v>0</v>
      </c>
      <c r="ES162">
        <f t="shared" si="324"/>
        <v>0</v>
      </c>
      <c r="ET162">
        <f t="shared" si="325"/>
        <v>0</v>
      </c>
      <c r="EU162">
        <f t="shared" si="326"/>
        <v>0</v>
      </c>
      <c r="EV162">
        <f t="shared" si="327"/>
        <v>0</v>
      </c>
      <c r="EX162">
        <f t="shared" si="328"/>
        <v>7.3664957162691156</v>
      </c>
      <c r="EY162">
        <f t="shared" si="329"/>
        <v>18.416239290672788</v>
      </c>
      <c r="EZ162">
        <f t="shared" si="330"/>
        <v>16.57461536160551</v>
      </c>
      <c r="FA162">
        <f t="shared" si="331"/>
        <v>0</v>
      </c>
      <c r="FB162">
        <f t="shared" si="332"/>
        <v>0</v>
      </c>
      <c r="FC162">
        <f t="shared" si="333"/>
        <v>0</v>
      </c>
      <c r="FD162">
        <f t="shared" si="334"/>
        <v>0</v>
      </c>
      <c r="FE162">
        <f t="shared" si="335"/>
        <v>0</v>
      </c>
      <c r="FF162">
        <f t="shared" si="336"/>
        <v>0</v>
      </c>
      <c r="FG162">
        <f t="shared" si="337"/>
        <v>0</v>
      </c>
      <c r="FJ162">
        <f>IF($W$2=0,0,IF(BF162&lt;=0,0,('LED Curve'!$D$19*(BF162/$W$2)^3+'LED Curve'!$D$20*(BF162/$W$2)^2+'LED Curve'!$D$21*(BF162/$W$2)^1+'LED Curve'!$D$22)*$AC$2*$W$2))</f>
        <v>855.43180624313118</v>
      </c>
      <c r="FK162">
        <f>IF($W$3=0,0,IF(BG162&lt;=0,0,('LED Curve'!$D$19*(BG162/$W$3)^3+'LED Curve'!$D$20*(BG162/$W$3)^2+'LED Curve'!$D$21*(BG162/$W$3)^1+'LED Curve'!$D$22)*$AC$3*$W$3))</f>
        <v>2138.5795156078279</v>
      </c>
      <c r="FL162">
        <f>IF($W$4=0,0,IF(BH162&lt;=0,0,('LED Curve'!$D$19*(BH162/$W$4)^3+'LED Curve'!$D$20*(BH162/$W$4)^2+'LED Curve'!$D$21*(BH162/$W$4)^1+'LED Curve'!$D$22)*$AC$4*$W$4))</f>
        <v>0</v>
      </c>
      <c r="FM162">
        <f>IF($W$5=0,0,IF(BI162&lt;=0,0,('LED Curve'!$D$19*(BI162/$W$5)^3+'LED Curve'!$D$20*(BI162/$W$5)^2+'LED Curve'!$D$21*(BI162/$W$5)^1+'LED Curve'!$D$22)*$AC$5*$W$5))</f>
        <v>0</v>
      </c>
      <c r="FN162">
        <f>IF($W$6=0,0,IF(BJ162&lt;=0,0,('LED Curve'!$D$19*(BJ162/$W$6)^3+'LED Curve'!$D$20*(BJ162/$W$6)^2+'LED Curve'!$D$21*(BJ162/$W$6)^1+'LED Curve'!$D$22)*$AC$6*$W$6))</f>
        <v>0</v>
      </c>
      <c r="FO162">
        <f>IF($Z$2=0,0,IF(BK162&lt;=0,0,('LED Curve'!$D$19*(BK162/$Z$2)^3+'LED Curve'!$D$20*(BK162/$Z$2)^2+'LED Curve'!$D$21*(BK162/$Z$2)^1+'LED Curve'!$D$22)*$AE$2*$Z$2))</f>
        <v>0</v>
      </c>
      <c r="FP162">
        <f>IF($Z$3=0,0,IF(BL162&lt;=0,0,('LED Curve'!$D$19*(BL162/$Z$3)^3+'LED Curve'!$D$20*(BL162/$Z$3)^2+'LED Curve'!$D$21*(BL162/$Z$3)^1+'LED Curve'!$D$22)*$AE$3*$Z$3))</f>
        <v>0</v>
      </c>
      <c r="FQ162">
        <f>IF($Z$4=0,0,IF(BM162&lt;=0,0,('LED Curve'!$D$19*(BM162/$Z$4)^3+'LED Curve'!$D$20*(BM162/$Z$4)^2+'LED Curve'!$D$21*(BM162/$Z$4)^1+'LED Curve'!$D$22)*$AE$4*$Z$4))</f>
        <v>0</v>
      </c>
      <c r="FR162">
        <f>IF($Z$5=0,0,IF(BN162&lt;=0,0,('LED Curve'!$D$19*(BN162/$Z$5)^3+'LED Curve'!$D$20*(BN162/$Z$5)^2+'LED Curve'!$D$21*(BN162/$Z$5)^1+'LED Curve'!$D$22)*$AE$5*$Z$5))</f>
        <v>0</v>
      </c>
      <c r="FS162">
        <f>IF($Z$6=0,0,IF(BO162&lt;=0,0,('LED Curve'!$D$19*(BO162/$Z$6)^3+'LED Curve'!$D$20*(BO162/$Z$6)^2+'LED Curve'!$D$21*(BO162/$Z$6)^1+'LED Curve'!$D$22)*$AE$6*$Z$6))</f>
        <v>0</v>
      </c>
      <c r="FU162">
        <f>IF($W$2=0,0,IF(BQ162&lt;=0,0,('LED Curve'!$D$19*(BQ162/$W$2)^3+'LED Curve'!$D$20*(BQ162/$W$2)^2+'LED Curve'!$D$21*(BQ162/$W$2)^1+'LED Curve'!$D$22)*$AC$2*$W$2))</f>
        <v>868.29871225704835</v>
      </c>
      <c r="FV162">
        <f>IF($W$3=0,0,IF(BR162&lt;=0,0,('LED Curve'!$D$19*(BR162/$W$3)^3+'LED Curve'!$D$20*(BR162/$W$3)^2+'LED Curve'!$D$21*(BR162/$W$3)^1+'LED Curve'!$D$22)*$AC$3*$W$3))</f>
        <v>2170.7467806426207</v>
      </c>
      <c r="FW162">
        <f>IF($W$4=0,0,IF(BS162&lt;=0,0,('LED Curve'!$D$19*(BS162/$W$4)^3+'LED Curve'!$D$20*(BS162/$W$4)^2+'LED Curve'!$D$21*(BS162/$W$4)^1+'LED Curve'!$D$22)*$AC$4*$W$4))</f>
        <v>1953.6721025783588</v>
      </c>
      <c r="FX162">
        <f>IF($W$5=0,0,IF(BT162&lt;=0,0,('LED Curve'!$D$19*(BT162/$W$5)^3+'LED Curve'!$D$20*(BT162/$W$5)^2+'LED Curve'!$D$21*(BT162/$W$5)^1+'LED Curve'!$D$22)*$AC$5*$W$5))</f>
        <v>0</v>
      </c>
      <c r="FY162">
        <f>IF($W$6=0,0,IF(BU162&lt;=0,0,('LED Curve'!$D$19*(BU162/$W$6)^3+'LED Curve'!$D$20*(BU162/$W$6)^2+'LED Curve'!$D$21*(BU162/$W$6)^1+'LED Curve'!$D$22)*$AC$6*$W$6))</f>
        <v>0</v>
      </c>
      <c r="FZ162">
        <f>IF($Z$2=0,0,IF(BV162&lt;=0,0,('LED Curve'!$D$19*(BV162/$Z$2)^3+'LED Curve'!$D$20*(BV162/$Z$2)^2+'LED Curve'!$D$21*(BV162/$Z$2)^1+'LED Curve'!$D$22)*$AE$2*$Z$2))</f>
        <v>0</v>
      </c>
      <c r="GA162">
        <f>IF($Z$3=0,0,IF(BW162&lt;=0,0,('LED Curve'!$D$19*(BW162/$Z$3)^3+'LED Curve'!$D$20*(BW162/$Z$3)^2+'LED Curve'!$D$21*(BW162/$Z$3)^1+'LED Curve'!$D$22)*$AE$3*$Z$3))</f>
        <v>0</v>
      </c>
      <c r="GB162">
        <f>IF($Z$4=0,0,IF(BX162&lt;=0,0,('LED Curve'!$D$19*(BX162/$Z$4)^3+'LED Curve'!$D$20*(BX162/$Z$4)^2+'LED Curve'!$D$21*(BX162/$Z$4)^1+'LED Curve'!$D$22)*$AE$4*$Z$4))</f>
        <v>0</v>
      </c>
      <c r="GC162">
        <f>IF($Z$5=0,0,IF(BY162&lt;=0,0,('LED Curve'!$D$19*(BY162/$Z$5)^3+'LED Curve'!$D$20*(BY162/$Z$5)^2+'LED Curve'!$D$21*(BY162/$Z$5)^1+'LED Curve'!$D$22)*$AE$5*$Z$5))</f>
        <v>0</v>
      </c>
      <c r="GD162">
        <f>IF($Z$6=0,0,IF(BZ162&lt;=0,0,('LED Curve'!$D$19*(BZ162/$Z$6)^3+'LED Curve'!$D$20*(BZ162/$Z$6)^2+'LED Curve'!$D$21*(BZ162/$Z$6)^1+'LED Curve'!$D$22)*$AE$6*$Z$6))</f>
        <v>0</v>
      </c>
      <c r="GF162">
        <f>IF($W$2=0,0,IF(CB162&lt;=0,0,('LED Curve'!$D$19*(CB162/$W$2)^3+'LED Curve'!$D$20*(CB162/$W$2)^2+'LED Curve'!$D$21*(CB162/$W$2)^1+'LED Curve'!$D$22)*$AC$2*$W$2))</f>
        <v>881.54119271289255</v>
      </c>
      <c r="GG162">
        <f>IF($W$3=0,0,IF(CC162&lt;=0,0,('LED Curve'!$D$19*(CC162/$W$3)^3+'LED Curve'!$D$20*(CC162/$W$3)^2+'LED Curve'!$D$21*(CC162/$W$3)^1+'LED Curve'!$D$22)*$AC$3*$W$3))</f>
        <v>2203.8529817822314</v>
      </c>
      <c r="GH162">
        <f>IF($W$4=0,0,IF(CD162&lt;=0,0,('LED Curve'!$D$19*(CD162/$W$4)^3+'LED Curve'!$D$20*(CD162/$W$4)^2+'LED Curve'!$D$21*(CD162/$W$4)^1+'LED Curve'!$D$22)*$AC$4*$W$4))</f>
        <v>1983.4676836040082</v>
      </c>
      <c r="GI162">
        <f>IF($W$5=0,0,IF(CE162&lt;=0,0,('LED Curve'!$D$19*(CE162/$W$5)^3+'LED Curve'!$D$20*(CE162/$W$5)^2+'LED Curve'!$D$21*(CE162/$W$5)^1+'LED Curve'!$D$22)*$AC$5*$W$5))</f>
        <v>0</v>
      </c>
      <c r="GJ162">
        <f>IF($W$6=0,0,IF(CF162&lt;=0,0,('LED Curve'!$D$19*(CF162/$W$6)^3+'LED Curve'!$D$20*(CF162/$W$6)^2+'LED Curve'!$D$21*(CF162/$W$6)^1+'LED Curve'!$D$22)*$AC$6*$W$6))</f>
        <v>0</v>
      </c>
      <c r="GK162">
        <f>IF($Z$2=0,0,IF(CG162&lt;=0,0,('LED Curve'!$D$19*(CG162/$Z$2)^3+'LED Curve'!$D$20*(CG162/$Z$2)^2+'LED Curve'!$D$21*(CG162/$Z$2)^1+'LED Curve'!$D$22)*$AE$2*$Z$2))</f>
        <v>0</v>
      </c>
      <c r="GL162">
        <f>IF($Z$3=0,0,IF(CH162&lt;=0,0,('LED Curve'!$D$19*(CH162/$Z$3)^3+'LED Curve'!$D$20*(CH162/$Z$3)^2+'LED Curve'!$D$21*(CH162/$Z$3)^1+'LED Curve'!$D$22)*$AE$3*$Z$3))</f>
        <v>0</v>
      </c>
      <c r="GM162">
        <f>IF($Z$4=0,0,IF(CI162&lt;=0,0,('LED Curve'!$D$19*(CI162/$Z$4)^3+'LED Curve'!$D$20*(CI162/$Z$4)^2+'LED Curve'!$D$21*(CI162/$Z$4)^1+'LED Curve'!$D$22)*$AE$4*$Z$4))</f>
        <v>0</v>
      </c>
      <c r="GN162">
        <f>IF($Z$5=0,0,IF(CJ162&lt;=0,0,('LED Curve'!$D$19*(CJ162/$Z$5)^3+'LED Curve'!$D$20*(CJ162/$Z$5)^2+'LED Curve'!$D$21*(CJ162/$Z$5)^1+'LED Curve'!$D$22)*$AE$5*$Z$5))</f>
        <v>0</v>
      </c>
      <c r="GO162">
        <f>IF($Z$6=0,0,IF(CK162&lt;=0,0,('LED Curve'!$D$19*(CK162/$Z$6)^3+'LED Curve'!$D$20*(CK162/$Z$6)^2+'LED Curve'!$D$21*(CK162/$Z$6)^1+'LED Curve'!$D$22)*$AE$6*$Z$6))</f>
        <v>0</v>
      </c>
      <c r="GQ162">
        <f t="shared" si="338"/>
        <v>2994.0113218509591</v>
      </c>
      <c r="GR162">
        <f t="shared" si="266"/>
        <v>1229.1154364333811</v>
      </c>
      <c r="GS162">
        <f t="shared" si="339"/>
        <v>4992.7175954780278</v>
      </c>
      <c r="GT162">
        <f t="shared" si="267"/>
        <v>2684.4916786389122</v>
      </c>
      <c r="GU162">
        <f t="shared" si="340"/>
        <v>5068.8618580991324</v>
      </c>
      <c r="GV162">
        <f t="shared" si="268"/>
        <v>2506.749813540795</v>
      </c>
    </row>
    <row r="163" spans="1:204" ht="16.899999999999999">
      <c r="A163">
        <v>152</v>
      </c>
      <c r="B163">
        <f t="shared" si="229"/>
        <v>4.9479166666666664E-3</v>
      </c>
      <c r="C163" s="50">
        <f t="shared" si="230"/>
        <v>144.75834412683011</v>
      </c>
      <c r="D163" s="50">
        <f t="shared" si="231"/>
        <v>160.99816014092232</v>
      </c>
      <c r="E163" s="50">
        <f t="shared" si="232"/>
        <v>177.23797615501456</v>
      </c>
      <c r="G163" s="52">
        <f t="shared" si="233"/>
        <v>2.2977514940766683</v>
      </c>
      <c r="H163" s="52">
        <f t="shared" si="234"/>
        <v>2.5555263514432114</v>
      </c>
      <c r="I163" s="52">
        <f t="shared" si="235"/>
        <v>2.8133012088097549</v>
      </c>
      <c r="J163" s="52">
        <f>IF(C163&lt;Calculation!D$19,0,G163)</f>
        <v>2.2977514940766683</v>
      </c>
      <c r="K163" s="52">
        <f>IF(D163&lt;Calculation!D$19,0,H163)</f>
        <v>2.5555263514432114</v>
      </c>
      <c r="L163" s="52">
        <f>IF(E163&lt;Calculation!D$19,0,I163)</f>
        <v>2.8133012088097549</v>
      </c>
      <c r="M163" s="52">
        <f>IF(IF(C163&lt;Calculation!D$19,0,C163*(R$3/(R$2+R$3)))&gt;0,$H$2*SIN(2*PI()*$E$2*B163)+$H$5,0)</f>
        <v>2.3141559885680412</v>
      </c>
      <c r="N163" s="52">
        <f>IF(IF(D163&lt;Calculation!D$19,0,D163*(R$3/(R$2+R$3)))&gt;0,$J$2*SIN(2*PI()*$E$2*B163)+$J$5,0)</f>
        <v>2.3778029392074744</v>
      </c>
      <c r="O163" s="52">
        <f>IF(IF(E163&lt;Calculation!D$19,0,E163*(R$3/(R$2+R$3)))&gt;0,$L$2*SIN(2*PI()*$E$2*B163)+$L$5,0)</f>
        <v>2.4479973154948036</v>
      </c>
      <c r="Q163" s="55">
        <f>(M163/Design!C$43)*10^3</f>
        <v>257.12844317422679</v>
      </c>
      <c r="R163" s="55">
        <f>(N163/Design!C$43)*10^3</f>
        <v>264.20032657860827</v>
      </c>
      <c r="S163" s="55">
        <f>(O163/Design!C$43)*10^3</f>
        <v>271.99970172164484</v>
      </c>
      <c r="U163" s="55">
        <f>(($H$2*SIN(2*PI()*$E$2*B163)+$H$5)/Design!C$43)*10^3</f>
        <v>257.12844317422679</v>
      </c>
      <c r="V163" s="55">
        <f>(($J$2*SIN(2*PI()*$E$2*B163)+$J$5)/Design!C$43)*10^3</f>
        <v>264.20032657860827</v>
      </c>
      <c r="W163" s="55">
        <f>(($L$2*SIN(2*PI()*$E$2*B163)+$L$5)/Design!C$43)*10^3</f>
        <v>271.99970172164484</v>
      </c>
      <c r="Y163" s="99">
        <f>IF(C163&lt;('LED Curve'!$D$14*(U163/$W$2)^3+'LED Curve'!$D$15*(U163/$W$2)^2+'LED Curve'!$D$16*(U163/$W$2)^1+'LED Curve'!$D$17)*$AC$2+((R$5-1)*Design!C$18),0,         ('LED Curve'!$D$14*(U163/$W$2)^3+'LED Curve'!$D$15*(U163/$W$2)^2+'LED Curve'!$D$16*(U163/$W$2)^1+'LED Curve'!$D$17)*$AC$2)</f>
        <v>26.969515817062465</v>
      </c>
      <c r="Z163" s="99">
        <f>IF(Y163=0,0,IF(C163&lt;Y163+('LED Curve'!$D$14*(U163/$W$3)^3+'LED Curve'!$D$15*(U163/$W$3)^2+'LED Curve'!$D$16*(U163/$W$3)^1+'LED Curve'!$D$17)*$AC$3+((R$5-2)*Design!C$18),0,         ('LED Curve'!$D$14*(U163/$W$3)^3+'LED Curve'!$D$15*(U163/$W$3)^2+'LED Curve'!$D$16*(U163/$W$3)^1+'LED Curve'!$D$17)*$AC$3))</f>
        <v>67.423789542656166</v>
      </c>
      <c r="AA163" s="99">
        <f>IF(Z163=0,0,IF(C163&lt;(SUM(Y163:Z163)+('LED Curve'!$D$14*(U163/$W$4)^3+'LED Curve'!$D$15*(U163/$W$4)^2+'LED Curve'!$D$16*(U163/$W$4)^1+'LED Curve'!$D$17)*$AC$4+((R$5-3)*Design!C$18)),0,         ('LED Curve'!$D$14*(U163/$W$4)^3+'LED Curve'!$D$15*(U163/$W$4)^2+'LED Curve'!$D$16*(U163/$W$4)^1+'LED Curve'!$D$17)*$AC$4))</f>
        <v>0</v>
      </c>
      <c r="AB163" s="99">
        <f>IF(AA163=0,0,IF(C163&lt;(SUM(Y163:AA163)+('LED Curve'!$D$14*(U163/$W$5)^3+'LED Curve'!$D$15*(U163/$W$5)^2+'LED Curve'!$D$16*(U163/$W$5)^1+'LED Curve'!$D$17)*$AC$5+((R$5-4)*Design!C$18)),0,         ('LED Curve'!$D$14*(U163/$W$5)^3+'LED Curve'!$D$15*(U163/$W$5)^2+'LED Curve'!$D$16*(U163/$W$5)^1+'LED Curve'!$D$17)*$AC$5))</f>
        <v>0</v>
      </c>
      <c r="AC163" s="99">
        <f>IF(AB163=0,0,IF(C163&lt;(SUM(Y163:AB163)+ ('LED Curve'!$D$14*(U163/$W$6)^3+'LED Curve'!$D$15*(U163/$W$6)^2+'LED Curve'!$D$16*(U163/$W$6)^1+'LED Curve'!$D$17)*$AC$6+((R$5-5)*Design!C$18)),0,         ('LED Curve'!$D$14*(U163/$W$6)^3+'LED Curve'!$D$15*(U163/$W$6)^2+'LED Curve'!$D$16*(U163/$W$6)^1+'LED Curve'!$D$17)*$AC$6))</f>
        <v>0</v>
      </c>
      <c r="AD163" s="99">
        <f>IF(AC163=0,0,IF(C163&lt;(SUM(Y163:AC163)+('LED Curve'!$D$14*(U163/$Z$2)^3+'LED Curve'!$D$15*(U163/$Z$2)^2+'LED Curve'!$D$16*(U163/$Z$2)^1+'LED Curve'!$D$17)*$AE$2+((R$5-6)*Design!C$18)),0,         ('LED Curve'!$D$14*(U163/$Z$2)^3+'LED Curve'!$D$15*(U163/$Z$2)^2+'LED Curve'!$D$16*(U163/$Z$2)^1+'LED Curve'!$D$17)*$AE$2))</f>
        <v>0</v>
      </c>
      <c r="AE163" s="99">
        <f>IF(AD163=0,0,IF(C163&lt;(SUM(Y163:AD163)+('LED Curve'!$D$14*(U163/$Z$3)^3+'LED Curve'!$D$15*(U163/$Z$3)^2+'LED Curve'!$D$16*(U163/$Z$3)^1+'LED Curve'!$D$17)*$AE$3+((R$5-7)*Design!C$18)),0,         ('LED Curve'!$D$14*(U163/$Z$3)^3+'LED Curve'!$D$15*(U163/$Z$3)^2+'LED Curve'!$D$16*(U163/$Z$3)^1+'LED Curve'!$D$17)*$AE$3))</f>
        <v>0</v>
      </c>
      <c r="AF163" s="99">
        <f>IF(AE163=0,0,IF(C163&lt;(SUM(Y163:AE163)+('LED Curve'!$D$14*(U163/$Z$4)^3+'LED Curve'!$D$15*(U163/$Z$4)^2+'LED Curve'!$D$16*(U163/$Z$4)^1+'LED Curve'!$D$17)*$AE$4+((R$5-8)*Design!C$18)),0,         ('LED Curve'!$D$14*(U163/$Z$4)^3+'LED Curve'!$D$15*(U163/$Z$4)^2+'LED Curve'!$D$16*(U163/$Z$4)^1+'LED Curve'!$D$17)*$AE$4))</f>
        <v>0</v>
      </c>
      <c r="AG163" s="99">
        <f>IF(AF163=0,0,IF(C163&lt;(SUM(Y163:AF163)+('LED Curve'!$D$14*(U163/$Z$5)^3+'LED Curve'!$D$15*(U163/$Z$5)^2+'LED Curve'!$D$16*(U163/$Z$5)^1+'LED Curve'!$D$17)*$AE$5+((R$5-9)*Design!C$18)),0,         ('LED Curve'!$D$14*(U163/$Z$5)^3+'LED Curve'!$D$15*(U163/$Z$5)^2+'LED Curve'!$D$16*(U163/$Z$5)^1+'LED Curve'!$D$17)*$AE$5))</f>
        <v>0</v>
      </c>
      <c r="AH163" s="99">
        <f>IF(AG163=0,0,IF(C163&lt;(SUM(Y163:AG163)+('LED Curve'!$D$14*(U163/$Z$6)^3+'LED Curve'!$D$15*(U163/$Z$6)^2+'LED Curve'!$D$16*(U163/$Z$6)^1+'LED Curve'!$D$17)*$AE$6+((R$5-10)*Design!C$18)),0,         ('LED Curve'!$D$14*(U163/$Z$6)^3+'LED Curve'!$D$15*(U163/$Z$6)^2+'LED Curve'!$D$16*(U163/$Z$6)^1+'LED Curve'!$D$17)*$AE$6))</f>
        <v>0</v>
      </c>
      <c r="AI163">
        <f t="shared" si="269"/>
        <v>94.393305359718624</v>
      </c>
      <c r="AJ163" s="57">
        <f>IF(D163&lt;('LED Curve'!$D$14*(V163/$W$2)^3+'LED Curve'!$D$15*(V163/$W$2)^2+'LED Curve'!$D$16*(V163/$W$2)^1+'LED Curve'!$D$17)*$AC$2+((R$5-1)*Design!C$18),0,         ('LED Curve'!$D$14*(V163/$W$2)^3+'LED Curve'!$D$15*(V163/$W$2)^2+'LED Curve'!$D$16*(V163/$W$2)^1+'LED Curve'!$D$17)*$AC$2)</f>
        <v>26.978120481549514</v>
      </c>
      <c r="AK163" s="57">
        <f>IF(AJ163=0,0,IF(D163&lt;AJ163+('LED Curve'!$D$14*(V163/$W$3)^3+'LED Curve'!$D$15*(V163/$W$3)^2+'LED Curve'!$D$16*(V163/$W$3)^1+'LED Curve'!$D$17)*$AC$3+((R$5-1)*Design!C$18),0,         ('LED Curve'!$D$14*(V163/$W$3)^3+'LED Curve'!$D$15*(V163/$W$3)^2+'LED Curve'!$D$16*(V163/$W$3)^1+'LED Curve'!$D$17)*$AC$3))</f>
        <v>67.445301203873782</v>
      </c>
      <c r="AL163" s="57">
        <f>IF(AK163=0,0,IF(D163&lt;(SUM(AJ163:AK163)+('LED Curve'!$D$14*(V163/$W$4)^3+'LED Curve'!$D$15*(V163/$W$4)^2+'LED Curve'!$D$16*(V163/$W$4)^1+'LED Curve'!$D$17)*$AC$4+((R$5-1)*Design!C$18)),0,         ('LED Curve'!$D$14*(V163/$W$4)^3+'LED Curve'!$D$15*(V163/$W$4)^2+'LED Curve'!$D$16*(V163/$W$4)^1+'LED Curve'!$D$17)*$AC$4))</f>
        <v>60.700771083486408</v>
      </c>
      <c r="AM163" s="57">
        <f>IF(AL163=0,0,IF(D163&lt;(SUM(AJ163:AL163)+('LED Curve'!$D$14*(V163/$W$5)^3+'LED Curve'!$D$15*(V163/$W$5)^2+'LED Curve'!$D$16*(V163/$W$5)^1+'LED Curve'!$D$17)*$AC$5+((R$5-1)*Design!C$18)),0,         ('LED Curve'!$D$14*(V163/$W$5)^3+'LED Curve'!$D$15*(V163/$W$5)^2+'LED Curve'!$D$16*(V163/$W$5)^1+'LED Curve'!$D$17)*$AC$5))</f>
        <v>0</v>
      </c>
      <c r="AN163" s="57">
        <f>IF(AM163=0,0,IF(D163&lt;(SUM(AJ163:AM163)+ ('LED Curve'!$D$14*(V163/$W$6)^3+'LED Curve'!$D$15*(V163/$W$6)^2+'LED Curve'!$D$16*(V163/$W$6)^1+'LED Curve'!$D$17)*$AC$6+((R$5-1)*Design!C$18)),0,         ('LED Curve'!$D$14*(V163/$W$6)^3+'LED Curve'!$D$15*(V163/$W$6)^2+'LED Curve'!$D$16*(V163/$W$6)^1+'LED Curve'!$D$17)*$AC$6))</f>
        <v>0</v>
      </c>
      <c r="AO163" s="57">
        <f>IF(AN163=0,0,IF(D163&lt;(SUM(AJ163:AN163)+('LED Curve'!$D$14*(V163/$Z$2)^3+'LED Curve'!$D$15*(V163/$Z$2)^2+'LED Curve'!$D$16*(V163/$Z$2)^1+'LED Curve'!$D$17)*$AE$2+((R$5-1)*Design!C$18)),0,         ('LED Curve'!$D$14*(V163/$Z$2)^3+'LED Curve'!$D$15*(V163/$Z$2)^2+'LED Curve'!$D$16*(V163/$Z$2)^1+'LED Curve'!$D$17)*$AE$2))</f>
        <v>0</v>
      </c>
      <c r="AP163" s="57">
        <f>IF(AO163=0,0,IF(D163&lt;(SUM(AJ163:AO163)+('LED Curve'!$D$14*(V163/$Z$3)^3+'LED Curve'!$D$15*(V163/$Z$3)^2+'LED Curve'!$D$16*(V163/$Z$3)^1+'LED Curve'!$D$17)*$AE$3+((R$5-1)*Design!C$18)),0,         ('LED Curve'!$D$14*(V163/$Z$3)^3+'LED Curve'!$D$15*(V163/$Z$3)^2+'LED Curve'!$D$16*(V163/$Z$3)^1+'LED Curve'!$D$17)*$AE$3))</f>
        <v>0</v>
      </c>
      <c r="AQ163" s="57">
        <f>IF(AP163=0,0,IF(D163&lt;(SUM(AJ163:AP163)+('LED Curve'!$D$14*(V163/$Z$4)^3+'LED Curve'!$D$15*(V163/$Z$4)^2+'LED Curve'!$D$16*(V163/$Z$4)^1+'LED Curve'!$D$17)*$AE$4+((R$5-1)*Design!C$18)),0,         ('LED Curve'!$D$14*(V163/$Z$4)^3+'LED Curve'!$D$15*(V163/$Z$4)^2+'LED Curve'!$D$16*(V163/$Z$4)^1+'LED Curve'!$D$17)*$AE$4))</f>
        <v>0</v>
      </c>
      <c r="AR163" s="57">
        <f>IF(AQ163=0,0,IF(D163&lt;(SUM(AJ163:AQ163)+('LED Curve'!$D$14*(V163/$Z$5)^3+'LED Curve'!$D$15*(V163/$Z$5)^2+'LED Curve'!$D$16*(V163/$Z$5)^1+'LED Curve'!$D$17)*$AE$5+((R$5-1)*Design!C$18)),0,         ('LED Curve'!$D$14*(V163/$Z$5)^3+'LED Curve'!$D$15*(V163/$Z$5)^2+'LED Curve'!$D$16*(V163/$Z$5)^1+'LED Curve'!$D$17)*$AE$5))</f>
        <v>0</v>
      </c>
      <c r="AS163" s="57">
        <f>IF(AR163=0,0,IF(D163&lt;(SUM(AJ163:AR163)+('LED Curve'!$D$14*(V163/$Z$6)^3+'LED Curve'!$D$15*(V163/$Z$6)^2+'LED Curve'!$D$16*(V163/$Z$6)^1+'LED Curve'!$D$17)*$AE$6+((R$5-1)*Design!C$18)),0,         ('LED Curve'!$D$14*(V163/$Z$6)^3+'LED Curve'!$D$15*(V163/$Z$6)^2+'LED Curve'!$D$16*(V163/$Z$6)^1+'LED Curve'!$D$17)*$AE$6))</f>
        <v>0</v>
      </c>
      <c r="AU163" s="59">
        <f>IF(E163&lt;('LED Curve'!$D$14*(W163/$W$2)^3+'LED Curve'!$D$15*(W163/$W$2)^2+'LED Curve'!$D$16*(W163/$W$2)^1+'LED Curve'!$D$17)*$AC$2+((R$5-1)*Design!C$18),0,         ('LED Curve'!$D$14*(W163/$W$2)^3+'LED Curve'!$D$15*(W163/$W$2)^2+'LED Curve'!$D$16*(W163/$W$2)^1+'LED Curve'!$D$17)*$AC$2)</f>
        <v>26.971295786251272</v>
      </c>
      <c r="AV163" s="59">
        <f>IF(AU163=0,0,IF(E163&lt;AU163+('LED Curve'!$D$14*(W163/$W$3)^3+'LED Curve'!$D$15*(W163/$W$3)^2+'LED Curve'!$D$16*(W163/$W$3)^1+'LED Curve'!$D$17)*$AC$3+((R$5-2)*Design!C$18),0,         ('LED Curve'!$D$14*(W163/$W$3)^3+'LED Curve'!$D$15*(W163/$W$3)^2+'LED Curve'!$D$16*(W163/$W$3)^1+'LED Curve'!$D$17)*$AC$3))</f>
        <v>67.428239465628181</v>
      </c>
      <c r="AW163" s="59">
        <f>IF(AV163=0,0,IF(E163&lt;(SUM(AU163:AV163)+('LED Curve'!$D$14*(W163/$W$4)^3+'LED Curve'!$D$15*(W163/$W$4)^2+'LED Curve'!$D$16*(W163/$W$4)^1+'LED Curve'!$D$17)*$AC$4+((R$5-3)*Design!C$18)),0,         ('LED Curve'!$D$14*(W163/$W$4)^3+'LED Curve'!$D$15*(W163/$W$4)^2+'LED Curve'!$D$16*(W163/$W$4)^1+'LED Curve'!$D$17)*$AC$4))</f>
        <v>60.685415519065359</v>
      </c>
      <c r="AX163" s="59">
        <f>IF(AW163=0,0,IF(E163&lt;(SUM(AU163:AW163)+('LED Curve'!$D$14*(W163/$W$5)^3+'LED Curve'!$D$15*(W163/$W$5)^2+'LED Curve'!$D$16*(W163/$W$5)^1+'LED Curve'!$D$17)*$AC$5+((R$5-4)*Design!C$18)),0,         ('LED Curve'!$D$14*(W163/$W$5)^3+'LED Curve'!$D$15*(W163/$W$5)^2+'LED Curve'!$D$16*(W163/$W$5)^1+'LED Curve'!$D$17)*$AC$5))</f>
        <v>0</v>
      </c>
      <c r="AY163" s="59">
        <f>IF(AX163=0,0,IF(E163&lt;(SUM(AU163:AX163)+ ('LED Curve'!$D$14*(W163/$W$6)^3+'LED Curve'!$D$15*(W163/$W$6)^2+'LED Curve'!$D$16*(W163/$W$6)^1+'LED Curve'!$D$17)*$AC$6+((R$5-5)*Design!C$18)),0,         ('LED Curve'!$D$14*(W163/$W$6)^3+'LED Curve'!$D$15*(W163/$W$6)^2+'LED Curve'!$D$16*(W163/$W$6)^1+'LED Curve'!$D$17)*$AC$6))</f>
        <v>0</v>
      </c>
      <c r="AZ163" s="59">
        <f>IF(AY163=0,0,IF(E163&lt;(SUM(AU163:AY163)+('LED Curve'!$D$14*(W163/$Z$2)^3+'LED Curve'!$D$15*(W163/$Z$2)^2+'LED Curve'!$D$16*(W163/$Z$2)^1+'LED Curve'!$D$17)*$AE$2+((R$5-6)*Design!C$18)),0,         ('LED Curve'!$D$14*(W163/$Z$2)^3+'LED Curve'!$D$15*(W163/$Z$2)^2+'LED Curve'!$D$16*(W163/$Z$2)^1+'LED Curve'!$D$17)*$AE$2))</f>
        <v>0</v>
      </c>
      <c r="BA163" s="59">
        <f>IF(AZ163=0,0,IF(E163&lt;(SUM(AU163:AZ163)+('LED Curve'!$D$14*(W163/$Z$3)^3+'LED Curve'!$D$15*(W163/$Z$3)^2+'LED Curve'!$D$16*(W163/$Z$3)^1+'LED Curve'!$D$17)*$AE$3+((R$5-7)*Design!C$18)),0,         ('LED Curve'!$D$14*(W163/$Z$3)^3+'LED Curve'!$D$15*(W163/$Z$3)^2+'LED Curve'!$D$16*(W163/$Z$3)^1+'LED Curve'!$D$17)*$AE$3))</f>
        <v>0</v>
      </c>
      <c r="BB163" s="59">
        <f>IF(BA163=0,0,IF(E163&lt;(SUM(AU163:BA163)+('LED Curve'!$D$14*(W163/$Z$4)^3+'LED Curve'!$D$15*(W163/$Z$4)^2+'LED Curve'!$D$16*(W163/$Z$4)^1+'LED Curve'!$D$17)*$AE$4+((R$5-8)*Design!C$18)),0,         ('LED Curve'!$D$14*(W163/$Z$4)^3+'LED Curve'!$D$15*(W163/$Z$4)^2+'LED Curve'!$D$16*(W163/$Z$4)^1+'LED Curve'!$D$17)*$AE$4))</f>
        <v>0</v>
      </c>
      <c r="BC163" s="59">
        <f>IF(BB163=0,0,IF(E163&lt;(SUM(AU163:BB163)+('LED Curve'!$D$14*(W163/$Z$5)^3+'LED Curve'!$D$15*(W163/$Z$5)^2+'LED Curve'!$D$16*(W163/$Z$5)^1+'LED Curve'!$D$17)*$AE$5+((R$5-9)*Design!C$18)),0,         ('LED Curve'!$D$14*(W163/$Z$5)^3+'LED Curve'!$D$15*(W163/$Z$5)^2+'LED Curve'!$D$16*(W163/$Z$5)^1+'LED Curve'!$D$17)*$AE$5))</f>
        <v>0</v>
      </c>
      <c r="BD163" s="59">
        <f>IF(BC163=0,0,IF(E163&lt;(SUM(AU163:BC163)+('LED Curve'!$D$14*(W163/$Z$6)^3+'LED Curve'!$D$15*(W163/$Z$6)^2+'LED Curve'!$D$16*(W163/$Z$6)^1+'LED Curve'!$D$17)*$AE$6+((R$5-10)*Design!C$18)),0,         ('LED Curve'!$D$14*(W163/$Z$6)^3+'LED Curve'!$D$15*(W163/$Z$6)^2+'LED Curve'!$D$16*(W163/$Z$6)^1+'LED Curve'!$D$17)*$AE$6))</f>
        <v>0</v>
      </c>
      <c r="BE163">
        <f t="shared" si="270"/>
        <v>155.08495077094483</v>
      </c>
      <c r="BF163" s="64">
        <f t="shared" si="236"/>
        <v>257.12844317422679</v>
      </c>
      <c r="BG163" s="64">
        <f t="shared" si="237"/>
        <v>257.12844317422679</v>
      </c>
      <c r="BH163" s="64">
        <f t="shared" si="238"/>
        <v>0</v>
      </c>
      <c r="BI163" s="64">
        <f t="shared" si="239"/>
        <v>0</v>
      </c>
      <c r="BJ163" s="64">
        <f t="shared" si="240"/>
        <v>0</v>
      </c>
      <c r="BK163" s="64">
        <f t="shared" si="241"/>
        <v>0</v>
      </c>
      <c r="BL163" s="64">
        <f t="shared" si="242"/>
        <v>0</v>
      </c>
      <c r="BM163" s="64">
        <f t="shared" si="243"/>
        <v>0</v>
      </c>
      <c r="BN163" s="64">
        <f t="shared" si="244"/>
        <v>0</v>
      </c>
      <c r="BO163" s="64">
        <f t="shared" si="245"/>
        <v>0</v>
      </c>
      <c r="BQ163" s="67">
        <f t="shared" si="246"/>
        <v>264.20032657860827</v>
      </c>
      <c r="BR163" s="67">
        <f t="shared" si="247"/>
        <v>264.20032657860827</v>
      </c>
      <c r="BS163" s="67">
        <f t="shared" si="248"/>
        <v>264.20032657860827</v>
      </c>
      <c r="BT163" s="67">
        <f t="shared" si="249"/>
        <v>0</v>
      </c>
      <c r="BU163" s="67">
        <f t="shared" si="250"/>
        <v>0</v>
      </c>
      <c r="BV163" s="67">
        <f t="shared" si="251"/>
        <v>0</v>
      </c>
      <c r="BW163" s="67">
        <f t="shared" si="252"/>
        <v>0</v>
      </c>
      <c r="BX163" s="67">
        <f t="shared" si="253"/>
        <v>0</v>
      </c>
      <c r="BY163" s="67">
        <f t="shared" si="254"/>
        <v>0</v>
      </c>
      <c r="BZ163" s="67">
        <f t="shared" si="255"/>
        <v>0</v>
      </c>
      <c r="CB163" s="70">
        <f t="shared" si="256"/>
        <v>271.99970172164484</v>
      </c>
      <c r="CC163" s="70">
        <f t="shared" si="257"/>
        <v>271.99970172164484</v>
      </c>
      <c r="CD163" s="70">
        <f t="shared" si="258"/>
        <v>271.99970172164484</v>
      </c>
      <c r="CE163" s="70">
        <f t="shared" si="259"/>
        <v>0</v>
      </c>
      <c r="CF163" s="70">
        <f t="shared" si="260"/>
        <v>0</v>
      </c>
      <c r="CG163" s="70">
        <f t="shared" si="261"/>
        <v>0</v>
      </c>
      <c r="CH163" s="70">
        <f t="shared" si="262"/>
        <v>0</v>
      </c>
      <c r="CI163" s="70">
        <f t="shared" si="263"/>
        <v>0</v>
      </c>
      <c r="CJ163" s="70">
        <f t="shared" si="264"/>
        <v>0</v>
      </c>
      <c r="CK163" s="70">
        <f t="shared" si="265"/>
        <v>0</v>
      </c>
      <c r="CL163">
        <f t="shared" si="271"/>
        <v>815.99910516493446</v>
      </c>
      <c r="CM163" s="64">
        <f t="shared" si="272"/>
        <v>257.12844317422679</v>
      </c>
      <c r="CN163" s="64">
        <f t="shared" si="273"/>
        <v>257.12844317422679</v>
      </c>
      <c r="CO163" s="64">
        <f t="shared" si="274"/>
        <v>0</v>
      </c>
      <c r="CP163" s="64">
        <f t="shared" si="275"/>
        <v>0</v>
      </c>
      <c r="CQ163" s="64">
        <f t="shared" si="276"/>
        <v>0</v>
      </c>
      <c r="CR163" s="64">
        <f t="shared" si="277"/>
        <v>0</v>
      </c>
      <c r="CS163" s="64">
        <f t="shared" si="278"/>
        <v>0</v>
      </c>
      <c r="CT163" s="64">
        <f t="shared" si="279"/>
        <v>0</v>
      </c>
      <c r="CU163" s="64">
        <f t="shared" si="280"/>
        <v>0</v>
      </c>
      <c r="CV163" s="64">
        <f t="shared" si="281"/>
        <v>0</v>
      </c>
      <c r="CX163" s="103">
        <f t="shared" si="282"/>
        <v>264.20032657860827</v>
      </c>
      <c r="CY163" s="103">
        <f t="shared" si="283"/>
        <v>264.20032657860827</v>
      </c>
      <c r="CZ163" s="103">
        <f t="shared" si="284"/>
        <v>264.20032657860827</v>
      </c>
      <c r="DA163" s="103">
        <f t="shared" si="285"/>
        <v>0</v>
      </c>
      <c r="DB163" s="103">
        <f t="shared" si="286"/>
        <v>0</v>
      </c>
      <c r="DC163" s="103">
        <f t="shared" si="287"/>
        <v>0</v>
      </c>
      <c r="DD163" s="103">
        <f t="shared" si="288"/>
        <v>0</v>
      </c>
      <c r="DE163" s="103">
        <f t="shared" si="289"/>
        <v>0</v>
      </c>
      <c r="DF163" s="103">
        <f t="shared" si="290"/>
        <v>0</v>
      </c>
      <c r="DG163" s="103">
        <f t="shared" si="291"/>
        <v>0</v>
      </c>
      <c r="DI163" s="70">
        <f t="shared" si="292"/>
        <v>271.99970172164484</v>
      </c>
      <c r="DJ163" s="70">
        <f t="shared" si="293"/>
        <v>271.99970172164484</v>
      </c>
      <c r="DK163" s="70">
        <f t="shared" si="294"/>
        <v>271.99970172164484</v>
      </c>
      <c r="DL163" s="70">
        <f t="shared" si="295"/>
        <v>0</v>
      </c>
      <c r="DM163" s="70">
        <f t="shared" si="296"/>
        <v>0</v>
      </c>
      <c r="DN163" s="70">
        <f t="shared" si="297"/>
        <v>0</v>
      </c>
      <c r="DO163" s="70">
        <f t="shared" si="298"/>
        <v>0</v>
      </c>
      <c r="DP163" s="70">
        <f t="shared" si="299"/>
        <v>0</v>
      </c>
      <c r="DQ163" s="70">
        <f t="shared" si="300"/>
        <v>0</v>
      </c>
      <c r="DR163" s="70">
        <f t="shared" si="301"/>
        <v>0</v>
      </c>
      <c r="DT163">
        <f t="shared" si="302"/>
        <v>37.221487661810805</v>
      </c>
      <c r="DU163">
        <f t="shared" si="303"/>
        <v>42.535766487786752</v>
      </c>
      <c r="DV163">
        <f t="shared" si="304"/>
        <v>48.208676647911965</v>
      </c>
      <c r="DX163">
        <f t="shared" si="305"/>
        <v>1.2708946305852449</v>
      </c>
      <c r="DY163">
        <f t="shared" si="306"/>
        <v>1.2798669873400246</v>
      </c>
      <c r="DZ163">
        <f t="shared" si="307"/>
        <v>1.2897135838011937</v>
      </c>
      <c r="EB163">
        <f t="shared" si="308"/>
        <v>6.9346296152039573</v>
      </c>
      <c r="EC163">
        <f t="shared" si="309"/>
        <v>17.336574038009896</v>
      </c>
      <c r="ED163">
        <f t="shared" si="310"/>
        <v>0</v>
      </c>
      <c r="EE163">
        <f t="shared" si="311"/>
        <v>0</v>
      </c>
      <c r="EF163">
        <f t="shared" si="312"/>
        <v>0</v>
      </c>
      <c r="EG163">
        <f t="shared" si="313"/>
        <v>0</v>
      </c>
      <c r="EH163">
        <f t="shared" si="314"/>
        <v>0</v>
      </c>
      <c r="EI163">
        <f t="shared" si="315"/>
        <v>0</v>
      </c>
      <c r="EJ163">
        <f t="shared" si="316"/>
        <v>0</v>
      </c>
      <c r="EK163">
        <f t="shared" si="317"/>
        <v>0</v>
      </c>
      <c r="EM163">
        <f t="shared" si="318"/>
        <v>7.1276282417024222</v>
      </c>
      <c r="EN163">
        <f t="shared" si="319"/>
        <v>17.819070604256055</v>
      </c>
      <c r="EO163">
        <f t="shared" si="320"/>
        <v>16.037163543830452</v>
      </c>
      <c r="EP163">
        <f t="shared" si="321"/>
        <v>0</v>
      </c>
      <c r="EQ163">
        <f t="shared" si="322"/>
        <v>0</v>
      </c>
      <c r="ER163">
        <f t="shared" si="323"/>
        <v>0</v>
      </c>
      <c r="ES163">
        <f t="shared" si="324"/>
        <v>0</v>
      </c>
      <c r="ET163">
        <f t="shared" si="325"/>
        <v>0</v>
      </c>
      <c r="EU163">
        <f t="shared" si="326"/>
        <v>0</v>
      </c>
      <c r="EV163">
        <f t="shared" si="327"/>
        <v>0</v>
      </c>
      <c r="EX163">
        <f t="shared" si="328"/>
        <v>7.3361844089066031</v>
      </c>
      <c r="EY163">
        <f t="shared" si="329"/>
        <v>18.340461022266506</v>
      </c>
      <c r="EZ163">
        <f t="shared" si="330"/>
        <v>16.506414920039855</v>
      </c>
      <c r="FA163">
        <f t="shared" si="331"/>
        <v>0</v>
      </c>
      <c r="FB163">
        <f t="shared" si="332"/>
        <v>0</v>
      </c>
      <c r="FC163">
        <f t="shared" si="333"/>
        <v>0</v>
      </c>
      <c r="FD163">
        <f t="shared" si="334"/>
        <v>0</v>
      </c>
      <c r="FE163">
        <f t="shared" si="335"/>
        <v>0</v>
      </c>
      <c r="FF163">
        <f t="shared" si="336"/>
        <v>0</v>
      </c>
      <c r="FG163">
        <f t="shared" si="337"/>
        <v>0</v>
      </c>
      <c r="FJ163">
        <f>IF($W$2=0,0,IF(BF163&lt;=0,0,('LED Curve'!$D$19*(BF163/$W$2)^3+'LED Curve'!$D$20*(BF163/$W$2)^2+'LED Curve'!$D$21*(BF163/$W$2)^1+'LED Curve'!$D$22)*$AC$2*$W$2))</f>
        <v>853.68757630288201</v>
      </c>
      <c r="FK163">
        <f>IF($W$3=0,0,IF(BG163&lt;=0,0,('LED Curve'!$D$19*(BG163/$W$3)^3+'LED Curve'!$D$20*(BG163/$W$3)^2+'LED Curve'!$D$21*(BG163/$W$3)^1+'LED Curve'!$D$22)*$AC$3*$W$3))</f>
        <v>2134.218940757205</v>
      </c>
      <c r="FL163">
        <f>IF($W$4=0,0,IF(BH163&lt;=0,0,('LED Curve'!$D$19*(BH163/$W$4)^3+'LED Curve'!$D$20*(BH163/$W$4)^2+'LED Curve'!$D$21*(BH163/$W$4)^1+'LED Curve'!$D$22)*$AC$4*$W$4))</f>
        <v>0</v>
      </c>
      <c r="FM163">
        <f>IF($W$5=0,0,IF(BI163&lt;=0,0,('LED Curve'!$D$19*(BI163/$W$5)^3+'LED Curve'!$D$20*(BI163/$W$5)^2+'LED Curve'!$D$21*(BI163/$W$5)^1+'LED Curve'!$D$22)*$AC$5*$W$5))</f>
        <v>0</v>
      </c>
      <c r="FN163">
        <f>IF($W$6=0,0,IF(BJ163&lt;=0,0,('LED Curve'!$D$19*(BJ163/$W$6)^3+'LED Curve'!$D$20*(BJ163/$W$6)^2+'LED Curve'!$D$21*(BJ163/$W$6)^1+'LED Curve'!$D$22)*$AC$6*$W$6))</f>
        <v>0</v>
      </c>
      <c r="FO163">
        <f>IF($Z$2=0,0,IF(BK163&lt;=0,0,('LED Curve'!$D$19*(BK163/$Z$2)^3+'LED Curve'!$D$20*(BK163/$Z$2)^2+'LED Curve'!$D$21*(BK163/$Z$2)^1+'LED Curve'!$D$22)*$AE$2*$Z$2))</f>
        <v>0</v>
      </c>
      <c r="FP163">
        <f>IF($Z$3=0,0,IF(BL163&lt;=0,0,('LED Curve'!$D$19*(BL163/$Z$3)^3+'LED Curve'!$D$20*(BL163/$Z$3)^2+'LED Curve'!$D$21*(BL163/$Z$3)^1+'LED Curve'!$D$22)*$AE$3*$Z$3))</f>
        <v>0</v>
      </c>
      <c r="FQ163">
        <f>IF($Z$4=0,0,IF(BM163&lt;=0,0,('LED Curve'!$D$19*(BM163/$Z$4)^3+'LED Curve'!$D$20*(BM163/$Z$4)^2+'LED Curve'!$D$21*(BM163/$Z$4)^1+'LED Curve'!$D$22)*$AE$4*$Z$4))</f>
        <v>0</v>
      </c>
      <c r="FR163">
        <f>IF($Z$5=0,0,IF(BN163&lt;=0,0,('LED Curve'!$D$19*(BN163/$Z$5)^3+'LED Curve'!$D$20*(BN163/$Z$5)^2+'LED Curve'!$D$21*(BN163/$Z$5)^1+'LED Curve'!$D$22)*$AE$5*$Z$5))</f>
        <v>0</v>
      </c>
      <c r="FS163">
        <f>IF($Z$6=0,0,IF(BO163&lt;=0,0,('LED Curve'!$D$19*(BO163/$Z$6)^3+'LED Curve'!$D$20*(BO163/$Z$6)^2+'LED Curve'!$D$21*(BO163/$Z$6)^1+'LED Curve'!$D$22)*$AE$6*$Z$6))</f>
        <v>0</v>
      </c>
      <c r="FU163">
        <f>IF($W$2=0,0,IF(BQ163&lt;=0,0,('LED Curve'!$D$19*(BQ163/$W$2)^3+'LED Curve'!$D$20*(BQ163/$W$2)^2+'LED Curve'!$D$21*(BQ163/$W$2)^1+'LED Curve'!$D$22)*$AC$2*$W$2))</f>
        <v>866.47522222911721</v>
      </c>
      <c r="FV163">
        <f>IF($W$3=0,0,IF(BR163&lt;=0,0,('LED Curve'!$D$19*(BR163/$W$3)^3+'LED Curve'!$D$20*(BR163/$W$3)^2+'LED Curve'!$D$21*(BR163/$W$3)^1+'LED Curve'!$D$22)*$AC$3*$W$3))</f>
        <v>2166.188055572793</v>
      </c>
      <c r="FW163">
        <f>IF($W$4=0,0,IF(BS163&lt;=0,0,('LED Curve'!$D$19*(BS163/$W$4)^3+'LED Curve'!$D$20*(BS163/$W$4)^2+'LED Curve'!$D$21*(BS163/$W$4)^1+'LED Curve'!$D$22)*$AC$4*$W$4))</f>
        <v>1949.5692500155137</v>
      </c>
      <c r="FX163">
        <f>IF($W$5=0,0,IF(BT163&lt;=0,0,('LED Curve'!$D$19*(BT163/$W$5)^3+'LED Curve'!$D$20*(BT163/$W$5)^2+'LED Curve'!$D$21*(BT163/$W$5)^1+'LED Curve'!$D$22)*$AC$5*$W$5))</f>
        <v>0</v>
      </c>
      <c r="FY163">
        <f>IF($W$6=0,0,IF(BU163&lt;=0,0,('LED Curve'!$D$19*(BU163/$W$6)^3+'LED Curve'!$D$20*(BU163/$W$6)^2+'LED Curve'!$D$21*(BU163/$W$6)^1+'LED Curve'!$D$22)*$AC$6*$W$6))</f>
        <v>0</v>
      </c>
      <c r="FZ163">
        <f>IF($Z$2=0,0,IF(BV163&lt;=0,0,('LED Curve'!$D$19*(BV163/$Z$2)^3+'LED Curve'!$D$20*(BV163/$Z$2)^2+'LED Curve'!$D$21*(BV163/$Z$2)^1+'LED Curve'!$D$22)*$AE$2*$Z$2))</f>
        <v>0</v>
      </c>
      <c r="GA163">
        <f>IF($Z$3=0,0,IF(BW163&lt;=0,0,('LED Curve'!$D$19*(BW163/$Z$3)^3+'LED Curve'!$D$20*(BW163/$Z$3)^2+'LED Curve'!$D$21*(BW163/$Z$3)^1+'LED Curve'!$D$22)*$AE$3*$Z$3))</f>
        <v>0</v>
      </c>
      <c r="GB163">
        <f>IF($Z$4=0,0,IF(BX163&lt;=0,0,('LED Curve'!$D$19*(BX163/$Z$4)^3+'LED Curve'!$D$20*(BX163/$Z$4)^2+'LED Curve'!$D$21*(BX163/$Z$4)^1+'LED Curve'!$D$22)*$AE$4*$Z$4))</f>
        <v>0</v>
      </c>
      <c r="GC163">
        <f>IF($Z$5=0,0,IF(BY163&lt;=0,0,('LED Curve'!$D$19*(BY163/$Z$5)^3+'LED Curve'!$D$20*(BY163/$Z$5)^2+'LED Curve'!$D$21*(BY163/$Z$5)^1+'LED Curve'!$D$22)*$AE$5*$Z$5))</f>
        <v>0</v>
      </c>
      <c r="GD163">
        <f>IF($Z$6=0,0,IF(BZ163&lt;=0,0,('LED Curve'!$D$19*(BZ163/$Z$6)^3+'LED Curve'!$D$20*(BZ163/$Z$6)^2+'LED Curve'!$D$21*(BZ163/$Z$6)^1+'LED Curve'!$D$22)*$AE$6*$Z$6))</f>
        <v>0</v>
      </c>
      <c r="GF163">
        <f>IF($W$2=0,0,IF(CB163&lt;=0,0,('LED Curve'!$D$19*(CB163/$W$2)^3+'LED Curve'!$D$20*(CB163/$W$2)^2+'LED Curve'!$D$21*(CB163/$W$2)^1+'LED Curve'!$D$22)*$AC$2*$W$2))</f>
        <v>879.67723956778286</v>
      </c>
      <c r="GG163">
        <f>IF($W$3=0,0,IF(CC163&lt;=0,0,('LED Curve'!$D$19*(CC163/$W$3)^3+'LED Curve'!$D$20*(CC163/$W$3)^2+'LED Curve'!$D$21*(CC163/$W$3)^1+'LED Curve'!$D$22)*$AC$3*$W$3))</f>
        <v>2199.193098919457</v>
      </c>
      <c r="GH163">
        <f>IF($W$4=0,0,IF(CD163&lt;=0,0,('LED Curve'!$D$19*(CD163/$W$4)^3+'LED Curve'!$D$20*(CD163/$W$4)^2+'LED Curve'!$D$21*(CD163/$W$4)^1+'LED Curve'!$D$22)*$AC$4*$W$4))</f>
        <v>1979.2737890275114</v>
      </c>
      <c r="GI163">
        <f>IF($W$5=0,0,IF(CE163&lt;=0,0,('LED Curve'!$D$19*(CE163/$W$5)^3+'LED Curve'!$D$20*(CE163/$W$5)^2+'LED Curve'!$D$21*(CE163/$W$5)^1+'LED Curve'!$D$22)*$AC$5*$W$5))</f>
        <v>0</v>
      </c>
      <c r="GJ163">
        <f>IF($W$6=0,0,IF(CF163&lt;=0,0,('LED Curve'!$D$19*(CF163/$W$6)^3+'LED Curve'!$D$20*(CF163/$W$6)^2+'LED Curve'!$D$21*(CF163/$W$6)^1+'LED Curve'!$D$22)*$AC$6*$W$6))</f>
        <v>0</v>
      </c>
      <c r="GK163">
        <f>IF($Z$2=0,0,IF(CG163&lt;=0,0,('LED Curve'!$D$19*(CG163/$Z$2)^3+'LED Curve'!$D$20*(CG163/$Z$2)^2+'LED Curve'!$D$21*(CG163/$Z$2)^1+'LED Curve'!$D$22)*$AE$2*$Z$2))</f>
        <v>0</v>
      </c>
      <c r="GL163">
        <f>IF($Z$3=0,0,IF(CH163&lt;=0,0,('LED Curve'!$D$19*(CH163/$Z$3)^3+'LED Curve'!$D$20*(CH163/$Z$3)^2+'LED Curve'!$D$21*(CH163/$Z$3)^1+'LED Curve'!$D$22)*$AE$3*$Z$3))</f>
        <v>0</v>
      </c>
      <c r="GM163">
        <f>IF($Z$4=0,0,IF(CI163&lt;=0,0,('LED Curve'!$D$19*(CI163/$Z$4)^3+'LED Curve'!$D$20*(CI163/$Z$4)^2+'LED Curve'!$D$21*(CI163/$Z$4)^1+'LED Curve'!$D$22)*$AE$4*$Z$4))</f>
        <v>0</v>
      </c>
      <c r="GN163">
        <f>IF($Z$5=0,0,IF(CJ163&lt;=0,0,('LED Curve'!$D$19*(CJ163/$Z$5)^3+'LED Curve'!$D$20*(CJ163/$Z$5)^2+'LED Curve'!$D$21*(CJ163/$Z$5)^1+'LED Curve'!$D$22)*$AE$5*$Z$5))</f>
        <v>0</v>
      </c>
      <c r="GO163">
        <f>IF($Z$6=0,0,IF(CK163&lt;=0,0,('LED Curve'!$D$19*(CK163/$Z$6)^3+'LED Curve'!$D$20*(CK163/$Z$6)^2+'LED Curve'!$D$21*(CK163/$Z$6)^1+'LED Curve'!$D$22)*$AE$6*$Z$6))</f>
        <v>0</v>
      </c>
      <c r="GQ163">
        <f t="shared" si="338"/>
        <v>2987.906517060087</v>
      </c>
      <c r="GR163">
        <f t="shared" si="266"/>
        <v>1223.010631642509</v>
      </c>
      <c r="GS163">
        <f t="shared" si="339"/>
        <v>4982.2325278174239</v>
      </c>
      <c r="GT163">
        <f t="shared" si="267"/>
        <v>2674.0066109783083</v>
      </c>
      <c r="GU163">
        <f t="shared" si="340"/>
        <v>5058.1441275147508</v>
      </c>
      <c r="GV163">
        <f t="shared" si="268"/>
        <v>2496.0320829564134</v>
      </c>
    </row>
    <row r="164" spans="1:204" ht="16.899999999999999">
      <c r="A164">
        <v>153</v>
      </c>
      <c r="B164">
        <f t="shared" si="229"/>
        <v>4.9804687499999997E-3</v>
      </c>
      <c r="C164" s="50">
        <f t="shared" si="230"/>
        <v>144.20325978699819</v>
      </c>
      <c r="D164" s="50">
        <f t="shared" si="231"/>
        <v>160.3813997633313</v>
      </c>
      <c r="E164" s="50">
        <f t="shared" si="232"/>
        <v>176.55953973966442</v>
      </c>
      <c r="G164" s="52">
        <f t="shared" si="233"/>
        <v>2.2889406315396537</v>
      </c>
      <c r="H164" s="52">
        <f t="shared" si="234"/>
        <v>2.5457365041798616</v>
      </c>
      <c r="I164" s="52">
        <f t="shared" si="235"/>
        <v>2.8025323768200701</v>
      </c>
      <c r="J164" s="52">
        <f>IF(C164&lt;Calculation!D$19,0,G164)</f>
        <v>2.2889406315396537</v>
      </c>
      <c r="K164" s="52">
        <f>IF(D164&lt;Calculation!D$19,0,H164)</f>
        <v>2.5457365041798616</v>
      </c>
      <c r="L164" s="52">
        <f>IF(E164&lt;Calculation!D$19,0,I164)</f>
        <v>2.8025323768200701</v>
      </c>
      <c r="M164" s="52">
        <f>IF(IF(C164&lt;Calculation!D$19,0,C164*(R$3/(R$2+R$3)))&gt;0,$H$2*SIN(2*PI()*$E$2*B164)+$H$5,0)</f>
        <v>2.3053451260310265</v>
      </c>
      <c r="N164" s="52">
        <f>IF(IF(D164&lt;Calculation!D$19,0,D164*(R$3/(R$2+R$3)))&gt;0,$J$2*SIN(2*PI()*$E$2*B164)+$J$5,0)</f>
        <v>2.3680130919441247</v>
      </c>
      <c r="O164" s="52">
        <f>IF(IF(E164&lt;Calculation!D$19,0,E164*(R$3/(R$2+R$3)))&gt;0,$L$2*SIN(2*PI()*$E$2*B164)+$L$5,0)</f>
        <v>2.4372284835051197</v>
      </c>
      <c r="Q164" s="55">
        <f>(M164/Design!C$43)*10^3</f>
        <v>256.14945844789185</v>
      </c>
      <c r="R164" s="55">
        <f>(N164/Design!C$43)*10^3</f>
        <v>263.11256577156939</v>
      </c>
      <c r="S164" s="55">
        <f>(O164/Design!C$43)*10^3</f>
        <v>270.8031648339022</v>
      </c>
      <c r="U164" s="55">
        <f>(($H$2*SIN(2*PI()*$E$2*B164)+$H$5)/Design!C$43)*10^3</f>
        <v>256.14945844789185</v>
      </c>
      <c r="V164" s="55">
        <f>(($J$2*SIN(2*PI()*$E$2*B164)+$J$5)/Design!C$43)*10^3</f>
        <v>263.11256577156939</v>
      </c>
      <c r="W164" s="55">
        <f>(($L$2*SIN(2*PI()*$E$2*B164)+$L$5)/Design!C$43)*10^3</f>
        <v>270.8031648339022</v>
      </c>
      <c r="Y164" s="99">
        <f>IF(C164&lt;('LED Curve'!$D$14*(U164/$W$2)^3+'LED Curve'!$D$15*(U164/$W$2)^2+'LED Curve'!$D$16*(U164/$W$2)^1+'LED Curve'!$D$17)*$AC$2+((R$5-1)*Design!C$18),0,         ('LED Curve'!$D$14*(U164/$W$2)^3+'LED Curve'!$D$15*(U164/$W$2)^2+'LED Curve'!$D$16*(U164/$W$2)^1+'LED Curve'!$D$17)*$AC$2)</f>
        <v>26.967247759044589</v>
      </c>
      <c r="Z164" s="99">
        <f>IF(Y164=0,0,IF(C164&lt;Y164+('LED Curve'!$D$14*(U164/$W$3)^3+'LED Curve'!$D$15*(U164/$W$3)^2+'LED Curve'!$D$16*(U164/$W$3)^1+'LED Curve'!$D$17)*$AC$3+((R$5-2)*Design!C$18),0,         ('LED Curve'!$D$14*(U164/$W$3)^3+'LED Curve'!$D$15*(U164/$W$3)^2+'LED Curve'!$D$16*(U164/$W$3)^1+'LED Curve'!$D$17)*$AC$3))</f>
        <v>67.418119397611477</v>
      </c>
      <c r="AA164" s="99">
        <f>IF(Z164=0,0,IF(C164&lt;(SUM(Y164:Z164)+('LED Curve'!$D$14*(U164/$W$4)^3+'LED Curve'!$D$15*(U164/$W$4)^2+'LED Curve'!$D$16*(U164/$W$4)^1+'LED Curve'!$D$17)*$AC$4+((R$5-3)*Design!C$18)),0,         ('LED Curve'!$D$14*(U164/$W$4)^3+'LED Curve'!$D$15*(U164/$W$4)^2+'LED Curve'!$D$16*(U164/$W$4)^1+'LED Curve'!$D$17)*$AC$4))</f>
        <v>0</v>
      </c>
      <c r="AB164" s="99">
        <f>IF(AA164=0,0,IF(C164&lt;(SUM(Y164:AA164)+('LED Curve'!$D$14*(U164/$W$5)^3+'LED Curve'!$D$15*(U164/$W$5)^2+'LED Curve'!$D$16*(U164/$W$5)^1+'LED Curve'!$D$17)*$AC$5+((R$5-4)*Design!C$18)),0,         ('LED Curve'!$D$14*(U164/$W$5)^3+'LED Curve'!$D$15*(U164/$W$5)^2+'LED Curve'!$D$16*(U164/$W$5)^1+'LED Curve'!$D$17)*$AC$5))</f>
        <v>0</v>
      </c>
      <c r="AC164" s="99">
        <f>IF(AB164=0,0,IF(C164&lt;(SUM(Y164:AB164)+ ('LED Curve'!$D$14*(U164/$W$6)^3+'LED Curve'!$D$15*(U164/$W$6)^2+'LED Curve'!$D$16*(U164/$W$6)^1+'LED Curve'!$D$17)*$AC$6+((R$5-5)*Design!C$18)),0,         ('LED Curve'!$D$14*(U164/$W$6)^3+'LED Curve'!$D$15*(U164/$W$6)^2+'LED Curve'!$D$16*(U164/$W$6)^1+'LED Curve'!$D$17)*$AC$6))</f>
        <v>0</v>
      </c>
      <c r="AD164" s="99">
        <f>IF(AC164=0,0,IF(C164&lt;(SUM(Y164:AC164)+('LED Curve'!$D$14*(U164/$Z$2)^3+'LED Curve'!$D$15*(U164/$Z$2)^2+'LED Curve'!$D$16*(U164/$Z$2)^1+'LED Curve'!$D$17)*$AE$2+((R$5-6)*Design!C$18)),0,         ('LED Curve'!$D$14*(U164/$Z$2)^3+'LED Curve'!$D$15*(U164/$Z$2)^2+'LED Curve'!$D$16*(U164/$Z$2)^1+'LED Curve'!$D$17)*$AE$2))</f>
        <v>0</v>
      </c>
      <c r="AE164" s="99">
        <f>IF(AD164=0,0,IF(C164&lt;(SUM(Y164:AD164)+('LED Curve'!$D$14*(U164/$Z$3)^3+'LED Curve'!$D$15*(U164/$Z$3)^2+'LED Curve'!$D$16*(U164/$Z$3)^1+'LED Curve'!$D$17)*$AE$3+((R$5-7)*Design!C$18)),0,         ('LED Curve'!$D$14*(U164/$Z$3)^3+'LED Curve'!$D$15*(U164/$Z$3)^2+'LED Curve'!$D$16*(U164/$Z$3)^1+'LED Curve'!$D$17)*$AE$3))</f>
        <v>0</v>
      </c>
      <c r="AF164" s="99">
        <f>IF(AE164=0,0,IF(C164&lt;(SUM(Y164:AE164)+('LED Curve'!$D$14*(U164/$Z$4)^3+'LED Curve'!$D$15*(U164/$Z$4)^2+'LED Curve'!$D$16*(U164/$Z$4)^1+'LED Curve'!$D$17)*$AE$4+((R$5-8)*Design!C$18)),0,         ('LED Curve'!$D$14*(U164/$Z$4)^3+'LED Curve'!$D$15*(U164/$Z$4)^2+'LED Curve'!$D$16*(U164/$Z$4)^1+'LED Curve'!$D$17)*$AE$4))</f>
        <v>0</v>
      </c>
      <c r="AG164" s="99">
        <f>IF(AF164=0,0,IF(C164&lt;(SUM(Y164:AF164)+('LED Curve'!$D$14*(U164/$Z$5)^3+'LED Curve'!$D$15*(U164/$Z$5)^2+'LED Curve'!$D$16*(U164/$Z$5)^1+'LED Curve'!$D$17)*$AE$5+((R$5-9)*Design!C$18)),0,         ('LED Curve'!$D$14*(U164/$Z$5)^3+'LED Curve'!$D$15*(U164/$Z$5)^2+'LED Curve'!$D$16*(U164/$Z$5)^1+'LED Curve'!$D$17)*$AE$5))</f>
        <v>0</v>
      </c>
      <c r="AH164" s="99">
        <f>IF(AG164=0,0,IF(C164&lt;(SUM(Y164:AG164)+('LED Curve'!$D$14*(U164/$Z$6)^3+'LED Curve'!$D$15*(U164/$Z$6)^2+'LED Curve'!$D$16*(U164/$Z$6)^1+'LED Curve'!$D$17)*$AE$6+((R$5-10)*Design!C$18)),0,         ('LED Curve'!$D$14*(U164/$Z$6)^3+'LED Curve'!$D$15*(U164/$Z$6)^2+'LED Curve'!$D$16*(U164/$Z$6)^1+'LED Curve'!$D$17)*$AE$6))</f>
        <v>0</v>
      </c>
      <c r="AI164">
        <f t="shared" si="269"/>
        <v>94.385367156656059</v>
      </c>
      <c r="AJ164" s="57">
        <f>IF(D164&lt;('LED Curve'!$D$14*(V164/$W$2)^3+'LED Curve'!$D$15*(V164/$W$2)^2+'LED Curve'!$D$16*(V164/$W$2)^1+'LED Curve'!$D$17)*$AC$2+((R$5-1)*Design!C$18),0,         ('LED Curve'!$D$14*(V164/$W$2)^3+'LED Curve'!$D$15*(V164/$W$2)^2+'LED Curve'!$D$16*(V164/$W$2)^1+'LED Curve'!$D$17)*$AC$2)</f>
        <v>26.977697847252294</v>
      </c>
      <c r="AK164" s="57">
        <f>IF(AJ164=0,0,IF(D164&lt;AJ164+('LED Curve'!$D$14*(V164/$W$3)^3+'LED Curve'!$D$15*(V164/$W$3)^2+'LED Curve'!$D$16*(V164/$W$3)^1+'LED Curve'!$D$17)*$AC$3+((R$5-1)*Design!C$18),0,         ('LED Curve'!$D$14*(V164/$W$3)^3+'LED Curve'!$D$15*(V164/$W$3)^2+'LED Curve'!$D$16*(V164/$W$3)^1+'LED Curve'!$D$17)*$AC$3))</f>
        <v>67.444244618130739</v>
      </c>
      <c r="AL164" s="57">
        <f>IF(AK164=0,0,IF(D164&lt;(SUM(AJ164:AK164)+('LED Curve'!$D$14*(V164/$W$4)^3+'LED Curve'!$D$15*(V164/$W$4)^2+'LED Curve'!$D$16*(V164/$W$4)^1+'LED Curve'!$D$17)*$AC$4+((R$5-1)*Design!C$18)),0,         ('LED Curve'!$D$14*(V164/$W$4)^3+'LED Curve'!$D$15*(V164/$W$4)^2+'LED Curve'!$D$16*(V164/$W$4)^1+'LED Curve'!$D$17)*$AC$4))</f>
        <v>60.699820156317664</v>
      </c>
      <c r="AM164" s="57">
        <f>IF(AL164=0,0,IF(D164&lt;(SUM(AJ164:AL164)+('LED Curve'!$D$14*(V164/$W$5)^3+'LED Curve'!$D$15*(V164/$W$5)^2+'LED Curve'!$D$16*(V164/$W$5)^1+'LED Curve'!$D$17)*$AC$5+((R$5-1)*Design!C$18)),0,         ('LED Curve'!$D$14*(V164/$W$5)^3+'LED Curve'!$D$15*(V164/$W$5)^2+'LED Curve'!$D$16*(V164/$W$5)^1+'LED Curve'!$D$17)*$AC$5))</f>
        <v>0</v>
      </c>
      <c r="AN164" s="57">
        <f>IF(AM164=0,0,IF(D164&lt;(SUM(AJ164:AM164)+ ('LED Curve'!$D$14*(V164/$W$6)^3+'LED Curve'!$D$15*(V164/$W$6)^2+'LED Curve'!$D$16*(V164/$W$6)^1+'LED Curve'!$D$17)*$AC$6+((R$5-1)*Design!C$18)),0,         ('LED Curve'!$D$14*(V164/$W$6)^3+'LED Curve'!$D$15*(V164/$W$6)^2+'LED Curve'!$D$16*(V164/$W$6)^1+'LED Curve'!$D$17)*$AC$6))</f>
        <v>0</v>
      </c>
      <c r="AO164" s="57">
        <f>IF(AN164=0,0,IF(D164&lt;(SUM(AJ164:AN164)+('LED Curve'!$D$14*(V164/$Z$2)^3+'LED Curve'!$D$15*(V164/$Z$2)^2+'LED Curve'!$D$16*(V164/$Z$2)^1+'LED Curve'!$D$17)*$AE$2+((R$5-1)*Design!C$18)),0,         ('LED Curve'!$D$14*(V164/$Z$2)^3+'LED Curve'!$D$15*(V164/$Z$2)^2+'LED Curve'!$D$16*(V164/$Z$2)^1+'LED Curve'!$D$17)*$AE$2))</f>
        <v>0</v>
      </c>
      <c r="AP164" s="57">
        <f>IF(AO164=0,0,IF(D164&lt;(SUM(AJ164:AO164)+('LED Curve'!$D$14*(V164/$Z$3)^3+'LED Curve'!$D$15*(V164/$Z$3)^2+'LED Curve'!$D$16*(V164/$Z$3)^1+'LED Curve'!$D$17)*$AE$3+((R$5-1)*Design!C$18)),0,         ('LED Curve'!$D$14*(V164/$Z$3)^3+'LED Curve'!$D$15*(V164/$Z$3)^2+'LED Curve'!$D$16*(V164/$Z$3)^1+'LED Curve'!$D$17)*$AE$3))</f>
        <v>0</v>
      </c>
      <c r="AQ164" s="57">
        <f>IF(AP164=0,0,IF(D164&lt;(SUM(AJ164:AP164)+('LED Curve'!$D$14*(V164/$Z$4)^3+'LED Curve'!$D$15*(V164/$Z$4)^2+'LED Curve'!$D$16*(V164/$Z$4)^1+'LED Curve'!$D$17)*$AE$4+((R$5-1)*Design!C$18)),0,         ('LED Curve'!$D$14*(V164/$Z$4)^3+'LED Curve'!$D$15*(V164/$Z$4)^2+'LED Curve'!$D$16*(V164/$Z$4)^1+'LED Curve'!$D$17)*$AE$4))</f>
        <v>0</v>
      </c>
      <c r="AR164" s="57">
        <f>IF(AQ164=0,0,IF(D164&lt;(SUM(AJ164:AQ164)+('LED Curve'!$D$14*(V164/$Z$5)^3+'LED Curve'!$D$15*(V164/$Z$5)^2+'LED Curve'!$D$16*(V164/$Z$5)^1+'LED Curve'!$D$17)*$AE$5+((R$5-1)*Design!C$18)),0,         ('LED Curve'!$D$14*(V164/$Z$5)^3+'LED Curve'!$D$15*(V164/$Z$5)^2+'LED Curve'!$D$16*(V164/$Z$5)^1+'LED Curve'!$D$17)*$AE$5))</f>
        <v>0</v>
      </c>
      <c r="AS164" s="57">
        <f>IF(AR164=0,0,IF(D164&lt;(SUM(AJ164:AR164)+('LED Curve'!$D$14*(V164/$Z$6)^3+'LED Curve'!$D$15*(V164/$Z$6)^2+'LED Curve'!$D$16*(V164/$Z$6)^1+'LED Curve'!$D$17)*$AE$6+((R$5-1)*Design!C$18)),0,         ('LED Curve'!$D$14*(V164/$Z$6)^3+'LED Curve'!$D$15*(V164/$Z$6)^2+'LED Curve'!$D$16*(V164/$Z$6)^1+'LED Curve'!$D$17)*$AE$6))</f>
        <v>0</v>
      </c>
      <c r="AU164" s="59">
        <f>IF(E164&lt;('LED Curve'!$D$14*(W164/$W$2)^3+'LED Curve'!$D$15*(W164/$W$2)^2+'LED Curve'!$D$16*(W164/$W$2)^1+'LED Curve'!$D$17)*$AC$2+((R$5-1)*Design!C$18),0,         ('LED Curve'!$D$14*(W164/$W$2)^3+'LED Curve'!$D$15*(W164/$W$2)^2+'LED Curve'!$D$16*(W164/$W$2)^1+'LED Curve'!$D$17)*$AC$2)</f>
        <v>26.973481524991481</v>
      </c>
      <c r="AV164" s="59">
        <f>IF(AU164=0,0,IF(E164&lt;AU164+('LED Curve'!$D$14*(W164/$W$3)^3+'LED Curve'!$D$15*(W164/$W$3)^2+'LED Curve'!$D$16*(W164/$W$3)^1+'LED Curve'!$D$17)*$AC$3+((R$5-2)*Design!C$18),0,         ('LED Curve'!$D$14*(W164/$W$3)^3+'LED Curve'!$D$15*(W164/$W$3)^2+'LED Curve'!$D$16*(W164/$W$3)^1+'LED Curve'!$D$17)*$AC$3))</f>
        <v>67.433703812478697</v>
      </c>
      <c r="AW164" s="59">
        <f>IF(AV164=0,0,IF(E164&lt;(SUM(AU164:AV164)+('LED Curve'!$D$14*(W164/$W$4)^3+'LED Curve'!$D$15*(W164/$W$4)^2+'LED Curve'!$D$16*(W164/$W$4)^1+'LED Curve'!$D$17)*$AC$4+((R$5-3)*Design!C$18)),0,         ('LED Curve'!$D$14*(W164/$W$4)^3+'LED Curve'!$D$15*(W164/$W$4)^2+'LED Curve'!$D$16*(W164/$W$4)^1+'LED Curve'!$D$17)*$AC$4))</f>
        <v>60.690333431230833</v>
      </c>
      <c r="AX164" s="59">
        <f>IF(AW164=0,0,IF(E164&lt;(SUM(AU164:AW164)+('LED Curve'!$D$14*(W164/$W$5)^3+'LED Curve'!$D$15*(W164/$W$5)^2+'LED Curve'!$D$16*(W164/$W$5)^1+'LED Curve'!$D$17)*$AC$5+((R$5-4)*Design!C$18)),0,         ('LED Curve'!$D$14*(W164/$W$5)^3+'LED Curve'!$D$15*(W164/$W$5)^2+'LED Curve'!$D$16*(W164/$W$5)^1+'LED Curve'!$D$17)*$AC$5))</f>
        <v>0</v>
      </c>
      <c r="AY164" s="59">
        <f>IF(AX164=0,0,IF(E164&lt;(SUM(AU164:AX164)+ ('LED Curve'!$D$14*(W164/$W$6)^3+'LED Curve'!$D$15*(W164/$W$6)^2+'LED Curve'!$D$16*(W164/$W$6)^1+'LED Curve'!$D$17)*$AC$6+((R$5-5)*Design!C$18)),0,         ('LED Curve'!$D$14*(W164/$W$6)^3+'LED Curve'!$D$15*(W164/$W$6)^2+'LED Curve'!$D$16*(W164/$W$6)^1+'LED Curve'!$D$17)*$AC$6))</f>
        <v>0</v>
      </c>
      <c r="AZ164" s="59">
        <f>IF(AY164=0,0,IF(E164&lt;(SUM(AU164:AY164)+('LED Curve'!$D$14*(W164/$Z$2)^3+'LED Curve'!$D$15*(W164/$Z$2)^2+'LED Curve'!$D$16*(W164/$Z$2)^1+'LED Curve'!$D$17)*$AE$2+((R$5-6)*Design!C$18)),0,         ('LED Curve'!$D$14*(W164/$Z$2)^3+'LED Curve'!$D$15*(W164/$Z$2)^2+'LED Curve'!$D$16*(W164/$Z$2)^1+'LED Curve'!$D$17)*$AE$2))</f>
        <v>0</v>
      </c>
      <c r="BA164" s="59">
        <f>IF(AZ164=0,0,IF(E164&lt;(SUM(AU164:AZ164)+('LED Curve'!$D$14*(W164/$Z$3)^3+'LED Curve'!$D$15*(W164/$Z$3)^2+'LED Curve'!$D$16*(W164/$Z$3)^1+'LED Curve'!$D$17)*$AE$3+((R$5-7)*Design!C$18)),0,         ('LED Curve'!$D$14*(W164/$Z$3)^3+'LED Curve'!$D$15*(W164/$Z$3)^2+'LED Curve'!$D$16*(W164/$Z$3)^1+'LED Curve'!$D$17)*$AE$3))</f>
        <v>0</v>
      </c>
      <c r="BB164" s="59">
        <f>IF(BA164=0,0,IF(E164&lt;(SUM(AU164:BA164)+('LED Curve'!$D$14*(W164/$Z$4)^3+'LED Curve'!$D$15*(W164/$Z$4)^2+'LED Curve'!$D$16*(W164/$Z$4)^1+'LED Curve'!$D$17)*$AE$4+((R$5-8)*Design!C$18)),0,         ('LED Curve'!$D$14*(W164/$Z$4)^3+'LED Curve'!$D$15*(W164/$Z$4)^2+'LED Curve'!$D$16*(W164/$Z$4)^1+'LED Curve'!$D$17)*$AE$4))</f>
        <v>0</v>
      </c>
      <c r="BC164" s="59">
        <f>IF(BB164=0,0,IF(E164&lt;(SUM(AU164:BB164)+('LED Curve'!$D$14*(W164/$Z$5)^3+'LED Curve'!$D$15*(W164/$Z$5)^2+'LED Curve'!$D$16*(W164/$Z$5)^1+'LED Curve'!$D$17)*$AE$5+((R$5-9)*Design!C$18)),0,         ('LED Curve'!$D$14*(W164/$Z$5)^3+'LED Curve'!$D$15*(W164/$Z$5)^2+'LED Curve'!$D$16*(W164/$Z$5)^1+'LED Curve'!$D$17)*$AE$5))</f>
        <v>0</v>
      </c>
      <c r="BD164" s="59">
        <f>IF(BC164=0,0,IF(E164&lt;(SUM(AU164:BC164)+('LED Curve'!$D$14*(W164/$Z$6)^3+'LED Curve'!$D$15*(W164/$Z$6)^2+'LED Curve'!$D$16*(W164/$Z$6)^1+'LED Curve'!$D$17)*$AE$6+((R$5-10)*Design!C$18)),0,         ('LED Curve'!$D$14*(W164/$Z$6)^3+'LED Curve'!$D$15*(W164/$Z$6)^2+'LED Curve'!$D$16*(W164/$Z$6)^1+'LED Curve'!$D$17)*$AE$6))</f>
        <v>0</v>
      </c>
      <c r="BE164">
        <f t="shared" si="270"/>
        <v>155.09751876870101</v>
      </c>
      <c r="BF164" s="64">
        <f t="shared" si="236"/>
        <v>256.14945844789185</v>
      </c>
      <c r="BG164" s="64">
        <f t="shared" si="237"/>
        <v>256.14945844789185</v>
      </c>
      <c r="BH164" s="64">
        <f t="shared" si="238"/>
        <v>0</v>
      </c>
      <c r="BI164" s="64">
        <f t="shared" si="239"/>
        <v>0</v>
      </c>
      <c r="BJ164" s="64">
        <f t="shared" si="240"/>
        <v>0</v>
      </c>
      <c r="BK164" s="64">
        <f t="shared" si="241"/>
        <v>0</v>
      </c>
      <c r="BL164" s="64">
        <f t="shared" si="242"/>
        <v>0</v>
      </c>
      <c r="BM164" s="64">
        <f t="shared" si="243"/>
        <v>0</v>
      </c>
      <c r="BN164" s="64">
        <f t="shared" si="244"/>
        <v>0</v>
      </c>
      <c r="BO164" s="64">
        <f t="shared" si="245"/>
        <v>0</v>
      </c>
      <c r="BQ164" s="67">
        <f t="shared" si="246"/>
        <v>263.11256577156939</v>
      </c>
      <c r="BR164" s="67">
        <f t="shared" si="247"/>
        <v>263.11256577156939</v>
      </c>
      <c r="BS164" s="67">
        <f t="shared" si="248"/>
        <v>263.11256577156939</v>
      </c>
      <c r="BT164" s="67">
        <f t="shared" si="249"/>
        <v>0</v>
      </c>
      <c r="BU164" s="67">
        <f t="shared" si="250"/>
        <v>0</v>
      </c>
      <c r="BV164" s="67">
        <f t="shared" si="251"/>
        <v>0</v>
      </c>
      <c r="BW164" s="67">
        <f t="shared" si="252"/>
        <v>0</v>
      </c>
      <c r="BX164" s="67">
        <f t="shared" si="253"/>
        <v>0</v>
      </c>
      <c r="BY164" s="67">
        <f t="shared" si="254"/>
        <v>0</v>
      </c>
      <c r="BZ164" s="67">
        <f t="shared" si="255"/>
        <v>0</v>
      </c>
      <c r="CB164" s="70">
        <f t="shared" si="256"/>
        <v>270.8031648339022</v>
      </c>
      <c r="CC164" s="70">
        <f t="shared" si="257"/>
        <v>270.8031648339022</v>
      </c>
      <c r="CD164" s="70">
        <f t="shared" si="258"/>
        <v>270.8031648339022</v>
      </c>
      <c r="CE164" s="70">
        <f t="shared" si="259"/>
        <v>0</v>
      </c>
      <c r="CF164" s="70">
        <f t="shared" si="260"/>
        <v>0</v>
      </c>
      <c r="CG164" s="70">
        <f t="shared" si="261"/>
        <v>0</v>
      </c>
      <c r="CH164" s="70">
        <f t="shared" si="262"/>
        <v>0</v>
      </c>
      <c r="CI164" s="70">
        <f t="shared" si="263"/>
        <v>0</v>
      </c>
      <c r="CJ164" s="70">
        <f t="shared" si="264"/>
        <v>0</v>
      </c>
      <c r="CK164" s="70">
        <f t="shared" si="265"/>
        <v>0</v>
      </c>
      <c r="CL164">
        <f t="shared" si="271"/>
        <v>812.4094945017066</v>
      </c>
      <c r="CM164" s="64">
        <f t="shared" si="272"/>
        <v>256.14945844789185</v>
      </c>
      <c r="CN164" s="64">
        <f t="shared" si="273"/>
        <v>256.14945844789185</v>
      </c>
      <c r="CO164" s="64">
        <f t="shared" si="274"/>
        <v>0</v>
      </c>
      <c r="CP164" s="64">
        <f t="shared" si="275"/>
        <v>0</v>
      </c>
      <c r="CQ164" s="64">
        <f t="shared" si="276"/>
        <v>0</v>
      </c>
      <c r="CR164" s="64">
        <f t="shared" si="277"/>
        <v>0</v>
      </c>
      <c r="CS164" s="64">
        <f t="shared" si="278"/>
        <v>0</v>
      </c>
      <c r="CT164" s="64">
        <f t="shared" si="279"/>
        <v>0</v>
      </c>
      <c r="CU164" s="64">
        <f t="shared" si="280"/>
        <v>0</v>
      </c>
      <c r="CV164" s="64">
        <f t="shared" si="281"/>
        <v>0</v>
      </c>
      <c r="CX164" s="103">
        <f t="shared" si="282"/>
        <v>263.11256577156939</v>
      </c>
      <c r="CY164" s="103">
        <f t="shared" si="283"/>
        <v>263.11256577156939</v>
      </c>
      <c r="CZ164" s="103">
        <f t="shared" si="284"/>
        <v>263.11256577156939</v>
      </c>
      <c r="DA164" s="103">
        <f t="shared" si="285"/>
        <v>0</v>
      </c>
      <c r="DB164" s="103">
        <f t="shared" si="286"/>
        <v>0</v>
      </c>
      <c r="DC164" s="103">
        <f t="shared" si="287"/>
        <v>0</v>
      </c>
      <c r="DD164" s="103">
        <f t="shared" si="288"/>
        <v>0</v>
      </c>
      <c r="DE164" s="103">
        <f t="shared" si="289"/>
        <v>0</v>
      </c>
      <c r="DF164" s="103">
        <f t="shared" si="290"/>
        <v>0</v>
      </c>
      <c r="DG164" s="103">
        <f t="shared" si="291"/>
        <v>0</v>
      </c>
      <c r="DI164" s="70">
        <f t="shared" si="292"/>
        <v>270.8031648339022</v>
      </c>
      <c r="DJ164" s="70">
        <f t="shared" si="293"/>
        <v>270.8031648339022</v>
      </c>
      <c r="DK164" s="70">
        <f t="shared" si="294"/>
        <v>270.8031648339022</v>
      </c>
      <c r="DL164" s="70">
        <f t="shared" si="295"/>
        <v>0</v>
      </c>
      <c r="DM164" s="70">
        <f t="shared" si="296"/>
        <v>0</v>
      </c>
      <c r="DN164" s="70">
        <f t="shared" si="297"/>
        <v>0</v>
      </c>
      <c r="DO164" s="70">
        <f t="shared" si="298"/>
        <v>0</v>
      </c>
      <c r="DP164" s="70">
        <f t="shared" si="299"/>
        <v>0</v>
      </c>
      <c r="DQ164" s="70">
        <f t="shared" si="300"/>
        <v>0</v>
      </c>
      <c r="DR164" s="70">
        <f t="shared" si="301"/>
        <v>0</v>
      </c>
      <c r="DT164">
        <f t="shared" si="302"/>
        <v>36.937586900860246</v>
      </c>
      <c r="DU164">
        <f t="shared" si="303"/>
        <v>42.198361593765867</v>
      </c>
      <c r="DV164">
        <f t="shared" si="304"/>
        <v>47.812882143118252</v>
      </c>
      <c r="DX164">
        <f t="shared" si="305"/>
        <v>1.2825904161039781</v>
      </c>
      <c r="DY164">
        <f t="shared" si="306"/>
        <v>1.2918825805901912</v>
      </c>
      <c r="DZ164">
        <f t="shared" si="307"/>
        <v>1.3020821387031756</v>
      </c>
      <c r="EB164">
        <f t="shared" si="308"/>
        <v>6.9076459093093963</v>
      </c>
      <c r="EC164">
        <f t="shared" si="309"/>
        <v>17.269114773273493</v>
      </c>
      <c r="ED164">
        <f t="shared" si="310"/>
        <v>0</v>
      </c>
      <c r="EE164">
        <f t="shared" si="311"/>
        <v>0</v>
      </c>
      <c r="EF164">
        <f t="shared" si="312"/>
        <v>0</v>
      </c>
      <c r="EG164">
        <f t="shared" si="313"/>
        <v>0</v>
      </c>
      <c r="EH164">
        <f t="shared" si="314"/>
        <v>0</v>
      </c>
      <c r="EI164">
        <f t="shared" si="315"/>
        <v>0</v>
      </c>
      <c r="EJ164">
        <f t="shared" si="316"/>
        <v>0</v>
      </c>
      <c r="EK164">
        <f t="shared" si="317"/>
        <v>0</v>
      </c>
      <c r="EM164">
        <f t="shared" si="318"/>
        <v>7.0981712992006951</v>
      </c>
      <c r="EN164">
        <f t="shared" si="319"/>
        <v>17.74542824800174</v>
      </c>
      <c r="EO164">
        <f t="shared" si="320"/>
        <v>15.970885423201565</v>
      </c>
      <c r="EP164">
        <f t="shared" si="321"/>
        <v>0</v>
      </c>
      <c r="EQ164">
        <f t="shared" si="322"/>
        <v>0</v>
      </c>
      <c r="ER164">
        <f t="shared" si="323"/>
        <v>0</v>
      </c>
      <c r="ES164">
        <f t="shared" si="324"/>
        <v>0</v>
      </c>
      <c r="ET164">
        <f t="shared" si="325"/>
        <v>0</v>
      </c>
      <c r="EU164">
        <f t="shared" si="326"/>
        <v>0</v>
      </c>
      <c r="EV164">
        <f t="shared" si="327"/>
        <v>0</v>
      </c>
      <c r="EX164">
        <f t="shared" si="328"/>
        <v>7.3045041635564845</v>
      </c>
      <c r="EY164">
        <f t="shared" si="329"/>
        <v>18.261260408891207</v>
      </c>
      <c r="EZ164">
        <f t="shared" si="330"/>
        <v>16.435134368002089</v>
      </c>
      <c r="FA164">
        <f t="shared" si="331"/>
        <v>0</v>
      </c>
      <c r="FB164">
        <f t="shared" si="332"/>
        <v>0</v>
      </c>
      <c r="FC164">
        <f t="shared" si="333"/>
        <v>0</v>
      </c>
      <c r="FD164">
        <f t="shared" si="334"/>
        <v>0</v>
      </c>
      <c r="FE164">
        <f t="shared" si="335"/>
        <v>0</v>
      </c>
      <c r="FF164">
        <f t="shared" si="336"/>
        <v>0</v>
      </c>
      <c r="FG164">
        <f t="shared" si="337"/>
        <v>0</v>
      </c>
      <c r="FJ164">
        <f>IF($W$2=0,0,IF(BF164&lt;=0,0,('LED Curve'!$D$19*(BF164/$W$2)^3+'LED Curve'!$D$20*(BF164/$W$2)^2+'LED Curve'!$D$21*(BF164/$W$2)^1+'LED Curve'!$D$22)*$AC$2*$W$2))</f>
        <v>851.85703734420952</v>
      </c>
      <c r="FK164">
        <f>IF($W$3=0,0,IF(BG164&lt;=0,0,('LED Curve'!$D$19*(BG164/$W$3)^3+'LED Curve'!$D$20*(BG164/$W$3)^2+'LED Curve'!$D$21*(BG164/$W$3)^1+'LED Curve'!$D$22)*$AC$3*$W$3))</f>
        <v>2129.6425933605237</v>
      </c>
      <c r="FL164">
        <f>IF($W$4=0,0,IF(BH164&lt;=0,0,('LED Curve'!$D$19*(BH164/$W$4)^3+'LED Curve'!$D$20*(BH164/$W$4)^2+'LED Curve'!$D$21*(BH164/$W$4)^1+'LED Curve'!$D$22)*$AC$4*$W$4))</f>
        <v>0</v>
      </c>
      <c r="FM164">
        <f>IF($W$5=0,0,IF(BI164&lt;=0,0,('LED Curve'!$D$19*(BI164/$W$5)^3+'LED Curve'!$D$20*(BI164/$W$5)^2+'LED Curve'!$D$21*(BI164/$W$5)^1+'LED Curve'!$D$22)*$AC$5*$W$5))</f>
        <v>0</v>
      </c>
      <c r="FN164">
        <f>IF($W$6=0,0,IF(BJ164&lt;=0,0,('LED Curve'!$D$19*(BJ164/$W$6)^3+'LED Curve'!$D$20*(BJ164/$W$6)^2+'LED Curve'!$D$21*(BJ164/$W$6)^1+'LED Curve'!$D$22)*$AC$6*$W$6))</f>
        <v>0</v>
      </c>
      <c r="FO164">
        <f>IF($Z$2=0,0,IF(BK164&lt;=0,0,('LED Curve'!$D$19*(BK164/$Z$2)^3+'LED Curve'!$D$20*(BK164/$Z$2)^2+'LED Curve'!$D$21*(BK164/$Z$2)^1+'LED Curve'!$D$22)*$AE$2*$Z$2))</f>
        <v>0</v>
      </c>
      <c r="FP164">
        <f>IF($Z$3=0,0,IF(BL164&lt;=0,0,('LED Curve'!$D$19*(BL164/$Z$3)^3+'LED Curve'!$D$20*(BL164/$Z$3)^2+'LED Curve'!$D$21*(BL164/$Z$3)^1+'LED Curve'!$D$22)*$AE$3*$Z$3))</f>
        <v>0</v>
      </c>
      <c r="FQ164">
        <f>IF($Z$4=0,0,IF(BM164&lt;=0,0,('LED Curve'!$D$19*(BM164/$Z$4)^3+'LED Curve'!$D$20*(BM164/$Z$4)^2+'LED Curve'!$D$21*(BM164/$Z$4)^1+'LED Curve'!$D$22)*$AE$4*$Z$4))</f>
        <v>0</v>
      </c>
      <c r="FR164">
        <f>IF($Z$5=0,0,IF(BN164&lt;=0,0,('LED Curve'!$D$19*(BN164/$Z$5)^3+'LED Curve'!$D$20*(BN164/$Z$5)^2+'LED Curve'!$D$21*(BN164/$Z$5)^1+'LED Curve'!$D$22)*$AE$5*$Z$5))</f>
        <v>0</v>
      </c>
      <c r="FS164">
        <f>IF($Z$6=0,0,IF(BO164&lt;=0,0,('LED Curve'!$D$19*(BO164/$Z$6)^3+'LED Curve'!$D$20*(BO164/$Z$6)^2+'LED Curve'!$D$21*(BO164/$Z$6)^1+'LED Curve'!$D$22)*$AE$6*$Z$6))</f>
        <v>0</v>
      </c>
      <c r="FU164">
        <f>IF($W$2=0,0,IF(BQ164&lt;=0,0,('LED Curve'!$D$19*(BQ164/$W$2)^3+'LED Curve'!$D$20*(BQ164/$W$2)^2+'LED Curve'!$D$21*(BQ164/$W$2)^1+'LED Curve'!$D$22)*$AC$2*$W$2))</f>
        <v>864.55843201196171</v>
      </c>
      <c r="FV164">
        <f>IF($W$3=0,0,IF(BR164&lt;=0,0,('LED Curve'!$D$19*(BR164/$W$3)^3+'LED Curve'!$D$20*(BR164/$W$3)^2+'LED Curve'!$D$21*(BR164/$W$3)^1+'LED Curve'!$D$22)*$AC$3*$W$3))</f>
        <v>2161.3960800299042</v>
      </c>
      <c r="FW164">
        <f>IF($W$4=0,0,IF(BS164&lt;=0,0,('LED Curve'!$D$19*(BS164/$W$4)^3+'LED Curve'!$D$20*(BS164/$W$4)^2+'LED Curve'!$D$21*(BS164/$W$4)^1+'LED Curve'!$D$22)*$AC$4*$W$4))</f>
        <v>1945.2564720269138</v>
      </c>
      <c r="FX164">
        <f>IF($W$5=0,0,IF(BT164&lt;=0,0,('LED Curve'!$D$19*(BT164/$W$5)^3+'LED Curve'!$D$20*(BT164/$W$5)^2+'LED Curve'!$D$21*(BT164/$W$5)^1+'LED Curve'!$D$22)*$AC$5*$W$5))</f>
        <v>0</v>
      </c>
      <c r="FY164">
        <f>IF($W$6=0,0,IF(BU164&lt;=0,0,('LED Curve'!$D$19*(BU164/$W$6)^3+'LED Curve'!$D$20*(BU164/$W$6)^2+'LED Curve'!$D$21*(BU164/$W$6)^1+'LED Curve'!$D$22)*$AC$6*$W$6))</f>
        <v>0</v>
      </c>
      <c r="FZ164">
        <f>IF($Z$2=0,0,IF(BV164&lt;=0,0,('LED Curve'!$D$19*(BV164/$Z$2)^3+'LED Curve'!$D$20*(BV164/$Z$2)^2+'LED Curve'!$D$21*(BV164/$Z$2)^1+'LED Curve'!$D$22)*$AE$2*$Z$2))</f>
        <v>0</v>
      </c>
      <c r="GA164">
        <f>IF($Z$3=0,0,IF(BW164&lt;=0,0,('LED Curve'!$D$19*(BW164/$Z$3)^3+'LED Curve'!$D$20*(BW164/$Z$3)^2+'LED Curve'!$D$21*(BW164/$Z$3)^1+'LED Curve'!$D$22)*$AE$3*$Z$3))</f>
        <v>0</v>
      </c>
      <c r="GB164">
        <f>IF($Z$4=0,0,IF(BX164&lt;=0,0,('LED Curve'!$D$19*(BX164/$Z$4)^3+'LED Curve'!$D$20*(BX164/$Z$4)^2+'LED Curve'!$D$21*(BX164/$Z$4)^1+'LED Curve'!$D$22)*$AE$4*$Z$4))</f>
        <v>0</v>
      </c>
      <c r="GC164">
        <f>IF($Z$5=0,0,IF(BY164&lt;=0,0,('LED Curve'!$D$19*(BY164/$Z$5)^3+'LED Curve'!$D$20*(BY164/$Z$5)^2+'LED Curve'!$D$21*(BY164/$Z$5)^1+'LED Curve'!$D$22)*$AE$5*$Z$5))</f>
        <v>0</v>
      </c>
      <c r="GD164">
        <f>IF($Z$6=0,0,IF(BZ164&lt;=0,0,('LED Curve'!$D$19*(BZ164/$Z$6)^3+'LED Curve'!$D$20*(BZ164/$Z$6)^2+'LED Curve'!$D$21*(BZ164/$Z$6)^1+'LED Curve'!$D$22)*$AE$6*$Z$6))</f>
        <v>0</v>
      </c>
      <c r="GF164">
        <f>IF($W$2=0,0,IF(CB164&lt;=0,0,('LED Curve'!$D$19*(CB164/$W$2)^3+'LED Curve'!$D$20*(CB164/$W$2)^2+'LED Curve'!$D$21*(CB164/$W$2)^1+'LED Curve'!$D$22)*$AC$2*$W$2))</f>
        <v>877.71404448517967</v>
      </c>
      <c r="GG164">
        <f>IF($W$3=0,0,IF(CC164&lt;=0,0,('LED Curve'!$D$19*(CC164/$W$3)^3+'LED Curve'!$D$20*(CC164/$W$3)^2+'LED Curve'!$D$21*(CC164/$W$3)^1+'LED Curve'!$D$22)*$AC$3*$W$3))</f>
        <v>2194.2851112129492</v>
      </c>
      <c r="GH164">
        <f>IF($W$4=0,0,IF(CD164&lt;=0,0,('LED Curve'!$D$19*(CD164/$W$4)^3+'LED Curve'!$D$20*(CD164/$W$4)^2+'LED Curve'!$D$21*(CD164/$W$4)^1+'LED Curve'!$D$22)*$AC$4*$W$4))</f>
        <v>1974.8566000916542</v>
      </c>
      <c r="GI164">
        <f>IF($W$5=0,0,IF(CE164&lt;=0,0,('LED Curve'!$D$19*(CE164/$W$5)^3+'LED Curve'!$D$20*(CE164/$W$5)^2+'LED Curve'!$D$21*(CE164/$W$5)^1+'LED Curve'!$D$22)*$AC$5*$W$5))</f>
        <v>0</v>
      </c>
      <c r="GJ164">
        <f>IF($W$6=0,0,IF(CF164&lt;=0,0,('LED Curve'!$D$19*(CF164/$W$6)^3+'LED Curve'!$D$20*(CF164/$W$6)^2+'LED Curve'!$D$21*(CF164/$W$6)^1+'LED Curve'!$D$22)*$AC$6*$W$6))</f>
        <v>0</v>
      </c>
      <c r="GK164">
        <f>IF($Z$2=0,0,IF(CG164&lt;=0,0,('LED Curve'!$D$19*(CG164/$Z$2)^3+'LED Curve'!$D$20*(CG164/$Z$2)^2+'LED Curve'!$D$21*(CG164/$Z$2)^1+'LED Curve'!$D$22)*$AE$2*$Z$2))</f>
        <v>0</v>
      </c>
      <c r="GL164">
        <f>IF($Z$3=0,0,IF(CH164&lt;=0,0,('LED Curve'!$D$19*(CH164/$Z$3)^3+'LED Curve'!$D$20*(CH164/$Z$3)^2+'LED Curve'!$D$21*(CH164/$Z$3)^1+'LED Curve'!$D$22)*$AE$3*$Z$3))</f>
        <v>0</v>
      </c>
      <c r="GM164">
        <f>IF($Z$4=0,0,IF(CI164&lt;=0,0,('LED Curve'!$D$19*(CI164/$Z$4)^3+'LED Curve'!$D$20*(CI164/$Z$4)^2+'LED Curve'!$D$21*(CI164/$Z$4)^1+'LED Curve'!$D$22)*$AE$4*$Z$4))</f>
        <v>0</v>
      </c>
      <c r="GN164">
        <f>IF($Z$5=0,0,IF(CJ164&lt;=0,0,('LED Curve'!$D$19*(CJ164/$Z$5)^3+'LED Curve'!$D$20*(CJ164/$Z$5)^2+'LED Curve'!$D$21*(CJ164/$Z$5)^1+'LED Curve'!$D$22)*$AE$5*$Z$5))</f>
        <v>0</v>
      </c>
      <c r="GO164">
        <f>IF($Z$6=0,0,IF(CK164&lt;=0,0,('LED Curve'!$D$19*(CK164/$Z$6)^3+'LED Curve'!$D$20*(CK164/$Z$6)^2+'LED Curve'!$D$21*(CK164/$Z$6)^1+'LED Curve'!$D$22)*$AE$6*$Z$6))</f>
        <v>0</v>
      </c>
      <c r="GQ164">
        <f t="shared" si="338"/>
        <v>2981.4996307047331</v>
      </c>
      <c r="GR164">
        <f t="shared" si="266"/>
        <v>1216.6037452871551</v>
      </c>
      <c r="GS164">
        <f t="shared" si="339"/>
        <v>4971.2109840687799</v>
      </c>
      <c r="GT164">
        <f t="shared" si="267"/>
        <v>2662.9850672296643</v>
      </c>
      <c r="GU164">
        <f t="shared" si="340"/>
        <v>5046.855755789783</v>
      </c>
      <c r="GV164">
        <f t="shared" si="268"/>
        <v>2484.7437112314456</v>
      </c>
    </row>
    <row r="165" spans="1:204" ht="16.899999999999999">
      <c r="A165">
        <v>154</v>
      </c>
      <c r="B165">
        <f t="shared" si="229"/>
        <v>5.0130208333333337E-3</v>
      </c>
      <c r="C165" s="50">
        <f t="shared" si="230"/>
        <v>143.62624813181318</v>
      </c>
      <c r="D165" s="50">
        <f t="shared" si="231"/>
        <v>159.74027570201463</v>
      </c>
      <c r="E165" s="50">
        <f t="shared" si="232"/>
        <v>175.8543032722161</v>
      </c>
      <c r="G165" s="52">
        <f t="shared" si="233"/>
        <v>2.279781716377987</v>
      </c>
      <c r="H165" s="52">
        <f t="shared" si="234"/>
        <v>2.53555993177801</v>
      </c>
      <c r="I165" s="52">
        <f t="shared" si="235"/>
        <v>2.791338147178033</v>
      </c>
      <c r="J165" s="52">
        <f>IF(C165&lt;Calculation!D$19,0,G165)</f>
        <v>2.279781716377987</v>
      </c>
      <c r="K165" s="52">
        <f>IF(D165&lt;Calculation!D$19,0,H165)</f>
        <v>2.53555993177801</v>
      </c>
      <c r="L165" s="52">
        <f>IF(E165&lt;Calculation!D$19,0,I165)</f>
        <v>2.791338147178033</v>
      </c>
      <c r="M165" s="52">
        <f>IF(IF(C165&lt;Calculation!D$19,0,C165*(R$3/(R$2+R$3)))&gt;0,$H$2*SIN(2*PI()*$E$2*B165)+$H$5,0)</f>
        <v>2.2961862108693598</v>
      </c>
      <c r="N165" s="52">
        <f>IF(IF(D165&lt;Calculation!D$19,0,D165*(R$3/(R$2+R$3)))&gt;0,$J$2*SIN(2*PI()*$E$2*B165)+$J$5,0)</f>
        <v>2.3578365195422726</v>
      </c>
      <c r="O165" s="52">
        <f>IF(IF(E165&lt;Calculation!D$19,0,E165*(R$3/(R$2+R$3)))&gt;0,$L$2*SIN(2*PI()*$E$2*B165)+$L$5,0)</f>
        <v>2.4260342538630821</v>
      </c>
      <c r="Q165" s="55">
        <f>(M165/Design!C$43)*10^3</f>
        <v>255.13180120770662</v>
      </c>
      <c r="R165" s="55">
        <f>(N165/Design!C$43)*10^3</f>
        <v>261.98183550469696</v>
      </c>
      <c r="S165" s="55">
        <f>(O165/Design!C$43)*10^3</f>
        <v>269.55936154034242</v>
      </c>
      <c r="U165" s="55">
        <f>(($H$2*SIN(2*PI()*$E$2*B165)+$H$5)/Design!C$43)*10^3</f>
        <v>255.13180120770662</v>
      </c>
      <c r="V165" s="55">
        <f>(($J$2*SIN(2*PI()*$E$2*B165)+$J$5)/Design!C$43)*10^3</f>
        <v>261.98183550469696</v>
      </c>
      <c r="W165" s="55">
        <f>(($L$2*SIN(2*PI()*$E$2*B165)+$L$5)/Design!C$43)*10^3</f>
        <v>269.55936154034242</v>
      </c>
      <c r="Y165" s="99">
        <f>IF(C165&lt;('LED Curve'!$D$14*(U165/$W$2)^3+'LED Curve'!$D$15*(U165/$W$2)^2+'LED Curve'!$D$16*(U165/$W$2)^1+'LED Curve'!$D$17)*$AC$2+((R$5-1)*Design!C$18),0,         ('LED Curve'!$D$14*(U165/$W$2)^3+'LED Curve'!$D$15*(U165/$W$2)^2+'LED Curve'!$D$16*(U165/$W$2)^1+'LED Curve'!$D$17)*$AC$2)</f>
        <v>26.964617167451465</v>
      </c>
      <c r="Z165" s="99">
        <f>IF(Y165=0,0,IF(C165&lt;Y165+('LED Curve'!$D$14*(U165/$W$3)^3+'LED Curve'!$D$15*(U165/$W$3)^2+'LED Curve'!$D$16*(U165/$W$3)^1+'LED Curve'!$D$17)*$AC$3+((R$5-2)*Design!C$18),0,         ('LED Curve'!$D$14*(U165/$W$3)^3+'LED Curve'!$D$15*(U165/$W$3)^2+'LED Curve'!$D$16*(U165/$W$3)^1+'LED Curve'!$D$17)*$AC$3))</f>
        <v>67.411542918628669</v>
      </c>
      <c r="AA165" s="99">
        <f>IF(Z165=0,0,IF(C165&lt;(SUM(Y165:Z165)+('LED Curve'!$D$14*(U165/$W$4)^3+'LED Curve'!$D$15*(U165/$W$4)^2+'LED Curve'!$D$16*(U165/$W$4)^1+'LED Curve'!$D$17)*$AC$4+((R$5-3)*Design!C$18)),0,         ('LED Curve'!$D$14*(U165/$W$4)^3+'LED Curve'!$D$15*(U165/$W$4)^2+'LED Curve'!$D$16*(U165/$W$4)^1+'LED Curve'!$D$17)*$AC$4))</f>
        <v>0</v>
      </c>
      <c r="AB165" s="99">
        <f>IF(AA165=0,0,IF(C165&lt;(SUM(Y165:AA165)+('LED Curve'!$D$14*(U165/$W$5)^3+'LED Curve'!$D$15*(U165/$W$5)^2+'LED Curve'!$D$16*(U165/$W$5)^1+'LED Curve'!$D$17)*$AC$5+((R$5-4)*Design!C$18)),0,         ('LED Curve'!$D$14*(U165/$W$5)^3+'LED Curve'!$D$15*(U165/$W$5)^2+'LED Curve'!$D$16*(U165/$W$5)^1+'LED Curve'!$D$17)*$AC$5))</f>
        <v>0</v>
      </c>
      <c r="AC165" s="99">
        <f>IF(AB165=0,0,IF(C165&lt;(SUM(Y165:AB165)+ ('LED Curve'!$D$14*(U165/$W$6)^3+'LED Curve'!$D$15*(U165/$W$6)^2+'LED Curve'!$D$16*(U165/$W$6)^1+'LED Curve'!$D$17)*$AC$6+((R$5-5)*Design!C$18)),0,         ('LED Curve'!$D$14*(U165/$W$6)^3+'LED Curve'!$D$15*(U165/$W$6)^2+'LED Curve'!$D$16*(U165/$W$6)^1+'LED Curve'!$D$17)*$AC$6))</f>
        <v>0</v>
      </c>
      <c r="AD165" s="99">
        <f>IF(AC165=0,0,IF(C165&lt;(SUM(Y165:AC165)+('LED Curve'!$D$14*(U165/$Z$2)^3+'LED Curve'!$D$15*(U165/$Z$2)^2+'LED Curve'!$D$16*(U165/$Z$2)^1+'LED Curve'!$D$17)*$AE$2+((R$5-6)*Design!C$18)),0,         ('LED Curve'!$D$14*(U165/$Z$2)^3+'LED Curve'!$D$15*(U165/$Z$2)^2+'LED Curve'!$D$16*(U165/$Z$2)^1+'LED Curve'!$D$17)*$AE$2))</f>
        <v>0</v>
      </c>
      <c r="AE165" s="99">
        <f>IF(AD165=0,0,IF(C165&lt;(SUM(Y165:AD165)+('LED Curve'!$D$14*(U165/$Z$3)^3+'LED Curve'!$D$15*(U165/$Z$3)^2+'LED Curve'!$D$16*(U165/$Z$3)^1+'LED Curve'!$D$17)*$AE$3+((R$5-7)*Design!C$18)),0,         ('LED Curve'!$D$14*(U165/$Z$3)^3+'LED Curve'!$D$15*(U165/$Z$3)^2+'LED Curve'!$D$16*(U165/$Z$3)^1+'LED Curve'!$D$17)*$AE$3))</f>
        <v>0</v>
      </c>
      <c r="AF165" s="99">
        <f>IF(AE165=0,0,IF(C165&lt;(SUM(Y165:AE165)+('LED Curve'!$D$14*(U165/$Z$4)^3+'LED Curve'!$D$15*(U165/$Z$4)^2+'LED Curve'!$D$16*(U165/$Z$4)^1+'LED Curve'!$D$17)*$AE$4+((R$5-8)*Design!C$18)),0,         ('LED Curve'!$D$14*(U165/$Z$4)^3+'LED Curve'!$D$15*(U165/$Z$4)^2+'LED Curve'!$D$16*(U165/$Z$4)^1+'LED Curve'!$D$17)*$AE$4))</f>
        <v>0</v>
      </c>
      <c r="AG165" s="99">
        <f>IF(AF165=0,0,IF(C165&lt;(SUM(Y165:AF165)+('LED Curve'!$D$14*(U165/$Z$5)^3+'LED Curve'!$D$15*(U165/$Z$5)^2+'LED Curve'!$D$16*(U165/$Z$5)^1+'LED Curve'!$D$17)*$AE$5+((R$5-9)*Design!C$18)),0,         ('LED Curve'!$D$14*(U165/$Z$5)^3+'LED Curve'!$D$15*(U165/$Z$5)^2+'LED Curve'!$D$16*(U165/$Z$5)^1+'LED Curve'!$D$17)*$AE$5))</f>
        <v>0</v>
      </c>
      <c r="AH165" s="99">
        <f>IF(AG165=0,0,IF(C165&lt;(SUM(Y165:AG165)+('LED Curve'!$D$14*(U165/$Z$6)^3+'LED Curve'!$D$15*(U165/$Z$6)^2+'LED Curve'!$D$16*(U165/$Z$6)^1+'LED Curve'!$D$17)*$AE$6+((R$5-10)*Design!C$18)),0,         ('LED Curve'!$D$14*(U165/$Z$6)^3+'LED Curve'!$D$15*(U165/$Z$6)^2+'LED Curve'!$D$16*(U165/$Z$6)^1+'LED Curve'!$D$17)*$AE$6))</f>
        <v>0</v>
      </c>
      <c r="AI165">
        <f t="shared" si="269"/>
        <v>94.376160086080134</v>
      </c>
      <c r="AJ165" s="57">
        <f>IF(D165&lt;('LED Curve'!$D$14*(V165/$W$2)^3+'LED Curve'!$D$15*(V165/$W$2)^2+'LED Curve'!$D$16*(V165/$W$2)^1+'LED Curve'!$D$17)*$AC$2+((R$5-1)*Design!C$18),0,         ('LED Curve'!$D$14*(V165/$W$2)^3+'LED Curve'!$D$15*(V165/$W$2)^2+'LED Curve'!$D$16*(V165/$W$2)^1+'LED Curve'!$D$17)*$AC$2)</f>
        <v>26.97690824399594</v>
      </c>
      <c r="AK165" s="57">
        <f>IF(AJ165=0,0,IF(D165&lt;AJ165+('LED Curve'!$D$14*(V165/$W$3)^3+'LED Curve'!$D$15*(V165/$W$3)^2+'LED Curve'!$D$16*(V165/$W$3)^1+'LED Curve'!$D$17)*$AC$3+((R$5-1)*Design!C$18),0,         ('LED Curve'!$D$14*(V165/$W$3)^3+'LED Curve'!$D$15*(V165/$W$3)^2+'LED Curve'!$D$16*(V165/$W$3)^1+'LED Curve'!$D$17)*$AC$3))</f>
        <v>67.442270609989848</v>
      </c>
      <c r="AL165" s="57">
        <f>IF(AK165=0,0,IF(D165&lt;(SUM(AJ165:AK165)+('LED Curve'!$D$14*(V165/$W$4)^3+'LED Curve'!$D$15*(V165/$W$4)^2+'LED Curve'!$D$16*(V165/$W$4)^1+'LED Curve'!$D$17)*$AC$4+((R$5-1)*Design!C$18)),0,         ('LED Curve'!$D$14*(V165/$W$4)^3+'LED Curve'!$D$15*(V165/$W$4)^2+'LED Curve'!$D$16*(V165/$W$4)^1+'LED Curve'!$D$17)*$AC$4))</f>
        <v>60.698043548990867</v>
      </c>
      <c r="AM165" s="57">
        <f>IF(AL165=0,0,IF(D165&lt;(SUM(AJ165:AL165)+('LED Curve'!$D$14*(V165/$W$5)^3+'LED Curve'!$D$15*(V165/$W$5)^2+'LED Curve'!$D$16*(V165/$W$5)^1+'LED Curve'!$D$17)*$AC$5+((R$5-1)*Design!C$18)),0,         ('LED Curve'!$D$14*(V165/$W$5)^3+'LED Curve'!$D$15*(V165/$W$5)^2+'LED Curve'!$D$16*(V165/$W$5)^1+'LED Curve'!$D$17)*$AC$5))</f>
        <v>0</v>
      </c>
      <c r="AN165" s="57">
        <f>IF(AM165=0,0,IF(D165&lt;(SUM(AJ165:AM165)+ ('LED Curve'!$D$14*(V165/$W$6)^3+'LED Curve'!$D$15*(V165/$W$6)^2+'LED Curve'!$D$16*(V165/$W$6)^1+'LED Curve'!$D$17)*$AC$6+((R$5-1)*Design!C$18)),0,         ('LED Curve'!$D$14*(V165/$W$6)^3+'LED Curve'!$D$15*(V165/$W$6)^2+'LED Curve'!$D$16*(V165/$W$6)^1+'LED Curve'!$D$17)*$AC$6))</f>
        <v>0</v>
      </c>
      <c r="AO165" s="57">
        <f>IF(AN165=0,0,IF(D165&lt;(SUM(AJ165:AN165)+('LED Curve'!$D$14*(V165/$Z$2)^3+'LED Curve'!$D$15*(V165/$Z$2)^2+'LED Curve'!$D$16*(V165/$Z$2)^1+'LED Curve'!$D$17)*$AE$2+((R$5-1)*Design!C$18)),0,         ('LED Curve'!$D$14*(V165/$Z$2)^3+'LED Curve'!$D$15*(V165/$Z$2)^2+'LED Curve'!$D$16*(V165/$Z$2)^1+'LED Curve'!$D$17)*$AE$2))</f>
        <v>0</v>
      </c>
      <c r="AP165" s="57">
        <f>IF(AO165=0,0,IF(D165&lt;(SUM(AJ165:AO165)+('LED Curve'!$D$14*(V165/$Z$3)^3+'LED Curve'!$D$15*(V165/$Z$3)^2+'LED Curve'!$D$16*(V165/$Z$3)^1+'LED Curve'!$D$17)*$AE$3+((R$5-1)*Design!C$18)),0,         ('LED Curve'!$D$14*(V165/$Z$3)^3+'LED Curve'!$D$15*(V165/$Z$3)^2+'LED Curve'!$D$16*(V165/$Z$3)^1+'LED Curve'!$D$17)*$AE$3))</f>
        <v>0</v>
      </c>
      <c r="AQ165" s="57">
        <f>IF(AP165=0,0,IF(D165&lt;(SUM(AJ165:AP165)+('LED Curve'!$D$14*(V165/$Z$4)^3+'LED Curve'!$D$15*(V165/$Z$4)^2+'LED Curve'!$D$16*(V165/$Z$4)^1+'LED Curve'!$D$17)*$AE$4+((R$5-1)*Design!C$18)),0,         ('LED Curve'!$D$14*(V165/$Z$4)^3+'LED Curve'!$D$15*(V165/$Z$4)^2+'LED Curve'!$D$16*(V165/$Z$4)^1+'LED Curve'!$D$17)*$AE$4))</f>
        <v>0</v>
      </c>
      <c r="AR165" s="57">
        <f>IF(AQ165=0,0,IF(D165&lt;(SUM(AJ165:AQ165)+('LED Curve'!$D$14*(V165/$Z$5)^3+'LED Curve'!$D$15*(V165/$Z$5)^2+'LED Curve'!$D$16*(V165/$Z$5)^1+'LED Curve'!$D$17)*$AE$5+((R$5-1)*Design!C$18)),0,         ('LED Curve'!$D$14*(V165/$Z$5)^3+'LED Curve'!$D$15*(V165/$Z$5)^2+'LED Curve'!$D$16*(V165/$Z$5)^1+'LED Curve'!$D$17)*$AE$5))</f>
        <v>0</v>
      </c>
      <c r="AS165" s="57">
        <f>IF(AR165=0,0,IF(D165&lt;(SUM(AJ165:AR165)+('LED Curve'!$D$14*(V165/$Z$6)^3+'LED Curve'!$D$15*(V165/$Z$6)^2+'LED Curve'!$D$16*(V165/$Z$6)^1+'LED Curve'!$D$17)*$AE$6+((R$5-1)*Design!C$18)),0,         ('LED Curve'!$D$14*(V165/$Z$6)^3+'LED Curve'!$D$15*(V165/$Z$6)^2+'LED Curve'!$D$16*(V165/$Z$6)^1+'LED Curve'!$D$17)*$AE$6))</f>
        <v>0</v>
      </c>
      <c r="AU165" s="59">
        <f>IF(E165&lt;('LED Curve'!$D$14*(W165/$W$2)^3+'LED Curve'!$D$15*(W165/$W$2)^2+'LED Curve'!$D$16*(W165/$W$2)^1+'LED Curve'!$D$17)*$AC$2+((R$5-1)*Design!C$18),0,         ('LED Curve'!$D$14*(W165/$W$2)^3+'LED Curve'!$D$15*(W165/$W$2)^2+'LED Curve'!$D$16*(W165/$W$2)^1+'LED Curve'!$D$17)*$AC$2)</f>
        <v>26.975311984541449</v>
      </c>
      <c r="AV165" s="59">
        <f>IF(AU165=0,0,IF(E165&lt;AU165+('LED Curve'!$D$14*(W165/$W$3)^3+'LED Curve'!$D$15*(W165/$W$3)^2+'LED Curve'!$D$16*(W165/$W$3)^1+'LED Curve'!$D$17)*$AC$3+((R$5-2)*Design!C$18),0,         ('LED Curve'!$D$14*(W165/$W$3)^3+'LED Curve'!$D$15*(W165/$W$3)^2+'LED Curve'!$D$16*(W165/$W$3)^1+'LED Curve'!$D$17)*$AC$3))</f>
        <v>67.438279961353629</v>
      </c>
      <c r="AW165" s="59">
        <f>IF(AV165=0,0,IF(E165&lt;(SUM(AU165:AV165)+('LED Curve'!$D$14*(W165/$W$4)^3+'LED Curve'!$D$15*(W165/$W$4)^2+'LED Curve'!$D$16*(W165/$W$4)^1+'LED Curve'!$D$17)*$AC$4+((R$5-3)*Design!C$18)),0,         ('LED Curve'!$D$14*(W165/$W$4)^3+'LED Curve'!$D$15*(W165/$W$4)^2+'LED Curve'!$D$16*(W165/$W$4)^1+'LED Curve'!$D$17)*$AC$4))</f>
        <v>60.694451965218263</v>
      </c>
      <c r="AX165" s="59">
        <f>IF(AW165=0,0,IF(E165&lt;(SUM(AU165:AW165)+('LED Curve'!$D$14*(W165/$W$5)^3+'LED Curve'!$D$15*(W165/$W$5)^2+'LED Curve'!$D$16*(W165/$W$5)^1+'LED Curve'!$D$17)*$AC$5+((R$5-4)*Design!C$18)),0,         ('LED Curve'!$D$14*(W165/$W$5)^3+'LED Curve'!$D$15*(W165/$W$5)^2+'LED Curve'!$D$16*(W165/$W$5)^1+'LED Curve'!$D$17)*$AC$5))</f>
        <v>0</v>
      </c>
      <c r="AY165" s="59">
        <f>IF(AX165=0,0,IF(E165&lt;(SUM(AU165:AX165)+ ('LED Curve'!$D$14*(W165/$W$6)^3+'LED Curve'!$D$15*(W165/$W$6)^2+'LED Curve'!$D$16*(W165/$W$6)^1+'LED Curve'!$D$17)*$AC$6+((R$5-5)*Design!C$18)),0,         ('LED Curve'!$D$14*(W165/$W$6)^3+'LED Curve'!$D$15*(W165/$W$6)^2+'LED Curve'!$D$16*(W165/$W$6)^1+'LED Curve'!$D$17)*$AC$6))</f>
        <v>0</v>
      </c>
      <c r="AZ165" s="59">
        <f>IF(AY165=0,0,IF(E165&lt;(SUM(AU165:AY165)+('LED Curve'!$D$14*(W165/$Z$2)^3+'LED Curve'!$D$15*(W165/$Z$2)^2+'LED Curve'!$D$16*(W165/$Z$2)^1+'LED Curve'!$D$17)*$AE$2+((R$5-6)*Design!C$18)),0,         ('LED Curve'!$D$14*(W165/$Z$2)^3+'LED Curve'!$D$15*(W165/$Z$2)^2+'LED Curve'!$D$16*(W165/$Z$2)^1+'LED Curve'!$D$17)*$AE$2))</f>
        <v>0</v>
      </c>
      <c r="BA165" s="59">
        <f>IF(AZ165=0,0,IF(E165&lt;(SUM(AU165:AZ165)+('LED Curve'!$D$14*(W165/$Z$3)^3+'LED Curve'!$D$15*(W165/$Z$3)^2+'LED Curve'!$D$16*(W165/$Z$3)^1+'LED Curve'!$D$17)*$AE$3+((R$5-7)*Design!C$18)),0,         ('LED Curve'!$D$14*(W165/$Z$3)^3+'LED Curve'!$D$15*(W165/$Z$3)^2+'LED Curve'!$D$16*(W165/$Z$3)^1+'LED Curve'!$D$17)*$AE$3))</f>
        <v>0</v>
      </c>
      <c r="BB165" s="59">
        <f>IF(BA165=0,0,IF(E165&lt;(SUM(AU165:BA165)+('LED Curve'!$D$14*(W165/$Z$4)^3+'LED Curve'!$D$15*(W165/$Z$4)^2+'LED Curve'!$D$16*(W165/$Z$4)^1+'LED Curve'!$D$17)*$AE$4+((R$5-8)*Design!C$18)),0,         ('LED Curve'!$D$14*(W165/$Z$4)^3+'LED Curve'!$D$15*(W165/$Z$4)^2+'LED Curve'!$D$16*(W165/$Z$4)^1+'LED Curve'!$D$17)*$AE$4))</f>
        <v>0</v>
      </c>
      <c r="BC165" s="59">
        <f>IF(BB165=0,0,IF(E165&lt;(SUM(AU165:BB165)+('LED Curve'!$D$14*(W165/$Z$5)^3+'LED Curve'!$D$15*(W165/$Z$5)^2+'LED Curve'!$D$16*(W165/$Z$5)^1+'LED Curve'!$D$17)*$AE$5+((R$5-9)*Design!C$18)),0,         ('LED Curve'!$D$14*(W165/$Z$5)^3+'LED Curve'!$D$15*(W165/$Z$5)^2+'LED Curve'!$D$16*(W165/$Z$5)^1+'LED Curve'!$D$17)*$AE$5))</f>
        <v>0</v>
      </c>
      <c r="BD165" s="59">
        <f>IF(BC165=0,0,IF(E165&lt;(SUM(AU165:BC165)+('LED Curve'!$D$14*(W165/$Z$6)^3+'LED Curve'!$D$15*(W165/$Z$6)^2+'LED Curve'!$D$16*(W165/$Z$6)^1+'LED Curve'!$D$17)*$AE$6+((R$5-10)*Design!C$18)),0,         ('LED Curve'!$D$14*(W165/$Z$6)^3+'LED Curve'!$D$15*(W165/$Z$6)^2+'LED Curve'!$D$16*(W165/$Z$6)^1+'LED Curve'!$D$17)*$AE$6))</f>
        <v>0</v>
      </c>
      <c r="BE165">
        <f t="shared" si="270"/>
        <v>155.10804391111333</v>
      </c>
      <c r="BF165" s="64">
        <f t="shared" si="236"/>
        <v>255.13180120770662</v>
      </c>
      <c r="BG165" s="64">
        <f t="shared" si="237"/>
        <v>255.13180120770662</v>
      </c>
      <c r="BH165" s="64">
        <f t="shared" si="238"/>
        <v>0</v>
      </c>
      <c r="BI165" s="64">
        <f t="shared" si="239"/>
        <v>0</v>
      </c>
      <c r="BJ165" s="64">
        <f t="shared" si="240"/>
        <v>0</v>
      </c>
      <c r="BK165" s="64">
        <f t="shared" si="241"/>
        <v>0</v>
      </c>
      <c r="BL165" s="64">
        <f t="shared" si="242"/>
        <v>0</v>
      </c>
      <c r="BM165" s="64">
        <f t="shared" si="243"/>
        <v>0</v>
      </c>
      <c r="BN165" s="64">
        <f t="shared" si="244"/>
        <v>0</v>
      </c>
      <c r="BO165" s="64">
        <f t="shared" si="245"/>
        <v>0</v>
      </c>
      <c r="BQ165" s="67">
        <f t="shared" si="246"/>
        <v>261.98183550469696</v>
      </c>
      <c r="BR165" s="67">
        <f t="shared" si="247"/>
        <v>261.98183550469696</v>
      </c>
      <c r="BS165" s="67">
        <f t="shared" si="248"/>
        <v>261.98183550469696</v>
      </c>
      <c r="BT165" s="67">
        <f t="shared" si="249"/>
        <v>0</v>
      </c>
      <c r="BU165" s="67">
        <f t="shared" si="250"/>
        <v>0</v>
      </c>
      <c r="BV165" s="67">
        <f t="shared" si="251"/>
        <v>0</v>
      </c>
      <c r="BW165" s="67">
        <f t="shared" si="252"/>
        <v>0</v>
      </c>
      <c r="BX165" s="67">
        <f t="shared" si="253"/>
        <v>0</v>
      </c>
      <c r="BY165" s="67">
        <f t="shared" si="254"/>
        <v>0</v>
      </c>
      <c r="BZ165" s="67">
        <f t="shared" si="255"/>
        <v>0</v>
      </c>
      <c r="CB165" s="70">
        <f t="shared" si="256"/>
        <v>269.55936154034242</v>
      </c>
      <c r="CC165" s="70">
        <f t="shared" si="257"/>
        <v>269.55936154034242</v>
      </c>
      <c r="CD165" s="70">
        <f t="shared" si="258"/>
        <v>269.55936154034242</v>
      </c>
      <c r="CE165" s="70">
        <f t="shared" si="259"/>
        <v>0</v>
      </c>
      <c r="CF165" s="70">
        <f t="shared" si="260"/>
        <v>0</v>
      </c>
      <c r="CG165" s="70">
        <f t="shared" si="261"/>
        <v>0</v>
      </c>
      <c r="CH165" s="70">
        <f t="shared" si="262"/>
        <v>0</v>
      </c>
      <c r="CI165" s="70">
        <f t="shared" si="263"/>
        <v>0</v>
      </c>
      <c r="CJ165" s="70">
        <f t="shared" si="264"/>
        <v>0</v>
      </c>
      <c r="CK165" s="70">
        <f t="shared" si="265"/>
        <v>0</v>
      </c>
      <c r="CL165">
        <f t="shared" si="271"/>
        <v>808.67808462102721</v>
      </c>
      <c r="CM165" s="64">
        <f t="shared" si="272"/>
        <v>255.13180120770662</v>
      </c>
      <c r="CN165" s="64">
        <f t="shared" si="273"/>
        <v>255.13180120770662</v>
      </c>
      <c r="CO165" s="64">
        <f t="shared" si="274"/>
        <v>0</v>
      </c>
      <c r="CP165" s="64">
        <f t="shared" si="275"/>
        <v>0</v>
      </c>
      <c r="CQ165" s="64">
        <f t="shared" si="276"/>
        <v>0</v>
      </c>
      <c r="CR165" s="64">
        <f t="shared" si="277"/>
        <v>0</v>
      </c>
      <c r="CS165" s="64">
        <f t="shared" si="278"/>
        <v>0</v>
      </c>
      <c r="CT165" s="64">
        <f t="shared" si="279"/>
        <v>0</v>
      </c>
      <c r="CU165" s="64">
        <f t="shared" si="280"/>
        <v>0</v>
      </c>
      <c r="CV165" s="64">
        <f t="shared" si="281"/>
        <v>0</v>
      </c>
      <c r="CX165" s="103">
        <f t="shared" si="282"/>
        <v>261.98183550469696</v>
      </c>
      <c r="CY165" s="103">
        <f t="shared" si="283"/>
        <v>261.98183550469696</v>
      </c>
      <c r="CZ165" s="103">
        <f t="shared" si="284"/>
        <v>261.98183550469696</v>
      </c>
      <c r="DA165" s="103">
        <f t="shared" si="285"/>
        <v>0</v>
      </c>
      <c r="DB165" s="103">
        <f t="shared" si="286"/>
        <v>0</v>
      </c>
      <c r="DC165" s="103">
        <f t="shared" si="287"/>
        <v>0</v>
      </c>
      <c r="DD165" s="103">
        <f t="shared" si="288"/>
        <v>0</v>
      </c>
      <c r="DE165" s="103">
        <f t="shared" si="289"/>
        <v>0</v>
      </c>
      <c r="DF165" s="103">
        <f t="shared" si="290"/>
        <v>0</v>
      </c>
      <c r="DG165" s="103">
        <f t="shared" si="291"/>
        <v>0</v>
      </c>
      <c r="DI165" s="70">
        <f t="shared" si="292"/>
        <v>269.55936154034242</v>
      </c>
      <c r="DJ165" s="70">
        <f t="shared" si="293"/>
        <v>269.55936154034242</v>
      </c>
      <c r="DK165" s="70">
        <f t="shared" si="294"/>
        <v>269.55936154034242</v>
      </c>
      <c r="DL165" s="70">
        <f t="shared" si="295"/>
        <v>0</v>
      </c>
      <c r="DM165" s="70">
        <f t="shared" si="296"/>
        <v>0</v>
      </c>
      <c r="DN165" s="70">
        <f t="shared" si="297"/>
        <v>0</v>
      </c>
      <c r="DO165" s="70">
        <f t="shared" si="298"/>
        <v>0</v>
      </c>
      <c r="DP165" s="70">
        <f t="shared" si="299"/>
        <v>0</v>
      </c>
      <c r="DQ165" s="70">
        <f t="shared" si="300"/>
        <v>0</v>
      </c>
      <c r="DR165" s="70">
        <f t="shared" si="301"/>
        <v>0</v>
      </c>
      <c r="DT165">
        <f t="shared" si="302"/>
        <v>36.643623386574504</v>
      </c>
      <c r="DU165">
        <f t="shared" si="303"/>
        <v>41.849050632440139</v>
      </c>
      <c r="DV165">
        <f t="shared" si="304"/>
        <v>47.403173714180326</v>
      </c>
      <c r="DX165">
        <f t="shared" si="305"/>
        <v>1.2942407052237348</v>
      </c>
      <c r="DY165">
        <f t="shared" si="306"/>
        <v>1.3038476222859399</v>
      </c>
      <c r="DZ165">
        <f t="shared" si="307"/>
        <v>1.3143950868952974</v>
      </c>
      <c r="EB165">
        <f t="shared" si="308"/>
        <v>6.8795313468081405</v>
      </c>
      <c r="EC165">
        <f t="shared" si="309"/>
        <v>17.198828367020354</v>
      </c>
      <c r="ED165">
        <f t="shared" si="310"/>
        <v>0</v>
      </c>
      <c r="EE165">
        <f t="shared" si="311"/>
        <v>0</v>
      </c>
      <c r="EF165">
        <f t="shared" si="312"/>
        <v>0</v>
      </c>
      <c r="EG165">
        <f t="shared" si="313"/>
        <v>0</v>
      </c>
      <c r="EH165">
        <f t="shared" si="314"/>
        <v>0</v>
      </c>
      <c r="EI165">
        <f t="shared" si="315"/>
        <v>0</v>
      </c>
      <c r="EJ165">
        <f t="shared" si="316"/>
        <v>0</v>
      </c>
      <c r="EK165">
        <f t="shared" si="317"/>
        <v>0</v>
      </c>
      <c r="EM165">
        <f t="shared" si="318"/>
        <v>7.0674599380038483</v>
      </c>
      <c r="EN165">
        <f t="shared" si="319"/>
        <v>17.668649845009618</v>
      </c>
      <c r="EO165">
        <f t="shared" si="320"/>
        <v>15.901784860508659</v>
      </c>
      <c r="EP165">
        <f t="shared" si="321"/>
        <v>0</v>
      </c>
      <c r="EQ165">
        <f t="shared" si="322"/>
        <v>0</v>
      </c>
      <c r="ER165">
        <f t="shared" si="323"/>
        <v>0</v>
      </c>
      <c r="ES165">
        <f t="shared" si="324"/>
        <v>0</v>
      </c>
      <c r="ET165">
        <f t="shared" si="325"/>
        <v>0</v>
      </c>
      <c r="EU165">
        <f t="shared" si="326"/>
        <v>0</v>
      </c>
      <c r="EV165">
        <f t="shared" si="327"/>
        <v>0</v>
      </c>
      <c r="EX165">
        <f t="shared" si="328"/>
        <v>7.2714478759045411</v>
      </c>
      <c r="EY165">
        <f t="shared" si="329"/>
        <v>18.178619689761351</v>
      </c>
      <c r="EZ165">
        <f t="shared" si="330"/>
        <v>16.360757720785216</v>
      </c>
      <c r="FA165">
        <f t="shared" si="331"/>
        <v>0</v>
      </c>
      <c r="FB165">
        <f t="shared" si="332"/>
        <v>0</v>
      </c>
      <c r="FC165">
        <f t="shared" si="333"/>
        <v>0</v>
      </c>
      <c r="FD165">
        <f t="shared" si="334"/>
        <v>0</v>
      </c>
      <c r="FE165">
        <f t="shared" si="335"/>
        <v>0</v>
      </c>
      <c r="FF165">
        <f t="shared" si="336"/>
        <v>0</v>
      </c>
      <c r="FG165">
        <f t="shared" si="337"/>
        <v>0</v>
      </c>
      <c r="FJ165">
        <f>IF($W$2=0,0,IF(BF165&lt;=0,0,('LED Curve'!$D$19*(BF165/$W$2)^3+'LED Curve'!$D$20*(BF165/$W$2)^2+'LED Curve'!$D$21*(BF165/$W$2)^1+'LED Curve'!$D$22)*$AC$2*$W$2))</f>
        <v>849.93877873517772</v>
      </c>
      <c r="FK165">
        <f>IF($W$3=0,0,IF(BG165&lt;=0,0,('LED Curve'!$D$19*(BG165/$W$3)^3+'LED Curve'!$D$20*(BG165/$W$3)^2+'LED Curve'!$D$21*(BG165/$W$3)^1+'LED Curve'!$D$22)*$AC$3*$W$3))</f>
        <v>2124.8469468379444</v>
      </c>
      <c r="FL165">
        <f>IF($W$4=0,0,IF(BH165&lt;=0,0,('LED Curve'!$D$19*(BH165/$W$4)^3+'LED Curve'!$D$20*(BH165/$W$4)^2+'LED Curve'!$D$21*(BH165/$W$4)^1+'LED Curve'!$D$22)*$AC$4*$W$4))</f>
        <v>0</v>
      </c>
      <c r="FM165">
        <f>IF($W$5=0,0,IF(BI165&lt;=0,0,('LED Curve'!$D$19*(BI165/$W$5)^3+'LED Curve'!$D$20*(BI165/$W$5)^2+'LED Curve'!$D$21*(BI165/$W$5)^1+'LED Curve'!$D$22)*$AC$5*$W$5))</f>
        <v>0</v>
      </c>
      <c r="FN165">
        <f>IF($W$6=0,0,IF(BJ165&lt;=0,0,('LED Curve'!$D$19*(BJ165/$W$6)^3+'LED Curve'!$D$20*(BJ165/$W$6)^2+'LED Curve'!$D$21*(BJ165/$W$6)^1+'LED Curve'!$D$22)*$AC$6*$W$6))</f>
        <v>0</v>
      </c>
      <c r="FO165">
        <f>IF($Z$2=0,0,IF(BK165&lt;=0,0,('LED Curve'!$D$19*(BK165/$Z$2)^3+'LED Curve'!$D$20*(BK165/$Z$2)^2+'LED Curve'!$D$21*(BK165/$Z$2)^1+'LED Curve'!$D$22)*$AE$2*$Z$2))</f>
        <v>0</v>
      </c>
      <c r="FP165">
        <f>IF($Z$3=0,0,IF(BL165&lt;=0,0,('LED Curve'!$D$19*(BL165/$Z$3)^3+'LED Curve'!$D$20*(BL165/$Z$3)^2+'LED Curve'!$D$21*(BL165/$Z$3)^1+'LED Curve'!$D$22)*$AE$3*$Z$3))</f>
        <v>0</v>
      </c>
      <c r="FQ165">
        <f>IF($Z$4=0,0,IF(BM165&lt;=0,0,('LED Curve'!$D$19*(BM165/$Z$4)^3+'LED Curve'!$D$20*(BM165/$Z$4)^2+'LED Curve'!$D$21*(BM165/$Z$4)^1+'LED Curve'!$D$22)*$AE$4*$Z$4))</f>
        <v>0</v>
      </c>
      <c r="FR165">
        <f>IF($Z$5=0,0,IF(BN165&lt;=0,0,('LED Curve'!$D$19*(BN165/$Z$5)^3+'LED Curve'!$D$20*(BN165/$Z$5)^2+'LED Curve'!$D$21*(BN165/$Z$5)^1+'LED Curve'!$D$22)*$AE$5*$Z$5))</f>
        <v>0</v>
      </c>
      <c r="FS165">
        <f>IF($Z$6=0,0,IF(BO165&lt;=0,0,('LED Curve'!$D$19*(BO165/$Z$6)^3+'LED Curve'!$D$20*(BO165/$Z$6)^2+'LED Curve'!$D$21*(BO165/$Z$6)^1+'LED Curve'!$D$22)*$AE$6*$Z$6))</f>
        <v>0</v>
      </c>
      <c r="FU165">
        <f>IF($W$2=0,0,IF(BQ165&lt;=0,0,('LED Curve'!$D$19*(BQ165/$W$2)^3+'LED Curve'!$D$20*(BQ165/$W$2)^2+'LED Curve'!$D$21*(BQ165/$W$2)^1+'LED Curve'!$D$22)*$AC$2*$W$2))</f>
        <v>862.54651008297776</v>
      </c>
      <c r="FV165">
        <f>IF($W$3=0,0,IF(BR165&lt;=0,0,('LED Curve'!$D$19*(BR165/$W$3)^3+'LED Curve'!$D$20*(BR165/$W$3)^2+'LED Curve'!$D$21*(BR165/$W$3)^1+'LED Curve'!$D$22)*$AC$3*$W$3))</f>
        <v>2156.3662752074442</v>
      </c>
      <c r="FW165">
        <f>IF($W$4=0,0,IF(BS165&lt;=0,0,('LED Curve'!$D$19*(BS165/$W$4)^3+'LED Curve'!$D$20*(BS165/$W$4)^2+'LED Curve'!$D$21*(BS165/$W$4)^1+'LED Curve'!$D$22)*$AC$4*$W$4))</f>
        <v>1940.7296476867</v>
      </c>
      <c r="FX165">
        <f>IF($W$5=0,0,IF(BT165&lt;=0,0,('LED Curve'!$D$19*(BT165/$W$5)^3+'LED Curve'!$D$20*(BT165/$W$5)^2+'LED Curve'!$D$21*(BT165/$W$5)^1+'LED Curve'!$D$22)*$AC$5*$W$5))</f>
        <v>0</v>
      </c>
      <c r="FY165">
        <f>IF($W$6=0,0,IF(BU165&lt;=0,0,('LED Curve'!$D$19*(BU165/$W$6)^3+'LED Curve'!$D$20*(BU165/$W$6)^2+'LED Curve'!$D$21*(BU165/$W$6)^1+'LED Curve'!$D$22)*$AC$6*$W$6))</f>
        <v>0</v>
      </c>
      <c r="FZ165">
        <f>IF($Z$2=0,0,IF(BV165&lt;=0,0,('LED Curve'!$D$19*(BV165/$Z$2)^3+'LED Curve'!$D$20*(BV165/$Z$2)^2+'LED Curve'!$D$21*(BV165/$Z$2)^1+'LED Curve'!$D$22)*$AE$2*$Z$2))</f>
        <v>0</v>
      </c>
      <c r="GA165">
        <f>IF($Z$3=0,0,IF(BW165&lt;=0,0,('LED Curve'!$D$19*(BW165/$Z$3)^3+'LED Curve'!$D$20*(BW165/$Z$3)^2+'LED Curve'!$D$21*(BW165/$Z$3)^1+'LED Curve'!$D$22)*$AE$3*$Z$3))</f>
        <v>0</v>
      </c>
      <c r="GB165">
        <f>IF($Z$4=0,0,IF(BX165&lt;=0,0,('LED Curve'!$D$19*(BX165/$Z$4)^3+'LED Curve'!$D$20*(BX165/$Z$4)^2+'LED Curve'!$D$21*(BX165/$Z$4)^1+'LED Curve'!$D$22)*$AE$4*$Z$4))</f>
        <v>0</v>
      </c>
      <c r="GC165">
        <f>IF($Z$5=0,0,IF(BY165&lt;=0,0,('LED Curve'!$D$19*(BY165/$Z$5)^3+'LED Curve'!$D$20*(BY165/$Z$5)^2+'LED Curve'!$D$21*(BY165/$Z$5)^1+'LED Curve'!$D$22)*$AE$5*$Z$5))</f>
        <v>0</v>
      </c>
      <c r="GD165">
        <f>IF($Z$6=0,0,IF(BZ165&lt;=0,0,('LED Curve'!$D$19*(BZ165/$Z$6)^3+'LED Curve'!$D$20*(BZ165/$Z$6)^2+'LED Curve'!$D$21*(BZ165/$Z$6)^1+'LED Curve'!$D$22)*$AE$6*$Z$6))</f>
        <v>0</v>
      </c>
      <c r="GF165">
        <f>IF($W$2=0,0,IF(CB165&lt;=0,0,('LED Curve'!$D$19*(CB165/$W$2)^3+'LED Curve'!$D$20*(CB165/$W$2)^2+'LED Curve'!$D$21*(CB165/$W$2)^1+'LED Curve'!$D$22)*$AC$2*$W$2))</f>
        <v>875.64928578522597</v>
      </c>
      <c r="GG165">
        <f>IF($W$3=0,0,IF(CC165&lt;=0,0,('LED Curve'!$D$19*(CC165/$W$3)^3+'LED Curve'!$D$20*(CC165/$W$3)^2+'LED Curve'!$D$21*(CC165/$W$3)^1+'LED Curve'!$D$22)*$AC$3*$W$3))</f>
        <v>2189.1232144630649</v>
      </c>
      <c r="GH165">
        <f>IF($W$4=0,0,IF(CD165&lt;=0,0,('LED Curve'!$D$19*(CD165/$W$4)^3+'LED Curve'!$D$20*(CD165/$W$4)^2+'LED Curve'!$D$21*(CD165/$W$4)^1+'LED Curve'!$D$22)*$AC$4*$W$4))</f>
        <v>1970.2108930167585</v>
      </c>
      <c r="GI165">
        <f>IF($W$5=0,0,IF(CE165&lt;=0,0,('LED Curve'!$D$19*(CE165/$W$5)^3+'LED Curve'!$D$20*(CE165/$W$5)^2+'LED Curve'!$D$21*(CE165/$W$5)^1+'LED Curve'!$D$22)*$AC$5*$W$5))</f>
        <v>0</v>
      </c>
      <c r="GJ165">
        <f>IF($W$6=0,0,IF(CF165&lt;=0,0,('LED Curve'!$D$19*(CF165/$W$6)^3+'LED Curve'!$D$20*(CF165/$W$6)^2+'LED Curve'!$D$21*(CF165/$W$6)^1+'LED Curve'!$D$22)*$AC$6*$W$6))</f>
        <v>0</v>
      </c>
      <c r="GK165">
        <f>IF($Z$2=0,0,IF(CG165&lt;=0,0,('LED Curve'!$D$19*(CG165/$Z$2)^3+'LED Curve'!$D$20*(CG165/$Z$2)^2+'LED Curve'!$D$21*(CG165/$Z$2)^1+'LED Curve'!$D$22)*$AE$2*$Z$2))</f>
        <v>0</v>
      </c>
      <c r="GL165">
        <f>IF($Z$3=0,0,IF(CH165&lt;=0,0,('LED Curve'!$D$19*(CH165/$Z$3)^3+'LED Curve'!$D$20*(CH165/$Z$3)^2+'LED Curve'!$D$21*(CH165/$Z$3)^1+'LED Curve'!$D$22)*$AE$3*$Z$3))</f>
        <v>0</v>
      </c>
      <c r="GM165">
        <f>IF($Z$4=0,0,IF(CI165&lt;=0,0,('LED Curve'!$D$19*(CI165/$Z$4)^3+'LED Curve'!$D$20*(CI165/$Z$4)^2+'LED Curve'!$D$21*(CI165/$Z$4)^1+'LED Curve'!$D$22)*$AE$4*$Z$4))</f>
        <v>0</v>
      </c>
      <c r="GN165">
        <f>IF($Z$5=0,0,IF(CJ165&lt;=0,0,('LED Curve'!$D$19*(CJ165/$Z$5)^3+'LED Curve'!$D$20*(CJ165/$Z$5)^2+'LED Curve'!$D$21*(CJ165/$Z$5)^1+'LED Curve'!$D$22)*$AE$5*$Z$5))</f>
        <v>0</v>
      </c>
      <c r="GO165">
        <f>IF($Z$6=0,0,IF(CK165&lt;=0,0,('LED Curve'!$D$19*(CK165/$Z$6)^3+'LED Curve'!$D$20*(CK165/$Z$6)^2+'LED Curve'!$D$21*(CK165/$Z$6)^1+'LED Curve'!$D$22)*$AE$6*$Z$6))</f>
        <v>0</v>
      </c>
      <c r="GQ165">
        <f t="shared" si="338"/>
        <v>2974.7857255731224</v>
      </c>
      <c r="GR165">
        <f t="shared" si="266"/>
        <v>1209.8898401555443</v>
      </c>
      <c r="GS165">
        <f t="shared" si="339"/>
        <v>4959.6424329771216</v>
      </c>
      <c r="GT165">
        <f t="shared" si="267"/>
        <v>2651.416516138006</v>
      </c>
      <c r="GU165">
        <f t="shared" si="340"/>
        <v>5034.983393265049</v>
      </c>
      <c r="GV165">
        <f t="shared" si="268"/>
        <v>2472.8713487067116</v>
      </c>
    </row>
    <row r="166" spans="1:204" ht="16.899999999999999">
      <c r="A166">
        <v>155</v>
      </c>
      <c r="B166">
        <f t="shared" si="229"/>
        <v>5.045572916666667E-3</v>
      </c>
      <c r="C166" s="50">
        <f t="shared" si="230"/>
        <v>143.02739605710801</v>
      </c>
      <c r="D166" s="50">
        <f t="shared" si="231"/>
        <v>159.07488450789779</v>
      </c>
      <c r="E166" s="50">
        <f t="shared" si="232"/>
        <v>175.12237295868755</v>
      </c>
      <c r="G166" s="52">
        <f t="shared" si="233"/>
        <v>2.270276127890603</v>
      </c>
      <c r="H166" s="52">
        <f t="shared" si="234"/>
        <v>2.5249981667920283</v>
      </c>
      <c r="I166" s="52">
        <f t="shared" si="235"/>
        <v>2.7797202056934531</v>
      </c>
      <c r="J166" s="52">
        <f>IF(C166&lt;Calculation!D$19,0,G166)</f>
        <v>2.270276127890603</v>
      </c>
      <c r="K166" s="52">
        <f>IF(D166&lt;Calculation!D$19,0,H166)</f>
        <v>2.5249981667920283</v>
      </c>
      <c r="L166" s="52">
        <f>IF(E166&lt;Calculation!D$19,0,I166)</f>
        <v>2.7797202056934531</v>
      </c>
      <c r="M166" s="52">
        <f>IF(IF(C166&lt;Calculation!D$19,0,C166*(R$3/(R$2+R$3)))&gt;0,$H$2*SIN(2*PI()*$E$2*B166)+$H$5,0)</f>
        <v>2.2866806223819762</v>
      </c>
      <c r="N166" s="52">
        <f>IF(IF(D166&lt;Calculation!D$19,0,D166*(R$3/(R$2+R$3)))&gt;0,$J$2*SIN(2*PI()*$E$2*B166)+$J$5,0)</f>
        <v>2.3472747545562913</v>
      </c>
      <c r="O166" s="52">
        <f>IF(IF(E166&lt;Calculation!D$19,0,E166*(R$3/(R$2+R$3)))&gt;0,$L$2*SIN(2*PI()*$E$2*B166)+$L$5,0)</f>
        <v>2.4144163123785027</v>
      </c>
      <c r="Q166" s="55">
        <f>(M166/Design!C$43)*10^3</f>
        <v>254.0756247091085</v>
      </c>
      <c r="R166" s="55">
        <f>(N166/Design!C$43)*10^3</f>
        <v>260.80830606181019</v>
      </c>
      <c r="S166" s="55">
        <f>(O166/Design!C$43)*10^3</f>
        <v>268.26847915316699</v>
      </c>
      <c r="U166" s="55">
        <f>(($H$2*SIN(2*PI()*$E$2*B166)+$H$5)/Design!C$43)*10^3</f>
        <v>254.0756247091085</v>
      </c>
      <c r="V166" s="55">
        <f>(($J$2*SIN(2*PI()*$E$2*B166)+$J$5)/Design!C$43)*10^3</f>
        <v>260.80830606181019</v>
      </c>
      <c r="W166" s="55">
        <f>(($L$2*SIN(2*PI()*$E$2*B166)+$L$5)/Design!C$43)*10^3</f>
        <v>268.26847915316699</v>
      </c>
      <c r="Y166" s="99">
        <f>IF(C166&lt;('LED Curve'!$D$14*(U166/$W$2)^3+'LED Curve'!$D$15*(U166/$W$2)^2+'LED Curve'!$D$16*(U166/$W$2)^1+'LED Curve'!$D$17)*$AC$2+((R$5-1)*Design!C$18),0,         ('LED Curve'!$D$14*(U166/$W$2)^3+'LED Curve'!$D$15*(U166/$W$2)^2+'LED Curve'!$D$16*(U166/$W$2)^1+'LED Curve'!$D$17)*$AC$2)</f>
        <v>26.961594482894121</v>
      </c>
      <c r="Z166" s="99">
        <f>IF(Y166=0,0,IF(C166&lt;Y166+('LED Curve'!$D$14*(U166/$W$3)^3+'LED Curve'!$D$15*(U166/$W$3)^2+'LED Curve'!$D$16*(U166/$W$3)^1+'LED Curve'!$D$17)*$AC$3+((R$5-2)*Design!C$18),0,         ('LED Curve'!$D$14*(U166/$W$3)^3+'LED Curve'!$D$15*(U166/$W$3)^2+'LED Curve'!$D$16*(U166/$W$3)^1+'LED Curve'!$D$17)*$AC$3))</f>
        <v>67.403986207235306</v>
      </c>
      <c r="AA166" s="99">
        <f>IF(Z166=0,0,IF(C166&lt;(SUM(Y166:Z166)+('LED Curve'!$D$14*(U166/$W$4)^3+'LED Curve'!$D$15*(U166/$W$4)^2+'LED Curve'!$D$16*(U166/$W$4)^1+'LED Curve'!$D$17)*$AC$4+((R$5-3)*Design!C$18)),0,         ('LED Curve'!$D$14*(U166/$W$4)^3+'LED Curve'!$D$15*(U166/$W$4)^2+'LED Curve'!$D$16*(U166/$W$4)^1+'LED Curve'!$D$17)*$AC$4))</f>
        <v>0</v>
      </c>
      <c r="AB166" s="99">
        <f>IF(AA166=0,0,IF(C166&lt;(SUM(Y166:AA166)+('LED Curve'!$D$14*(U166/$W$5)^3+'LED Curve'!$D$15*(U166/$W$5)^2+'LED Curve'!$D$16*(U166/$W$5)^1+'LED Curve'!$D$17)*$AC$5+((R$5-4)*Design!C$18)),0,         ('LED Curve'!$D$14*(U166/$W$5)^3+'LED Curve'!$D$15*(U166/$W$5)^2+'LED Curve'!$D$16*(U166/$W$5)^1+'LED Curve'!$D$17)*$AC$5))</f>
        <v>0</v>
      </c>
      <c r="AC166" s="99">
        <f>IF(AB166=0,0,IF(C166&lt;(SUM(Y166:AB166)+ ('LED Curve'!$D$14*(U166/$W$6)^3+'LED Curve'!$D$15*(U166/$W$6)^2+'LED Curve'!$D$16*(U166/$W$6)^1+'LED Curve'!$D$17)*$AC$6+((R$5-5)*Design!C$18)),0,         ('LED Curve'!$D$14*(U166/$W$6)^3+'LED Curve'!$D$15*(U166/$W$6)^2+'LED Curve'!$D$16*(U166/$W$6)^1+'LED Curve'!$D$17)*$AC$6))</f>
        <v>0</v>
      </c>
      <c r="AD166" s="99">
        <f>IF(AC166=0,0,IF(C166&lt;(SUM(Y166:AC166)+('LED Curve'!$D$14*(U166/$Z$2)^3+'LED Curve'!$D$15*(U166/$Z$2)^2+'LED Curve'!$D$16*(U166/$Z$2)^1+'LED Curve'!$D$17)*$AE$2+((R$5-6)*Design!C$18)),0,         ('LED Curve'!$D$14*(U166/$Z$2)^3+'LED Curve'!$D$15*(U166/$Z$2)^2+'LED Curve'!$D$16*(U166/$Z$2)^1+'LED Curve'!$D$17)*$AE$2))</f>
        <v>0</v>
      </c>
      <c r="AE166" s="99">
        <f>IF(AD166=0,0,IF(C166&lt;(SUM(Y166:AD166)+('LED Curve'!$D$14*(U166/$Z$3)^3+'LED Curve'!$D$15*(U166/$Z$3)^2+'LED Curve'!$D$16*(U166/$Z$3)^1+'LED Curve'!$D$17)*$AE$3+((R$5-7)*Design!C$18)),0,         ('LED Curve'!$D$14*(U166/$Z$3)^3+'LED Curve'!$D$15*(U166/$Z$3)^2+'LED Curve'!$D$16*(U166/$Z$3)^1+'LED Curve'!$D$17)*$AE$3))</f>
        <v>0</v>
      </c>
      <c r="AF166" s="99">
        <f>IF(AE166=0,0,IF(C166&lt;(SUM(Y166:AE166)+('LED Curve'!$D$14*(U166/$Z$4)^3+'LED Curve'!$D$15*(U166/$Z$4)^2+'LED Curve'!$D$16*(U166/$Z$4)^1+'LED Curve'!$D$17)*$AE$4+((R$5-8)*Design!C$18)),0,         ('LED Curve'!$D$14*(U166/$Z$4)^3+'LED Curve'!$D$15*(U166/$Z$4)^2+'LED Curve'!$D$16*(U166/$Z$4)^1+'LED Curve'!$D$17)*$AE$4))</f>
        <v>0</v>
      </c>
      <c r="AG166" s="99">
        <f>IF(AF166=0,0,IF(C166&lt;(SUM(Y166:AF166)+('LED Curve'!$D$14*(U166/$Z$5)^3+'LED Curve'!$D$15*(U166/$Z$5)^2+'LED Curve'!$D$16*(U166/$Z$5)^1+'LED Curve'!$D$17)*$AE$5+((R$5-9)*Design!C$18)),0,         ('LED Curve'!$D$14*(U166/$Z$5)^3+'LED Curve'!$D$15*(U166/$Z$5)^2+'LED Curve'!$D$16*(U166/$Z$5)^1+'LED Curve'!$D$17)*$AE$5))</f>
        <v>0</v>
      </c>
      <c r="AH166" s="99">
        <f>IF(AG166=0,0,IF(C166&lt;(SUM(Y166:AG166)+('LED Curve'!$D$14*(U166/$Z$6)^3+'LED Curve'!$D$15*(U166/$Z$6)^2+'LED Curve'!$D$16*(U166/$Z$6)^1+'LED Curve'!$D$17)*$AE$6+((R$5-10)*Design!C$18)),0,         ('LED Curve'!$D$14*(U166/$Z$6)^3+'LED Curve'!$D$15*(U166/$Z$6)^2+'LED Curve'!$D$16*(U166/$Z$6)^1+'LED Curve'!$D$17)*$AE$6))</f>
        <v>0</v>
      </c>
      <c r="AI166">
        <f t="shared" si="269"/>
        <v>94.365580690129434</v>
      </c>
      <c r="AJ166" s="57">
        <f>IF(D166&lt;('LED Curve'!$D$14*(V166/$W$2)^3+'LED Curve'!$D$15*(V166/$W$2)^2+'LED Curve'!$D$16*(V166/$W$2)^1+'LED Curve'!$D$17)*$AC$2+((R$5-1)*Design!C$18),0,         ('LED Curve'!$D$14*(V166/$W$2)^3+'LED Curve'!$D$15*(V166/$W$2)^2+'LED Curve'!$D$16*(V166/$W$2)^1+'LED Curve'!$D$17)*$AC$2)</f>
        <v>26.97571349774201</v>
      </c>
      <c r="AK166" s="57">
        <f>IF(AJ166=0,0,IF(D166&lt;AJ166+('LED Curve'!$D$14*(V166/$W$3)^3+'LED Curve'!$D$15*(V166/$W$3)^2+'LED Curve'!$D$16*(V166/$W$3)^1+'LED Curve'!$D$17)*$AC$3+((R$5-1)*Design!C$18),0,         ('LED Curve'!$D$14*(V166/$W$3)^3+'LED Curve'!$D$15*(V166/$W$3)^2+'LED Curve'!$D$16*(V166/$W$3)^1+'LED Curve'!$D$17)*$AC$3))</f>
        <v>67.439283744355023</v>
      </c>
      <c r="AL166" s="57">
        <f>IF(AK166=0,0,IF(D166&lt;(SUM(AJ166:AK166)+('LED Curve'!$D$14*(V166/$W$4)^3+'LED Curve'!$D$15*(V166/$W$4)^2+'LED Curve'!$D$16*(V166/$W$4)^1+'LED Curve'!$D$17)*$AC$4+((R$5-1)*Design!C$18)),0,         ('LED Curve'!$D$14*(V166/$W$4)^3+'LED Curve'!$D$15*(V166/$W$4)^2+'LED Curve'!$D$16*(V166/$W$4)^1+'LED Curve'!$D$17)*$AC$4))</f>
        <v>60.695355369919525</v>
      </c>
      <c r="AM166" s="57">
        <f>IF(AL166=0,0,IF(D166&lt;(SUM(AJ166:AL166)+('LED Curve'!$D$14*(V166/$W$5)^3+'LED Curve'!$D$15*(V166/$W$5)^2+'LED Curve'!$D$16*(V166/$W$5)^1+'LED Curve'!$D$17)*$AC$5+((R$5-1)*Design!C$18)),0,         ('LED Curve'!$D$14*(V166/$W$5)^3+'LED Curve'!$D$15*(V166/$W$5)^2+'LED Curve'!$D$16*(V166/$W$5)^1+'LED Curve'!$D$17)*$AC$5))</f>
        <v>0</v>
      </c>
      <c r="AN166" s="57">
        <f>IF(AM166=0,0,IF(D166&lt;(SUM(AJ166:AM166)+ ('LED Curve'!$D$14*(V166/$W$6)^3+'LED Curve'!$D$15*(V166/$W$6)^2+'LED Curve'!$D$16*(V166/$W$6)^1+'LED Curve'!$D$17)*$AC$6+((R$5-1)*Design!C$18)),0,         ('LED Curve'!$D$14*(V166/$W$6)^3+'LED Curve'!$D$15*(V166/$W$6)^2+'LED Curve'!$D$16*(V166/$W$6)^1+'LED Curve'!$D$17)*$AC$6))</f>
        <v>0</v>
      </c>
      <c r="AO166" s="57">
        <f>IF(AN166=0,0,IF(D166&lt;(SUM(AJ166:AN166)+('LED Curve'!$D$14*(V166/$Z$2)^3+'LED Curve'!$D$15*(V166/$Z$2)^2+'LED Curve'!$D$16*(V166/$Z$2)^1+'LED Curve'!$D$17)*$AE$2+((R$5-1)*Design!C$18)),0,         ('LED Curve'!$D$14*(V166/$Z$2)^3+'LED Curve'!$D$15*(V166/$Z$2)^2+'LED Curve'!$D$16*(V166/$Z$2)^1+'LED Curve'!$D$17)*$AE$2))</f>
        <v>0</v>
      </c>
      <c r="AP166" s="57">
        <f>IF(AO166=0,0,IF(D166&lt;(SUM(AJ166:AO166)+('LED Curve'!$D$14*(V166/$Z$3)^3+'LED Curve'!$D$15*(V166/$Z$3)^2+'LED Curve'!$D$16*(V166/$Z$3)^1+'LED Curve'!$D$17)*$AE$3+((R$5-1)*Design!C$18)),0,         ('LED Curve'!$D$14*(V166/$Z$3)^3+'LED Curve'!$D$15*(V166/$Z$3)^2+'LED Curve'!$D$16*(V166/$Z$3)^1+'LED Curve'!$D$17)*$AE$3))</f>
        <v>0</v>
      </c>
      <c r="AQ166" s="57">
        <f>IF(AP166=0,0,IF(D166&lt;(SUM(AJ166:AP166)+('LED Curve'!$D$14*(V166/$Z$4)^3+'LED Curve'!$D$15*(V166/$Z$4)^2+'LED Curve'!$D$16*(V166/$Z$4)^1+'LED Curve'!$D$17)*$AE$4+((R$5-1)*Design!C$18)),0,         ('LED Curve'!$D$14*(V166/$Z$4)^3+'LED Curve'!$D$15*(V166/$Z$4)^2+'LED Curve'!$D$16*(V166/$Z$4)^1+'LED Curve'!$D$17)*$AE$4))</f>
        <v>0</v>
      </c>
      <c r="AR166" s="57">
        <f>IF(AQ166=0,0,IF(D166&lt;(SUM(AJ166:AQ166)+('LED Curve'!$D$14*(V166/$Z$5)^3+'LED Curve'!$D$15*(V166/$Z$5)^2+'LED Curve'!$D$16*(V166/$Z$5)^1+'LED Curve'!$D$17)*$AE$5+((R$5-1)*Design!C$18)),0,         ('LED Curve'!$D$14*(V166/$Z$5)^3+'LED Curve'!$D$15*(V166/$Z$5)^2+'LED Curve'!$D$16*(V166/$Z$5)^1+'LED Curve'!$D$17)*$AE$5))</f>
        <v>0</v>
      </c>
      <c r="AS166" s="57">
        <f>IF(AR166=0,0,IF(D166&lt;(SUM(AJ166:AR166)+('LED Curve'!$D$14*(V166/$Z$6)^3+'LED Curve'!$D$15*(V166/$Z$6)^2+'LED Curve'!$D$16*(V166/$Z$6)^1+'LED Curve'!$D$17)*$AE$6+((R$5-1)*Design!C$18)),0,         ('LED Curve'!$D$14*(V166/$Z$6)^3+'LED Curve'!$D$15*(V166/$Z$6)^2+'LED Curve'!$D$16*(V166/$Z$6)^1+'LED Curve'!$D$17)*$AE$6))</f>
        <v>0</v>
      </c>
      <c r="AU166" s="59">
        <f>IF(E166&lt;('LED Curve'!$D$14*(W166/$W$2)^3+'LED Curve'!$D$15*(W166/$W$2)^2+'LED Curve'!$D$16*(W166/$W$2)^1+'LED Curve'!$D$17)*$AC$2+((R$5-1)*Design!C$18),0,         ('LED Curve'!$D$14*(W166/$W$2)^3+'LED Curve'!$D$15*(W166/$W$2)^2+'LED Curve'!$D$16*(W166/$W$2)^1+'LED Curve'!$D$17)*$AC$2)</f>
        <v>26.976738773499306</v>
      </c>
      <c r="AV166" s="59">
        <f>IF(AU166=0,0,IF(E166&lt;AU166+('LED Curve'!$D$14*(W166/$W$3)^3+'LED Curve'!$D$15*(W166/$W$3)^2+'LED Curve'!$D$16*(W166/$W$3)^1+'LED Curve'!$D$17)*$AC$3+((R$5-2)*Design!C$18),0,         ('LED Curve'!$D$14*(W166/$W$3)^3+'LED Curve'!$D$15*(W166/$W$3)^2+'LED Curve'!$D$16*(W166/$W$3)^1+'LED Curve'!$D$17)*$AC$3))</f>
        <v>67.441846933748266</v>
      </c>
      <c r="AW166" s="59">
        <f>IF(AV166=0,0,IF(E166&lt;(SUM(AU166:AV166)+('LED Curve'!$D$14*(W166/$W$4)^3+'LED Curve'!$D$15*(W166/$W$4)^2+'LED Curve'!$D$16*(W166/$W$4)^1+'LED Curve'!$D$17)*$AC$4+((R$5-3)*Design!C$18)),0,         ('LED Curve'!$D$14*(W166/$W$4)^3+'LED Curve'!$D$15*(W166/$W$4)^2+'LED Curve'!$D$16*(W166/$W$4)^1+'LED Curve'!$D$17)*$AC$4))</f>
        <v>60.69766224037344</v>
      </c>
      <c r="AX166" s="59">
        <f>IF(AW166=0,0,IF(E166&lt;(SUM(AU166:AW166)+('LED Curve'!$D$14*(W166/$W$5)^3+'LED Curve'!$D$15*(W166/$W$5)^2+'LED Curve'!$D$16*(W166/$W$5)^1+'LED Curve'!$D$17)*$AC$5+((R$5-4)*Design!C$18)),0,         ('LED Curve'!$D$14*(W166/$W$5)^3+'LED Curve'!$D$15*(W166/$W$5)^2+'LED Curve'!$D$16*(W166/$W$5)^1+'LED Curve'!$D$17)*$AC$5))</f>
        <v>0</v>
      </c>
      <c r="AY166" s="59">
        <f>IF(AX166=0,0,IF(E166&lt;(SUM(AU166:AX166)+ ('LED Curve'!$D$14*(W166/$W$6)^3+'LED Curve'!$D$15*(W166/$W$6)^2+'LED Curve'!$D$16*(W166/$W$6)^1+'LED Curve'!$D$17)*$AC$6+((R$5-5)*Design!C$18)),0,         ('LED Curve'!$D$14*(W166/$W$6)^3+'LED Curve'!$D$15*(W166/$W$6)^2+'LED Curve'!$D$16*(W166/$W$6)^1+'LED Curve'!$D$17)*$AC$6))</f>
        <v>0</v>
      </c>
      <c r="AZ166" s="59">
        <f>IF(AY166=0,0,IF(E166&lt;(SUM(AU166:AY166)+('LED Curve'!$D$14*(W166/$Z$2)^3+'LED Curve'!$D$15*(W166/$Z$2)^2+'LED Curve'!$D$16*(W166/$Z$2)^1+'LED Curve'!$D$17)*$AE$2+((R$5-6)*Design!C$18)),0,         ('LED Curve'!$D$14*(W166/$Z$2)^3+'LED Curve'!$D$15*(W166/$Z$2)^2+'LED Curve'!$D$16*(W166/$Z$2)^1+'LED Curve'!$D$17)*$AE$2))</f>
        <v>0</v>
      </c>
      <c r="BA166" s="59">
        <f>IF(AZ166=0,0,IF(E166&lt;(SUM(AU166:AZ166)+('LED Curve'!$D$14*(W166/$Z$3)^3+'LED Curve'!$D$15*(W166/$Z$3)^2+'LED Curve'!$D$16*(W166/$Z$3)^1+'LED Curve'!$D$17)*$AE$3+((R$5-7)*Design!C$18)),0,         ('LED Curve'!$D$14*(W166/$Z$3)^3+'LED Curve'!$D$15*(W166/$Z$3)^2+'LED Curve'!$D$16*(W166/$Z$3)^1+'LED Curve'!$D$17)*$AE$3))</f>
        <v>0</v>
      </c>
      <c r="BB166" s="59">
        <f>IF(BA166=0,0,IF(E166&lt;(SUM(AU166:BA166)+('LED Curve'!$D$14*(W166/$Z$4)^3+'LED Curve'!$D$15*(W166/$Z$4)^2+'LED Curve'!$D$16*(W166/$Z$4)^1+'LED Curve'!$D$17)*$AE$4+((R$5-8)*Design!C$18)),0,         ('LED Curve'!$D$14*(W166/$Z$4)^3+'LED Curve'!$D$15*(W166/$Z$4)^2+'LED Curve'!$D$16*(W166/$Z$4)^1+'LED Curve'!$D$17)*$AE$4))</f>
        <v>0</v>
      </c>
      <c r="BC166" s="59">
        <f>IF(BB166=0,0,IF(E166&lt;(SUM(AU166:BB166)+('LED Curve'!$D$14*(W166/$Z$5)^3+'LED Curve'!$D$15*(W166/$Z$5)^2+'LED Curve'!$D$16*(W166/$Z$5)^1+'LED Curve'!$D$17)*$AE$5+((R$5-9)*Design!C$18)),0,         ('LED Curve'!$D$14*(W166/$Z$5)^3+'LED Curve'!$D$15*(W166/$Z$5)^2+'LED Curve'!$D$16*(W166/$Z$5)^1+'LED Curve'!$D$17)*$AE$5))</f>
        <v>0</v>
      </c>
      <c r="BD166" s="59">
        <f>IF(BC166=0,0,IF(E166&lt;(SUM(AU166:BC166)+('LED Curve'!$D$14*(W166/$Z$6)^3+'LED Curve'!$D$15*(W166/$Z$6)^2+'LED Curve'!$D$16*(W166/$Z$6)^1+'LED Curve'!$D$17)*$AE$6+((R$5-10)*Design!C$18)),0,         ('LED Curve'!$D$14*(W166/$Z$6)^3+'LED Curve'!$D$15*(W166/$Z$6)^2+'LED Curve'!$D$16*(W166/$Z$6)^1+'LED Curve'!$D$17)*$AE$6))</f>
        <v>0</v>
      </c>
      <c r="BE166">
        <f t="shared" si="270"/>
        <v>155.11624794762102</v>
      </c>
      <c r="BF166" s="64">
        <f t="shared" si="236"/>
        <v>254.0756247091085</v>
      </c>
      <c r="BG166" s="64">
        <f t="shared" si="237"/>
        <v>254.0756247091085</v>
      </c>
      <c r="BH166" s="64">
        <f t="shared" si="238"/>
        <v>0</v>
      </c>
      <c r="BI166" s="64">
        <f t="shared" si="239"/>
        <v>0</v>
      </c>
      <c r="BJ166" s="64">
        <f t="shared" si="240"/>
        <v>0</v>
      </c>
      <c r="BK166" s="64">
        <f t="shared" si="241"/>
        <v>0</v>
      </c>
      <c r="BL166" s="64">
        <f t="shared" si="242"/>
        <v>0</v>
      </c>
      <c r="BM166" s="64">
        <f t="shared" si="243"/>
        <v>0</v>
      </c>
      <c r="BN166" s="64">
        <f t="shared" si="244"/>
        <v>0</v>
      </c>
      <c r="BO166" s="64">
        <f t="shared" si="245"/>
        <v>0</v>
      </c>
      <c r="BQ166" s="67">
        <f t="shared" si="246"/>
        <v>260.80830606181019</v>
      </c>
      <c r="BR166" s="67">
        <f t="shared" si="247"/>
        <v>260.80830606181019</v>
      </c>
      <c r="BS166" s="67">
        <f t="shared" si="248"/>
        <v>260.80830606181019</v>
      </c>
      <c r="BT166" s="67">
        <f t="shared" si="249"/>
        <v>0</v>
      </c>
      <c r="BU166" s="67">
        <f t="shared" si="250"/>
        <v>0</v>
      </c>
      <c r="BV166" s="67">
        <f t="shared" si="251"/>
        <v>0</v>
      </c>
      <c r="BW166" s="67">
        <f t="shared" si="252"/>
        <v>0</v>
      </c>
      <c r="BX166" s="67">
        <f t="shared" si="253"/>
        <v>0</v>
      </c>
      <c r="BY166" s="67">
        <f t="shared" si="254"/>
        <v>0</v>
      </c>
      <c r="BZ166" s="67">
        <f t="shared" si="255"/>
        <v>0</v>
      </c>
      <c r="CB166" s="70">
        <f t="shared" si="256"/>
        <v>268.26847915316699</v>
      </c>
      <c r="CC166" s="70">
        <f t="shared" si="257"/>
        <v>268.26847915316699</v>
      </c>
      <c r="CD166" s="70">
        <f t="shared" si="258"/>
        <v>268.26847915316699</v>
      </c>
      <c r="CE166" s="70">
        <f t="shared" si="259"/>
        <v>0</v>
      </c>
      <c r="CF166" s="70">
        <f t="shared" si="260"/>
        <v>0</v>
      </c>
      <c r="CG166" s="70">
        <f t="shared" si="261"/>
        <v>0</v>
      </c>
      <c r="CH166" s="70">
        <f t="shared" si="262"/>
        <v>0</v>
      </c>
      <c r="CI166" s="70">
        <f t="shared" si="263"/>
        <v>0</v>
      </c>
      <c r="CJ166" s="70">
        <f t="shared" si="264"/>
        <v>0</v>
      </c>
      <c r="CK166" s="70">
        <f t="shared" si="265"/>
        <v>0</v>
      </c>
      <c r="CL166">
        <f t="shared" si="271"/>
        <v>804.80543745950104</v>
      </c>
      <c r="CM166" s="64">
        <f t="shared" si="272"/>
        <v>254.0756247091085</v>
      </c>
      <c r="CN166" s="64">
        <f t="shared" si="273"/>
        <v>254.0756247091085</v>
      </c>
      <c r="CO166" s="64">
        <f t="shared" si="274"/>
        <v>0</v>
      </c>
      <c r="CP166" s="64">
        <f t="shared" si="275"/>
        <v>0</v>
      </c>
      <c r="CQ166" s="64">
        <f t="shared" si="276"/>
        <v>0</v>
      </c>
      <c r="CR166" s="64">
        <f t="shared" si="277"/>
        <v>0</v>
      </c>
      <c r="CS166" s="64">
        <f t="shared" si="278"/>
        <v>0</v>
      </c>
      <c r="CT166" s="64">
        <f t="shared" si="279"/>
        <v>0</v>
      </c>
      <c r="CU166" s="64">
        <f t="shared" si="280"/>
        <v>0</v>
      </c>
      <c r="CV166" s="64">
        <f t="shared" si="281"/>
        <v>0</v>
      </c>
      <c r="CX166" s="103">
        <f t="shared" si="282"/>
        <v>260.80830606181019</v>
      </c>
      <c r="CY166" s="103">
        <f t="shared" si="283"/>
        <v>260.80830606181019</v>
      </c>
      <c r="CZ166" s="103">
        <f t="shared" si="284"/>
        <v>260.80830606181019</v>
      </c>
      <c r="DA166" s="103">
        <f t="shared" si="285"/>
        <v>0</v>
      </c>
      <c r="DB166" s="103">
        <f t="shared" si="286"/>
        <v>0</v>
      </c>
      <c r="DC166" s="103">
        <f t="shared" si="287"/>
        <v>0</v>
      </c>
      <c r="DD166" s="103">
        <f t="shared" si="288"/>
        <v>0</v>
      </c>
      <c r="DE166" s="103">
        <f t="shared" si="289"/>
        <v>0</v>
      </c>
      <c r="DF166" s="103">
        <f t="shared" si="290"/>
        <v>0</v>
      </c>
      <c r="DG166" s="103">
        <f t="shared" si="291"/>
        <v>0</v>
      </c>
      <c r="DI166" s="70">
        <f t="shared" si="292"/>
        <v>268.26847915316699</v>
      </c>
      <c r="DJ166" s="70">
        <f t="shared" si="293"/>
        <v>268.26847915316699</v>
      </c>
      <c r="DK166" s="70">
        <f t="shared" si="294"/>
        <v>268.26847915316699</v>
      </c>
      <c r="DL166" s="70">
        <f t="shared" si="295"/>
        <v>0</v>
      </c>
      <c r="DM166" s="70">
        <f t="shared" si="296"/>
        <v>0</v>
      </c>
      <c r="DN166" s="70">
        <f t="shared" si="297"/>
        <v>0</v>
      </c>
      <c r="DO166" s="70">
        <f t="shared" si="298"/>
        <v>0</v>
      </c>
      <c r="DP166" s="70">
        <f t="shared" si="299"/>
        <v>0</v>
      </c>
      <c r="DQ166" s="70">
        <f t="shared" si="300"/>
        <v>0</v>
      </c>
      <c r="DR166" s="70">
        <f t="shared" si="301"/>
        <v>0</v>
      </c>
      <c r="DT166">
        <f t="shared" si="302"/>
        <v>36.3397750037268</v>
      </c>
      <c r="DU166">
        <f t="shared" si="303"/>
        <v>41.488051165482915</v>
      </c>
      <c r="DV166">
        <f t="shared" si="304"/>
        <v>46.979812659320807</v>
      </c>
      <c r="DX166">
        <f t="shared" si="305"/>
        <v>1.3058437390174122</v>
      </c>
      <c r="DY166">
        <f t="shared" si="306"/>
        <v>1.3157601580638225</v>
      </c>
      <c r="DZ166">
        <f t="shared" si="307"/>
        <v>1.3266502785777665</v>
      </c>
      <c r="EB166">
        <f t="shared" si="308"/>
        <v>6.8502839613949771</v>
      </c>
      <c r="EC166">
        <f t="shared" si="309"/>
        <v>17.125709903487444</v>
      </c>
      <c r="ED166">
        <f t="shared" si="310"/>
        <v>0</v>
      </c>
      <c r="EE166">
        <f t="shared" si="311"/>
        <v>0</v>
      </c>
      <c r="EF166">
        <f t="shared" si="312"/>
        <v>0</v>
      </c>
      <c r="EG166">
        <f t="shared" si="313"/>
        <v>0</v>
      </c>
      <c r="EH166">
        <f t="shared" si="314"/>
        <v>0</v>
      </c>
      <c r="EI166">
        <f t="shared" si="315"/>
        <v>0</v>
      </c>
      <c r="EJ166">
        <f t="shared" si="316"/>
        <v>0</v>
      </c>
      <c r="EK166">
        <f t="shared" si="317"/>
        <v>0</v>
      </c>
      <c r="EM166">
        <f t="shared" si="318"/>
        <v>7.035490142154802</v>
      </c>
      <c r="EN166">
        <f t="shared" si="319"/>
        <v>17.588725355387009</v>
      </c>
      <c r="EO166">
        <f t="shared" si="320"/>
        <v>15.829852819848306</v>
      </c>
      <c r="EP166">
        <f t="shared" si="321"/>
        <v>0</v>
      </c>
      <c r="EQ166">
        <f t="shared" si="322"/>
        <v>0</v>
      </c>
      <c r="ER166">
        <f t="shared" si="323"/>
        <v>0</v>
      </c>
      <c r="ES166">
        <f t="shared" si="324"/>
        <v>0</v>
      </c>
      <c r="ET166">
        <f t="shared" si="325"/>
        <v>0</v>
      </c>
      <c r="EU166">
        <f t="shared" si="326"/>
        <v>0</v>
      </c>
      <c r="EV166">
        <f t="shared" si="327"/>
        <v>0</v>
      </c>
      <c r="EX166">
        <f t="shared" si="328"/>
        <v>7.2370086832789307</v>
      </c>
      <c r="EY166">
        <f t="shared" si="329"/>
        <v>18.092521708197328</v>
      </c>
      <c r="EZ166">
        <f t="shared" si="330"/>
        <v>16.283269537377592</v>
      </c>
      <c r="FA166">
        <f t="shared" si="331"/>
        <v>0</v>
      </c>
      <c r="FB166">
        <f t="shared" si="332"/>
        <v>0</v>
      </c>
      <c r="FC166">
        <f t="shared" si="333"/>
        <v>0</v>
      </c>
      <c r="FD166">
        <f t="shared" si="334"/>
        <v>0</v>
      </c>
      <c r="FE166">
        <f t="shared" si="335"/>
        <v>0</v>
      </c>
      <c r="FF166">
        <f t="shared" si="336"/>
        <v>0</v>
      </c>
      <c r="FG166">
        <f t="shared" si="337"/>
        <v>0</v>
      </c>
      <c r="FJ166">
        <f>IF($W$2=0,0,IF(BF166&lt;=0,0,('LED Curve'!$D$19*(BF166/$W$2)^3+'LED Curve'!$D$20*(BF166/$W$2)^2+'LED Curve'!$D$21*(BF166/$W$2)^1+'LED Curve'!$D$22)*$AC$2*$W$2))</f>
        <v>847.93135218697296</v>
      </c>
      <c r="FK166">
        <f>IF($W$3=0,0,IF(BG166&lt;=0,0,('LED Curve'!$D$19*(BG166/$W$3)^3+'LED Curve'!$D$20*(BG166/$W$3)^2+'LED Curve'!$D$21*(BG166/$W$3)^1+'LED Curve'!$D$22)*$AC$3*$W$3))</f>
        <v>2119.8283804674325</v>
      </c>
      <c r="FL166">
        <f>IF($W$4=0,0,IF(BH166&lt;=0,0,('LED Curve'!$D$19*(BH166/$W$4)^3+'LED Curve'!$D$20*(BH166/$W$4)^2+'LED Curve'!$D$21*(BH166/$W$4)^1+'LED Curve'!$D$22)*$AC$4*$W$4))</f>
        <v>0</v>
      </c>
      <c r="FM166">
        <f>IF($W$5=0,0,IF(BI166&lt;=0,0,('LED Curve'!$D$19*(BI166/$W$5)^3+'LED Curve'!$D$20*(BI166/$W$5)^2+'LED Curve'!$D$21*(BI166/$W$5)^1+'LED Curve'!$D$22)*$AC$5*$W$5))</f>
        <v>0</v>
      </c>
      <c r="FN166">
        <f>IF($W$6=0,0,IF(BJ166&lt;=0,0,('LED Curve'!$D$19*(BJ166/$W$6)^3+'LED Curve'!$D$20*(BJ166/$W$6)^2+'LED Curve'!$D$21*(BJ166/$W$6)^1+'LED Curve'!$D$22)*$AC$6*$W$6))</f>
        <v>0</v>
      </c>
      <c r="FO166">
        <f>IF($Z$2=0,0,IF(BK166&lt;=0,0,('LED Curve'!$D$19*(BK166/$Z$2)^3+'LED Curve'!$D$20*(BK166/$Z$2)^2+'LED Curve'!$D$21*(BK166/$Z$2)^1+'LED Curve'!$D$22)*$AE$2*$Z$2))</f>
        <v>0</v>
      </c>
      <c r="FP166">
        <f>IF($Z$3=0,0,IF(BL166&lt;=0,0,('LED Curve'!$D$19*(BL166/$Z$3)^3+'LED Curve'!$D$20*(BL166/$Z$3)^2+'LED Curve'!$D$21*(BL166/$Z$3)^1+'LED Curve'!$D$22)*$AE$3*$Z$3))</f>
        <v>0</v>
      </c>
      <c r="FQ166">
        <f>IF($Z$4=0,0,IF(BM166&lt;=0,0,('LED Curve'!$D$19*(BM166/$Z$4)^3+'LED Curve'!$D$20*(BM166/$Z$4)^2+'LED Curve'!$D$21*(BM166/$Z$4)^1+'LED Curve'!$D$22)*$AE$4*$Z$4))</f>
        <v>0</v>
      </c>
      <c r="FR166">
        <f>IF($Z$5=0,0,IF(BN166&lt;=0,0,('LED Curve'!$D$19*(BN166/$Z$5)^3+'LED Curve'!$D$20*(BN166/$Z$5)^2+'LED Curve'!$D$21*(BN166/$Z$5)^1+'LED Curve'!$D$22)*$AE$5*$Z$5))</f>
        <v>0</v>
      </c>
      <c r="FS166">
        <f>IF($Z$6=0,0,IF(BO166&lt;=0,0,('LED Curve'!$D$19*(BO166/$Z$6)^3+'LED Curve'!$D$20*(BO166/$Z$6)^2+'LED Curve'!$D$21*(BO166/$Z$6)^1+'LED Curve'!$D$22)*$AE$6*$Z$6))</f>
        <v>0</v>
      </c>
      <c r="FU166">
        <f>IF($W$2=0,0,IF(BQ166&lt;=0,0,('LED Curve'!$D$19*(BQ166/$W$2)^3+'LED Curve'!$D$20*(BQ166/$W$2)^2+'LED Curve'!$D$21*(BQ166/$W$2)^1+'LED Curve'!$D$22)*$AC$2*$W$2))</f>
        <v>860.43757631467508</v>
      </c>
      <c r="FV166">
        <f>IF($W$3=0,0,IF(BR166&lt;=0,0,('LED Curve'!$D$19*(BR166/$W$3)^3+'LED Curve'!$D$20*(BR166/$W$3)^2+'LED Curve'!$D$21*(BR166/$W$3)^1+'LED Curve'!$D$22)*$AC$3*$W$3))</f>
        <v>2151.0939407866877</v>
      </c>
      <c r="FW166">
        <f>IF($W$4=0,0,IF(BS166&lt;=0,0,('LED Curve'!$D$19*(BS166/$W$4)^3+'LED Curve'!$D$20*(BS166/$W$4)^2+'LED Curve'!$D$21*(BS166/$W$4)^1+'LED Curve'!$D$22)*$AC$4*$W$4))</f>
        <v>1935.984546708019</v>
      </c>
      <c r="FX166">
        <f>IF($W$5=0,0,IF(BT166&lt;=0,0,('LED Curve'!$D$19*(BT166/$W$5)^3+'LED Curve'!$D$20*(BT166/$W$5)^2+'LED Curve'!$D$21*(BT166/$W$5)^1+'LED Curve'!$D$22)*$AC$5*$W$5))</f>
        <v>0</v>
      </c>
      <c r="FY166">
        <f>IF($W$6=0,0,IF(BU166&lt;=0,0,('LED Curve'!$D$19*(BU166/$W$6)^3+'LED Curve'!$D$20*(BU166/$W$6)^2+'LED Curve'!$D$21*(BU166/$W$6)^1+'LED Curve'!$D$22)*$AC$6*$W$6))</f>
        <v>0</v>
      </c>
      <c r="FZ166">
        <f>IF($Z$2=0,0,IF(BV166&lt;=0,0,('LED Curve'!$D$19*(BV166/$Z$2)^3+'LED Curve'!$D$20*(BV166/$Z$2)^2+'LED Curve'!$D$21*(BV166/$Z$2)^1+'LED Curve'!$D$22)*$AE$2*$Z$2))</f>
        <v>0</v>
      </c>
      <c r="GA166">
        <f>IF($Z$3=0,0,IF(BW166&lt;=0,0,('LED Curve'!$D$19*(BW166/$Z$3)^3+'LED Curve'!$D$20*(BW166/$Z$3)^2+'LED Curve'!$D$21*(BW166/$Z$3)^1+'LED Curve'!$D$22)*$AE$3*$Z$3))</f>
        <v>0</v>
      </c>
      <c r="GB166">
        <f>IF($Z$4=0,0,IF(BX166&lt;=0,0,('LED Curve'!$D$19*(BX166/$Z$4)^3+'LED Curve'!$D$20*(BX166/$Z$4)^2+'LED Curve'!$D$21*(BX166/$Z$4)^1+'LED Curve'!$D$22)*$AE$4*$Z$4))</f>
        <v>0</v>
      </c>
      <c r="GC166">
        <f>IF($Z$5=0,0,IF(BY166&lt;=0,0,('LED Curve'!$D$19*(BY166/$Z$5)^3+'LED Curve'!$D$20*(BY166/$Z$5)^2+'LED Curve'!$D$21*(BY166/$Z$5)^1+'LED Curve'!$D$22)*$AE$5*$Z$5))</f>
        <v>0</v>
      </c>
      <c r="GD166">
        <f>IF($Z$6=0,0,IF(BZ166&lt;=0,0,('LED Curve'!$D$19*(BZ166/$Z$6)^3+'LED Curve'!$D$20*(BZ166/$Z$6)^2+'LED Curve'!$D$21*(BZ166/$Z$6)^1+'LED Curve'!$D$22)*$AE$6*$Z$6))</f>
        <v>0</v>
      </c>
      <c r="GF166">
        <f>IF($W$2=0,0,IF(CB166&lt;=0,0,('LED Curve'!$D$19*(CB166/$W$2)^3+'LED Curve'!$D$20*(CB166/$W$2)^2+'LED Curve'!$D$21*(CB166/$W$2)^1+'LED Curve'!$D$22)*$AC$2*$W$2))</f>
        <v>873.48058057976368</v>
      </c>
      <c r="GG166">
        <f>IF($W$3=0,0,IF(CC166&lt;=0,0,('LED Curve'!$D$19*(CC166/$W$3)^3+'LED Curve'!$D$20*(CC166/$W$3)^2+'LED Curve'!$D$21*(CC166/$W$3)^1+'LED Curve'!$D$22)*$AC$3*$W$3))</f>
        <v>2183.7014514494094</v>
      </c>
      <c r="GH166">
        <f>IF($W$4=0,0,IF(CD166&lt;=0,0,('LED Curve'!$D$19*(CD166/$W$4)^3+'LED Curve'!$D$20*(CD166/$W$4)^2+'LED Curve'!$D$21*(CD166/$W$4)^1+'LED Curve'!$D$22)*$AC$4*$W$4))</f>
        <v>1965.3313063044684</v>
      </c>
      <c r="GI166">
        <f>IF($W$5=0,0,IF(CE166&lt;=0,0,('LED Curve'!$D$19*(CE166/$W$5)^3+'LED Curve'!$D$20*(CE166/$W$5)^2+'LED Curve'!$D$21*(CE166/$W$5)^1+'LED Curve'!$D$22)*$AC$5*$W$5))</f>
        <v>0</v>
      </c>
      <c r="GJ166">
        <f>IF($W$6=0,0,IF(CF166&lt;=0,0,('LED Curve'!$D$19*(CF166/$W$6)^3+'LED Curve'!$D$20*(CF166/$W$6)^2+'LED Curve'!$D$21*(CF166/$W$6)^1+'LED Curve'!$D$22)*$AC$6*$W$6))</f>
        <v>0</v>
      </c>
      <c r="GK166">
        <f>IF($Z$2=0,0,IF(CG166&lt;=0,0,('LED Curve'!$D$19*(CG166/$Z$2)^3+'LED Curve'!$D$20*(CG166/$Z$2)^2+'LED Curve'!$D$21*(CG166/$Z$2)^1+'LED Curve'!$D$22)*$AE$2*$Z$2))</f>
        <v>0</v>
      </c>
      <c r="GL166">
        <f>IF($Z$3=0,0,IF(CH166&lt;=0,0,('LED Curve'!$D$19*(CH166/$Z$3)^3+'LED Curve'!$D$20*(CH166/$Z$3)^2+'LED Curve'!$D$21*(CH166/$Z$3)^1+'LED Curve'!$D$22)*$AE$3*$Z$3))</f>
        <v>0</v>
      </c>
      <c r="GM166">
        <f>IF($Z$4=0,0,IF(CI166&lt;=0,0,('LED Curve'!$D$19*(CI166/$Z$4)^3+'LED Curve'!$D$20*(CI166/$Z$4)^2+'LED Curve'!$D$21*(CI166/$Z$4)^1+'LED Curve'!$D$22)*$AE$4*$Z$4))</f>
        <v>0</v>
      </c>
      <c r="GN166">
        <f>IF($Z$5=0,0,IF(CJ166&lt;=0,0,('LED Curve'!$D$19*(CJ166/$Z$5)^3+'LED Curve'!$D$20*(CJ166/$Z$5)^2+'LED Curve'!$D$21*(CJ166/$Z$5)^1+'LED Curve'!$D$22)*$AE$5*$Z$5))</f>
        <v>0</v>
      </c>
      <c r="GO166">
        <f>IF($Z$6=0,0,IF(CK166&lt;=0,0,('LED Curve'!$D$19*(CK166/$Z$6)^3+'LED Curve'!$D$20*(CK166/$Z$6)^2+'LED Curve'!$D$21*(CK166/$Z$6)^1+'LED Curve'!$D$22)*$AE$6*$Z$6))</f>
        <v>0</v>
      </c>
      <c r="GQ166">
        <f t="shared" si="338"/>
        <v>2967.7597326544055</v>
      </c>
      <c r="GR166">
        <f t="shared" si="266"/>
        <v>1202.8638472368275</v>
      </c>
      <c r="GS166">
        <f t="shared" si="339"/>
        <v>4947.5160638093821</v>
      </c>
      <c r="GT166">
        <f t="shared" si="267"/>
        <v>2639.2901469702665</v>
      </c>
      <c r="GU166">
        <f t="shared" si="340"/>
        <v>5022.5133383336415</v>
      </c>
      <c r="GV166">
        <f t="shared" si="268"/>
        <v>2460.4012937753041</v>
      </c>
    </row>
    <row r="167" spans="1:204" ht="16.899999999999999">
      <c r="A167">
        <v>156</v>
      </c>
      <c r="B167">
        <f t="shared" si="229"/>
        <v>5.0781250000000002E-3</v>
      </c>
      <c r="C167" s="50">
        <f t="shared" si="230"/>
        <v>142.40679374780237</v>
      </c>
      <c r="D167" s="50">
        <f t="shared" si="231"/>
        <v>158.38532638644705</v>
      </c>
      <c r="E167" s="50">
        <f t="shared" si="232"/>
        <v>174.36385902509176</v>
      </c>
      <c r="G167" s="52">
        <f t="shared" si="233"/>
        <v>2.2604252975841646</v>
      </c>
      <c r="H167" s="52">
        <f t="shared" si="234"/>
        <v>2.5140527997848738</v>
      </c>
      <c r="I167" s="52">
        <f t="shared" si="235"/>
        <v>2.7676803019855831</v>
      </c>
      <c r="J167" s="52">
        <f>IF(C167&lt;Calculation!D$19,0,G167)</f>
        <v>2.2604252975841646</v>
      </c>
      <c r="K167" s="52">
        <f>IF(D167&lt;Calculation!D$19,0,H167)</f>
        <v>2.5140527997848738</v>
      </c>
      <c r="L167" s="52">
        <f>IF(E167&lt;Calculation!D$19,0,I167)</f>
        <v>2.7676803019855831</v>
      </c>
      <c r="M167" s="52">
        <f>IF(IF(C167&lt;Calculation!D$19,0,C167*(R$3/(R$2+R$3)))&gt;0,$H$2*SIN(2*PI()*$E$2*B167)+$H$5,0)</f>
        <v>2.2768297920755374</v>
      </c>
      <c r="N167" s="52">
        <f>IF(IF(D167&lt;Calculation!D$19,0,D167*(R$3/(R$2+R$3)))&gt;0,$J$2*SIN(2*PI()*$E$2*B167)+$J$5,0)</f>
        <v>2.3363293875491364</v>
      </c>
      <c r="O167" s="52">
        <f>IF(IF(E167&lt;Calculation!D$19,0,E167*(R$3/(R$2+R$3)))&gt;0,$L$2*SIN(2*PI()*$E$2*B167)+$L$5,0)</f>
        <v>2.4023764086706327</v>
      </c>
      <c r="Q167" s="55">
        <f>(M167/Design!C$43)*10^3</f>
        <v>252.98108800839302</v>
      </c>
      <c r="R167" s="55">
        <f>(N167/Design!C$43)*10^3</f>
        <v>259.5921541721263</v>
      </c>
      <c r="S167" s="55">
        <f>(O167/Design!C$43)*10^3</f>
        <v>266.93071207451476</v>
      </c>
      <c r="U167" s="55">
        <f>(($H$2*SIN(2*PI()*$E$2*B167)+$H$5)/Design!C$43)*10^3</f>
        <v>252.98108800839302</v>
      </c>
      <c r="V167" s="55">
        <f>(($J$2*SIN(2*PI()*$E$2*B167)+$J$5)/Design!C$43)*10^3</f>
        <v>259.5921541721263</v>
      </c>
      <c r="W167" s="55">
        <f>(($L$2*SIN(2*PI()*$E$2*B167)+$L$5)/Design!C$43)*10^3</f>
        <v>266.93071207451476</v>
      </c>
      <c r="Y167" s="99">
        <f>IF(C167&lt;('LED Curve'!$D$14*(U167/$W$2)^3+'LED Curve'!$D$15*(U167/$W$2)^2+'LED Curve'!$D$16*(U167/$W$2)^1+'LED Curve'!$D$17)*$AC$2+((R$5-1)*Design!C$18),0,         ('LED Curve'!$D$14*(U167/$W$2)^3+'LED Curve'!$D$15*(U167/$W$2)^2+'LED Curve'!$D$16*(U167/$W$2)^1+'LED Curve'!$D$17)*$AC$2)</f>
        <v>26.958149524835164</v>
      </c>
      <c r="Z167" s="99">
        <f>IF(Y167=0,0,IF(C167&lt;Y167+('LED Curve'!$D$14*(U167/$W$3)^3+'LED Curve'!$D$15*(U167/$W$3)^2+'LED Curve'!$D$16*(U167/$W$3)^1+'LED Curve'!$D$17)*$AC$3+((R$5-2)*Design!C$18),0,         ('LED Curve'!$D$14*(U167/$W$3)^3+'LED Curve'!$D$15*(U167/$W$3)^2+'LED Curve'!$D$16*(U167/$W$3)^1+'LED Curve'!$D$17)*$AC$3))</f>
        <v>67.395373812087911</v>
      </c>
      <c r="AA167" s="99">
        <f>IF(Z167=0,0,IF(C167&lt;(SUM(Y167:Z167)+('LED Curve'!$D$14*(U167/$W$4)^3+'LED Curve'!$D$15*(U167/$W$4)^2+'LED Curve'!$D$16*(U167/$W$4)^1+'LED Curve'!$D$17)*$AC$4+((R$5-3)*Design!C$18)),0,         ('LED Curve'!$D$14*(U167/$W$4)^3+'LED Curve'!$D$15*(U167/$W$4)^2+'LED Curve'!$D$16*(U167/$W$4)^1+'LED Curve'!$D$17)*$AC$4))</f>
        <v>0</v>
      </c>
      <c r="AB167" s="99">
        <f>IF(AA167=0,0,IF(C167&lt;(SUM(Y167:AA167)+('LED Curve'!$D$14*(U167/$W$5)^3+'LED Curve'!$D$15*(U167/$W$5)^2+'LED Curve'!$D$16*(U167/$W$5)^1+'LED Curve'!$D$17)*$AC$5+((R$5-4)*Design!C$18)),0,         ('LED Curve'!$D$14*(U167/$W$5)^3+'LED Curve'!$D$15*(U167/$W$5)^2+'LED Curve'!$D$16*(U167/$W$5)^1+'LED Curve'!$D$17)*$AC$5))</f>
        <v>0</v>
      </c>
      <c r="AC167" s="99">
        <f>IF(AB167=0,0,IF(C167&lt;(SUM(Y167:AB167)+ ('LED Curve'!$D$14*(U167/$W$6)^3+'LED Curve'!$D$15*(U167/$W$6)^2+'LED Curve'!$D$16*(U167/$W$6)^1+'LED Curve'!$D$17)*$AC$6+((R$5-5)*Design!C$18)),0,         ('LED Curve'!$D$14*(U167/$W$6)^3+'LED Curve'!$D$15*(U167/$W$6)^2+'LED Curve'!$D$16*(U167/$W$6)^1+'LED Curve'!$D$17)*$AC$6))</f>
        <v>0</v>
      </c>
      <c r="AD167" s="99">
        <f>IF(AC167=0,0,IF(C167&lt;(SUM(Y167:AC167)+('LED Curve'!$D$14*(U167/$Z$2)^3+'LED Curve'!$D$15*(U167/$Z$2)^2+'LED Curve'!$D$16*(U167/$Z$2)^1+'LED Curve'!$D$17)*$AE$2+((R$5-6)*Design!C$18)),0,         ('LED Curve'!$D$14*(U167/$Z$2)^3+'LED Curve'!$D$15*(U167/$Z$2)^2+'LED Curve'!$D$16*(U167/$Z$2)^1+'LED Curve'!$D$17)*$AE$2))</f>
        <v>0</v>
      </c>
      <c r="AE167" s="99">
        <f>IF(AD167=0,0,IF(C167&lt;(SUM(Y167:AD167)+('LED Curve'!$D$14*(U167/$Z$3)^3+'LED Curve'!$D$15*(U167/$Z$3)^2+'LED Curve'!$D$16*(U167/$Z$3)^1+'LED Curve'!$D$17)*$AE$3+((R$5-7)*Design!C$18)),0,         ('LED Curve'!$D$14*(U167/$Z$3)^3+'LED Curve'!$D$15*(U167/$Z$3)^2+'LED Curve'!$D$16*(U167/$Z$3)^1+'LED Curve'!$D$17)*$AE$3))</f>
        <v>0</v>
      </c>
      <c r="AF167" s="99">
        <f>IF(AE167=0,0,IF(C167&lt;(SUM(Y167:AE167)+('LED Curve'!$D$14*(U167/$Z$4)^3+'LED Curve'!$D$15*(U167/$Z$4)^2+'LED Curve'!$D$16*(U167/$Z$4)^1+'LED Curve'!$D$17)*$AE$4+((R$5-8)*Design!C$18)),0,         ('LED Curve'!$D$14*(U167/$Z$4)^3+'LED Curve'!$D$15*(U167/$Z$4)^2+'LED Curve'!$D$16*(U167/$Z$4)^1+'LED Curve'!$D$17)*$AE$4))</f>
        <v>0</v>
      </c>
      <c r="AG167" s="99">
        <f>IF(AF167=0,0,IF(C167&lt;(SUM(Y167:AF167)+('LED Curve'!$D$14*(U167/$Z$5)^3+'LED Curve'!$D$15*(U167/$Z$5)^2+'LED Curve'!$D$16*(U167/$Z$5)^1+'LED Curve'!$D$17)*$AE$5+((R$5-9)*Design!C$18)),0,         ('LED Curve'!$D$14*(U167/$Z$5)^3+'LED Curve'!$D$15*(U167/$Z$5)^2+'LED Curve'!$D$16*(U167/$Z$5)^1+'LED Curve'!$D$17)*$AE$5))</f>
        <v>0</v>
      </c>
      <c r="AH167" s="99">
        <f>IF(AG167=0,0,IF(C167&lt;(SUM(Y167:AG167)+('LED Curve'!$D$14*(U167/$Z$6)^3+'LED Curve'!$D$15*(U167/$Z$6)^2+'LED Curve'!$D$16*(U167/$Z$6)^1+'LED Curve'!$D$17)*$AE$6+((R$5-10)*Design!C$18)),0,         ('LED Curve'!$D$14*(U167/$Z$6)^3+'LED Curve'!$D$15*(U167/$Z$6)^2+'LED Curve'!$D$16*(U167/$Z$6)^1+'LED Curve'!$D$17)*$AE$6))</f>
        <v>0</v>
      </c>
      <c r="AI167">
        <f t="shared" si="269"/>
        <v>94.353523336923075</v>
      </c>
      <c r="AJ167" s="57">
        <f>IF(D167&lt;('LED Curve'!$D$14*(V167/$W$2)^3+'LED Curve'!$D$15*(V167/$W$2)^2+'LED Curve'!$D$16*(V167/$W$2)^1+'LED Curve'!$D$17)*$AC$2+((R$5-1)*Design!C$18),0,         ('LED Curve'!$D$14*(V167/$W$2)^3+'LED Curve'!$D$15*(V167/$W$2)^2+'LED Curve'!$D$16*(V167/$W$2)^1+'LED Curve'!$D$17)*$AC$2)</f>
        <v>26.974074656580516</v>
      </c>
      <c r="AK167" s="57">
        <f>IF(AJ167=0,0,IF(D167&lt;AJ167+('LED Curve'!$D$14*(V167/$W$3)^3+'LED Curve'!$D$15*(V167/$W$3)^2+'LED Curve'!$D$16*(V167/$W$3)^1+'LED Curve'!$D$17)*$AC$3+((R$5-1)*Design!C$18),0,         ('LED Curve'!$D$14*(V167/$W$3)^3+'LED Curve'!$D$15*(V167/$W$3)^2+'LED Curve'!$D$16*(V167/$W$3)^1+'LED Curve'!$D$17)*$AC$3))</f>
        <v>67.435186641451295</v>
      </c>
      <c r="AL167" s="57">
        <f>IF(AK167=0,0,IF(D167&lt;(SUM(AJ167:AK167)+('LED Curve'!$D$14*(V167/$W$4)^3+'LED Curve'!$D$15*(V167/$W$4)^2+'LED Curve'!$D$16*(V167/$W$4)^1+'LED Curve'!$D$17)*$AC$4+((R$5-1)*Design!C$18)),0,         ('LED Curve'!$D$14*(V167/$W$4)^3+'LED Curve'!$D$15*(V167/$W$4)^2+'LED Curve'!$D$16*(V167/$W$4)^1+'LED Curve'!$D$17)*$AC$4))</f>
        <v>60.69166797730616</v>
      </c>
      <c r="AM167" s="57">
        <f>IF(AL167=0,0,IF(D167&lt;(SUM(AJ167:AL167)+('LED Curve'!$D$14*(V167/$W$5)^3+'LED Curve'!$D$15*(V167/$W$5)^2+'LED Curve'!$D$16*(V167/$W$5)^1+'LED Curve'!$D$17)*$AC$5+((R$5-1)*Design!C$18)),0,         ('LED Curve'!$D$14*(V167/$W$5)^3+'LED Curve'!$D$15*(V167/$W$5)^2+'LED Curve'!$D$16*(V167/$W$5)^1+'LED Curve'!$D$17)*$AC$5))</f>
        <v>0</v>
      </c>
      <c r="AN167" s="57">
        <f>IF(AM167=0,0,IF(D167&lt;(SUM(AJ167:AM167)+ ('LED Curve'!$D$14*(V167/$W$6)^3+'LED Curve'!$D$15*(V167/$W$6)^2+'LED Curve'!$D$16*(V167/$W$6)^1+'LED Curve'!$D$17)*$AC$6+((R$5-1)*Design!C$18)),0,         ('LED Curve'!$D$14*(V167/$W$6)^3+'LED Curve'!$D$15*(V167/$W$6)^2+'LED Curve'!$D$16*(V167/$W$6)^1+'LED Curve'!$D$17)*$AC$6))</f>
        <v>0</v>
      </c>
      <c r="AO167" s="57">
        <f>IF(AN167=0,0,IF(D167&lt;(SUM(AJ167:AN167)+('LED Curve'!$D$14*(V167/$Z$2)^3+'LED Curve'!$D$15*(V167/$Z$2)^2+'LED Curve'!$D$16*(V167/$Z$2)^1+'LED Curve'!$D$17)*$AE$2+((R$5-1)*Design!C$18)),0,         ('LED Curve'!$D$14*(V167/$Z$2)^3+'LED Curve'!$D$15*(V167/$Z$2)^2+'LED Curve'!$D$16*(V167/$Z$2)^1+'LED Curve'!$D$17)*$AE$2))</f>
        <v>0</v>
      </c>
      <c r="AP167" s="57">
        <f>IF(AO167=0,0,IF(D167&lt;(SUM(AJ167:AO167)+('LED Curve'!$D$14*(V167/$Z$3)^3+'LED Curve'!$D$15*(V167/$Z$3)^2+'LED Curve'!$D$16*(V167/$Z$3)^1+'LED Curve'!$D$17)*$AE$3+((R$5-1)*Design!C$18)),0,         ('LED Curve'!$D$14*(V167/$Z$3)^3+'LED Curve'!$D$15*(V167/$Z$3)^2+'LED Curve'!$D$16*(V167/$Z$3)^1+'LED Curve'!$D$17)*$AE$3))</f>
        <v>0</v>
      </c>
      <c r="AQ167" s="57">
        <f>IF(AP167=0,0,IF(D167&lt;(SUM(AJ167:AP167)+('LED Curve'!$D$14*(V167/$Z$4)^3+'LED Curve'!$D$15*(V167/$Z$4)^2+'LED Curve'!$D$16*(V167/$Z$4)^1+'LED Curve'!$D$17)*$AE$4+((R$5-1)*Design!C$18)),0,         ('LED Curve'!$D$14*(V167/$Z$4)^3+'LED Curve'!$D$15*(V167/$Z$4)^2+'LED Curve'!$D$16*(V167/$Z$4)^1+'LED Curve'!$D$17)*$AE$4))</f>
        <v>0</v>
      </c>
      <c r="AR167" s="57">
        <f>IF(AQ167=0,0,IF(D167&lt;(SUM(AJ167:AQ167)+('LED Curve'!$D$14*(V167/$Z$5)^3+'LED Curve'!$D$15*(V167/$Z$5)^2+'LED Curve'!$D$16*(V167/$Z$5)^1+'LED Curve'!$D$17)*$AE$5+((R$5-1)*Design!C$18)),0,         ('LED Curve'!$D$14*(V167/$Z$5)^3+'LED Curve'!$D$15*(V167/$Z$5)^2+'LED Curve'!$D$16*(V167/$Z$5)^1+'LED Curve'!$D$17)*$AE$5))</f>
        <v>0</v>
      </c>
      <c r="AS167" s="57">
        <f>IF(AR167=0,0,IF(D167&lt;(SUM(AJ167:AR167)+('LED Curve'!$D$14*(V167/$Z$6)^3+'LED Curve'!$D$15*(V167/$Z$6)^2+'LED Curve'!$D$16*(V167/$Z$6)^1+'LED Curve'!$D$17)*$AE$6+((R$5-1)*Design!C$18)),0,         ('LED Curve'!$D$14*(V167/$Z$6)^3+'LED Curve'!$D$15*(V167/$Z$6)^2+'LED Curve'!$D$16*(V167/$Z$6)^1+'LED Curve'!$D$17)*$AE$6))</f>
        <v>0</v>
      </c>
      <c r="AU167" s="59">
        <f>IF(E167&lt;('LED Curve'!$D$14*(W167/$W$2)^3+'LED Curve'!$D$15*(W167/$W$2)^2+'LED Curve'!$D$16*(W167/$W$2)^1+'LED Curve'!$D$17)*$AC$2+((R$5-1)*Design!C$18),0,         ('LED Curve'!$D$14*(W167/$W$2)^3+'LED Curve'!$D$15*(W167/$W$2)^2+'LED Curve'!$D$16*(W167/$W$2)^1+'LED Curve'!$D$17)*$AC$2)</f>
        <v>26.977712540680052</v>
      </c>
      <c r="AV167" s="59">
        <f>IF(AU167=0,0,IF(E167&lt;AU167+('LED Curve'!$D$14*(W167/$W$3)^3+'LED Curve'!$D$15*(W167/$W$3)^2+'LED Curve'!$D$16*(W167/$W$3)^1+'LED Curve'!$D$17)*$AC$3+((R$5-2)*Design!C$18),0,         ('LED Curve'!$D$14*(W167/$W$3)^3+'LED Curve'!$D$15*(W167/$W$3)^2+'LED Curve'!$D$16*(W167/$W$3)^1+'LED Curve'!$D$17)*$AC$3))</f>
        <v>67.444281351700127</v>
      </c>
      <c r="AW167" s="59">
        <f>IF(AV167=0,0,IF(E167&lt;(SUM(AU167:AV167)+('LED Curve'!$D$14*(W167/$W$4)^3+'LED Curve'!$D$15*(W167/$W$4)^2+'LED Curve'!$D$16*(W167/$W$4)^1+'LED Curve'!$D$17)*$AC$4+((R$5-3)*Design!C$18)),0,         ('LED Curve'!$D$14*(W167/$W$4)^3+'LED Curve'!$D$15*(W167/$W$4)^2+'LED Curve'!$D$16*(W167/$W$4)^1+'LED Curve'!$D$17)*$AC$4))</f>
        <v>60.699853216530116</v>
      </c>
      <c r="AX167" s="59">
        <f>IF(AW167=0,0,IF(E167&lt;(SUM(AU167:AW167)+('LED Curve'!$D$14*(W167/$W$5)^3+'LED Curve'!$D$15*(W167/$W$5)^2+'LED Curve'!$D$16*(W167/$W$5)^1+'LED Curve'!$D$17)*$AC$5+((R$5-4)*Design!C$18)),0,         ('LED Curve'!$D$14*(W167/$W$5)^3+'LED Curve'!$D$15*(W167/$W$5)^2+'LED Curve'!$D$16*(W167/$W$5)^1+'LED Curve'!$D$17)*$AC$5))</f>
        <v>0</v>
      </c>
      <c r="AY167" s="59">
        <f>IF(AX167=0,0,IF(E167&lt;(SUM(AU167:AX167)+ ('LED Curve'!$D$14*(W167/$W$6)^3+'LED Curve'!$D$15*(W167/$W$6)^2+'LED Curve'!$D$16*(W167/$W$6)^1+'LED Curve'!$D$17)*$AC$6+((R$5-5)*Design!C$18)),0,         ('LED Curve'!$D$14*(W167/$W$6)^3+'LED Curve'!$D$15*(W167/$W$6)^2+'LED Curve'!$D$16*(W167/$W$6)^1+'LED Curve'!$D$17)*$AC$6))</f>
        <v>0</v>
      </c>
      <c r="AZ167" s="59">
        <f>IF(AY167=0,0,IF(E167&lt;(SUM(AU167:AY167)+('LED Curve'!$D$14*(W167/$Z$2)^3+'LED Curve'!$D$15*(W167/$Z$2)^2+'LED Curve'!$D$16*(W167/$Z$2)^1+'LED Curve'!$D$17)*$AE$2+((R$5-6)*Design!C$18)),0,         ('LED Curve'!$D$14*(W167/$Z$2)^3+'LED Curve'!$D$15*(W167/$Z$2)^2+'LED Curve'!$D$16*(W167/$Z$2)^1+'LED Curve'!$D$17)*$AE$2))</f>
        <v>0</v>
      </c>
      <c r="BA167" s="59">
        <f>IF(AZ167=0,0,IF(E167&lt;(SUM(AU167:AZ167)+('LED Curve'!$D$14*(W167/$Z$3)^3+'LED Curve'!$D$15*(W167/$Z$3)^2+'LED Curve'!$D$16*(W167/$Z$3)^1+'LED Curve'!$D$17)*$AE$3+((R$5-7)*Design!C$18)),0,         ('LED Curve'!$D$14*(W167/$Z$3)^3+'LED Curve'!$D$15*(W167/$Z$3)^2+'LED Curve'!$D$16*(W167/$Z$3)^1+'LED Curve'!$D$17)*$AE$3))</f>
        <v>0</v>
      </c>
      <c r="BB167" s="59">
        <f>IF(BA167=0,0,IF(E167&lt;(SUM(AU167:BA167)+('LED Curve'!$D$14*(W167/$Z$4)^3+'LED Curve'!$D$15*(W167/$Z$4)^2+'LED Curve'!$D$16*(W167/$Z$4)^1+'LED Curve'!$D$17)*$AE$4+((R$5-8)*Design!C$18)),0,         ('LED Curve'!$D$14*(W167/$Z$4)^3+'LED Curve'!$D$15*(W167/$Z$4)^2+'LED Curve'!$D$16*(W167/$Z$4)^1+'LED Curve'!$D$17)*$AE$4))</f>
        <v>0</v>
      </c>
      <c r="BC167" s="59">
        <f>IF(BB167=0,0,IF(E167&lt;(SUM(AU167:BB167)+('LED Curve'!$D$14*(W167/$Z$5)^3+'LED Curve'!$D$15*(W167/$Z$5)^2+'LED Curve'!$D$16*(W167/$Z$5)^1+'LED Curve'!$D$17)*$AE$5+((R$5-9)*Design!C$18)),0,         ('LED Curve'!$D$14*(W167/$Z$5)^3+'LED Curve'!$D$15*(W167/$Z$5)^2+'LED Curve'!$D$16*(W167/$Z$5)^1+'LED Curve'!$D$17)*$AE$5))</f>
        <v>0</v>
      </c>
      <c r="BD167" s="59">
        <f>IF(BC167=0,0,IF(E167&lt;(SUM(AU167:BC167)+('LED Curve'!$D$14*(W167/$Z$6)^3+'LED Curve'!$D$15*(W167/$Z$6)^2+'LED Curve'!$D$16*(W167/$Z$6)^1+'LED Curve'!$D$17)*$AE$6+((R$5-10)*Design!C$18)),0,         ('LED Curve'!$D$14*(W167/$Z$6)^3+'LED Curve'!$D$15*(W167/$Z$6)^2+'LED Curve'!$D$16*(W167/$Z$6)^1+'LED Curve'!$D$17)*$AE$6))</f>
        <v>0</v>
      </c>
      <c r="BE167">
        <f t="shared" si="270"/>
        <v>155.12184710891029</v>
      </c>
      <c r="BF167" s="64">
        <f t="shared" si="236"/>
        <v>252.98108800839302</v>
      </c>
      <c r="BG167" s="64">
        <f t="shared" si="237"/>
        <v>252.98108800839302</v>
      </c>
      <c r="BH167" s="64">
        <f t="shared" si="238"/>
        <v>0</v>
      </c>
      <c r="BI167" s="64">
        <f t="shared" si="239"/>
        <v>0</v>
      </c>
      <c r="BJ167" s="64">
        <f t="shared" si="240"/>
        <v>0</v>
      </c>
      <c r="BK167" s="64">
        <f t="shared" si="241"/>
        <v>0</v>
      </c>
      <c r="BL167" s="64">
        <f t="shared" si="242"/>
        <v>0</v>
      </c>
      <c r="BM167" s="64">
        <f t="shared" si="243"/>
        <v>0</v>
      </c>
      <c r="BN167" s="64">
        <f t="shared" si="244"/>
        <v>0</v>
      </c>
      <c r="BO167" s="64">
        <f t="shared" si="245"/>
        <v>0</v>
      </c>
      <c r="BQ167" s="67">
        <f t="shared" si="246"/>
        <v>259.5921541721263</v>
      </c>
      <c r="BR167" s="67">
        <f t="shared" si="247"/>
        <v>259.5921541721263</v>
      </c>
      <c r="BS167" s="67">
        <f t="shared" si="248"/>
        <v>259.5921541721263</v>
      </c>
      <c r="BT167" s="67">
        <f t="shared" si="249"/>
        <v>0</v>
      </c>
      <c r="BU167" s="67">
        <f t="shared" si="250"/>
        <v>0</v>
      </c>
      <c r="BV167" s="67">
        <f t="shared" si="251"/>
        <v>0</v>
      </c>
      <c r="BW167" s="67">
        <f t="shared" si="252"/>
        <v>0</v>
      </c>
      <c r="BX167" s="67">
        <f t="shared" si="253"/>
        <v>0</v>
      </c>
      <c r="BY167" s="67">
        <f t="shared" si="254"/>
        <v>0</v>
      </c>
      <c r="BZ167" s="67">
        <f t="shared" si="255"/>
        <v>0</v>
      </c>
      <c r="CB167" s="70">
        <f t="shared" si="256"/>
        <v>266.93071207451476</v>
      </c>
      <c r="CC167" s="70">
        <f t="shared" si="257"/>
        <v>266.93071207451476</v>
      </c>
      <c r="CD167" s="70">
        <f t="shared" si="258"/>
        <v>266.93071207451476</v>
      </c>
      <c r="CE167" s="70">
        <f t="shared" si="259"/>
        <v>0</v>
      </c>
      <c r="CF167" s="70">
        <f t="shared" si="260"/>
        <v>0</v>
      </c>
      <c r="CG167" s="70">
        <f t="shared" si="261"/>
        <v>0</v>
      </c>
      <c r="CH167" s="70">
        <f t="shared" si="262"/>
        <v>0</v>
      </c>
      <c r="CI167" s="70">
        <f t="shared" si="263"/>
        <v>0</v>
      </c>
      <c r="CJ167" s="70">
        <f t="shared" si="264"/>
        <v>0</v>
      </c>
      <c r="CK167" s="70">
        <f t="shared" si="265"/>
        <v>0</v>
      </c>
      <c r="CL167">
        <f t="shared" si="271"/>
        <v>800.79213622354428</v>
      </c>
      <c r="CM167" s="64">
        <f t="shared" si="272"/>
        <v>252.98108800839302</v>
      </c>
      <c r="CN167" s="64">
        <f t="shared" si="273"/>
        <v>252.98108800839302</v>
      </c>
      <c r="CO167" s="64">
        <f t="shared" si="274"/>
        <v>0</v>
      </c>
      <c r="CP167" s="64">
        <f t="shared" si="275"/>
        <v>0</v>
      </c>
      <c r="CQ167" s="64">
        <f t="shared" si="276"/>
        <v>0</v>
      </c>
      <c r="CR167" s="64">
        <f t="shared" si="277"/>
        <v>0</v>
      </c>
      <c r="CS167" s="64">
        <f t="shared" si="278"/>
        <v>0</v>
      </c>
      <c r="CT167" s="64">
        <f t="shared" si="279"/>
        <v>0</v>
      </c>
      <c r="CU167" s="64">
        <f t="shared" si="280"/>
        <v>0</v>
      </c>
      <c r="CV167" s="64">
        <f t="shared" si="281"/>
        <v>0</v>
      </c>
      <c r="CX167" s="103">
        <f t="shared" si="282"/>
        <v>259.5921541721263</v>
      </c>
      <c r="CY167" s="103">
        <f t="shared" si="283"/>
        <v>259.5921541721263</v>
      </c>
      <c r="CZ167" s="103">
        <f t="shared" si="284"/>
        <v>259.5921541721263</v>
      </c>
      <c r="DA167" s="103">
        <f t="shared" si="285"/>
        <v>0</v>
      </c>
      <c r="DB167" s="103">
        <f t="shared" si="286"/>
        <v>0</v>
      </c>
      <c r="DC167" s="103">
        <f t="shared" si="287"/>
        <v>0</v>
      </c>
      <c r="DD167" s="103">
        <f t="shared" si="288"/>
        <v>0</v>
      </c>
      <c r="DE167" s="103">
        <f t="shared" si="289"/>
        <v>0</v>
      </c>
      <c r="DF167" s="103">
        <f t="shared" si="290"/>
        <v>0</v>
      </c>
      <c r="DG167" s="103">
        <f t="shared" si="291"/>
        <v>0</v>
      </c>
      <c r="DI167" s="70">
        <f t="shared" si="292"/>
        <v>266.93071207451476</v>
      </c>
      <c r="DJ167" s="70">
        <f t="shared" si="293"/>
        <v>266.93071207451476</v>
      </c>
      <c r="DK167" s="70">
        <f t="shared" si="294"/>
        <v>266.93071207451476</v>
      </c>
      <c r="DL167" s="70">
        <f t="shared" si="295"/>
        <v>0</v>
      </c>
      <c r="DM167" s="70">
        <f t="shared" si="296"/>
        <v>0</v>
      </c>
      <c r="DN167" s="70">
        <f t="shared" si="297"/>
        <v>0</v>
      </c>
      <c r="DO167" s="70">
        <f t="shared" si="298"/>
        <v>0</v>
      </c>
      <c r="DP167" s="70">
        <f t="shared" si="299"/>
        <v>0</v>
      </c>
      <c r="DQ167" s="70">
        <f t="shared" si="300"/>
        <v>0</v>
      </c>
      <c r="DR167" s="70">
        <f t="shared" si="301"/>
        <v>0</v>
      </c>
      <c r="DT167">
        <f t="shared" si="302"/>
        <v>36.026225622105862</v>
      </c>
      <c r="DU167">
        <f t="shared" si="303"/>
        <v>41.115588065913109</v>
      </c>
      <c r="DV167">
        <f t="shared" si="304"/>
        <v>46.543069049628052</v>
      </c>
      <c r="DX167">
        <f t="shared" si="305"/>
        <v>1.3173977656743865</v>
      </c>
      <c r="DY167">
        <f t="shared" si="306"/>
        <v>1.3276182414675906</v>
      </c>
      <c r="DZ167">
        <f t="shared" si="307"/>
        <v>1.3388455726487098</v>
      </c>
      <c r="EB167">
        <f t="shared" si="308"/>
        <v>6.8199019974857427</v>
      </c>
      <c r="EC167">
        <f t="shared" si="309"/>
        <v>17.049754993714359</v>
      </c>
      <c r="ED167">
        <f t="shared" si="310"/>
        <v>0</v>
      </c>
      <c r="EE167">
        <f t="shared" si="311"/>
        <v>0</v>
      </c>
      <c r="EF167">
        <f t="shared" si="312"/>
        <v>0</v>
      </c>
      <c r="EG167">
        <f t="shared" si="313"/>
        <v>0</v>
      </c>
      <c r="EH167">
        <f t="shared" si="314"/>
        <v>0</v>
      </c>
      <c r="EI167">
        <f t="shared" si="315"/>
        <v>0</v>
      </c>
      <c r="EJ167">
        <f t="shared" si="316"/>
        <v>0</v>
      </c>
      <c r="EK167">
        <f t="shared" si="317"/>
        <v>0</v>
      </c>
      <c r="EM167">
        <f t="shared" si="318"/>
        <v>7.002258146901494</v>
      </c>
      <c r="EN167">
        <f t="shared" si="319"/>
        <v>17.505645367253734</v>
      </c>
      <c r="EO167">
        <f t="shared" si="320"/>
        <v>15.75508083052836</v>
      </c>
      <c r="EP167">
        <f t="shared" si="321"/>
        <v>0</v>
      </c>
      <c r="EQ167">
        <f t="shared" si="322"/>
        <v>0</v>
      </c>
      <c r="ER167">
        <f t="shared" si="323"/>
        <v>0</v>
      </c>
      <c r="ES167">
        <f t="shared" si="324"/>
        <v>0</v>
      </c>
      <c r="ET167">
        <f t="shared" si="325"/>
        <v>0</v>
      </c>
      <c r="EU167">
        <f t="shared" si="326"/>
        <v>0</v>
      </c>
      <c r="EV167">
        <f t="shared" si="327"/>
        <v>0</v>
      </c>
      <c r="EX167">
        <f t="shared" si="328"/>
        <v>7.2011800186252932</v>
      </c>
      <c r="EY167">
        <f t="shared" si="329"/>
        <v>18.002950046563232</v>
      </c>
      <c r="EZ167">
        <f t="shared" si="330"/>
        <v>16.202655041906908</v>
      </c>
      <c r="FA167">
        <f t="shared" si="331"/>
        <v>0</v>
      </c>
      <c r="FB167">
        <f t="shared" si="332"/>
        <v>0</v>
      </c>
      <c r="FC167">
        <f t="shared" si="333"/>
        <v>0</v>
      </c>
      <c r="FD167">
        <f t="shared" si="334"/>
        <v>0</v>
      </c>
      <c r="FE167">
        <f t="shared" si="335"/>
        <v>0</v>
      </c>
      <c r="FF167">
        <f t="shared" si="336"/>
        <v>0</v>
      </c>
      <c r="FG167">
        <f t="shared" si="337"/>
        <v>0</v>
      </c>
      <c r="FJ167">
        <f>IF($W$2=0,0,IF(BF167&lt;=0,0,('LED Curve'!$D$19*(BF167/$W$2)^3+'LED Curve'!$D$20*(BF167/$W$2)^2+'LED Curve'!$D$21*(BF167/$W$2)^1+'LED Curve'!$D$22)*$AC$2*$W$2))</f>
        <v>845.83327399978418</v>
      </c>
      <c r="FK167">
        <f>IF($W$3=0,0,IF(BG167&lt;=0,0,('LED Curve'!$D$19*(BG167/$W$3)^3+'LED Curve'!$D$20*(BG167/$W$3)^2+'LED Curve'!$D$21*(BG167/$W$3)^1+'LED Curve'!$D$22)*$AC$3*$W$3))</f>
        <v>2114.5831849994606</v>
      </c>
      <c r="FL167">
        <f>IF($W$4=0,0,IF(BH167&lt;=0,0,('LED Curve'!$D$19*(BH167/$W$4)^3+'LED Curve'!$D$20*(BH167/$W$4)^2+'LED Curve'!$D$21*(BH167/$W$4)^1+'LED Curve'!$D$22)*$AC$4*$W$4))</f>
        <v>0</v>
      </c>
      <c r="FM167">
        <f>IF($W$5=0,0,IF(BI167&lt;=0,0,('LED Curve'!$D$19*(BI167/$W$5)^3+'LED Curve'!$D$20*(BI167/$W$5)^2+'LED Curve'!$D$21*(BI167/$W$5)^1+'LED Curve'!$D$22)*$AC$5*$W$5))</f>
        <v>0</v>
      </c>
      <c r="FN167">
        <f>IF($W$6=0,0,IF(BJ167&lt;=0,0,('LED Curve'!$D$19*(BJ167/$W$6)^3+'LED Curve'!$D$20*(BJ167/$W$6)^2+'LED Curve'!$D$21*(BJ167/$W$6)^1+'LED Curve'!$D$22)*$AC$6*$W$6))</f>
        <v>0</v>
      </c>
      <c r="FO167">
        <f>IF($Z$2=0,0,IF(BK167&lt;=0,0,('LED Curve'!$D$19*(BK167/$Z$2)^3+'LED Curve'!$D$20*(BK167/$Z$2)^2+'LED Curve'!$D$21*(BK167/$Z$2)^1+'LED Curve'!$D$22)*$AE$2*$Z$2))</f>
        <v>0</v>
      </c>
      <c r="FP167">
        <f>IF($Z$3=0,0,IF(BL167&lt;=0,0,('LED Curve'!$D$19*(BL167/$Z$3)^3+'LED Curve'!$D$20*(BL167/$Z$3)^2+'LED Curve'!$D$21*(BL167/$Z$3)^1+'LED Curve'!$D$22)*$AE$3*$Z$3))</f>
        <v>0</v>
      </c>
      <c r="FQ167">
        <f>IF($Z$4=0,0,IF(BM167&lt;=0,0,('LED Curve'!$D$19*(BM167/$Z$4)^3+'LED Curve'!$D$20*(BM167/$Z$4)^2+'LED Curve'!$D$21*(BM167/$Z$4)^1+'LED Curve'!$D$22)*$AE$4*$Z$4))</f>
        <v>0</v>
      </c>
      <c r="FR167">
        <f>IF($Z$5=0,0,IF(BN167&lt;=0,0,('LED Curve'!$D$19*(BN167/$Z$5)^3+'LED Curve'!$D$20*(BN167/$Z$5)^2+'LED Curve'!$D$21*(BN167/$Z$5)^1+'LED Curve'!$D$22)*$AE$5*$Z$5))</f>
        <v>0</v>
      </c>
      <c r="FS167">
        <f>IF($Z$6=0,0,IF(BO167&lt;=0,0,('LED Curve'!$D$19*(BO167/$Z$6)^3+'LED Curve'!$D$20*(BO167/$Z$6)^2+'LED Curve'!$D$21*(BO167/$Z$6)^1+'LED Curve'!$D$22)*$AE$6*$Z$6))</f>
        <v>0</v>
      </c>
      <c r="FU167">
        <f>IF($W$2=0,0,IF(BQ167&lt;=0,0,('LED Curve'!$D$19*(BQ167/$W$2)^3+'LED Curve'!$D$20*(BQ167/$W$2)^2+'LED Curve'!$D$21*(BQ167/$W$2)^1+'LED Curve'!$D$22)*$AC$2*$W$2))</f>
        <v>858.22970491902561</v>
      </c>
      <c r="FV167">
        <f>IF($W$3=0,0,IF(BR167&lt;=0,0,('LED Curve'!$D$19*(BR167/$W$3)^3+'LED Curve'!$D$20*(BR167/$W$3)^2+'LED Curve'!$D$21*(BR167/$W$3)^1+'LED Curve'!$D$22)*$AC$3*$W$3))</f>
        <v>2145.574262297564</v>
      </c>
      <c r="FW167">
        <f>IF($W$4=0,0,IF(BS167&lt;=0,0,('LED Curve'!$D$19*(BS167/$W$4)^3+'LED Curve'!$D$20*(BS167/$W$4)^2+'LED Curve'!$D$21*(BS167/$W$4)^1+'LED Curve'!$D$22)*$AC$4*$W$4))</f>
        <v>1931.0168360678076</v>
      </c>
      <c r="FX167">
        <f>IF($W$5=0,0,IF(BT167&lt;=0,0,('LED Curve'!$D$19*(BT167/$W$5)^3+'LED Curve'!$D$20*(BT167/$W$5)^2+'LED Curve'!$D$21*(BT167/$W$5)^1+'LED Curve'!$D$22)*$AC$5*$W$5))</f>
        <v>0</v>
      </c>
      <c r="FY167">
        <f>IF($W$6=0,0,IF(BU167&lt;=0,0,('LED Curve'!$D$19*(BU167/$W$6)^3+'LED Curve'!$D$20*(BU167/$W$6)^2+'LED Curve'!$D$21*(BU167/$W$6)^1+'LED Curve'!$D$22)*$AC$6*$W$6))</f>
        <v>0</v>
      </c>
      <c r="FZ167">
        <f>IF($Z$2=0,0,IF(BV167&lt;=0,0,('LED Curve'!$D$19*(BV167/$Z$2)^3+'LED Curve'!$D$20*(BV167/$Z$2)^2+'LED Curve'!$D$21*(BV167/$Z$2)^1+'LED Curve'!$D$22)*$AE$2*$Z$2))</f>
        <v>0</v>
      </c>
      <c r="GA167">
        <f>IF($Z$3=0,0,IF(BW167&lt;=0,0,('LED Curve'!$D$19*(BW167/$Z$3)^3+'LED Curve'!$D$20*(BW167/$Z$3)^2+'LED Curve'!$D$21*(BW167/$Z$3)^1+'LED Curve'!$D$22)*$AE$3*$Z$3))</f>
        <v>0</v>
      </c>
      <c r="GB167">
        <f>IF($Z$4=0,0,IF(BX167&lt;=0,0,('LED Curve'!$D$19*(BX167/$Z$4)^3+'LED Curve'!$D$20*(BX167/$Z$4)^2+'LED Curve'!$D$21*(BX167/$Z$4)^1+'LED Curve'!$D$22)*$AE$4*$Z$4))</f>
        <v>0</v>
      </c>
      <c r="GC167">
        <f>IF($Z$5=0,0,IF(BY167&lt;=0,0,('LED Curve'!$D$19*(BY167/$Z$5)^3+'LED Curve'!$D$20*(BY167/$Z$5)^2+'LED Curve'!$D$21*(BY167/$Z$5)^1+'LED Curve'!$D$22)*$AE$5*$Z$5))</f>
        <v>0</v>
      </c>
      <c r="GD167">
        <f>IF($Z$6=0,0,IF(BZ167&lt;=0,0,('LED Curve'!$D$19*(BZ167/$Z$6)^3+'LED Curve'!$D$20*(BZ167/$Z$6)^2+'LED Curve'!$D$21*(BZ167/$Z$6)^1+'LED Curve'!$D$22)*$AE$6*$Z$6))</f>
        <v>0</v>
      </c>
      <c r="GF167">
        <f>IF($W$2=0,0,IF(CB167&lt;=0,0,('LED Curve'!$D$19*(CB167/$W$2)^3+'LED Curve'!$D$20*(CB167/$W$2)^2+'LED Curve'!$D$21*(CB167/$W$2)^1+'LED Curve'!$D$22)*$AC$2*$W$2))</f>
        <v>871.20548854561764</v>
      </c>
      <c r="GG167">
        <f>IF($W$3=0,0,IF(CC167&lt;=0,0,('LED Curve'!$D$19*(CC167/$W$3)^3+'LED Curve'!$D$20*(CC167/$W$3)^2+'LED Curve'!$D$21*(CC167/$W$3)^1+'LED Curve'!$D$22)*$AC$3*$W$3))</f>
        <v>2178.0137213640442</v>
      </c>
      <c r="GH167">
        <f>IF($W$4=0,0,IF(CD167&lt;=0,0,('LED Curve'!$D$19*(CD167/$W$4)^3+'LED Curve'!$D$20*(CD167/$W$4)^2+'LED Curve'!$D$21*(CD167/$W$4)^1+'LED Curve'!$D$22)*$AC$4*$W$4))</f>
        <v>1960.2123492276396</v>
      </c>
      <c r="GI167">
        <f>IF($W$5=0,0,IF(CE167&lt;=0,0,('LED Curve'!$D$19*(CE167/$W$5)^3+'LED Curve'!$D$20*(CE167/$W$5)^2+'LED Curve'!$D$21*(CE167/$W$5)^1+'LED Curve'!$D$22)*$AC$5*$W$5))</f>
        <v>0</v>
      </c>
      <c r="GJ167">
        <f>IF($W$6=0,0,IF(CF167&lt;=0,0,('LED Curve'!$D$19*(CF167/$W$6)^3+'LED Curve'!$D$20*(CF167/$W$6)^2+'LED Curve'!$D$21*(CF167/$W$6)^1+'LED Curve'!$D$22)*$AC$6*$W$6))</f>
        <v>0</v>
      </c>
      <c r="GK167">
        <f>IF($Z$2=0,0,IF(CG167&lt;=0,0,('LED Curve'!$D$19*(CG167/$Z$2)^3+'LED Curve'!$D$20*(CG167/$Z$2)^2+'LED Curve'!$D$21*(CG167/$Z$2)^1+'LED Curve'!$D$22)*$AE$2*$Z$2))</f>
        <v>0</v>
      </c>
      <c r="GL167">
        <f>IF($Z$3=0,0,IF(CH167&lt;=0,0,('LED Curve'!$D$19*(CH167/$Z$3)^3+'LED Curve'!$D$20*(CH167/$Z$3)^2+'LED Curve'!$D$21*(CH167/$Z$3)^1+'LED Curve'!$D$22)*$AE$3*$Z$3))</f>
        <v>0</v>
      </c>
      <c r="GM167">
        <f>IF($Z$4=0,0,IF(CI167&lt;=0,0,('LED Curve'!$D$19*(CI167/$Z$4)^3+'LED Curve'!$D$20*(CI167/$Z$4)^2+'LED Curve'!$D$21*(CI167/$Z$4)^1+'LED Curve'!$D$22)*$AE$4*$Z$4))</f>
        <v>0</v>
      </c>
      <c r="GN167">
        <f>IF($Z$5=0,0,IF(CJ167&lt;=0,0,('LED Curve'!$D$19*(CJ167/$Z$5)^3+'LED Curve'!$D$20*(CJ167/$Z$5)^2+'LED Curve'!$D$21*(CJ167/$Z$5)^1+'LED Curve'!$D$22)*$AE$5*$Z$5))</f>
        <v>0</v>
      </c>
      <c r="GO167">
        <f>IF($Z$6=0,0,IF(CK167&lt;=0,0,('LED Curve'!$D$19*(CK167/$Z$6)^3+'LED Curve'!$D$20*(CK167/$Z$6)^2+'LED Curve'!$D$21*(CK167/$Z$6)^1+'LED Curve'!$D$22)*$AE$6*$Z$6))</f>
        <v>0</v>
      </c>
      <c r="GQ167">
        <f t="shared" si="338"/>
        <v>2960.4164589992447</v>
      </c>
      <c r="GR167">
        <f t="shared" si="266"/>
        <v>1195.5205735816667</v>
      </c>
      <c r="GS167">
        <f t="shared" si="339"/>
        <v>4934.8208032843977</v>
      </c>
      <c r="GT167">
        <f t="shared" si="267"/>
        <v>2626.5948864452821</v>
      </c>
      <c r="GU167">
        <f t="shared" si="340"/>
        <v>5009.4315591373015</v>
      </c>
      <c r="GV167">
        <f t="shared" si="268"/>
        <v>2447.3195145789641</v>
      </c>
    </row>
    <row r="168" spans="1:204" ht="16.899999999999999">
      <c r="A168">
        <v>157</v>
      </c>
      <c r="B168">
        <f t="shared" si="229"/>
        <v>5.1106770833333334E-3</v>
      </c>
      <c r="C168" s="50">
        <f t="shared" si="230"/>
        <v>141.76453466432125</v>
      </c>
      <c r="D168" s="50">
        <f t="shared" si="231"/>
        <v>157.67170518257916</v>
      </c>
      <c r="E168" s="50">
        <f t="shared" si="232"/>
        <v>173.57887570083707</v>
      </c>
      <c r="G168" s="52">
        <f t="shared" si="233"/>
        <v>2.25023070895748</v>
      </c>
      <c r="H168" s="52">
        <f t="shared" si="234"/>
        <v>2.502725479088558</v>
      </c>
      <c r="I168" s="52">
        <f t="shared" si="235"/>
        <v>2.755220249219636</v>
      </c>
      <c r="J168" s="52">
        <f>IF(C168&lt;Calculation!D$19,0,G168)</f>
        <v>2.25023070895748</v>
      </c>
      <c r="K168" s="52">
        <f>IF(D168&lt;Calculation!D$19,0,H168)</f>
        <v>2.502725479088558</v>
      </c>
      <c r="L168" s="52">
        <f>IF(E168&lt;Calculation!D$19,0,I168)</f>
        <v>2.755220249219636</v>
      </c>
      <c r="M168" s="52">
        <f>IF(IF(C168&lt;Calculation!D$19,0,C168*(R$3/(R$2+R$3)))&gt;0,$H$2*SIN(2*PI()*$E$2*B168)+$H$5,0)</f>
        <v>2.2666352034488528</v>
      </c>
      <c r="N168" s="52">
        <f>IF(IF(D168&lt;Calculation!D$19,0,D168*(R$3/(R$2+R$3)))&gt;0,$J$2*SIN(2*PI()*$E$2*B168)+$J$5,0)</f>
        <v>2.3250020668528206</v>
      </c>
      <c r="O168" s="52">
        <f>IF(IF(E168&lt;Calculation!D$19,0,E168*(R$3/(R$2+R$3)))&gt;0,$L$2*SIN(2*PI()*$E$2*B168)+$L$5,0)</f>
        <v>2.3899163559046848</v>
      </c>
      <c r="Q168" s="55">
        <f>(M168/Design!C$43)*10^3</f>
        <v>251.84835593876142</v>
      </c>
      <c r="R168" s="55">
        <f>(N168/Design!C$43)*10^3</f>
        <v>258.33356298364674</v>
      </c>
      <c r="S168" s="55">
        <f>(O168/Design!C$43)*10^3</f>
        <v>265.54626176718722</v>
      </c>
      <c r="U168" s="55">
        <f>(($H$2*SIN(2*PI()*$E$2*B168)+$H$5)/Design!C$43)*10^3</f>
        <v>251.84835593876142</v>
      </c>
      <c r="V168" s="55">
        <f>(($J$2*SIN(2*PI()*$E$2*B168)+$J$5)/Design!C$43)*10^3</f>
        <v>258.33356298364674</v>
      </c>
      <c r="W168" s="55">
        <f>(($L$2*SIN(2*PI()*$E$2*B168)+$L$5)/Design!C$43)*10^3</f>
        <v>265.54626176718722</v>
      </c>
      <c r="Y168" s="99">
        <f>IF(C168&lt;('LED Curve'!$D$14*(U168/$W$2)^3+'LED Curve'!$D$15*(U168/$W$2)^2+'LED Curve'!$D$16*(U168/$W$2)^1+'LED Curve'!$D$17)*$AC$2+((R$5-1)*Design!C$18),0,         ('LED Curve'!$D$14*(U168/$W$2)^3+'LED Curve'!$D$15*(U168/$W$2)^2+'LED Curve'!$D$16*(U168/$W$2)^1+'LED Curve'!$D$17)*$AC$2)</f>
        <v>26.954251548913891</v>
      </c>
      <c r="Z168" s="99">
        <f>IF(Y168=0,0,IF(C168&lt;Y168+('LED Curve'!$D$14*(U168/$W$3)^3+'LED Curve'!$D$15*(U168/$W$3)^2+'LED Curve'!$D$16*(U168/$W$3)^1+'LED Curve'!$D$17)*$AC$3+((R$5-2)*Design!C$18),0,         ('LED Curve'!$D$14*(U168/$W$3)^3+'LED Curve'!$D$15*(U168/$W$3)^2+'LED Curve'!$D$16*(U168/$W$3)^1+'LED Curve'!$D$17)*$AC$3))</f>
        <v>67.385628872284727</v>
      </c>
      <c r="AA168" s="99">
        <f>IF(Z168=0,0,IF(C168&lt;(SUM(Y168:Z168)+('LED Curve'!$D$14*(U168/$W$4)^3+'LED Curve'!$D$15*(U168/$W$4)^2+'LED Curve'!$D$16*(U168/$W$4)^1+'LED Curve'!$D$17)*$AC$4+((R$5-3)*Design!C$18)),0,         ('LED Curve'!$D$14*(U168/$W$4)^3+'LED Curve'!$D$15*(U168/$W$4)^2+'LED Curve'!$D$16*(U168/$W$4)^1+'LED Curve'!$D$17)*$AC$4))</f>
        <v>0</v>
      </c>
      <c r="AB168" s="99">
        <f>IF(AA168=0,0,IF(C168&lt;(SUM(Y168:AA168)+('LED Curve'!$D$14*(U168/$W$5)^3+'LED Curve'!$D$15*(U168/$W$5)^2+'LED Curve'!$D$16*(U168/$W$5)^1+'LED Curve'!$D$17)*$AC$5+((R$5-4)*Design!C$18)),0,         ('LED Curve'!$D$14*(U168/$W$5)^3+'LED Curve'!$D$15*(U168/$W$5)^2+'LED Curve'!$D$16*(U168/$W$5)^1+'LED Curve'!$D$17)*$AC$5))</f>
        <v>0</v>
      </c>
      <c r="AC168" s="99">
        <f>IF(AB168=0,0,IF(C168&lt;(SUM(Y168:AB168)+ ('LED Curve'!$D$14*(U168/$W$6)^3+'LED Curve'!$D$15*(U168/$W$6)^2+'LED Curve'!$D$16*(U168/$W$6)^1+'LED Curve'!$D$17)*$AC$6+((R$5-5)*Design!C$18)),0,         ('LED Curve'!$D$14*(U168/$W$6)^3+'LED Curve'!$D$15*(U168/$W$6)^2+'LED Curve'!$D$16*(U168/$W$6)^1+'LED Curve'!$D$17)*$AC$6))</f>
        <v>0</v>
      </c>
      <c r="AD168" s="99">
        <f>IF(AC168=0,0,IF(C168&lt;(SUM(Y168:AC168)+('LED Curve'!$D$14*(U168/$Z$2)^3+'LED Curve'!$D$15*(U168/$Z$2)^2+'LED Curve'!$D$16*(U168/$Z$2)^1+'LED Curve'!$D$17)*$AE$2+((R$5-6)*Design!C$18)),0,         ('LED Curve'!$D$14*(U168/$Z$2)^3+'LED Curve'!$D$15*(U168/$Z$2)^2+'LED Curve'!$D$16*(U168/$Z$2)^1+'LED Curve'!$D$17)*$AE$2))</f>
        <v>0</v>
      </c>
      <c r="AE168" s="99">
        <f>IF(AD168=0,0,IF(C168&lt;(SUM(Y168:AD168)+('LED Curve'!$D$14*(U168/$Z$3)^3+'LED Curve'!$D$15*(U168/$Z$3)^2+'LED Curve'!$D$16*(U168/$Z$3)^1+'LED Curve'!$D$17)*$AE$3+((R$5-7)*Design!C$18)),0,         ('LED Curve'!$D$14*(U168/$Z$3)^3+'LED Curve'!$D$15*(U168/$Z$3)^2+'LED Curve'!$D$16*(U168/$Z$3)^1+'LED Curve'!$D$17)*$AE$3))</f>
        <v>0</v>
      </c>
      <c r="AF168" s="99">
        <f>IF(AE168=0,0,IF(C168&lt;(SUM(Y168:AE168)+('LED Curve'!$D$14*(U168/$Z$4)^3+'LED Curve'!$D$15*(U168/$Z$4)^2+'LED Curve'!$D$16*(U168/$Z$4)^1+'LED Curve'!$D$17)*$AE$4+((R$5-8)*Design!C$18)),0,         ('LED Curve'!$D$14*(U168/$Z$4)^3+'LED Curve'!$D$15*(U168/$Z$4)^2+'LED Curve'!$D$16*(U168/$Z$4)^1+'LED Curve'!$D$17)*$AE$4))</f>
        <v>0</v>
      </c>
      <c r="AG168" s="99">
        <f>IF(AF168=0,0,IF(C168&lt;(SUM(Y168:AF168)+('LED Curve'!$D$14*(U168/$Z$5)^3+'LED Curve'!$D$15*(U168/$Z$5)^2+'LED Curve'!$D$16*(U168/$Z$5)^1+'LED Curve'!$D$17)*$AE$5+((R$5-9)*Design!C$18)),0,         ('LED Curve'!$D$14*(U168/$Z$5)^3+'LED Curve'!$D$15*(U168/$Z$5)^2+'LED Curve'!$D$16*(U168/$Z$5)^1+'LED Curve'!$D$17)*$AE$5))</f>
        <v>0</v>
      </c>
      <c r="AH168" s="99">
        <f>IF(AG168=0,0,IF(C168&lt;(SUM(Y168:AG168)+('LED Curve'!$D$14*(U168/$Z$6)^3+'LED Curve'!$D$15*(U168/$Z$6)^2+'LED Curve'!$D$16*(U168/$Z$6)^1+'LED Curve'!$D$17)*$AE$6+((R$5-10)*Design!C$18)),0,         ('LED Curve'!$D$14*(U168/$Z$6)^3+'LED Curve'!$D$15*(U168/$Z$6)^2+'LED Curve'!$D$16*(U168/$Z$6)^1+'LED Curve'!$D$17)*$AE$6))</f>
        <v>0</v>
      </c>
      <c r="AI168">
        <f t="shared" si="269"/>
        <v>94.339880421198615</v>
      </c>
      <c r="AJ168" s="57">
        <f>IF(D168&lt;('LED Curve'!$D$14*(V168/$W$2)^3+'LED Curve'!$D$15*(V168/$W$2)^2+'LED Curve'!$D$16*(V168/$W$2)^1+'LED Curve'!$D$17)*$AC$2+((R$5-1)*Design!C$18),0,         ('LED Curve'!$D$14*(V168/$W$2)^3+'LED Curve'!$D$15*(V168/$W$2)^2+'LED Curve'!$D$16*(V168/$W$2)^1+'LED Curve'!$D$17)*$AC$2)</f>
        <v>26.971952067254211</v>
      </c>
      <c r="AK168" s="57">
        <f>IF(AJ168=0,0,IF(D168&lt;AJ168+('LED Curve'!$D$14*(V168/$W$3)^3+'LED Curve'!$D$15*(V168/$W$3)^2+'LED Curve'!$D$16*(V168/$W$3)^1+'LED Curve'!$D$17)*$AC$3+((R$5-1)*Design!C$18),0,         ('LED Curve'!$D$14*(V168/$W$3)^3+'LED Curve'!$D$15*(V168/$W$3)^2+'LED Curve'!$D$16*(V168/$W$3)^1+'LED Curve'!$D$17)*$AC$3))</f>
        <v>67.429880168135526</v>
      </c>
      <c r="AL168" s="57">
        <f>IF(AK168=0,0,IF(D168&lt;(SUM(AJ168:AK168)+('LED Curve'!$D$14*(V168/$W$4)^3+'LED Curve'!$D$15*(V168/$W$4)^2+'LED Curve'!$D$16*(V168/$W$4)^1+'LED Curve'!$D$17)*$AC$4+((R$5-1)*Design!C$18)),0,         ('LED Curve'!$D$14*(V168/$W$4)^3+'LED Curve'!$D$15*(V168/$W$4)^2+'LED Curve'!$D$16*(V168/$W$4)^1+'LED Curve'!$D$17)*$AC$4))</f>
        <v>60.686892151321977</v>
      </c>
      <c r="AM168" s="57">
        <f>IF(AL168=0,0,IF(D168&lt;(SUM(AJ168:AL168)+('LED Curve'!$D$14*(V168/$W$5)^3+'LED Curve'!$D$15*(V168/$W$5)^2+'LED Curve'!$D$16*(V168/$W$5)^1+'LED Curve'!$D$17)*$AC$5+((R$5-1)*Design!C$18)),0,         ('LED Curve'!$D$14*(V168/$W$5)^3+'LED Curve'!$D$15*(V168/$W$5)^2+'LED Curve'!$D$16*(V168/$W$5)^1+'LED Curve'!$D$17)*$AC$5))</f>
        <v>0</v>
      </c>
      <c r="AN168" s="57">
        <f>IF(AM168=0,0,IF(D168&lt;(SUM(AJ168:AM168)+ ('LED Curve'!$D$14*(V168/$W$6)^3+'LED Curve'!$D$15*(V168/$W$6)^2+'LED Curve'!$D$16*(V168/$W$6)^1+'LED Curve'!$D$17)*$AC$6+((R$5-1)*Design!C$18)),0,         ('LED Curve'!$D$14*(V168/$W$6)^3+'LED Curve'!$D$15*(V168/$W$6)^2+'LED Curve'!$D$16*(V168/$W$6)^1+'LED Curve'!$D$17)*$AC$6))</f>
        <v>0</v>
      </c>
      <c r="AO168" s="57">
        <f>IF(AN168=0,0,IF(D168&lt;(SUM(AJ168:AN168)+('LED Curve'!$D$14*(V168/$Z$2)^3+'LED Curve'!$D$15*(V168/$Z$2)^2+'LED Curve'!$D$16*(V168/$Z$2)^1+'LED Curve'!$D$17)*$AE$2+((R$5-1)*Design!C$18)),0,         ('LED Curve'!$D$14*(V168/$Z$2)^3+'LED Curve'!$D$15*(V168/$Z$2)^2+'LED Curve'!$D$16*(V168/$Z$2)^1+'LED Curve'!$D$17)*$AE$2))</f>
        <v>0</v>
      </c>
      <c r="AP168" s="57">
        <f>IF(AO168=0,0,IF(D168&lt;(SUM(AJ168:AO168)+('LED Curve'!$D$14*(V168/$Z$3)^3+'LED Curve'!$D$15*(V168/$Z$3)^2+'LED Curve'!$D$16*(V168/$Z$3)^1+'LED Curve'!$D$17)*$AE$3+((R$5-1)*Design!C$18)),0,         ('LED Curve'!$D$14*(V168/$Z$3)^3+'LED Curve'!$D$15*(V168/$Z$3)^2+'LED Curve'!$D$16*(V168/$Z$3)^1+'LED Curve'!$D$17)*$AE$3))</f>
        <v>0</v>
      </c>
      <c r="AQ168" s="57">
        <f>IF(AP168=0,0,IF(D168&lt;(SUM(AJ168:AP168)+('LED Curve'!$D$14*(V168/$Z$4)^3+'LED Curve'!$D$15*(V168/$Z$4)^2+'LED Curve'!$D$16*(V168/$Z$4)^1+'LED Curve'!$D$17)*$AE$4+((R$5-1)*Design!C$18)),0,         ('LED Curve'!$D$14*(V168/$Z$4)^3+'LED Curve'!$D$15*(V168/$Z$4)^2+'LED Curve'!$D$16*(V168/$Z$4)^1+'LED Curve'!$D$17)*$AE$4))</f>
        <v>0</v>
      </c>
      <c r="AR168" s="57">
        <f>IF(AQ168=0,0,IF(D168&lt;(SUM(AJ168:AQ168)+('LED Curve'!$D$14*(V168/$Z$5)^3+'LED Curve'!$D$15*(V168/$Z$5)^2+'LED Curve'!$D$16*(V168/$Z$5)^1+'LED Curve'!$D$17)*$AE$5+((R$5-1)*Design!C$18)),0,         ('LED Curve'!$D$14*(V168/$Z$5)^3+'LED Curve'!$D$15*(V168/$Z$5)^2+'LED Curve'!$D$16*(V168/$Z$5)^1+'LED Curve'!$D$17)*$AE$5))</f>
        <v>0</v>
      </c>
      <c r="AS168" s="57">
        <f>IF(AR168=0,0,IF(D168&lt;(SUM(AJ168:AR168)+('LED Curve'!$D$14*(V168/$Z$6)^3+'LED Curve'!$D$15*(V168/$Z$6)^2+'LED Curve'!$D$16*(V168/$Z$6)^1+'LED Curve'!$D$17)*$AE$6+((R$5-1)*Design!C$18)),0,         ('LED Curve'!$D$14*(V168/$Z$6)^3+'LED Curve'!$D$15*(V168/$Z$6)^2+'LED Curve'!$D$16*(V168/$Z$6)^1+'LED Curve'!$D$17)*$AE$6))</f>
        <v>0</v>
      </c>
      <c r="AU168" s="59">
        <f>IF(E168&lt;('LED Curve'!$D$14*(W168/$W$2)^3+'LED Curve'!$D$15*(W168/$W$2)^2+'LED Curve'!$D$16*(W168/$W$2)^1+'LED Curve'!$D$17)*$AC$2+((R$5-1)*Design!C$18),0,         ('LED Curve'!$D$14*(W168/$W$2)^3+'LED Curve'!$D$15*(W168/$W$2)^2+'LED Curve'!$D$16*(W168/$W$2)^1+'LED Curve'!$D$17)*$AC$2)</f>
        <v>26.978183074817984</v>
      </c>
      <c r="AV168" s="59">
        <f>IF(AU168=0,0,IF(E168&lt;AU168+('LED Curve'!$D$14*(W168/$W$3)^3+'LED Curve'!$D$15*(W168/$W$3)^2+'LED Curve'!$D$16*(W168/$W$3)^1+'LED Curve'!$D$17)*$AC$3+((R$5-2)*Design!C$18),0,         ('LED Curve'!$D$14*(W168/$W$3)^3+'LED Curve'!$D$15*(W168/$W$3)^2+'LED Curve'!$D$16*(W168/$W$3)^1+'LED Curve'!$D$17)*$AC$3))</f>
        <v>67.445457687044964</v>
      </c>
      <c r="AW168" s="59">
        <f>IF(AV168=0,0,IF(E168&lt;(SUM(AU168:AV168)+('LED Curve'!$D$14*(W168/$W$4)^3+'LED Curve'!$D$15*(W168/$W$4)^2+'LED Curve'!$D$16*(W168/$W$4)^1+'LED Curve'!$D$17)*$AC$4+((R$5-3)*Design!C$18)),0,         ('LED Curve'!$D$14*(W168/$W$4)^3+'LED Curve'!$D$15*(W168/$W$4)^2+'LED Curve'!$D$16*(W168/$W$4)^1+'LED Curve'!$D$17)*$AC$4))</f>
        <v>60.700911918340466</v>
      </c>
      <c r="AX168" s="59">
        <f>IF(AW168=0,0,IF(E168&lt;(SUM(AU168:AW168)+('LED Curve'!$D$14*(W168/$W$5)^3+'LED Curve'!$D$15*(W168/$W$5)^2+'LED Curve'!$D$16*(W168/$W$5)^1+'LED Curve'!$D$17)*$AC$5+((R$5-4)*Design!C$18)),0,         ('LED Curve'!$D$14*(W168/$W$5)^3+'LED Curve'!$D$15*(W168/$W$5)^2+'LED Curve'!$D$16*(W168/$W$5)^1+'LED Curve'!$D$17)*$AC$5))</f>
        <v>0</v>
      </c>
      <c r="AY168" s="59">
        <f>IF(AX168=0,0,IF(E168&lt;(SUM(AU168:AX168)+ ('LED Curve'!$D$14*(W168/$W$6)^3+'LED Curve'!$D$15*(W168/$W$6)^2+'LED Curve'!$D$16*(W168/$W$6)^1+'LED Curve'!$D$17)*$AC$6+((R$5-5)*Design!C$18)),0,         ('LED Curve'!$D$14*(W168/$W$6)^3+'LED Curve'!$D$15*(W168/$W$6)^2+'LED Curve'!$D$16*(W168/$W$6)^1+'LED Curve'!$D$17)*$AC$6))</f>
        <v>0</v>
      </c>
      <c r="AZ168" s="59">
        <f>IF(AY168=0,0,IF(E168&lt;(SUM(AU168:AY168)+('LED Curve'!$D$14*(W168/$Z$2)^3+'LED Curve'!$D$15*(W168/$Z$2)^2+'LED Curve'!$D$16*(W168/$Z$2)^1+'LED Curve'!$D$17)*$AE$2+((R$5-6)*Design!C$18)),0,         ('LED Curve'!$D$14*(W168/$Z$2)^3+'LED Curve'!$D$15*(W168/$Z$2)^2+'LED Curve'!$D$16*(W168/$Z$2)^1+'LED Curve'!$D$17)*$AE$2))</f>
        <v>0</v>
      </c>
      <c r="BA168" s="59">
        <f>IF(AZ168=0,0,IF(E168&lt;(SUM(AU168:AZ168)+('LED Curve'!$D$14*(W168/$Z$3)^3+'LED Curve'!$D$15*(W168/$Z$3)^2+'LED Curve'!$D$16*(W168/$Z$3)^1+'LED Curve'!$D$17)*$AE$3+((R$5-7)*Design!C$18)),0,         ('LED Curve'!$D$14*(W168/$Z$3)^3+'LED Curve'!$D$15*(W168/$Z$3)^2+'LED Curve'!$D$16*(W168/$Z$3)^1+'LED Curve'!$D$17)*$AE$3))</f>
        <v>0</v>
      </c>
      <c r="BB168" s="59">
        <f>IF(BA168=0,0,IF(E168&lt;(SUM(AU168:BA168)+('LED Curve'!$D$14*(W168/$Z$4)^3+'LED Curve'!$D$15*(W168/$Z$4)^2+'LED Curve'!$D$16*(W168/$Z$4)^1+'LED Curve'!$D$17)*$AE$4+((R$5-8)*Design!C$18)),0,         ('LED Curve'!$D$14*(W168/$Z$4)^3+'LED Curve'!$D$15*(W168/$Z$4)^2+'LED Curve'!$D$16*(W168/$Z$4)^1+'LED Curve'!$D$17)*$AE$4))</f>
        <v>0</v>
      </c>
      <c r="BC168" s="59">
        <f>IF(BB168=0,0,IF(E168&lt;(SUM(AU168:BB168)+('LED Curve'!$D$14*(W168/$Z$5)^3+'LED Curve'!$D$15*(W168/$Z$5)^2+'LED Curve'!$D$16*(W168/$Z$5)^1+'LED Curve'!$D$17)*$AE$5+((R$5-9)*Design!C$18)),0,         ('LED Curve'!$D$14*(W168/$Z$5)^3+'LED Curve'!$D$15*(W168/$Z$5)^2+'LED Curve'!$D$16*(W168/$Z$5)^1+'LED Curve'!$D$17)*$AE$5))</f>
        <v>0</v>
      </c>
      <c r="BD168" s="59">
        <f>IF(BC168=0,0,IF(E168&lt;(SUM(AU168:BC168)+('LED Curve'!$D$14*(W168/$Z$6)^3+'LED Curve'!$D$15*(W168/$Z$6)^2+'LED Curve'!$D$16*(W168/$Z$6)^1+'LED Curve'!$D$17)*$AE$6+((R$5-10)*Design!C$18)),0,         ('LED Curve'!$D$14*(W168/$Z$6)^3+'LED Curve'!$D$15*(W168/$Z$6)^2+'LED Curve'!$D$16*(W168/$Z$6)^1+'LED Curve'!$D$17)*$AE$6))</f>
        <v>0</v>
      </c>
      <c r="BE168">
        <f t="shared" si="270"/>
        <v>155.12455268020341</v>
      </c>
      <c r="BF168" s="64">
        <f t="shared" si="236"/>
        <v>251.84835593876142</v>
      </c>
      <c r="BG168" s="64">
        <f t="shared" si="237"/>
        <v>251.84835593876142</v>
      </c>
      <c r="BH168" s="64">
        <f t="shared" si="238"/>
        <v>0</v>
      </c>
      <c r="BI168" s="64">
        <f t="shared" si="239"/>
        <v>0</v>
      </c>
      <c r="BJ168" s="64">
        <f t="shared" si="240"/>
        <v>0</v>
      </c>
      <c r="BK168" s="64">
        <f t="shared" si="241"/>
        <v>0</v>
      </c>
      <c r="BL168" s="64">
        <f t="shared" si="242"/>
        <v>0</v>
      </c>
      <c r="BM168" s="64">
        <f t="shared" si="243"/>
        <v>0</v>
      </c>
      <c r="BN168" s="64">
        <f t="shared" si="244"/>
        <v>0</v>
      </c>
      <c r="BO168" s="64">
        <f t="shared" si="245"/>
        <v>0</v>
      </c>
      <c r="BQ168" s="67">
        <f t="shared" si="246"/>
        <v>258.33356298364674</v>
      </c>
      <c r="BR168" s="67">
        <f t="shared" si="247"/>
        <v>258.33356298364674</v>
      </c>
      <c r="BS168" s="67">
        <f t="shared" si="248"/>
        <v>258.33356298364674</v>
      </c>
      <c r="BT168" s="67">
        <f t="shared" si="249"/>
        <v>0</v>
      </c>
      <c r="BU168" s="67">
        <f t="shared" si="250"/>
        <v>0</v>
      </c>
      <c r="BV168" s="67">
        <f t="shared" si="251"/>
        <v>0</v>
      </c>
      <c r="BW168" s="67">
        <f t="shared" si="252"/>
        <v>0</v>
      </c>
      <c r="BX168" s="67">
        <f t="shared" si="253"/>
        <v>0</v>
      </c>
      <c r="BY168" s="67">
        <f t="shared" si="254"/>
        <v>0</v>
      </c>
      <c r="BZ168" s="67">
        <f t="shared" si="255"/>
        <v>0</v>
      </c>
      <c r="CB168" s="70">
        <f t="shared" si="256"/>
        <v>265.54626176718722</v>
      </c>
      <c r="CC168" s="70">
        <f t="shared" si="257"/>
        <v>265.54626176718722</v>
      </c>
      <c r="CD168" s="70">
        <f t="shared" si="258"/>
        <v>265.54626176718722</v>
      </c>
      <c r="CE168" s="70">
        <f t="shared" si="259"/>
        <v>0</v>
      </c>
      <c r="CF168" s="70">
        <f t="shared" si="260"/>
        <v>0</v>
      </c>
      <c r="CG168" s="70">
        <f t="shared" si="261"/>
        <v>0</v>
      </c>
      <c r="CH168" s="70">
        <f t="shared" si="262"/>
        <v>0</v>
      </c>
      <c r="CI168" s="70">
        <f t="shared" si="263"/>
        <v>0</v>
      </c>
      <c r="CJ168" s="70">
        <f t="shared" si="264"/>
        <v>0</v>
      </c>
      <c r="CK168" s="70">
        <f t="shared" si="265"/>
        <v>0</v>
      </c>
      <c r="CL168">
        <f t="shared" si="271"/>
        <v>796.63878530156171</v>
      </c>
      <c r="CM168" s="64">
        <f t="shared" si="272"/>
        <v>251.84835593876142</v>
      </c>
      <c r="CN168" s="64">
        <f t="shared" si="273"/>
        <v>251.84835593876142</v>
      </c>
      <c r="CO168" s="64">
        <f t="shared" si="274"/>
        <v>0</v>
      </c>
      <c r="CP168" s="64">
        <f t="shared" si="275"/>
        <v>0</v>
      </c>
      <c r="CQ168" s="64">
        <f t="shared" si="276"/>
        <v>0</v>
      </c>
      <c r="CR168" s="64">
        <f t="shared" si="277"/>
        <v>0</v>
      </c>
      <c r="CS168" s="64">
        <f t="shared" si="278"/>
        <v>0</v>
      </c>
      <c r="CT168" s="64">
        <f t="shared" si="279"/>
        <v>0</v>
      </c>
      <c r="CU168" s="64">
        <f t="shared" si="280"/>
        <v>0</v>
      </c>
      <c r="CV168" s="64">
        <f t="shared" si="281"/>
        <v>0</v>
      </c>
      <c r="CX168" s="103">
        <f t="shared" si="282"/>
        <v>258.33356298364674</v>
      </c>
      <c r="CY168" s="103">
        <f t="shared" si="283"/>
        <v>258.33356298364674</v>
      </c>
      <c r="CZ168" s="103">
        <f t="shared" si="284"/>
        <v>258.33356298364674</v>
      </c>
      <c r="DA168" s="103">
        <f t="shared" si="285"/>
        <v>0</v>
      </c>
      <c r="DB168" s="103">
        <f t="shared" si="286"/>
        <v>0</v>
      </c>
      <c r="DC168" s="103">
        <f t="shared" si="287"/>
        <v>0</v>
      </c>
      <c r="DD168" s="103">
        <f t="shared" si="288"/>
        <v>0</v>
      </c>
      <c r="DE168" s="103">
        <f t="shared" si="289"/>
        <v>0</v>
      </c>
      <c r="DF168" s="103">
        <f t="shared" si="290"/>
        <v>0</v>
      </c>
      <c r="DG168" s="103">
        <f t="shared" si="291"/>
        <v>0</v>
      </c>
      <c r="DI168" s="70">
        <f t="shared" si="292"/>
        <v>265.54626176718722</v>
      </c>
      <c r="DJ168" s="70">
        <f t="shared" si="293"/>
        <v>265.54626176718722</v>
      </c>
      <c r="DK168" s="70">
        <f t="shared" si="294"/>
        <v>265.54626176718722</v>
      </c>
      <c r="DL168" s="70">
        <f t="shared" si="295"/>
        <v>0</v>
      </c>
      <c r="DM168" s="70">
        <f t="shared" si="296"/>
        <v>0</v>
      </c>
      <c r="DN168" s="70">
        <f t="shared" si="297"/>
        <v>0</v>
      </c>
      <c r="DO168" s="70">
        <f t="shared" si="298"/>
        <v>0</v>
      </c>
      <c r="DP168" s="70">
        <f t="shared" si="299"/>
        <v>0</v>
      </c>
      <c r="DQ168" s="70">
        <f t="shared" si="300"/>
        <v>0</v>
      </c>
      <c r="DR168" s="70">
        <f t="shared" si="301"/>
        <v>0</v>
      </c>
      <c r="DT168">
        <f t="shared" si="302"/>
        <v>35.70316498563286</v>
      </c>
      <c r="DU168">
        <f t="shared" si="303"/>
        <v>40.731893381522795</v>
      </c>
      <c r="DV168">
        <f t="shared" si="304"/>
        <v>46.093221564108539</v>
      </c>
      <c r="DX168">
        <f t="shared" si="305"/>
        <v>1.328901040764328</v>
      </c>
      <c r="DY168">
        <f t="shared" si="306"/>
        <v>1.3394199342413222</v>
      </c>
      <c r="DZ168">
        <f t="shared" si="307"/>
        <v>1.3509788370266131</v>
      </c>
      <c r="EB168">
        <f t="shared" si="308"/>
        <v>6.7883839381537774</v>
      </c>
      <c r="EC168">
        <f t="shared" si="309"/>
        <v>16.970959845384442</v>
      </c>
      <c r="ED168">
        <f t="shared" si="310"/>
        <v>0</v>
      </c>
      <c r="EE168">
        <f t="shared" si="311"/>
        <v>0</v>
      </c>
      <c r="EF168">
        <f t="shared" si="312"/>
        <v>0</v>
      </c>
      <c r="EG168">
        <f t="shared" si="313"/>
        <v>0</v>
      </c>
      <c r="EH168">
        <f t="shared" si="314"/>
        <v>0</v>
      </c>
      <c r="EI168">
        <f t="shared" si="315"/>
        <v>0</v>
      </c>
      <c r="EJ168">
        <f t="shared" si="316"/>
        <v>0</v>
      </c>
      <c r="EK168">
        <f t="shared" si="317"/>
        <v>0</v>
      </c>
      <c r="EM168">
        <f t="shared" si="318"/>
        <v>6.967760478157917</v>
      </c>
      <c r="EN168">
        <f t="shared" si="319"/>
        <v>17.419401195394791</v>
      </c>
      <c r="EO168">
        <f t="shared" si="320"/>
        <v>15.677461075855314</v>
      </c>
      <c r="EP168">
        <f t="shared" si="321"/>
        <v>0</v>
      </c>
      <c r="EQ168">
        <f t="shared" si="322"/>
        <v>0</v>
      </c>
      <c r="ER168">
        <f t="shared" si="323"/>
        <v>0</v>
      </c>
      <c r="ES168">
        <f t="shared" si="324"/>
        <v>0</v>
      </c>
      <c r="ET168">
        <f t="shared" si="325"/>
        <v>0</v>
      </c>
      <c r="EU168">
        <f t="shared" si="326"/>
        <v>0</v>
      </c>
      <c r="EV168">
        <f t="shared" si="327"/>
        <v>0</v>
      </c>
      <c r="EX168">
        <f t="shared" si="328"/>
        <v>7.163955664788717</v>
      </c>
      <c r="EY168">
        <f t="shared" si="329"/>
        <v>17.90988916197179</v>
      </c>
      <c r="EZ168">
        <f t="shared" si="330"/>
        <v>16.118900245774611</v>
      </c>
      <c r="FA168">
        <f t="shared" si="331"/>
        <v>0</v>
      </c>
      <c r="FB168">
        <f t="shared" si="332"/>
        <v>0</v>
      </c>
      <c r="FC168">
        <f t="shared" si="333"/>
        <v>0</v>
      </c>
      <c r="FD168">
        <f t="shared" si="334"/>
        <v>0</v>
      </c>
      <c r="FE168">
        <f t="shared" si="335"/>
        <v>0</v>
      </c>
      <c r="FF168">
        <f t="shared" si="336"/>
        <v>0</v>
      </c>
      <c r="FG168">
        <f t="shared" si="337"/>
        <v>0</v>
      </c>
      <c r="FJ168">
        <f>IF($W$2=0,0,IF(BF168&lt;=0,0,('LED Curve'!$D$19*(BF168/$W$2)^3+'LED Curve'!$D$20*(BF168/$W$2)^2+'LED Curve'!$D$21*(BF168/$W$2)^1+'LED Curve'!$D$22)*$AC$2*$W$2))</f>
        <v>843.64302736921911</v>
      </c>
      <c r="FK168">
        <f>IF($W$3=0,0,IF(BG168&lt;=0,0,('LED Curve'!$D$19*(BG168/$W$3)^3+'LED Curve'!$D$20*(BG168/$W$3)^2+'LED Curve'!$D$21*(BG168/$W$3)^1+'LED Curve'!$D$22)*$AC$3*$W$3))</f>
        <v>2109.1075684230477</v>
      </c>
      <c r="FL168">
        <f>IF($W$4=0,0,IF(BH168&lt;=0,0,('LED Curve'!$D$19*(BH168/$W$4)^3+'LED Curve'!$D$20*(BH168/$W$4)^2+'LED Curve'!$D$21*(BH168/$W$4)^1+'LED Curve'!$D$22)*$AC$4*$W$4))</f>
        <v>0</v>
      </c>
      <c r="FM168">
        <f>IF($W$5=0,0,IF(BI168&lt;=0,0,('LED Curve'!$D$19*(BI168/$W$5)^3+'LED Curve'!$D$20*(BI168/$W$5)^2+'LED Curve'!$D$21*(BI168/$W$5)^1+'LED Curve'!$D$22)*$AC$5*$W$5))</f>
        <v>0</v>
      </c>
      <c r="FN168">
        <f>IF($W$6=0,0,IF(BJ168&lt;=0,0,('LED Curve'!$D$19*(BJ168/$W$6)^3+'LED Curve'!$D$20*(BJ168/$W$6)^2+'LED Curve'!$D$21*(BJ168/$W$6)^1+'LED Curve'!$D$22)*$AC$6*$W$6))</f>
        <v>0</v>
      </c>
      <c r="FO168">
        <f>IF($Z$2=0,0,IF(BK168&lt;=0,0,('LED Curve'!$D$19*(BK168/$Z$2)^3+'LED Curve'!$D$20*(BK168/$Z$2)^2+'LED Curve'!$D$21*(BK168/$Z$2)^1+'LED Curve'!$D$22)*$AE$2*$Z$2))</f>
        <v>0</v>
      </c>
      <c r="FP168">
        <f>IF($Z$3=0,0,IF(BL168&lt;=0,0,('LED Curve'!$D$19*(BL168/$Z$3)^3+'LED Curve'!$D$20*(BL168/$Z$3)^2+'LED Curve'!$D$21*(BL168/$Z$3)^1+'LED Curve'!$D$22)*$AE$3*$Z$3))</f>
        <v>0</v>
      </c>
      <c r="FQ168">
        <f>IF($Z$4=0,0,IF(BM168&lt;=0,0,('LED Curve'!$D$19*(BM168/$Z$4)^3+'LED Curve'!$D$20*(BM168/$Z$4)^2+'LED Curve'!$D$21*(BM168/$Z$4)^1+'LED Curve'!$D$22)*$AE$4*$Z$4))</f>
        <v>0</v>
      </c>
      <c r="FR168">
        <f>IF($Z$5=0,0,IF(BN168&lt;=0,0,('LED Curve'!$D$19*(BN168/$Z$5)^3+'LED Curve'!$D$20*(BN168/$Z$5)^2+'LED Curve'!$D$21*(BN168/$Z$5)^1+'LED Curve'!$D$22)*$AE$5*$Z$5))</f>
        <v>0</v>
      </c>
      <c r="FS168">
        <f>IF($Z$6=0,0,IF(BO168&lt;=0,0,('LED Curve'!$D$19*(BO168/$Z$6)^3+'LED Curve'!$D$20*(BO168/$Z$6)^2+'LED Curve'!$D$21*(BO168/$Z$6)^1+'LED Curve'!$D$22)*$AE$6*$Z$6))</f>
        <v>0</v>
      </c>
      <c r="FU168">
        <f>IF($W$2=0,0,IF(BQ168&lt;=0,0,('LED Curve'!$D$19*(BQ168/$W$2)^3+'LED Curve'!$D$20*(BQ168/$W$2)^2+'LED Curve'!$D$21*(BQ168/$W$2)^1+'LED Curve'!$D$22)*$AC$2*$W$2))</f>
        <v>855.92092747036179</v>
      </c>
      <c r="FV168">
        <f>IF($W$3=0,0,IF(BR168&lt;=0,0,('LED Curve'!$D$19*(BR168/$W$3)^3+'LED Curve'!$D$20*(BR168/$W$3)^2+'LED Curve'!$D$21*(BR168/$W$3)^1+'LED Curve'!$D$22)*$AC$3*$W$3))</f>
        <v>2139.8023186759046</v>
      </c>
      <c r="FW168">
        <f>IF($W$4=0,0,IF(BS168&lt;=0,0,('LED Curve'!$D$19*(BS168/$W$4)^3+'LED Curve'!$D$20*(BS168/$W$4)^2+'LED Curve'!$D$21*(BS168/$W$4)^1+'LED Curve'!$D$22)*$AC$4*$W$4))</f>
        <v>1925.822086808314</v>
      </c>
      <c r="FX168">
        <f>IF($W$5=0,0,IF(BT168&lt;=0,0,('LED Curve'!$D$19*(BT168/$W$5)^3+'LED Curve'!$D$20*(BT168/$W$5)^2+'LED Curve'!$D$21*(BT168/$W$5)^1+'LED Curve'!$D$22)*$AC$5*$W$5))</f>
        <v>0</v>
      </c>
      <c r="FY168">
        <f>IF($W$6=0,0,IF(BU168&lt;=0,0,('LED Curve'!$D$19*(BU168/$W$6)^3+'LED Curve'!$D$20*(BU168/$W$6)^2+'LED Curve'!$D$21*(BU168/$W$6)^1+'LED Curve'!$D$22)*$AC$6*$W$6))</f>
        <v>0</v>
      </c>
      <c r="FZ168">
        <f>IF($Z$2=0,0,IF(BV168&lt;=0,0,('LED Curve'!$D$19*(BV168/$Z$2)^3+'LED Curve'!$D$20*(BV168/$Z$2)^2+'LED Curve'!$D$21*(BV168/$Z$2)^1+'LED Curve'!$D$22)*$AE$2*$Z$2))</f>
        <v>0</v>
      </c>
      <c r="GA168">
        <f>IF($Z$3=0,0,IF(BW168&lt;=0,0,('LED Curve'!$D$19*(BW168/$Z$3)^3+'LED Curve'!$D$20*(BW168/$Z$3)^2+'LED Curve'!$D$21*(BW168/$Z$3)^1+'LED Curve'!$D$22)*$AE$3*$Z$3))</f>
        <v>0</v>
      </c>
      <c r="GB168">
        <f>IF($Z$4=0,0,IF(BX168&lt;=0,0,('LED Curve'!$D$19*(BX168/$Z$4)^3+'LED Curve'!$D$20*(BX168/$Z$4)^2+'LED Curve'!$D$21*(BX168/$Z$4)^1+'LED Curve'!$D$22)*$AE$4*$Z$4))</f>
        <v>0</v>
      </c>
      <c r="GC168">
        <f>IF($Z$5=0,0,IF(BY168&lt;=0,0,('LED Curve'!$D$19*(BY168/$Z$5)^3+'LED Curve'!$D$20*(BY168/$Z$5)^2+'LED Curve'!$D$21*(BY168/$Z$5)^1+'LED Curve'!$D$22)*$AE$5*$Z$5))</f>
        <v>0</v>
      </c>
      <c r="GD168">
        <f>IF($Z$6=0,0,IF(BZ168&lt;=0,0,('LED Curve'!$D$19*(BZ168/$Z$6)^3+'LED Curve'!$D$20*(BZ168/$Z$6)^2+'LED Curve'!$D$21*(BZ168/$Z$6)^1+'LED Curve'!$D$22)*$AE$6*$Z$6))</f>
        <v>0</v>
      </c>
      <c r="GF168">
        <f>IF($W$2=0,0,IF(CB168&lt;=0,0,('LED Curve'!$D$19*(CB168/$W$2)^3+'LED Curve'!$D$20*(CB168/$W$2)^2+'LED Curve'!$D$21*(CB168/$W$2)^1+'LED Curve'!$D$22)*$AC$2*$W$2))</f>
        <v>868.82151579763445</v>
      </c>
      <c r="GG168">
        <f>IF($W$3=0,0,IF(CC168&lt;=0,0,('LED Curve'!$D$19*(CC168/$W$3)^3+'LED Curve'!$D$20*(CC168/$W$3)^2+'LED Curve'!$D$21*(CC168/$W$3)^1+'LED Curve'!$D$22)*$AC$3*$W$3))</f>
        <v>2172.0537894940862</v>
      </c>
      <c r="GH168">
        <f>IF($W$4=0,0,IF(CD168&lt;=0,0,('LED Curve'!$D$19*(CD168/$W$4)^3+'LED Curve'!$D$20*(CD168/$W$4)^2+'LED Curve'!$D$21*(CD168/$W$4)^1+'LED Curve'!$D$22)*$AC$4*$W$4))</f>
        <v>1954.8484105446776</v>
      </c>
      <c r="GI168">
        <f>IF($W$5=0,0,IF(CE168&lt;=0,0,('LED Curve'!$D$19*(CE168/$W$5)^3+'LED Curve'!$D$20*(CE168/$W$5)^2+'LED Curve'!$D$21*(CE168/$W$5)^1+'LED Curve'!$D$22)*$AC$5*$W$5))</f>
        <v>0</v>
      </c>
      <c r="GJ168">
        <f>IF($W$6=0,0,IF(CF168&lt;=0,0,('LED Curve'!$D$19*(CF168/$W$6)^3+'LED Curve'!$D$20*(CF168/$W$6)^2+'LED Curve'!$D$21*(CF168/$W$6)^1+'LED Curve'!$D$22)*$AC$6*$W$6))</f>
        <v>0</v>
      </c>
      <c r="GK168">
        <f>IF($Z$2=0,0,IF(CG168&lt;=0,0,('LED Curve'!$D$19*(CG168/$Z$2)^3+'LED Curve'!$D$20*(CG168/$Z$2)^2+'LED Curve'!$D$21*(CG168/$Z$2)^1+'LED Curve'!$D$22)*$AE$2*$Z$2))</f>
        <v>0</v>
      </c>
      <c r="GL168">
        <f>IF($Z$3=0,0,IF(CH168&lt;=0,0,('LED Curve'!$D$19*(CH168/$Z$3)^3+'LED Curve'!$D$20*(CH168/$Z$3)^2+'LED Curve'!$D$21*(CH168/$Z$3)^1+'LED Curve'!$D$22)*$AE$3*$Z$3))</f>
        <v>0</v>
      </c>
      <c r="GM168">
        <f>IF($Z$4=0,0,IF(CI168&lt;=0,0,('LED Curve'!$D$19*(CI168/$Z$4)^3+'LED Curve'!$D$20*(CI168/$Z$4)^2+'LED Curve'!$D$21*(CI168/$Z$4)^1+'LED Curve'!$D$22)*$AE$4*$Z$4))</f>
        <v>0</v>
      </c>
      <c r="GN168">
        <f>IF($Z$5=0,0,IF(CJ168&lt;=0,0,('LED Curve'!$D$19*(CJ168/$Z$5)^3+'LED Curve'!$D$20*(CJ168/$Z$5)^2+'LED Curve'!$D$21*(CJ168/$Z$5)^1+'LED Curve'!$D$22)*$AE$5*$Z$5))</f>
        <v>0</v>
      </c>
      <c r="GO168">
        <f>IF($Z$6=0,0,IF(CK168&lt;=0,0,('LED Curve'!$D$19*(CK168/$Z$6)^3+'LED Curve'!$D$20*(CK168/$Z$6)^2+'LED Curve'!$D$21*(CK168/$Z$6)^1+'LED Curve'!$D$22)*$AE$6*$Z$6))</f>
        <v>0</v>
      </c>
      <c r="GQ168">
        <f t="shared" si="338"/>
        <v>2952.7505957922667</v>
      </c>
      <c r="GR168">
        <f t="shared" si="266"/>
        <v>1187.8547103746887</v>
      </c>
      <c r="GS168">
        <f t="shared" si="339"/>
        <v>4921.5453329545799</v>
      </c>
      <c r="GT168">
        <f t="shared" si="267"/>
        <v>2613.3194161154643</v>
      </c>
      <c r="GU168">
        <f t="shared" si="340"/>
        <v>4995.7237158363987</v>
      </c>
      <c r="GV168">
        <f t="shared" si="268"/>
        <v>2433.6116712780613</v>
      </c>
    </row>
    <row r="169" spans="1:204" ht="16.899999999999999">
      <c r="A169">
        <v>158</v>
      </c>
      <c r="B169">
        <f t="shared" si="229"/>
        <v>5.1432291666666666E-3</v>
      </c>
      <c r="C169" s="50">
        <f t="shared" si="230"/>
        <v>141.10071552852023</v>
      </c>
      <c r="D169" s="50">
        <f t="shared" si="231"/>
        <v>156.93412836502247</v>
      </c>
      <c r="E169" s="50">
        <f t="shared" si="232"/>
        <v>172.76754120152472</v>
      </c>
      <c r="G169" s="52">
        <f t="shared" si="233"/>
        <v>2.2396938972780989</v>
      </c>
      <c r="H169" s="52">
        <f t="shared" si="234"/>
        <v>2.4910179105559123</v>
      </c>
      <c r="I169" s="52">
        <f t="shared" si="235"/>
        <v>2.7423419238337257</v>
      </c>
      <c r="J169" s="52">
        <f>IF(C169&lt;Calculation!D$19,0,G169)</f>
        <v>2.2396938972780989</v>
      </c>
      <c r="K169" s="52">
        <f>IF(D169&lt;Calculation!D$19,0,H169)</f>
        <v>2.4910179105559123</v>
      </c>
      <c r="L169" s="52">
        <f>IF(E169&lt;Calculation!D$19,0,I169)</f>
        <v>2.7423419238337257</v>
      </c>
      <c r="M169" s="52">
        <f>IF(IF(C169&lt;Calculation!D$19,0,C169*(R$3/(R$2+R$3)))&gt;0,$H$2*SIN(2*PI()*$E$2*B169)+$H$5,0)</f>
        <v>2.2560983917694717</v>
      </c>
      <c r="N169" s="52">
        <f>IF(IF(D169&lt;Calculation!D$19,0,D169*(R$3/(R$2+R$3)))&gt;0,$J$2*SIN(2*PI()*$E$2*B169)+$J$5,0)</f>
        <v>2.3132944983201749</v>
      </c>
      <c r="O169" s="52">
        <f>IF(IF(E169&lt;Calculation!D$19,0,E169*(R$3/(R$2+R$3)))&gt;0,$L$2*SIN(2*PI()*$E$2*B169)+$L$5,0)</f>
        <v>2.3770380305187748</v>
      </c>
      <c r="Q169" s="55">
        <f>(M169/Design!C$43)*10^3</f>
        <v>250.67759908549687</v>
      </c>
      <c r="R169" s="55">
        <f>(N169/Design!C$43)*10^3</f>
        <v>257.03272203557498</v>
      </c>
      <c r="S169" s="55">
        <f>(O169/Design!C$43)*10^3</f>
        <v>264.11533672430829</v>
      </c>
      <c r="U169" s="55">
        <f>(($H$2*SIN(2*PI()*$E$2*B169)+$H$5)/Design!C$43)*10^3</f>
        <v>250.67759908549687</v>
      </c>
      <c r="V169" s="55">
        <f>(($J$2*SIN(2*PI()*$E$2*B169)+$J$5)/Design!C$43)*10^3</f>
        <v>257.03272203557498</v>
      </c>
      <c r="W169" s="55">
        <f>(($L$2*SIN(2*PI()*$E$2*B169)+$L$5)/Design!C$43)*10^3</f>
        <v>264.11533672430829</v>
      </c>
      <c r="Y169" s="99">
        <f>IF(C169&lt;('LED Curve'!$D$14*(U169/$W$2)^3+'LED Curve'!$D$15*(U169/$W$2)^2+'LED Curve'!$D$16*(U169/$W$2)^1+'LED Curve'!$D$17)*$AC$2+((R$5-1)*Design!C$18),0,         ('LED Curve'!$D$14*(U169/$W$2)^3+'LED Curve'!$D$15*(U169/$W$2)^2+'LED Curve'!$D$16*(U169/$W$2)^1+'LED Curve'!$D$17)*$AC$2)</f>
        <v>26.949869305566519</v>
      </c>
      <c r="Z169" s="99">
        <f>IF(Y169=0,0,IF(C169&lt;Y169+('LED Curve'!$D$14*(U169/$W$3)^3+'LED Curve'!$D$15*(U169/$W$3)^2+'LED Curve'!$D$16*(U169/$W$3)^1+'LED Curve'!$D$17)*$AC$3+((R$5-2)*Design!C$18),0,         ('LED Curve'!$D$14*(U169/$W$3)^3+'LED Curve'!$D$15*(U169/$W$3)^2+'LED Curve'!$D$16*(U169/$W$3)^1+'LED Curve'!$D$17)*$AC$3))</f>
        <v>67.374673263916293</v>
      </c>
      <c r="AA169" s="99">
        <f>IF(Z169=0,0,IF(C169&lt;(SUM(Y169:Z169)+('LED Curve'!$D$14*(U169/$W$4)^3+'LED Curve'!$D$15*(U169/$W$4)^2+'LED Curve'!$D$16*(U169/$W$4)^1+'LED Curve'!$D$17)*$AC$4+((R$5-3)*Design!C$18)),0,         ('LED Curve'!$D$14*(U169/$W$4)^3+'LED Curve'!$D$15*(U169/$W$4)^2+'LED Curve'!$D$16*(U169/$W$4)^1+'LED Curve'!$D$17)*$AC$4))</f>
        <v>0</v>
      </c>
      <c r="AB169" s="99">
        <f>IF(AA169=0,0,IF(C169&lt;(SUM(Y169:AA169)+('LED Curve'!$D$14*(U169/$W$5)^3+'LED Curve'!$D$15*(U169/$W$5)^2+'LED Curve'!$D$16*(U169/$W$5)^1+'LED Curve'!$D$17)*$AC$5+((R$5-4)*Design!C$18)),0,         ('LED Curve'!$D$14*(U169/$W$5)^3+'LED Curve'!$D$15*(U169/$W$5)^2+'LED Curve'!$D$16*(U169/$W$5)^1+'LED Curve'!$D$17)*$AC$5))</f>
        <v>0</v>
      </c>
      <c r="AC169" s="99">
        <f>IF(AB169=0,0,IF(C169&lt;(SUM(Y169:AB169)+ ('LED Curve'!$D$14*(U169/$W$6)^3+'LED Curve'!$D$15*(U169/$W$6)^2+'LED Curve'!$D$16*(U169/$W$6)^1+'LED Curve'!$D$17)*$AC$6+((R$5-5)*Design!C$18)),0,         ('LED Curve'!$D$14*(U169/$W$6)^3+'LED Curve'!$D$15*(U169/$W$6)^2+'LED Curve'!$D$16*(U169/$W$6)^1+'LED Curve'!$D$17)*$AC$6))</f>
        <v>0</v>
      </c>
      <c r="AD169" s="99">
        <f>IF(AC169=0,0,IF(C169&lt;(SUM(Y169:AC169)+('LED Curve'!$D$14*(U169/$Z$2)^3+'LED Curve'!$D$15*(U169/$Z$2)^2+'LED Curve'!$D$16*(U169/$Z$2)^1+'LED Curve'!$D$17)*$AE$2+((R$5-6)*Design!C$18)),0,         ('LED Curve'!$D$14*(U169/$Z$2)^3+'LED Curve'!$D$15*(U169/$Z$2)^2+'LED Curve'!$D$16*(U169/$Z$2)^1+'LED Curve'!$D$17)*$AE$2))</f>
        <v>0</v>
      </c>
      <c r="AE169" s="99">
        <f>IF(AD169=0,0,IF(C169&lt;(SUM(Y169:AD169)+('LED Curve'!$D$14*(U169/$Z$3)^3+'LED Curve'!$D$15*(U169/$Z$3)^2+'LED Curve'!$D$16*(U169/$Z$3)^1+'LED Curve'!$D$17)*$AE$3+((R$5-7)*Design!C$18)),0,         ('LED Curve'!$D$14*(U169/$Z$3)^3+'LED Curve'!$D$15*(U169/$Z$3)^2+'LED Curve'!$D$16*(U169/$Z$3)^1+'LED Curve'!$D$17)*$AE$3))</f>
        <v>0</v>
      </c>
      <c r="AF169" s="99">
        <f>IF(AE169=0,0,IF(C169&lt;(SUM(Y169:AE169)+('LED Curve'!$D$14*(U169/$Z$4)^3+'LED Curve'!$D$15*(U169/$Z$4)^2+'LED Curve'!$D$16*(U169/$Z$4)^1+'LED Curve'!$D$17)*$AE$4+((R$5-8)*Design!C$18)),0,         ('LED Curve'!$D$14*(U169/$Z$4)^3+'LED Curve'!$D$15*(U169/$Z$4)^2+'LED Curve'!$D$16*(U169/$Z$4)^1+'LED Curve'!$D$17)*$AE$4))</f>
        <v>0</v>
      </c>
      <c r="AG169" s="99">
        <f>IF(AF169=0,0,IF(C169&lt;(SUM(Y169:AF169)+('LED Curve'!$D$14*(U169/$Z$5)^3+'LED Curve'!$D$15*(U169/$Z$5)^2+'LED Curve'!$D$16*(U169/$Z$5)^1+'LED Curve'!$D$17)*$AE$5+((R$5-9)*Design!C$18)),0,         ('LED Curve'!$D$14*(U169/$Z$5)^3+'LED Curve'!$D$15*(U169/$Z$5)^2+'LED Curve'!$D$16*(U169/$Z$5)^1+'LED Curve'!$D$17)*$AE$5))</f>
        <v>0</v>
      </c>
      <c r="AH169" s="99">
        <f>IF(AG169=0,0,IF(C169&lt;(SUM(Y169:AG169)+('LED Curve'!$D$14*(U169/$Z$6)^3+'LED Curve'!$D$15*(U169/$Z$6)^2+'LED Curve'!$D$16*(U169/$Z$6)^1+'LED Curve'!$D$17)*$AE$6+((R$5-10)*Design!C$18)),0,         ('LED Curve'!$D$14*(U169/$Z$6)^3+'LED Curve'!$D$15*(U169/$Z$6)^2+'LED Curve'!$D$16*(U169/$Z$6)^1+'LED Curve'!$D$17)*$AE$6))</f>
        <v>0</v>
      </c>
      <c r="AI169">
        <f t="shared" si="269"/>
        <v>94.324542569482816</v>
      </c>
      <c r="AJ169" s="57">
        <f>IF(D169&lt;('LED Curve'!$D$14*(V169/$W$2)^3+'LED Curve'!$D$15*(V169/$W$2)^2+'LED Curve'!$D$16*(V169/$W$2)^1+'LED Curve'!$D$17)*$AC$2+((R$5-1)*Design!C$18),0,         ('LED Curve'!$D$14*(V169/$W$2)^3+'LED Curve'!$D$15*(V169/$W$2)^2+'LED Curve'!$D$16*(V169/$W$2)^1+'LED Curve'!$D$17)*$AC$2)</f>
        <v>26.969305453392856</v>
      </c>
      <c r="AK169" s="57">
        <f>IF(AJ169=0,0,IF(D169&lt;AJ169+('LED Curve'!$D$14*(V169/$W$3)^3+'LED Curve'!$D$15*(V169/$W$3)^2+'LED Curve'!$D$16*(V169/$W$3)^1+'LED Curve'!$D$17)*$AC$3+((R$5-1)*Design!C$18),0,         ('LED Curve'!$D$14*(V169/$W$3)^3+'LED Curve'!$D$15*(V169/$W$3)^2+'LED Curve'!$D$16*(V169/$W$3)^1+'LED Curve'!$D$17)*$AC$3))</f>
        <v>67.423263633482136</v>
      </c>
      <c r="AL169" s="57">
        <f>IF(AK169=0,0,IF(D169&lt;(SUM(AJ169:AK169)+('LED Curve'!$D$14*(V169/$W$4)^3+'LED Curve'!$D$15*(V169/$W$4)^2+'LED Curve'!$D$16*(V169/$W$4)^1+'LED Curve'!$D$17)*$AC$4+((R$5-1)*Design!C$18)),0,         ('LED Curve'!$D$14*(V169/$W$4)^3+'LED Curve'!$D$15*(V169/$W$4)^2+'LED Curve'!$D$16*(V169/$W$4)^1+'LED Curve'!$D$17)*$AC$4))</f>
        <v>60.680937270133924</v>
      </c>
      <c r="AM169" s="57">
        <f>IF(AL169=0,0,IF(D169&lt;(SUM(AJ169:AL169)+('LED Curve'!$D$14*(V169/$W$5)^3+'LED Curve'!$D$15*(V169/$W$5)^2+'LED Curve'!$D$16*(V169/$W$5)^1+'LED Curve'!$D$17)*$AC$5+((R$5-1)*Design!C$18)),0,         ('LED Curve'!$D$14*(V169/$W$5)^3+'LED Curve'!$D$15*(V169/$W$5)^2+'LED Curve'!$D$16*(V169/$W$5)^1+'LED Curve'!$D$17)*$AC$5))</f>
        <v>0</v>
      </c>
      <c r="AN169" s="57">
        <f>IF(AM169=0,0,IF(D169&lt;(SUM(AJ169:AM169)+ ('LED Curve'!$D$14*(V169/$W$6)^3+'LED Curve'!$D$15*(V169/$W$6)^2+'LED Curve'!$D$16*(V169/$W$6)^1+'LED Curve'!$D$17)*$AC$6+((R$5-1)*Design!C$18)),0,         ('LED Curve'!$D$14*(V169/$W$6)^3+'LED Curve'!$D$15*(V169/$W$6)^2+'LED Curve'!$D$16*(V169/$W$6)^1+'LED Curve'!$D$17)*$AC$6))</f>
        <v>0</v>
      </c>
      <c r="AO169" s="57">
        <f>IF(AN169=0,0,IF(D169&lt;(SUM(AJ169:AN169)+('LED Curve'!$D$14*(V169/$Z$2)^3+'LED Curve'!$D$15*(V169/$Z$2)^2+'LED Curve'!$D$16*(V169/$Z$2)^1+'LED Curve'!$D$17)*$AE$2+((R$5-1)*Design!C$18)),0,         ('LED Curve'!$D$14*(V169/$Z$2)^3+'LED Curve'!$D$15*(V169/$Z$2)^2+'LED Curve'!$D$16*(V169/$Z$2)^1+'LED Curve'!$D$17)*$AE$2))</f>
        <v>0</v>
      </c>
      <c r="AP169" s="57">
        <f>IF(AO169=0,0,IF(D169&lt;(SUM(AJ169:AO169)+('LED Curve'!$D$14*(V169/$Z$3)^3+'LED Curve'!$D$15*(V169/$Z$3)^2+'LED Curve'!$D$16*(V169/$Z$3)^1+'LED Curve'!$D$17)*$AE$3+((R$5-1)*Design!C$18)),0,         ('LED Curve'!$D$14*(V169/$Z$3)^3+'LED Curve'!$D$15*(V169/$Z$3)^2+'LED Curve'!$D$16*(V169/$Z$3)^1+'LED Curve'!$D$17)*$AE$3))</f>
        <v>0</v>
      </c>
      <c r="AQ169" s="57">
        <f>IF(AP169=0,0,IF(D169&lt;(SUM(AJ169:AP169)+('LED Curve'!$D$14*(V169/$Z$4)^3+'LED Curve'!$D$15*(V169/$Z$4)^2+'LED Curve'!$D$16*(V169/$Z$4)^1+'LED Curve'!$D$17)*$AE$4+((R$5-1)*Design!C$18)),0,         ('LED Curve'!$D$14*(V169/$Z$4)^3+'LED Curve'!$D$15*(V169/$Z$4)^2+'LED Curve'!$D$16*(V169/$Z$4)^1+'LED Curve'!$D$17)*$AE$4))</f>
        <v>0</v>
      </c>
      <c r="AR169" s="57">
        <f>IF(AQ169=0,0,IF(D169&lt;(SUM(AJ169:AQ169)+('LED Curve'!$D$14*(V169/$Z$5)^3+'LED Curve'!$D$15*(V169/$Z$5)^2+'LED Curve'!$D$16*(V169/$Z$5)^1+'LED Curve'!$D$17)*$AE$5+((R$5-1)*Design!C$18)),0,         ('LED Curve'!$D$14*(V169/$Z$5)^3+'LED Curve'!$D$15*(V169/$Z$5)^2+'LED Curve'!$D$16*(V169/$Z$5)^1+'LED Curve'!$D$17)*$AE$5))</f>
        <v>0</v>
      </c>
      <c r="AS169" s="57">
        <f>IF(AR169=0,0,IF(D169&lt;(SUM(AJ169:AR169)+('LED Curve'!$D$14*(V169/$Z$6)^3+'LED Curve'!$D$15*(V169/$Z$6)^2+'LED Curve'!$D$16*(V169/$Z$6)^1+'LED Curve'!$D$17)*$AE$6+((R$5-1)*Design!C$18)),0,         ('LED Curve'!$D$14*(V169/$Z$6)^3+'LED Curve'!$D$15*(V169/$Z$6)^2+'LED Curve'!$D$16*(V169/$Z$6)^1+'LED Curve'!$D$17)*$AE$6))</f>
        <v>0</v>
      </c>
      <c r="AU169" s="59">
        <f>IF(E169&lt;('LED Curve'!$D$14*(W169/$W$2)^3+'LED Curve'!$D$15*(W169/$W$2)^2+'LED Curve'!$D$16*(W169/$W$2)^1+'LED Curve'!$D$17)*$AC$2+((R$5-1)*Design!C$18),0,         ('LED Curve'!$D$14*(W169/$W$2)^3+'LED Curve'!$D$15*(W169/$W$2)^2+'LED Curve'!$D$16*(W169/$W$2)^1+'LED Curve'!$D$17)*$AC$2)</f>
        <v>26.978099406477288</v>
      </c>
      <c r="AV169" s="59">
        <f>IF(AU169=0,0,IF(E169&lt;AU169+('LED Curve'!$D$14*(W169/$W$3)^3+'LED Curve'!$D$15*(W169/$W$3)^2+'LED Curve'!$D$16*(W169/$W$3)^1+'LED Curve'!$D$17)*$AC$3+((R$5-2)*Design!C$18),0,         ('LED Curve'!$D$14*(W169/$W$3)^3+'LED Curve'!$D$15*(W169/$W$3)^2+'LED Curve'!$D$16*(W169/$W$3)^1+'LED Curve'!$D$17)*$AC$3))</f>
        <v>67.445248516193217</v>
      </c>
      <c r="AW169" s="59">
        <f>IF(AV169=0,0,IF(E169&lt;(SUM(AU169:AV169)+('LED Curve'!$D$14*(W169/$W$4)^3+'LED Curve'!$D$15*(W169/$W$4)^2+'LED Curve'!$D$16*(W169/$W$4)^1+'LED Curve'!$D$17)*$AC$4+((R$5-3)*Design!C$18)),0,         ('LED Curve'!$D$14*(W169/$W$4)^3+'LED Curve'!$D$15*(W169/$W$4)^2+'LED Curve'!$D$16*(W169/$W$4)^1+'LED Curve'!$D$17)*$AC$4))</f>
        <v>60.7007236645739</v>
      </c>
      <c r="AX169" s="59">
        <f>IF(AW169=0,0,IF(E169&lt;(SUM(AU169:AW169)+('LED Curve'!$D$14*(W169/$W$5)^3+'LED Curve'!$D$15*(W169/$W$5)^2+'LED Curve'!$D$16*(W169/$W$5)^1+'LED Curve'!$D$17)*$AC$5+((R$5-4)*Design!C$18)),0,         ('LED Curve'!$D$14*(W169/$W$5)^3+'LED Curve'!$D$15*(W169/$W$5)^2+'LED Curve'!$D$16*(W169/$W$5)^1+'LED Curve'!$D$17)*$AC$5))</f>
        <v>0</v>
      </c>
      <c r="AY169" s="59">
        <f>IF(AX169=0,0,IF(E169&lt;(SUM(AU169:AX169)+ ('LED Curve'!$D$14*(W169/$W$6)^3+'LED Curve'!$D$15*(W169/$W$6)^2+'LED Curve'!$D$16*(W169/$W$6)^1+'LED Curve'!$D$17)*$AC$6+((R$5-5)*Design!C$18)),0,         ('LED Curve'!$D$14*(W169/$W$6)^3+'LED Curve'!$D$15*(W169/$W$6)^2+'LED Curve'!$D$16*(W169/$W$6)^1+'LED Curve'!$D$17)*$AC$6))</f>
        <v>0</v>
      </c>
      <c r="AZ169" s="59">
        <f>IF(AY169=0,0,IF(E169&lt;(SUM(AU169:AY169)+('LED Curve'!$D$14*(W169/$Z$2)^3+'LED Curve'!$D$15*(W169/$Z$2)^2+'LED Curve'!$D$16*(W169/$Z$2)^1+'LED Curve'!$D$17)*$AE$2+((R$5-6)*Design!C$18)),0,         ('LED Curve'!$D$14*(W169/$Z$2)^3+'LED Curve'!$D$15*(W169/$Z$2)^2+'LED Curve'!$D$16*(W169/$Z$2)^1+'LED Curve'!$D$17)*$AE$2))</f>
        <v>0</v>
      </c>
      <c r="BA169" s="59">
        <f>IF(AZ169=0,0,IF(E169&lt;(SUM(AU169:AZ169)+('LED Curve'!$D$14*(W169/$Z$3)^3+'LED Curve'!$D$15*(W169/$Z$3)^2+'LED Curve'!$D$16*(W169/$Z$3)^1+'LED Curve'!$D$17)*$AE$3+((R$5-7)*Design!C$18)),0,         ('LED Curve'!$D$14*(W169/$Z$3)^3+'LED Curve'!$D$15*(W169/$Z$3)^2+'LED Curve'!$D$16*(W169/$Z$3)^1+'LED Curve'!$D$17)*$AE$3))</f>
        <v>0</v>
      </c>
      <c r="BB169" s="59">
        <f>IF(BA169=0,0,IF(E169&lt;(SUM(AU169:BA169)+('LED Curve'!$D$14*(W169/$Z$4)^3+'LED Curve'!$D$15*(W169/$Z$4)^2+'LED Curve'!$D$16*(W169/$Z$4)^1+'LED Curve'!$D$17)*$AE$4+((R$5-8)*Design!C$18)),0,         ('LED Curve'!$D$14*(W169/$Z$4)^3+'LED Curve'!$D$15*(W169/$Z$4)^2+'LED Curve'!$D$16*(W169/$Z$4)^1+'LED Curve'!$D$17)*$AE$4))</f>
        <v>0</v>
      </c>
      <c r="BC169" s="59">
        <f>IF(BB169=0,0,IF(E169&lt;(SUM(AU169:BB169)+('LED Curve'!$D$14*(W169/$Z$5)^3+'LED Curve'!$D$15*(W169/$Z$5)^2+'LED Curve'!$D$16*(W169/$Z$5)^1+'LED Curve'!$D$17)*$AE$5+((R$5-9)*Design!C$18)),0,         ('LED Curve'!$D$14*(W169/$Z$5)^3+'LED Curve'!$D$15*(W169/$Z$5)^2+'LED Curve'!$D$16*(W169/$Z$5)^1+'LED Curve'!$D$17)*$AE$5))</f>
        <v>0</v>
      </c>
      <c r="BD169" s="59">
        <f>IF(BC169=0,0,IF(E169&lt;(SUM(AU169:BC169)+('LED Curve'!$D$14*(W169/$Z$6)^3+'LED Curve'!$D$15*(W169/$Z$6)^2+'LED Curve'!$D$16*(W169/$Z$6)^1+'LED Curve'!$D$17)*$AE$6+((R$5-10)*Design!C$18)),0,         ('LED Curve'!$D$14*(W169/$Z$6)^3+'LED Curve'!$D$15*(W169/$Z$6)^2+'LED Curve'!$D$16*(W169/$Z$6)^1+'LED Curve'!$D$17)*$AE$6))</f>
        <v>0</v>
      </c>
      <c r="BE169">
        <f t="shared" si="270"/>
        <v>155.1240715872444</v>
      </c>
      <c r="BF169" s="64">
        <f t="shared" si="236"/>
        <v>250.67759908549687</v>
      </c>
      <c r="BG169" s="64">
        <f t="shared" si="237"/>
        <v>250.67759908549687</v>
      </c>
      <c r="BH169" s="64">
        <f t="shared" si="238"/>
        <v>0</v>
      </c>
      <c r="BI169" s="64">
        <f t="shared" si="239"/>
        <v>0</v>
      </c>
      <c r="BJ169" s="64">
        <f t="shared" si="240"/>
        <v>0</v>
      </c>
      <c r="BK169" s="64">
        <f t="shared" si="241"/>
        <v>0</v>
      </c>
      <c r="BL169" s="64">
        <f t="shared" si="242"/>
        <v>0</v>
      </c>
      <c r="BM169" s="64">
        <f t="shared" si="243"/>
        <v>0</v>
      </c>
      <c r="BN169" s="64">
        <f t="shared" si="244"/>
        <v>0</v>
      </c>
      <c r="BO169" s="64">
        <f t="shared" si="245"/>
        <v>0</v>
      </c>
      <c r="BQ169" s="67">
        <f t="shared" si="246"/>
        <v>257.03272203557498</v>
      </c>
      <c r="BR169" s="67">
        <f t="shared" si="247"/>
        <v>257.03272203557498</v>
      </c>
      <c r="BS169" s="67">
        <f t="shared" si="248"/>
        <v>257.03272203557498</v>
      </c>
      <c r="BT169" s="67">
        <f t="shared" si="249"/>
        <v>0</v>
      </c>
      <c r="BU169" s="67">
        <f t="shared" si="250"/>
        <v>0</v>
      </c>
      <c r="BV169" s="67">
        <f t="shared" si="251"/>
        <v>0</v>
      </c>
      <c r="BW169" s="67">
        <f t="shared" si="252"/>
        <v>0</v>
      </c>
      <c r="BX169" s="67">
        <f t="shared" si="253"/>
        <v>0</v>
      </c>
      <c r="BY169" s="67">
        <f t="shared" si="254"/>
        <v>0</v>
      </c>
      <c r="BZ169" s="67">
        <f t="shared" si="255"/>
        <v>0</v>
      </c>
      <c r="CB169" s="70">
        <f t="shared" si="256"/>
        <v>264.11533672430829</v>
      </c>
      <c r="CC169" s="70">
        <f t="shared" si="257"/>
        <v>264.11533672430829</v>
      </c>
      <c r="CD169" s="70">
        <f t="shared" si="258"/>
        <v>264.11533672430829</v>
      </c>
      <c r="CE169" s="70">
        <f t="shared" si="259"/>
        <v>0</v>
      </c>
      <c r="CF169" s="70">
        <f t="shared" si="260"/>
        <v>0</v>
      </c>
      <c r="CG169" s="70">
        <f t="shared" si="261"/>
        <v>0</v>
      </c>
      <c r="CH169" s="70">
        <f t="shared" si="262"/>
        <v>0</v>
      </c>
      <c r="CI169" s="70">
        <f t="shared" si="263"/>
        <v>0</v>
      </c>
      <c r="CJ169" s="70">
        <f t="shared" si="264"/>
        <v>0</v>
      </c>
      <c r="CK169" s="70">
        <f t="shared" si="265"/>
        <v>0</v>
      </c>
      <c r="CL169">
        <f t="shared" si="271"/>
        <v>792.34601017292493</v>
      </c>
      <c r="CM169" s="64">
        <f t="shared" si="272"/>
        <v>250.67759908549687</v>
      </c>
      <c r="CN169" s="64">
        <f t="shared" si="273"/>
        <v>250.67759908549687</v>
      </c>
      <c r="CO169" s="64">
        <f t="shared" si="274"/>
        <v>0</v>
      </c>
      <c r="CP169" s="64">
        <f t="shared" si="275"/>
        <v>0</v>
      </c>
      <c r="CQ169" s="64">
        <f t="shared" si="276"/>
        <v>0</v>
      </c>
      <c r="CR169" s="64">
        <f t="shared" si="277"/>
        <v>0</v>
      </c>
      <c r="CS169" s="64">
        <f t="shared" si="278"/>
        <v>0</v>
      </c>
      <c r="CT169" s="64">
        <f t="shared" si="279"/>
        <v>0</v>
      </c>
      <c r="CU169" s="64">
        <f t="shared" si="280"/>
        <v>0</v>
      </c>
      <c r="CV169" s="64">
        <f t="shared" si="281"/>
        <v>0</v>
      </c>
      <c r="CX169" s="103">
        <f t="shared" si="282"/>
        <v>257.03272203557498</v>
      </c>
      <c r="CY169" s="103">
        <f t="shared" si="283"/>
        <v>257.03272203557498</v>
      </c>
      <c r="CZ169" s="103">
        <f t="shared" si="284"/>
        <v>257.03272203557498</v>
      </c>
      <c r="DA169" s="103">
        <f t="shared" si="285"/>
        <v>0</v>
      </c>
      <c r="DB169" s="103">
        <f t="shared" si="286"/>
        <v>0</v>
      </c>
      <c r="DC169" s="103">
        <f t="shared" si="287"/>
        <v>0</v>
      </c>
      <c r="DD169" s="103">
        <f t="shared" si="288"/>
        <v>0</v>
      </c>
      <c r="DE169" s="103">
        <f t="shared" si="289"/>
        <v>0</v>
      </c>
      <c r="DF169" s="103">
        <f t="shared" si="290"/>
        <v>0</v>
      </c>
      <c r="DG169" s="103">
        <f t="shared" si="291"/>
        <v>0</v>
      </c>
      <c r="DI169" s="70">
        <f t="shared" si="292"/>
        <v>264.11533672430829</v>
      </c>
      <c r="DJ169" s="70">
        <f t="shared" si="293"/>
        <v>264.11533672430829</v>
      </c>
      <c r="DK169" s="70">
        <f t="shared" si="294"/>
        <v>264.11533672430829</v>
      </c>
      <c r="DL169" s="70">
        <f t="shared" si="295"/>
        <v>0</v>
      </c>
      <c r="DM169" s="70">
        <f t="shared" si="296"/>
        <v>0</v>
      </c>
      <c r="DN169" s="70">
        <f t="shared" si="297"/>
        <v>0</v>
      </c>
      <c r="DO169" s="70">
        <f t="shared" si="298"/>
        <v>0</v>
      </c>
      <c r="DP169" s="70">
        <f t="shared" si="299"/>
        <v>0</v>
      </c>
      <c r="DQ169" s="70">
        <f t="shared" si="300"/>
        <v>0</v>
      </c>
      <c r="DR169" s="70">
        <f t="shared" si="301"/>
        <v>0</v>
      </c>
      <c r="DT169">
        <f t="shared" si="302"/>
        <v>35.370788597935132</v>
      </c>
      <c r="DU169">
        <f t="shared" si="303"/>
        <v>40.337206193942066</v>
      </c>
      <c r="DV169">
        <f t="shared" si="304"/>
        <v>45.630557319471514</v>
      </c>
      <c r="DX169">
        <f t="shared" si="305"/>
        <v>1.3403518274999069</v>
      </c>
      <c r="DY169">
        <f t="shared" si="306"/>
        <v>1.3511633066213176</v>
      </c>
      <c r="DZ169">
        <f t="shared" si="307"/>
        <v>1.3630479489714062</v>
      </c>
      <c r="EB169">
        <f t="shared" si="308"/>
        <v>6.7557285331873418</v>
      </c>
      <c r="EC169">
        <f t="shared" si="309"/>
        <v>16.889321332968354</v>
      </c>
      <c r="ED169">
        <f t="shared" si="310"/>
        <v>0</v>
      </c>
      <c r="EE169">
        <f t="shared" si="311"/>
        <v>0</v>
      </c>
      <c r="EF169">
        <f t="shared" si="312"/>
        <v>0</v>
      </c>
      <c r="EG169">
        <f t="shared" si="313"/>
        <v>0</v>
      </c>
      <c r="EH169">
        <f t="shared" si="314"/>
        <v>0</v>
      </c>
      <c r="EI169">
        <f t="shared" si="315"/>
        <v>0</v>
      </c>
      <c r="EJ169">
        <f t="shared" si="316"/>
        <v>0</v>
      </c>
      <c r="EK169">
        <f t="shared" si="317"/>
        <v>0</v>
      </c>
      <c r="EM169">
        <f t="shared" si="318"/>
        <v>6.9319939920944424</v>
      </c>
      <c r="EN169">
        <f t="shared" si="319"/>
        <v>17.329984980236105</v>
      </c>
      <c r="EO169">
        <f t="shared" si="320"/>
        <v>15.596986482212495</v>
      </c>
      <c r="EP169">
        <f t="shared" si="321"/>
        <v>0</v>
      </c>
      <c r="EQ169">
        <f t="shared" si="322"/>
        <v>0</v>
      </c>
      <c r="ER169">
        <f t="shared" si="323"/>
        <v>0</v>
      </c>
      <c r="ES169">
        <f t="shared" si="324"/>
        <v>0</v>
      </c>
      <c r="ET169">
        <f t="shared" si="325"/>
        <v>0</v>
      </c>
      <c r="EU169">
        <f t="shared" si="326"/>
        <v>0</v>
      </c>
      <c r="EV169">
        <f t="shared" si="327"/>
        <v>0</v>
      </c>
      <c r="EX169">
        <f t="shared" si="328"/>
        <v>7.1253298089236106</v>
      </c>
      <c r="EY169">
        <f t="shared" si="329"/>
        <v>17.813324522309028</v>
      </c>
      <c r="EZ169">
        <f t="shared" si="330"/>
        <v>16.031992070078125</v>
      </c>
      <c r="FA169">
        <f t="shared" si="331"/>
        <v>0</v>
      </c>
      <c r="FB169">
        <f t="shared" si="332"/>
        <v>0</v>
      </c>
      <c r="FC169">
        <f t="shared" si="333"/>
        <v>0</v>
      </c>
      <c r="FD169">
        <f t="shared" si="334"/>
        <v>0</v>
      </c>
      <c r="FE169">
        <f t="shared" si="335"/>
        <v>0</v>
      </c>
      <c r="FF169">
        <f t="shared" si="336"/>
        <v>0</v>
      </c>
      <c r="FG169">
        <f t="shared" si="337"/>
        <v>0</v>
      </c>
      <c r="FJ169">
        <f>IF($W$2=0,0,IF(BF169&lt;=0,0,('LED Curve'!$D$19*(BF169/$W$2)^3+'LED Curve'!$D$20*(BF169/$W$2)^2+'LED Curve'!$D$21*(BF169/$W$2)^1+'LED Curve'!$D$22)*$AC$2*$W$2))</f>
        <v>841.35906475028492</v>
      </c>
      <c r="FK169">
        <f>IF($W$3=0,0,IF(BG169&lt;=0,0,('LED Curve'!$D$19*(BG169/$W$3)^3+'LED Curve'!$D$20*(BG169/$W$3)^2+'LED Curve'!$D$21*(BG169/$W$3)^1+'LED Curve'!$D$22)*$AC$3*$W$3))</f>
        <v>2103.3976618757124</v>
      </c>
      <c r="FL169">
        <f>IF($W$4=0,0,IF(BH169&lt;=0,0,('LED Curve'!$D$19*(BH169/$W$4)^3+'LED Curve'!$D$20*(BH169/$W$4)^2+'LED Curve'!$D$21*(BH169/$W$4)^1+'LED Curve'!$D$22)*$AC$4*$W$4))</f>
        <v>0</v>
      </c>
      <c r="FM169">
        <f>IF($W$5=0,0,IF(BI169&lt;=0,0,('LED Curve'!$D$19*(BI169/$W$5)^3+'LED Curve'!$D$20*(BI169/$W$5)^2+'LED Curve'!$D$21*(BI169/$W$5)^1+'LED Curve'!$D$22)*$AC$5*$W$5))</f>
        <v>0</v>
      </c>
      <c r="FN169">
        <f>IF($W$6=0,0,IF(BJ169&lt;=0,0,('LED Curve'!$D$19*(BJ169/$W$6)^3+'LED Curve'!$D$20*(BJ169/$W$6)^2+'LED Curve'!$D$21*(BJ169/$W$6)^1+'LED Curve'!$D$22)*$AC$6*$W$6))</f>
        <v>0</v>
      </c>
      <c r="FO169">
        <f>IF($Z$2=0,0,IF(BK169&lt;=0,0,('LED Curve'!$D$19*(BK169/$Z$2)^3+'LED Curve'!$D$20*(BK169/$Z$2)^2+'LED Curve'!$D$21*(BK169/$Z$2)^1+'LED Curve'!$D$22)*$AE$2*$Z$2))</f>
        <v>0</v>
      </c>
      <c r="FP169">
        <f>IF($Z$3=0,0,IF(BL169&lt;=0,0,('LED Curve'!$D$19*(BL169/$Z$3)^3+'LED Curve'!$D$20*(BL169/$Z$3)^2+'LED Curve'!$D$21*(BL169/$Z$3)^1+'LED Curve'!$D$22)*$AE$3*$Z$3))</f>
        <v>0</v>
      </c>
      <c r="FQ169">
        <f>IF($Z$4=0,0,IF(BM169&lt;=0,0,('LED Curve'!$D$19*(BM169/$Z$4)^3+'LED Curve'!$D$20*(BM169/$Z$4)^2+'LED Curve'!$D$21*(BM169/$Z$4)^1+'LED Curve'!$D$22)*$AE$4*$Z$4))</f>
        <v>0</v>
      </c>
      <c r="FR169">
        <f>IF($Z$5=0,0,IF(BN169&lt;=0,0,('LED Curve'!$D$19*(BN169/$Z$5)^3+'LED Curve'!$D$20*(BN169/$Z$5)^2+'LED Curve'!$D$21*(BN169/$Z$5)^1+'LED Curve'!$D$22)*$AE$5*$Z$5))</f>
        <v>0</v>
      </c>
      <c r="FS169">
        <f>IF($Z$6=0,0,IF(BO169&lt;=0,0,('LED Curve'!$D$19*(BO169/$Z$6)^3+'LED Curve'!$D$20*(BO169/$Z$6)^2+'LED Curve'!$D$21*(BO169/$Z$6)^1+'LED Curve'!$D$22)*$AE$6*$Z$6))</f>
        <v>0</v>
      </c>
      <c r="FU169">
        <f>IF($W$2=0,0,IF(BQ169&lt;=0,0,('LED Curve'!$D$19*(BQ169/$W$2)^3+'LED Curve'!$D$20*(BQ169/$W$2)^2+'LED Curve'!$D$21*(BQ169/$W$2)^1+'LED Curve'!$D$22)*$AC$2*$W$2))</f>
        <v>853.50923600284671</v>
      </c>
      <c r="FV169">
        <f>IF($W$3=0,0,IF(BR169&lt;=0,0,('LED Curve'!$D$19*(BR169/$W$3)^3+'LED Curve'!$D$20*(BR169/$W$3)^2+'LED Curve'!$D$21*(BR169/$W$3)^1+'LED Curve'!$D$22)*$AC$3*$W$3))</f>
        <v>2133.7730900071169</v>
      </c>
      <c r="FW169">
        <f>IF($W$4=0,0,IF(BS169&lt;=0,0,('LED Curve'!$D$19*(BS169/$W$4)^3+'LED Curve'!$D$20*(BS169/$W$4)^2+'LED Curve'!$D$21*(BS169/$W$4)^1+'LED Curve'!$D$22)*$AC$4*$W$4))</f>
        <v>1920.3957810064051</v>
      </c>
      <c r="FX169">
        <f>IF($W$5=0,0,IF(BT169&lt;=0,0,('LED Curve'!$D$19*(BT169/$W$5)^3+'LED Curve'!$D$20*(BT169/$W$5)^2+'LED Curve'!$D$21*(BT169/$W$5)^1+'LED Curve'!$D$22)*$AC$5*$W$5))</f>
        <v>0</v>
      </c>
      <c r="FY169">
        <f>IF($W$6=0,0,IF(BU169&lt;=0,0,('LED Curve'!$D$19*(BU169/$W$6)^3+'LED Curve'!$D$20*(BU169/$W$6)^2+'LED Curve'!$D$21*(BU169/$W$6)^1+'LED Curve'!$D$22)*$AC$6*$W$6))</f>
        <v>0</v>
      </c>
      <c r="FZ169">
        <f>IF($Z$2=0,0,IF(BV169&lt;=0,0,('LED Curve'!$D$19*(BV169/$Z$2)^3+'LED Curve'!$D$20*(BV169/$Z$2)^2+'LED Curve'!$D$21*(BV169/$Z$2)^1+'LED Curve'!$D$22)*$AE$2*$Z$2))</f>
        <v>0</v>
      </c>
      <c r="GA169">
        <f>IF($Z$3=0,0,IF(BW169&lt;=0,0,('LED Curve'!$D$19*(BW169/$Z$3)^3+'LED Curve'!$D$20*(BW169/$Z$3)^2+'LED Curve'!$D$21*(BW169/$Z$3)^1+'LED Curve'!$D$22)*$AE$3*$Z$3))</f>
        <v>0</v>
      </c>
      <c r="GB169">
        <f>IF($Z$4=0,0,IF(BX169&lt;=0,0,('LED Curve'!$D$19*(BX169/$Z$4)^3+'LED Curve'!$D$20*(BX169/$Z$4)^2+'LED Curve'!$D$21*(BX169/$Z$4)^1+'LED Curve'!$D$22)*$AE$4*$Z$4))</f>
        <v>0</v>
      </c>
      <c r="GC169">
        <f>IF($Z$5=0,0,IF(BY169&lt;=0,0,('LED Curve'!$D$19*(BY169/$Z$5)^3+'LED Curve'!$D$20*(BY169/$Z$5)^2+'LED Curve'!$D$21*(BY169/$Z$5)^1+'LED Curve'!$D$22)*$AE$5*$Z$5))</f>
        <v>0</v>
      </c>
      <c r="GD169">
        <f>IF($Z$6=0,0,IF(BZ169&lt;=0,0,('LED Curve'!$D$19*(BZ169/$Z$6)^3+'LED Curve'!$D$20*(BZ169/$Z$6)^2+'LED Curve'!$D$21*(BZ169/$Z$6)^1+'LED Curve'!$D$22)*$AE$6*$Z$6))</f>
        <v>0</v>
      </c>
      <c r="GF169">
        <f>IF($W$2=0,0,IF(CB169&lt;=0,0,('LED Curve'!$D$19*(CB169/$W$2)^3+'LED Curve'!$D$20*(CB169/$W$2)^2+'LED Curve'!$D$21*(CB169/$W$2)^1+'LED Curve'!$D$22)*$AC$2*$W$2))</f>
        <v>866.3261188562783</v>
      </c>
      <c r="GG169">
        <f>IF($W$3=0,0,IF(CC169&lt;=0,0,('LED Curve'!$D$19*(CC169/$W$3)^3+'LED Curve'!$D$20*(CC169/$W$3)^2+'LED Curve'!$D$21*(CC169/$W$3)^1+'LED Curve'!$D$22)*$AC$3*$W$3))</f>
        <v>2165.8152971406957</v>
      </c>
      <c r="GH169">
        <f>IF($W$4=0,0,IF(CD169&lt;=0,0,('LED Curve'!$D$19*(CD169/$W$4)^3+'LED Curve'!$D$20*(CD169/$W$4)^2+'LED Curve'!$D$21*(CD169/$W$4)^1+'LED Curve'!$D$22)*$AC$4*$W$4))</f>
        <v>1949.2337674266262</v>
      </c>
      <c r="GI169">
        <f>IF($W$5=0,0,IF(CE169&lt;=0,0,('LED Curve'!$D$19*(CE169/$W$5)^3+'LED Curve'!$D$20*(CE169/$W$5)^2+'LED Curve'!$D$21*(CE169/$W$5)^1+'LED Curve'!$D$22)*$AC$5*$W$5))</f>
        <v>0</v>
      </c>
      <c r="GJ169">
        <f>IF($W$6=0,0,IF(CF169&lt;=0,0,('LED Curve'!$D$19*(CF169/$W$6)^3+'LED Curve'!$D$20*(CF169/$W$6)^2+'LED Curve'!$D$21*(CF169/$W$6)^1+'LED Curve'!$D$22)*$AC$6*$W$6))</f>
        <v>0</v>
      </c>
      <c r="GK169">
        <f>IF($Z$2=0,0,IF(CG169&lt;=0,0,('LED Curve'!$D$19*(CG169/$Z$2)^3+'LED Curve'!$D$20*(CG169/$Z$2)^2+'LED Curve'!$D$21*(CG169/$Z$2)^1+'LED Curve'!$D$22)*$AE$2*$Z$2))</f>
        <v>0</v>
      </c>
      <c r="GL169">
        <f>IF($Z$3=0,0,IF(CH169&lt;=0,0,('LED Curve'!$D$19*(CH169/$Z$3)^3+'LED Curve'!$D$20*(CH169/$Z$3)^2+'LED Curve'!$D$21*(CH169/$Z$3)^1+'LED Curve'!$D$22)*$AE$3*$Z$3))</f>
        <v>0</v>
      </c>
      <c r="GM169">
        <f>IF($Z$4=0,0,IF(CI169&lt;=0,0,('LED Curve'!$D$19*(CI169/$Z$4)^3+'LED Curve'!$D$20*(CI169/$Z$4)^2+'LED Curve'!$D$21*(CI169/$Z$4)^1+'LED Curve'!$D$22)*$AE$4*$Z$4))</f>
        <v>0</v>
      </c>
      <c r="GN169">
        <f>IF($Z$5=0,0,IF(CJ169&lt;=0,0,('LED Curve'!$D$19*(CJ169/$Z$5)^3+'LED Curve'!$D$20*(CJ169/$Z$5)^2+'LED Curve'!$D$21*(CJ169/$Z$5)^1+'LED Curve'!$D$22)*$AE$5*$Z$5))</f>
        <v>0</v>
      </c>
      <c r="GO169">
        <f>IF($Z$6=0,0,IF(CK169&lt;=0,0,('LED Curve'!$D$19*(CK169/$Z$6)^3+'LED Curve'!$D$20*(CK169/$Z$6)^2+'LED Curve'!$D$21*(CK169/$Z$6)^1+'LED Curve'!$D$22)*$AE$6*$Z$6))</f>
        <v>0</v>
      </c>
      <c r="GQ169">
        <f t="shared" si="338"/>
        <v>2944.7567266259975</v>
      </c>
      <c r="GR169">
        <f t="shared" si="266"/>
        <v>1179.8608412084195</v>
      </c>
      <c r="GS169">
        <f t="shared" si="339"/>
        <v>4907.6781070163688</v>
      </c>
      <c r="GT169">
        <f t="shared" si="267"/>
        <v>2599.4521901772532</v>
      </c>
      <c r="GU169">
        <f t="shared" si="340"/>
        <v>4981.3751834236</v>
      </c>
      <c r="GV169">
        <f t="shared" si="268"/>
        <v>2419.2631388652626</v>
      </c>
    </row>
    <row r="170" spans="1:204" ht="16.899999999999999">
      <c r="A170">
        <v>159</v>
      </c>
      <c r="B170">
        <f t="shared" si="229"/>
        <v>5.1757812499999998E-3</v>
      </c>
      <c r="C170" s="50">
        <f t="shared" si="230"/>
        <v>140.41543630911946</v>
      </c>
      <c r="D170" s="50">
        <f t="shared" si="231"/>
        <v>156.17270701013271</v>
      </c>
      <c r="E170" s="50">
        <f t="shared" si="232"/>
        <v>171.92997771114599</v>
      </c>
      <c r="G170" s="52">
        <f t="shared" si="233"/>
        <v>2.2288164493511022</v>
      </c>
      <c r="H170" s="52">
        <f t="shared" si="234"/>
        <v>2.4789318573036936</v>
      </c>
      <c r="I170" s="52">
        <f t="shared" si="235"/>
        <v>2.7290472652562854</v>
      </c>
      <c r="J170" s="52">
        <f>IF(C170&lt;Calculation!D$19,0,G170)</f>
        <v>2.2288164493511022</v>
      </c>
      <c r="K170" s="52">
        <f>IF(D170&lt;Calculation!D$19,0,H170)</f>
        <v>2.4789318573036936</v>
      </c>
      <c r="L170" s="52">
        <f>IF(E170&lt;Calculation!D$19,0,I170)</f>
        <v>2.7290472652562854</v>
      </c>
      <c r="M170" s="52">
        <f>IF(IF(C170&lt;Calculation!D$19,0,C170*(R$3/(R$2+R$3)))&gt;0,$H$2*SIN(2*PI()*$E$2*B170)+$H$5,0)</f>
        <v>2.2452209438424755</v>
      </c>
      <c r="N170" s="52">
        <f>IF(IF(D170&lt;Calculation!D$19,0,D170*(R$3/(R$2+R$3)))&gt;0,$J$2*SIN(2*PI()*$E$2*B170)+$J$5,0)</f>
        <v>2.3012084450679566</v>
      </c>
      <c r="O170" s="52">
        <f>IF(IF(E170&lt;Calculation!D$19,0,E170*(R$3/(R$2+R$3)))&gt;0,$L$2*SIN(2*PI()*$E$2*B170)+$L$5,0)</f>
        <v>2.363743371941335</v>
      </c>
      <c r="Q170" s="55">
        <f>(M170/Design!C$43)*10^3</f>
        <v>249.46899376027505</v>
      </c>
      <c r="R170" s="55">
        <f>(N170/Design!C$43)*10^3</f>
        <v>255.68982722977296</v>
      </c>
      <c r="S170" s="55">
        <f>(O170/Design!C$43)*10^3</f>
        <v>262.63815243792612</v>
      </c>
      <c r="U170" s="55">
        <f>(($H$2*SIN(2*PI()*$E$2*B170)+$H$5)/Design!C$43)*10^3</f>
        <v>249.46899376027505</v>
      </c>
      <c r="V170" s="55">
        <f>(($J$2*SIN(2*PI()*$E$2*B170)+$J$5)/Design!C$43)*10^3</f>
        <v>255.68982722977296</v>
      </c>
      <c r="W170" s="55">
        <f>(($L$2*SIN(2*PI()*$E$2*B170)+$L$5)/Design!C$43)*10^3</f>
        <v>262.63815243792612</v>
      </c>
      <c r="Y170" s="99">
        <f>IF(C170&lt;('LED Curve'!$D$14*(U170/$W$2)^3+'LED Curve'!$D$15*(U170/$W$2)^2+'LED Curve'!$D$16*(U170/$W$2)^1+'LED Curve'!$D$17)*$AC$2+((R$5-1)*Design!C$18),0,         ('LED Curve'!$D$14*(U170/$W$2)^3+'LED Curve'!$D$15*(U170/$W$2)^2+'LED Curve'!$D$16*(U170/$W$2)^1+'LED Curve'!$D$17)*$AC$2)</f>
        <v>26.944971099852403</v>
      </c>
      <c r="Z170" s="99">
        <f>IF(Y170=0,0,IF(C170&lt;Y170+('LED Curve'!$D$14*(U170/$W$3)^3+'LED Curve'!$D$15*(U170/$W$3)^2+'LED Curve'!$D$16*(U170/$W$3)^1+'LED Curve'!$D$17)*$AC$3+((R$5-2)*Design!C$18),0,         ('LED Curve'!$D$14*(U170/$W$3)^3+'LED Curve'!$D$15*(U170/$W$3)^2+'LED Curve'!$D$16*(U170/$W$3)^1+'LED Curve'!$D$17)*$AC$3))</f>
        <v>67.36242774963101</v>
      </c>
      <c r="AA170" s="99">
        <f>IF(Z170=0,0,IF(C170&lt;(SUM(Y170:Z170)+('LED Curve'!$D$14*(U170/$W$4)^3+'LED Curve'!$D$15*(U170/$W$4)^2+'LED Curve'!$D$16*(U170/$W$4)^1+'LED Curve'!$D$17)*$AC$4+((R$5-3)*Design!C$18)),0,         ('LED Curve'!$D$14*(U170/$W$4)^3+'LED Curve'!$D$15*(U170/$W$4)^2+'LED Curve'!$D$16*(U170/$W$4)^1+'LED Curve'!$D$17)*$AC$4))</f>
        <v>0</v>
      </c>
      <c r="AB170" s="99">
        <f>IF(AA170=0,0,IF(C170&lt;(SUM(Y170:AA170)+('LED Curve'!$D$14*(U170/$W$5)^3+'LED Curve'!$D$15*(U170/$W$5)^2+'LED Curve'!$D$16*(U170/$W$5)^1+'LED Curve'!$D$17)*$AC$5+((R$5-4)*Design!C$18)),0,         ('LED Curve'!$D$14*(U170/$W$5)^3+'LED Curve'!$D$15*(U170/$W$5)^2+'LED Curve'!$D$16*(U170/$W$5)^1+'LED Curve'!$D$17)*$AC$5))</f>
        <v>0</v>
      </c>
      <c r="AC170" s="99">
        <f>IF(AB170=0,0,IF(C170&lt;(SUM(Y170:AB170)+ ('LED Curve'!$D$14*(U170/$W$6)^3+'LED Curve'!$D$15*(U170/$W$6)^2+'LED Curve'!$D$16*(U170/$W$6)^1+'LED Curve'!$D$17)*$AC$6+((R$5-5)*Design!C$18)),0,         ('LED Curve'!$D$14*(U170/$W$6)^3+'LED Curve'!$D$15*(U170/$W$6)^2+'LED Curve'!$D$16*(U170/$W$6)^1+'LED Curve'!$D$17)*$AC$6))</f>
        <v>0</v>
      </c>
      <c r="AD170" s="99">
        <f>IF(AC170=0,0,IF(C170&lt;(SUM(Y170:AC170)+('LED Curve'!$D$14*(U170/$Z$2)^3+'LED Curve'!$D$15*(U170/$Z$2)^2+'LED Curve'!$D$16*(U170/$Z$2)^1+'LED Curve'!$D$17)*$AE$2+((R$5-6)*Design!C$18)),0,         ('LED Curve'!$D$14*(U170/$Z$2)^3+'LED Curve'!$D$15*(U170/$Z$2)^2+'LED Curve'!$D$16*(U170/$Z$2)^1+'LED Curve'!$D$17)*$AE$2))</f>
        <v>0</v>
      </c>
      <c r="AE170" s="99">
        <f>IF(AD170=0,0,IF(C170&lt;(SUM(Y170:AD170)+('LED Curve'!$D$14*(U170/$Z$3)^3+'LED Curve'!$D$15*(U170/$Z$3)^2+'LED Curve'!$D$16*(U170/$Z$3)^1+'LED Curve'!$D$17)*$AE$3+((R$5-7)*Design!C$18)),0,         ('LED Curve'!$D$14*(U170/$Z$3)^3+'LED Curve'!$D$15*(U170/$Z$3)^2+'LED Curve'!$D$16*(U170/$Z$3)^1+'LED Curve'!$D$17)*$AE$3))</f>
        <v>0</v>
      </c>
      <c r="AF170" s="99">
        <f>IF(AE170=0,0,IF(C170&lt;(SUM(Y170:AE170)+('LED Curve'!$D$14*(U170/$Z$4)^3+'LED Curve'!$D$15*(U170/$Z$4)^2+'LED Curve'!$D$16*(U170/$Z$4)^1+'LED Curve'!$D$17)*$AE$4+((R$5-8)*Design!C$18)),0,         ('LED Curve'!$D$14*(U170/$Z$4)^3+'LED Curve'!$D$15*(U170/$Z$4)^2+'LED Curve'!$D$16*(U170/$Z$4)^1+'LED Curve'!$D$17)*$AE$4))</f>
        <v>0</v>
      </c>
      <c r="AG170" s="99">
        <f>IF(AF170=0,0,IF(C170&lt;(SUM(Y170:AF170)+('LED Curve'!$D$14*(U170/$Z$5)^3+'LED Curve'!$D$15*(U170/$Z$5)^2+'LED Curve'!$D$16*(U170/$Z$5)^1+'LED Curve'!$D$17)*$AE$5+((R$5-9)*Design!C$18)),0,         ('LED Curve'!$D$14*(U170/$Z$5)^3+'LED Curve'!$D$15*(U170/$Z$5)^2+'LED Curve'!$D$16*(U170/$Z$5)^1+'LED Curve'!$D$17)*$AE$5))</f>
        <v>0</v>
      </c>
      <c r="AH170" s="99">
        <f>IF(AG170=0,0,IF(C170&lt;(SUM(Y170:AG170)+('LED Curve'!$D$14*(U170/$Z$6)^3+'LED Curve'!$D$15*(U170/$Z$6)^2+'LED Curve'!$D$16*(U170/$Z$6)^1+'LED Curve'!$D$17)*$AE$6+((R$5-10)*Design!C$18)),0,         ('LED Curve'!$D$14*(U170/$Z$6)^3+'LED Curve'!$D$15*(U170/$Z$6)^2+'LED Curve'!$D$16*(U170/$Z$6)^1+'LED Curve'!$D$17)*$AE$6))</f>
        <v>0</v>
      </c>
      <c r="AI170">
        <f t="shared" si="269"/>
        <v>94.307398849483405</v>
      </c>
      <c r="AJ170" s="57">
        <f>IF(D170&lt;('LED Curve'!$D$14*(V170/$W$2)^3+'LED Curve'!$D$15*(V170/$W$2)^2+'LED Curve'!$D$16*(V170/$W$2)^1+'LED Curve'!$D$17)*$AC$2+((R$5-1)*Design!C$18),0,         ('LED Curve'!$D$14*(V170/$W$2)^3+'LED Curve'!$D$15*(V170/$W$2)^2+'LED Curve'!$D$16*(V170/$W$2)^1+'LED Curve'!$D$17)*$AC$2)</f>
        <v>26.966093995336784</v>
      </c>
      <c r="AK170" s="57">
        <f>IF(AJ170=0,0,IF(D170&lt;AJ170+('LED Curve'!$D$14*(V170/$W$3)^3+'LED Curve'!$D$15*(V170/$W$3)^2+'LED Curve'!$D$16*(V170/$W$3)^1+'LED Curve'!$D$17)*$AC$3+((R$5-1)*Design!C$18),0,         ('LED Curve'!$D$14*(V170/$W$3)^3+'LED Curve'!$D$15*(V170/$W$3)^2+'LED Curve'!$D$16*(V170/$W$3)^1+'LED Curve'!$D$17)*$AC$3))</f>
        <v>67.415234988341965</v>
      </c>
      <c r="AL170" s="57">
        <f>IF(AK170=0,0,IF(D170&lt;(SUM(AJ170:AK170)+('LED Curve'!$D$14*(V170/$W$4)^3+'LED Curve'!$D$15*(V170/$W$4)^2+'LED Curve'!$D$16*(V170/$W$4)^1+'LED Curve'!$D$17)*$AC$4+((R$5-1)*Design!C$18)),0,         ('LED Curve'!$D$14*(V170/$W$4)^3+'LED Curve'!$D$15*(V170/$W$4)^2+'LED Curve'!$D$16*(V170/$W$4)^1+'LED Curve'!$D$17)*$AC$4))</f>
        <v>0</v>
      </c>
      <c r="AM170" s="57">
        <f>IF(AL170=0,0,IF(D170&lt;(SUM(AJ170:AL170)+('LED Curve'!$D$14*(V170/$W$5)^3+'LED Curve'!$D$15*(V170/$W$5)^2+'LED Curve'!$D$16*(V170/$W$5)^1+'LED Curve'!$D$17)*$AC$5+((R$5-1)*Design!C$18)),0,         ('LED Curve'!$D$14*(V170/$W$5)^3+'LED Curve'!$D$15*(V170/$W$5)^2+'LED Curve'!$D$16*(V170/$W$5)^1+'LED Curve'!$D$17)*$AC$5))</f>
        <v>0</v>
      </c>
      <c r="AN170" s="57">
        <f>IF(AM170=0,0,IF(D170&lt;(SUM(AJ170:AM170)+ ('LED Curve'!$D$14*(V170/$W$6)^3+'LED Curve'!$D$15*(V170/$W$6)^2+'LED Curve'!$D$16*(V170/$W$6)^1+'LED Curve'!$D$17)*$AC$6+((R$5-1)*Design!C$18)),0,         ('LED Curve'!$D$14*(V170/$W$6)^3+'LED Curve'!$D$15*(V170/$W$6)^2+'LED Curve'!$D$16*(V170/$W$6)^1+'LED Curve'!$D$17)*$AC$6))</f>
        <v>0</v>
      </c>
      <c r="AO170" s="57">
        <f>IF(AN170=0,0,IF(D170&lt;(SUM(AJ170:AN170)+('LED Curve'!$D$14*(V170/$Z$2)^3+'LED Curve'!$D$15*(V170/$Z$2)^2+'LED Curve'!$D$16*(V170/$Z$2)^1+'LED Curve'!$D$17)*$AE$2+((R$5-1)*Design!C$18)),0,         ('LED Curve'!$D$14*(V170/$Z$2)^3+'LED Curve'!$D$15*(V170/$Z$2)^2+'LED Curve'!$D$16*(V170/$Z$2)^1+'LED Curve'!$D$17)*$AE$2))</f>
        <v>0</v>
      </c>
      <c r="AP170" s="57">
        <f>IF(AO170=0,0,IF(D170&lt;(SUM(AJ170:AO170)+('LED Curve'!$D$14*(V170/$Z$3)^3+'LED Curve'!$D$15*(V170/$Z$3)^2+'LED Curve'!$D$16*(V170/$Z$3)^1+'LED Curve'!$D$17)*$AE$3+((R$5-1)*Design!C$18)),0,         ('LED Curve'!$D$14*(V170/$Z$3)^3+'LED Curve'!$D$15*(V170/$Z$3)^2+'LED Curve'!$D$16*(V170/$Z$3)^1+'LED Curve'!$D$17)*$AE$3))</f>
        <v>0</v>
      </c>
      <c r="AQ170" s="57">
        <f>IF(AP170=0,0,IF(D170&lt;(SUM(AJ170:AP170)+('LED Curve'!$D$14*(V170/$Z$4)^3+'LED Curve'!$D$15*(V170/$Z$4)^2+'LED Curve'!$D$16*(V170/$Z$4)^1+'LED Curve'!$D$17)*$AE$4+((R$5-1)*Design!C$18)),0,         ('LED Curve'!$D$14*(V170/$Z$4)^3+'LED Curve'!$D$15*(V170/$Z$4)^2+'LED Curve'!$D$16*(V170/$Z$4)^1+'LED Curve'!$D$17)*$AE$4))</f>
        <v>0</v>
      </c>
      <c r="AR170" s="57">
        <f>IF(AQ170=0,0,IF(D170&lt;(SUM(AJ170:AQ170)+('LED Curve'!$D$14*(V170/$Z$5)^3+'LED Curve'!$D$15*(V170/$Z$5)^2+'LED Curve'!$D$16*(V170/$Z$5)^1+'LED Curve'!$D$17)*$AE$5+((R$5-1)*Design!C$18)),0,         ('LED Curve'!$D$14*(V170/$Z$5)^3+'LED Curve'!$D$15*(V170/$Z$5)^2+'LED Curve'!$D$16*(V170/$Z$5)^1+'LED Curve'!$D$17)*$AE$5))</f>
        <v>0</v>
      </c>
      <c r="AS170" s="57">
        <f>IF(AR170=0,0,IF(D170&lt;(SUM(AJ170:AR170)+('LED Curve'!$D$14*(V170/$Z$6)^3+'LED Curve'!$D$15*(V170/$Z$6)^2+'LED Curve'!$D$16*(V170/$Z$6)^1+'LED Curve'!$D$17)*$AE$6+((R$5-1)*Design!C$18)),0,         ('LED Curve'!$D$14*(V170/$Z$6)^3+'LED Curve'!$D$15*(V170/$Z$6)^2+'LED Curve'!$D$16*(V170/$Z$6)^1+'LED Curve'!$D$17)*$AE$6))</f>
        <v>0</v>
      </c>
      <c r="AU170" s="59">
        <f>IF(E170&lt;('LED Curve'!$D$14*(W170/$W$2)^3+'LED Curve'!$D$15*(W170/$W$2)^2+'LED Curve'!$D$16*(W170/$W$2)^1+'LED Curve'!$D$17)*$AC$2+((R$5-1)*Design!C$18),0,         ('LED Curve'!$D$14*(W170/$W$2)^3+'LED Curve'!$D$15*(W170/$W$2)^2+'LED Curve'!$D$16*(W170/$W$2)^1+'LED Curve'!$D$17)*$AC$2)</f>
        <v>26.977409912011606</v>
      </c>
      <c r="AV170" s="59">
        <f>IF(AU170=0,0,IF(E170&lt;AU170+('LED Curve'!$D$14*(W170/$W$3)^3+'LED Curve'!$D$15*(W170/$W$3)^2+'LED Curve'!$D$16*(W170/$W$3)^1+'LED Curve'!$D$17)*$AC$3+((R$5-2)*Design!C$18),0,         ('LED Curve'!$D$14*(W170/$W$3)^3+'LED Curve'!$D$15*(W170/$W$3)^2+'LED Curve'!$D$16*(W170/$W$3)^1+'LED Curve'!$D$17)*$AC$3))</f>
        <v>67.443524780029009</v>
      </c>
      <c r="AW170" s="59">
        <f>IF(AV170=0,0,IF(E170&lt;(SUM(AU170:AV170)+('LED Curve'!$D$14*(W170/$W$4)^3+'LED Curve'!$D$15*(W170/$W$4)^2+'LED Curve'!$D$16*(W170/$W$4)^1+'LED Curve'!$D$17)*$AC$4+((R$5-3)*Design!C$18)),0,         ('LED Curve'!$D$14*(W170/$W$4)^3+'LED Curve'!$D$15*(W170/$W$4)^2+'LED Curve'!$D$16*(W170/$W$4)^1+'LED Curve'!$D$17)*$AC$4))</f>
        <v>60.699172302026113</v>
      </c>
      <c r="AX170" s="59">
        <f>IF(AW170=0,0,IF(E170&lt;(SUM(AU170:AW170)+('LED Curve'!$D$14*(W170/$W$5)^3+'LED Curve'!$D$15*(W170/$W$5)^2+'LED Curve'!$D$16*(W170/$W$5)^1+'LED Curve'!$D$17)*$AC$5+((R$5-4)*Design!C$18)),0,         ('LED Curve'!$D$14*(W170/$W$5)^3+'LED Curve'!$D$15*(W170/$W$5)^2+'LED Curve'!$D$16*(W170/$W$5)^1+'LED Curve'!$D$17)*$AC$5))</f>
        <v>0</v>
      </c>
      <c r="AY170" s="59">
        <f>IF(AX170=0,0,IF(E170&lt;(SUM(AU170:AX170)+ ('LED Curve'!$D$14*(W170/$W$6)^3+'LED Curve'!$D$15*(W170/$W$6)^2+'LED Curve'!$D$16*(W170/$W$6)^1+'LED Curve'!$D$17)*$AC$6+((R$5-5)*Design!C$18)),0,         ('LED Curve'!$D$14*(W170/$W$6)^3+'LED Curve'!$D$15*(W170/$W$6)^2+'LED Curve'!$D$16*(W170/$W$6)^1+'LED Curve'!$D$17)*$AC$6))</f>
        <v>0</v>
      </c>
      <c r="AZ170" s="59">
        <f>IF(AY170=0,0,IF(E170&lt;(SUM(AU170:AY170)+('LED Curve'!$D$14*(W170/$Z$2)^3+'LED Curve'!$D$15*(W170/$Z$2)^2+'LED Curve'!$D$16*(W170/$Z$2)^1+'LED Curve'!$D$17)*$AE$2+((R$5-6)*Design!C$18)),0,         ('LED Curve'!$D$14*(W170/$Z$2)^3+'LED Curve'!$D$15*(W170/$Z$2)^2+'LED Curve'!$D$16*(W170/$Z$2)^1+'LED Curve'!$D$17)*$AE$2))</f>
        <v>0</v>
      </c>
      <c r="BA170" s="59">
        <f>IF(AZ170=0,0,IF(E170&lt;(SUM(AU170:AZ170)+('LED Curve'!$D$14*(W170/$Z$3)^3+'LED Curve'!$D$15*(W170/$Z$3)^2+'LED Curve'!$D$16*(W170/$Z$3)^1+'LED Curve'!$D$17)*$AE$3+((R$5-7)*Design!C$18)),0,         ('LED Curve'!$D$14*(W170/$Z$3)^3+'LED Curve'!$D$15*(W170/$Z$3)^2+'LED Curve'!$D$16*(W170/$Z$3)^1+'LED Curve'!$D$17)*$AE$3))</f>
        <v>0</v>
      </c>
      <c r="BB170" s="59">
        <f>IF(BA170=0,0,IF(E170&lt;(SUM(AU170:BA170)+('LED Curve'!$D$14*(W170/$Z$4)^3+'LED Curve'!$D$15*(W170/$Z$4)^2+'LED Curve'!$D$16*(W170/$Z$4)^1+'LED Curve'!$D$17)*$AE$4+((R$5-8)*Design!C$18)),0,         ('LED Curve'!$D$14*(W170/$Z$4)^3+'LED Curve'!$D$15*(W170/$Z$4)^2+'LED Curve'!$D$16*(W170/$Z$4)^1+'LED Curve'!$D$17)*$AE$4))</f>
        <v>0</v>
      </c>
      <c r="BC170" s="59">
        <f>IF(BB170=0,0,IF(E170&lt;(SUM(AU170:BB170)+('LED Curve'!$D$14*(W170/$Z$5)^3+'LED Curve'!$D$15*(W170/$Z$5)^2+'LED Curve'!$D$16*(W170/$Z$5)^1+'LED Curve'!$D$17)*$AE$5+((R$5-9)*Design!C$18)),0,         ('LED Curve'!$D$14*(W170/$Z$5)^3+'LED Curve'!$D$15*(W170/$Z$5)^2+'LED Curve'!$D$16*(W170/$Z$5)^1+'LED Curve'!$D$17)*$AE$5))</f>
        <v>0</v>
      </c>
      <c r="BD170" s="59">
        <f>IF(BC170=0,0,IF(E170&lt;(SUM(AU170:BC170)+('LED Curve'!$D$14*(W170/$Z$6)^3+'LED Curve'!$D$15*(W170/$Z$6)^2+'LED Curve'!$D$16*(W170/$Z$6)^1+'LED Curve'!$D$17)*$AE$6+((R$5-10)*Design!C$18)),0,         ('LED Curve'!$D$14*(W170/$Z$6)^3+'LED Curve'!$D$15*(W170/$Z$6)^2+'LED Curve'!$D$16*(W170/$Z$6)^1+'LED Curve'!$D$17)*$AE$6))</f>
        <v>0</v>
      </c>
      <c r="BE170">
        <f t="shared" si="270"/>
        <v>155.12010699406673</v>
      </c>
      <c r="BF170" s="64">
        <f t="shared" si="236"/>
        <v>249.46899376027505</v>
      </c>
      <c r="BG170" s="64">
        <f t="shared" si="237"/>
        <v>249.46899376027505</v>
      </c>
      <c r="BH170" s="64">
        <f t="shared" si="238"/>
        <v>0</v>
      </c>
      <c r="BI170" s="64">
        <f t="shared" si="239"/>
        <v>0</v>
      </c>
      <c r="BJ170" s="64">
        <f t="shared" si="240"/>
        <v>0</v>
      </c>
      <c r="BK170" s="64">
        <f t="shared" si="241"/>
        <v>0</v>
      </c>
      <c r="BL170" s="64">
        <f t="shared" si="242"/>
        <v>0</v>
      </c>
      <c r="BM170" s="64">
        <f t="shared" si="243"/>
        <v>0</v>
      </c>
      <c r="BN170" s="64">
        <f t="shared" si="244"/>
        <v>0</v>
      </c>
      <c r="BO170" s="64">
        <f t="shared" si="245"/>
        <v>0</v>
      </c>
      <c r="BQ170" s="67">
        <f t="shared" si="246"/>
        <v>255.68982722977296</v>
      </c>
      <c r="BR170" s="67">
        <f t="shared" si="247"/>
        <v>255.68982722977296</v>
      </c>
      <c r="BS170" s="67">
        <f t="shared" si="248"/>
        <v>0</v>
      </c>
      <c r="BT170" s="67">
        <f t="shared" si="249"/>
        <v>0</v>
      </c>
      <c r="BU170" s="67">
        <f t="shared" si="250"/>
        <v>0</v>
      </c>
      <c r="BV170" s="67">
        <f t="shared" si="251"/>
        <v>0</v>
      </c>
      <c r="BW170" s="67">
        <f t="shared" si="252"/>
        <v>0</v>
      </c>
      <c r="BX170" s="67">
        <f t="shared" si="253"/>
        <v>0</v>
      </c>
      <c r="BY170" s="67">
        <f t="shared" si="254"/>
        <v>0</v>
      </c>
      <c r="BZ170" s="67">
        <f t="shared" si="255"/>
        <v>0</v>
      </c>
      <c r="CB170" s="70">
        <f t="shared" si="256"/>
        <v>262.63815243792612</v>
      </c>
      <c r="CC170" s="70">
        <f t="shared" si="257"/>
        <v>262.63815243792612</v>
      </c>
      <c r="CD170" s="70">
        <f t="shared" si="258"/>
        <v>262.63815243792612</v>
      </c>
      <c r="CE170" s="70">
        <f t="shared" si="259"/>
        <v>0</v>
      </c>
      <c r="CF170" s="70">
        <f t="shared" si="260"/>
        <v>0</v>
      </c>
      <c r="CG170" s="70">
        <f t="shared" si="261"/>
        <v>0</v>
      </c>
      <c r="CH170" s="70">
        <f t="shared" si="262"/>
        <v>0</v>
      </c>
      <c r="CI170" s="70">
        <f t="shared" si="263"/>
        <v>0</v>
      </c>
      <c r="CJ170" s="70">
        <f t="shared" si="264"/>
        <v>0</v>
      </c>
      <c r="CK170" s="70">
        <f t="shared" si="265"/>
        <v>0</v>
      </c>
      <c r="CL170">
        <f t="shared" si="271"/>
        <v>787.91445731377837</v>
      </c>
      <c r="CM170" s="64">
        <f t="shared" si="272"/>
        <v>249.46899376027505</v>
      </c>
      <c r="CN170" s="64">
        <f t="shared" si="273"/>
        <v>249.46899376027505</v>
      </c>
      <c r="CO170" s="64">
        <f t="shared" si="274"/>
        <v>0</v>
      </c>
      <c r="CP170" s="64">
        <f t="shared" si="275"/>
        <v>0</v>
      </c>
      <c r="CQ170" s="64">
        <f t="shared" si="276"/>
        <v>0</v>
      </c>
      <c r="CR170" s="64">
        <f t="shared" si="277"/>
        <v>0</v>
      </c>
      <c r="CS170" s="64">
        <f t="shared" si="278"/>
        <v>0</v>
      </c>
      <c r="CT170" s="64">
        <f t="shared" si="279"/>
        <v>0</v>
      </c>
      <c r="CU170" s="64">
        <f t="shared" si="280"/>
        <v>0</v>
      </c>
      <c r="CV170" s="64">
        <f t="shared" si="281"/>
        <v>0</v>
      </c>
      <c r="CX170" s="103">
        <f t="shared" si="282"/>
        <v>255.68982722977296</v>
      </c>
      <c r="CY170" s="103">
        <f t="shared" si="283"/>
        <v>255.68982722977296</v>
      </c>
      <c r="CZ170" s="103">
        <f t="shared" si="284"/>
        <v>0</v>
      </c>
      <c r="DA170" s="103">
        <f t="shared" si="285"/>
        <v>0</v>
      </c>
      <c r="DB170" s="103">
        <f t="shared" si="286"/>
        <v>0</v>
      </c>
      <c r="DC170" s="103">
        <f t="shared" si="287"/>
        <v>0</v>
      </c>
      <c r="DD170" s="103">
        <f t="shared" si="288"/>
        <v>0</v>
      </c>
      <c r="DE170" s="103">
        <f t="shared" si="289"/>
        <v>0</v>
      </c>
      <c r="DF170" s="103">
        <f t="shared" si="290"/>
        <v>0</v>
      </c>
      <c r="DG170" s="103">
        <f t="shared" si="291"/>
        <v>0</v>
      </c>
      <c r="DI170" s="70">
        <f t="shared" si="292"/>
        <v>262.63815243792612</v>
      </c>
      <c r="DJ170" s="70">
        <f t="shared" si="293"/>
        <v>262.63815243792612</v>
      </c>
      <c r="DK170" s="70">
        <f t="shared" si="294"/>
        <v>262.63815243792612</v>
      </c>
      <c r="DL170" s="70">
        <f t="shared" si="295"/>
        <v>0</v>
      </c>
      <c r="DM170" s="70">
        <f t="shared" si="296"/>
        <v>0</v>
      </c>
      <c r="DN170" s="70">
        <f t="shared" si="297"/>
        <v>0</v>
      </c>
      <c r="DO170" s="70">
        <f t="shared" si="298"/>
        <v>0</v>
      </c>
      <c r="DP170" s="70">
        <f t="shared" si="299"/>
        <v>0</v>
      </c>
      <c r="DQ170" s="70">
        <f t="shared" si="300"/>
        <v>0</v>
      </c>
      <c r="DR170" s="70">
        <f t="shared" si="301"/>
        <v>0</v>
      </c>
      <c r="DT170">
        <f t="shared" si="302"/>
        <v>35.029297604446022</v>
      </c>
      <c r="DU170">
        <f t="shared" si="303"/>
        <v>39.931772473426783</v>
      </c>
      <c r="DV170">
        <f t="shared" si="304"/>
        <v>45.155371694749199</v>
      </c>
      <c r="DX170">
        <f t="shared" si="305"/>
        <v>1.3517483969983457</v>
      </c>
      <c r="DY170">
        <f t="shared" si="306"/>
        <v>1.3628464376267129</v>
      </c>
      <c r="DZ170">
        <f t="shared" si="307"/>
        <v>1.3750507954041393</v>
      </c>
      <c r="EB170">
        <f t="shared" si="308"/>
        <v>6.7219348271798713</v>
      </c>
      <c r="EC170">
        <f t="shared" si="309"/>
        <v>16.804837067949677</v>
      </c>
      <c r="ED170">
        <f t="shared" si="310"/>
        <v>0</v>
      </c>
      <c r="EE170">
        <f t="shared" si="311"/>
        <v>0</v>
      </c>
      <c r="EF170">
        <f t="shared" si="312"/>
        <v>0</v>
      </c>
      <c r="EG170">
        <f t="shared" si="313"/>
        <v>0</v>
      </c>
      <c r="EH170">
        <f t="shared" si="314"/>
        <v>0</v>
      </c>
      <c r="EI170">
        <f t="shared" si="315"/>
        <v>0</v>
      </c>
      <c r="EJ170">
        <f t="shared" si="316"/>
        <v>0</v>
      </c>
      <c r="EK170">
        <f t="shared" si="317"/>
        <v>0</v>
      </c>
      <c r="EM170">
        <f t="shared" si="318"/>
        <v>6.8949559147294801</v>
      </c>
      <c r="EN170">
        <f t="shared" si="319"/>
        <v>17.237389786823705</v>
      </c>
      <c r="EO170">
        <f t="shared" si="320"/>
        <v>0</v>
      </c>
      <c r="EP170">
        <f t="shared" si="321"/>
        <v>0</v>
      </c>
      <c r="EQ170">
        <f t="shared" si="322"/>
        <v>0</v>
      </c>
      <c r="ER170">
        <f t="shared" si="323"/>
        <v>0</v>
      </c>
      <c r="ES170">
        <f t="shared" si="324"/>
        <v>0</v>
      </c>
      <c r="ET170">
        <f t="shared" si="325"/>
        <v>0</v>
      </c>
      <c r="EU170">
        <f t="shared" si="326"/>
        <v>0</v>
      </c>
      <c r="EV170">
        <f t="shared" si="327"/>
        <v>0</v>
      </c>
      <c r="EX170">
        <f t="shared" si="328"/>
        <v>7.085297096851324</v>
      </c>
      <c r="EY170">
        <f t="shared" si="329"/>
        <v>17.713242742128308</v>
      </c>
      <c r="EZ170">
        <f t="shared" si="330"/>
        <v>15.941918467915476</v>
      </c>
      <c r="FA170">
        <f t="shared" si="331"/>
        <v>0</v>
      </c>
      <c r="FB170">
        <f t="shared" si="332"/>
        <v>0</v>
      </c>
      <c r="FC170">
        <f t="shared" si="333"/>
        <v>0</v>
      </c>
      <c r="FD170">
        <f t="shared" si="334"/>
        <v>0</v>
      </c>
      <c r="FE170">
        <f t="shared" si="335"/>
        <v>0</v>
      </c>
      <c r="FF170">
        <f t="shared" si="336"/>
        <v>0</v>
      </c>
      <c r="FG170">
        <f t="shared" si="337"/>
        <v>0</v>
      </c>
      <c r="FJ170">
        <f>IF($W$2=0,0,IF(BF170&lt;=0,0,('LED Curve'!$D$19*(BF170/$W$2)^3+'LED Curve'!$D$20*(BF170/$W$2)^2+'LED Curve'!$D$21*(BF170/$W$2)^1+'LED Curve'!$D$22)*$AC$2*$W$2))</f>
        <v>838.97981027589958</v>
      </c>
      <c r="FK170">
        <f>IF($W$3=0,0,IF(BG170&lt;=0,0,('LED Curve'!$D$19*(BG170/$W$3)^3+'LED Curve'!$D$20*(BG170/$W$3)^2+'LED Curve'!$D$21*(BG170/$W$3)^1+'LED Curve'!$D$22)*$AC$3*$W$3))</f>
        <v>2097.449525689749</v>
      </c>
      <c r="FL170">
        <f>IF($W$4=0,0,IF(BH170&lt;=0,0,('LED Curve'!$D$19*(BH170/$W$4)^3+'LED Curve'!$D$20*(BH170/$W$4)^2+'LED Curve'!$D$21*(BH170/$W$4)^1+'LED Curve'!$D$22)*$AC$4*$W$4))</f>
        <v>0</v>
      </c>
      <c r="FM170">
        <f>IF($W$5=0,0,IF(BI170&lt;=0,0,('LED Curve'!$D$19*(BI170/$W$5)^3+'LED Curve'!$D$20*(BI170/$W$5)^2+'LED Curve'!$D$21*(BI170/$W$5)^1+'LED Curve'!$D$22)*$AC$5*$W$5))</f>
        <v>0</v>
      </c>
      <c r="FN170">
        <f>IF($W$6=0,0,IF(BJ170&lt;=0,0,('LED Curve'!$D$19*(BJ170/$W$6)^3+'LED Curve'!$D$20*(BJ170/$W$6)^2+'LED Curve'!$D$21*(BJ170/$W$6)^1+'LED Curve'!$D$22)*$AC$6*$W$6))</f>
        <v>0</v>
      </c>
      <c r="FO170">
        <f>IF($Z$2=0,0,IF(BK170&lt;=0,0,('LED Curve'!$D$19*(BK170/$Z$2)^3+'LED Curve'!$D$20*(BK170/$Z$2)^2+'LED Curve'!$D$21*(BK170/$Z$2)^1+'LED Curve'!$D$22)*$AE$2*$Z$2))</f>
        <v>0</v>
      </c>
      <c r="FP170">
        <f>IF($Z$3=0,0,IF(BL170&lt;=0,0,('LED Curve'!$D$19*(BL170/$Z$3)^3+'LED Curve'!$D$20*(BL170/$Z$3)^2+'LED Curve'!$D$21*(BL170/$Z$3)^1+'LED Curve'!$D$22)*$AE$3*$Z$3))</f>
        <v>0</v>
      </c>
      <c r="FQ170">
        <f>IF($Z$4=0,0,IF(BM170&lt;=0,0,('LED Curve'!$D$19*(BM170/$Z$4)^3+'LED Curve'!$D$20*(BM170/$Z$4)^2+'LED Curve'!$D$21*(BM170/$Z$4)^1+'LED Curve'!$D$22)*$AE$4*$Z$4))</f>
        <v>0</v>
      </c>
      <c r="FR170">
        <f>IF($Z$5=0,0,IF(BN170&lt;=0,0,('LED Curve'!$D$19*(BN170/$Z$5)^3+'LED Curve'!$D$20*(BN170/$Z$5)^2+'LED Curve'!$D$21*(BN170/$Z$5)^1+'LED Curve'!$D$22)*$AE$5*$Z$5))</f>
        <v>0</v>
      </c>
      <c r="FS170">
        <f>IF($Z$6=0,0,IF(BO170&lt;=0,0,('LED Curve'!$D$19*(BO170/$Z$6)^3+'LED Curve'!$D$20*(BO170/$Z$6)^2+'LED Curve'!$D$21*(BO170/$Z$6)^1+'LED Curve'!$D$22)*$AE$6*$Z$6))</f>
        <v>0</v>
      </c>
      <c r="FU170">
        <f>IF($W$2=0,0,IF(BQ170&lt;=0,0,('LED Curve'!$D$19*(BQ170/$W$2)^3+'LED Curve'!$D$20*(BQ170/$W$2)^2+'LED Curve'!$D$21*(BQ170/$W$2)^1+'LED Curve'!$D$22)*$AC$2*$W$2))</f>
        <v>850.9925861784493</v>
      </c>
      <c r="FV170">
        <f>IF($W$3=0,0,IF(BR170&lt;=0,0,('LED Curve'!$D$19*(BR170/$W$3)^3+'LED Curve'!$D$20*(BR170/$W$3)^2+'LED Curve'!$D$21*(BR170/$W$3)^1+'LED Curve'!$D$22)*$AC$3*$W$3))</f>
        <v>2127.4814654461234</v>
      </c>
      <c r="FW170">
        <f>IF($W$4=0,0,IF(BS170&lt;=0,0,('LED Curve'!$D$19*(BS170/$W$4)^3+'LED Curve'!$D$20*(BS170/$W$4)^2+'LED Curve'!$D$21*(BS170/$W$4)^1+'LED Curve'!$D$22)*$AC$4*$W$4))</f>
        <v>0</v>
      </c>
      <c r="FX170">
        <f>IF($W$5=0,0,IF(BT170&lt;=0,0,('LED Curve'!$D$19*(BT170/$W$5)^3+'LED Curve'!$D$20*(BT170/$W$5)^2+'LED Curve'!$D$21*(BT170/$W$5)^1+'LED Curve'!$D$22)*$AC$5*$W$5))</f>
        <v>0</v>
      </c>
      <c r="FY170">
        <f>IF($W$6=0,0,IF(BU170&lt;=0,0,('LED Curve'!$D$19*(BU170/$W$6)^3+'LED Curve'!$D$20*(BU170/$W$6)^2+'LED Curve'!$D$21*(BU170/$W$6)^1+'LED Curve'!$D$22)*$AC$6*$W$6))</f>
        <v>0</v>
      </c>
      <c r="FZ170">
        <f>IF($Z$2=0,0,IF(BV170&lt;=0,0,('LED Curve'!$D$19*(BV170/$Z$2)^3+'LED Curve'!$D$20*(BV170/$Z$2)^2+'LED Curve'!$D$21*(BV170/$Z$2)^1+'LED Curve'!$D$22)*$AE$2*$Z$2))</f>
        <v>0</v>
      </c>
      <c r="GA170">
        <f>IF($Z$3=0,0,IF(BW170&lt;=0,0,('LED Curve'!$D$19*(BW170/$Z$3)^3+'LED Curve'!$D$20*(BW170/$Z$3)^2+'LED Curve'!$D$21*(BW170/$Z$3)^1+'LED Curve'!$D$22)*$AE$3*$Z$3))</f>
        <v>0</v>
      </c>
      <c r="GB170">
        <f>IF($Z$4=0,0,IF(BX170&lt;=0,0,('LED Curve'!$D$19*(BX170/$Z$4)^3+'LED Curve'!$D$20*(BX170/$Z$4)^2+'LED Curve'!$D$21*(BX170/$Z$4)^1+'LED Curve'!$D$22)*$AE$4*$Z$4))</f>
        <v>0</v>
      </c>
      <c r="GC170">
        <f>IF($Z$5=0,0,IF(BY170&lt;=0,0,('LED Curve'!$D$19*(BY170/$Z$5)^3+'LED Curve'!$D$20*(BY170/$Z$5)^2+'LED Curve'!$D$21*(BY170/$Z$5)^1+'LED Curve'!$D$22)*$AE$5*$Z$5))</f>
        <v>0</v>
      </c>
      <c r="GD170">
        <f>IF($Z$6=0,0,IF(BZ170&lt;=0,0,('LED Curve'!$D$19*(BZ170/$Z$6)^3+'LED Curve'!$D$20*(BZ170/$Z$6)^2+'LED Curve'!$D$21*(BZ170/$Z$6)^1+'LED Curve'!$D$22)*$AE$6*$Z$6))</f>
        <v>0</v>
      </c>
      <c r="GF170">
        <f>IF($W$2=0,0,IF(CB170&lt;=0,0,('LED Curve'!$D$19*(CB170/$W$2)^3+'LED Curve'!$D$20*(CB170/$W$2)^2+'LED Curve'!$D$21*(CB170/$W$2)^1+'LED Curve'!$D$22)*$AC$2*$W$2))</f>
        <v>863.71670870447872</v>
      </c>
      <c r="GG170">
        <f>IF($W$3=0,0,IF(CC170&lt;=0,0,('LED Curve'!$D$19*(CC170/$W$3)^3+'LED Curve'!$D$20*(CC170/$W$3)^2+'LED Curve'!$D$21*(CC170/$W$3)^1+'LED Curve'!$D$22)*$AC$3*$W$3))</f>
        <v>2159.2917717611967</v>
      </c>
      <c r="GH170">
        <f>IF($W$4=0,0,IF(CD170&lt;=0,0,('LED Curve'!$D$19*(CD170/$W$4)^3+'LED Curve'!$D$20*(CD170/$W$4)^2+'LED Curve'!$D$21*(CD170/$W$4)^1+'LED Curve'!$D$22)*$AC$4*$W$4))</f>
        <v>1943.3625945850772</v>
      </c>
      <c r="GI170">
        <f>IF($W$5=0,0,IF(CE170&lt;=0,0,('LED Curve'!$D$19*(CE170/$W$5)^3+'LED Curve'!$D$20*(CE170/$W$5)^2+'LED Curve'!$D$21*(CE170/$W$5)^1+'LED Curve'!$D$22)*$AC$5*$W$5))</f>
        <v>0</v>
      </c>
      <c r="GJ170">
        <f>IF($W$6=0,0,IF(CF170&lt;=0,0,('LED Curve'!$D$19*(CF170/$W$6)^3+'LED Curve'!$D$20*(CF170/$W$6)^2+'LED Curve'!$D$21*(CF170/$W$6)^1+'LED Curve'!$D$22)*$AC$6*$W$6))</f>
        <v>0</v>
      </c>
      <c r="GK170">
        <f>IF($Z$2=0,0,IF(CG170&lt;=0,0,('LED Curve'!$D$19*(CG170/$Z$2)^3+'LED Curve'!$D$20*(CG170/$Z$2)^2+'LED Curve'!$D$21*(CG170/$Z$2)^1+'LED Curve'!$D$22)*$AE$2*$Z$2))</f>
        <v>0</v>
      </c>
      <c r="GL170">
        <f>IF($Z$3=0,0,IF(CH170&lt;=0,0,('LED Curve'!$D$19*(CH170/$Z$3)^3+'LED Curve'!$D$20*(CH170/$Z$3)^2+'LED Curve'!$D$21*(CH170/$Z$3)^1+'LED Curve'!$D$22)*$AE$3*$Z$3))</f>
        <v>0</v>
      </c>
      <c r="GM170">
        <f>IF($Z$4=0,0,IF(CI170&lt;=0,0,('LED Curve'!$D$19*(CI170/$Z$4)^3+'LED Curve'!$D$20*(CI170/$Z$4)^2+'LED Curve'!$D$21*(CI170/$Z$4)^1+'LED Curve'!$D$22)*$AE$4*$Z$4))</f>
        <v>0</v>
      </c>
      <c r="GN170">
        <f>IF($Z$5=0,0,IF(CJ170&lt;=0,0,('LED Curve'!$D$19*(CJ170/$Z$5)^3+'LED Curve'!$D$20*(CJ170/$Z$5)^2+'LED Curve'!$D$21*(CJ170/$Z$5)^1+'LED Curve'!$D$22)*$AE$5*$Z$5))</f>
        <v>0</v>
      </c>
      <c r="GO170">
        <f>IF($Z$6=0,0,IF(CK170&lt;=0,0,('LED Curve'!$D$19*(CK170/$Z$6)^3+'LED Curve'!$D$20*(CK170/$Z$6)^2+'LED Curve'!$D$21*(CK170/$Z$6)^1+'LED Curve'!$D$22)*$AE$6*$Z$6))</f>
        <v>0</v>
      </c>
      <c r="GQ170">
        <f t="shared" si="338"/>
        <v>2936.4293359656485</v>
      </c>
      <c r="GR170">
        <f t="shared" si="266"/>
        <v>1171.5334505480705</v>
      </c>
      <c r="GS170">
        <f t="shared" si="339"/>
        <v>2978.4740516245729</v>
      </c>
      <c r="GT170">
        <f t="shared" si="267"/>
        <v>670.2481347854573</v>
      </c>
      <c r="GU170">
        <f t="shared" si="340"/>
        <v>4966.3710750507526</v>
      </c>
      <c r="GV170">
        <f t="shared" si="268"/>
        <v>2404.2590304924151</v>
      </c>
    </row>
    <row r="171" spans="1:204" ht="16.899999999999999">
      <c r="A171">
        <v>160</v>
      </c>
      <c r="B171">
        <f t="shared" si="229"/>
        <v>5.208333333333333E-3</v>
      </c>
      <c r="C171" s="50">
        <f t="shared" si="230"/>
        <v>139.70880020664868</v>
      </c>
      <c r="D171" s="50">
        <f t="shared" si="231"/>
        <v>155.3875557851652</v>
      </c>
      <c r="E171" s="50">
        <f t="shared" si="232"/>
        <v>171.06631136368171</v>
      </c>
      <c r="G171" s="52">
        <f t="shared" si="233"/>
        <v>2.2176000032801375</v>
      </c>
      <c r="H171" s="52">
        <f t="shared" si="234"/>
        <v>2.4664691394470668</v>
      </c>
      <c r="I171" s="52">
        <f t="shared" si="235"/>
        <v>2.7153382756139952</v>
      </c>
      <c r="J171" s="52">
        <f>IF(C171&lt;Calculation!D$19,0,G171)</f>
        <v>2.2176000032801375</v>
      </c>
      <c r="K171" s="52">
        <f>IF(D171&lt;Calculation!D$19,0,H171)</f>
        <v>2.4664691394470668</v>
      </c>
      <c r="L171" s="52">
        <f>IF(E171&lt;Calculation!D$19,0,I171)</f>
        <v>2.7153382756139952</v>
      </c>
      <c r="M171" s="52">
        <f>IF(IF(C171&lt;Calculation!D$19,0,C171*(R$3/(R$2+R$3)))&gt;0,$H$2*SIN(2*PI()*$E$2*B171)+$H$5,0)</f>
        <v>2.2340044977715108</v>
      </c>
      <c r="N171" s="52">
        <f>IF(IF(D171&lt;Calculation!D$19,0,D171*(R$3/(R$2+R$3)))&gt;0,$J$2*SIN(2*PI()*$E$2*B171)+$J$5,0)</f>
        <v>2.2887457272113294</v>
      </c>
      <c r="O171" s="52">
        <f>IF(IF(E171&lt;Calculation!D$19,0,E171*(R$3/(R$2+R$3)))&gt;0,$L$2*SIN(2*PI()*$E$2*B171)+$L$5,0)</f>
        <v>2.3500343822990448</v>
      </c>
      <c r="Q171" s="55">
        <f>(M171/Design!C$43)*10^3</f>
        <v>248.22272197461231</v>
      </c>
      <c r="R171" s="55">
        <f>(N171/Design!C$43)*10^3</f>
        <v>254.30508080125881</v>
      </c>
      <c r="S171" s="55">
        <f>(O171/Design!C$43)*10^3</f>
        <v>261.11493136656054</v>
      </c>
      <c r="U171" s="55">
        <f>(($H$2*SIN(2*PI()*$E$2*B171)+$H$5)/Design!C$43)*10^3</f>
        <v>248.22272197461231</v>
      </c>
      <c r="V171" s="55">
        <f>(($J$2*SIN(2*PI()*$E$2*B171)+$J$5)/Design!C$43)*10^3</f>
        <v>254.30508080125881</v>
      </c>
      <c r="W171" s="55">
        <f>(($L$2*SIN(2*PI()*$E$2*B171)+$L$5)/Design!C$43)*10^3</f>
        <v>261.11493136656054</v>
      </c>
      <c r="Y171" s="99">
        <f>IF(C171&lt;('LED Curve'!$D$14*(U171/$W$2)^3+'LED Curve'!$D$15*(U171/$W$2)^2+'LED Curve'!$D$16*(U171/$W$2)^1+'LED Curve'!$D$17)*$AC$2+((R$5-1)*Design!C$18),0,         ('LED Curve'!$D$14*(U171/$W$2)^3+'LED Curve'!$D$15*(U171/$W$2)^2+'LED Curve'!$D$16*(U171/$W$2)^1+'LED Curve'!$D$17)*$AC$2)</f>
        <v>26.939524852395451</v>
      </c>
      <c r="Z171" s="99">
        <f>IF(Y171=0,0,IF(C171&lt;Y171+('LED Curve'!$D$14*(U171/$W$3)^3+'LED Curve'!$D$15*(U171/$W$3)^2+'LED Curve'!$D$16*(U171/$W$3)^1+'LED Curve'!$D$17)*$AC$3+((R$5-2)*Design!C$18),0,         ('LED Curve'!$D$14*(U171/$W$3)^3+'LED Curve'!$D$15*(U171/$W$3)^2+'LED Curve'!$D$16*(U171/$W$3)^1+'LED Curve'!$D$17)*$AC$3))</f>
        <v>67.34881213098862</v>
      </c>
      <c r="AA171" s="99">
        <f>IF(Z171=0,0,IF(C171&lt;(SUM(Y171:Z171)+('LED Curve'!$D$14*(U171/$W$4)^3+'LED Curve'!$D$15*(U171/$W$4)^2+'LED Curve'!$D$16*(U171/$W$4)^1+'LED Curve'!$D$17)*$AC$4+((R$5-3)*Design!C$18)),0,         ('LED Curve'!$D$14*(U171/$W$4)^3+'LED Curve'!$D$15*(U171/$W$4)^2+'LED Curve'!$D$16*(U171/$W$4)^1+'LED Curve'!$D$17)*$AC$4))</f>
        <v>0</v>
      </c>
      <c r="AB171" s="99">
        <f>IF(AA171=0,0,IF(C171&lt;(SUM(Y171:AA171)+('LED Curve'!$D$14*(U171/$W$5)^3+'LED Curve'!$D$15*(U171/$W$5)^2+'LED Curve'!$D$16*(U171/$W$5)^1+'LED Curve'!$D$17)*$AC$5+((R$5-4)*Design!C$18)),0,         ('LED Curve'!$D$14*(U171/$W$5)^3+'LED Curve'!$D$15*(U171/$W$5)^2+'LED Curve'!$D$16*(U171/$W$5)^1+'LED Curve'!$D$17)*$AC$5))</f>
        <v>0</v>
      </c>
      <c r="AC171" s="99">
        <f>IF(AB171=0,0,IF(C171&lt;(SUM(Y171:AB171)+ ('LED Curve'!$D$14*(U171/$W$6)^3+'LED Curve'!$D$15*(U171/$W$6)^2+'LED Curve'!$D$16*(U171/$W$6)^1+'LED Curve'!$D$17)*$AC$6+((R$5-5)*Design!C$18)),0,         ('LED Curve'!$D$14*(U171/$W$6)^3+'LED Curve'!$D$15*(U171/$W$6)^2+'LED Curve'!$D$16*(U171/$W$6)^1+'LED Curve'!$D$17)*$AC$6))</f>
        <v>0</v>
      </c>
      <c r="AD171" s="99">
        <f>IF(AC171=0,0,IF(C171&lt;(SUM(Y171:AC171)+('LED Curve'!$D$14*(U171/$Z$2)^3+'LED Curve'!$D$15*(U171/$Z$2)^2+'LED Curve'!$D$16*(U171/$Z$2)^1+'LED Curve'!$D$17)*$AE$2+((R$5-6)*Design!C$18)),0,         ('LED Curve'!$D$14*(U171/$Z$2)^3+'LED Curve'!$D$15*(U171/$Z$2)^2+'LED Curve'!$D$16*(U171/$Z$2)^1+'LED Curve'!$D$17)*$AE$2))</f>
        <v>0</v>
      </c>
      <c r="AE171" s="99">
        <f>IF(AD171=0,0,IF(C171&lt;(SUM(Y171:AD171)+('LED Curve'!$D$14*(U171/$Z$3)^3+'LED Curve'!$D$15*(U171/$Z$3)^2+'LED Curve'!$D$16*(U171/$Z$3)^1+'LED Curve'!$D$17)*$AE$3+((R$5-7)*Design!C$18)),0,         ('LED Curve'!$D$14*(U171/$Z$3)^3+'LED Curve'!$D$15*(U171/$Z$3)^2+'LED Curve'!$D$16*(U171/$Z$3)^1+'LED Curve'!$D$17)*$AE$3))</f>
        <v>0</v>
      </c>
      <c r="AF171" s="99">
        <f>IF(AE171=0,0,IF(C171&lt;(SUM(Y171:AE171)+('LED Curve'!$D$14*(U171/$Z$4)^3+'LED Curve'!$D$15*(U171/$Z$4)^2+'LED Curve'!$D$16*(U171/$Z$4)^1+'LED Curve'!$D$17)*$AE$4+((R$5-8)*Design!C$18)),0,         ('LED Curve'!$D$14*(U171/$Z$4)^3+'LED Curve'!$D$15*(U171/$Z$4)^2+'LED Curve'!$D$16*(U171/$Z$4)^1+'LED Curve'!$D$17)*$AE$4))</f>
        <v>0</v>
      </c>
      <c r="AG171" s="99">
        <f>IF(AF171=0,0,IF(C171&lt;(SUM(Y171:AF171)+('LED Curve'!$D$14*(U171/$Z$5)^3+'LED Curve'!$D$15*(U171/$Z$5)^2+'LED Curve'!$D$16*(U171/$Z$5)^1+'LED Curve'!$D$17)*$AE$5+((R$5-9)*Design!C$18)),0,         ('LED Curve'!$D$14*(U171/$Z$5)^3+'LED Curve'!$D$15*(U171/$Z$5)^2+'LED Curve'!$D$16*(U171/$Z$5)^1+'LED Curve'!$D$17)*$AE$5))</f>
        <v>0</v>
      </c>
      <c r="AH171" s="99">
        <f>IF(AG171=0,0,IF(C171&lt;(SUM(Y171:AG171)+('LED Curve'!$D$14*(U171/$Z$6)^3+'LED Curve'!$D$15*(U171/$Z$6)^2+'LED Curve'!$D$16*(U171/$Z$6)^1+'LED Curve'!$D$17)*$AE$6+((R$5-10)*Design!C$18)),0,         ('LED Curve'!$D$14*(U171/$Z$6)^3+'LED Curve'!$D$15*(U171/$Z$6)^2+'LED Curve'!$D$16*(U171/$Z$6)^1+'LED Curve'!$D$17)*$AE$6))</f>
        <v>0</v>
      </c>
      <c r="AI171">
        <f t="shared" si="269"/>
        <v>94.28833698338407</v>
      </c>
      <c r="AJ171" s="57">
        <f>IF(D171&lt;('LED Curve'!$D$14*(V171/$W$2)^3+'LED Curve'!$D$15*(V171/$W$2)^2+'LED Curve'!$D$16*(V171/$W$2)^1+'LED Curve'!$D$17)*$AC$2+((R$5-1)*Design!C$18),0,         ('LED Curve'!$D$14*(V171/$W$2)^3+'LED Curve'!$D$15*(V171/$W$2)^2+'LED Curve'!$D$16*(V171/$W$2)^1+'LED Curve'!$D$17)*$AC$2)</f>
        <v>26.962276411426426</v>
      </c>
      <c r="AK171" s="57">
        <f>IF(AJ171=0,0,IF(D171&lt;AJ171+('LED Curve'!$D$14*(V171/$W$3)^3+'LED Curve'!$D$15*(V171/$W$3)^2+'LED Curve'!$D$16*(V171/$W$3)^1+'LED Curve'!$D$17)*$AC$3+((R$5-1)*Design!C$18),0,         ('LED Curve'!$D$14*(V171/$W$3)^3+'LED Curve'!$D$15*(V171/$W$3)^2+'LED Curve'!$D$16*(V171/$W$3)^1+'LED Curve'!$D$17)*$AC$3))</f>
        <v>67.405691028566068</v>
      </c>
      <c r="AL171" s="57">
        <f>IF(AK171=0,0,IF(D171&lt;(SUM(AJ171:AK171)+('LED Curve'!$D$14*(V171/$W$4)^3+'LED Curve'!$D$15*(V171/$W$4)^2+'LED Curve'!$D$16*(V171/$W$4)^1+'LED Curve'!$D$17)*$AC$4+((R$5-1)*Design!C$18)),0,         ('LED Curve'!$D$14*(V171/$W$4)^3+'LED Curve'!$D$15*(V171/$W$4)^2+'LED Curve'!$D$16*(V171/$W$4)^1+'LED Curve'!$D$17)*$AC$4))</f>
        <v>0</v>
      </c>
      <c r="AM171" s="57">
        <f>IF(AL171=0,0,IF(D171&lt;(SUM(AJ171:AL171)+('LED Curve'!$D$14*(V171/$W$5)^3+'LED Curve'!$D$15*(V171/$W$5)^2+'LED Curve'!$D$16*(V171/$W$5)^1+'LED Curve'!$D$17)*$AC$5+((R$5-1)*Design!C$18)),0,         ('LED Curve'!$D$14*(V171/$W$5)^3+'LED Curve'!$D$15*(V171/$W$5)^2+'LED Curve'!$D$16*(V171/$W$5)^1+'LED Curve'!$D$17)*$AC$5))</f>
        <v>0</v>
      </c>
      <c r="AN171" s="57">
        <f>IF(AM171=0,0,IF(D171&lt;(SUM(AJ171:AM171)+ ('LED Curve'!$D$14*(V171/$W$6)^3+'LED Curve'!$D$15*(V171/$W$6)^2+'LED Curve'!$D$16*(V171/$W$6)^1+'LED Curve'!$D$17)*$AC$6+((R$5-1)*Design!C$18)),0,         ('LED Curve'!$D$14*(V171/$W$6)^3+'LED Curve'!$D$15*(V171/$W$6)^2+'LED Curve'!$D$16*(V171/$W$6)^1+'LED Curve'!$D$17)*$AC$6))</f>
        <v>0</v>
      </c>
      <c r="AO171" s="57">
        <f>IF(AN171=0,0,IF(D171&lt;(SUM(AJ171:AN171)+('LED Curve'!$D$14*(V171/$Z$2)^3+'LED Curve'!$D$15*(V171/$Z$2)^2+'LED Curve'!$D$16*(V171/$Z$2)^1+'LED Curve'!$D$17)*$AE$2+((R$5-1)*Design!C$18)),0,         ('LED Curve'!$D$14*(V171/$Z$2)^3+'LED Curve'!$D$15*(V171/$Z$2)^2+'LED Curve'!$D$16*(V171/$Z$2)^1+'LED Curve'!$D$17)*$AE$2))</f>
        <v>0</v>
      </c>
      <c r="AP171" s="57">
        <f>IF(AO171=0,0,IF(D171&lt;(SUM(AJ171:AO171)+('LED Curve'!$D$14*(V171/$Z$3)^3+'LED Curve'!$D$15*(V171/$Z$3)^2+'LED Curve'!$D$16*(V171/$Z$3)^1+'LED Curve'!$D$17)*$AE$3+((R$5-1)*Design!C$18)),0,         ('LED Curve'!$D$14*(V171/$Z$3)^3+'LED Curve'!$D$15*(V171/$Z$3)^2+'LED Curve'!$D$16*(V171/$Z$3)^1+'LED Curve'!$D$17)*$AE$3))</f>
        <v>0</v>
      </c>
      <c r="AQ171" s="57">
        <f>IF(AP171=0,0,IF(D171&lt;(SUM(AJ171:AP171)+('LED Curve'!$D$14*(V171/$Z$4)^3+'LED Curve'!$D$15*(V171/$Z$4)^2+'LED Curve'!$D$16*(V171/$Z$4)^1+'LED Curve'!$D$17)*$AE$4+((R$5-1)*Design!C$18)),0,         ('LED Curve'!$D$14*(V171/$Z$4)^3+'LED Curve'!$D$15*(V171/$Z$4)^2+'LED Curve'!$D$16*(V171/$Z$4)^1+'LED Curve'!$D$17)*$AE$4))</f>
        <v>0</v>
      </c>
      <c r="AR171" s="57">
        <f>IF(AQ171=0,0,IF(D171&lt;(SUM(AJ171:AQ171)+('LED Curve'!$D$14*(V171/$Z$5)^3+'LED Curve'!$D$15*(V171/$Z$5)^2+'LED Curve'!$D$16*(V171/$Z$5)^1+'LED Curve'!$D$17)*$AE$5+((R$5-1)*Design!C$18)),0,         ('LED Curve'!$D$14*(V171/$Z$5)^3+'LED Curve'!$D$15*(V171/$Z$5)^2+'LED Curve'!$D$16*(V171/$Z$5)^1+'LED Curve'!$D$17)*$AE$5))</f>
        <v>0</v>
      </c>
      <c r="AS171" s="57">
        <f>IF(AR171=0,0,IF(D171&lt;(SUM(AJ171:AR171)+('LED Curve'!$D$14*(V171/$Z$6)^3+'LED Curve'!$D$15*(V171/$Z$6)^2+'LED Curve'!$D$16*(V171/$Z$6)^1+'LED Curve'!$D$17)*$AE$6+((R$5-1)*Design!C$18)),0,         ('LED Curve'!$D$14*(V171/$Z$6)^3+'LED Curve'!$D$15*(V171/$Z$6)^2+'LED Curve'!$D$16*(V171/$Z$6)^1+'LED Curve'!$D$17)*$AE$6))</f>
        <v>0</v>
      </c>
      <c r="AU171" s="59">
        <f>IF(E171&lt;('LED Curve'!$D$14*(W171/$W$2)^3+'LED Curve'!$D$15*(W171/$W$2)^2+'LED Curve'!$D$16*(W171/$W$2)^1+'LED Curve'!$D$17)*$AC$2+((R$5-1)*Design!C$18),0,         ('LED Curve'!$D$14*(W171/$W$2)^3+'LED Curve'!$D$15*(W171/$W$2)^2+'LED Curve'!$D$16*(W171/$W$2)^1+'LED Curve'!$D$17)*$AC$2)</f>
        <v>26.97606241940996</v>
      </c>
      <c r="AV171" s="59">
        <f>IF(AU171=0,0,IF(E171&lt;AU171+('LED Curve'!$D$14*(W171/$W$3)^3+'LED Curve'!$D$15*(W171/$W$3)^2+'LED Curve'!$D$16*(W171/$W$3)^1+'LED Curve'!$D$17)*$AC$3+((R$5-2)*Design!C$18),0,         ('LED Curve'!$D$14*(W171/$W$3)^3+'LED Curve'!$D$15*(W171/$W$3)^2+'LED Curve'!$D$16*(W171/$W$3)^1+'LED Curve'!$D$17)*$AC$3))</f>
        <v>67.440156048524898</v>
      </c>
      <c r="AW171" s="59">
        <f>IF(AV171=0,0,IF(E171&lt;(SUM(AU171:AV171)+('LED Curve'!$D$14*(W171/$W$4)^3+'LED Curve'!$D$15*(W171/$W$4)^2+'LED Curve'!$D$16*(W171/$W$4)^1+'LED Curve'!$D$17)*$AC$4+((R$5-3)*Design!C$18)),0,         ('LED Curve'!$D$14*(W171/$W$4)^3+'LED Curve'!$D$15*(W171/$W$4)^2+'LED Curve'!$D$16*(W171/$W$4)^1+'LED Curve'!$D$17)*$AC$4))</f>
        <v>60.696140443672412</v>
      </c>
      <c r="AX171" s="59">
        <f>IF(AW171=0,0,IF(E171&lt;(SUM(AU171:AW171)+('LED Curve'!$D$14*(W171/$W$5)^3+'LED Curve'!$D$15*(W171/$W$5)^2+'LED Curve'!$D$16*(W171/$W$5)^1+'LED Curve'!$D$17)*$AC$5+((R$5-4)*Design!C$18)),0,         ('LED Curve'!$D$14*(W171/$W$5)^3+'LED Curve'!$D$15*(W171/$W$5)^2+'LED Curve'!$D$16*(W171/$W$5)^1+'LED Curve'!$D$17)*$AC$5))</f>
        <v>0</v>
      </c>
      <c r="AY171" s="59">
        <f>IF(AX171=0,0,IF(E171&lt;(SUM(AU171:AX171)+ ('LED Curve'!$D$14*(W171/$W$6)^3+'LED Curve'!$D$15*(W171/$W$6)^2+'LED Curve'!$D$16*(W171/$W$6)^1+'LED Curve'!$D$17)*$AC$6+((R$5-5)*Design!C$18)),0,         ('LED Curve'!$D$14*(W171/$W$6)^3+'LED Curve'!$D$15*(W171/$W$6)^2+'LED Curve'!$D$16*(W171/$W$6)^1+'LED Curve'!$D$17)*$AC$6))</f>
        <v>0</v>
      </c>
      <c r="AZ171" s="59">
        <f>IF(AY171=0,0,IF(E171&lt;(SUM(AU171:AY171)+('LED Curve'!$D$14*(W171/$Z$2)^3+'LED Curve'!$D$15*(W171/$Z$2)^2+'LED Curve'!$D$16*(W171/$Z$2)^1+'LED Curve'!$D$17)*$AE$2+((R$5-6)*Design!C$18)),0,         ('LED Curve'!$D$14*(W171/$Z$2)^3+'LED Curve'!$D$15*(W171/$Z$2)^2+'LED Curve'!$D$16*(W171/$Z$2)^1+'LED Curve'!$D$17)*$AE$2))</f>
        <v>0</v>
      </c>
      <c r="BA171" s="59">
        <f>IF(AZ171=0,0,IF(E171&lt;(SUM(AU171:AZ171)+('LED Curve'!$D$14*(W171/$Z$3)^3+'LED Curve'!$D$15*(W171/$Z$3)^2+'LED Curve'!$D$16*(W171/$Z$3)^1+'LED Curve'!$D$17)*$AE$3+((R$5-7)*Design!C$18)),0,         ('LED Curve'!$D$14*(W171/$Z$3)^3+'LED Curve'!$D$15*(W171/$Z$3)^2+'LED Curve'!$D$16*(W171/$Z$3)^1+'LED Curve'!$D$17)*$AE$3))</f>
        <v>0</v>
      </c>
      <c r="BB171" s="59">
        <f>IF(BA171=0,0,IF(E171&lt;(SUM(AU171:BA171)+('LED Curve'!$D$14*(W171/$Z$4)^3+'LED Curve'!$D$15*(W171/$Z$4)^2+'LED Curve'!$D$16*(W171/$Z$4)^1+'LED Curve'!$D$17)*$AE$4+((R$5-8)*Design!C$18)),0,         ('LED Curve'!$D$14*(W171/$Z$4)^3+'LED Curve'!$D$15*(W171/$Z$4)^2+'LED Curve'!$D$16*(W171/$Z$4)^1+'LED Curve'!$D$17)*$AE$4))</f>
        <v>0</v>
      </c>
      <c r="BC171" s="59">
        <f>IF(BB171=0,0,IF(E171&lt;(SUM(AU171:BB171)+('LED Curve'!$D$14*(W171/$Z$5)^3+'LED Curve'!$D$15*(W171/$Z$5)^2+'LED Curve'!$D$16*(W171/$Z$5)^1+'LED Curve'!$D$17)*$AE$5+((R$5-9)*Design!C$18)),0,         ('LED Curve'!$D$14*(W171/$Z$5)^3+'LED Curve'!$D$15*(W171/$Z$5)^2+'LED Curve'!$D$16*(W171/$Z$5)^1+'LED Curve'!$D$17)*$AE$5))</f>
        <v>0</v>
      </c>
      <c r="BD171" s="59">
        <f>IF(BC171=0,0,IF(E171&lt;(SUM(AU171:BC171)+('LED Curve'!$D$14*(W171/$Z$6)^3+'LED Curve'!$D$15*(W171/$Z$6)^2+'LED Curve'!$D$16*(W171/$Z$6)^1+'LED Curve'!$D$17)*$AE$6+((R$5-10)*Design!C$18)),0,         ('LED Curve'!$D$14*(W171/$Z$6)^3+'LED Curve'!$D$15*(W171/$Z$6)^2+'LED Curve'!$D$16*(W171/$Z$6)^1+'LED Curve'!$D$17)*$AE$6))</f>
        <v>0</v>
      </c>
      <c r="BE171">
        <f t="shared" si="270"/>
        <v>155.11235891160726</v>
      </c>
      <c r="BF171" s="64">
        <f t="shared" si="236"/>
        <v>248.22272197461231</v>
      </c>
      <c r="BG171" s="64">
        <f t="shared" si="237"/>
        <v>248.22272197461231</v>
      </c>
      <c r="BH171" s="64">
        <f t="shared" si="238"/>
        <v>0</v>
      </c>
      <c r="BI171" s="64">
        <f t="shared" si="239"/>
        <v>0</v>
      </c>
      <c r="BJ171" s="64">
        <f t="shared" si="240"/>
        <v>0</v>
      </c>
      <c r="BK171" s="64">
        <f t="shared" si="241"/>
        <v>0</v>
      </c>
      <c r="BL171" s="64">
        <f t="shared" si="242"/>
        <v>0</v>
      </c>
      <c r="BM171" s="64">
        <f t="shared" si="243"/>
        <v>0</v>
      </c>
      <c r="BN171" s="64">
        <f t="shared" si="244"/>
        <v>0</v>
      </c>
      <c r="BO171" s="64">
        <f t="shared" si="245"/>
        <v>0</v>
      </c>
      <c r="BQ171" s="67">
        <f t="shared" si="246"/>
        <v>254.30508080125881</v>
      </c>
      <c r="BR171" s="67">
        <f t="shared" si="247"/>
        <v>254.30508080125881</v>
      </c>
      <c r="BS171" s="67">
        <f t="shared" si="248"/>
        <v>0</v>
      </c>
      <c r="BT171" s="67">
        <f t="shared" si="249"/>
        <v>0</v>
      </c>
      <c r="BU171" s="67">
        <f t="shared" si="250"/>
        <v>0</v>
      </c>
      <c r="BV171" s="67">
        <f t="shared" si="251"/>
        <v>0</v>
      </c>
      <c r="BW171" s="67">
        <f t="shared" si="252"/>
        <v>0</v>
      </c>
      <c r="BX171" s="67">
        <f t="shared" si="253"/>
        <v>0</v>
      </c>
      <c r="BY171" s="67">
        <f t="shared" si="254"/>
        <v>0</v>
      </c>
      <c r="BZ171" s="67">
        <f t="shared" si="255"/>
        <v>0</v>
      </c>
      <c r="CB171" s="70">
        <f t="shared" si="256"/>
        <v>261.11493136656054</v>
      </c>
      <c r="CC171" s="70">
        <f t="shared" si="257"/>
        <v>261.11493136656054</v>
      </c>
      <c r="CD171" s="70">
        <f t="shared" si="258"/>
        <v>261.11493136656054</v>
      </c>
      <c r="CE171" s="70">
        <f t="shared" si="259"/>
        <v>0</v>
      </c>
      <c r="CF171" s="70">
        <f t="shared" si="260"/>
        <v>0</v>
      </c>
      <c r="CG171" s="70">
        <f t="shared" si="261"/>
        <v>0</v>
      </c>
      <c r="CH171" s="70">
        <f t="shared" si="262"/>
        <v>0</v>
      </c>
      <c r="CI171" s="70">
        <f t="shared" si="263"/>
        <v>0</v>
      </c>
      <c r="CJ171" s="70">
        <f t="shared" si="264"/>
        <v>0</v>
      </c>
      <c r="CK171" s="70">
        <f t="shared" si="265"/>
        <v>0</v>
      </c>
      <c r="CL171">
        <f t="shared" si="271"/>
        <v>783.34479409968162</v>
      </c>
      <c r="CM171" s="64">
        <f t="shared" si="272"/>
        <v>248.22272197461231</v>
      </c>
      <c r="CN171" s="64">
        <f t="shared" si="273"/>
        <v>248.22272197461231</v>
      </c>
      <c r="CO171" s="64">
        <f t="shared" si="274"/>
        <v>0</v>
      </c>
      <c r="CP171" s="64">
        <f t="shared" si="275"/>
        <v>0</v>
      </c>
      <c r="CQ171" s="64">
        <f t="shared" si="276"/>
        <v>0</v>
      </c>
      <c r="CR171" s="64">
        <f t="shared" si="277"/>
        <v>0</v>
      </c>
      <c r="CS171" s="64">
        <f t="shared" si="278"/>
        <v>0</v>
      </c>
      <c r="CT171" s="64">
        <f t="shared" si="279"/>
        <v>0</v>
      </c>
      <c r="CU171" s="64">
        <f t="shared" si="280"/>
        <v>0</v>
      </c>
      <c r="CV171" s="64">
        <f t="shared" si="281"/>
        <v>0</v>
      </c>
      <c r="CX171" s="103">
        <f t="shared" si="282"/>
        <v>254.30508080125881</v>
      </c>
      <c r="CY171" s="103">
        <f t="shared" si="283"/>
        <v>254.30508080125881</v>
      </c>
      <c r="CZ171" s="103">
        <f t="shared" si="284"/>
        <v>0</v>
      </c>
      <c r="DA171" s="103">
        <f t="shared" si="285"/>
        <v>0</v>
      </c>
      <c r="DB171" s="103">
        <f t="shared" si="286"/>
        <v>0</v>
      </c>
      <c r="DC171" s="103">
        <f t="shared" si="287"/>
        <v>0</v>
      </c>
      <c r="DD171" s="103">
        <f t="shared" si="288"/>
        <v>0</v>
      </c>
      <c r="DE171" s="103">
        <f t="shared" si="289"/>
        <v>0</v>
      </c>
      <c r="DF171" s="103">
        <f t="shared" si="290"/>
        <v>0</v>
      </c>
      <c r="DG171" s="103">
        <f t="shared" si="291"/>
        <v>0</v>
      </c>
      <c r="DI171" s="70">
        <f t="shared" si="292"/>
        <v>261.11493136656054</v>
      </c>
      <c r="DJ171" s="70">
        <f t="shared" si="293"/>
        <v>261.11493136656054</v>
      </c>
      <c r="DK171" s="70">
        <f t="shared" si="294"/>
        <v>261.11493136656054</v>
      </c>
      <c r="DL171" s="70">
        <f t="shared" si="295"/>
        <v>0</v>
      </c>
      <c r="DM171" s="70">
        <f t="shared" si="296"/>
        <v>0</v>
      </c>
      <c r="DN171" s="70">
        <f t="shared" si="297"/>
        <v>0</v>
      </c>
      <c r="DO171" s="70">
        <f t="shared" si="298"/>
        <v>0</v>
      </c>
      <c r="DP171" s="70">
        <f t="shared" si="299"/>
        <v>0</v>
      </c>
      <c r="DQ171" s="70">
        <f t="shared" si="300"/>
        <v>0</v>
      </c>
      <c r="DR171" s="70">
        <f t="shared" si="301"/>
        <v>0</v>
      </c>
      <c r="DT171">
        <f t="shared" si="302"/>
        <v>34.678898671101614</v>
      </c>
      <c r="DU171">
        <f t="shared" si="303"/>
        <v>39.515844929456549</v>
      </c>
      <c r="DV171">
        <f t="shared" si="304"/>
        <v>44.667968150858428</v>
      </c>
      <c r="DX171">
        <f t="shared" si="305"/>
        <v>1.3630890285417838</v>
      </c>
      <c r="DY171">
        <f t="shared" si="306"/>
        <v>1.3744674153487741</v>
      </c>
      <c r="DZ171">
        <f t="shared" si="307"/>
        <v>1.386985273225205</v>
      </c>
      <c r="EB171">
        <f t="shared" si="308"/>
        <v>6.6870021875643149</v>
      </c>
      <c r="EC171">
        <f t="shared" si="309"/>
        <v>16.717505468910787</v>
      </c>
      <c r="ED171">
        <f t="shared" si="310"/>
        <v>0</v>
      </c>
      <c r="EE171">
        <f t="shared" si="311"/>
        <v>0</v>
      </c>
      <c r="EF171">
        <f t="shared" si="312"/>
        <v>0</v>
      </c>
      <c r="EG171">
        <f t="shared" si="313"/>
        <v>0</v>
      </c>
      <c r="EH171">
        <f t="shared" si="314"/>
        <v>0</v>
      </c>
      <c r="EI171">
        <f t="shared" si="315"/>
        <v>0</v>
      </c>
      <c r="EJ171">
        <f t="shared" si="316"/>
        <v>0</v>
      </c>
      <c r="EK171">
        <f t="shared" si="317"/>
        <v>0</v>
      </c>
      <c r="EM171">
        <f t="shared" si="318"/>
        <v>6.8566438813936719</v>
      </c>
      <c r="EN171">
        <f t="shared" si="319"/>
        <v>17.141609703484182</v>
      </c>
      <c r="EO171">
        <f t="shared" si="320"/>
        <v>0</v>
      </c>
      <c r="EP171">
        <f t="shared" si="321"/>
        <v>0</v>
      </c>
      <c r="EQ171">
        <f t="shared" si="322"/>
        <v>0</v>
      </c>
      <c r="ER171">
        <f t="shared" si="323"/>
        <v>0</v>
      </c>
      <c r="ES171">
        <f t="shared" si="324"/>
        <v>0</v>
      </c>
      <c r="ET171">
        <f t="shared" si="325"/>
        <v>0</v>
      </c>
      <c r="EU171">
        <f t="shared" si="326"/>
        <v>0</v>
      </c>
      <c r="EV171">
        <f t="shared" si="327"/>
        <v>0</v>
      </c>
      <c r="EX171">
        <f t="shared" si="328"/>
        <v>7.0438526871842848</v>
      </c>
      <c r="EY171">
        <f t="shared" si="329"/>
        <v>17.60963171796071</v>
      </c>
      <c r="EZ171">
        <f t="shared" si="330"/>
        <v>15.848668546164641</v>
      </c>
      <c r="FA171">
        <f t="shared" si="331"/>
        <v>0</v>
      </c>
      <c r="FB171">
        <f t="shared" si="332"/>
        <v>0</v>
      </c>
      <c r="FC171">
        <f t="shared" si="333"/>
        <v>0</v>
      </c>
      <c r="FD171">
        <f t="shared" si="334"/>
        <v>0</v>
      </c>
      <c r="FE171">
        <f t="shared" si="335"/>
        <v>0</v>
      </c>
      <c r="FF171">
        <f t="shared" si="336"/>
        <v>0</v>
      </c>
      <c r="FG171">
        <f t="shared" si="337"/>
        <v>0</v>
      </c>
      <c r="FJ171">
        <f>IF($W$2=0,0,IF(BF171&lt;=0,0,('LED Curve'!$D$19*(BF171/$W$2)^3+'LED Curve'!$D$20*(BF171/$W$2)^2+'LED Curve'!$D$21*(BF171/$W$2)^1+'LED Curve'!$D$22)*$AC$2*$W$2))</f>
        <v>836.503662226816</v>
      </c>
      <c r="FK171">
        <f>IF($W$3=0,0,IF(BG171&lt;=0,0,('LED Curve'!$D$19*(BG171/$W$3)^3+'LED Curve'!$D$20*(BG171/$W$3)^2+'LED Curve'!$D$21*(BG171/$W$3)^1+'LED Curve'!$D$22)*$AC$3*$W$3))</f>
        <v>2091.2591555670401</v>
      </c>
      <c r="FL171">
        <f>IF($W$4=0,0,IF(BH171&lt;=0,0,('LED Curve'!$D$19*(BH171/$W$4)^3+'LED Curve'!$D$20*(BH171/$W$4)^2+'LED Curve'!$D$21*(BH171/$W$4)^1+'LED Curve'!$D$22)*$AC$4*$W$4))</f>
        <v>0</v>
      </c>
      <c r="FM171">
        <f>IF($W$5=0,0,IF(BI171&lt;=0,0,('LED Curve'!$D$19*(BI171/$W$5)^3+'LED Curve'!$D$20*(BI171/$W$5)^2+'LED Curve'!$D$21*(BI171/$W$5)^1+'LED Curve'!$D$22)*$AC$5*$W$5))</f>
        <v>0</v>
      </c>
      <c r="FN171">
        <f>IF($W$6=0,0,IF(BJ171&lt;=0,0,('LED Curve'!$D$19*(BJ171/$W$6)^3+'LED Curve'!$D$20*(BJ171/$W$6)^2+'LED Curve'!$D$21*(BJ171/$W$6)^1+'LED Curve'!$D$22)*$AC$6*$W$6))</f>
        <v>0</v>
      </c>
      <c r="FO171">
        <f>IF($Z$2=0,0,IF(BK171&lt;=0,0,('LED Curve'!$D$19*(BK171/$Z$2)^3+'LED Curve'!$D$20*(BK171/$Z$2)^2+'LED Curve'!$D$21*(BK171/$Z$2)^1+'LED Curve'!$D$22)*$AE$2*$Z$2))</f>
        <v>0</v>
      </c>
      <c r="FP171">
        <f>IF($Z$3=0,0,IF(BL171&lt;=0,0,('LED Curve'!$D$19*(BL171/$Z$3)^3+'LED Curve'!$D$20*(BL171/$Z$3)^2+'LED Curve'!$D$21*(BL171/$Z$3)^1+'LED Curve'!$D$22)*$AE$3*$Z$3))</f>
        <v>0</v>
      </c>
      <c r="FQ171">
        <f>IF($Z$4=0,0,IF(BM171&lt;=0,0,('LED Curve'!$D$19*(BM171/$Z$4)^3+'LED Curve'!$D$20*(BM171/$Z$4)^2+'LED Curve'!$D$21*(BM171/$Z$4)^1+'LED Curve'!$D$22)*$AE$4*$Z$4))</f>
        <v>0</v>
      </c>
      <c r="FR171">
        <f>IF($Z$5=0,0,IF(BN171&lt;=0,0,('LED Curve'!$D$19*(BN171/$Z$5)^3+'LED Curve'!$D$20*(BN171/$Z$5)^2+'LED Curve'!$D$21*(BN171/$Z$5)^1+'LED Curve'!$D$22)*$AE$5*$Z$5))</f>
        <v>0</v>
      </c>
      <c r="FS171">
        <f>IF($Z$6=0,0,IF(BO171&lt;=0,0,('LED Curve'!$D$19*(BO171/$Z$6)^3+'LED Curve'!$D$20*(BO171/$Z$6)^2+'LED Curve'!$D$21*(BO171/$Z$6)^1+'LED Curve'!$D$22)*$AE$6*$Z$6))</f>
        <v>0</v>
      </c>
      <c r="FU171">
        <f>IF($W$2=0,0,IF(BQ171&lt;=0,0,('LED Curve'!$D$19*(BQ171/$W$2)^3+'LED Curve'!$D$20*(BQ171/$W$2)^2+'LED Curve'!$D$21*(BQ171/$W$2)^1+'LED Curve'!$D$22)*$AC$2*$W$2))</f>
        <v>848.36890052125443</v>
      </c>
      <c r="FV171">
        <f>IF($W$3=0,0,IF(BR171&lt;=0,0,('LED Curve'!$D$19*(BR171/$W$3)^3+'LED Curve'!$D$20*(BR171/$W$3)^2+'LED Curve'!$D$21*(BR171/$W$3)^1+'LED Curve'!$D$22)*$AC$3*$W$3))</f>
        <v>2120.9222513031359</v>
      </c>
      <c r="FW171">
        <f>IF($W$4=0,0,IF(BS171&lt;=0,0,('LED Curve'!$D$19*(BS171/$W$4)^3+'LED Curve'!$D$20*(BS171/$W$4)^2+'LED Curve'!$D$21*(BS171/$W$4)^1+'LED Curve'!$D$22)*$AC$4*$W$4))</f>
        <v>0</v>
      </c>
      <c r="FX171">
        <f>IF($W$5=0,0,IF(BT171&lt;=0,0,('LED Curve'!$D$19*(BT171/$W$5)^3+'LED Curve'!$D$20*(BT171/$W$5)^2+'LED Curve'!$D$21*(BT171/$W$5)^1+'LED Curve'!$D$22)*$AC$5*$W$5))</f>
        <v>0</v>
      </c>
      <c r="FY171">
        <f>IF($W$6=0,0,IF(BU171&lt;=0,0,('LED Curve'!$D$19*(BU171/$W$6)^3+'LED Curve'!$D$20*(BU171/$W$6)^2+'LED Curve'!$D$21*(BU171/$W$6)^1+'LED Curve'!$D$22)*$AC$6*$W$6))</f>
        <v>0</v>
      </c>
      <c r="FZ171">
        <f>IF($Z$2=0,0,IF(BV171&lt;=0,0,('LED Curve'!$D$19*(BV171/$Z$2)^3+'LED Curve'!$D$20*(BV171/$Z$2)^2+'LED Curve'!$D$21*(BV171/$Z$2)^1+'LED Curve'!$D$22)*$AE$2*$Z$2))</f>
        <v>0</v>
      </c>
      <c r="GA171">
        <f>IF($Z$3=0,0,IF(BW171&lt;=0,0,('LED Curve'!$D$19*(BW171/$Z$3)^3+'LED Curve'!$D$20*(BW171/$Z$3)^2+'LED Curve'!$D$21*(BW171/$Z$3)^1+'LED Curve'!$D$22)*$AE$3*$Z$3))</f>
        <v>0</v>
      </c>
      <c r="GB171">
        <f>IF($Z$4=0,0,IF(BX171&lt;=0,0,('LED Curve'!$D$19*(BX171/$Z$4)^3+'LED Curve'!$D$20*(BX171/$Z$4)^2+'LED Curve'!$D$21*(BX171/$Z$4)^1+'LED Curve'!$D$22)*$AE$4*$Z$4))</f>
        <v>0</v>
      </c>
      <c r="GC171">
        <f>IF($Z$5=0,0,IF(BY171&lt;=0,0,('LED Curve'!$D$19*(BY171/$Z$5)^3+'LED Curve'!$D$20*(BY171/$Z$5)^2+'LED Curve'!$D$21*(BY171/$Z$5)^1+'LED Curve'!$D$22)*$AE$5*$Z$5))</f>
        <v>0</v>
      </c>
      <c r="GD171">
        <f>IF($Z$6=0,0,IF(BZ171&lt;=0,0,('LED Curve'!$D$19*(BZ171/$Z$6)^3+'LED Curve'!$D$20*(BZ171/$Z$6)^2+'LED Curve'!$D$21*(BZ171/$Z$6)^1+'LED Curve'!$D$22)*$AE$6*$Z$6))</f>
        <v>0</v>
      </c>
      <c r="GF171">
        <f>IF($W$2=0,0,IF(CB171&lt;=0,0,('LED Curve'!$D$19*(CB171/$W$2)^3+'LED Curve'!$D$20*(CB171/$W$2)^2+'LED Curve'!$D$21*(CB171/$W$2)^1+'LED Curve'!$D$22)*$AC$2*$W$2))</f>
        <v>860.9906549282897</v>
      </c>
      <c r="GG171">
        <f>IF($W$3=0,0,IF(CC171&lt;=0,0,('LED Curve'!$D$19*(CC171/$W$3)^3+'LED Curve'!$D$20*(CC171/$W$3)^2+'LED Curve'!$D$21*(CC171/$W$3)^1+'LED Curve'!$D$22)*$AC$3*$W$3))</f>
        <v>2152.4766373207244</v>
      </c>
      <c r="GH171">
        <f>IF($W$4=0,0,IF(CD171&lt;=0,0,('LED Curve'!$D$19*(CD171/$W$4)^3+'LED Curve'!$D$20*(CD171/$W$4)^2+'LED Curve'!$D$21*(CD171/$W$4)^1+'LED Curve'!$D$22)*$AC$4*$W$4))</f>
        <v>1937.2289735886518</v>
      </c>
      <c r="GI171">
        <f>IF($W$5=0,0,IF(CE171&lt;=0,0,('LED Curve'!$D$19*(CE171/$W$5)^3+'LED Curve'!$D$20*(CE171/$W$5)^2+'LED Curve'!$D$21*(CE171/$W$5)^1+'LED Curve'!$D$22)*$AC$5*$W$5))</f>
        <v>0</v>
      </c>
      <c r="GJ171">
        <f>IF($W$6=0,0,IF(CF171&lt;=0,0,('LED Curve'!$D$19*(CF171/$W$6)^3+'LED Curve'!$D$20*(CF171/$W$6)^2+'LED Curve'!$D$21*(CF171/$W$6)^1+'LED Curve'!$D$22)*$AC$6*$W$6))</f>
        <v>0</v>
      </c>
      <c r="GK171">
        <f>IF($Z$2=0,0,IF(CG171&lt;=0,0,('LED Curve'!$D$19*(CG171/$Z$2)^3+'LED Curve'!$D$20*(CG171/$Z$2)^2+'LED Curve'!$D$21*(CG171/$Z$2)^1+'LED Curve'!$D$22)*$AE$2*$Z$2))</f>
        <v>0</v>
      </c>
      <c r="GL171">
        <f>IF($Z$3=0,0,IF(CH171&lt;=0,0,('LED Curve'!$D$19*(CH171/$Z$3)^3+'LED Curve'!$D$20*(CH171/$Z$3)^2+'LED Curve'!$D$21*(CH171/$Z$3)^1+'LED Curve'!$D$22)*$AE$3*$Z$3))</f>
        <v>0</v>
      </c>
      <c r="GM171">
        <f>IF($Z$4=0,0,IF(CI171&lt;=0,0,('LED Curve'!$D$19*(CI171/$Z$4)^3+'LED Curve'!$D$20*(CI171/$Z$4)^2+'LED Curve'!$D$21*(CI171/$Z$4)^1+'LED Curve'!$D$22)*$AE$4*$Z$4))</f>
        <v>0</v>
      </c>
      <c r="GN171">
        <f>IF($Z$5=0,0,IF(CJ171&lt;=0,0,('LED Curve'!$D$19*(CJ171/$Z$5)^3+'LED Curve'!$D$20*(CJ171/$Z$5)^2+'LED Curve'!$D$21*(CJ171/$Z$5)^1+'LED Curve'!$D$22)*$AE$5*$Z$5))</f>
        <v>0</v>
      </c>
      <c r="GO171">
        <f>IF($Z$6=0,0,IF(CK171&lt;=0,0,('LED Curve'!$D$19*(CK171/$Z$6)^3+'LED Curve'!$D$20*(CK171/$Z$6)^2+'LED Curve'!$D$21*(CK171/$Z$6)^1+'LED Curve'!$D$22)*$AE$6*$Z$6))</f>
        <v>0</v>
      </c>
      <c r="GQ171">
        <f t="shared" si="338"/>
        <v>2927.7628177938559</v>
      </c>
      <c r="GR171">
        <f t="shared" si="266"/>
        <v>1162.8669323762779</v>
      </c>
      <c r="GS171">
        <f t="shared" si="339"/>
        <v>2969.2911518243905</v>
      </c>
      <c r="GT171">
        <f t="shared" si="267"/>
        <v>661.06523498527486</v>
      </c>
      <c r="GU171">
        <f t="shared" si="340"/>
        <v>4950.696265837666</v>
      </c>
      <c r="GV171">
        <f t="shared" si="268"/>
        <v>2388.5842212793286</v>
      </c>
    </row>
    <row r="172" spans="1:204" ht="16.899999999999999">
      <c r="A172">
        <v>161</v>
      </c>
      <c r="B172">
        <f t="shared" si="229"/>
        <v>5.2408854166666663E-3</v>
      </c>
      <c r="C172" s="50">
        <f t="shared" si="230"/>
        <v>138.98091363790576</v>
      </c>
      <c r="D172" s="50">
        <f t="shared" si="231"/>
        <v>154.5787929310064</v>
      </c>
      <c r="E172" s="50">
        <f t="shared" si="232"/>
        <v>170.17667222410702</v>
      </c>
      <c r="G172" s="52">
        <f t="shared" si="233"/>
        <v>2.2060462482207264</v>
      </c>
      <c r="H172" s="52">
        <f t="shared" si="234"/>
        <v>2.4536316338254984</v>
      </c>
      <c r="I172" s="52">
        <f t="shared" si="235"/>
        <v>2.70121701943027</v>
      </c>
      <c r="J172" s="52">
        <f>IF(C172&lt;Calculation!D$19,0,G172)</f>
        <v>2.2060462482207264</v>
      </c>
      <c r="K172" s="52">
        <f>IF(D172&lt;Calculation!D$19,0,H172)</f>
        <v>2.4536316338254984</v>
      </c>
      <c r="L172" s="52">
        <f>IF(E172&lt;Calculation!D$19,0,I172)</f>
        <v>2.70121701943027</v>
      </c>
      <c r="M172" s="52">
        <f>IF(IF(C172&lt;Calculation!D$19,0,C172*(R$3/(R$2+R$3)))&gt;0,$H$2*SIN(2*PI()*$E$2*B172)+$H$5,0)</f>
        <v>2.2224507427120992</v>
      </c>
      <c r="N172" s="52">
        <f>IF(IF(D172&lt;Calculation!D$19,0,D172*(R$3/(R$2+R$3)))&gt;0,$J$2*SIN(2*PI()*$E$2*B172)+$J$5,0)</f>
        <v>2.275908221589761</v>
      </c>
      <c r="O172" s="52">
        <f>IF(IF(E172&lt;Calculation!D$19,0,E172*(R$3/(R$2+R$3)))&gt;0,$L$2*SIN(2*PI()*$E$2*B172)+$L$5,0)</f>
        <v>2.3359131261153196</v>
      </c>
      <c r="Q172" s="55">
        <f>(M172/Design!C$43)*10^3</f>
        <v>246.93897141245546</v>
      </c>
      <c r="R172" s="55">
        <f>(N172/Design!C$43)*10^3</f>
        <v>252.8786912877512</v>
      </c>
      <c r="S172" s="55">
        <f>(O172/Design!C$43)*10^3</f>
        <v>259.54590290170222</v>
      </c>
      <c r="U172" s="55">
        <f>(($H$2*SIN(2*PI()*$E$2*B172)+$H$5)/Design!C$43)*10^3</f>
        <v>246.93897141245546</v>
      </c>
      <c r="V172" s="55">
        <f>(($J$2*SIN(2*PI()*$E$2*B172)+$J$5)/Design!C$43)*10^3</f>
        <v>252.8786912877512</v>
      </c>
      <c r="W172" s="55">
        <f>(($L$2*SIN(2*PI()*$E$2*B172)+$L$5)/Design!C$43)*10^3</f>
        <v>259.54590290170222</v>
      </c>
      <c r="Y172" s="99">
        <f>IF(C172&lt;('LED Curve'!$D$14*(U172/$W$2)^3+'LED Curve'!$D$15*(U172/$W$2)^2+'LED Curve'!$D$16*(U172/$W$2)^1+'LED Curve'!$D$17)*$AC$2+((R$5-1)*Design!C$18),0,         ('LED Curve'!$D$14*(U172/$W$2)^3+'LED Curve'!$D$15*(U172/$W$2)^2+'LED Curve'!$D$16*(U172/$W$2)^1+'LED Curve'!$D$17)*$AC$2)</f>
        <v>26.933498161347892</v>
      </c>
      <c r="Z172" s="99">
        <f>IF(Y172=0,0,IF(C172&lt;Y172+('LED Curve'!$D$14*(U172/$W$3)^3+'LED Curve'!$D$15*(U172/$W$3)^2+'LED Curve'!$D$16*(U172/$W$3)^1+'LED Curve'!$D$17)*$AC$3+((R$5-2)*Design!C$18),0,         ('LED Curve'!$D$14*(U172/$W$3)^3+'LED Curve'!$D$15*(U172/$W$3)^2+'LED Curve'!$D$16*(U172/$W$3)^1+'LED Curve'!$D$17)*$AC$3))</f>
        <v>67.333745403369733</v>
      </c>
      <c r="AA172" s="99">
        <f>IF(Z172=0,0,IF(C172&lt;(SUM(Y172:Z172)+('LED Curve'!$D$14*(U172/$W$4)^3+'LED Curve'!$D$15*(U172/$W$4)^2+'LED Curve'!$D$16*(U172/$W$4)^1+'LED Curve'!$D$17)*$AC$4+((R$5-3)*Design!C$18)),0,         ('LED Curve'!$D$14*(U172/$W$4)^3+'LED Curve'!$D$15*(U172/$W$4)^2+'LED Curve'!$D$16*(U172/$W$4)^1+'LED Curve'!$D$17)*$AC$4))</f>
        <v>0</v>
      </c>
      <c r="AB172" s="99">
        <f>IF(AA172=0,0,IF(C172&lt;(SUM(Y172:AA172)+('LED Curve'!$D$14*(U172/$W$5)^3+'LED Curve'!$D$15*(U172/$W$5)^2+'LED Curve'!$D$16*(U172/$W$5)^1+'LED Curve'!$D$17)*$AC$5+((R$5-4)*Design!C$18)),0,         ('LED Curve'!$D$14*(U172/$W$5)^3+'LED Curve'!$D$15*(U172/$W$5)^2+'LED Curve'!$D$16*(U172/$W$5)^1+'LED Curve'!$D$17)*$AC$5))</f>
        <v>0</v>
      </c>
      <c r="AC172" s="99">
        <f>IF(AB172=0,0,IF(C172&lt;(SUM(Y172:AB172)+ ('LED Curve'!$D$14*(U172/$W$6)^3+'LED Curve'!$D$15*(U172/$W$6)^2+'LED Curve'!$D$16*(U172/$W$6)^1+'LED Curve'!$D$17)*$AC$6+((R$5-5)*Design!C$18)),0,         ('LED Curve'!$D$14*(U172/$W$6)^3+'LED Curve'!$D$15*(U172/$W$6)^2+'LED Curve'!$D$16*(U172/$W$6)^1+'LED Curve'!$D$17)*$AC$6))</f>
        <v>0</v>
      </c>
      <c r="AD172" s="99">
        <f>IF(AC172=0,0,IF(C172&lt;(SUM(Y172:AC172)+('LED Curve'!$D$14*(U172/$Z$2)^3+'LED Curve'!$D$15*(U172/$Z$2)^2+'LED Curve'!$D$16*(U172/$Z$2)^1+'LED Curve'!$D$17)*$AE$2+((R$5-6)*Design!C$18)),0,         ('LED Curve'!$D$14*(U172/$Z$2)^3+'LED Curve'!$D$15*(U172/$Z$2)^2+'LED Curve'!$D$16*(U172/$Z$2)^1+'LED Curve'!$D$17)*$AE$2))</f>
        <v>0</v>
      </c>
      <c r="AE172" s="99">
        <f>IF(AD172=0,0,IF(C172&lt;(SUM(Y172:AD172)+('LED Curve'!$D$14*(U172/$Z$3)^3+'LED Curve'!$D$15*(U172/$Z$3)^2+'LED Curve'!$D$16*(U172/$Z$3)^1+'LED Curve'!$D$17)*$AE$3+((R$5-7)*Design!C$18)),0,         ('LED Curve'!$D$14*(U172/$Z$3)^3+'LED Curve'!$D$15*(U172/$Z$3)^2+'LED Curve'!$D$16*(U172/$Z$3)^1+'LED Curve'!$D$17)*$AE$3))</f>
        <v>0</v>
      </c>
      <c r="AF172" s="99">
        <f>IF(AE172=0,0,IF(C172&lt;(SUM(Y172:AE172)+('LED Curve'!$D$14*(U172/$Z$4)^3+'LED Curve'!$D$15*(U172/$Z$4)^2+'LED Curve'!$D$16*(U172/$Z$4)^1+'LED Curve'!$D$17)*$AE$4+((R$5-8)*Design!C$18)),0,         ('LED Curve'!$D$14*(U172/$Z$4)^3+'LED Curve'!$D$15*(U172/$Z$4)^2+'LED Curve'!$D$16*(U172/$Z$4)^1+'LED Curve'!$D$17)*$AE$4))</f>
        <v>0</v>
      </c>
      <c r="AG172" s="99">
        <f>IF(AF172=0,0,IF(C172&lt;(SUM(Y172:AF172)+('LED Curve'!$D$14*(U172/$Z$5)^3+'LED Curve'!$D$15*(U172/$Z$5)^2+'LED Curve'!$D$16*(U172/$Z$5)^1+'LED Curve'!$D$17)*$AE$5+((R$5-9)*Design!C$18)),0,         ('LED Curve'!$D$14*(U172/$Z$5)^3+'LED Curve'!$D$15*(U172/$Z$5)^2+'LED Curve'!$D$16*(U172/$Z$5)^1+'LED Curve'!$D$17)*$AE$5))</f>
        <v>0</v>
      </c>
      <c r="AH172" s="99">
        <f>IF(AG172=0,0,IF(C172&lt;(SUM(Y172:AG172)+('LED Curve'!$D$14*(U172/$Z$6)^3+'LED Curve'!$D$15*(U172/$Z$6)^2+'LED Curve'!$D$16*(U172/$Z$6)^1+'LED Curve'!$D$17)*$AE$6+((R$5-10)*Design!C$18)),0,         ('LED Curve'!$D$14*(U172/$Z$6)^3+'LED Curve'!$D$15*(U172/$Z$6)^2+'LED Curve'!$D$16*(U172/$Z$6)^1+'LED Curve'!$D$17)*$AE$6))</f>
        <v>0</v>
      </c>
      <c r="AI172">
        <f t="shared" si="269"/>
        <v>94.267243564717631</v>
      </c>
      <c r="AJ172" s="57">
        <f>IF(D172&lt;('LED Curve'!$D$14*(V172/$W$2)^3+'LED Curve'!$D$15*(V172/$W$2)^2+'LED Curve'!$D$16*(V172/$W$2)^1+'LED Curve'!$D$17)*$AC$2+((R$5-1)*Design!C$18),0,         ('LED Curve'!$D$14*(V172/$W$2)^3+'LED Curve'!$D$15*(V172/$W$2)^2+'LED Curve'!$D$16*(V172/$W$2)^1+'LED Curve'!$D$17)*$AC$2)</f>
        <v>26.95781104063223</v>
      </c>
      <c r="AK172" s="57">
        <f>IF(AJ172=0,0,IF(D172&lt;AJ172+('LED Curve'!$D$14*(V172/$W$3)^3+'LED Curve'!$D$15*(V172/$W$3)^2+'LED Curve'!$D$16*(V172/$W$3)^1+'LED Curve'!$D$17)*$AC$3+((R$5-1)*Design!C$18),0,         ('LED Curve'!$D$14*(V172/$W$3)^3+'LED Curve'!$D$15*(V172/$W$3)^2+'LED Curve'!$D$16*(V172/$W$3)^1+'LED Curve'!$D$17)*$AC$3))</f>
        <v>67.394527601580577</v>
      </c>
      <c r="AL172" s="57">
        <f>IF(AK172=0,0,IF(D172&lt;(SUM(AJ172:AK172)+('LED Curve'!$D$14*(V172/$W$4)^3+'LED Curve'!$D$15*(V172/$W$4)^2+'LED Curve'!$D$16*(V172/$W$4)^1+'LED Curve'!$D$17)*$AC$4+((R$5-1)*Design!C$18)),0,         ('LED Curve'!$D$14*(V172/$W$4)^3+'LED Curve'!$D$15*(V172/$W$4)^2+'LED Curve'!$D$16*(V172/$W$4)^1+'LED Curve'!$D$17)*$AC$4))</f>
        <v>0</v>
      </c>
      <c r="AM172" s="57">
        <f>IF(AL172=0,0,IF(D172&lt;(SUM(AJ172:AL172)+('LED Curve'!$D$14*(V172/$W$5)^3+'LED Curve'!$D$15*(V172/$W$5)^2+'LED Curve'!$D$16*(V172/$W$5)^1+'LED Curve'!$D$17)*$AC$5+((R$5-1)*Design!C$18)),0,         ('LED Curve'!$D$14*(V172/$W$5)^3+'LED Curve'!$D$15*(V172/$W$5)^2+'LED Curve'!$D$16*(V172/$W$5)^1+'LED Curve'!$D$17)*$AC$5))</f>
        <v>0</v>
      </c>
      <c r="AN172" s="57">
        <f>IF(AM172=0,0,IF(D172&lt;(SUM(AJ172:AM172)+ ('LED Curve'!$D$14*(V172/$W$6)^3+'LED Curve'!$D$15*(V172/$W$6)^2+'LED Curve'!$D$16*(V172/$W$6)^1+'LED Curve'!$D$17)*$AC$6+((R$5-1)*Design!C$18)),0,         ('LED Curve'!$D$14*(V172/$W$6)^3+'LED Curve'!$D$15*(V172/$W$6)^2+'LED Curve'!$D$16*(V172/$W$6)^1+'LED Curve'!$D$17)*$AC$6))</f>
        <v>0</v>
      </c>
      <c r="AO172" s="57">
        <f>IF(AN172=0,0,IF(D172&lt;(SUM(AJ172:AN172)+('LED Curve'!$D$14*(V172/$Z$2)^3+'LED Curve'!$D$15*(V172/$Z$2)^2+'LED Curve'!$D$16*(V172/$Z$2)^1+'LED Curve'!$D$17)*$AE$2+((R$5-1)*Design!C$18)),0,         ('LED Curve'!$D$14*(V172/$Z$2)^3+'LED Curve'!$D$15*(V172/$Z$2)^2+'LED Curve'!$D$16*(V172/$Z$2)^1+'LED Curve'!$D$17)*$AE$2))</f>
        <v>0</v>
      </c>
      <c r="AP172" s="57">
        <f>IF(AO172=0,0,IF(D172&lt;(SUM(AJ172:AO172)+('LED Curve'!$D$14*(V172/$Z$3)^3+'LED Curve'!$D$15*(V172/$Z$3)^2+'LED Curve'!$D$16*(V172/$Z$3)^1+'LED Curve'!$D$17)*$AE$3+((R$5-1)*Design!C$18)),0,         ('LED Curve'!$D$14*(V172/$Z$3)^3+'LED Curve'!$D$15*(V172/$Z$3)^2+'LED Curve'!$D$16*(V172/$Z$3)^1+'LED Curve'!$D$17)*$AE$3))</f>
        <v>0</v>
      </c>
      <c r="AQ172" s="57">
        <f>IF(AP172=0,0,IF(D172&lt;(SUM(AJ172:AP172)+('LED Curve'!$D$14*(V172/$Z$4)^3+'LED Curve'!$D$15*(V172/$Z$4)^2+'LED Curve'!$D$16*(V172/$Z$4)^1+'LED Curve'!$D$17)*$AE$4+((R$5-1)*Design!C$18)),0,         ('LED Curve'!$D$14*(V172/$Z$4)^3+'LED Curve'!$D$15*(V172/$Z$4)^2+'LED Curve'!$D$16*(V172/$Z$4)^1+'LED Curve'!$D$17)*$AE$4))</f>
        <v>0</v>
      </c>
      <c r="AR172" s="57">
        <f>IF(AQ172=0,0,IF(D172&lt;(SUM(AJ172:AQ172)+('LED Curve'!$D$14*(V172/$Z$5)^3+'LED Curve'!$D$15*(V172/$Z$5)^2+'LED Curve'!$D$16*(V172/$Z$5)^1+'LED Curve'!$D$17)*$AE$5+((R$5-1)*Design!C$18)),0,         ('LED Curve'!$D$14*(V172/$Z$5)^3+'LED Curve'!$D$15*(V172/$Z$5)^2+'LED Curve'!$D$16*(V172/$Z$5)^1+'LED Curve'!$D$17)*$AE$5))</f>
        <v>0</v>
      </c>
      <c r="AS172" s="57">
        <f>IF(AR172=0,0,IF(D172&lt;(SUM(AJ172:AR172)+('LED Curve'!$D$14*(V172/$Z$6)^3+'LED Curve'!$D$15*(V172/$Z$6)^2+'LED Curve'!$D$16*(V172/$Z$6)^1+'LED Curve'!$D$17)*$AE$6+((R$5-1)*Design!C$18)),0,         ('LED Curve'!$D$14*(V172/$Z$6)^3+'LED Curve'!$D$15*(V172/$Z$6)^2+'LED Curve'!$D$16*(V172/$Z$6)^1+'LED Curve'!$D$17)*$AE$6))</f>
        <v>0</v>
      </c>
      <c r="AU172" s="59">
        <f>IF(E172&lt;('LED Curve'!$D$14*(W172/$W$2)^3+'LED Curve'!$D$15*(W172/$W$2)^2+'LED Curve'!$D$16*(W172/$W$2)^1+'LED Curve'!$D$17)*$AC$2+((R$5-1)*Design!C$18),0,         ('LED Curve'!$D$14*(W172/$W$2)^3+'LED Curve'!$D$15*(W172/$W$2)^2+'LED Curve'!$D$16*(W172/$W$2)^1+'LED Curve'!$D$17)*$AC$2)</f>
        <v>26.974004315863315</v>
      </c>
      <c r="AV172" s="59">
        <f>IF(AU172=0,0,IF(E172&lt;AU172+('LED Curve'!$D$14*(W172/$W$3)^3+'LED Curve'!$D$15*(W172/$W$3)^2+'LED Curve'!$D$16*(W172/$W$3)^1+'LED Curve'!$D$17)*$AC$3+((R$5-2)*Design!C$18),0,         ('LED Curve'!$D$14*(W172/$W$3)^3+'LED Curve'!$D$15*(W172/$W$3)^2+'LED Curve'!$D$16*(W172/$W$3)^1+'LED Curve'!$D$17)*$AC$3))</f>
        <v>67.435010789658293</v>
      </c>
      <c r="AW172" s="59">
        <f>IF(AV172=0,0,IF(E172&lt;(SUM(AU172:AV172)+('LED Curve'!$D$14*(W172/$W$4)^3+'LED Curve'!$D$15*(W172/$W$4)^2+'LED Curve'!$D$16*(W172/$W$4)^1+'LED Curve'!$D$17)*$AC$4+((R$5-3)*Design!C$18)),0,         ('LED Curve'!$D$14*(W172/$W$4)^3+'LED Curve'!$D$15*(W172/$W$4)^2+'LED Curve'!$D$16*(W172/$W$4)^1+'LED Curve'!$D$17)*$AC$4))</f>
        <v>60.691509710692458</v>
      </c>
      <c r="AX172" s="59">
        <f>IF(AW172=0,0,IF(E172&lt;(SUM(AU172:AW172)+('LED Curve'!$D$14*(W172/$W$5)^3+'LED Curve'!$D$15*(W172/$W$5)^2+'LED Curve'!$D$16*(W172/$W$5)^1+'LED Curve'!$D$17)*$AC$5+((R$5-4)*Design!C$18)),0,         ('LED Curve'!$D$14*(W172/$W$5)^3+'LED Curve'!$D$15*(W172/$W$5)^2+'LED Curve'!$D$16*(W172/$W$5)^1+'LED Curve'!$D$17)*$AC$5))</f>
        <v>0</v>
      </c>
      <c r="AY172" s="59">
        <f>IF(AX172=0,0,IF(E172&lt;(SUM(AU172:AX172)+ ('LED Curve'!$D$14*(W172/$W$6)^3+'LED Curve'!$D$15*(W172/$W$6)^2+'LED Curve'!$D$16*(W172/$W$6)^1+'LED Curve'!$D$17)*$AC$6+((R$5-5)*Design!C$18)),0,         ('LED Curve'!$D$14*(W172/$W$6)^3+'LED Curve'!$D$15*(W172/$W$6)^2+'LED Curve'!$D$16*(W172/$W$6)^1+'LED Curve'!$D$17)*$AC$6))</f>
        <v>0</v>
      </c>
      <c r="AZ172" s="59">
        <f>IF(AY172=0,0,IF(E172&lt;(SUM(AU172:AY172)+('LED Curve'!$D$14*(W172/$Z$2)^3+'LED Curve'!$D$15*(W172/$Z$2)^2+'LED Curve'!$D$16*(W172/$Z$2)^1+'LED Curve'!$D$17)*$AE$2+((R$5-6)*Design!C$18)),0,         ('LED Curve'!$D$14*(W172/$Z$2)^3+'LED Curve'!$D$15*(W172/$Z$2)^2+'LED Curve'!$D$16*(W172/$Z$2)^1+'LED Curve'!$D$17)*$AE$2))</f>
        <v>0</v>
      </c>
      <c r="BA172" s="59">
        <f>IF(AZ172=0,0,IF(E172&lt;(SUM(AU172:AZ172)+('LED Curve'!$D$14*(W172/$Z$3)^3+'LED Curve'!$D$15*(W172/$Z$3)^2+'LED Curve'!$D$16*(W172/$Z$3)^1+'LED Curve'!$D$17)*$AE$3+((R$5-7)*Design!C$18)),0,         ('LED Curve'!$D$14*(W172/$Z$3)^3+'LED Curve'!$D$15*(W172/$Z$3)^2+'LED Curve'!$D$16*(W172/$Z$3)^1+'LED Curve'!$D$17)*$AE$3))</f>
        <v>0</v>
      </c>
      <c r="BB172" s="59">
        <f>IF(BA172=0,0,IF(E172&lt;(SUM(AU172:BA172)+('LED Curve'!$D$14*(W172/$Z$4)^3+'LED Curve'!$D$15*(W172/$Z$4)^2+'LED Curve'!$D$16*(W172/$Z$4)^1+'LED Curve'!$D$17)*$AE$4+((R$5-8)*Design!C$18)),0,         ('LED Curve'!$D$14*(W172/$Z$4)^3+'LED Curve'!$D$15*(W172/$Z$4)^2+'LED Curve'!$D$16*(W172/$Z$4)^1+'LED Curve'!$D$17)*$AE$4))</f>
        <v>0</v>
      </c>
      <c r="BC172" s="59">
        <f>IF(BB172=0,0,IF(E172&lt;(SUM(AU172:BB172)+('LED Curve'!$D$14*(W172/$Z$5)^3+'LED Curve'!$D$15*(W172/$Z$5)^2+'LED Curve'!$D$16*(W172/$Z$5)^1+'LED Curve'!$D$17)*$AE$5+((R$5-9)*Design!C$18)),0,         ('LED Curve'!$D$14*(W172/$Z$5)^3+'LED Curve'!$D$15*(W172/$Z$5)^2+'LED Curve'!$D$16*(W172/$Z$5)^1+'LED Curve'!$D$17)*$AE$5))</f>
        <v>0</v>
      </c>
      <c r="BD172" s="59">
        <f>IF(BC172=0,0,IF(E172&lt;(SUM(AU172:BC172)+('LED Curve'!$D$14*(W172/$Z$6)^3+'LED Curve'!$D$15*(W172/$Z$6)^2+'LED Curve'!$D$16*(W172/$Z$6)^1+'LED Curve'!$D$17)*$AE$6+((R$5-10)*Design!C$18)),0,         ('LED Curve'!$D$14*(W172/$Z$6)^3+'LED Curve'!$D$15*(W172/$Z$6)^2+'LED Curve'!$D$16*(W172/$Z$6)^1+'LED Curve'!$D$17)*$AE$6))</f>
        <v>0</v>
      </c>
      <c r="BE172">
        <f t="shared" si="270"/>
        <v>155.10052481621406</v>
      </c>
      <c r="BF172" s="64">
        <f t="shared" si="236"/>
        <v>246.93897141245546</v>
      </c>
      <c r="BG172" s="64">
        <f t="shared" si="237"/>
        <v>246.93897141245546</v>
      </c>
      <c r="BH172" s="64">
        <f t="shared" si="238"/>
        <v>0</v>
      </c>
      <c r="BI172" s="64">
        <f t="shared" si="239"/>
        <v>0</v>
      </c>
      <c r="BJ172" s="64">
        <f t="shared" si="240"/>
        <v>0</v>
      </c>
      <c r="BK172" s="64">
        <f t="shared" si="241"/>
        <v>0</v>
      </c>
      <c r="BL172" s="64">
        <f t="shared" si="242"/>
        <v>0</v>
      </c>
      <c r="BM172" s="64">
        <f t="shared" si="243"/>
        <v>0</v>
      </c>
      <c r="BN172" s="64">
        <f t="shared" si="244"/>
        <v>0</v>
      </c>
      <c r="BO172" s="64">
        <f t="shared" si="245"/>
        <v>0</v>
      </c>
      <c r="BQ172" s="67">
        <f t="shared" si="246"/>
        <v>252.8786912877512</v>
      </c>
      <c r="BR172" s="67">
        <f t="shared" si="247"/>
        <v>252.8786912877512</v>
      </c>
      <c r="BS172" s="67">
        <f t="shared" si="248"/>
        <v>0</v>
      </c>
      <c r="BT172" s="67">
        <f t="shared" si="249"/>
        <v>0</v>
      </c>
      <c r="BU172" s="67">
        <f t="shared" si="250"/>
        <v>0</v>
      </c>
      <c r="BV172" s="67">
        <f t="shared" si="251"/>
        <v>0</v>
      </c>
      <c r="BW172" s="67">
        <f t="shared" si="252"/>
        <v>0</v>
      </c>
      <c r="BX172" s="67">
        <f t="shared" si="253"/>
        <v>0</v>
      </c>
      <c r="BY172" s="67">
        <f t="shared" si="254"/>
        <v>0</v>
      </c>
      <c r="BZ172" s="67">
        <f t="shared" si="255"/>
        <v>0</v>
      </c>
      <c r="CB172" s="70">
        <f t="shared" si="256"/>
        <v>259.54590290170222</v>
      </c>
      <c r="CC172" s="70">
        <f t="shared" si="257"/>
        <v>259.54590290170222</v>
      </c>
      <c r="CD172" s="70">
        <f t="shared" si="258"/>
        <v>259.54590290170222</v>
      </c>
      <c r="CE172" s="70">
        <f t="shared" si="259"/>
        <v>0</v>
      </c>
      <c r="CF172" s="70">
        <f t="shared" si="260"/>
        <v>0</v>
      </c>
      <c r="CG172" s="70">
        <f t="shared" si="261"/>
        <v>0</v>
      </c>
      <c r="CH172" s="70">
        <f t="shared" si="262"/>
        <v>0</v>
      </c>
      <c r="CI172" s="70">
        <f t="shared" si="263"/>
        <v>0</v>
      </c>
      <c r="CJ172" s="70">
        <f t="shared" si="264"/>
        <v>0</v>
      </c>
      <c r="CK172" s="70">
        <f t="shared" si="265"/>
        <v>0</v>
      </c>
      <c r="CL172">
        <f t="shared" si="271"/>
        <v>778.63770870510666</v>
      </c>
      <c r="CM172" s="64">
        <f t="shared" si="272"/>
        <v>246.93897141245546</v>
      </c>
      <c r="CN172" s="64">
        <f t="shared" si="273"/>
        <v>246.93897141245546</v>
      </c>
      <c r="CO172" s="64">
        <f t="shared" si="274"/>
        <v>0</v>
      </c>
      <c r="CP172" s="64">
        <f t="shared" si="275"/>
        <v>0</v>
      </c>
      <c r="CQ172" s="64">
        <f t="shared" si="276"/>
        <v>0</v>
      </c>
      <c r="CR172" s="64">
        <f t="shared" si="277"/>
        <v>0</v>
      </c>
      <c r="CS172" s="64">
        <f t="shared" si="278"/>
        <v>0</v>
      </c>
      <c r="CT172" s="64">
        <f t="shared" si="279"/>
        <v>0</v>
      </c>
      <c r="CU172" s="64">
        <f t="shared" si="280"/>
        <v>0</v>
      </c>
      <c r="CV172" s="64">
        <f t="shared" si="281"/>
        <v>0</v>
      </c>
      <c r="CX172" s="103">
        <f t="shared" si="282"/>
        <v>252.8786912877512</v>
      </c>
      <c r="CY172" s="103">
        <f t="shared" si="283"/>
        <v>252.8786912877512</v>
      </c>
      <c r="CZ172" s="103">
        <f t="shared" si="284"/>
        <v>0</v>
      </c>
      <c r="DA172" s="103">
        <f t="shared" si="285"/>
        <v>0</v>
      </c>
      <c r="DB172" s="103">
        <f t="shared" si="286"/>
        <v>0</v>
      </c>
      <c r="DC172" s="103">
        <f t="shared" si="287"/>
        <v>0</v>
      </c>
      <c r="DD172" s="103">
        <f t="shared" si="288"/>
        <v>0</v>
      </c>
      <c r="DE172" s="103">
        <f t="shared" si="289"/>
        <v>0</v>
      </c>
      <c r="DF172" s="103">
        <f t="shared" si="290"/>
        <v>0</v>
      </c>
      <c r="DG172" s="103">
        <f t="shared" si="291"/>
        <v>0</v>
      </c>
      <c r="DI172" s="70">
        <f t="shared" si="292"/>
        <v>259.54590290170222</v>
      </c>
      <c r="DJ172" s="70">
        <f t="shared" si="293"/>
        <v>259.54590290170222</v>
      </c>
      <c r="DK172" s="70">
        <f t="shared" si="294"/>
        <v>259.54590290170222</v>
      </c>
      <c r="DL172" s="70">
        <f t="shared" si="295"/>
        <v>0</v>
      </c>
      <c r="DM172" s="70">
        <f t="shared" si="296"/>
        <v>0</v>
      </c>
      <c r="DN172" s="70">
        <f t="shared" si="297"/>
        <v>0</v>
      </c>
      <c r="DO172" s="70">
        <f t="shared" si="298"/>
        <v>0</v>
      </c>
      <c r="DP172" s="70">
        <f t="shared" si="299"/>
        <v>0</v>
      </c>
      <c r="DQ172" s="70">
        <f t="shared" si="300"/>
        <v>0</v>
      </c>
      <c r="DR172" s="70">
        <f t="shared" si="301"/>
        <v>0</v>
      </c>
      <c r="DT172">
        <f t="shared" si="302"/>
        <v>34.319803859707754</v>
      </c>
      <c r="DU172">
        <f t="shared" si="303"/>
        <v>39.089682857233186</v>
      </c>
      <c r="DV172">
        <f t="shared" si="304"/>
        <v>44.168658045212887</v>
      </c>
      <c r="DX172">
        <f t="shared" si="305"/>
        <v>1.3743720098364109</v>
      </c>
      <c r="DY172">
        <f t="shared" si="306"/>
        <v>1.3860243372388232</v>
      </c>
      <c r="DZ172">
        <f t="shared" si="307"/>
        <v>1.3988492896310574</v>
      </c>
      <c r="EB172">
        <f t="shared" si="308"/>
        <v>6.6509303325025089</v>
      </c>
      <c r="EC172">
        <f t="shared" si="309"/>
        <v>16.627325831256272</v>
      </c>
      <c r="ED172">
        <f t="shared" si="310"/>
        <v>0</v>
      </c>
      <c r="EE172">
        <f t="shared" si="311"/>
        <v>0</v>
      </c>
      <c r="EF172">
        <f t="shared" si="312"/>
        <v>0</v>
      </c>
      <c r="EG172">
        <f t="shared" si="313"/>
        <v>0</v>
      </c>
      <c r="EH172">
        <f t="shared" si="314"/>
        <v>0</v>
      </c>
      <c r="EI172">
        <f t="shared" si="315"/>
        <v>0</v>
      </c>
      <c r="EJ172">
        <f t="shared" si="316"/>
        <v>0</v>
      </c>
      <c r="EK172">
        <f t="shared" si="317"/>
        <v>0</v>
      </c>
      <c r="EM172">
        <f t="shared" si="318"/>
        <v>6.8170559759375688</v>
      </c>
      <c r="EN172">
        <f t="shared" si="319"/>
        <v>17.042639939843919</v>
      </c>
      <c r="EO172">
        <f t="shared" si="320"/>
        <v>0</v>
      </c>
      <c r="EP172">
        <f t="shared" si="321"/>
        <v>0</v>
      </c>
      <c r="EQ172">
        <f t="shared" si="322"/>
        <v>0</v>
      </c>
      <c r="ER172">
        <f t="shared" si="323"/>
        <v>0</v>
      </c>
      <c r="ES172">
        <f t="shared" si="324"/>
        <v>0</v>
      </c>
      <c r="ET172">
        <f t="shared" si="325"/>
        <v>0</v>
      </c>
      <c r="EU172">
        <f t="shared" si="326"/>
        <v>0</v>
      </c>
      <c r="EV172">
        <f t="shared" si="327"/>
        <v>0</v>
      </c>
      <c r="EX172">
        <f t="shared" si="328"/>
        <v>7.0009923050351563</v>
      </c>
      <c r="EY172">
        <f t="shared" si="329"/>
        <v>17.502480762587894</v>
      </c>
      <c r="EZ172">
        <f t="shared" si="330"/>
        <v>15.752232686329101</v>
      </c>
      <c r="FA172">
        <f t="shared" si="331"/>
        <v>0</v>
      </c>
      <c r="FB172">
        <f t="shared" si="332"/>
        <v>0</v>
      </c>
      <c r="FC172">
        <f t="shared" si="333"/>
        <v>0</v>
      </c>
      <c r="FD172">
        <f t="shared" si="334"/>
        <v>0</v>
      </c>
      <c r="FE172">
        <f t="shared" si="335"/>
        <v>0</v>
      </c>
      <c r="FF172">
        <f t="shared" si="336"/>
        <v>0</v>
      </c>
      <c r="FG172">
        <f t="shared" si="337"/>
        <v>0</v>
      </c>
      <c r="FJ172">
        <f>IF($W$2=0,0,IF(BF172&lt;=0,0,('LED Curve'!$D$19*(BF172/$W$2)^3+'LED Curve'!$D$20*(BF172/$W$2)^2+'LED Curve'!$D$21*(BF172/$W$2)^1+'LED Curve'!$D$22)*$AC$2*$W$2))</f>
        <v>833.92899554979192</v>
      </c>
      <c r="FK172">
        <f>IF($W$3=0,0,IF(BG172&lt;=0,0,('LED Curve'!$D$19*(BG172/$W$3)^3+'LED Curve'!$D$20*(BG172/$W$3)^2+'LED Curve'!$D$21*(BG172/$W$3)^1+'LED Curve'!$D$22)*$AC$3*$W$3))</f>
        <v>2084.8224888744799</v>
      </c>
      <c r="FL172">
        <f>IF($W$4=0,0,IF(BH172&lt;=0,0,('LED Curve'!$D$19*(BH172/$W$4)^3+'LED Curve'!$D$20*(BH172/$W$4)^2+'LED Curve'!$D$21*(BH172/$W$4)^1+'LED Curve'!$D$22)*$AC$4*$W$4))</f>
        <v>0</v>
      </c>
      <c r="FM172">
        <f>IF($W$5=0,0,IF(BI172&lt;=0,0,('LED Curve'!$D$19*(BI172/$W$5)^3+'LED Curve'!$D$20*(BI172/$W$5)^2+'LED Curve'!$D$21*(BI172/$W$5)^1+'LED Curve'!$D$22)*$AC$5*$W$5))</f>
        <v>0</v>
      </c>
      <c r="FN172">
        <f>IF($W$6=0,0,IF(BJ172&lt;=0,0,('LED Curve'!$D$19*(BJ172/$W$6)^3+'LED Curve'!$D$20*(BJ172/$W$6)^2+'LED Curve'!$D$21*(BJ172/$W$6)^1+'LED Curve'!$D$22)*$AC$6*$W$6))</f>
        <v>0</v>
      </c>
      <c r="FO172">
        <f>IF($Z$2=0,0,IF(BK172&lt;=0,0,('LED Curve'!$D$19*(BK172/$Z$2)^3+'LED Curve'!$D$20*(BK172/$Z$2)^2+'LED Curve'!$D$21*(BK172/$Z$2)^1+'LED Curve'!$D$22)*$AE$2*$Z$2))</f>
        <v>0</v>
      </c>
      <c r="FP172">
        <f>IF($Z$3=0,0,IF(BL172&lt;=0,0,('LED Curve'!$D$19*(BL172/$Z$3)^3+'LED Curve'!$D$20*(BL172/$Z$3)^2+'LED Curve'!$D$21*(BL172/$Z$3)^1+'LED Curve'!$D$22)*$AE$3*$Z$3))</f>
        <v>0</v>
      </c>
      <c r="FQ172">
        <f>IF($Z$4=0,0,IF(BM172&lt;=0,0,('LED Curve'!$D$19*(BM172/$Z$4)^3+'LED Curve'!$D$20*(BM172/$Z$4)^2+'LED Curve'!$D$21*(BM172/$Z$4)^1+'LED Curve'!$D$22)*$AE$4*$Z$4))</f>
        <v>0</v>
      </c>
      <c r="FR172">
        <f>IF($Z$5=0,0,IF(BN172&lt;=0,0,('LED Curve'!$D$19*(BN172/$Z$5)^3+'LED Curve'!$D$20*(BN172/$Z$5)^2+'LED Curve'!$D$21*(BN172/$Z$5)^1+'LED Curve'!$D$22)*$AE$5*$Z$5))</f>
        <v>0</v>
      </c>
      <c r="FS172">
        <f>IF($Z$6=0,0,IF(BO172&lt;=0,0,('LED Curve'!$D$19*(BO172/$Z$6)^3+'LED Curve'!$D$20*(BO172/$Z$6)^2+'LED Curve'!$D$21*(BO172/$Z$6)^1+'LED Curve'!$D$22)*$AE$6*$Z$6))</f>
        <v>0</v>
      </c>
      <c r="FU172">
        <f>IF($W$2=0,0,IF(BQ172&lt;=0,0,('LED Curve'!$D$19*(BQ172/$W$2)^3+'LED Curve'!$D$20*(BQ172/$W$2)^2+'LED Curve'!$D$21*(BQ172/$W$2)^1+'LED Curve'!$D$22)*$AC$2*$W$2))</f>
        <v>845.6360717138665</v>
      </c>
      <c r="FV172">
        <f>IF($W$3=0,0,IF(BR172&lt;=0,0,('LED Curve'!$D$19*(BR172/$W$3)^3+'LED Curve'!$D$20*(BR172/$W$3)^2+'LED Curve'!$D$21*(BR172/$W$3)^1+'LED Curve'!$D$22)*$AC$3*$W$3))</f>
        <v>2114.0901792846662</v>
      </c>
      <c r="FW172">
        <f>IF($W$4=0,0,IF(BS172&lt;=0,0,('LED Curve'!$D$19*(BS172/$W$4)^3+'LED Curve'!$D$20*(BS172/$W$4)^2+'LED Curve'!$D$21*(BS172/$W$4)^1+'LED Curve'!$D$22)*$AC$4*$W$4))</f>
        <v>0</v>
      </c>
      <c r="FX172">
        <f>IF($W$5=0,0,IF(BT172&lt;=0,0,('LED Curve'!$D$19*(BT172/$W$5)^3+'LED Curve'!$D$20*(BT172/$W$5)^2+'LED Curve'!$D$21*(BT172/$W$5)^1+'LED Curve'!$D$22)*$AC$5*$W$5))</f>
        <v>0</v>
      </c>
      <c r="FY172">
        <f>IF($W$6=0,0,IF(BU172&lt;=0,0,('LED Curve'!$D$19*(BU172/$W$6)^3+'LED Curve'!$D$20*(BU172/$W$6)^2+'LED Curve'!$D$21*(BU172/$W$6)^1+'LED Curve'!$D$22)*$AC$6*$W$6))</f>
        <v>0</v>
      </c>
      <c r="FZ172">
        <f>IF($Z$2=0,0,IF(BV172&lt;=0,0,('LED Curve'!$D$19*(BV172/$Z$2)^3+'LED Curve'!$D$20*(BV172/$Z$2)^2+'LED Curve'!$D$21*(BV172/$Z$2)^1+'LED Curve'!$D$22)*$AE$2*$Z$2))</f>
        <v>0</v>
      </c>
      <c r="GA172">
        <f>IF($Z$3=0,0,IF(BW172&lt;=0,0,('LED Curve'!$D$19*(BW172/$Z$3)^3+'LED Curve'!$D$20*(BW172/$Z$3)^2+'LED Curve'!$D$21*(BW172/$Z$3)^1+'LED Curve'!$D$22)*$AE$3*$Z$3))</f>
        <v>0</v>
      </c>
      <c r="GB172">
        <f>IF($Z$4=0,0,IF(BX172&lt;=0,0,('LED Curve'!$D$19*(BX172/$Z$4)^3+'LED Curve'!$D$20*(BX172/$Z$4)^2+'LED Curve'!$D$21*(BX172/$Z$4)^1+'LED Curve'!$D$22)*$AE$4*$Z$4))</f>
        <v>0</v>
      </c>
      <c r="GC172">
        <f>IF($Z$5=0,0,IF(BY172&lt;=0,0,('LED Curve'!$D$19*(BY172/$Z$5)^3+'LED Curve'!$D$20*(BY172/$Z$5)^2+'LED Curve'!$D$21*(BY172/$Z$5)^1+'LED Curve'!$D$22)*$AE$5*$Z$5))</f>
        <v>0</v>
      </c>
      <c r="GD172">
        <f>IF($Z$6=0,0,IF(BZ172&lt;=0,0,('LED Curve'!$D$19*(BZ172/$Z$6)^3+'LED Curve'!$D$20*(BZ172/$Z$6)^2+'LED Curve'!$D$21*(BZ172/$Z$6)^1+'LED Curve'!$D$22)*$AE$6*$Z$6))</f>
        <v>0</v>
      </c>
      <c r="GF172">
        <f>IF($W$2=0,0,IF(CB172&lt;=0,0,('LED Curve'!$D$19*(CB172/$W$2)^3+'LED Curve'!$D$20*(CB172/$W$2)^2+'LED Curve'!$D$21*(CB172/$W$2)^1+'LED Curve'!$D$22)*$AC$2*$W$2))</f>
        <v>858.14528993582223</v>
      </c>
      <c r="GG172">
        <f>IF($W$3=0,0,IF(CC172&lt;=0,0,('LED Curve'!$D$19*(CC172/$W$3)^3+'LED Curve'!$D$20*(CC172/$W$3)^2+'LED Curve'!$D$21*(CC172/$W$3)^1+'LED Curve'!$D$22)*$AC$3*$W$3))</f>
        <v>2145.3632248395556</v>
      </c>
      <c r="GH172">
        <f>IF($W$4=0,0,IF(CD172&lt;=0,0,('LED Curve'!$D$19*(CD172/$W$4)^3+'LED Curve'!$D$20*(CD172/$W$4)^2+'LED Curve'!$D$21*(CD172/$W$4)^1+'LED Curve'!$D$22)*$AC$4*$W$4))</f>
        <v>1930.8269023555999</v>
      </c>
      <c r="GI172">
        <f>IF($W$5=0,0,IF(CE172&lt;=0,0,('LED Curve'!$D$19*(CE172/$W$5)^3+'LED Curve'!$D$20*(CE172/$W$5)^2+'LED Curve'!$D$21*(CE172/$W$5)^1+'LED Curve'!$D$22)*$AC$5*$W$5))</f>
        <v>0</v>
      </c>
      <c r="GJ172">
        <f>IF($W$6=0,0,IF(CF172&lt;=0,0,('LED Curve'!$D$19*(CF172/$W$6)^3+'LED Curve'!$D$20*(CF172/$W$6)^2+'LED Curve'!$D$21*(CF172/$W$6)^1+'LED Curve'!$D$22)*$AC$6*$W$6))</f>
        <v>0</v>
      </c>
      <c r="GK172">
        <f>IF($Z$2=0,0,IF(CG172&lt;=0,0,('LED Curve'!$D$19*(CG172/$Z$2)^3+'LED Curve'!$D$20*(CG172/$Z$2)^2+'LED Curve'!$D$21*(CG172/$Z$2)^1+'LED Curve'!$D$22)*$AE$2*$Z$2))</f>
        <v>0</v>
      </c>
      <c r="GL172">
        <f>IF($Z$3=0,0,IF(CH172&lt;=0,0,('LED Curve'!$D$19*(CH172/$Z$3)^3+'LED Curve'!$D$20*(CH172/$Z$3)^2+'LED Curve'!$D$21*(CH172/$Z$3)^1+'LED Curve'!$D$22)*$AE$3*$Z$3))</f>
        <v>0</v>
      </c>
      <c r="GM172">
        <f>IF($Z$4=0,0,IF(CI172&lt;=0,0,('LED Curve'!$D$19*(CI172/$Z$4)^3+'LED Curve'!$D$20*(CI172/$Z$4)^2+'LED Curve'!$D$21*(CI172/$Z$4)^1+'LED Curve'!$D$22)*$AE$4*$Z$4))</f>
        <v>0</v>
      </c>
      <c r="GN172">
        <f>IF($Z$5=0,0,IF(CJ172&lt;=0,0,('LED Curve'!$D$19*(CJ172/$Z$5)^3+'LED Curve'!$D$20*(CJ172/$Z$5)^2+'LED Curve'!$D$21*(CJ172/$Z$5)^1+'LED Curve'!$D$22)*$AE$5*$Z$5))</f>
        <v>0</v>
      </c>
      <c r="GO172">
        <f>IF($Z$6=0,0,IF(CK172&lt;=0,0,('LED Curve'!$D$19*(CK172/$Z$6)^3+'LED Curve'!$D$20*(CK172/$Z$6)^2+'LED Curve'!$D$21*(CK172/$Z$6)^1+'LED Curve'!$D$22)*$AE$6*$Z$6))</f>
        <v>0</v>
      </c>
      <c r="GQ172">
        <f t="shared" si="338"/>
        <v>2918.7514844242719</v>
      </c>
      <c r="GR172">
        <f t="shared" si="266"/>
        <v>1153.8555990066939</v>
      </c>
      <c r="GS172">
        <f t="shared" si="339"/>
        <v>2959.7262509985326</v>
      </c>
      <c r="GT172">
        <f t="shared" si="267"/>
        <v>651.50033415941698</v>
      </c>
      <c r="GU172">
        <f t="shared" si="340"/>
        <v>4934.3354171309784</v>
      </c>
      <c r="GV172">
        <f t="shared" si="268"/>
        <v>2372.223372572641</v>
      </c>
    </row>
    <row r="173" spans="1:204" ht="16.899999999999999">
      <c r="A173">
        <v>162</v>
      </c>
      <c r="B173">
        <f t="shared" si="229"/>
        <v>5.2734375000000003E-3</v>
      </c>
      <c r="C173" s="50">
        <f t="shared" si="230"/>
        <v>138.23188621993054</v>
      </c>
      <c r="D173" s="50">
        <f t="shared" si="231"/>
        <v>153.74654024436725</v>
      </c>
      <c r="E173" s="50">
        <f t="shared" si="232"/>
        <v>169.26119426880396</v>
      </c>
      <c r="G173" s="52">
        <f t="shared" si="233"/>
        <v>2.1941569241258816</v>
      </c>
      <c r="H173" s="52">
        <f t="shared" si="234"/>
        <v>2.4404212737201152</v>
      </c>
      <c r="I173" s="52">
        <f t="shared" si="235"/>
        <v>2.6866856233143483</v>
      </c>
      <c r="J173" s="52">
        <f>IF(C173&lt;Calculation!D$19,0,G173)</f>
        <v>2.1941569241258816</v>
      </c>
      <c r="K173" s="52">
        <f>IF(D173&lt;Calculation!D$19,0,H173)</f>
        <v>2.4404212737201152</v>
      </c>
      <c r="L173" s="52">
        <f>IF(E173&lt;Calculation!D$19,0,I173)</f>
        <v>2.6866856233143483</v>
      </c>
      <c r="M173" s="52">
        <f>IF(IF(C173&lt;Calculation!D$19,0,C173*(R$3/(R$2+R$3)))&gt;0,$H$2*SIN(2*PI()*$E$2*B173)+$H$5,0)</f>
        <v>2.2105614186172544</v>
      </c>
      <c r="N173" s="52">
        <f>IF(IF(D173&lt;Calculation!D$19,0,D173*(R$3/(R$2+R$3)))&gt;0,$J$2*SIN(2*PI()*$E$2*B173)+$J$5,0)</f>
        <v>2.2626978614843778</v>
      </c>
      <c r="O173" s="52">
        <f>IF(IF(E173&lt;Calculation!D$19,0,E173*(R$3/(R$2+R$3)))&gt;0,$L$2*SIN(2*PI()*$E$2*B173)+$L$5,0)</f>
        <v>2.3213817299993975</v>
      </c>
      <c r="Q173" s="55">
        <f>(M173/Design!C$43)*10^3</f>
        <v>245.61793540191715</v>
      </c>
      <c r="R173" s="55">
        <f>(N173/Design!C$43)*10^3</f>
        <v>251.41087349826418</v>
      </c>
      <c r="S173" s="55">
        <f>(O173/Design!C$43)*10^3</f>
        <v>257.93130333326644</v>
      </c>
      <c r="U173" s="55">
        <f>(($H$2*SIN(2*PI()*$E$2*B173)+$H$5)/Design!C$43)*10^3</f>
        <v>245.61793540191715</v>
      </c>
      <c r="V173" s="55">
        <f>(($J$2*SIN(2*PI()*$E$2*B173)+$J$5)/Design!C$43)*10^3</f>
        <v>251.41087349826418</v>
      </c>
      <c r="W173" s="55">
        <f>(($L$2*SIN(2*PI()*$E$2*B173)+$L$5)/Design!C$43)*10^3</f>
        <v>257.93130333326644</v>
      </c>
      <c r="Y173" s="99">
        <f>IF(C173&lt;('LED Curve'!$D$14*(U173/$W$2)^3+'LED Curve'!$D$15*(U173/$W$2)^2+'LED Curve'!$D$16*(U173/$W$2)^1+'LED Curve'!$D$17)*$AC$2+((R$5-1)*Design!C$18),0,         ('LED Curve'!$D$14*(U173/$W$2)^3+'LED Curve'!$D$15*(U173/$W$2)^2+'LED Curve'!$D$16*(U173/$W$2)^1+'LED Curve'!$D$17)*$AC$2)</f>
        <v>26.926858365282133</v>
      </c>
      <c r="Z173" s="99">
        <f>IF(Y173=0,0,IF(C173&lt;Y173+('LED Curve'!$D$14*(U173/$W$3)^3+'LED Curve'!$D$15*(U173/$W$3)^2+'LED Curve'!$D$16*(U173/$W$3)^1+'LED Curve'!$D$17)*$AC$3+((R$5-2)*Design!C$18),0,         ('LED Curve'!$D$14*(U173/$W$3)^3+'LED Curve'!$D$15*(U173/$W$3)^2+'LED Curve'!$D$16*(U173/$W$3)^1+'LED Curve'!$D$17)*$AC$3))</f>
        <v>67.317145913205337</v>
      </c>
      <c r="AA173" s="99">
        <f>IF(Z173=0,0,IF(C173&lt;(SUM(Y173:Z173)+('LED Curve'!$D$14*(U173/$W$4)^3+'LED Curve'!$D$15*(U173/$W$4)^2+'LED Curve'!$D$16*(U173/$W$4)^1+'LED Curve'!$D$17)*$AC$4+((R$5-3)*Design!C$18)),0,         ('LED Curve'!$D$14*(U173/$W$4)^3+'LED Curve'!$D$15*(U173/$W$4)^2+'LED Curve'!$D$16*(U173/$W$4)^1+'LED Curve'!$D$17)*$AC$4))</f>
        <v>0</v>
      </c>
      <c r="AB173" s="99">
        <f>IF(AA173=0,0,IF(C173&lt;(SUM(Y173:AA173)+('LED Curve'!$D$14*(U173/$W$5)^3+'LED Curve'!$D$15*(U173/$W$5)^2+'LED Curve'!$D$16*(U173/$W$5)^1+'LED Curve'!$D$17)*$AC$5+((R$5-4)*Design!C$18)),0,         ('LED Curve'!$D$14*(U173/$W$5)^3+'LED Curve'!$D$15*(U173/$W$5)^2+'LED Curve'!$D$16*(U173/$W$5)^1+'LED Curve'!$D$17)*$AC$5))</f>
        <v>0</v>
      </c>
      <c r="AC173" s="99">
        <f>IF(AB173=0,0,IF(C173&lt;(SUM(Y173:AB173)+ ('LED Curve'!$D$14*(U173/$W$6)^3+'LED Curve'!$D$15*(U173/$W$6)^2+'LED Curve'!$D$16*(U173/$W$6)^1+'LED Curve'!$D$17)*$AC$6+((R$5-5)*Design!C$18)),0,         ('LED Curve'!$D$14*(U173/$W$6)^3+'LED Curve'!$D$15*(U173/$W$6)^2+'LED Curve'!$D$16*(U173/$W$6)^1+'LED Curve'!$D$17)*$AC$6))</f>
        <v>0</v>
      </c>
      <c r="AD173" s="99">
        <f>IF(AC173=0,0,IF(C173&lt;(SUM(Y173:AC173)+('LED Curve'!$D$14*(U173/$Z$2)^3+'LED Curve'!$D$15*(U173/$Z$2)^2+'LED Curve'!$D$16*(U173/$Z$2)^1+'LED Curve'!$D$17)*$AE$2+((R$5-6)*Design!C$18)),0,         ('LED Curve'!$D$14*(U173/$Z$2)^3+'LED Curve'!$D$15*(U173/$Z$2)^2+'LED Curve'!$D$16*(U173/$Z$2)^1+'LED Curve'!$D$17)*$AE$2))</f>
        <v>0</v>
      </c>
      <c r="AE173" s="99">
        <f>IF(AD173=0,0,IF(C173&lt;(SUM(Y173:AD173)+('LED Curve'!$D$14*(U173/$Z$3)^3+'LED Curve'!$D$15*(U173/$Z$3)^2+'LED Curve'!$D$16*(U173/$Z$3)^1+'LED Curve'!$D$17)*$AE$3+((R$5-7)*Design!C$18)),0,         ('LED Curve'!$D$14*(U173/$Z$3)^3+'LED Curve'!$D$15*(U173/$Z$3)^2+'LED Curve'!$D$16*(U173/$Z$3)^1+'LED Curve'!$D$17)*$AE$3))</f>
        <v>0</v>
      </c>
      <c r="AF173" s="99">
        <f>IF(AE173=0,0,IF(C173&lt;(SUM(Y173:AE173)+('LED Curve'!$D$14*(U173/$Z$4)^3+'LED Curve'!$D$15*(U173/$Z$4)^2+'LED Curve'!$D$16*(U173/$Z$4)^1+'LED Curve'!$D$17)*$AE$4+((R$5-8)*Design!C$18)),0,         ('LED Curve'!$D$14*(U173/$Z$4)^3+'LED Curve'!$D$15*(U173/$Z$4)^2+'LED Curve'!$D$16*(U173/$Z$4)^1+'LED Curve'!$D$17)*$AE$4))</f>
        <v>0</v>
      </c>
      <c r="AG173" s="99">
        <f>IF(AF173=0,0,IF(C173&lt;(SUM(Y173:AF173)+('LED Curve'!$D$14*(U173/$Z$5)^3+'LED Curve'!$D$15*(U173/$Z$5)^2+'LED Curve'!$D$16*(U173/$Z$5)^1+'LED Curve'!$D$17)*$AE$5+((R$5-9)*Design!C$18)),0,         ('LED Curve'!$D$14*(U173/$Z$5)^3+'LED Curve'!$D$15*(U173/$Z$5)^2+'LED Curve'!$D$16*(U173/$Z$5)^1+'LED Curve'!$D$17)*$AE$5))</f>
        <v>0</v>
      </c>
      <c r="AH173" s="99">
        <f>IF(AG173=0,0,IF(C173&lt;(SUM(Y173:AG173)+('LED Curve'!$D$14*(U173/$Z$6)^3+'LED Curve'!$D$15*(U173/$Z$6)^2+'LED Curve'!$D$16*(U173/$Z$6)^1+'LED Curve'!$D$17)*$AE$6+((R$5-10)*Design!C$18)),0,         ('LED Curve'!$D$14*(U173/$Z$6)^3+'LED Curve'!$D$15*(U173/$Z$6)^2+'LED Curve'!$D$16*(U173/$Z$6)^1+'LED Curve'!$D$17)*$AE$6))</f>
        <v>0</v>
      </c>
      <c r="AI173">
        <f t="shared" si="269"/>
        <v>94.244004278487466</v>
      </c>
      <c r="AJ173" s="57">
        <f>IF(D173&lt;('LED Curve'!$D$14*(V173/$W$2)^3+'LED Curve'!$D$15*(V173/$W$2)^2+'LED Curve'!$D$16*(V173/$W$2)^1+'LED Curve'!$D$17)*$AC$2+((R$5-1)*Design!C$18),0,         ('LED Curve'!$D$14*(V173/$W$2)^3+'LED Curve'!$D$15*(V173/$W$2)^2+'LED Curve'!$D$16*(V173/$W$2)^1+'LED Curve'!$D$17)*$AC$2)</f>
        <v>26.952655926396893</v>
      </c>
      <c r="AK173" s="57">
        <f>IF(AJ173=0,0,IF(D173&lt;AJ173+('LED Curve'!$D$14*(V173/$W$3)^3+'LED Curve'!$D$15*(V173/$W$3)^2+'LED Curve'!$D$16*(V173/$W$3)^1+'LED Curve'!$D$17)*$AC$3+((R$5-1)*Design!C$18),0,         ('LED Curve'!$D$14*(V173/$W$3)^3+'LED Curve'!$D$15*(V173/$W$3)^2+'LED Curve'!$D$16*(V173/$W$3)^1+'LED Curve'!$D$17)*$AC$3))</f>
        <v>67.38163981599223</v>
      </c>
      <c r="AL173" s="57">
        <f>IF(AK173=0,0,IF(D173&lt;(SUM(AJ173:AK173)+('LED Curve'!$D$14*(V173/$W$4)^3+'LED Curve'!$D$15*(V173/$W$4)^2+'LED Curve'!$D$16*(V173/$W$4)^1+'LED Curve'!$D$17)*$AC$4+((R$5-1)*Design!C$18)),0,         ('LED Curve'!$D$14*(V173/$W$4)^3+'LED Curve'!$D$15*(V173/$W$4)^2+'LED Curve'!$D$16*(V173/$W$4)^1+'LED Curve'!$D$17)*$AC$4))</f>
        <v>0</v>
      </c>
      <c r="AM173" s="57">
        <f>IF(AL173=0,0,IF(D173&lt;(SUM(AJ173:AL173)+('LED Curve'!$D$14*(V173/$W$5)^3+'LED Curve'!$D$15*(V173/$W$5)^2+'LED Curve'!$D$16*(V173/$W$5)^1+'LED Curve'!$D$17)*$AC$5+((R$5-1)*Design!C$18)),0,         ('LED Curve'!$D$14*(V173/$W$5)^3+'LED Curve'!$D$15*(V173/$W$5)^2+'LED Curve'!$D$16*(V173/$W$5)^1+'LED Curve'!$D$17)*$AC$5))</f>
        <v>0</v>
      </c>
      <c r="AN173" s="57">
        <f>IF(AM173=0,0,IF(D173&lt;(SUM(AJ173:AM173)+ ('LED Curve'!$D$14*(V173/$W$6)^3+'LED Curve'!$D$15*(V173/$W$6)^2+'LED Curve'!$D$16*(V173/$W$6)^1+'LED Curve'!$D$17)*$AC$6+((R$5-1)*Design!C$18)),0,         ('LED Curve'!$D$14*(V173/$W$6)^3+'LED Curve'!$D$15*(V173/$W$6)^2+'LED Curve'!$D$16*(V173/$W$6)^1+'LED Curve'!$D$17)*$AC$6))</f>
        <v>0</v>
      </c>
      <c r="AO173" s="57">
        <f>IF(AN173=0,0,IF(D173&lt;(SUM(AJ173:AN173)+('LED Curve'!$D$14*(V173/$Z$2)^3+'LED Curve'!$D$15*(V173/$Z$2)^2+'LED Curve'!$D$16*(V173/$Z$2)^1+'LED Curve'!$D$17)*$AE$2+((R$5-1)*Design!C$18)),0,         ('LED Curve'!$D$14*(V173/$Z$2)^3+'LED Curve'!$D$15*(V173/$Z$2)^2+'LED Curve'!$D$16*(V173/$Z$2)^1+'LED Curve'!$D$17)*$AE$2))</f>
        <v>0</v>
      </c>
      <c r="AP173" s="57">
        <f>IF(AO173=0,0,IF(D173&lt;(SUM(AJ173:AO173)+('LED Curve'!$D$14*(V173/$Z$3)^3+'LED Curve'!$D$15*(V173/$Z$3)^2+'LED Curve'!$D$16*(V173/$Z$3)^1+'LED Curve'!$D$17)*$AE$3+((R$5-1)*Design!C$18)),0,         ('LED Curve'!$D$14*(V173/$Z$3)^3+'LED Curve'!$D$15*(V173/$Z$3)^2+'LED Curve'!$D$16*(V173/$Z$3)^1+'LED Curve'!$D$17)*$AE$3))</f>
        <v>0</v>
      </c>
      <c r="AQ173" s="57">
        <f>IF(AP173=0,0,IF(D173&lt;(SUM(AJ173:AP173)+('LED Curve'!$D$14*(V173/$Z$4)^3+'LED Curve'!$D$15*(V173/$Z$4)^2+'LED Curve'!$D$16*(V173/$Z$4)^1+'LED Curve'!$D$17)*$AE$4+((R$5-1)*Design!C$18)),0,         ('LED Curve'!$D$14*(V173/$Z$4)^3+'LED Curve'!$D$15*(V173/$Z$4)^2+'LED Curve'!$D$16*(V173/$Z$4)^1+'LED Curve'!$D$17)*$AE$4))</f>
        <v>0</v>
      </c>
      <c r="AR173" s="57">
        <f>IF(AQ173=0,0,IF(D173&lt;(SUM(AJ173:AQ173)+('LED Curve'!$D$14*(V173/$Z$5)^3+'LED Curve'!$D$15*(V173/$Z$5)^2+'LED Curve'!$D$16*(V173/$Z$5)^1+'LED Curve'!$D$17)*$AE$5+((R$5-1)*Design!C$18)),0,         ('LED Curve'!$D$14*(V173/$Z$5)^3+'LED Curve'!$D$15*(V173/$Z$5)^2+'LED Curve'!$D$16*(V173/$Z$5)^1+'LED Curve'!$D$17)*$AE$5))</f>
        <v>0</v>
      </c>
      <c r="AS173" s="57">
        <f>IF(AR173=0,0,IF(D173&lt;(SUM(AJ173:AR173)+('LED Curve'!$D$14*(V173/$Z$6)^3+'LED Curve'!$D$15*(V173/$Z$6)^2+'LED Curve'!$D$16*(V173/$Z$6)^1+'LED Curve'!$D$17)*$AE$6+((R$5-1)*Design!C$18)),0,         ('LED Curve'!$D$14*(V173/$Z$6)^3+'LED Curve'!$D$15*(V173/$Z$6)^2+'LED Curve'!$D$16*(V173/$Z$6)^1+'LED Curve'!$D$17)*$AE$6))</f>
        <v>0</v>
      </c>
      <c r="AU173" s="59">
        <f>IF(E173&lt;('LED Curve'!$D$14*(W173/$W$2)^3+'LED Curve'!$D$15*(W173/$W$2)^2+'LED Curve'!$D$16*(W173/$W$2)^1+'LED Curve'!$D$17)*$AC$2+((R$5-1)*Design!C$18),0,         ('LED Curve'!$D$14*(W173/$W$2)^3+'LED Curve'!$D$15*(W173/$W$2)^2+'LED Curve'!$D$16*(W173/$W$2)^1+'LED Curve'!$D$17)*$AC$2)</f>
        <v>26.971182656883009</v>
      </c>
      <c r="AV173" s="59">
        <f>IF(AU173=0,0,IF(E173&lt;AU173+('LED Curve'!$D$14*(W173/$W$3)^3+'LED Curve'!$D$15*(W173/$W$3)^2+'LED Curve'!$D$16*(W173/$W$3)^1+'LED Curve'!$D$17)*$AC$3+((R$5-2)*Design!C$18),0,         ('LED Curve'!$D$14*(W173/$W$3)^3+'LED Curve'!$D$15*(W173/$W$3)^2+'LED Curve'!$D$16*(W173/$W$3)^1+'LED Curve'!$D$17)*$AC$3))</f>
        <v>67.427956642207519</v>
      </c>
      <c r="AW173" s="59">
        <f>IF(AV173=0,0,IF(E173&lt;(SUM(AU173:AV173)+('LED Curve'!$D$14*(W173/$W$4)^3+'LED Curve'!$D$15*(W173/$W$4)^2+'LED Curve'!$D$16*(W173/$W$4)^1+'LED Curve'!$D$17)*$AC$4+((R$5-3)*Design!C$18)),0,         ('LED Curve'!$D$14*(W173/$W$4)^3+'LED Curve'!$D$15*(W173/$W$4)^2+'LED Curve'!$D$16*(W173/$W$4)^1+'LED Curve'!$D$17)*$AC$4))</f>
        <v>60.685160977986769</v>
      </c>
      <c r="AX173" s="59">
        <f>IF(AW173=0,0,IF(E173&lt;(SUM(AU173:AW173)+('LED Curve'!$D$14*(W173/$W$5)^3+'LED Curve'!$D$15*(W173/$W$5)^2+'LED Curve'!$D$16*(W173/$W$5)^1+'LED Curve'!$D$17)*$AC$5+((R$5-4)*Design!C$18)),0,         ('LED Curve'!$D$14*(W173/$W$5)^3+'LED Curve'!$D$15*(W173/$W$5)^2+'LED Curve'!$D$16*(W173/$W$5)^1+'LED Curve'!$D$17)*$AC$5))</f>
        <v>0</v>
      </c>
      <c r="AY173" s="59">
        <f>IF(AX173=0,0,IF(E173&lt;(SUM(AU173:AX173)+ ('LED Curve'!$D$14*(W173/$W$6)^3+'LED Curve'!$D$15*(W173/$W$6)^2+'LED Curve'!$D$16*(W173/$W$6)^1+'LED Curve'!$D$17)*$AC$6+((R$5-5)*Design!C$18)),0,         ('LED Curve'!$D$14*(W173/$W$6)^3+'LED Curve'!$D$15*(W173/$W$6)^2+'LED Curve'!$D$16*(W173/$W$6)^1+'LED Curve'!$D$17)*$AC$6))</f>
        <v>0</v>
      </c>
      <c r="AZ173" s="59">
        <f>IF(AY173=0,0,IF(E173&lt;(SUM(AU173:AY173)+('LED Curve'!$D$14*(W173/$Z$2)^3+'LED Curve'!$D$15*(W173/$Z$2)^2+'LED Curve'!$D$16*(W173/$Z$2)^1+'LED Curve'!$D$17)*$AE$2+((R$5-6)*Design!C$18)),0,         ('LED Curve'!$D$14*(W173/$Z$2)^3+'LED Curve'!$D$15*(W173/$Z$2)^2+'LED Curve'!$D$16*(W173/$Z$2)^1+'LED Curve'!$D$17)*$AE$2))</f>
        <v>0</v>
      </c>
      <c r="BA173" s="59">
        <f>IF(AZ173=0,0,IF(E173&lt;(SUM(AU173:AZ173)+('LED Curve'!$D$14*(W173/$Z$3)^3+'LED Curve'!$D$15*(W173/$Z$3)^2+'LED Curve'!$D$16*(W173/$Z$3)^1+'LED Curve'!$D$17)*$AE$3+((R$5-7)*Design!C$18)),0,         ('LED Curve'!$D$14*(W173/$Z$3)^3+'LED Curve'!$D$15*(W173/$Z$3)^2+'LED Curve'!$D$16*(W173/$Z$3)^1+'LED Curve'!$D$17)*$AE$3))</f>
        <v>0</v>
      </c>
      <c r="BB173" s="59">
        <f>IF(BA173=0,0,IF(E173&lt;(SUM(AU173:BA173)+('LED Curve'!$D$14*(W173/$Z$4)^3+'LED Curve'!$D$15*(W173/$Z$4)^2+'LED Curve'!$D$16*(W173/$Z$4)^1+'LED Curve'!$D$17)*$AE$4+((R$5-8)*Design!C$18)),0,         ('LED Curve'!$D$14*(W173/$Z$4)^3+'LED Curve'!$D$15*(W173/$Z$4)^2+'LED Curve'!$D$16*(W173/$Z$4)^1+'LED Curve'!$D$17)*$AE$4))</f>
        <v>0</v>
      </c>
      <c r="BC173" s="59">
        <f>IF(BB173=0,0,IF(E173&lt;(SUM(AU173:BB173)+('LED Curve'!$D$14*(W173/$Z$5)^3+'LED Curve'!$D$15*(W173/$Z$5)^2+'LED Curve'!$D$16*(W173/$Z$5)^1+'LED Curve'!$D$17)*$AE$5+((R$5-9)*Design!C$18)),0,         ('LED Curve'!$D$14*(W173/$Z$5)^3+'LED Curve'!$D$15*(W173/$Z$5)^2+'LED Curve'!$D$16*(W173/$Z$5)^1+'LED Curve'!$D$17)*$AE$5))</f>
        <v>0</v>
      </c>
      <c r="BD173" s="59">
        <f>IF(BC173=0,0,IF(E173&lt;(SUM(AU173:BC173)+('LED Curve'!$D$14*(W173/$Z$6)^3+'LED Curve'!$D$15*(W173/$Z$6)^2+'LED Curve'!$D$16*(W173/$Z$6)^1+'LED Curve'!$D$17)*$AE$6+((R$5-10)*Design!C$18)),0,         ('LED Curve'!$D$14*(W173/$Z$6)^3+'LED Curve'!$D$15*(W173/$Z$6)^2+'LED Curve'!$D$16*(W173/$Z$6)^1+'LED Curve'!$D$17)*$AE$6))</f>
        <v>0</v>
      </c>
      <c r="BE173">
        <f t="shared" si="270"/>
        <v>155.08430027707732</v>
      </c>
      <c r="BF173" s="64">
        <f t="shared" si="236"/>
        <v>245.61793540191715</v>
      </c>
      <c r="BG173" s="64">
        <f t="shared" si="237"/>
        <v>245.61793540191715</v>
      </c>
      <c r="BH173" s="64">
        <f t="shared" si="238"/>
        <v>0</v>
      </c>
      <c r="BI173" s="64">
        <f t="shared" si="239"/>
        <v>0</v>
      </c>
      <c r="BJ173" s="64">
        <f t="shared" si="240"/>
        <v>0</v>
      </c>
      <c r="BK173" s="64">
        <f t="shared" si="241"/>
        <v>0</v>
      </c>
      <c r="BL173" s="64">
        <f t="shared" si="242"/>
        <v>0</v>
      </c>
      <c r="BM173" s="64">
        <f t="shared" si="243"/>
        <v>0</v>
      </c>
      <c r="BN173" s="64">
        <f t="shared" si="244"/>
        <v>0</v>
      </c>
      <c r="BO173" s="64">
        <f t="shared" si="245"/>
        <v>0</v>
      </c>
      <c r="BQ173" s="67">
        <f t="shared" si="246"/>
        <v>251.41087349826418</v>
      </c>
      <c r="BR173" s="67">
        <f t="shared" si="247"/>
        <v>251.41087349826418</v>
      </c>
      <c r="BS173" s="67">
        <f t="shared" si="248"/>
        <v>0</v>
      </c>
      <c r="BT173" s="67">
        <f t="shared" si="249"/>
        <v>0</v>
      </c>
      <c r="BU173" s="67">
        <f t="shared" si="250"/>
        <v>0</v>
      </c>
      <c r="BV173" s="67">
        <f t="shared" si="251"/>
        <v>0</v>
      </c>
      <c r="BW173" s="67">
        <f t="shared" si="252"/>
        <v>0</v>
      </c>
      <c r="BX173" s="67">
        <f t="shared" si="253"/>
        <v>0</v>
      </c>
      <c r="BY173" s="67">
        <f t="shared" si="254"/>
        <v>0</v>
      </c>
      <c r="BZ173" s="67">
        <f t="shared" si="255"/>
        <v>0</v>
      </c>
      <c r="CB173" s="70">
        <f t="shared" si="256"/>
        <v>257.93130333326644</v>
      </c>
      <c r="CC173" s="70">
        <f t="shared" si="257"/>
        <v>257.93130333326644</v>
      </c>
      <c r="CD173" s="70">
        <f t="shared" si="258"/>
        <v>257.93130333326644</v>
      </c>
      <c r="CE173" s="70">
        <f t="shared" si="259"/>
        <v>0</v>
      </c>
      <c r="CF173" s="70">
        <f t="shared" si="260"/>
        <v>0</v>
      </c>
      <c r="CG173" s="70">
        <f t="shared" si="261"/>
        <v>0</v>
      </c>
      <c r="CH173" s="70">
        <f t="shared" si="262"/>
        <v>0</v>
      </c>
      <c r="CI173" s="70">
        <f t="shared" si="263"/>
        <v>0</v>
      </c>
      <c r="CJ173" s="70">
        <f t="shared" si="264"/>
        <v>0</v>
      </c>
      <c r="CK173" s="70">
        <f t="shared" si="265"/>
        <v>0</v>
      </c>
      <c r="CL173">
        <f t="shared" si="271"/>
        <v>773.79390999979933</v>
      </c>
      <c r="CM173" s="64">
        <f t="shared" si="272"/>
        <v>245.61793540191715</v>
      </c>
      <c r="CN173" s="64">
        <f t="shared" si="273"/>
        <v>245.61793540191715</v>
      </c>
      <c r="CO173" s="64">
        <f t="shared" si="274"/>
        <v>0</v>
      </c>
      <c r="CP173" s="64">
        <f t="shared" si="275"/>
        <v>0</v>
      </c>
      <c r="CQ173" s="64">
        <f t="shared" si="276"/>
        <v>0</v>
      </c>
      <c r="CR173" s="64">
        <f t="shared" si="277"/>
        <v>0</v>
      </c>
      <c r="CS173" s="64">
        <f t="shared" si="278"/>
        <v>0</v>
      </c>
      <c r="CT173" s="64">
        <f t="shared" si="279"/>
        <v>0</v>
      </c>
      <c r="CU173" s="64">
        <f t="shared" si="280"/>
        <v>0</v>
      </c>
      <c r="CV173" s="64">
        <f t="shared" si="281"/>
        <v>0</v>
      </c>
      <c r="CX173" s="103">
        <f t="shared" si="282"/>
        <v>251.41087349826418</v>
      </c>
      <c r="CY173" s="103">
        <f t="shared" si="283"/>
        <v>251.41087349826418</v>
      </c>
      <c r="CZ173" s="103">
        <f t="shared" si="284"/>
        <v>0</v>
      </c>
      <c r="DA173" s="103">
        <f t="shared" si="285"/>
        <v>0</v>
      </c>
      <c r="DB173" s="103">
        <f t="shared" si="286"/>
        <v>0</v>
      </c>
      <c r="DC173" s="103">
        <f t="shared" si="287"/>
        <v>0</v>
      </c>
      <c r="DD173" s="103">
        <f t="shared" si="288"/>
        <v>0</v>
      </c>
      <c r="DE173" s="103">
        <f t="shared" si="289"/>
        <v>0</v>
      </c>
      <c r="DF173" s="103">
        <f t="shared" si="290"/>
        <v>0</v>
      </c>
      <c r="DG173" s="103">
        <f t="shared" si="291"/>
        <v>0</v>
      </c>
      <c r="DI173" s="70">
        <f t="shared" si="292"/>
        <v>257.93130333326644</v>
      </c>
      <c r="DJ173" s="70">
        <f t="shared" si="293"/>
        <v>257.93130333326644</v>
      </c>
      <c r="DK173" s="70">
        <f t="shared" si="294"/>
        <v>257.93130333326644</v>
      </c>
      <c r="DL173" s="70">
        <f t="shared" si="295"/>
        <v>0</v>
      </c>
      <c r="DM173" s="70">
        <f t="shared" si="296"/>
        <v>0</v>
      </c>
      <c r="DN173" s="70">
        <f t="shared" si="297"/>
        <v>0</v>
      </c>
      <c r="DO173" s="70">
        <f t="shared" si="298"/>
        <v>0</v>
      </c>
      <c r="DP173" s="70">
        <f t="shared" si="299"/>
        <v>0</v>
      </c>
      <c r="DQ173" s="70">
        <f t="shared" si="300"/>
        <v>0</v>
      </c>
      <c r="DR173" s="70">
        <f t="shared" si="301"/>
        <v>0</v>
      </c>
      <c r="DT173">
        <f t="shared" si="302"/>
        <v>33.952230500052067</v>
      </c>
      <c r="DU173">
        <f t="shared" si="303"/>
        <v>38.653551980172402</v>
      </c>
      <c r="DV173">
        <f t="shared" si="304"/>
        <v>43.657760441497814</v>
      </c>
      <c r="DX173">
        <f t="shared" si="305"/>
        <v>1.3855956372703324</v>
      </c>
      <c r="DY173">
        <f t="shared" si="306"/>
        <v>1.3975153103947549</v>
      </c>
      <c r="DZ173">
        <f t="shared" si="307"/>
        <v>1.4106407624293804</v>
      </c>
      <c r="EB173">
        <f t="shared" si="308"/>
        <v>6.6137193585404397</v>
      </c>
      <c r="EC173">
        <f t="shared" si="309"/>
        <v>16.534298396351101</v>
      </c>
      <c r="ED173">
        <f t="shared" si="310"/>
        <v>0</v>
      </c>
      <c r="EE173">
        <f t="shared" si="311"/>
        <v>0</v>
      </c>
      <c r="EF173">
        <f t="shared" si="312"/>
        <v>0</v>
      </c>
      <c r="EG173">
        <f t="shared" si="313"/>
        <v>0</v>
      </c>
      <c r="EH173">
        <f t="shared" si="314"/>
        <v>0</v>
      </c>
      <c r="EI173">
        <f t="shared" si="315"/>
        <v>0</v>
      </c>
      <c r="EJ173">
        <f t="shared" si="316"/>
        <v>0</v>
      </c>
      <c r="EK173">
        <f t="shared" si="317"/>
        <v>0</v>
      </c>
      <c r="EM173">
        <f t="shared" si="318"/>
        <v>6.7761907695536099</v>
      </c>
      <c r="EN173">
        <f t="shared" si="319"/>
        <v>16.940476923884024</v>
      </c>
      <c r="EO173">
        <f t="shared" si="320"/>
        <v>0</v>
      </c>
      <c r="EP173">
        <f t="shared" si="321"/>
        <v>0</v>
      </c>
      <c r="EQ173">
        <f t="shared" si="322"/>
        <v>0</v>
      </c>
      <c r="ER173">
        <f t="shared" si="323"/>
        <v>0</v>
      </c>
      <c r="ES173">
        <f t="shared" si="324"/>
        <v>0</v>
      </c>
      <c r="ET173">
        <f t="shared" si="325"/>
        <v>0</v>
      </c>
      <c r="EU173">
        <f t="shared" si="326"/>
        <v>0</v>
      </c>
      <c r="EV173">
        <f t="shared" si="327"/>
        <v>0</v>
      </c>
      <c r="EX173">
        <f t="shared" si="328"/>
        <v>6.9567122951294271</v>
      </c>
      <c r="EY173">
        <f t="shared" si="329"/>
        <v>17.391780737823566</v>
      </c>
      <c r="EZ173">
        <f t="shared" si="330"/>
        <v>15.652602664041209</v>
      </c>
      <c r="FA173">
        <f t="shared" si="331"/>
        <v>0</v>
      </c>
      <c r="FB173">
        <f t="shared" si="332"/>
        <v>0</v>
      </c>
      <c r="FC173">
        <f t="shared" si="333"/>
        <v>0</v>
      </c>
      <c r="FD173">
        <f t="shared" si="334"/>
        <v>0</v>
      </c>
      <c r="FE173">
        <f t="shared" si="335"/>
        <v>0</v>
      </c>
      <c r="FF173">
        <f t="shared" si="336"/>
        <v>0</v>
      </c>
      <c r="FG173">
        <f t="shared" si="337"/>
        <v>0</v>
      </c>
      <c r="FJ173">
        <f>IF($W$2=0,0,IF(BF173&lt;=0,0,('LED Curve'!$D$19*(BF173/$W$2)^3+'LED Curve'!$D$20*(BF173/$W$2)^2+'LED Curve'!$D$21*(BF173/$W$2)^1+'LED Curve'!$D$22)*$AC$2*$W$2))</f>
        <v>831.25416442076119</v>
      </c>
      <c r="FK173">
        <f>IF($W$3=0,0,IF(BG173&lt;=0,0,('LED Curve'!$D$19*(BG173/$W$3)^3+'LED Curve'!$D$20*(BG173/$W$3)^2+'LED Curve'!$D$21*(BG173/$W$3)^1+'LED Curve'!$D$22)*$AC$3*$W$3))</f>
        <v>2078.1354110519028</v>
      </c>
      <c r="FL173">
        <f>IF($W$4=0,0,IF(BH173&lt;=0,0,('LED Curve'!$D$19*(BH173/$W$4)^3+'LED Curve'!$D$20*(BH173/$W$4)^2+'LED Curve'!$D$21*(BH173/$W$4)^1+'LED Curve'!$D$22)*$AC$4*$W$4))</f>
        <v>0</v>
      </c>
      <c r="FM173">
        <f>IF($W$5=0,0,IF(BI173&lt;=0,0,('LED Curve'!$D$19*(BI173/$W$5)^3+'LED Curve'!$D$20*(BI173/$W$5)^2+'LED Curve'!$D$21*(BI173/$W$5)^1+'LED Curve'!$D$22)*$AC$5*$W$5))</f>
        <v>0</v>
      </c>
      <c r="FN173">
        <f>IF($W$6=0,0,IF(BJ173&lt;=0,0,('LED Curve'!$D$19*(BJ173/$W$6)^3+'LED Curve'!$D$20*(BJ173/$W$6)^2+'LED Curve'!$D$21*(BJ173/$W$6)^1+'LED Curve'!$D$22)*$AC$6*$W$6))</f>
        <v>0</v>
      </c>
      <c r="FO173">
        <f>IF($Z$2=0,0,IF(BK173&lt;=0,0,('LED Curve'!$D$19*(BK173/$Z$2)^3+'LED Curve'!$D$20*(BK173/$Z$2)^2+'LED Curve'!$D$21*(BK173/$Z$2)^1+'LED Curve'!$D$22)*$AE$2*$Z$2))</f>
        <v>0</v>
      </c>
      <c r="FP173">
        <f>IF($Z$3=0,0,IF(BL173&lt;=0,0,('LED Curve'!$D$19*(BL173/$Z$3)^3+'LED Curve'!$D$20*(BL173/$Z$3)^2+'LED Curve'!$D$21*(BL173/$Z$3)^1+'LED Curve'!$D$22)*$AE$3*$Z$3))</f>
        <v>0</v>
      </c>
      <c r="FQ173">
        <f>IF($Z$4=0,0,IF(BM173&lt;=0,0,('LED Curve'!$D$19*(BM173/$Z$4)^3+'LED Curve'!$D$20*(BM173/$Z$4)^2+'LED Curve'!$D$21*(BM173/$Z$4)^1+'LED Curve'!$D$22)*$AE$4*$Z$4))</f>
        <v>0</v>
      </c>
      <c r="FR173">
        <f>IF($Z$5=0,0,IF(BN173&lt;=0,0,('LED Curve'!$D$19*(BN173/$Z$5)^3+'LED Curve'!$D$20*(BN173/$Z$5)^2+'LED Curve'!$D$21*(BN173/$Z$5)^1+'LED Curve'!$D$22)*$AE$5*$Z$5))</f>
        <v>0</v>
      </c>
      <c r="FS173">
        <f>IF($Z$6=0,0,IF(BO173&lt;=0,0,('LED Curve'!$D$19*(BO173/$Z$6)^3+'LED Curve'!$D$20*(BO173/$Z$6)^2+'LED Curve'!$D$21*(BO173/$Z$6)^1+'LED Curve'!$D$22)*$AE$6*$Z$6))</f>
        <v>0</v>
      </c>
      <c r="FU173">
        <f>IF($W$2=0,0,IF(BQ173&lt;=0,0,('LED Curve'!$D$19*(BQ173/$W$2)^3+'LED Curve'!$D$20*(BQ173/$W$2)^2+'LED Curve'!$D$21*(BQ173/$W$2)^1+'LED Curve'!$D$22)*$AC$2*$W$2))</f>
        <v>842.7919659515652</v>
      </c>
      <c r="FV173">
        <f>IF($W$3=0,0,IF(BR173&lt;=0,0,('LED Curve'!$D$19*(BR173/$W$3)^3+'LED Curve'!$D$20*(BR173/$W$3)^2+'LED Curve'!$D$21*(BR173/$W$3)^1+'LED Curve'!$D$22)*$AC$3*$W$3))</f>
        <v>2106.979914878913</v>
      </c>
      <c r="FW173">
        <f>IF($W$4=0,0,IF(BS173&lt;=0,0,('LED Curve'!$D$19*(BS173/$W$4)^3+'LED Curve'!$D$20*(BS173/$W$4)^2+'LED Curve'!$D$21*(BS173/$W$4)^1+'LED Curve'!$D$22)*$AC$4*$W$4))</f>
        <v>0</v>
      </c>
      <c r="FX173">
        <f>IF($W$5=0,0,IF(BT173&lt;=0,0,('LED Curve'!$D$19*(BT173/$W$5)^3+'LED Curve'!$D$20*(BT173/$W$5)^2+'LED Curve'!$D$21*(BT173/$W$5)^1+'LED Curve'!$D$22)*$AC$5*$W$5))</f>
        <v>0</v>
      </c>
      <c r="FY173">
        <f>IF($W$6=0,0,IF(BU173&lt;=0,0,('LED Curve'!$D$19*(BU173/$W$6)^3+'LED Curve'!$D$20*(BU173/$W$6)^2+'LED Curve'!$D$21*(BU173/$W$6)^1+'LED Curve'!$D$22)*$AC$6*$W$6))</f>
        <v>0</v>
      </c>
      <c r="FZ173">
        <f>IF($Z$2=0,0,IF(BV173&lt;=0,0,('LED Curve'!$D$19*(BV173/$Z$2)^3+'LED Curve'!$D$20*(BV173/$Z$2)^2+'LED Curve'!$D$21*(BV173/$Z$2)^1+'LED Curve'!$D$22)*$AE$2*$Z$2))</f>
        <v>0</v>
      </c>
      <c r="GA173">
        <f>IF($Z$3=0,0,IF(BW173&lt;=0,0,('LED Curve'!$D$19*(BW173/$Z$3)^3+'LED Curve'!$D$20*(BW173/$Z$3)^2+'LED Curve'!$D$21*(BW173/$Z$3)^1+'LED Curve'!$D$22)*$AE$3*$Z$3))</f>
        <v>0</v>
      </c>
      <c r="GB173">
        <f>IF($Z$4=0,0,IF(BX173&lt;=0,0,('LED Curve'!$D$19*(BX173/$Z$4)^3+'LED Curve'!$D$20*(BX173/$Z$4)^2+'LED Curve'!$D$21*(BX173/$Z$4)^1+'LED Curve'!$D$22)*$AE$4*$Z$4))</f>
        <v>0</v>
      </c>
      <c r="GC173">
        <f>IF($Z$5=0,0,IF(BY173&lt;=0,0,('LED Curve'!$D$19*(BY173/$Z$5)^3+'LED Curve'!$D$20*(BY173/$Z$5)^2+'LED Curve'!$D$21*(BY173/$Z$5)^1+'LED Curve'!$D$22)*$AE$5*$Z$5))</f>
        <v>0</v>
      </c>
      <c r="GD173">
        <f>IF($Z$6=0,0,IF(BZ173&lt;=0,0,('LED Curve'!$D$19*(BZ173/$Z$6)^3+'LED Curve'!$D$20*(BZ173/$Z$6)^2+'LED Curve'!$D$21*(BZ173/$Z$6)^1+'LED Curve'!$D$22)*$AE$6*$Z$6))</f>
        <v>0</v>
      </c>
      <c r="GF173">
        <f>IF($W$2=0,0,IF(CB173&lt;=0,0,('LED Curve'!$D$19*(CB173/$W$2)^3+'LED Curve'!$D$20*(CB173/$W$2)^2+'LED Curve'!$D$21*(CB173/$W$2)^1+'LED Curve'!$D$22)*$AC$2*$W$2))</f>
        <v>855.17791324879124</v>
      </c>
      <c r="GG173">
        <f>IF($W$3=0,0,IF(CC173&lt;=0,0,('LED Curve'!$D$19*(CC173/$W$3)^3+'LED Curve'!$D$20*(CC173/$W$3)^2+'LED Curve'!$D$21*(CC173/$W$3)^1+'LED Curve'!$D$22)*$AC$3*$W$3))</f>
        <v>2137.9447831219782</v>
      </c>
      <c r="GH173">
        <f>IF($W$4=0,0,IF(CD173&lt;=0,0,('LED Curve'!$D$19*(CD173/$W$4)^3+'LED Curve'!$D$20*(CD173/$W$4)^2+'LED Curve'!$D$21*(CD173/$W$4)^1+'LED Curve'!$D$22)*$AC$4*$W$4))</f>
        <v>1924.1503048097802</v>
      </c>
      <c r="GI173">
        <f>IF($W$5=0,0,IF(CE173&lt;=0,0,('LED Curve'!$D$19*(CE173/$W$5)^3+'LED Curve'!$D$20*(CE173/$W$5)^2+'LED Curve'!$D$21*(CE173/$W$5)^1+'LED Curve'!$D$22)*$AC$5*$W$5))</f>
        <v>0</v>
      </c>
      <c r="GJ173">
        <f>IF($W$6=0,0,IF(CF173&lt;=0,0,('LED Curve'!$D$19*(CF173/$W$6)^3+'LED Curve'!$D$20*(CF173/$W$6)^2+'LED Curve'!$D$21*(CF173/$W$6)^1+'LED Curve'!$D$22)*$AC$6*$W$6))</f>
        <v>0</v>
      </c>
      <c r="GK173">
        <f>IF($Z$2=0,0,IF(CG173&lt;=0,0,('LED Curve'!$D$19*(CG173/$Z$2)^3+'LED Curve'!$D$20*(CG173/$Z$2)^2+'LED Curve'!$D$21*(CG173/$Z$2)^1+'LED Curve'!$D$22)*$AE$2*$Z$2))</f>
        <v>0</v>
      </c>
      <c r="GL173">
        <f>IF($Z$3=0,0,IF(CH173&lt;=0,0,('LED Curve'!$D$19*(CH173/$Z$3)^3+'LED Curve'!$D$20*(CH173/$Z$3)^2+'LED Curve'!$D$21*(CH173/$Z$3)^1+'LED Curve'!$D$22)*$AE$3*$Z$3))</f>
        <v>0</v>
      </c>
      <c r="GM173">
        <f>IF($Z$4=0,0,IF(CI173&lt;=0,0,('LED Curve'!$D$19*(CI173/$Z$4)^3+'LED Curve'!$D$20*(CI173/$Z$4)^2+'LED Curve'!$D$21*(CI173/$Z$4)^1+'LED Curve'!$D$22)*$AE$4*$Z$4))</f>
        <v>0</v>
      </c>
      <c r="GN173">
        <f>IF($Z$5=0,0,IF(CJ173&lt;=0,0,('LED Curve'!$D$19*(CJ173/$Z$5)^3+'LED Curve'!$D$20*(CJ173/$Z$5)^2+'LED Curve'!$D$21*(CJ173/$Z$5)^1+'LED Curve'!$D$22)*$AE$5*$Z$5))</f>
        <v>0</v>
      </c>
      <c r="GO173">
        <f>IF($Z$6=0,0,IF(CK173&lt;=0,0,('LED Curve'!$D$19*(CK173/$Z$6)^3+'LED Curve'!$D$20*(CK173/$Z$6)^2+'LED Curve'!$D$21*(CK173/$Z$6)^1+'LED Curve'!$D$22)*$AE$6*$Z$6))</f>
        <v>0</v>
      </c>
      <c r="GQ173">
        <f t="shared" si="338"/>
        <v>2909.3895754726641</v>
      </c>
      <c r="GR173">
        <f t="shared" si="266"/>
        <v>1144.4936900550861</v>
      </c>
      <c r="GS173">
        <f t="shared" si="339"/>
        <v>2949.771880830478</v>
      </c>
      <c r="GT173">
        <f t="shared" si="267"/>
        <v>641.54596399136244</v>
      </c>
      <c r="GU173">
        <f t="shared" si="340"/>
        <v>4917.2730011805497</v>
      </c>
      <c r="GV173">
        <f t="shared" si="268"/>
        <v>2355.1609566222123</v>
      </c>
    </row>
    <row r="174" spans="1:204" ht="16.899999999999999">
      <c r="A174">
        <v>163</v>
      </c>
      <c r="B174">
        <f t="shared" si="229"/>
        <v>5.3059895833333336E-3</v>
      </c>
      <c r="C174" s="50">
        <f t="shared" si="230"/>
        <v>137.46183075349705</v>
      </c>
      <c r="D174" s="50">
        <f t="shared" si="231"/>
        <v>152.89092305944115</v>
      </c>
      <c r="E174" s="50">
        <f t="shared" si="232"/>
        <v>168.32001536538527</v>
      </c>
      <c r="G174" s="52">
        <f t="shared" si="233"/>
        <v>2.1819338214840802</v>
      </c>
      <c r="H174" s="52">
        <f t="shared" si="234"/>
        <v>2.4268400485625579</v>
      </c>
      <c r="I174" s="52">
        <f t="shared" si="235"/>
        <v>2.671746275641036</v>
      </c>
      <c r="J174" s="52">
        <f>IF(C174&lt;Calculation!D$19,0,G174)</f>
        <v>2.1819338214840802</v>
      </c>
      <c r="K174" s="52">
        <f>IF(D174&lt;Calculation!D$19,0,H174)</f>
        <v>2.4268400485625579</v>
      </c>
      <c r="L174" s="52">
        <f>IF(E174&lt;Calculation!D$19,0,I174)</f>
        <v>2.671746275641036</v>
      </c>
      <c r="M174" s="52">
        <f>IF(IF(C174&lt;Calculation!D$19,0,C174*(R$3/(R$2+R$3)))&gt;0,$H$2*SIN(2*PI()*$E$2*B174)+$H$5,0)</f>
        <v>2.198338315975453</v>
      </c>
      <c r="N174" s="52">
        <f>IF(IF(D174&lt;Calculation!D$19,0,D174*(R$3/(R$2+R$3)))&gt;0,$J$2*SIN(2*PI()*$E$2*B174)+$J$5,0)</f>
        <v>2.2491166363268209</v>
      </c>
      <c r="O174" s="52">
        <f>IF(IF(E174&lt;Calculation!D$19,0,E174*(R$3/(R$2+R$3)))&gt;0,$L$2*SIN(2*PI()*$E$2*B174)+$L$5,0)</f>
        <v>2.3064423823260851</v>
      </c>
      <c r="Q174" s="55">
        <f>(M174/Design!C$43)*10^3</f>
        <v>244.25981288616146</v>
      </c>
      <c r="R174" s="55">
        <f>(N174/Design!C$43)*10^3</f>
        <v>249.90184848075788</v>
      </c>
      <c r="S174" s="55">
        <f>(O174/Design!C$43)*10^3</f>
        <v>256.27137581400945</v>
      </c>
      <c r="U174" s="55">
        <f>(($H$2*SIN(2*PI()*$E$2*B174)+$H$5)/Design!C$43)*10^3</f>
        <v>244.25981288616146</v>
      </c>
      <c r="V174" s="55">
        <f>(($J$2*SIN(2*PI()*$E$2*B174)+$J$5)/Design!C$43)*10^3</f>
        <v>249.90184848075788</v>
      </c>
      <c r="W174" s="55">
        <f>(($L$2*SIN(2*PI()*$E$2*B174)+$L$5)/Design!C$43)*10^3</f>
        <v>256.27137581400945</v>
      </c>
      <c r="Y174" s="99">
        <f>IF(C174&lt;('LED Curve'!$D$14*(U174/$W$2)^3+'LED Curve'!$D$15*(U174/$W$2)^2+'LED Curve'!$D$16*(U174/$W$2)^1+'LED Curve'!$D$17)*$AC$2+((R$5-1)*Design!C$18),0,         ('LED Curve'!$D$14*(U174/$W$2)^3+'LED Curve'!$D$15*(U174/$W$2)^2+'LED Curve'!$D$16*(U174/$W$2)^1+'LED Curve'!$D$17)*$AC$2)</f>
        <v>26.919572606914691</v>
      </c>
      <c r="Z174" s="99">
        <f>IF(Y174=0,0,IF(C174&lt;Y174+('LED Curve'!$D$14*(U174/$W$3)^3+'LED Curve'!$D$15*(U174/$W$3)^2+'LED Curve'!$D$16*(U174/$W$3)^1+'LED Curve'!$D$17)*$AC$3+((R$5-2)*Design!C$18),0,         ('LED Curve'!$D$14*(U174/$W$3)^3+'LED Curve'!$D$15*(U174/$W$3)^2+'LED Curve'!$D$16*(U174/$W$3)^1+'LED Curve'!$D$17)*$AC$3))</f>
        <v>67.298931517286732</v>
      </c>
      <c r="AA174" s="99">
        <f>IF(Z174=0,0,IF(C174&lt;(SUM(Y174:Z174)+('LED Curve'!$D$14*(U174/$W$4)^3+'LED Curve'!$D$15*(U174/$W$4)^2+'LED Curve'!$D$16*(U174/$W$4)^1+'LED Curve'!$D$17)*$AC$4+((R$5-3)*Design!C$18)),0,         ('LED Curve'!$D$14*(U174/$W$4)^3+'LED Curve'!$D$15*(U174/$W$4)^2+'LED Curve'!$D$16*(U174/$W$4)^1+'LED Curve'!$D$17)*$AC$4))</f>
        <v>0</v>
      </c>
      <c r="AB174" s="99">
        <f>IF(AA174=0,0,IF(C174&lt;(SUM(Y174:AA174)+('LED Curve'!$D$14*(U174/$W$5)^3+'LED Curve'!$D$15*(U174/$W$5)^2+'LED Curve'!$D$16*(U174/$W$5)^1+'LED Curve'!$D$17)*$AC$5+((R$5-4)*Design!C$18)),0,         ('LED Curve'!$D$14*(U174/$W$5)^3+'LED Curve'!$D$15*(U174/$W$5)^2+'LED Curve'!$D$16*(U174/$W$5)^1+'LED Curve'!$D$17)*$AC$5))</f>
        <v>0</v>
      </c>
      <c r="AC174" s="99">
        <f>IF(AB174=0,0,IF(C174&lt;(SUM(Y174:AB174)+ ('LED Curve'!$D$14*(U174/$W$6)^3+'LED Curve'!$D$15*(U174/$W$6)^2+'LED Curve'!$D$16*(U174/$W$6)^1+'LED Curve'!$D$17)*$AC$6+((R$5-5)*Design!C$18)),0,         ('LED Curve'!$D$14*(U174/$W$6)^3+'LED Curve'!$D$15*(U174/$W$6)^2+'LED Curve'!$D$16*(U174/$W$6)^1+'LED Curve'!$D$17)*$AC$6))</f>
        <v>0</v>
      </c>
      <c r="AD174" s="99">
        <f>IF(AC174=0,0,IF(C174&lt;(SUM(Y174:AC174)+('LED Curve'!$D$14*(U174/$Z$2)^3+'LED Curve'!$D$15*(U174/$Z$2)^2+'LED Curve'!$D$16*(U174/$Z$2)^1+'LED Curve'!$D$17)*$AE$2+((R$5-6)*Design!C$18)),0,         ('LED Curve'!$D$14*(U174/$Z$2)^3+'LED Curve'!$D$15*(U174/$Z$2)^2+'LED Curve'!$D$16*(U174/$Z$2)^1+'LED Curve'!$D$17)*$AE$2))</f>
        <v>0</v>
      </c>
      <c r="AE174" s="99">
        <f>IF(AD174=0,0,IF(C174&lt;(SUM(Y174:AD174)+('LED Curve'!$D$14*(U174/$Z$3)^3+'LED Curve'!$D$15*(U174/$Z$3)^2+'LED Curve'!$D$16*(U174/$Z$3)^1+'LED Curve'!$D$17)*$AE$3+((R$5-7)*Design!C$18)),0,         ('LED Curve'!$D$14*(U174/$Z$3)^3+'LED Curve'!$D$15*(U174/$Z$3)^2+'LED Curve'!$D$16*(U174/$Z$3)^1+'LED Curve'!$D$17)*$AE$3))</f>
        <v>0</v>
      </c>
      <c r="AF174" s="99">
        <f>IF(AE174=0,0,IF(C174&lt;(SUM(Y174:AE174)+('LED Curve'!$D$14*(U174/$Z$4)^3+'LED Curve'!$D$15*(U174/$Z$4)^2+'LED Curve'!$D$16*(U174/$Z$4)^1+'LED Curve'!$D$17)*$AE$4+((R$5-8)*Design!C$18)),0,         ('LED Curve'!$D$14*(U174/$Z$4)^3+'LED Curve'!$D$15*(U174/$Z$4)^2+'LED Curve'!$D$16*(U174/$Z$4)^1+'LED Curve'!$D$17)*$AE$4))</f>
        <v>0</v>
      </c>
      <c r="AG174" s="99">
        <f>IF(AF174=0,0,IF(C174&lt;(SUM(Y174:AF174)+('LED Curve'!$D$14*(U174/$Z$5)^3+'LED Curve'!$D$15*(U174/$Z$5)^2+'LED Curve'!$D$16*(U174/$Z$5)^1+'LED Curve'!$D$17)*$AE$5+((R$5-9)*Design!C$18)),0,         ('LED Curve'!$D$14*(U174/$Z$5)^3+'LED Curve'!$D$15*(U174/$Z$5)^2+'LED Curve'!$D$16*(U174/$Z$5)^1+'LED Curve'!$D$17)*$AE$5))</f>
        <v>0</v>
      </c>
      <c r="AH174" s="99">
        <f>IF(AG174=0,0,IF(C174&lt;(SUM(Y174:AG174)+('LED Curve'!$D$14*(U174/$Z$6)^3+'LED Curve'!$D$15*(U174/$Z$6)^2+'LED Curve'!$D$16*(U174/$Z$6)^1+'LED Curve'!$D$17)*$AE$6+((R$5-10)*Design!C$18)),0,         ('LED Curve'!$D$14*(U174/$Z$6)^3+'LED Curve'!$D$15*(U174/$Z$6)^2+'LED Curve'!$D$16*(U174/$Z$6)^1+'LED Curve'!$D$17)*$AE$6))</f>
        <v>0</v>
      </c>
      <c r="AI174">
        <f t="shared" si="269"/>
        <v>94.218504124201417</v>
      </c>
      <c r="AJ174" s="57">
        <f>IF(D174&lt;('LED Curve'!$D$14*(V174/$W$2)^3+'LED Curve'!$D$15*(V174/$W$2)^2+'LED Curve'!$D$16*(V174/$W$2)^1+'LED Curve'!$D$17)*$AC$2+((R$5-1)*Design!C$18),0,         ('LED Curve'!$D$14*(V174/$W$2)^3+'LED Curve'!$D$15*(V174/$W$2)^2+'LED Curve'!$D$16*(V174/$W$2)^1+'LED Curve'!$D$17)*$AC$2)</f>
        <v>26.946768901560024</v>
      </c>
      <c r="AK174" s="57">
        <f>IF(AJ174=0,0,IF(D174&lt;AJ174+('LED Curve'!$D$14*(V174/$W$3)^3+'LED Curve'!$D$15*(V174/$W$3)^2+'LED Curve'!$D$16*(V174/$W$3)^1+'LED Curve'!$D$17)*$AC$3+((R$5-1)*Design!C$18),0,         ('LED Curve'!$D$14*(V174/$W$3)^3+'LED Curve'!$D$15*(V174/$W$3)^2+'LED Curve'!$D$16*(V174/$W$3)^1+'LED Curve'!$D$17)*$AC$3))</f>
        <v>67.366922253900057</v>
      </c>
      <c r="AL174" s="57">
        <f>IF(AK174=0,0,IF(D174&lt;(SUM(AJ174:AK174)+('LED Curve'!$D$14*(V174/$W$4)^3+'LED Curve'!$D$15*(V174/$W$4)^2+'LED Curve'!$D$16*(V174/$W$4)^1+'LED Curve'!$D$17)*$AC$4+((R$5-1)*Design!C$18)),0,         ('LED Curve'!$D$14*(V174/$W$4)^3+'LED Curve'!$D$15*(V174/$W$4)^2+'LED Curve'!$D$16*(V174/$W$4)^1+'LED Curve'!$D$17)*$AC$4))</f>
        <v>0</v>
      </c>
      <c r="AM174" s="57">
        <f>IF(AL174=0,0,IF(D174&lt;(SUM(AJ174:AL174)+('LED Curve'!$D$14*(V174/$W$5)^3+'LED Curve'!$D$15*(V174/$W$5)^2+'LED Curve'!$D$16*(V174/$W$5)^1+'LED Curve'!$D$17)*$AC$5+((R$5-1)*Design!C$18)),0,         ('LED Curve'!$D$14*(V174/$W$5)^3+'LED Curve'!$D$15*(V174/$W$5)^2+'LED Curve'!$D$16*(V174/$W$5)^1+'LED Curve'!$D$17)*$AC$5))</f>
        <v>0</v>
      </c>
      <c r="AN174" s="57">
        <f>IF(AM174=0,0,IF(D174&lt;(SUM(AJ174:AM174)+ ('LED Curve'!$D$14*(V174/$W$6)^3+'LED Curve'!$D$15*(V174/$W$6)^2+'LED Curve'!$D$16*(V174/$W$6)^1+'LED Curve'!$D$17)*$AC$6+((R$5-1)*Design!C$18)),0,         ('LED Curve'!$D$14*(V174/$W$6)^3+'LED Curve'!$D$15*(V174/$W$6)^2+'LED Curve'!$D$16*(V174/$W$6)^1+'LED Curve'!$D$17)*$AC$6))</f>
        <v>0</v>
      </c>
      <c r="AO174" s="57">
        <f>IF(AN174=0,0,IF(D174&lt;(SUM(AJ174:AN174)+('LED Curve'!$D$14*(V174/$Z$2)^3+'LED Curve'!$D$15*(V174/$Z$2)^2+'LED Curve'!$D$16*(V174/$Z$2)^1+'LED Curve'!$D$17)*$AE$2+((R$5-1)*Design!C$18)),0,         ('LED Curve'!$D$14*(V174/$Z$2)^3+'LED Curve'!$D$15*(V174/$Z$2)^2+'LED Curve'!$D$16*(V174/$Z$2)^1+'LED Curve'!$D$17)*$AE$2))</f>
        <v>0</v>
      </c>
      <c r="AP174" s="57">
        <f>IF(AO174=0,0,IF(D174&lt;(SUM(AJ174:AO174)+('LED Curve'!$D$14*(V174/$Z$3)^3+'LED Curve'!$D$15*(V174/$Z$3)^2+'LED Curve'!$D$16*(V174/$Z$3)^1+'LED Curve'!$D$17)*$AE$3+((R$5-1)*Design!C$18)),0,         ('LED Curve'!$D$14*(V174/$Z$3)^3+'LED Curve'!$D$15*(V174/$Z$3)^2+'LED Curve'!$D$16*(V174/$Z$3)^1+'LED Curve'!$D$17)*$AE$3))</f>
        <v>0</v>
      </c>
      <c r="AQ174" s="57">
        <f>IF(AP174=0,0,IF(D174&lt;(SUM(AJ174:AP174)+('LED Curve'!$D$14*(V174/$Z$4)^3+'LED Curve'!$D$15*(V174/$Z$4)^2+'LED Curve'!$D$16*(V174/$Z$4)^1+'LED Curve'!$D$17)*$AE$4+((R$5-1)*Design!C$18)),0,         ('LED Curve'!$D$14*(V174/$Z$4)^3+'LED Curve'!$D$15*(V174/$Z$4)^2+'LED Curve'!$D$16*(V174/$Z$4)^1+'LED Curve'!$D$17)*$AE$4))</f>
        <v>0</v>
      </c>
      <c r="AR174" s="57">
        <f>IF(AQ174=0,0,IF(D174&lt;(SUM(AJ174:AQ174)+('LED Curve'!$D$14*(V174/$Z$5)^3+'LED Curve'!$D$15*(V174/$Z$5)^2+'LED Curve'!$D$16*(V174/$Z$5)^1+'LED Curve'!$D$17)*$AE$5+((R$5-1)*Design!C$18)),0,         ('LED Curve'!$D$14*(V174/$Z$5)^3+'LED Curve'!$D$15*(V174/$Z$5)^2+'LED Curve'!$D$16*(V174/$Z$5)^1+'LED Curve'!$D$17)*$AE$5))</f>
        <v>0</v>
      </c>
      <c r="AS174" s="57">
        <f>IF(AR174=0,0,IF(D174&lt;(SUM(AJ174:AR174)+('LED Curve'!$D$14*(V174/$Z$6)^3+'LED Curve'!$D$15*(V174/$Z$6)^2+'LED Curve'!$D$16*(V174/$Z$6)^1+'LED Curve'!$D$17)*$AE$6+((R$5-1)*Design!C$18)),0,         ('LED Curve'!$D$14*(V174/$Z$6)^3+'LED Curve'!$D$15*(V174/$Z$6)^2+'LED Curve'!$D$16*(V174/$Z$6)^1+'LED Curve'!$D$17)*$AE$6))</f>
        <v>0</v>
      </c>
      <c r="AU174" s="59">
        <f>IF(E174&lt;('LED Curve'!$D$14*(W174/$W$2)^3+'LED Curve'!$D$15*(W174/$W$2)^2+'LED Curve'!$D$16*(W174/$W$2)^1+'LED Curve'!$D$17)*$AC$2+((R$5-1)*Design!C$18),0,         ('LED Curve'!$D$14*(W174/$W$2)^3+'LED Curve'!$D$15*(W174/$W$2)^2+'LED Curve'!$D$16*(W174/$W$2)^1+'LED Curve'!$D$17)*$AC$2)</f>
        <v>26.967544276799682</v>
      </c>
      <c r="AV174" s="59">
        <f>IF(AU174=0,0,IF(E174&lt;AU174+('LED Curve'!$D$14*(W174/$W$3)^3+'LED Curve'!$D$15*(W174/$W$3)^2+'LED Curve'!$D$16*(W174/$W$3)^1+'LED Curve'!$D$17)*$AC$3+((R$5-2)*Design!C$18),0,         ('LED Curve'!$D$14*(W174/$W$3)^3+'LED Curve'!$D$15*(W174/$W$3)^2+'LED Curve'!$D$16*(W174/$W$3)^1+'LED Curve'!$D$17)*$AC$3))</f>
        <v>67.4188606919992</v>
      </c>
      <c r="AW174" s="59">
        <f>IF(AV174=0,0,IF(E174&lt;(SUM(AU174:AV174)+('LED Curve'!$D$14*(W174/$W$4)^3+'LED Curve'!$D$15*(W174/$W$4)^2+'LED Curve'!$D$16*(W174/$W$4)^1+'LED Curve'!$D$17)*$AC$4+((R$5-3)*Design!C$18)),0,         ('LED Curve'!$D$14*(W174/$W$4)^3+'LED Curve'!$D$15*(W174/$W$4)^2+'LED Curve'!$D$16*(W174/$W$4)^1+'LED Curve'!$D$17)*$AC$4))</f>
        <v>60.676974622799285</v>
      </c>
      <c r="AX174" s="59">
        <f>IF(AW174=0,0,IF(E174&lt;(SUM(AU174:AW174)+('LED Curve'!$D$14*(W174/$W$5)^3+'LED Curve'!$D$15*(W174/$W$5)^2+'LED Curve'!$D$16*(W174/$W$5)^1+'LED Curve'!$D$17)*$AC$5+((R$5-4)*Design!C$18)),0,         ('LED Curve'!$D$14*(W174/$W$5)^3+'LED Curve'!$D$15*(W174/$W$5)^2+'LED Curve'!$D$16*(W174/$W$5)^1+'LED Curve'!$D$17)*$AC$5))</f>
        <v>0</v>
      </c>
      <c r="AY174" s="59">
        <f>IF(AX174=0,0,IF(E174&lt;(SUM(AU174:AX174)+ ('LED Curve'!$D$14*(W174/$W$6)^3+'LED Curve'!$D$15*(W174/$W$6)^2+'LED Curve'!$D$16*(W174/$W$6)^1+'LED Curve'!$D$17)*$AC$6+((R$5-5)*Design!C$18)),0,         ('LED Curve'!$D$14*(W174/$W$6)^3+'LED Curve'!$D$15*(W174/$W$6)^2+'LED Curve'!$D$16*(W174/$W$6)^1+'LED Curve'!$D$17)*$AC$6))</f>
        <v>0</v>
      </c>
      <c r="AZ174" s="59">
        <f>IF(AY174=0,0,IF(E174&lt;(SUM(AU174:AY174)+('LED Curve'!$D$14*(W174/$Z$2)^3+'LED Curve'!$D$15*(W174/$Z$2)^2+'LED Curve'!$D$16*(W174/$Z$2)^1+'LED Curve'!$D$17)*$AE$2+((R$5-6)*Design!C$18)),0,         ('LED Curve'!$D$14*(W174/$Z$2)^3+'LED Curve'!$D$15*(W174/$Z$2)^2+'LED Curve'!$D$16*(W174/$Z$2)^1+'LED Curve'!$D$17)*$AE$2))</f>
        <v>0</v>
      </c>
      <c r="BA174" s="59">
        <f>IF(AZ174=0,0,IF(E174&lt;(SUM(AU174:AZ174)+('LED Curve'!$D$14*(W174/$Z$3)^3+'LED Curve'!$D$15*(W174/$Z$3)^2+'LED Curve'!$D$16*(W174/$Z$3)^1+'LED Curve'!$D$17)*$AE$3+((R$5-7)*Design!C$18)),0,         ('LED Curve'!$D$14*(W174/$Z$3)^3+'LED Curve'!$D$15*(W174/$Z$3)^2+'LED Curve'!$D$16*(W174/$Z$3)^1+'LED Curve'!$D$17)*$AE$3))</f>
        <v>0</v>
      </c>
      <c r="BB174" s="59">
        <f>IF(BA174=0,0,IF(E174&lt;(SUM(AU174:BA174)+('LED Curve'!$D$14*(W174/$Z$4)^3+'LED Curve'!$D$15*(W174/$Z$4)^2+'LED Curve'!$D$16*(W174/$Z$4)^1+'LED Curve'!$D$17)*$AE$4+((R$5-8)*Design!C$18)),0,         ('LED Curve'!$D$14*(W174/$Z$4)^3+'LED Curve'!$D$15*(W174/$Z$4)^2+'LED Curve'!$D$16*(W174/$Z$4)^1+'LED Curve'!$D$17)*$AE$4))</f>
        <v>0</v>
      </c>
      <c r="BC174" s="59">
        <f>IF(BB174=0,0,IF(E174&lt;(SUM(AU174:BB174)+('LED Curve'!$D$14*(W174/$Z$5)^3+'LED Curve'!$D$15*(W174/$Z$5)^2+'LED Curve'!$D$16*(W174/$Z$5)^1+'LED Curve'!$D$17)*$AE$5+((R$5-9)*Design!C$18)),0,         ('LED Curve'!$D$14*(W174/$Z$5)^3+'LED Curve'!$D$15*(W174/$Z$5)^2+'LED Curve'!$D$16*(W174/$Z$5)^1+'LED Curve'!$D$17)*$AE$5))</f>
        <v>0</v>
      </c>
      <c r="BD174" s="59">
        <f>IF(BC174=0,0,IF(E174&lt;(SUM(AU174:BC174)+('LED Curve'!$D$14*(W174/$Z$6)^3+'LED Curve'!$D$15*(W174/$Z$6)^2+'LED Curve'!$D$16*(W174/$Z$6)^1+'LED Curve'!$D$17)*$AE$6+((R$5-10)*Design!C$18)),0,         ('LED Curve'!$D$14*(W174/$Z$6)^3+'LED Curve'!$D$15*(W174/$Z$6)^2+'LED Curve'!$D$16*(W174/$Z$6)^1+'LED Curve'!$D$17)*$AE$6))</f>
        <v>0</v>
      </c>
      <c r="BE174">
        <f t="shared" si="270"/>
        <v>155.06337959159816</v>
      </c>
      <c r="BF174" s="64">
        <f t="shared" si="236"/>
        <v>244.25981288616146</v>
      </c>
      <c r="BG174" s="64">
        <f t="shared" si="237"/>
        <v>244.25981288616146</v>
      </c>
      <c r="BH174" s="64">
        <f t="shared" si="238"/>
        <v>0</v>
      </c>
      <c r="BI174" s="64">
        <f t="shared" si="239"/>
        <v>0</v>
      </c>
      <c r="BJ174" s="64">
        <f t="shared" si="240"/>
        <v>0</v>
      </c>
      <c r="BK174" s="64">
        <f t="shared" si="241"/>
        <v>0</v>
      </c>
      <c r="BL174" s="64">
        <f t="shared" si="242"/>
        <v>0</v>
      </c>
      <c r="BM174" s="64">
        <f t="shared" si="243"/>
        <v>0</v>
      </c>
      <c r="BN174" s="64">
        <f t="shared" si="244"/>
        <v>0</v>
      </c>
      <c r="BO174" s="64">
        <f t="shared" si="245"/>
        <v>0</v>
      </c>
      <c r="BQ174" s="67">
        <f t="shared" si="246"/>
        <v>249.90184848075788</v>
      </c>
      <c r="BR174" s="67">
        <f t="shared" si="247"/>
        <v>249.90184848075788</v>
      </c>
      <c r="BS174" s="67">
        <f t="shared" si="248"/>
        <v>0</v>
      </c>
      <c r="BT174" s="67">
        <f t="shared" si="249"/>
        <v>0</v>
      </c>
      <c r="BU174" s="67">
        <f t="shared" si="250"/>
        <v>0</v>
      </c>
      <c r="BV174" s="67">
        <f t="shared" si="251"/>
        <v>0</v>
      </c>
      <c r="BW174" s="67">
        <f t="shared" si="252"/>
        <v>0</v>
      </c>
      <c r="BX174" s="67">
        <f t="shared" si="253"/>
        <v>0</v>
      </c>
      <c r="BY174" s="67">
        <f t="shared" si="254"/>
        <v>0</v>
      </c>
      <c r="BZ174" s="67">
        <f t="shared" si="255"/>
        <v>0</v>
      </c>
      <c r="CB174" s="70">
        <f t="shared" si="256"/>
        <v>256.27137581400945</v>
      </c>
      <c r="CC174" s="70">
        <f t="shared" si="257"/>
        <v>256.27137581400945</v>
      </c>
      <c r="CD174" s="70">
        <f t="shared" si="258"/>
        <v>256.27137581400945</v>
      </c>
      <c r="CE174" s="70">
        <f t="shared" si="259"/>
        <v>0</v>
      </c>
      <c r="CF174" s="70">
        <f t="shared" si="260"/>
        <v>0</v>
      </c>
      <c r="CG174" s="70">
        <f t="shared" si="261"/>
        <v>0</v>
      </c>
      <c r="CH174" s="70">
        <f t="shared" si="262"/>
        <v>0</v>
      </c>
      <c r="CI174" s="70">
        <f t="shared" si="263"/>
        <v>0</v>
      </c>
      <c r="CJ174" s="70">
        <f t="shared" si="264"/>
        <v>0</v>
      </c>
      <c r="CK174" s="70">
        <f t="shared" si="265"/>
        <v>0</v>
      </c>
      <c r="CL174">
        <f t="shared" si="271"/>
        <v>768.81412744202839</v>
      </c>
      <c r="CM174" s="64">
        <f t="shared" si="272"/>
        <v>244.25981288616146</v>
      </c>
      <c r="CN174" s="64">
        <f t="shared" si="273"/>
        <v>244.25981288616146</v>
      </c>
      <c r="CO174" s="64">
        <f t="shared" si="274"/>
        <v>0</v>
      </c>
      <c r="CP174" s="64">
        <f t="shared" si="275"/>
        <v>0</v>
      </c>
      <c r="CQ174" s="64">
        <f t="shared" si="276"/>
        <v>0</v>
      </c>
      <c r="CR174" s="64">
        <f t="shared" si="277"/>
        <v>0</v>
      </c>
      <c r="CS174" s="64">
        <f t="shared" si="278"/>
        <v>0</v>
      </c>
      <c r="CT174" s="64">
        <f t="shared" si="279"/>
        <v>0</v>
      </c>
      <c r="CU174" s="64">
        <f t="shared" si="280"/>
        <v>0</v>
      </c>
      <c r="CV174" s="64">
        <f t="shared" si="281"/>
        <v>0</v>
      </c>
      <c r="CX174" s="103">
        <f t="shared" si="282"/>
        <v>249.90184848075788</v>
      </c>
      <c r="CY174" s="103">
        <f t="shared" si="283"/>
        <v>249.90184848075788</v>
      </c>
      <c r="CZ174" s="103">
        <f t="shared" si="284"/>
        <v>0</v>
      </c>
      <c r="DA174" s="103">
        <f t="shared" si="285"/>
        <v>0</v>
      </c>
      <c r="DB174" s="103">
        <f t="shared" si="286"/>
        <v>0</v>
      </c>
      <c r="DC174" s="103">
        <f t="shared" si="287"/>
        <v>0</v>
      </c>
      <c r="DD174" s="103">
        <f t="shared" si="288"/>
        <v>0</v>
      </c>
      <c r="DE174" s="103">
        <f t="shared" si="289"/>
        <v>0</v>
      </c>
      <c r="DF174" s="103">
        <f t="shared" si="290"/>
        <v>0</v>
      </c>
      <c r="DG174" s="103">
        <f t="shared" si="291"/>
        <v>0</v>
      </c>
      <c r="DI174" s="70">
        <f t="shared" si="292"/>
        <v>256.27137581400945</v>
      </c>
      <c r="DJ174" s="70">
        <f t="shared" si="293"/>
        <v>256.27137581400945</v>
      </c>
      <c r="DK174" s="70">
        <f t="shared" si="294"/>
        <v>256.27137581400945</v>
      </c>
      <c r="DL174" s="70">
        <f t="shared" si="295"/>
        <v>0</v>
      </c>
      <c r="DM174" s="70">
        <f t="shared" si="296"/>
        <v>0</v>
      </c>
      <c r="DN174" s="70">
        <f t="shared" si="297"/>
        <v>0</v>
      </c>
      <c r="DO174" s="70">
        <f t="shared" si="298"/>
        <v>0</v>
      </c>
      <c r="DP174" s="70">
        <f t="shared" si="299"/>
        <v>0</v>
      </c>
      <c r="DQ174" s="70">
        <f t="shared" si="300"/>
        <v>0</v>
      </c>
      <c r="DR174" s="70">
        <f t="shared" si="301"/>
        <v>0</v>
      </c>
      <c r="DT174">
        <f t="shared" si="302"/>
        <v>33.576401058838385</v>
      </c>
      <c r="DU174">
        <f t="shared" si="303"/>
        <v>38.207724288483675</v>
      </c>
      <c r="DV174">
        <f t="shared" si="304"/>
        <v>43.135601914722493</v>
      </c>
      <c r="DX174">
        <f t="shared" si="305"/>
        <v>1.3967582161701257</v>
      </c>
      <c r="DY174">
        <f t="shared" si="306"/>
        <v>1.4089384518460997</v>
      </c>
      <c r="DZ174">
        <f t="shared" si="307"/>
        <v>1.4223576203526582</v>
      </c>
      <c r="EB174">
        <f t="shared" si="308"/>
        <v>6.5753697679404208</v>
      </c>
      <c r="EC174">
        <f t="shared" si="309"/>
        <v>16.438424419851049</v>
      </c>
      <c r="ED174">
        <f t="shared" si="310"/>
        <v>0</v>
      </c>
      <c r="EE174">
        <f t="shared" si="311"/>
        <v>0</v>
      </c>
      <c r="EF174">
        <f t="shared" si="312"/>
        <v>0</v>
      </c>
      <c r="EG174">
        <f t="shared" si="313"/>
        <v>0</v>
      </c>
      <c r="EH174">
        <f t="shared" si="314"/>
        <v>0</v>
      </c>
      <c r="EI174">
        <f t="shared" si="315"/>
        <v>0</v>
      </c>
      <c r="EJ174">
        <f t="shared" si="316"/>
        <v>0</v>
      </c>
      <c r="EK174">
        <f t="shared" si="317"/>
        <v>0</v>
      </c>
      <c r="EM174">
        <f t="shared" si="318"/>
        <v>6.734047359083652</v>
      </c>
      <c r="EN174">
        <f t="shared" si="319"/>
        <v>16.835118397709127</v>
      </c>
      <c r="EO174">
        <f t="shared" si="320"/>
        <v>0</v>
      </c>
      <c r="EP174">
        <f t="shared" si="321"/>
        <v>0</v>
      </c>
      <c r="EQ174">
        <f t="shared" si="322"/>
        <v>0</v>
      </c>
      <c r="ER174">
        <f t="shared" si="323"/>
        <v>0</v>
      </c>
      <c r="ES174">
        <f t="shared" si="324"/>
        <v>0</v>
      </c>
      <c r="ET174">
        <f t="shared" si="325"/>
        <v>0</v>
      </c>
      <c r="EU174">
        <f t="shared" si="326"/>
        <v>0</v>
      </c>
      <c r="EV174">
        <f t="shared" si="327"/>
        <v>0</v>
      </c>
      <c r="EX174">
        <f t="shared" si="328"/>
        <v>6.9110096741406704</v>
      </c>
      <c r="EY174">
        <f t="shared" si="329"/>
        <v>17.277524185351673</v>
      </c>
      <c r="EZ174">
        <f t="shared" si="330"/>
        <v>15.549771766816511</v>
      </c>
      <c r="FA174">
        <f t="shared" si="331"/>
        <v>0</v>
      </c>
      <c r="FB174">
        <f t="shared" si="332"/>
        <v>0</v>
      </c>
      <c r="FC174">
        <f t="shared" si="333"/>
        <v>0</v>
      </c>
      <c r="FD174">
        <f t="shared" si="334"/>
        <v>0</v>
      </c>
      <c r="FE174">
        <f t="shared" si="335"/>
        <v>0</v>
      </c>
      <c r="FF174">
        <f t="shared" si="336"/>
        <v>0</v>
      </c>
      <c r="FG174">
        <f t="shared" si="337"/>
        <v>0</v>
      </c>
      <c r="FJ174">
        <f>IF($W$2=0,0,IF(BF174&lt;=0,0,('LED Curve'!$D$19*(BF174/$W$2)^3+'LED Curve'!$D$20*(BF174/$W$2)^2+'LED Curve'!$D$21*(BF174/$W$2)^1+'LED Curve'!$D$22)*$AC$2*$W$2))</f>
        <v>828.47750484972073</v>
      </c>
      <c r="FK174">
        <f>IF($W$3=0,0,IF(BG174&lt;=0,0,('LED Curve'!$D$19*(BG174/$W$3)^3+'LED Curve'!$D$20*(BG174/$W$3)^2+'LED Curve'!$D$21*(BG174/$W$3)^1+'LED Curve'!$D$22)*$AC$3*$W$3))</f>
        <v>2071.1937621243019</v>
      </c>
      <c r="FL174">
        <f>IF($W$4=0,0,IF(BH174&lt;=0,0,('LED Curve'!$D$19*(BH174/$W$4)^3+'LED Curve'!$D$20*(BH174/$W$4)^2+'LED Curve'!$D$21*(BH174/$W$4)^1+'LED Curve'!$D$22)*$AC$4*$W$4))</f>
        <v>0</v>
      </c>
      <c r="FM174">
        <f>IF($W$5=0,0,IF(BI174&lt;=0,0,('LED Curve'!$D$19*(BI174/$W$5)^3+'LED Curve'!$D$20*(BI174/$W$5)^2+'LED Curve'!$D$21*(BI174/$W$5)^1+'LED Curve'!$D$22)*$AC$5*$W$5))</f>
        <v>0</v>
      </c>
      <c r="FN174">
        <f>IF($W$6=0,0,IF(BJ174&lt;=0,0,('LED Curve'!$D$19*(BJ174/$W$6)^3+'LED Curve'!$D$20*(BJ174/$W$6)^2+'LED Curve'!$D$21*(BJ174/$W$6)^1+'LED Curve'!$D$22)*$AC$6*$W$6))</f>
        <v>0</v>
      </c>
      <c r="FO174">
        <f>IF($Z$2=0,0,IF(BK174&lt;=0,0,('LED Curve'!$D$19*(BK174/$Z$2)^3+'LED Curve'!$D$20*(BK174/$Z$2)^2+'LED Curve'!$D$21*(BK174/$Z$2)^1+'LED Curve'!$D$22)*$AE$2*$Z$2))</f>
        <v>0</v>
      </c>
      <c r="FP174">
        <f>IF($Z$3=0,0,IF(BL174&lt;=0,0,('LED Curve'!$D$19*(BL174/$Z$3)^3+'LED Curve'!$D$20*(BL174/$Z$3)^2+'LED Curve'!$D$21*(BL174/$Z$3)^1+'LED Curve'!$D$22)*$AE$3*$Z$3))</f>
        <v>0</v>
      </c>
      <c r="FQ174">
        <f>IF($Z$4=0,0,IF(BM174&lt;=0,0,('LED Curve'!$D$19*(BM174/$Z$4)^3+'LED Curve'!$D$20*(BM174/$Z$4)^2+'LED Curve'!$D$21*(BM174/$Z$4)^1+'LED Curve'!$D$22)*$AE$4*$Z$4))</f>
        <v>0</v>
      </c>
      <c r="FR174">
        <f>IF($Z$5=0,0,IF(BN174&lt;=0,0,('LED Curve'!$D$19*(BN174/$Z$5)^3+'LED Curve'!$D$20*(BN174/$Z$5)^2+'LED Curve'!$D$21*(BN174/$Z$5)^1+'LED Curve'!$D$22)*$AE$5*$Z$5))</f>
        <v>0</v>
      </c>
      <c r="FS174">
        <f>IF($Z$6=0,0,IF(BO174&lt;=0,0,('LED Curve'!$D$19*(BO174/$Z$6)^3+'LED Curve'!$D$20*(BO174/$Z$6)^2+'LED Curve'!$D$21*(BO174/$Z$6)^1+'LED Curve'!$D$22)*$AE$6*$Z$6))</f>
        <v>0</v>
      </c>
      <c r="FU174">
        <f>IF($W$2=0,0,IF(BQ174&lt;=0,0,('LED Curve'!$D$19*(BQ174/$W$2)^3+'LED Curve'!$D$20*(BQ174/$W$2)^2+'LED Curve'!$D$21*(BQ174/$W$2)^1+'LED Curve'!$D$22)*$AC$2*$W$2))</f>
        <v>839.8344263498135</v>
      </c>
      <c r="FV174">
        <f>IF($W$3=0,0,IF(BR174&lt;=0,0,('LED Curve'!$D$19*(BR174/$W$3)^3+'LED Curve'!$D$20*(BR174/$W$3)^2+'LED Curve'!$D$21*(BR174/$W$3)^1+'LED Curve'!$D$22)*$AC$3*$W$3))</f>
        <v>2099.5860658745337</v>
      </c>
      <c r="FW174">
        <f>IF($W$4=0,0,IF(BS174&lt;=0,0,('LED Curve'!$D$19*(BS174/$W$4)^3+'LED Curve'!$D$20*(BS174/$W$4)^2+'LED Curve'!$D$21*(BS174/$W$4)^1+'LED Curve'!$D$22)*$AC$4*$W$4))</f>
        <v>0</v>
      </c>
      <c r="FX174">
        <f>IF($W$5=0,0,IF(BT174&lt;=0,0,('LED Curve'!$D$19*(BT174/$W$5)^3+'LED Curve'!$D$20*(BT174/$W$5)^2+'LED Curve'!$D$21*(BT174/$W$5)^1+'LED Curve'!$D$22)*$AC$5*$W$5))</f>
        <v>0</v>
      </c>
      <c r="FY174">
        <f>IF($W$6=0,0,IF(BU174&lt;=0,0,('LED Curve'!$D$19*(BU174/$W$6)^3+'LED Curve'!$D$20*(BU174/$W$6)^2+'LED Curve'!$D$21*(BU174/$W$6)^1+'LED Curve'!$D$22)*$AC$6*$W$6))</f>
        <v>0</v>
      </c>
      <c r="FZ174">
        <f>IF($Z$2=0,0,IF(BV174&lt;=0,0,('LED Curve'!$D$19*(BV174/$Z$2)^3+'LED Curve'!$D$20*(BV174/$Z$2)^2+'LED Curve'!$D$21*(BV174/$Z$2)^1+'LED Curve'!$D$22)*$AE$2*$Z$2))</f>
        <v>0</v>
      </c>
      <c r="GA174">
        <f>IF($Z$3=0,0,IF(BW174&lt;=0,0,('LED Curve'!$D$19*(BW174/$Z$3)^3+'LED Curve'!$D$20*(BW174/$Z$3)^2+'LED Curve'!$D$21*(BW174/$Z$3)^1+'LED Curve'!$D$22)*$AE$3*$Z$3))</f>
        <v>0</v>
      </c>
      <c r="GB174">
        <f>IF($Z$4=0,0,IF(BX174&lt;=0,0,('LED Curve'!$D$19*(BX174/$Z$4)^3+'LED Curve'!$D$20*(BX174/$Z$4)^2+'LED Curve'!$D$21*(BX174/$Z$4)^1+'LED Curve'!$D$22)*$AE$4*$Z$4))</f>
        <v>0</v>
      </c>
      <c r="GC174">
        <f>IF($Z$5=0,0,IF(BY174&lt;=0,0,('LED Curve'!$D$19*(BY174/$Z$5)^3+'LED Curve'!$D$20*(BY174/$Z$5)^2+'LED Curve'!$D$21*(BY174/$Z$5)^1+'LED Curve'!$D$22)*$AE$5*$Z$5))</f>
        <v>0</v>
      </c>
      <c r="GD174">
        <f>IF($Z$6=0,0,IF(BZ174&lt;=0,0,('LED Curve'!$D$19*(BZ174/$Z$6)^3+'LED Curve'!$D$20*(BZ174/$Z$6)^2+'LED Curve'!$D$21*(BZ174/$Z$6)^1+'LED Curve'!$D$22)*$AE$6*$Z$6))</f>
        <v>0</v>
      </c>
      <c r="GF174">
        <f>IF($W$2=0,0,IF(CB174&lt;=0,0,('LED Curve'!$D$19*(CB174/$W$2)^3+'LED Curve'!$D$20*(CB174/$W$2)^2+'LED Curve'!$D$21*(CB174/$W$2)^1+'LED Curve'!$D$22)*$AC$2*$W$2))</f>
        <v>852.08579586093549</v>
      </c>
      <c r="GG174">
        <f>IF($W$3=0,0,IF(CC174&lt;=0,0,('LED Curve'!$D$19*(CC174/$W$3)^3+'LED Curve'!$D$20*(CC174/$W$3)^2+'LED Curve'!$D$21*(CC174/$W$3)^1+'LED Curve'!$D$22)*$AC$3*$W$3))</f>
        <v>2130.2144896523387</v>
      </c>
      <c r="GH174">
        <f>IF($W$4=0,0,IF(CD174&lt;=0,0,('LED Curve'!$D$19*(CD174/$W$4)^3+'LED Curve'!$D$20*(CD174/$W$4)^2+'LED Curve'!$D$21*(CD174/$W$4)^1+'LED Curve'!$D$22)*$AC$4*$W$4))</f>
        <v>1917.1930406871049</v>
      </c>
      <c r="GI174">
        <f>IF($W$5=0,0,IF(CE174&lt;=0,0,('LED Curve'!$D$19*(CE174/$W$5)^3+'LED Curve'!$D$20*(CE174/$W$5)^2+'LED Curve'!$D$21*(CE174/$W$5)^1+'LED Curve'!$D$22)*$AC$5*$W$5))</f>
        <v>0</v>
      </c>
      <c r="GJ174">
        <f>IF($W$6=0,0,IF(CF174&lt;=0,0,('LED Curve'!$D$19*(CF174/$W$6)^3+'LED Curve'!$D$20*(CF174/$W$6)^2+'LED Curve'!$D$21*(CF174/$W$6)^1+'LED Curve'!$D$22)*$AC$6*$W$6))</f>
        <v>0</v>
      </c>
      <c r="GK174">
        <f>IF($Z$2=0,0,IF(CG174&lt;=0,0,('LED Curve'!$D$19*(CG174/$Z$2)^3+'LED Curve'!$D$20*(CG174/$Z$2)^2+'LED Curve'!$D$21*(CG174/$Z$2)^1+'LED Curve'!$D$22)*$AE$2*$Z$2))</f>
        <v>0</v>
      </c>
      <c r="GL174">
        <f>IF($Z$3=0,0,IF(CH174&lt;=0,0,('LED Curve'!$D$19*(CH174/$Z$3)^3+'LED Curve'!$D$20*(CH174/$Z$3)^2+'LED Curve'!$D$21*(CH174/$Z$3)^1+'LED Curve'!$D$22)*$AE$3*$Z$3))</f>
        <v>0</v>
      </c>
      <c r="GM174">
        <f>IF($Z$4=0,0,IF(CI174&lt;=0,0,('LED Curve'!$D$19*(CI174/$Z$4)^3+'LED Curve'!$D$20*(CI174/$Z$4)^2+'LED Curve'!$D$21*(CI174/$Z$4)^1+'LED Curve'!$D$22)*$AE$4*$Z$4))</f>
        <v>0</v>
      </c>
      <c r="GN174">
        <f>IF($Z$5=0,0,IF(CJ174&lt;=0,0,('LED Curve'!$D$19*(CJ174/$Z$5)^3+'LED Curve'!$D$20*(CJ174/$Z$5)^2+'LED Curve'!$D$21*(CJ174/$Z$5)^1+'LED Curve'!$D$22)*$AE$5*$Z$5))</f>
        <v>0</v>
      </c>
      <c r="GO174">
        <f>IF($Z$6=0,0,IF(CK174&lt;=0,0,('LED Curve'!$D$19*(CK174/$Z$6)^3+'LED Curve'!$D$20*(CK174/$Z$6)^2+'LED Curve'!$D$21*(CK174/$Z$6)^1+'LED Curve'!$D$22)*$AE$6*$Z$6))</f>
        <v>0</v>
      </c>
      <c r="GQ174">
        <f t="shared" si="338"/>
        <v>2899.6712669740227</v>
      </c>
      <c r="GR174">
        <f t="shared" si="266"/>
        <v>1134.7753815564447</v>
      </c>
      <c r="GS174">
        <f t="shared" si="339"/>
        <v>2939.4204922243471</v>
      </c>
      <c r="GT174">
        <f t="shared" si="267"/>
        <v>631.19457538523147</v>
      </c>
      <c r="GU174">
        <f t="shared" si="340"/>
        <v>4899.4933262003788</v>
      </c>
      <c r="GV174">
        <f t="shared" si="268"/>
        <v>2337.3812816420414</v>
      </c>
    </row>
    <row r="175" spans="1:204" ht="16.899999999999999">
      <c r="A175">
        <v>164</v>
      </c>
      <c r="B175">
        <f t="shared" si="229"/>
        <v>5.3385416666666668E-3</v>
      </c>
      <c r="C175" s="50">
        <f t="shared" si="230"/>
        <v>136.67086320612603</v>
      </c>
      <c r="D175" s="50">
        <f t="shared" si="231"/>
        <v>152.01207022902892</v>
      </c>
      <c r="E175" s="50">
        <f t="shared" si="232"/>
        <v>167.35327725193181</v>
      </c>
      <c r="G175" s="52">
        <f t="shared" si="233"/>
        <v>2.1693787810496192</v>
      </c>
      <c r="H175" s="52">
        <f t="shared" si="234"/>
        <v>2.4128900036353795</v>
      </c>
      <c r="I175" s="52">
        <f t="shared" si="235"/>
        <v>2.6564012262211398</v>
      </c>
      <c r="J175" s="52">
        <f>IF(C175&lt;Calculation!D$19,0,G175)</f>
        <v>2.1693787810496192</v>
      </c>
      <c r="K175" s="52">
        <f>IF(D175&lt;Calculation!D$19,0,H175)</f>
        <v>2.4128900036353795</v>
      </c>
      <c r="L175" s="52">
        <f>IF(E175&lt;Calculation!D$19,0,I175)</f>
        <v>2.6564012262211398</v>
      </c>
      <c r="M175" s="52">
        <f>IF(IF(C175&lt;Calculation!D$19,0,C175*(R$3/(R$2+R$3)))&gt;0,$H$2*SIN(2*PI()*$E$2*B175)+$H$5,0)</f>
        <v>2.1857832755409925</v>
      </c>
      <c r="N175" s="52">
        <f>IF(IF(D175&lt;Calculation!D$19,0,D175*(R$3/(R$2+R$3)))&gt;0,$J$2*SIN(2*PI()*$E$2*B175)+$J$5,0)</f>
        <v>2.2351665913996426</v>
      </c>
      <c r="O175" s="52">
        <f>IF(IF(E175&lt;Calculation!D$19,0,E175*(R$3/(R$2+R$3)))&gt;0,$L$2*SIN(2*PI()*$E$2*B175)+$L$5,0)</f>
        <v>2.2910973329061886</v>
      </c>
      <c r="Q175" s="55">
        <f>(M175/Design!C$43)*10^3</f>
        <v>242.86480839344361</v>
      </c>
      <c r="R175" s="55">
        <f>(N175/Design!C$43)*10^3</f>
        <v>248.35184348884917</v>
      </c>
      <c r="S175" s="55">
        <f>(O175/Design!C$43)*10^3</f>
        <v>254.56637032290985</v>
      </c>
      <c r="U175" s="55">
        <f>(($H$2*SIN(2*PI()*$E$2*B175)+$H$5)/Design!C$43)*10^3</f>
        <v>242.86480839344361</v>
      </c>
      <c r="V175" s="55">
        <f>(($J$2*SIN(2*PI()*$E$2*B175)+$J$5)/Design!C$43)*10^3</f>
        <v>248.35184348884917</v>
      </c>
      <c r="W175" s="55">
        <f>(($L$2*SIN(2*PI()*$E$2*B175)+$L$5)/Design!C$43)*10^3</f>
        <v>254.56637032290985</v>
      </c>
      <c r="Y175" s="99">
        <f>IF(C175&lt;('LED Curve'!$D$14*(U175/$W$2)^3+'LED Curve'!$D$15*(U175/$W$2)^2+'LED Curve'!$D$16*(U175/$W$2)^1+'LED Curve'!$D$17)*$AC$2+((R$5-1)*Design!C$18),0,         ('LED Curve'!$D$14*(U175/$W$2)^3+'LED Curve'!$D$15*(U175/$W$2)^2+'LED Curve'!$D$16*(U175/$W$2)^1+'LED Curve'!$D$17)*$AC$2)</f>
        <v>26.911607897564945</v>
      </c>
      <c r="Z175" s="99">
        <f>IF(Y175=0,0,IF(C175&lt;Y175+('LED Curve'!$D$14*(U175/$W$3)^3+'LED Curve'!$D$15*(U175/$W$3)^2+'LED Curve'!$D$16*(U175/$W$3)^1+'LED Curve'!$D$17)*$AC$3+((R$5-2)*Design!C$18),0,         ('LED Curve'!$D$14*(U175/$W$3)^3+'LED Curve'!$D$15*(U175/$W$3)^2+'LED Curve'!$D$16*(U175/$W$3)^1+'LED Curve'!$D$17)*$AC$3))</f>
        <v>67.279019743912357</v>
      </c>
      <c r="AA175" s="99">
        <f>IF(Z175=0,0,IF(C175&lt;(SUM(Y175:Z175)+('LED Curve'!$D$14*(U175/$W$4)^3+'LED Curve'!$D$15*(U175/$W$4)^2+'LED Curve'!$D$16*(U175/$W$4)^1+'LED Curve'!$D$17)*$AC$4+((R$5-3)*Design!C$18)),0,         ('LED Curve'!$D$14*(U175/$W$4)^3+'LED Curve'!$D$15*(U175/$W$4)^2+'LED Curve'!$D$16*(U175/$W$4)^1+'LED Curve'!$D$17)*$AC$4))</f>
        <v>0</v>
      </c>
      <c r="AB175" s="99">
        <f>IF(AA175=0,0,IF(C175&lt;(SUM(Y175:AA175)+('LED Curve'!$D$14*(U175/$W$5)^3+'LED Curve'!$D$15*(U175/$W$5)^2+'LED Curve'!$D$16*(U175/$W$5)^1+'LED Curve'!$D$17)*$AC$5+((R$5-4)*Design!C$18)),0,         ('LED Curve'!$D$14*(U175/$W$5)^3+'LED Curve'!$D$15*(U175/$W$5)^2+'LED Curve'!$D$16*(U175/$W$5)^1+'LED Curve'!$D$17)*$AC$5))</f>
        <v>0</v>
      </c>
      <c r="AC175" s="99">
        <f>IF(AB175=0,0,IF(C175&lt;(SUM(Y175:AB175)+ ('LED Curve'!$D$14*(U175/$W$6)^3+'LED Curve'!$D$15*(U175/$W$6)^2+'LED Curve'!$D$16*(U175/$W$6)^1+'LED Curve'!$D$17)*$AC$6+((R$5-5)*Design!C$18)),0,         ('LED Curve'!$D$14*(U175/$W$6)^3+'LED Curve'!$D$15*(U175/$W$6)^2+'LED Curve'!$D$16*(U175/$W$6)^1+'LED Curve'!$D$17)*$AC$6))</f>
        <v>0</v>
      </c>
      <c r="AD175" s="99">
        <f>IF(AC175=0,0,IF(C175&lt;(SUM(Y175:AC175)+('LED Curve'!$D$14*(U175/$Z$2)^3+'LED Curve'!$D$15*(U175/$Z$2)^2+'LED Curve'!$D$16*(U175/$Z$2)^1+'LED Curve'!$D$17)*$AE$2+((R$5-6)*Design!C$18)),0,         ('LED Curve'!$D$14*(U175/$Z$2)^3+'LED Curve'!$D$15*(U175/$Z$2)^2+'LED Curve'!$D$16*(U175/$Z$2)^1+'LED Curve'!$D$17)*$AE$2))</f>
        <v>0</v>
      </c>
      <c r="AE175" s="99">
        <f>IF(AD175=0,0,IF(C175&lt;(SUM(Y175:AD175)+('LED Curve'!$D$14*(U175/$Z$3)^3+'LED Curve'!$D$15*(U175/$Z$3)^2+'LED Curve'!$D$16*(U175/$Z$3)^1+'LED Curve'!$D$17)*$AE$3+((R$5-7)*Design!C$18)),0,         ('LED Curve'!$D$14*(U175/$Z$3)^3+'LED Curve'!$D$15*(U175/$Z$3)^2+'LED Curve'!$D$16*(U175/$Z$3)^1+'LED Curve'!$D$17)*$AE$3))</f>
        <v>0</v>
      </c>
      <c r="AF175" s="99">
        <f>IF(AE175=0,0,IF(C175&lt;(SUM(Y175:AE175)+('LED Curve'!$D$14*(U175/$Z$4)^3+'LED Curve'!$D$15*(U175/$Z$4)^2+'LED Curve'!$D$16*(U175/$Z$4)^1+'LED Curve'!$D$17)*$AE$4+((R$5-8)*Design!C$18)),0,         ('LED Curve'!$D$14*(U175/$Z$4)^3+'LED Curve'!$D$15*(U175/$Z$4)^2+'LED Curve'!$D$16*(U175/$Z$4)^1+'LED Curve'!$D$17)*$AE$4))</f>
        <v>0</v>
      </c>
      <c r="AG175" s="99">
        <f>IF(AF175=0,0,IF(C175&lt;(SUM(Y175:AF175)+('LED Curve'!$D$14*(U175/$Z$5)^3+'LED Curve'!$D$15*(U175/$Z$5)^2+'LED Curve'!$D$16*(U175/$Z$5)^1+'LED Curve'!$D$17)*$AE$5+((R$5-9)*Design!C$18)),0,         ('LED Curve'!$D$14*(U175/$Z$5)^3+'LED Curve'!$D$15*(U175/$Z$5)^2+'LED Curve'!$D$16*(U175/$Z$5)^1+'LED Curve'!$D$17)*$AE$5))</f>
        <v>0</v>
      </c>
      <c r="AH175" s="99">
        <f>IF(AG175=0,0,IF(C175&lt;(SUM(Y175:AG175)+('LED Curve'!$D$14*(U175/$Z$6)^3+'LED Curve'!$D$15*(U175/$Z$6)^2+'LED Curve'!$D$16*(U175/$Z$6)^1+'LED Curve'!$D$17)*$AE$6+((R$5-10)*Design!C$18)),0,         ('LED Curve'!$D$14*(U175/$Z$6)^3+'LED Curve'!$D$15*(U175/$Z$6)^2+'LED Curve'!$D$16*(U175/$Z$6)^1+'LED Curve'!$D$17)*$AE$6))</f>
        <v>0</v>
      </c>
      <c r="AI175">
        <f t="shared" si="269"/>
        <v>94.190627641477306</v>
      </c>
      <c r="AJ175" s="57">
        <f>IF(D175&lt;('LED Curve'!$D$14*(V175/$W$2)^3+'LED Curve'!$D$15*(V175/$W$2)^2+'LED Curve'!$D$16*(V175/$W$2)^1+'LED Curve'!$D$17)*$AC$2+((R$5-1)*Design!C$18),0,         ('LED Curve'!$D$14*(V175/$W$2)^3+'LED Curve'!$D$15*(V175/$W$2)^2+'LED Curve'!$D$16*(V175/$W$2)^1+'LED Curve'!$D$17)*$AC$2)</f>
        <v>26.940107674233335</v>
      </c>
      <c r="AK175" s="57">
        <f>IF(AJ175=0,0,IF(D175&lt;AJ175+('LED Curve'!$D$14*(V175/$W$3)^3+'LED Curve'!$D$15*(V175/$W$3)^2+'LED Curve'!$D$16*(V175/$W$3)^1+'LED Curve'!$D$17)*$AC$3+((R$5-1)*Design!C$18),0,         ('LED Curve'!$D$14*(V175/$W$3)^3+'LED Curve'!$D$15*(V175/$W$3)^2+'LED Curve'!$D$16*(V175/$W$3)^1+'LED Curve'!$D$17)*$AC$3))</f>
        <v>67.350269185583343</v>
      </c>
      <c r="AL175" s="57">
        <f>IF(AK175=0,0,IF(D175&lt;(SUM(AJ175:AK175)+('LED Curve'!$D$14*(V175/$W$4)^3+'LED Curve'!$D$15*(V175/$W$4)^2+'LED Curve'!$D$16*(V175/$W$4)^1+'LED Curve'!$D$17)*$AC$4+((R$5-1)*Design!C$18)),0,         ('LED Curve'!$D$14*(V175/$W$4)^3+'LED Curve'!$D$15*(V175/$W$4)^2+'LED Curve'!$D$16*(V175/$W$4)^1+'LED Curve'!$D$17)*$AC$4))</f>
        <v>0</v>
      </c>
      <c r="AM175" s="57">
        <f>IF(AL175=0,0,IF(D175&lt;(SUM(AJ175:AL175)+('LED Curve'!$D$14*(V175/$W$5)^3+'LED Curve'!$D$15*(V175/$W$5)^2+'LED Curve'!$D$16*(V175/$W$5)^1+'LED Curve'!$D$17)*$AC$5+((R$5-1)*Design!C$18)),0,         ('LED Curve'!$D$14*(V175/$W$5)^3+'LED Curve'!$D$15*(V175/$W$5)^2+'LED Curve'!$D$16*(V175/$W$5)^1+'LED Curve'!$D$17)*$AC$5))</f>
        <v>0</v>
      </c>
      <c r="AN175" s="57">
        <f>IF(AM175=0,0,IF(D175&lt;(SUM(AJ175:AM175)+ ('LED Curve'!$D$14*(V175/$W$6)^3+'LED Curve'!$D$15*(V175/$W$6)^2+'LED Curve'!$D$16*(V175/$W$6)^1+'LED Curve'!$D$17)*$AC$6+((R$5-1)*Design!C$18)),0,         ('LED Curve'!$D$14*(V175/$W$6)^3+'LED Curve'!$D$15*(V175/$W$6)^2+'LED Curve'!$D$16*(V175/$W$6)^1+'LED Curve'!$D$17)*$AC$6))</f>
        <v>0</v>
      </c>
      <c r="AO175" s="57">
        <f>IF(AN175=0,0,IF(D175&lt;(SUM(AJ175:AN175)+('LED Curve'!$D$14*(V175/$Z$2)^3+'LED Curve'!$D$15*(V175/$Z$2)^2+'LED Curve'!$D$16*(V175/$Z$2)^1+'LED Curve'!$D$17)*$AE$2+((R$5-1)*Design!C$18)),0,         ('LED Curve'!$D$14*(V175/$Z$2)^3+'LED Curve'!$D$15*(V175/$Z$2)^2+'LED Curve'!$D$16*(V175/$Z$2)^1+'LED Curve'!$D$17)*$AE$2))</f>
        <v>0</v>
      </c>
      <c r="AP175" s="57">
        <f>IF(AO175=0,0,IF(D175&lt;(SUM(AJ175:AO175)+('LED Curve'!$D$14*(V175/$Z$3)^3+'LED Curve'!$D$15*(V175/$Z$3)^2+'LED Curve'!$D$16*(V175/$Z$3)^1+'LED Curve'!$D$17)*$AE$3+((R$5-1)*Design!C$18)),0,         ('LED Curve'!$D$14*(V175/$Z$3)^3+'LED Curve'!$D$15*(V175/$Z$3)^2+'LED Curve'!$D$16*(V175/$Z$3)^1+'LED Curve'!$D$17)*$AE$3))</f>
        <v>0</v>
      </c>
      <c r="AQ175" s="57">
        <f>IF(AP175=0,0,IF(D175&lt;(SUM(AJ175:AP175)+('LED Curve'!$D$14*(V175/$Z$4)^3+'LED Curve'!$D$15*(V175/$Z$4)^2+'LED Curve'!$D$16*(V175/$Z$4)^1+'LED Curve'!$D$17)*$AE$4+((R$5-1)*Design!C$18)),0,         ('LED Curve'!$D$14*(V175/$Z$4)^3+'LED Curve'!$D$15*(V175/$Z$4)^2+'LED Curve'!$D$16*(V175/$Z$4)^1+'LED Curve'!$D$17)*$AE$4))</f>
        <v>0</v>
      </c>
      <c r="AR175" s="57">
        <f>IF(AQ175=0,0,IF(D175&lt;(SUM(AJ175:AQ175)+('LED Curve'!$D$14*(V175/$Z$5)^3+'LED Curve'!$D$15*(V175/$Z$5)^2+'LED Curve'!$D$16*(V175/$Z$5)^1+'LED Curve'!$D$17)*$AE$5+((R$5-1)*Design!C$18)),0,         ('LED Curve'!$D$14*(V175/$Z$5)^3+'LED Curve'!$D$15*(V175/$Z$5)^2+'LED Curve'!$D$16*(V175/$Z$5)^1+'LED Curve'!$D$17)*$AE$5))</f>
        <v>0</v>
      </c>
      <c r="AS175" s="57">
        <f>IF(AR175=0,0,IF(D175&lt;(SUM(AJ175:AR175)+('LED Curve'!$D$14*(V175/$Z$6)^3+'LED Curve'!$D$15*(V175/$Z$6)^2+'LED Curve'!$D$16*(V175/$Z$6)^1+'LED Curve'!$D$17)*$AE$6+((R$5-1)*Design!C$18)),0,         ('LED Curve'!$D$14*(V175/$Z$6)^3+'LED Curve'!$D$15*(V175/$Z$6)^2+'LED Curve'!$D$16*(V175/$Z$6)^1+'LED Curve'!$D$17)*$AE$6))</f>
        <v>0</v>
      </c>
      <c r="AU175" s="59">
        <f>IF(E175&lt;('LED Curve'!$D$14*(W175/$W$2)^3+'LED Curve'!$D$15*(W175/$W$2)^2+'LED Curve'!$D$16*(W175/$W$2)^1+'LED Curve'!$D$17)*$AC$2+((R$5-1)*Design!C$18),0,         ('LED Curve'!$D$14*(W175/$W$2)^3+'LED Curve'!$D$15*(W175/$W$2)^2+'LED Curve'!$D$16*(W175/$W$2)^1+'LED Curve'!$D$17)*$AC$2)</f>
        <v>26.963035900468796</v>
      </c>
      <c r="AV175" s="59">
        <f>IF(AU175=0,0,IF(E175&lt;AU175+('LED Curve'!$D$14*(W175/$W$3)^3+'LED Curve'!$D$15*(W175/$W$3)^2+'LED Curve'!$D$16*(W175/$W$3)^1+'LED Curve'!$D$17)*$AC$3+((R$5-2)*Design!C$18),0,         ('LED Curve'!$D$14*(W175/$W$3)^3+'LED Curve'!$D$15*(W175/$W$3)^2+'LED Curve'!$D$16*(W175/$W$3)^1+'LED Curve'!$D$17)*$AC$3))</f>
        <v>67.407589751171997</v>
      </c>
      <c r="AW175" s="59">
        <f>IF(AV175=0,0,IF(E175&lt;(SUM(AU175:AV175)+('LED Curve'!$D$14*(W175/$W$4)^3+'LED Curve'!$D$15*(W175/$W$4)^2+'LED Curve'!$D$16*(W175/$W$4)^1+'LED Curve'!$D$17)*$AC$4+((R$5-3)*Design!C$18)),0,         ('LED Curve'!$D$14*(W175/$W$4)^3+'LED Curve'!$D$15*(W175/$W$4)^2+'LED Curve'!$D$16*(W175/$W$4)^1+'LED Curve'!$D$17)*$AC$4))</f>
        <v>60.666830776054795</v>
      </c>
      <c r="AX175" s="59">
        <f>IF(AW175=0,0,IF(E175&lt;(SUM(AU175:AW175)+('LED Curve'!$D$14*(W175/$W$5)^3+'LED Curve'!$D$15*(W175/$W$5)^2+'LED Curve'!$D$16*(W175/$W$5)^1+'LED Curve'!$D$17)*$AC$5+((R$5-4)*Design!C$18)),0,         ('LED Curve'!$D$14*(W175/$W$5)^3+'LED Curve'!$D$15*(W175/$W$5)^2+'LED Curve'!$D$16*(W175/$W$5)^1+'LED Curve'!$D$17)*$AC$5))</f>
        <v>0</v>
      </c>
      <c r="AY175" s="59">
        <f>IF(AX175=0,0,IF(E175&lt;(SUM(AU175:AX175)+ ('LED Curve'!$D$14*(W175/$W$6)^3+'LED Curve'!$D$15*(W175/$W$6)^2+'LED Curve'!$D$16*(W175/$W$6)^1+'LED Curve'!$D$17)*$AC$6+((R$5-5)*Design!C$18)),0,         ('LED Curve'!$D$14*(W175/$W$6)^3+'LED Curve'!$D$15*(W175/$W$6)^2+'LED Curve'!$D$16*(W175/$W$6)^1+'LED Curve'!$D$17)*$AC$6))</f>
        <v>0</v>
      </c>
      <c r="AZ175" s="59">
        <f>IF(AY175=0,0,IF(E175&lt;(SUM(AU175:AY175)+('LED Curve'!$D$14*(W175/$Z$2)^3+'LED Curve'!$D$15*(W175/$Z$2)^2+'LED Curve'!$D$16*(W175/$Z$2)^1+'LED Curve'!$D$17)*$AE$2+((R$5-6)*Design!C$18)),0,         ('LED Curve'!$D$14*(W175/$Z$2)^3+'LED Curve'!$D$15*(W175/$Z$2)^2+'LED Curve'!$D$16*(W175/$Z$2)^1+'LED Curve'!$D$17)*$AE$2))</f>
        <v>0</v>
      </c>
      <c r="BA175" s="59">
        <f>IF(AZ175=0,0,IF(E175&lt;(SUM(AU175:AZ175)+('LED Curve'!$D$14*(W175/$Z$3)^3+'LED Curve'!$D$15*(W175/$Z$3)^2+'LED Curve'!$D$16*(W175/$Z$3)^1+'LED Curve'!$D$17)*$AE$3+((R$5-7)*Design!C$18)),0,         ('LED Curve'!$D$14*(W175/$Z$3)^3+'LED Curve'!$D$15*(W175/$Z$3)^2+'LED Curve'!$D$16*(W175/$Z$3)^1+'LED Curve'!$D$17)*$AE$3))</f>
        <v>0</v>
      </c>
      <c r="BB175" s="59">
        <f>IF(BA175=0,0,IF(E175&lt;(SUM(AU175:BA175)+('LED Curve'!$D$14*(W175/$Z$4)^3+'LED Curve'!$D$15*(W175/$Z$4)^2+'LED Curve'!$D$16*(W175/$Z$4)^1+'LED Curve'!$D$17)*$AE$4+((R$5-8)*Design!C$18)),0,         ('LED Curve'!$D$14*(W175/$Z$4)^3+'LED Curve'!$D$15*(W175/$Z$4)^2+'LED Curve'!$D$16*(W175/$Z$4)^1+'LED Curve'!$D$17)*$AE$4))</f>
        <v>0</v>
      </c>
      <c r="BC175" s="59">
        <f>IF(BB175=0,0,IF(E175&lt;(SUM(AU175:BB175)+('LED Curve'!$D$14*(W175/$Z$5)^3+'LED Curve'!$D$15*(W175/$Z$5)^2+'LED Curve'!$D$16*(W175/$Z$5)^1+'LED Curve'!$D$17)*$AE$5+((R$5-9)*Design!C$18)),0,         ('LED Curve'!$D$14*(W175/$Z$5)^3+'LED Curve'!$D$15*(W175/$Z$5)^2+'LED Curve'!$D$16*(W175/$Z$5)^1+'LED Curve'!$D$17)*$AE$5))</f>
        <v>0</v>
      </c>
      <c r="BD175" s="59">
        <f>IF(BC175=0,0,IF(E175&lt;(SUM(AU175:BC175)+('LED Curve'!$D$14*(W175/$Z$6)^3+'LED Curve'!$D$15*(W175/$Z$6)^2+'LED Curve'!$D$16*(W175/$Z$6)^1+'LED Curve'!$D$17)*$AE$6+((R$5-10)*Design!C$18)),0,         ('LED Curve'!$D$14*(W175/$Z$6)^3+'LED Curve'!$D$15*(W175/$Z$6)^2+'LED Curve'!$D$16*(W175/$Z$6)^1+'LED Curve'!$D$17)*$AE$6))</f>
        <v>0</v>
      </c>
      <c r="BE175">
        <f t="shared" si="270"/>
        <v>155.03745642769559</v>
      </c>
      <c r="BF175" s="64">
        <f t="shared" si="236"/>
        <v>242.86480839344361</v>
      </c>
      <c r="BG175" s="64">
        <f t="shared" si="237"/>
        <v>242.86480839344361</v>
      </c>
      <c r="BH175" s="64">
        <f t="shared" si="238"/>
        <v>0</v>
      </c>
      <c r="BI175" s="64">
        <f t="shared" si="239"/>
        <v>0</v>
      </c>
      <c r="BJ175" s="64">
        <f t="shared" si="240"/>
        <v>0</v>
      </c>
      <c r="BK175" s="64">
        <f t="shared" si="241"/>
        <v>0</v>
      </c>
      <c r="BL175" s="64">
        <f t="shared" si="242"/>
        <v>0</v>
      </c>
      <c r="BM175" s="64">
        <f t="shared" si="243"/>
        <v>0</v>
      </c>
      <c r="BN175" s="64">
        <f t="shared" si="244"/>
        <v>0</v>
      </c>
      <c r="BO175" s="64">
        <f t="shared" si="245"/>
        <v>0</v>
      </c>
      <c r="BQ175" s="67">
        <f t="shared" si="246"/>
        <v>248.35184348884917</v>
      </c>
      <c r="BR175" s="67">
        <f t="shared" si="247"/>
        <v>248.35184348884917</v>
      </c>
      <c r="BS175" s="67">
        <f t="shared" si="248"/>
        <v>0</v>
      </c>
      <c r="BT175" s="67">
        <f t="shared" si="249"/>
        <v>0</v>
      </c>
      <c r="BU175" s="67">
        <f t="shared" si="250"/>
        <v>0</v>
      </c>
      <c r="BV175" s="67">
        <f t="shared" si="251"/>
        <v>0</v>
      </c>
      <c r="BW175" s="67">
        <f t="shared" si="252"/>
        <v>0</v>
      </c>
      <c r="BX175" s="67">
        <f t="shared" si="253"/>
        <v>0</v>
      </c>
      <c r="BY175" s="67">
        <f t="shared" si="254"/>
        <v>0</v>
      </c>
      <c r="BZ175" s="67">
        <f t="shared" si="255"/>
        <v>0</v>
      </c>
      <c r="CB175" s="70">
        <f t="shared" si="256"/>
        <v>254.56637032290985</v>
      </c>
      <c r="CC175" s="70">
        <f t="shared" si="257"/>
        <v>254.56637032290985</v>
      </c>
      <c r="CD175" s="70">
        <f t="shared" si="258"/>
        <v>254.56637032290985</v>
      </c>
      <c r="CE175" s="70">
        <f t="shared" si="259"/>
        <v>0</v>
      </c>
      <c r="CF175" s="70">
        <f t="shared" si="260"/>
        <v>0</v>
      </c>
      <c r="CG175" s="70">
        <f t="shared" si="261"/>
        <v>0</v>
      </c>
      <c r="CH175" s="70">
        <f t="shared" si="262"/>
        <v>0</v>
      </c>
      <c r="CI175" s="70">
        <f t="shared" si="263"/>
        <v>0</v>
      </c>
      <c r="CJ175" s="70">
        <f t="shared" si="264"/>
        <v>0</v>
      </c>
      <c r="CK175" s="70">
        <f t="shared" si="265"/>
        <v>0</v>
      </c>
      <c r="CL175">
        <f t="shared" si="271"/>
        <v>763.69911096872954</v>
      </c>
      <c r="CM175" s="64">
        <f t="shared" si="272"/>
        <v>242.86480839344361</v>
      </c>
      <c r="CN175" s="64">
        <f t="shared" si="273"/>
        <v>242.86480839344361</v>
      </c>
      <c r="CO175" s="64">
        <f t="shared" si="274"/>
        <v>0</v>
      </c>
      <c r="CP175" s="64">
        <f t="shared" si="275"/>
        <v>0</v>
      </c>
      <c r="CQ175" s="64">
        <f t="shared" si="276"/>
        <v>0</v>
      </c>
      <c r="CR175" s="64">
        <f t="shared" si="277"/>
        <v>0</v>
      </c>
      <c r="CS175" s="64">
        <f t="shared" si="278"/>
        <v>0</v>
      </c>
      <c r="CT175" s="64">
        <f t="shared" si="279"/>
        <v>0</v>
      </c>
      <c r="CU175" s="64">
        <f t="shared" si="280"/>
        <v>0</v>
      </c>
      <c r="CV175" s="64">
        <f t="shared" si="281"/>
        <v>0</v>
      </c>
      <c r="CX175" s="103">
        <f t="shared" si="282"/>
        <v>248.35184348884917</v>
      </c>
      <c r="CY175" s="103">
        <f t="shared" si="283"/>
        <v>248.35184348884917</v>
      </c>
      <c r="CZ175" s="103">
        <f t="shared" si="284"/>
        <v>0</v>
      </c>
      <c r="DA175" s="103">
        <f t="shared" si="285"/>
        <v>0</v>
      </c>
      <c r="DB175" s="103">
        <f t="shared" si="286"/>
        <v>0</v>
      </c>
      <c r="DC175" s="103">
        <f t="shared" si="287"/>
        <v>0</v>
      </c>
      <c r="DD175" s="103">
        <f t="shared" si="288"/>
        <v>0</v>
      </c>
      <c r="DE175" s="103">
        <f t="shared" si="289"/>
        <v>0</v>
      </c>
      <c r="DF175" s="103">
        <f t="shared" si="290"/>
        <v>0</v>
      </c>
      <c r="DG175" s="103">
        <f t="shared" si="291"/>
        <v>0</v>
      </c>
      <c r="DI175" s="70">
        <f t="shared" si="292"/>
        <v>254.56637032290985</v>
      </c>
      <c r="DJ175" s="70">
        <f t="shared" si="293"/>
        <v>254.56637032290985</v>
      </c>
      <c r="DK175" s="70">
        <f t="shared" si="294"/>
        <v>254.56637032290985</v>
      </c>
      <c r="DL175" s="70">
        <f t="shared" si="295"/>
        <v>0</v>
      </c>
      <c r="DM175" s="70">
        <f t="shared" si="296"/>
        <v>0</v>
      </c>
      <c r="DN175" s="70">
        <f t="shared" si="297"/>
        <v>0</v>
      </c>
      <c r="DO175" s="70">
        <f t="shared" si="298"/>
        <v>0</v>
      </c>
      <c r="DP175" s="70">
        <f t="shared" si="299"/>
        <v>0</v>
      </c>
      <c r="DQ175" s="70">
        <f t="shared" si="300"/>
        <v>0</v>
      </c>
      <c r="DR175" s="70">
        <f t="shared" si="301"/>
        <v>0</v>
      </c>
      <c r="DT175">
        <f t="shared" si="302"/>
        <v>33.192543005522339</v>
      </c>
      <c r="DU175">
        <f t="shared" si="303"/>
        <v>37.752477873935746</v>
      </c>
      <c r="DV175">
        <f t="shared" si="304"/>
        <v>42.60251635166788</v>
      </c>
      <c r="DX175">
        <f t="shared" si="305"/>
        <v>1.4078580610560543</v>
      </c>
      <c r="DY175">
        <f t="shared" si="306"/>
        <v>1.4202918888375946</v>
      </c>
      <c r="DZ175">
        <f t="shared" si="307"/>
        <v>1.4339978033701011</v>
      </c>
      <c r="EB175">
        <f t="shared" si="308"/>
        <v>6.5358824956015944</v>
      </c>
      <c r="EC175">
        <f t="shared" si="309"/>
        <v>16.339706239003984</v>
      </c>
      <c r="ED175">
        <f t="shared" si="310"/>
        <v>0</v>
      </c>
      <c r="EE175">
        <f t="shared" si="311"/>
        <v>0</v>
      </c>
      <c r="EF175">
        <f t="shared" si="312"/>
        <v>0</v>
      </c>
      <c r="EG175">
        <f t="shared" si="313"/>
        <v>0</v>
      </c>
      <c r="EH175">
        <f t="shared" si="314"/>
        <v>0</v>
      </c>
      <c r="EI175">
        <f t="shared" si="315"/>
        <v>0</v>
      </c>
      <c r="EJ175">
        <f t="shared" si="316"/>
        <v>0</v>
      </c>
      <c r="EK175">
        <f t="shared" si="317"/>
        <v>0</v>
      </c>
      <c r="EM175">
        <f t="shared" si="318"/>
        <v>6.6906254046839413</v>
      </c>
      <c r="EN175">
        <f t="shared" si="319"/>
        <v>16.726563511709859</v>
      </c>
      <c r="EO175">
        <f t="shared" si="320"/>
        <v>0</v>
      </c>
      <c r="EP175">
        <f t="shared" si="321"/>
        <v>0</v>
      </c>
      <c r="EQ175">
        <f t="shared" si="322"/>
        <v>0</v>
      </c>
      <c r="ER175">
        <f t="shared" si="323"/>
        <v>0</v>
      </c>
      <c r="ES175">
        <f t="shared" si="324"/>
        <v>0</v>
      </c>
      <c r="ET175">
        <f t="shared" si="325"/>
        <v>0</v>
      </c>
      <c r="EU175">
        <f t="shared" si="326"/>
        <v>0</v>
      </c>
      <c r="EV175">
        <f t="shared" si="327"/>
        <v>0</v>
      </c>
      <c r="EX175">
        <f t="shared" si="328"/>
        <v>6.8638821820686529</v>
      </c>
      <c r="EY175">
        <f t="shared" si="329"/>
        <v>17.159705455171633</v>
      </c>
      <c r="EZ175">
        <f t="shared" si="330"/>
        <v>15.44373490965447</v>
      </c>
      <c r="FA175">
        <f t="shared" si="331"/>
        <v>0</v>
      </c>
      <c r="FB175">
        <f t="shared" si="332"/>
        <v>0</v>
      </c>
      <c r="FC175">
        <f t="shared" si="333"/>
        <v>0</v>
      </c>
      <c r="FD175">
        <f t="shared" si="334"/>
        <v>0</v>
      </c>
      <c r="FE175">
        <f t="shared" si="335"/>
        <v>0</v>
      </c>
      <c r="FF175">
        <f t="shared" si="336"/>
        <v>0</v>
      </c>
      <c r="FG175">
        <f t="shared" si="337"/>
        <v>0</v>
      </c>
      <c r="FJ175">
        <f>IF($W$2=0,0,IF(BF175&lt;=0,0,('LED Curve'!$D$19*(BF175/$W$2)^3+'LED Curve'!$D$20*(BF175/$W$2)^2+'LED Curve'!$D$21*(BF175/$W$2)^1+'LED Curve'!$D$22)*$AC$2*$W$2))</f>
        <v>825.5973373239791</v>
      </c>
      <c r="FK175">
        <f>IF($W$3=0,0,IF(BG175&lt;=0,0,('LED Curve'!$D$19*(BG175/$W$3)^3+'LED Curve'!$D$20*(BG175/$W$3)^2+'LED Curve'!$D$21*(BG175/$W$3)^1+'LED Curve'!$D$22)*$AC$3*$W$3))</f>
        <v>2063.9933433099477</v>
      </c>
      <c r="FL175">
        <f>IF($W$4=0,0,IF(BH175&lt;=0,0,('LED Curve'!$D$19*(BH175/$W$4)^3+'LED Curve'!$D$20*(BH175/$W$4)^2+'LED Curve'!$D$21*(BH175/$W$4)^1+'LED Curve'!$D$22)*$AC$4*$W$4))</f>
        <v>0</v>
      </c>
      <c r="FM175">
        <f>IF($W$5=0,0,IF(BI175&lt;=0,0,('LED Curve'!$D$19*(BI175/$W$5)^3+'LED Curve'!$D$20*(BI175/$W$5)^2+'LED Curve'!$D$21*(BI175/$W$5)^1+'LED Curve'!$D$22)*$AC$5*$W$5))</f>
        <v>0</v>
      </c>
      <c r="FN175">
        <f>IF($W$6=0,0,IF(BJ175&lt;=0,0,('LED Curve'!$D$19*(BJ175/$W$6)^3+'LED Curve'!$D$20*(BJ175/$W$6)^2+'LED Curve'!$D$21*(BJ175/$W$6)^1+'LED Curve'!$D$22)*$AC$6*$W$6))</f>
        <v>0</v>
      </c>
      <c r="FO175">
        <f>IF($Z$2=0,0,IF(BK175&lt;=0,0,('LED Curve'!$D$19*(BK175/$Z$2)^3+'LED Curve'!$D$20*(BK175/$Z$2)^2+'LED Curve'!$D$21*(BK175/$Z$2)^1+'LED Curve'!$D$22)*$AE$2*$Z$2))</f>
        <v>0</v>
      </c>
      <c r="FP175">
        <f>IF($Z$3=0,0,IF(BL175&lt;=0,0,('LED Curve'!$D$19*(BL175/$Z$3)^3+'LED Curve'!$D$20*(BL175/$Z$3)^2+'LED Curve'!$D$21*(BL175/$Z$3)^1+'LED Curve'!$D$22)*$AE$3*$Z$3))</f>
        <v>0</v>
      </c>
      <c r="FQ175">
        <f>IF($Z$4=0,0,IF(BM175&lt;=0,0,('LED Curve'!$D$19*(BM175/$Z$4)^3+'LED Curve'!$D$20*(BM175/$Z$4)^2+'LED Curve'!$D$21*(BM175/$Z$4)^1+'LED Curve'!$D$22)*$AE$4*$Z$4))</f>
        <v>0</v>
      </c>
      <c r="FR175">
        <f>IF($Z$5=0,0,IF(BN175&lt;=0,0,('LED Curve'!$D$19*(BN175/$Z$5)^3+'LED Curve'!$D$20*(BN175/$Z$5)^2+'LED Curve'!$D$21*(BN175/$Z$5)^1+'LED Curve'!$D$22)*$AE$5*$Z$5))</f>
        <v>0</v>
      </c>
      <c r="FS175">
        <f>IF($Z$6=0,0,IF(BO175&lt;=0,0,('LED Curve'!$D$19*(BO175/$Z$6)^3+'LED Curve'!$D$20*(BO175/$Z$6)^2+'LED Curve'!$D$21*(BO175/$Z$6)^1+'LED Curve'!$D$22)*$AE$6*$Z$6))</f>
        <v>0</v>
      </c>
      <c r="FU175">
        <f>IF($W$2=0,0,IF(BQ175&lt;=0,0,('LED Curve'!$D$19*(BQ175/$W$2)^3+'LED Curve'!$D$20*(BQ175/$W$2)^2+'LED Curve'!$D$21*(BQ175/$W$2)^1+'LED Curve'!$D$22)*$AC$2*$W$2))</f>
        <v>836.76127640063646</v>
      </c>
      <c r="FV175">
        <f>IF($W$3=0,0,IF(BR175&lt;=0,0,('LED Curve'!$D$19*(BR175/$W$3)^3+'LED Curve'!$D$20*(BR175/$W$3)^2+'LED Curve'!$D$21*(BR175/$W$3)^1+'LED Curve'!$D$22)*$AC$3*$W$3))</f>
        <v>2091.903191001591</v>
      </c>
      <c r="FW175">
        <f>IF($W$4=0,0,IF(BS175&lt;=0,0,('LED Curve'!$D$19*(BS175/$W$4)^3+'LED Curve'!$D$20*(BS175/$W$4)^2+'LED Curve'!$D$21*(BS175/$W$4)^1+'LED Curve'!$D$22)*$AC$4*$W$4))</f>
        <v>0</v>
      </c>
      <c r="FX175">
        <f>IF($W$5=0,0,IF(BT175&lt;=0,0,('LED Curve'!$D$19*(BT175/$W$5)^3+'LED Curve'!$D$20*(BT175/$W$5)^2+'LED Curve'!$D$21*(BT175/$W$5)^1+'LED Curve'!$D$22)*$AC$5*$W$5))</f>
        <v>0</v>
      </c>
      <c r="FY175">
        <f>IF($W$6=0,0,IF(BU175&lt;=0,0,('LED Curve'!$D$19*(BU175/$W$6)^3+'LED Curve'!$D$20*(BU175/$W$6)^2+'LED Curve'!$D$21*(BU175/$W$6)^1+'LED Curve'!$D$22)*$AC$6*$W$6))</f>
        <v>0</v>
      </c>
      <c r="FZ175">
        <f>IF($Z$2=0,0,IF(BV175&lt;=0,0,('LED Curve'!$D$19*(BV175/$Z$2)^3+'LED Curve'!$D$20*(BV175/$Z$2)^2+'LED Curve'!$D$21*(BV175/$Z$2)^1+'LED Curve'!$D$22)*$AE$2*$Z$2))</f>
        <v>0</v>
      </c>
      <c r="GA175">
        <f>IF($Z$3=0,0,IF(BW175&lt;=0,0,('LED Curve'!$D$19*(BW175/$Z$3)^3+'LED Curve'!$D$20*(BW175/$Z$3)^2+'LED Curve'!$D$21*(BW175/$Z$3)^1+'LED Curve'!$D$22)*$AE$3*$Z$3))</f>
        <v>0</v>
      </c>
      <c r="GB175">
        <f>IF($Z$4=0,0,IF(BX175&lt;=0,0,('LED Curve'!$D$19*(BX175/$Z$4)^3+'LED Curve'!$D$20*(BX175/$Z$4)^2+'LED Curve'!$D$21*(BX175/$Z$4)^1+'LED Curve'!$D$22)*$AE$4*$Z$4))</f>
        <v>0</v>
      </c>
      <c r="GC175">
        <f>IF($Z$5=0,0,IF(BY175&lt;=0,0,('LED Curve'!$D$19*(BY175/$Z$5)^3+'LED Curve'!$D$20*(BY175/$Z$5)^2+'LED Curve'!$D$21*(BY175/$Z$5)^1+'LED Curve'!$D$22)*$AE$5*$Z$5))</f>
        <v>0</v>
      </c>
      <c r="GD175">
        <f>IF($Z$6=0,0,IF(BZ175&lt;=0,0,('LED Curve'!$D$19*(BZ175/$Z$6)^3+'LED Curve'!$D$20*(BZ175/$Z$6)^2+'LED Curve'!$D$21*(BZ175/$Z$6)^1+'LED Curve'!$D$22)*$AE$6*$Z$6))</f>
        <v>0</v>
      </c>
      <c r="GF175">
        <f>IF($W$2=0,0,IF(CB175&lt;=0,0,('LED Curve'!$D$19*(CB175/$W$2)^3+'LED Curve'!$D$20*(CB175/$W$2)^2+'LED Curve'!$D$21*(CB175/$W$2)^1+'LED Curve'!$D$22)*$AC$2*$W$2))</f>
        <v>848.86618465746903</v>
      </c>
      <c r="GG175">
        <f>IF($W$3=0,0,IF(CC175&lt;=0,0,('LED Curve'!$D$19*(CC175/$W$3)^3+'LED Curve'!$D$20*(CC175/$W$3)^2+'LED Curve'!$D$21*(CC175/$W$3)^1+'LED Curve'!$D$22)*$AC$3*$W$3))</f>
        <v>2122.1654616436726</v>
      </c>
      <c r="GH175">
        <f>IF($W$4=0,0,IF(CD175&lt;=0,0,('LED Curve'!$D$19*(CD175/$W$4)^3+'LED Curve'!$D$20*(CD175/$W$4)^2+'LED Curve'!$D$21*(CD175/$W$4)^1+'LED Curve'!$D$22)*$AC$4*$W$4))</f>
        <v>1909.9489154793052</v>
      </c>
      <c r="GI175">
        <f>IF($W$5=0,0,IF(CE175&lt;=0,0,('LED Curve'!$D$19*(CE175/$W$5)^3+'LED Curve'!$D$20*(CE175/$W$5)^2+'LED Curve'!$D$21*(CE175/$W$5)^1+'LED Curve'!$D$22)*$AC$5*$W$5))</f>
        <v>0</v>
      </c>
      <c r="GJ175">
        <f>IF($W$6=0,0,IF(CF175&lt;=0,0,('LED Curve'!$D$19*(CF175/$W$6)^3+'LED Curve'!$D$20*(CF175/$W$6)^2+'LED Curve'!$D$21*(CF175/$W$6)^1+'LED Curve'!$D$22)*$AC$6*$W$6))</f>
        <v>0</v>
      </c>
      <c r="GK175">
        <f>IF($Z$2=0,0,IF(CG175&lt;=0,0,('LED Curve'!$D$19*(CG175/$Z$2)^3+'LED Curve'!$D$20*(CG175/$Z$2)^2+'LED Curve'!$D$21*(CG175/$Z$2)^1+'LED Curve'!$D$22)*$AE$2*$Z$2))</f>
        <v>0</v>
      </c>
      <c r="GL175">
        <f>IF($Z$3=0,0,IF(CH175&lt;=0,0,('LED Curve'!$D$19*(CH175/$Z$3)^3+'LED Curve'!$D$20*(CH175/$Z$3)^2+'LED Curve'!$D$21*(CH175/$Z$3)^1+'LED Curve'!$D$22)*$AE$3*$Z$3))</f>
        <v>0</v>
      </c>
      <c r="GM175">
        <f>IF($Z$4=0,0,IF(CI175&lt;=0,0,('LED Curve'!$D$19*(CI175/$Z$4)^3+'LED Curve'!$D$20*(CI175/$Z$4)^2+'LED Curve'!$D$21*(CI175/$Z$4)^1+'LED Curve'!$D$22)*$AE$4*$Z$4))</f>
        <v>0</v>
      </c>
      <c r="GN175">
        <f>IF($Z$5=0,0,IF(CJ175&lt;=0,0,('LED Curve'!$D$19*(CJ175/$Z$5)^3+'LED Curve'!$D$20*(CJ175/$Z$5)^2+'LED Curve'!$D$21*(CJ175/$Z$5)^1+'LED Curve'!$D$22)*$AE$5*$Z$5))</f>
        <v>0</v>
      </c>
      <c r="GO175">
        <f>IF($Z$6=0,0,IF(CK175&lt;=0,0,('LED Curve'!$D$19*(CK175/$Z$6)^3+'LED Curve'!$D$20*(CK175/$Z$6)^2+'LED Curve'!$D$21*(CK175/$Z$6)^1+'LED Curve'!$D$22)*$AE$6*$Z$6))</f>
        <v>0</v>
      </c>
      <c r="GQ175">
        <f t="shared" si="338"/>
        <v>2889.5906806339267</v>
      </c>
      <c r="GR175">
        <f t="shared" si="266"/>
        <v>1124.6947952163487</v>
      </c>
      <c r="GS175">
        <f t="shared" si="339"/>
        <v>2928.6644674022273</v>
      </c>
      <c r="GT175">
        <f t="shared" si="267"/>
        <v>620.43855056311168</v>
      </c>
      <c r="GU175">
        <f t="shared" si="340"/>
        <v>4880.9805617804468</v>
      </c>
      <c r="GV175">
        <f t="shared" si="268"/>
        <v>2318.8685172221094</v>
      </c>
    </row>
    <row r="176" spans="1:204" ht="16.899999999999999">
      <c r="A176">
        <v>165</v>
      </c>
      <c r="B176">
        <f t="shared" si="229"/>
        <v>5.37109375E-3</v>
      </c>
      <c r="C176" s="50">
        <f t="shared" si="230"/>
        <v>135.85910269462073</v>
      </c>
      <c r="D176" s="50">
        <f t="shared" si="231"/>
        <v>151.11011410513413</v>
      </c>
      <c r="E176" s="50">
        <f t="shared" si="232"/>
        <v>166.36112551564753</v>
      </c>
      <c r="G176" s="52">
        <f t="shared" si="233"/>
        <v>2.1564936935654084</v>
      </c>
      <c r="H176" s="52">
        <f t="shared" si="234"/>
        <v>2.3985732397640338</v>
      </c>
      <c r="I176" s="52">
        <f t="shared" si="235"/>
        <v>2.6406527859626592</v>
      </c>
      <c r="J176" s="52">
        <f>IF(C176&lt;Calculation!D$19,0,G176)</f>
        <v>2.1564936935654084</v>
      </c>
      <c r="K176" s="52">
        <f>IF(D176&lt;Calculation!D$19,0,H176)</f>
        <v>2.3985732397640338</v>
      </c>
      <c r="L176" s="52">
        <f>IF(E176&lt;Calculation!D$19,0,I176)</f>
        <v>2.6406527859626592</v>
      </c>
      <c r="M176" s="52">
        <f>IF(IF(C176&lt;Calculation!D$19,0,C176*(R$3/(R$2+R$3)))&gt;0,$H$2*SIN(2*PI()*$E$2*B176)+$H$5,0)</f>
        <v>2.1728981880567813</v>
      </c>
      <c r="N176" s="52">
        <f>IF(IF(D176&lt;Calculation!D$19,0,D176*(R$3/(R$2+R$3)))&gt;0,$J$2*SIN(2*PI()*$E$2*B176)+$J$5,0)</f>
        <v>2.2208498275282964</v>
      </c>
      <c r="O176" s="52">
        <f>IF(IF(E176&lt;Calculation!D$19,0,E176*(R$3/(R$2+R$3)))&gt;0,$L$2*SIN(2*PI()*$E$2*B176)+$L$5,0)</f>
        <v>2.2753488926477079</v>
      </c>
      <c r="Q176" s="55">
        <f>(M176/Design!C$43)*10^3</f>
        <v>241.43313200630902</v>
      </c>
      <c r="R176" s="55">
        <f>(N176/Design!C$43)*10^3</f>
        <v>246.76109194758848</v>
      </c>
      <c r="S176" s="55">
        <f>(O176/Design!C$43)*10^3</f>
        <v>252.81654362752309</v>
      </c>
      <c r="U176" s="55">
        <f>(($H$2*SIN(2*PI()*$E$2*B176)+$H$5)/Design!C$43)*10^3</f>
        <v>241.43313200630902</v>
      </c>
      <c r="V176" s="55">
        <f>(($J$2*SIN(2*PI()*$E$2*B176)+$J$5)/Design!C$43)*10^3</f>
        <v>246.76109194758848</v>
      </c>
      <c r="W176" s="55">
        <f>(($L$2*SIN(2*PI()*$E$2*B176)+$L$5)/Design!C$43)*10^3</f>
        <v>252.81654362752309</v>
      </c>
      <c r="Y176" s="99">
        <f>IF(C176&lt;('LED Curve'!$D$14*(U176/$W$2)^3+'LED Curve'!$D$15*(U176/$W$2)^2+'LED Curve'!$D$16*(U176/$W$2)^1+'LED Curve'!$D$17)*$AC$2+((R$5-1)*Design!C$18),0,         ('LED Curve'!$D$14*(U176/$W$2)^3+'LED Curve'!$D$15*(U176/$W$2)^2+'LED Curve'!$D$16*(U176/$W$2)^1+'LED Curve'!$D$17)*$AC$2)</f>
        <v>26.902931182250114</v>
      </c>
      <c r="Z176" s="99">
        <f>IF(Y176=0,0,IF(C176&lt;Y176+('LED Curve'!$D$14*(U176/$W$3)^3+'LED Curve'!$D$15*(U176/$W$3)^2+'LED Curve'!$D$16*(U176/$W$3)^1+'LED Curve'!$D$17)*$AC$3+((R$5-2)*Design!C$18),0,         ('LED Curve'!$D$14*(U176/$W$3)^3+'LED Curve'!$D$15*(U176/$W$3)^2+'LED Curve'!$D$16*(U176/$W$3)^1+'LED Curve'!$D$17)*$AC$3))</f>
        <v>67.257327955625286</v>
      </c>
      <c r="AA176" s="99">
        <f>IF(Z176=0,0,IF(C176&lt;(SUM(Y176:Z176)+('LED Curve'!$D$14*(U176/$W$4)^3+'LED Curve'!$D$15*(U176/$W$4)^2+'LED Curve'!$D$16*(U176/$W$4)^1+'LED Curve'!$D$17)*$AC$4+((R$5-3)*Design!C$18)),0,         ('LED Curve'!$D$14*(U176/$W$4)^3+'LED Curve'!$D$15*(U176/$W$4)^2+'LED Curve'!$D$16*(U176/$W$4)^1+'LED Curve'!$D$17)*$AC$4))</f>
        <v>0</v>
      </c>
      <c r="AB176" s="99">
        <f>IF(AA176=0,0,IF(C176&lt;(SUM(Y176:AA176)+('LED Curve'!$D$14*(U176/$W$5)^3+'LED Curve'!$D$15*(U176/$W$5)^2+'LED Curve'!$D$16*(U176/$W$5)^1+'LED Curve'!$D$17)*$AC$5+((R$5-4)*Design!C$18)),0,         ('LED Curve'!$D$14*(U176/$W$5)^3+'LED Curve'!$D$15*(U176/$W$5)^2+'LED Curve'!$D$16*(U176/$W$5)^1+'LED Curve'!$D$17)*$AC$5))</f>
        <v>0</v>
      </c>
      <c r="AC176" s="99">
        <f>IF(AB176=0,0,IF(C176&lt;(SUM(Y176:AB176)+ ('LED Curve'!$D$14*(U176/$W$6)^3+'LED Curve'!$D$15*(U176/$W$6)^2+'LED Curve'!$D$16*(U176/$W$6)^1+'LED Curve'!$D$17)*$AC$6+((R$5-5)*Design!C$18)),0,         ('LED Curve'!$D$14*(U176/$W$6)^3+'LED Curve'!$D$15*(U176/$W$6)^2+'LED Curve'!$D$16*(U176/$W$6)^1+'LED Curve'!$D$17)*$AC$6))</f>
        <v>0</v>
      </c>
      <c r="AD176" s="99">
        <f>IF(AC176=0,0,IF(C176&lt;(SUM(Y176:AC176)+('LED Curve'!$D$14*(U176/$Z$2)^3+'LED Curve'!$D$15*(U176/$Z$2)^2+'LED Curve'!$D$16*(U176/$Z$2)^1+'LED Curve'!$D$17)*$AE$2+((R$5-6)*Design!C$18)),0,         ('LED Curve'!$D$14*(U176/$Z$2)^3+'LED Curve'!$D$15*(U176/$Z$2)^2+'LED Curve'!$D$16*(U176/$Z$2)^1+'LED Curve'!$D$17)*$AE$2))</f>
        <v>0</v>
      </c>
      <c r="AE176" s="99">
        <f>IF(AD176=0,0,IF(C176&lt;(SUM(Y176:AD176)+('LED Curve'!$D$14*(U176/$Z$3)^3+'LED Curve'!$D$15*(U176/$Z$3)^2+'LED Curve'!$D$16*(U176/$Z$3)^1+'LED Curve'!$D$17)*$AE$3+((R$5-7)*Design!C$18)),0,         ('LED Curve'!$D$14*(U176/$Z$3)^3+'LED Curve'!$D$15*(U176/$Z$3)^2+'LED Curve'!$D$16*(U176/$Z$3)^1+'LED Curve'!$D$17)*$AE$3))</f>
        <v>0</v>
      </c>
      <c r="AF176" s="99">
        <f>IF(AE176=0,0,IF(C176&lt;(SUM(Y176:AE176)+('LED Curve'!$D$14*(U176/$Z$4)^3+'LED Curve'!$D$15*(U176/$Z$4)^2+'LED Curve'!$D$16*(U176/$Z$4)^1+'LED Curve'!$D$17)*$AE$4+((R$5-8)*Design!C$18)),0,         ('LED Curve'!$D$14*(U176/$Z$4)^3+'LED Curve'!$D$15*(U176/$Z$4)^2+'LED Curve'!$D$16*(U176/$Z$4)^1+'LED Curve'!$D$17)*$AE$4))</f>
        <v>0</v>
      </c>
      <c r="AG176" s="99">
        <f>IF(AF176=0,0,IF(C176&lt;(SUM(Y176:AF176)+('LED Curve'!$D$14*(U176/$Z$5)^3+'LED Curve'!$D$15*(U176/$Z$5)^2+'LED Curve'!$D$16*(U176/$Z$5)^1+'LED Curve'!$D$17)*$AE$5+((R$5-9)*Design!C$18)),0,         ('LED Curve'!$D$14*(U176/$Z$5)^3+'LED Curve'!$D$15*(U176/$Z$5)^2+'LED Curve'!$D$16*(U176/$Z$5)^1+'LED Curve'!$D$17)*$AE$5))</f>
        <v>0</v>
      </c>
      <c r="AH176" s="99">
        <f>IF(AG176=0,0,IF(C176&lt;(SUM(Y176:AG176)+('LED Curve'!$D$14*(U176/$Z$6)^3+'LED Curve'!$D$15*(U176/$Z$6)^2+'LED Curve'!$D$16*(U176/$Z$6)^1+'LED Curve'!$D$17)*$AE$6+((R$5-10)*Design!C$18)),0,         ('LED Curve'!$D$14*(U176/$Z$6)^3+'LED Curve'!$D$15*(U176/$Z$6)^2+'LED Curve'!$D$16*(U176/$Z$6)^1+'LED Curve'!$D$17)*$AE$6))</f>
        <v>0</v>
      </c>
      <c r="AI176">
        <f t="shared" si="269"/>
        <v>94.1602591378754</v>
      </c>
      <c r="AJ176" s="57">
        <f>IF(D176&lt;('LED Curve'!$D$14*(V176/$W$2)^3+'LED Curve'!$D$15*(V176/$W$2)^2+'LED Curve'!$D$16*(V176/$W$2)^1+'LED Curve'!$D$17)*$AC$2+((R$5-1)*Design!C$18),0,         ('LED Curve'!$D$14*(V176/$W$2)^3+'LED Curve'!$D$15*(V176/$W$2)^2+'LED Curve'!$D$16*(V176/$W$2)^1+'LED Curve'!$D$17)*$AC$2)</f>
        <v>26.932629914492779</v>
      </c>
      <c r="AK176" s="57">
        <f>IF(AJ176=0,0,IF(D176&lt;AJ176+('LED Curve'!$D$14*(V176/$W$3)^3+'LED Curve'!$D$15*(V176/$W$3)^2+'LED Curve'!$D$16*(V176/$W$3)^1+'LED Curve'!$D$17)*$AC$3+((R$5-1)*Design!C$18),0,         ('LED Curve'!$D$14*(V176/$W$3)^3+'LED Curve'!$D$15*(V176/$W$3)^2+'LED Curve'!$D$16*(V176/$W$3)^1+'LED Curve'!$D$17)*$AC$3))</f>
        <v>67.331574786231954</v>
      </c>
      <c r="AL176" s="57">
        <f>IF(AK176=0,0,IF(D176&lt;(SUM(AJ176:AK176)+('LED Curve'!$D$14*(V176/$W$4)^3+'LED Curve'!$D$15*(V176/$W$4)^2+'LED Curve'!$D$16*(V176/$W$4)^1+'LED Curve'!$D$17)*$AC$4+((R$5-1)*Design!C$18)),0,         ('LED Curve'!$D$14*(V176/$W$4)^3+'LED Curve'!$D$15*(V176/$W$4)^2+'LED Curve'!$D$16*(V176/$W$4)^1+'LED Curve'!$D$17)*$AC$4))</f>
        <v>0</v>
      </c>
      <c r="AM176" s="57">
        <f>IF(AL176=0,0,IF(D176&lt;(SUM(AJ176:AL176)+('LED Curve'!$D$14*(V176/$W$5)^3+'LED Curve'!$D$15*(V176/$W$5)^2+'LED Curve'!$D$16*(V176/$W$5)^1+'LED Curve'!$D$17)*$AC$5+((R$5-1)*Design!C$18)),0,         ('LED Curve'!$D$14*(V176/$W$5)^3+'LED Curve'!$D$15*(V176/$W$5)^2+'LED Curve'!$D$16*(V176/$W$5)^1+'LED Curve'!$D$17)*$AC$5))</f>
        <v>0</v>
      </c>
      <c r="AN176" s="57">
        <f>IF(AM176=0,0,IF(D176&lt;(SUM(AJ176:AM176)+ ('LED Curve'!$D$14*(V176/$W$6)^3+'LED Curve'!$D$15*(V176/$W$6)^2+'LED Curve'!$D$16*(V176/$W$6)^1+'LED Curve'!$D$17)*$AC$6+((R$5-1)*Design!C$18)),0,         ('LED Curve'!$D$14*(V176/$W$6)^3+'LED Curve'!$D$15*(V176/$W$6)^2+'LED Curve'!$D$16*(V176/$W$6)^1+'LED Curve'!$D$17)*$AC$6))</f>
        <v>0</v>
      </c>
      <c r="AO176" s="57">
        <f>IF(AN176=0,0,IF(D176&lt;(SUM(AJ176:AN176)+('LED Curve'!$D$14*(V176/$Z$2)^3+'LED Curve'!$D$15*(V176/$Z$2)^2+'LED Curve'!$D$16*(V176/$Z$2)^1+'LED Curve'!$D$17)*$AE$2+((R$5-1)*Design!C$18)),0,         ('LED Curve'!$D$14*(V176/$Z$2)^3+'LED Curve'!$D$15*(V176/$Z$2)^2+'LED Curve'!$D$16*(V176/$Z$2)^1+'LED Curve'!$D$17)*$AE$2))</f>
        <v>0</v>
      </c>
      <c r="AP176" s="57">
        <f>IF(AO176=0,0,IF(D176&lt;(SUM(AJ176:AO176)+('LED Curve'!$D$14*(V176/$Z$3)^3+'LED Curve'!$D$15*(V176/$Z$3)^2+'LED Curve'!$D$16*(V176/$Z$3)^1+'LED Curve'!$D$17)*$AE$3+((R$5-1)*Design!C$18)),0,         ('LED Curve'!$D$14*(V176/$Z$3)^3+'LED Curve'!$D$15*(V176/$Z$3)^2+'LED Curve'!$D$16*(V176/$Z$3)^1+'LED Curve'!$D$17)*$AE$3))</f>
        <v>0</v>
      </c>
      <c r="AQ176" s="57">
        <f>IF(AP176=0,0,IF(D176&lt;(SUM(AJ176:AP176)+('LED Curve'!$D$14*(V176/$Z$4)^3+'LED Curve'!$D$15*(V176/$Z$4)^2+'LED Curve'!$D$16*(V176/$Z$4)^1+'LED Curve'!$D$17)*$AE$4+((R$5-1)*Design!C$18)),0,         ('LED Curve'!$D$14*(V176/$Z$4)^3+'LED Curve'!$D$15*(V176/$Z$4)^2+'LED Curve'!$D$16*(V176/$Z$4)^1+'LED Curve'!$D$17)*$AE$4))</f>
        <v>0</v>
      </c>
      <c r="AR176" s="57">
        <f>IF(AQ176=0,0,IF(D176&lt;(SUM(AJ176:AQ176)+('LED Curve'!$D$14*(V176/$Z$5)^3+'LED Curve'!$D$15*(V176/$Z$5)^2+'LED Curve'!$D$16*(V176/$Z$5)^1+'LED Curve'!$D$17)*$AE$5+((R$5-1)*Design!C$18)),0,         ('LED Curve'!$D$14*(V176/$Z$5)^3+'LED Curve'!$D$15*(V176/$Z$5)^2+'LED Curve'!$D$16*(V176/$Z$5)^1+'LED Curve'!$D$17)*$AE$5))</f>
        <v>0</v>
      </c>
      <c r="AS176" s="57">
        <f>IF(AR176=0,0,IF(D176&lt;(SUM(AJ176:AR176)+('LED Curve'!$D$14*(V176/$Z$6)^3+'LED Curve'!$D$15*(V176/$Z$6)^2+'LED Curve'!$D$16*(V176/$Z$6)^1+'LED Curve'!$D$17)*$AE$6+((R$5-1)*Design!C$18)),0,         ('LED Curve'!$D$14*(V176/$Z$6)^3+'LED Curve'!$D$15*(V176/$Z$6)^2+'LED Curve'!$D$16*(V176/$Z$6)^1+'LED Curve'!$D$17)*$AE$6))</f>
        <v>0</v>
      </c>
      <c r="AU176" s="59">
        <f>IF(E176&lt;('LED Curve'!$D$14*(W176/$W$2)^3+'LED Curve'!$D$15*(W176/$W$2)^2+'LED Curve'!$D$16*(W176/$W$2)^1+'LED Curve'!$D$17)*$AC$2+((R$5-1)*Design!C$18),0,         ('LED Curve'!$D$14*(W176/$W$2)^3+'LED Curve'!$D$15*(W176/$W$2)^2+'LED Curve'!$D$16*(W176/$W$2)^1+'LED Curve'!$D$17)*$AC$2)</f>
        <v>26.957604256006707</v>
      </c>
      <c r="AV176" s="59">
        <f>IF(AU176=0,0,IF(E176&lt;AU176+('LED Curve'!$D$14*(W176/$W$3)^3+'LED Curve'!$D$15*(W176/$W$3)^2+'LED Curve'!$D$16*(W176/$W$3)^1+'LED Curve'!$D$17)*$AC$3+((R$5-2)*Design!C$18),0,         ('LED Curve'!$D$14*(W176/$W$3)^3+'LED Curve'!$D$15*(W176/$W$3)^2+'LED Curve'!$D$16*(W176/$W$3)^1+'LED Curve'!$D$17)*$AC$3))</f>
        <v>67.394010640016774</v>
      </c>
      <c r="AW176" s="59">
        <f>IF(AV176=0,0,IF(E176&lt;(SUM(AU176:AV176)+('LED Curve'!$D$14*(W176/$W$4)^3+'LED Curve'!$D$15*(W176/$W$4)^2+'LED Curve'!$D$16*(W176/$W$4)^1+'LED Curve'!$D$17)*$AC$4+((R$5-3)*Design!C$18)),0,         ('LED Curve'!$D$14*(W176/$W$4)^3+'LED Curve'!$D$15*(W176/$W$4)^2+'LED Curve'!$D$16*(W176/$W$4)^1+'LED Curve'!$D$17)*$AC$4))</f>
        <v>60.654609576015091</v>
      </c>
      <c r="AX176" s="59">
        <f>IF(AW176=0,0,IF(E176&lt;(SUM(AU176:AW176)+('LED Curve'!$D$14*(W176/$W$5)^3+'LED Curve'!$D$15*(W176/$W$5)^2+'LED Curve'!$D$16*(W176/$W$5)^1+'LED Curve'!$D$17)*$AC$5+((R$5-4)*Design!C$18)),0,         ('LED Curve'!$D$14*(W176/$W$5)^3+'LED Curve'!$D$15*(W176/$W$5)^2+'LED Curve'!$D$16*(W176/$W$5)^1+'LED Curve'!$D$17)*$AC$5))</f>
        <v>0</v>
      </c>
      <c r="AY176" s="59">
        <f>IF(AX176=0,0,IF(E176&lt;(SUM(AU176:AX176)+ ('LED Curve'!$D$14*(W176/$W$6)^3+'LED Curve'!$D$15*(W176/$W$6)^2+'LED Curve'!$D$16*(W176/$W$6)^1+'LED Curve'!$D$17)*$AC$6+((R$5-5)*Design!C$18)),0,         ('LED Curve'!$D$14*(W176/$W$6)^3+'LED Curve'!$D$15*(W176/$W$6)^2+'LED Curve'!$D$16*(W176/$W$6)^1+'LED Curve'!$D$17)*$AC$6))</f>
        <v>0</v>
      </c>
      <c r="AZ176" s="59">
        <f>IF(AY176=0,0,IF(E176&lt;(SUM(AU176:AY176)+('LED Curve'!$D$14*(W176/$Z$2)^3+'LED Curve'!$D$15*(W176/$Z$2)^2+'LED Curve'!$D$16*(W176/$Z$2)^1+'LED Curve'!$D$17)*$AE$2+((R$5-6)*Design!C$18)),0,         ('LED Curve'!$D$14*(W176/$Z$2)^3+'LED Curve'!$D$15*(W176/$Z$2)^2+'LED Curve'!$D$16*(W176/$Z$2)^1+'LED Curve'!$D$17)*$AE$2))</f>
        <v>0</v>
      </c>
      <c r="BA176" s="59">
        <f>IF(AZ176=0,0,IF(E176&lt;(SUM(AU176:AZ176)+('LED Curve'!$D$14*(W176/$Z$3)^3+'LED Curve'!$D$15*(W176/$Z$3)^2+'LED Curve'!$D$16*(W176/$Z$3)^1+'LED Curve'!$D$17)*$AE$3+((R$5-7)*Design!C$18)),0,         ('LED Curve'!$D$14*(W176/$Z$3)^3+'LED Curve'!$D$15*(W176/$Z$3)^2+'LED Curve'!$D$16*(W176/$Z$3)^1+'LED Curve'!$D$17)*$AE$3))</f>
        <v>0</v>
      </c>
      <c r="BB176" s="59">
        <f>IF(BA176=0,0,IF(E176&lt;(SUM(AU176:BA176)+('LED Curve'!$D$14*(W176/$Z$4)^3+'LED Curve'!$D$15*(W176/$Z$4)^2+'LED Curve'!$D$16*(W176/$Z$4)^1+'LED Curve'!$D$17)*$AE$4+((R$5-8)*Design!C$18)),0,         ('LED Curve'!$D$14*(W176/$Z$4)^3+'LED Curve'!$D$15*(W176/$Z$4)^2+'LED Curve'!$D$16*(W176/$Z$4)^1+'LED Curve'!$D$17)*$AE$4))</f>
        <v>0</v>
      </c>
      <c r="BC176" s="59">
        <f>IF(BB176=0,0,IF(E176&lt;(SUM(AU176:BB176)+('LED Curve'!$D$14*(W176/$Z$5)^3+'LED Curve'!$D$15*(W176/$Z$5)^2+'LED Curve'!$D$16*(W176/$Z$5)^1+'LED Curve'!$D$17)*$AE$5+((R$5-9)*Design!C$18)),0,         ('LED Curve'!$D$14*(W176/$Z$5)^3+'LED Curve'!$D$15*(W176/$Z$5)^2+'LED Curve'!$D$16*(W176/$Z$5)^1+'LED Curve'!$D$17)*$AE$5))</f>
        <v>0</v>
      </c>
      <c r="BD176" s="59">
        <f>IF(BC176=0,0,IF(E176&lt;(SUM(AU176:BC176)+('LED Curve'!$D$14*(W176/$Z$6)^3+'LED Curve'!$D$15*(W176/$Z$6)^2+'LED Curve'!$D$16*(W176/$Z$6)^1+'LED Curve'!$D$17)*$AE$6+((R$5-10)*Design!C$18)),0,         ('LED Curve'!$D$14*(W176/$Z$6)^3+'LED Curve'!$D$15*(W176/$Z$6)^2+'LED Curve'!$D$16*(W176/$Z$6)^1+'LED Curve'!$D$17)*$AE$6))</f>
        <v>0</v>
      </c>
      <c r="BE176">
        <f t="shared" si="270"/>
        <v>155.00622447203858</v>
      </c>
      <c r="BF176" s="64">
        <f t="shared" si="236"/>
        <v>241.43313200630902</v>
      </c>
      <c r="BG176" s="64">
        <f t="shared" si="237"/>
        <v>241.43313200630902</v>
      </c>
      <c r="BH176" s="64">
        <f t="shared" si="238"/>
        <v>0</v>
      </c>
      <c r="BI176" s="64">
        <f t="shared" si="239"/>
        <v>0</v>
      </c>
      <c r="BJ176" s="64">
        <f t="shared" si="240"/>
        <v>0</v>
      </c>
      <c r="BK176" s="64">
        <f t="shared" si="241"/>
        <v>0</v>
      </c>
      <c r="BL176" s="64">
        <f t="shared" si="242"/>
        <v>0</v>
      </c>
      <c r="BM176" s="64">
        <f t="shared" si="243"/>
        <v>0</v>
      </c>
      <c r="BN176" s="64">
        <f t="shared" si="244"/>
        <v>0</v>
      </c>
      <c r="BO176" s="64">
        <f t="shared" si="245"/>
        <v>0</v>
      </c>
      <c r="BQ176" s="67">
        <f t="shared" si="246"/>
        <v>246.76109194758848</v>
      </c>
      <c r="BR176" s="67">
        <f t="shared" si="247"/>
        <v>246.76109194758848</v>
      </c>
      <c r="BS176" s="67">
        <f t="shared" si="248"/>
        <v>0</v>
      </c>
      <c r="BT176" s="67">
        <f t="shared" si="249"/>
        <v>0</v>
      </c>
      <c r="BU176" s="67">
        <f t="shared" si="250"/>
        <v>0</v>
      </c>
      <c r="BV176" s="67">
        <f t="shared" si="251"/>
        <v>0</v>
      </c>
      <c r="BW176" s="67">
        <f t="shared" si="252"/>
        <v>0</v>
      </c>
      <c r="BX176" s="67">
        <f t="shared" si="253"/>
        <v>0</v>
      </c>
      <c r="BY176" s="67">
        <f t="shared" si="254"/>
        <v>0</v>
      </c>
      <c r="BZ176" s="67">
        <f t="shared" si="255"/>
        <v>0</v>
      </c>
      <c r="CB176" s="70">
        <f t="shared" si="256"/>
        <v>252.81654362752309</v>
      </c>
      <c r="CC176" s="70">
        <f t="shared" si="257"/>
        <v>252.81654362752309</v>
      </c>
      <c r="CD176" s="70">
        <f t="shared" si="258"/>
        <v>252.81654362752309</v>
      </c>
      <c r="CE176" s="70">
        <f t="shared" si="259"/>
        <v>0</v>
      </c>
      <c r="CF176" s="70">
        <f t="shared" si="260"/>
        <v>0</v>
      </c>
      <c r="CG176" s="70">
        <f t="shared" si="261"/>
        <v>0</v>
      </c>
      <c r="CH176" s="70">
        <f t="shared" si="262"/>
        <v>0</v>
      </c>
      <c r="CI176" s="70">
        <f t="shared" si="263"/>
        <v>0</v>
      </c>
      <c r="CJ176" s="70">
        <f t="shared" si="264"/>
        <v>0</v>
      </c>
      <c r="CK176" s="70">
        <f t="shared" si="265"/>
        <v>0</v>
      </c>
      <c r="CL176">
        <f t="shared" si="271"/>
        <v>758.44963088256929</v>
      </c>
      <c r="CM176" s="64">
        <f t="shared" si="272"/>
        <v>241.43313200630902</v>
      </c>
      <c r="CN176" s="64">
        <f t="shared" si="273"/>
        <v>241.43313200630902</v>
      </c>
      <c r="CO176" s="64">
        <f t="shared" si="274"/>
        <v>0</v>
      </c>
      <c r="CP176" s="64">
        <f t="shared" si="275"/>
        <v>0</v>
      </c>
      <c r="CQ176" s="64">
        <f t="shared" si="276"/>
        <v>0</v>
      </c>
      <c r="CR176" s="64">
        <f t="shared" si="277"/>
        <v>0</v>
      </c>
      <c r="CS176" s="64">
        <f t="shared" si="278"/>
        <v>0</v>
      </c>
      <c r="CT176" s="64">
        <f t="shared" si="279"/>
        <v>0</v>
      </c>
      <c r="CU176" s="64">
        <f t="shared" si="280"/>
        <v>0</v>
      </c>
      <c r="CV176" s="64">
        <f t="shared" si="281"/>
        <v>0</v>
      </c>
      <c r="CX176" s="103">
        <f t="shared" si="282"/>
        <v>246.76109194758848</v>
      </c>
      <c r="CY176" s="103">
        <f t="shared" si="283"/>
        <v>246.76109194758848</v>
      </c>
      <c r="CZ176" s="103">
        <f t="shared" si="284"/>
        <v>0</v>
      </c>
      <c r="DA176" s="103">
        <f t="shared" si="285"/>
        <v>0</v>
      </c>
      <c r="DB176" s="103">
        <f t="shared" si="286"/>
        <v>0</v>
      </c>
      <c r="DC176" s="103">
        <f t="shared" si="287"/>
        <v>0</v>
      </c>
      <c r="DD176" s="103">
        <f t="shared" si="288"/>
        <v>0</v>
      </c>
      <c r="DE176" s="103">
        <f t="shared" si="289"/>
        <v>0</v>
      </c>
      <c r="DF176" s="103">
        <f t="shared" si="290"/>
        <v>0</v>
      </c>
      <c r="DG176" s="103">
        <f t="shared" si="291"/>
        <v>0</v>
      </c>
      <c r="DI176" s="70">
        <f t="shared" si="292"/>
        <v>252.81654362752309</v>
      </c>
      <c r="DJ176" s="70">
        <f t="shared" si="293"/>
        <v>252.81654362752309</v>
      </c>
      <c r="DK176" s="70">
        <f t="shared" si="294"/>
        <v>252.81654362752309</v>
      </c>
      <c r="DL176" s="70">
        <f t="shared" si="295"/>
        <v>0</v>
      </c>
      <c r="DM176" s="70">
        <f t="shared" si="296"/>
        <v>0</v>
      </c>
      <c r="DN176" s="70">
        <f t="shared" si="297"/>
        <v>0</v>
      </c>
      <c r="DO176" s="70">
        <f t="shared" si="298"/>
        <v>0</v>
      </c>
      <c r="DP176" s="70">
        <f t="shared" si="299"/>
        <v>0</v>
      </c>
      <c r="DQ176" s="70">
        <f t="shared" si="300"/>
        <v>0</v>
      </c>
      <c r="DR176" s="70">
        <f t="shared" si="301"/>
        <v>0</v>
      </c>
      <c r="DT176">
        <f t="shared" si="302"/>
        <v>32.800888675129066</v>
      </c>
      <c r="DU176">
        <f t="shared" si="303"/>
        <v>37.288096760907592</v>
      </c>
      <c r="DV176">
        <f t="shared" si="304"/>
        <v>42.058844746850546</v>
      </c>
      <c r="DX176">
        <f t="shared" si="305"/>
        <v>1.4188934958958923</v>
      </c>
      <c r="DY176">
        <f t="shared" si="306"/>
        <v>1.4315737591112112</v>
      </c>
      <c r="DZ176">
        <f t="shared" si="307"/>
        <v>1.4455592629978777</v>
      </c>
      <c r="EB176">
        <f t="shared" si="308"/>
        <v>6.4952589354808392</v>
      </c>
      <c r="EC176">
        <f t="shared" si="309"/>
        <v>16.238147338702099</v>
      </c>
      <c r="ED176">
        <f t="shared" si="310"/>
        <v>0</v>
      </c>
      <c r="EE176">
        <f t="shared" si="311"/>
        <v>0</v>
      </c>
      <c r="EF176">
        <f t="shared" si="312"/>
        <v>0</v>
      </c>
      <c r="EG176">
        <f t="shared" si="313"/>
        <v>0</v>
      </c>
      <c r="EH176">
        <f t="shared" si="314"/>
        <v>0</v>
      </c>
      <c r="EI176">
        <f t="shared" si="315"/>
        <v>0</v>
      </c>
      <c r="EJ176">
        <f t="shared" si="316"/>
        <v>0</v>
      </c>
      <c r="EK176">
        <f t="shared" si="317"/>
        <v>0</v>
      </c>
      <c r="EM176">
        <f t="shared" si="318"/>
        <v>6.6459251667205246</v>
      </c>
      <c r="EN176">
        <f t="shared" si="319"/>
        <v>16.614812916801316</v>
      </c>
      <c r="EO176">
        <f t="shared" si="320"/>
        <v>0</v>
      </c>
      <c r="EP176">
        <f t="shared" si="321"/>
        <v>0</v>
      </c>
      <c r="EQ176">
        <f t="shared" si="322"/>
        <v>0</v>
      </c>
      <c r="ER176">
        <f t="shared" si="323"/>
        <v>0</v>
      </c>
      <c r="ES176">
        <f t="shared" si="324"/>
        <v>0</v>
      </c>
      <c r="ET176">
        <f t="shared" si="325"/>
        <v>0</v>
      </c>
      <c r="EU176">
        <f t="shared" si="326"/>
        <v>0</v>
      </c>
      <c r="EV176">
        <f t="shared" si="327"/>
        <v>0</v>
      </c>
      <c r="EX176">
        <f t="shared" si="328"/>
        <v>6.8153283324822214</v>
      </c>
      <c r="EY176">
        <f t="shared" si="329"/>
        <v>17.038320831205557</v>
      </c>
      <c r="EZ176">
        <f t="shared" si="330"/>
        <v>15.334488748085001</v>
      </c>
      <c r="FA176">
        <f t="shared" si="331"/>
        <v>0</v>
      </c>
      <c r="FB176">
        <f t="shared" si="332"/>
        <v>0</v>
      </c>
      <c r="FC176">
        <f t="shared" si="333"/>
        <v>0</v>
      </c>
      <c r="FD176">
        <f t="shared" si="334"/>
        <v>0</v>
      </c>
      <c r="FE176">
        <f t="shared" si="335"/>
        <v>0</v>
      </c>
      <c r="FF176">
        <f t="shared" si="336"/>
        <v>0</v>
      </c>
      <c r="FG176">
        <f t="shared" si="337"/>
        <v>0</v>
      </c>
      <c r="FJ176">
        <f>IF($W$2=0,0,IF(BF176&lt;=0,0,('LED Curve'!$D$19*(BF176/$W$2)^3+'LED Curve'!$D$20*(BF176/$W$2)^2+'LED Curve'!$D$21*(BF176/$W$2)^1+'LED Curve'!$D$22)*$AC$2*$W$2))</f>
        <v>822.61196948637746</v>
      </c>
      <c r="FK176">
        <f>IF($W$3=0,0,IF(BG176&lt;=0,0,('LED Curve'!$D$19*(BG176/$W$3)^3+'LED Curve'!$D$20*(BG176/$W$3)^2+'LED Curve'!$D$21*(BG176/$W$3)^1+'LED Curve'!$D$22)*$AC$3*$W$3))</f>
        <v>2056.5299237159438</v>
      </c>
      <c r="FL176">
        <f>IF($W$4=0,0,IF(BH176&lt;=0,0,('LED Curve'!$D$19*(BH176/$W$4)^3+'LED Curve'!$D$20*(BH176/$W$4)^2+'LED Curve'!$D$21*(BH176/$W$4)^1+'LED Curve'!$D$22)*$AC$4*$W$4))</f>
        <v>0</v>
      </c>
      <c r="FM176">
        <f>IF($W$5=0,0,IF(BI176&lt;=0,0,('LED Curve'!$D$19*(BI176/$W$5)^3+'LED Curve'!$D$20*(BI176/$W$5)^2+'LED Curve'!$D$21*(BI176/$W$5)^1+'LED Curve'!$D$22)*$AC$5*$W$5))</f>
        <v>0</v>
      </c>
      <c r="FN176">
        <f>IF($W$6=0,0,IF(BJ176&lt;=0,0,('LED Curve'!$D$19*(BJ176/$W$6)^3+'LED Curve'!$D$20*(BJ176/$W$6)^2+'LED Curve'!$D$21*(BJ176/$W$6)^1+'LED Curve'!$D$22)*$AC$6*$W$6))</f>
        <v>0</v>
      </c>
      <c r="FO176">
        <f>IF($Z$2=0,0,IF(BK176&lt;=0,0,('LED Curve'!$D$19*(BK176/$Z$2)^3+'LED Curve'!$D$20*(BK176/$Z$2)^2+'LED Curve'!$D$21*(BK176/$Z$2)^1+'LED Curve'!$D$22)*$AE$2*$Z$2))</f>
        <v>0</v>
      </c>
      <c r="FP176">
        <f>IF($Z$3=0,0,IF(BL176&lt;=0,0,('LED Curve'!$D$19*(BL176/$Z$3)^3+'LED Curve'!$D$20*(BL176/$Z$3)^2+'LED Curve'!$D$21*(BL176/$Z$3)^1+'LED Curve'!$D$22)*$AE$3*$Z$3))</f>
        <v>0</v>
      </c>
      <c r="FQ176">
        <f>IF($Z$4=0,0,IF(BM176&lt;=0,0,('LED Curve'!$D$19*(BM176/$Z$4)^3+'LED Curve'!$D$20*(BM176/$Z$4)^2+'LED Curve'!$D$21*(BM176/$Z$4)^1+'LED Curve'!$D$22)*$AE$4*$Z$4))</f>
        <v>0</v>
      </c>
      <c r="FR176">
        <f>IF($Z$5=0,0,IF(BN176&lt;=0,0,('LED Curve'!$D$19*(BN176/$Z$5)^3+'LED Curve'!$D$20*(BN176/$Z$5)^2+'LED Curve'!$D$21*(BN176/$Z$5)^1+'LED Curve'!$D$22)*$AE$5*$Z$5))</f>
        <v>0</v>
      </c>
      <c r="FS176">
        <f>IF($Z$6=0,0,IF(BO176&lt;=0,0,('LED Curve'!$D$19*(BO176/$Z$6)^3+'LED Curve'!$D$20*(BO176/$Z$6)^2+'LED Curve'!$D$21*(BO176/$Z$6)^1+'LED Curve'!$D$22)*$AE$6*$Z$6))</f>
        <v>0</v>
      </c>
      <c r="FU176">
        <f>IF($W$2=0,0,IF(BQ176&lt;=0,0,('LED Curve'!$D$19*(BQ176/$W$2)^3+'LED Curve'!$D$20*(BQ176/$W$2)^2+'LED Curve'!$D$21*(BQ176/$W$2)^1+'LED Curve'!$D$22)*$AC$2*$W$2))</f>
        <v>833.57032347333472</v>
      </c>
      <c r="FV176">
        <f>IF($W$3=0,0,IF(BR176&lt;=0,0,('LED Curve'!$D$19*(BR176/$W$3)^3+'LED Curve'!$D$20*(BR176/$W$3)^2+'LED Curve'!$D$21*(BR176/$W$3)^1+'LED Curve'!$D$22)*$AC$3*$W$3))</f>
        <v>2083.925808683337</v>
      </c>
      <c r="FW176">
        <f>IF($W$4=0,0,IF(BS176&lt;=0,0,('LED Curve'!$D$19*(BS176/$W$4)^3+'LED Curve'!$D$20*(BS176/$W$4)^2+'LED Curve'!$D$21*(BS176/$W$4)^1+'LED Curve'!$D$22)*$AC$4*$W$4))</f>
        <v>0</v>
      </c>
      <c r="FX176">
        <f>IF($W$5=0,0,IF(BT176&lt;=0,0,('LED Curve'!$D$19*(BT176/$W$5)^3+'LED Curve'!$D$20*(BT176/$W$5)^2+'LED Curve'!$D$21*(BT176/$W$5)^1+'LED Curve'!$D$22)*$AC$5*$W$5))</f>
        <v>0</v>
      </c>
      <c r="FY176">
        <f>IF($W$6=0,0,IF(BU176&lt;=0,0,('LED Curve'!$D$19*(BU176/$W$6)^3+'LED Curve'!$D$20*(BU176/$W$6)^2+'LED Curve'!$D$21*(BU176/$W$6)^1+'LED Curve'!$D$22)*$AC$6*$W$6))</f>
        <v>0</v>
      </c>
      <c r="FZ176">
        <f>IF($Z$2=0,0,IF(BV176&lt;=0,0,('LED Curve'!$D$19*(BV176/$Z$2)^3+'LED Curve'!$D$20*(BV176/$Z$2)^2+'LED Curve'!$D$21*(BV176/$Z$2)^1+'LED Curve'!$D$22)*$AE$2*$Z$2))</f>
        <v>0</v>
      </c>
      <c r="GA176">
        <f>IF($Z$3=0,0,IF(BW176&lt;=0,0,('LED Curve'!$D$19*(BW176/$Z$3)^3+'LED Curve'!$D$20*(BW176/$Z$3)^2+'LED Curve'!$D$21*(BW176/$Z$3)^1+'LED Curve'!$D$22)*$AE$3*$Z$3))</f>
        <v>0</v>
      </c>
      <c r="GB176">
        <f>IF($Z$4=0,0,IF(BX176&lt;=0,0,('LED Curve'!$D$19*(BX176/$Z$4)^3+'LED Curve'!$D$20*(BX176/$Z$4)^2+'LED Curve'!$D$21*(BX176/$Z$4)^1+'LED Curve'!$D$22)*$AE$4*$Z$4))</f>
        <v>0</v>
      </c>
      <c r="GC176">
        <f>IF($Z$5=0,0,IF(BY176&lt;=0,0,('LED Curve'!$D$19*(BY176/$Z$5)^3+'LED Curve'!$D$20*(BY176/$Z$5)^2+'LED Curve'!$D$21*(BY176/$Z$5)^1+'LED Curve'!$D$22)*$AE$5*$Z$5))</f>
        <v>0</v>
      </c>
      <c r="GD176">
        <f>IF($Z$6=0,0,IF(BZ176&lt;=0,0,('LED Curve'!$D$19*(BZ176/$Z$6)^3+'LED Curve'!$D$20*(BZ176/$Z$6)^2+'LED Curve'!$D$21*(BZ176/$Z$6)^1+'LED Curve'!$D$22)*$AE$6*$Z$6))</f>
        <v>0</v>
      </c>
      <c r="GF176">
        <f>IF($W$2=0,0,IF(CB176&lt;=0,0,('LED Curve'!$D$19*(CB176/$W$2)^3+'LED Curve'!$D$20*(CB176/$W$2)^2+'LED Curve'!$D$21*(CB176/$W$2)^1+'LED Curve'!$D$22)*$AC$2*$W$2))</f>
        <v>845.5163068896444</v>
      </c>
      <c r="GG176">
        <f>IF($W$3=0,0,IF(CC176&lt;=0,0,('LED Curve'!$D$19*(CC176/$W$3)^3+'LED Curve'!$D$20*(CC176/$W$3)^2+'LED Curve'!$D$21*(CC176/$W$3)^1+'LED Curve'!$D$22)*$AC$3*$W$3))</f>
        <v>2113.7907672241108</v>
      </c>
      <c r="GH176">
        <f>IF($W$4=0,0,IF(CD176&lt;=0,0,('LED Curve'!$D$19*(CD176/$W$4)^3+'LED Curve'!$D$20*(CD176/$W$4)^2+'LED Curve'!$D$21*(CD176/$W$4)^1+'LED Curve'!$D$22)*$AC$4*$W$4))</f>
        <v>1902.4116905016999</v>
      </c>
      <c r="GI176">
        <f>IF($W$5=0,0,IF(CE176&lt;=0,0,('LED Curve'!$D$19*(CE176/$W$5)^3+'LED Curve'!$D$20*(CE176/$W$5)^2+'LED Curve'!$D$21*(CE176/$W$5)^1+'LED Curve'!$D$22)*$AC$5*$W$5))</f>
        <v>0</v>
      </c>
      <c r="GJ176">
        <f>IF($W$6=0,0,IF(CF176&lt;=0,0,('LED Curve'!$D$19*(CF176/$W$6)^3+'LED Curve'!$D$20*(CF176/$W$6)^2+'LED Curve'!$D$21*(CF176/$W$6)^1+'LED Curve'!$D$22)*$AC$6*$W$6))</f>
        <v>0</v>
      </c>
      <c r="GK176">
        <f>IF($Z$2=0,0,IF(CG176&lt;=0,0,('LED Curve'!$D$19*(CG176/$Z$2)^3+'LED Curve'!$D$20*(CG176/$Z$2)^2+'LED Curve'!$D$21*(CG176/$Z$2)^1+'LED Curve'!$D$22)*$AE$2*$Z$2))</f>
        <v>0</v>
      </c>
      <c r="GL176">
        <f>IF($Z$3=0,0,IF(CH176&lt;=0,0,('LED Curve'!$D$19*(CH176/$Z$3)^3+'LED Curve'!$D$20*(CH176/$Z$3)^2+'LED Curve'!$D$21*(CH176/$Z$3)^1+'LED Curve'!$D$22)*$AE$3*$Z$3))</f>
        <v>0</v>
      </c>
      <c r="GM176">
        <f>IF($Z$4=0,0,IF(CI176&lt;=0,0,('LED Curve'!$D$19*(CI176/$Z$4)^3+'LED Curve'!$D$20*(CI176/$Z$4)^2+'LED Curve'!$D$21*(CI176/$Z$4)^1+'LED Curve'!$D$22)*$AE$4*$Z$4))</f>
        <v>0</v>
      </c>
      <c r="GN176">
        <f>IF($Z$5=0,0,IF(CJ176&lt;=0,0,('LED Curve'!$D$19*(CJ176/$Z$5)^3+'LED Curve'!$D$20*(CJ176/$Z$5)^2+'LED Curve'!$D$21*(CJ176/$Z$5)^1+'LED Curve'!$D$22)*$AE$5*$Z$5))</f>
        <v>0</v>
      </c>
      <c r="GO176">
        <f>IF($Z$6=0,0,IF(CK176&lt;=0,0,('LED Curve'!$D$19*(CK176/$Z$6)^3+'LED Curve'!$D$20*(CK176/$Z$6)^2+'LED Curve'!$D$21*(CK176/$Z$6)^1+'LED Curve'!$D$22)*$AE$6*$Z$6))</f>
        <v>0</v>
      </c>
      <c r="GQ176">
        <f t="shared" si="338"/>
        <v>2879.1418932023212</v>
      </c>
      <c r="GR176">
        <f t="shared" si="266"/>
        <v>1114.2460077847431</v>
      </c>
      <c r="GS176">
        <f t="shared" si="339"/>
        <v>2917.4961321566716</v>
      </c>
      <c r="GT176">
        <f t="shared" si="267"/>
        <v>609.27021531755599</v>
      </c>
      <c r="GU176">
        <f t="shared" si="340"/>
        <v>4861.7187646154553</v>
      </c>
      <c r="GV176">
        <f t="shared" si="268"/>
        <v>2299.6067200571179</v>
      </c>
    </row>
    <row r="177" spans="1:204" ht="16.899999999999999">
      <c r="A177">
        <v>166</v>
      </c>
      <c r="B177">
        <f t="shared" si="229"/>
        <v>5.4036458333333332E-3</v>
      </c>
      <c r="C177" s="50">
        <f t="shared" si="230"/>
        <v>135.02667146712827</v>
      </c>
      <c r="D177" s="50">
        <f t="shared" si="231"/>
        <v>150.18519051903141</v>
      </c>
      <c r="E177" s="50">
        <f t="shared" si="232"/>
        <v>165.34370957093452</v>
      </c>
      <c r="G177" s="52">
        <f t="shared" si="233"/>
        <v>2.1432804994782262</v>
      </c>
      <c r="H177" s="52">
        <f t="shared" si="234"/>
        <v>2.3838919130004985</v>
      </c>
      <c r="I177" s="52">
        <f t="shared" si="235"/>
        <v>2.62450332652277</v>
      </c>
      <c r="J177" s="52">
        <f>IF(C177&lt;Calculation!D$19,0,G177)</f>
        <v>2.1432804994782262</v>
      </c>
      <c r="K177" s="52">
        <f>IF(D177&lt;Calculation!D$19,0,H177)</f>
        <v>2.3838919130004985</v>
      </c>
      <c r="L177" s="52">
        <f>IF(E177&lt;Calculation!D$19,0,I177)</f>
        <v>2.62450332652277</v>
      </c>
      <c r="M177" s="52">
        <f>IF(IF(C177&lt;Calculation!D$19,0,C177*(R$3/(R$2+R$3)))&gt;0,$H$2*SIN(2*PI()*$E$2*B177)+$H$5,0)</f>
        <v>2.1596849939695995</v>
      </c>
      <c r="N177" s="52">
        <f>IF(IF(D177&lt;Calculation!D$19,0,D177*(R$3/(R$2+R$3)))&gt;0,$J$2*SIN(2*PI()*$E$2*B177)+$J$5,0)</f>
        <v>2.2061685007647611</v>
      </c>
      <c r="O177" s="52">
        <f>IF(IF(E177&lt;Calculation!D$19,0,E177*(R$3/(R$2+R$3)))&gt;0,$L$2*SIN(2*PI()*$E$2*B177)+$L$5,0)</f>
        <v>2.2591994332078196</v>
      </c>
      <c r="Q177" s="55">
        <f>(M177/Design!C$43)*10^3</f>
        <v>239.9649993299555</v>
      </c>
      <c r="R177" s="55">
        <f>(N177/Design!C$43)*10^3</f>
        <v>245.12983341830679</v>
      </c>
      <c r="S177" s="55">
        <f>(O177/Design!C$43)*10^3</f>
        <v>251.0221592453133</v>
      </c>
      <c r="U177" s="55">
        <f>(($H$2*SIN(2*PI()*$E$2*B177)+$H$5)/Design!C$43)*10^3</f>
        <v>239.9649993299555</v>
      </c>
      <c r="V177" s="55">
        <f>(($J$2*SIN(2*PI()*$E$2*B177)+$J$5)/Design!C$43)*10^3</f>
        <v>245.12983341830679</v>
      </c>
      <c r="W177" s="55">
        <f>(($L$2*SIN(2*PI()*$E$2*B177)+$L$5)/Design!C$43)*10^3</f>
        <v>251.0221592453133</v>
      </c>
      <c r="Y177" s="99">
        <f>IF(C177&lt;('LED Curve'!$D$14*(U177/$W$2)^3+'LED Curve'!$D$15*(U177/$W$2)^2+'LED Curve'!$D$16*(U177/$W$2)^1+'LED Curve'!$D$17)*$AC$2+((R$5-1)*Design!C$18),0,         ('LED Curve'!$D$14*(U177/$W$2)^3+'LED Curve'!$D$15*(U177/$W$2)^2+'LED Curve'!$D$16*(U177/$W$2)^1+'LED Curve'!$D$17)*$AC$2)</f>
        <v>26.89350940531682</v>
      </c>
      <c r="Z177" s="99">
        <f>IF(Y177=0,0,IF(C177&lt;Y177+('LED Curve'!$D$14*(U177/$W$3)^3+'LED Curve'!$D$15*(U177/$W$3)^2+'LED Curve'!$D$16*(U177/$W$3)^1+'LED Curve'!$D$17)*$AC$3+((R$5-2)*Design!C$18),0,         ('LED Curve'!$D$14*(U177/$W$3)^3+'LED Curve'!$D$15*(U177/$W$3)^2+'LED Curve'!$D$16*(U177/$W$3)^1+'LED Curve'!$D$17)*$AC$3))</f>
        <v>67.23377351329205</v>
      </c>
      <c r="AA177" s="99">
        <f>IF(Z177=0,0,IF(C177&lt;(SUM(Y177:Z177)+('LED Curve'!$D$14*(U177/$W$4)^3+'LED Curve'!$D$15*(U177/$W$4)^2+'LED Curve'!$D$16*(U177/$W$4)^1+'LED Curve'!$D$17)*$AC$4+((R$5-3)*Design!C$18)),0,         ('LED Curve'!$D$14*(U177/$W$4)^3+'LED Curve'!$D$15*(U177/$W$4)^2+'LED Curve'!$D$16*(U177/$W$4)^1+'LED Curve'!$D$17)*$AC$4))</f>
        <v>0</v>
      </c>
      <c r="AB177" s="99">
        <f>IF(AA177=0,0,IF(C177&lt;(SUM(Y177:AA177)+('LED Curve'!$D$14*(U177/$W$5)^3+'LED Curve'!$D$15*(U177/$W$5)^2+'LED Curve'!$D$16*(U177/$W$5)^1+'LED Curve'!$D$17)*$AC$5+((R$5-4)*Design!C$18)),0,         ('LED Curve'!$D$14*(U177/$W$5)^3+'LED Curve'!$D$15*(U177/$W$5)^2+'LED Curve'!$D$16*(U177/$W$5)^1+'LED Curve'!$D$17)*$AC$5))</f>
        <v>0</v>
      </c>
      <c r="AC177" s="99">
        <f>IF(AB177=0,0,IF(C177&lt;(SUM(Y177:AB177)+ ('LED Curve'!$D$14*(U177/$W$6)^3+'LED Curve'!$D$15*(U177/$W$6)^2+'LED Curve'!$D$16*(U177/$W$6)^1+'LED Curve'!$D$17)*$AC$6+((R$5-5)*Design!C$18)),0,         ('LED Curve'!$D$14*(U177/$W$6)^3+'LED Curve'!$D$15*(U177/$W$6)^2+'LED Curve'!$D$16*(U177/$W$6)^1+'LED Curve'!$D$17)*$AC$6))</f>
        <v>0</v>
      </c>
      <c r="AD177" s="99">
        <f>IF(AC177=0,0,IF(C177&lt;(SUM(Y177:AC177)+('LED Curve'!$D$14*(U177/$Z$2)^3+'LED Curve'!$D$15*(U177/$Z$2)^2+'LED Curve'!$D$16*(U177/$Z$2)^1+'LED Curve'!$D$17)*$AE$2+((R$5-6)*Design!C$18)),0,         ('LED Curve'!$D$14*(U177/$Z$2)^3+'LED Curve'!$D$15*(U177/$Z$2)^2+'LED Curve'!$D$16*(U177/$Z$2)^1+'LED Curve'!$D$17)*$AE$2))</f>
        <v>0</v>
      </c>
      <c r="AE177" s="99">
        <f>IF(AD177=0,0,IF(C177&lt;(SUM(Y177:AD177)+('LED Curve'!$D$14*(U177/$Z$3)^3+'LED Curve'!$D$15*(U177/$Z$3)^2+'LED Curve'!$D$16*(U177/$Z$3)^1+'LED Curve'!$D$17)*$AE$3+((R$5-7)*Design!C$18)),0,         ('LED Curve'!$D$14*(U177/$Z$3)^3+'LED Curve'!$D$15*(U177/$Z$3)^2+'LED Curve'!$D$16*(U177/$Z$3)^1+'LED Curve'!$D$17)*$AE$3))</f>
        <v>0</v>
      </c>
      <c r="AF177" s="99">
        <f>IF(AE177=0,0,IF(C177&lt;(SUM(Y177:AE177)+('LED Curve'!$D$14*(U177/$Z$4)^3+'LED Curve'!$D$15*(U177/$Z$4)^2+'LED Curve'!$D$16*(U177/$Z$4)^1+'LED Curve'!$D$17)*$AE$4+((R$5-8)*Design!C$18)),0,         ('LED Curve'!$D$14*(U177/$Z$4)^3+'LED Curve'!$D$15*(U177/$Z$4)^2+'LED Curve'!$D$16*(U177/$Z$4)^1+'LED Curve'!$D$17)*$AE$4))</f>
        <v>0</v>
      </c>
      <c r="AG177" s="99">
        <f>IF(AF177=0,0,IF(C177&lt;(SUM(Y177:AF177)+('LED Curve'!$D$14*(U177/$Z$5)^3+'LED Curve'!$D$15*(U177/$Z$5)^2+'LED Curve'!$D$16*(U177/$Z$5)^1+'LED Curve'!$D$17)*$AE$5+((R$5-9)*Design!C$18)),0,         ('LED Curve'!$D$14*(U177/$Z$5)^3+'LED Curve'!$D$15*(U177/$Z$5)^2+'LED Curve'!$D$16*(U177/$Z$5)^1+'LED Curve'!$D$17)*$AE$5))</f>
        <v>0</v>
      </c>
      <c r="AH177" s="99">
        <f>IF(AG177=0,0,IF(C177&lt;(SUM(Y177:AG177)+('LED Curve'!$D$14*(U177/$Z$6)^3+'LED Curve'!$D$15*(U177/$Z$6)^2+'LED Curve'!$D$16*(U177/$Z$6)^1+'LED Curve'!$D$17)*$AE$6+((R$5-10)*Design!C$18)),0,         ('LED Curve'!$D$14*(U177/$Z$6)^3+'LED Curve'!$D$15*(U177/$Z$6)^2+'LED Curve'!$D$16*(U177/$Z$6)^1+'LED Curve'!$D$17)*$AE$6))</f>
        <v>0</v>
      </c>
      <c r="AI177">
        <f t="shared" si="269"/>
        <v>94.12728291860887</v>
      </c>
      <c r="AJ177" s="57">
        <f>IF(D177&lt;('LED Curve'!$D$14*(V177/$W$2)^3+'LED Curve'!$D$15*(V177/$W$2)^2+'LED Curve'!$D$16*(V177/$W$2)^1+'LED Curve'!$D$17)*$AC$2+((R$5-1)*Design!C$18),0,         ('LED Curve'!$D$14*(V177/$W$2)^3+'LED Curve'!$D$15*(V177/$W$2)^2+'LED Curve'!$D$16*(V177/$W$2)^1+'LED Curve'!$D$17)*$AC$2)</f>
        <v>26.924293341752616</v>
      </c>
      <c r="AK177" s="57">
        <f>IF(AJ177=0,0,IF(D177&lt;AJ177+('LED Curve'!$D$14*(V177/$W$3)^3+'LED Curve'!$D$15*(V177/$W$3)^2+'LED Curve'!$D$16*(V177/$W$3)^1+'LED Curve'!$D$17)*$AC$3+((R$5-1)*Design!C$18),0,         ('LED Curve'!$D$14*(V177/$W$3)^3+'LED Curve'!$D$15*(V177/$W$3)^2+'LED Curve'!$D$16*(V177/$W$3)^1+'LED Curve'!$D$17)*$AC$3))</f>
        <v>67.31073335438154</v>
      </c>
      <c r="AL177" s="57">
        <f>IF(AK177=0,0,IF(D177&lt;(SUM(AJ177:AK177)+('LED Curve'!$D$14*(V177/$W$4)^3+'LED Curve'!$D$15*(V177/$W$4)^2+'LED Curve'!$D$16*(V177/$W$4)^1+'LED Curve'!$D$17)*$AC$4+((R$5-1)*Design!C$18)),0,         ('LED Curve'!$D$14*(V177/$W$4)^3+'LED Curve'!$D$15*(V177/$W$4)^2+'LED Curve'!$D$16*(V177/$W$4)^1+'LED Curve'!$D$17)*$AC$4))</f>
        <v>0</v>
      </c>
      <c r="AM177" s="57">
        <f>IF(AL177=0,0,IF(D177&lt;(SUM(AJ177:AL177)+('LED Curve'!$D$14*(V177/$W$5)^3+'LED Curve'!$D$15*(V177/$W$5)^2+'LED Curve'!$D$16*(V177/$W$5)^1+'LED Curve'!$D$17)*$AC$5+((R$5-1)*Design!C$18)),0,         ('LED Curve'!$D$14*(V177/$W$5)^3+'LED Curve'!$D$15*(V177/$W$5)^2+'LED Curve'!$D$16*(V177/$W$5)^1+'LED Curve'!$D$17)*$AC$5))</f>
        <v>0</v>
      </c>
      <c r="AN177" s="57">
        <f>IF(AM177=0,0,IF(D177&lt;(SUM(AJ177:AM177)+ ('LED Curve'!$D$14*(V177/$W$6)^3+'LED Curve'!$D$15*(V177/$W$6)^2+'LED Curve'!$D$16*(V177/$W$6)^1+'LED Curve'!$D$17)*$AC$6+((R$5-1)*Design!C$18)),0,         ('LED Curve'!$D$14*(V177/$W$6)^3+'LED Curve'!$D$15*(V177/$W$6)^2+'LED Curve'!$D$16*(V177/$W$6)^1+'LED Curve'!$D$17)*$AC$6))</f>
        <v>0</v>
      </c>
      <c r="AO177" s="57">
        <f>IF(AN177=0,0,IF(D177&lt;(SUM(AJ177:AN177)+('LED Curve'!$D$14*(V177/$Z$2)^3+'LED Curve'!$D$15*(V177/$Z$2)^2+'LED Curve'!$D$16*(V177/$Z$2)^1+'LED Curve'!$D$17)*$AE$2+((R$5-1)*Design!C$18)),0,         ('LED Curve'!$D$14*(V177/$Z$2)^3+'LED Curve'!$D$15*(V177/$Z$2)^2+'LED Curve'!$D$16*(V177/$Z$2)^1+'LED Curve'!$D$17)*$AE$2))</f>
        <v>0</v>
      </c>
      <c r="AP177" s="57">
        <f>IF(AO177=0,0,IF(D177&lt;(SUM(AJ177:AO177)+('LED Curve'!$D$14*(V177/$Z$3)^3+'LED Curve'!$D$15*(V177/$Z$3)^2+'LED Curve'!$D$16*(V177/$Z$3)^1+'LED Curve'!$D$17)*$AE$3+((R$5-1)*Design!C$18)),0,         ('LED Curve'!$D$14*(V177/$Z$3)^3+'LED Curve'!$D$15*(V177/$Z$3)^2+'LED Curve'!$D$16*(V177/$Z$3)^1+'LED Curve'!$D$17)*$AE$3))</f>
        <v>0</v>
      </c>
      <c r="AQ177" s="57">
        <f>IF(AP177=0,0,IF(D177&lt;(SUM(AJ177:AP177)+('LED Curve'!$D$14*(V177/$Z$4)^3+'LED Curve'!$D$15*(V177/$Z$4)^2+'LED Curve'!$D$16*(V177/$Z$4)^1+'LED Curve'!$D$17)*$AE$4+((R$5-1)*Design!C$18)),0,         ('LED Curve'!$D$14*(V177/$Z$4)^3+'LED Curve'!$D$15*(V177/$Z$4)^2+'LED Curve'!$D$16*(V177/$Z$4)^1+'LED Curve'!$D$17)*$AE$4))</f>
        <v>0</v>
      </c>
      <c r="AR177" s="57">
        <f>IF(AQ177=0,0,IF(D177&lt;(SUM(AJ177:AQ177)+('LED Curve'!$D$14*(V177/$Z$5)^3+'LED Curve'!$D$15*(V177/$Z$5)^2+'LED Curve'!$D$16*(V177/$Z$5)^1+'LED Curve'!$D$17)*$AE$5+((R$5-1)*Design!C$18)),0,         ('LED Curve'!$D$14*(V177/$Z$5)^3+'LED Curve'!$D$15*(V177/$Z$5)^2+'LED Curve'!$D$16*(V177/$Z$5)^1+'LED Curve'!$D$17)*$AE$5))</f>
        <v>0</v>
      </c>
      <c r="AS177" s="57">
        <f>IF(AR177=0,0,IF(D177&lt;(SUM(AJ177:AR177)+('LED Curve'!$D$14*(V177/$Z$6)^3+'LED Curve'!$D$15*(V177/$Z$6)^2+'LED Curve'!$D$16*(V177/$Z$6)^1+'LED Curve'!$D$17)*$AE$6+((R$5-1)*Design!C$18)),0,         ('LED Curve'!$D$14*(V177/$Z$6)^3+'LED Curve'!$D$15*(V177/$Z$6)^2+'LED Curve'!$D$16*(V177/$Z$6)^1+'LED Curve'!$D$17)*$AE$6))</f>
        <v>0</v>
      </c>
      <c r="AU177" s="59">
        <f>IF(E177&lt;('LED Curve'!$D$14*(W177/$W$2)^3+'LED Curve'!$D$15*(W177/$W$2)^2+'LED Curve'!$D$16*(W177/$W$2)^1+'LED Curve'!$D$17)*$AC$2+((R$5-1)*Design!C$18),0,         ('LED Curve'!$D$14*(W177/$W$2)^3+'LED Curve'!$D$15*(W177/$W$2)^2+'LED Curve'!$D$16*(W177/$W$2)^1+'LED Curve'!$D$17)*$AC$2)</f>
        <v>26.951196188379207</v>
      </c>
      <c r="AV177" s="59">
        <f>IF(AU177=0,0,IF(E177&lt;AU177+('LED Curve'!$D$14*(W177/$W$3)^3+'LED Curve'!$D$15*(W177/$W$3)^2+'LED Curve'!$D$16*(W177/$W$3)^1+'LED Curve'!$D$17)*$AC$3+((R$5-2)*Design!C$18),0,         ('LED Curve'!$D$14*(W177/$W$3)^3+'LED Curve'!$D$15*(W177/$W$3)^2+'LED Curve'!$D$16*(W177/$W$3)^1+'LED Curve'!$D$17)*$AC$3))</f>
        <v>67.377990470948021</v>
      </c>
      <c r="AW177" s="59">
        <f>IF(AV177=0,0,IF(E177&lt;(SUM(AU177:AV177)+('LED Curve'!$D$14*(W177/$W$4)^3+'LED Curve'!$D$15*(W177/$W$4)^2+'LED Curve'!$D$16*(W177/$W$4)^1+'LED Curve'!$D$17)*$AC$4+((R$5-3)*Design!C$18)),0,         ('LED Curve'!$D$14*(W177/$W$4)^3+'LED Curve'!$D$15*(W177/$W$4)^2+'LED Curve'!$D$16*(W177/$W$4)^1+'LED Curve'!$D$17)*$AC$4))</f>
        <v>60.640191423853217</v>
      </c>
      <c r="AX177" s="59">
        <f>IF(AW177=0,0,IF(E177&lt;(SUM(AU177:AW177)+('LED Curve'!$D$14*(W177/$W$5)^3+'LED Curve'!$D$15*(W177/$W$5)^2+'LED Curve'!$D$16*(W177/$W$5)^1+'LED Curve'!$D$17)*$AC$5+((R$5-4)*Design!C$18)),0,         ('LED Curve'!$D$14*(W177/$W$5)^3+'LED Curve'!$D$15*(W177/$W$5)^2+'LED Curve'!$D$16*(W177/$W$5)^1+'LED Curve'!$D$17)*$AC$5))</f>
        <v>0</v>
      </c>
      <c r="AY177" s="59">
        <f>IF(AX177=0,0,IF(E177&lt;(SUM(AU177:AX177)+ ('LED Curve'!$D$14*(W177/$W$6)^3+'LED Curve'!$D$15*(W177/$W$6)^2+'LED Curve'!$D$16*(W177/$W$6)^1+'LED Curve'!$D$17)*$AC$6+((R$5-5)*Design!C$18)),0,         ('LED Curve'!$D$14*(W177/$W$6)^3+'LED Curve'!$D$15*(W177/$W$6)^2+'LED Curve'!$D$16*(W177/$W$6)^1+'LED Curve'!$D$17)*$AC$6))</f>
        <v>0</v>
      </c>
      <c r="AZ177" s="59">
        <f>IF(AY177=0,0,IF(E177&lt;(SUM(AU177:AY177)+('LED Curve'!$D$14*(W177/$Z$2)^3+'LED Curve'!$D$15*(W177/$Z$2)^2+'LED Curve'!$D$16*(W177/$Z$2)^1+'LED Curve'!$D$17)*$AE$2+((R$5-6)*Design!C$18)),0,         ('LED Curve'!$D$14*(W177/$Z$2)^3+'LED Curve'!$D$15*(W177/$Z$2)^2+'LED Curve'!$D$16*(W177/$Z$2)^1+'LED Curve'!$D$17)*$AE$2))</f>
        <v>0</v>
      </c>
      <c r="BA177" s="59">
        <f>IF(AZ177=0,0,IF(E177&lt;(SUM(AU177:AZ177)+('LED Curve'!$D$14*(W177/$Z$3)^3+'LED Curve'!$D$15*(W177/$Z$3)^2+'LED Curve'!$D$16*(W177/$Z$3)^1+'LED Curve'!$D$17)*$AE$3+((R$5-7)*Design!C$18)),0,         ('LED Curve'!$D$14*(W177/$Z$3)^3+'LED Curve'!$D$15*(W177/$Z$3)^2+'LED Curve'!$D$16*(W177/$Z$3)^1+'LED Curve'!$D$17)*$AE$3))</f>
        <v>0</v>
      </c>
      <c r="BB177" s="59">
        <f>IF(BA177=0,0,IF(E177&lt;(SUM(AU177:BA177)+('LED Curve'!$D$14*(W177/$Z$4)^3+'LED Curve'!$D$15*(W177/$Z$4)^2+'LED Curve'!$D$16*(W177/$Z$4)^1+'LED Curve'!$D$17)*$AE$4+((R$5-8)*Design!C$18)),0,         ('LED Curve'!$D$14*(W177/$Z$4)^3+'LED Curve'!$D$15*(W177/$Z$4)^2+'LED Curve'!$D$16*(W177/$Z$4)^1+'LED Curve'!$D$17)*$AE$4))</f>
        <v>0</v>
      </c>
      <c r="BC177" s="59">
        <f>IF(BB177=0,0,IF(E177&lt;(SUM(AU177:BB177)+('LED Curve'!$D$14*(W177/$Z$5)^3+'LED Curve'!$D$15*(W177/$Z$5)^2+'LED Curve'!$D$16*(W177/$Z$5)^1+'LED Curve'!$D$17)*$AE$5+((R$5-9)*Design!C$18)),0,         ('LED Curve'!$D$14*(W177/$Z$5)^3+'LED Curve'!$D$15*(W177/$Z$5)^2+'LED Curve'!$D$16*(W177/$Z$5)^1+'LED Curve'!$D$17)*$AE$5))</f>
        <v>0</v>
      </c>
      <c r="BD177" s="59">
        <f>IF(BC177=0,0,IF(E177&lt;(SUM(AU177:BC177)+('LED Curve'!$D$14*(W177/$Z$6)^3+'LED Curve'!$D$15*(W177/$Z$6)^2+'LED Curve'!$D$16*(W177/$Z$6)^1+'LED Curve'!$D$17)*$AE$6+((R$5-10)*Design!C$18)),0,         ('LED Curve'!$D$14*(W177/$Z$6)^3+'LED Curve'!$D$15*(W177/$Z$6)^2+'LED Curve'!$D$16*(W177/$Z$6)^1+'LED Curve'!$D$17)*$AE$6))</f>
        <v>0</v>
      </c>
      <c r="BE177">
        <f t="shared" si="270"/>
        <v>154.96937808318046</v>
      </c>
      <c r="BF177" s="64">
        <f t="shared" si="236"/>
        <v>239.9649993299555</v>
      </c>
      <c r="BG177" s="64">
        <f t="shared" si="237"/>
        <v>239.9649993299555</v>
      </c>
      <c r="BH177" s="64">
        <f t="shared" si="238"/>
        <v>0</v>
      </c>
      <c r="BI177" s="64">
        <f t="shared" si="239"/>
        <v>0</v>
      </c>
      <c r="BJ177" s="64">
        <f t="shared" si="240"/>
        <v>0</v>
      </c>
      <c r="BK177" s="64">
        <f t="shared" si="241"/>
        <v>0</v>
      </c>
      <c r="BL177" s="64">
        <f t="shared" si="242"/>
        <v>0</v>
      </c>
      <c r="BM177" s="64">
        <f t="shared" si="243"/>
        <v>0</v>
      </c>
      <c r="BN177" s="64">
        <f t="shared" si="244"/>
        <v>0</v>
      </c>
      <c r="BO177" s="64">
        <f t="shared" si="245"/>
        <v>0</v>
      </c>
      <c r="BQ177" s="67">
        <f t="shared" si="246"/>
        <v>245.12983341830679</v>
      </c>
      <c r="BR177" s="67">
        <f t="shared" si="247"/>
        <v>245.12983341830679</v>
      </c>
      <c r="BS177" s="67">
        <f t="shared" si="248"/>
        <v>0</v>
      </c>
      <c r="BT177" s="67">
        <f t="shared" si="249"/>
        <v>0</v>
      </c>
      <c r="BU177" s="67">
        <f t="shared" si="250"/>
        <v>0</v>
      </c>
      <c r="BV177" s="67">
        <f t="shared" si="251"/>
        <v>0</v>
      </c>
      <c r="BW177" s="67">
        <f t="shared" si="252"/>
        <v>0</v>
      </c>
      <c r="BX177" s="67">
        <f t="shared" si="253"/>
        <v>0</v>
      </c>
      <c r="BY177" s="67">
        <f t="shared" si="254"/>
        <v>0</v>
      </c>
      <c r="BZ177" s="67">
        <f t="shared" si="255"/>
        <v>0</v>
      </c>
      <c r="CB177" s="70">
        <f t="shared" si="256"/>
        <v>251.0221592453133</v>
      </c>
      <c r="CC177" s="70">
        <f t="shared" si="257"/>
        <v>251.0221592453133</v>
      </c>
      <c r="CD177" s="70">
        <f t="shared" si="258"/>
        <v>251.0221592453133</v>
      </c>
      <c r="CE177" s="70">
        <f t="shared" si="259"/>
        <v>0</v>
      </c>
      <c r="CF177" s="70">
        <f t="shared" si="260"/>
        <v>0</v>
      </c>
      <c r="CG177" s="70">
        <f t="shared" si="261"/>
        <v>0</v>
      </c>
      <c r="CH177" s="70">
        <f t="shared" si="262"/>
        <v>0</v>
      </c>
      <c r="CI177" s="70">
        <f t="shared" si="263"/>
        <v>0</v>
      </c>
      <c r="CJ177" s="70">
        <f t="shared" si="264"/>
        <v>0</v>
      </c>
      <c r="CK177" s="70">
        <f t="shared" si="265"/>
        <v>0</v>
      </c>
      <c r="CL177">
        <f t="shared" si="271"/>
        <v>753.06647773593988</v>
      </c>
      <c r="CM177" s="64">
        <f t="shared" si="272"/>
        <v>239.9649993299555</v>
      </c>
      <c r="CN177" s="64">
        <f t="shared" si="273"/>
        <v>239.9649993299555</v>
      </c>
      <c r="CO177" s="64">
        <f t="shared" si="274"/>
        <v>0</v>
      </c>
      <c r="CP177" s="64">
        <f t="shared" si="275"/>
        <v>0</v>
      </c>
      <c r="CQ177" s="64">
        <f t="shared" si="276"/>
        <v>0</v>
      </c>
      <c r="CR177" s="64">
        <f t="shared" si="277"/>
        <v>0</v>
      </c>
      <c r="CS177" s="64">
        <f t="shared" si="278"/>
        <v>0</v>
      </c>
      <c r="CT177" s="64">
        <f t="shared" si="279"/>
        <v>0</v>
      </c>
      <c r="CU177" s="64">
        <f t="shared" si="280"/>
        <v>0</v>
      </c>
      <c r="CV177" s="64">
        <f t="shared" si="281"/>
        <v>0</v>
      </c>
      <c r="CX177" s="103">
        <f t="shared" si="282"/>
        <v>245.12983341830679</v>
      </c>
      <c r="CY177" s="103">
        <f t="shared" si="283"/>
        <v>245.12983341830679</v>
      </c>
      <c r="CZ177" s="103">
        <f t="shared" si="284"/>
        <v>0</v>
      </c>
      <c r="DA177" s="103">
        <f t="shared" si="285"/>
        <v>0</v>
      </c>
      <c r="DB177" s="103">
        <f t="shared" si="286"/>
        <v>0</v>
      </c>
      <c r="DC177" s="103">
        <f t="shared" si="287"/>
        <v>0</v>
      </c>
      <c r="DD177" s="103">
        <f t="shared" si="288"/>
        <v>0</v>
      </c>
      <c r="DE177" s="103">
        <f t="shared" si="289"/>
        <v>0</v>
      </c>
      <c r="DF177" s="103">
        <f t="shared" si="290"/>
        <v>0</v>
      </c>
      <c r="DG177" s="103">
        <f t="shared" si="291"/>
        <v>0</v>
      </c>
      <c r="DI177" s="70">
        <f t="shared" si="292"/>
        <v>251.0221592453133</v>
      </c>
      <c r="DJ177" s="70">
        <f t="shared" si="293"/>
        <v>251.0221592453133</v>
      </c>
      <c r="DK177" s="70">
        <f t="shared" si="294"/>
        <v>251.0221592453133</v>
      </c>
      <c r="DL177" s="70">
        <f t="shared" si="295"/>
        <v>0</v>
      </c>
      <c r="DM177" s="70">
        <f t="shared" si="296"/>
        <v>0</v>
      </c>
      <c r="DN177" s="70">
        <f t="shared" si="297"/>
        <v>0</v>
      </c>
      <c r="DO177" s="70">
        <f t="shared" si="298"/>
        <v>0</v>
      </c>
      <c r="DP177" s="70">
        <f t="shared" si="299"/>
        <v>0</v>
      </c>
      <c r="DQ177" s="70">
        <f t="shared" si="300"/>
        <v>0</v>
      </c>
      <c r="DR177" s="70">
        <f t="shared" si="301"/>
        <v>0</v>
      </c>
      <c r="DT177">
        <f t="shared" si="302"/>
        <v>32.401675128135558</v>
      </c>
      <c r="DU177">
        <f t="shared" si="303"/>
        <v>36.814870733826837</v>
      </c>
      <c r="DV177">
        <f t="shared" si="304"/>
        <v>41.504934994125961</v>
      </c>
      <c r="DX177">
        <f t="shared" si="305"/>
        <v>1.4298628543573306</v>
      </c>
      <c r="DY177">
        <f t="shared" si="306"/>
        <v>1.442782211186606</v>
      </c>
      <c r="DZ177">
        <f t="shared" si="307"/>
        <v>1.4570399626076103</v>
      </c>
      <c r="EB177">
        <f t="shared" si="308"/>
        <v>6.4535009664270033</v>
      </c>
      <c r="EC177">
        <f t="shared" si="309"/>
        <v>16.133752416067509</v>
      </c>
      <c r="ED177">
        <f t="shared" si="310"/>
        <v>0</v>
      </c>
      <c r="EE177">
        <f t="shared" si="311"/>
        <v>0</v>
      </c>
      <c r="EF177">
        <f t="shared" si="312"/>
        <v>0</v>
      </c>
      <c r="EG177">
        <f t="shared" si="313"/>
        <v>0</v>
      </c>
      <c r="EH177">
        <f t="shared" si="314"/>
        <v>0</v>
      </c>
      <c r="EI177">
        <f t="shared" si="315"/>
        <v>0</v>
      </c>
      <c r="EJ177">
        <f t="shared" si="316"/>
        <v>0</v>
      </c>
      <c r="EK177">
        <f t="shared" si="317"/>
        <v>0</v>
      </c>
      <c r="EM177">
        <f t="shared" si="318"/>
        <v>6.5999475417694455</v>
      </c>
      <c r="EN177">
        <f t="shared" si="319"/>
        <v>16.499868854423614</v>
      </c>
      <c r="EO177">
        <f t="shared" si="320"/>
        <v>0</v>
      </c>
      <c r="EP177">
        <f t="shared" si="321"/>
        <v>0</v>
      </c>
      <c r="EQ177">
        <f t="shared" si="322"/>
        <v>0</v>
      </c>
      <c r="ER177">
        <f t="shared" si="323"/>
        <v>0</v>
      </c>
      <c r="ES177">
        <f t="shared" si="324"/>
        <v>0</v>
      </c>
      <c r="ET177">
        <f t="shared" si="325"/>
        <v>0</v>
      </c>
      <c r="EU177">
        <f t="shared" si="326"/>
        <v>0</v>
      </c>
      <c r="EV177">
        <f t="shared" si="327"/>
        <v>0</v>
      </c>
      <c r="EX177">
        <f t="shared" si="328"/>
        <v>6.7653474614510065</v>
      </c>
      <c r="EY177">
        <f t="shared" si="329"/>
        <v>16.913368653627515</v>
      </c>
      <c r="EZ177">
        <f t="shared" si="330"/>
        <v>15.222031788264765</v>
      </c>
      <c r="FA177">
        <f t="shared" si="331"/>
        <v>0</v>
      </c>
      <c r="FB177">
        <f t="shared" si="332"/>
        <v>0</v>
      </c>
      <c r="FC177">
        <f t="shared" si="333"/>
        <v>0</v>
      </c>
      <c r="FD177">
        <f t="shared" si="334"/>
        <v>0</v>
      </c>
      <c r="FE177">
        <f t="shared" si="335"/>
        <v>0</v>
      </c>
      <c r="FF177">
        <f t="shared" si="336"/>
        <v>0</v>
      </c>
      <c r="FG177">
        <f t="shared" si="337"/>
        <v>0</v>
      </c>
      <c r="FJ177">
        <f>IF($W$2=0,0,IF(BF177&lt;=0,0,('LED Curve'!$D$19*(BF177/$W$2)^3+'LED Curve'!$D$20*(BF177/$W$2)^2+'LED Curve'!$D$21*(BF177/$W$2)^1+'LED Curve'!$D$22)*$AC$2*$W$2))</f>
        <v>819.51969884504308</v>
      </c>
      <c r="FK177">
        <f>IF($W$3=0,0,IF(BG177&lt;=0,0,('LED Curve'!$D$19*(BG177/$W$3)^3+'LED Curve'!$D$20*(BG177/$W$3)^2+'LED Curve'!$D$21*(BG177/$W$3)^1+'LED Curve'!$D$22)*$AC$3*$W$3))</f>
        <v>2048.7992471126076</v>
      </c>
      <c r="FL177">
        <f>IF($W$4=0,0,IF(BH177&lt;=0,0,('LED Curve'!$D$19*(BH177/$W$4)^3+'LED Curve'!$D$20*(BH177/$W$4)^2+'LED Curve'!$D$21*(BH177/$W$4)^1+'LED Curve'!$D$22)*$AC$4*$W$4))</f>
        <v>0</v>
      </c>
      <c r="FM177">
        <f>IF($W$5=0,0,IF(BI177&lt;=0,0,('LED Curve'!$D$19*(BI177/$W$5)^3+'LED Curve'!$D$20*(BI177/$W$5)^2+'LED Curve'!$D$21*(BI177/$W$5)^1+'LED Curve'!$D$22)*$AC$5*$W$5))</f>
        <v>0</v>
      </c>
      <c r="FN177">
        <f>IF($W$6=0,0,IF(BJ177&lt;=0,0,('LED Curve'!$D$19*(BJ177/$W$6)^3+'LED Curve'!$D$20*(BJ177/$W$6)^2+'LED Curve'!$D$21*(BJ177/$W$6)^1+'LED Curve'!$D$22)*$AC$6*$W$6))</f>
        <v>0</v>
      </c>
      <c r="FO177">
        <f>IF($Z$2=0,0,IF(BK177&lt;=0,0,('LED Curve'!$D$19*(BK177/$Z$2)^3+'LED Curve'!$D$20*(BK177/$Z$2)^2+'LED Curve'!$D$21*(BK177/$Z$2)^1+'LED Curve'!$D$22)*$AE$2*$Z$2))</f>
        <v>0</v>
      </c>
      <c r="FP177">
        <f>IF($Z$3=0,0,IF(BL177&lt;=0,0,('LED Curve'!$D$19*(BL177/$Z$3)^3+'LED Curve'!$D$20*(BL177/$Z$3)^2+'LED Curve'!$D$21*(BL177/$Z$3)^1+'LED Curve'!$D$22)*$AE$3*$Z$3))</f>
        <v>0</v>
      </c>
      <c r="FQ177">
        <f>IF($Z$4=0,0,IF(BM177&lt;=0,0,('LED Curve'!$D$19*(BM177/$Z$4)^3+'LED Curve'!$D$20*(BM177/$Z$4)^2+'LED Curve'!$D$21*(BM177/$Z$4)^1+'LED Curve'!$D$22)*$AE$4*$Z$4))</f>
        <v>0</v>
      </c>
      <c r="FR177">
        <f>IF($Z$5=0,0,IF(BN177&lt;=0,0,('LED Curve'!$D$19*(BN177/$Z$5)^3+'LED Curve'!$D$20*(BN177/$Z$5)^2+'LED Curve'!$D$21*(BN177/$Z$5)^1+'LED Curve'!$D$22)*$AE$5*$Z$5))</f>
        <v>0</v>
      </c>
      <c r="FS177">
        <f>IF($Z$6=0,0,IF(BO177&lt;=0,0,('LED Curve'!$D$19*(BO177/$Z$6)^3+'LED Curve'!$D$20*(BO177/$Z$6)^2+'LED Curve'!$D$21*(BO177/$Z$6)^1+'LED Curve'!$D$22)*$AE$6*$Z$6))</f>
        <v>0</v>
      </c>
      <c r="FU177">
        <f>IF($W$2=0,0,IF(BQ177&lt;=0,0,('LED Curve'!$D$19*(BQ177/$W$2)^3+'LED Curve'!$D$20*(BQ177/$W$2)^2+'LED Curve'!$D$21*(BQ177/$W$2)^1+'LED Curve'!$D$22)*$AC$2*$W$2))</f>
        <v>830.25936235493066</v>
      </c>
      <c r="FV177">
        <f>IF($W$3=0,0,IF(BR177&lt;=0,0,('LED Curve'!$D$19*(BR177/$W$3)^3+'LED Curve'!$D$20*(BR177/$W$3)^2+'LED Curve'!$D$21*(BR177/$W$3)^1+'LED Curve'!$D$22)*$AC$3*$W$3))</f>
        <v>2075.6484058873266</v>
      </c>
      <c r="FW177">
        <f>IF($W$4=0,0,IF(BS177&lt;=0,0,('LED Curve'!$D$19*(BS177/$W$4)^3+'LED Curve'!$D$20*(BS177/$W$4)^2+'LED Curve'!$D$21*(BS177/$W$4)^1+'LED Curve'!$D$22)*$AC$4*$W$4))</f>
        <v>0</v>
      </c>
      <c r="FX177">
        <f>IF($W$5=0,0,IF(BT177&lt;=0,0,('LED Curve'!$D$19*(BT177/$W$5)^3+'LED Curve'!$D$20*(BT177/$W$5)^2+'LED Curve'!$D$21*(BT177/$W$5)^1+'LED Curve'!$D$22)*$AC$5*$W$5))</f>
        <v>0</v>
      </c>
      <c r="FY177">
        <f>IF($W$6=0,0,IF(BU177&lt;=0,0,('LED Curve'!$D$19*(BU177/$W$6)^3+'LED Curve'!$D$20*(BU177/$W$6)^2+'LED Curve'!$D$21*(BU177/$W$6)^1+'LED Curve'!$D$22)*$AC$6*$W$6))</f>
        <v>0</v>
      </c>
      <c r="FZ177">
        <f>IF($Z$2=0,0,IF(BV177&lt;=0,0,('LED Curve'!$D$19*(BV177/$Z$2)^3+'LED Curve'!$D$20*(BV177/$Z$2)^2+'LED Curve'!$D$21*(BV177/$Z$2)^1+'LED Curve'!$D$22)*$AE$2*$Z$2))</f>
        <v>0</v>
      </c>
      <c r="GA177">
        <f>IF($Z$3=0,0,IF(BW177&lt;=0,0,('LED Curve'!$D$19*(BW177/$Z$3)^3+'LED Curve'!$D$20*(BW177/$Z$3)^2+'LED Curve'!$D$21*(BW177/$Z$3)^1+'LED Curve'!$D$22)*$AE$3*$Z$3))</f>
        <v>0</v>
      </c>
      <c r="GB177">
        <f>IF($Z$4=0,0,IF(BX177&lt;=0,0,('LED Curve'!$D$19*(BX177/$Z$4)^3+'LED Curve'!$D$20*(BX177/$Z$4)^2+'LED Curve'!$D$21*(BX177/$Z$4)^1+'LED Curve'!$D$22)*$AE$4*$Z$4))</f>
        <v>0</v>
      </c>
      <c r="GC177">
        <f>IF($Z$5=0,0,IF(BY177&lt;=0,0,('LED Curve'!$D$19*(BY177/$Z$5)^3+'LED Curve'!$D$20*(BY177/$Z$5)^2+'LED Curve'!$D$21*(BY177/$Z$5)^1+'LED Curve'!$D$22)*$AE$5*$Z$5))</f>
        <v>0</v>
      </c>
      <c r="GD177">
        <f>IF($Z$6=0,0,IF(BZ177&lt;=0,0,('LED Curve'!$D$19*(BZ177/$Z$6)^3+'LED Curve'!$D$20*(BZ177/$Z$6)^2+'LED Curve'!$D$21*(BZ177/$Z$6)^1+'LED Curve'!$D$22)*$AE$6*$Z$6))</f>
        <v>0</v>
      </c>
      <c r="GF177">
        <f>IF($W$2=0,0,IF(CB177&lt;=0,0,('LED Curve'!$D$19*(CB177/$W$2)^3+'LED Curve'!$D$20*(CB177/$W$2)^2+'LED Curve'!$D$21*(CB177/$W$2)^1+'LED Curve'!$D$22)*$AC$2*$W$2))</f>
        <v>842.03337469843598</v>
      </c>
      <c r="GG177">
        <f>IF($W$3=0,0,IF(CC177&lt;=0,0,('LED Curve'!$D$19*(CC177/$W$3)^3+'LED Curve'!$D$20*(CC177/$W$3)^2+'LED Curve'!$D$21*(CC177/$W$3)^1+'LED Curve'!$D$22)*$AC$3*$W$3))</f>
        <v>2105.0834367460898</v>
      </c>
      <c r="GH177">
        <f>IF($W$4=0,0,IF(CD177&lt;=0,0,('LED Curve'!$D$19*(CD177/$W$4)^3+'LED Curve'!$D$20*(CD177/$W$4)^2+'LED Curve'!$D$21*(CD177/$W$4)^1+'LED Curve'!$D$22)*$AC$4*$W$4))</f>
        <v>1894.575093071481</v>
      </c>
      <c r="GI177">
        <f>IF($W$5=0,0,IF(CE177&lt;=0,0,('LED Curve'!$D$19*(CE177/$W$5)^3+'LED Curve'!$D$20*(CE177/$W$5)^2+'LED Curve'!$D$21*(CE177/$W$5)^1+'LED Curve'!$D$22)*$AC$5*$W$5))</f>
        <v>0</v>
      </c>
      <c r="GJ177">
        <f>IF($W$6=0,0,IF(CF177&lt;=0,0,('LED Curve'!$D$19*(CF177/$W$6)^3+'LED Curve'!$D$20*(CF177/$W$6)^2+'LED Curve'!$D$21*(CF177/$W$6)^1+'LED Curve'!$D$22)*$AC$6*$W$6))</f>
        <v>0</v>
      </c>
      <c r="GK177">
        <f>IF($Z$2=0,0,IF(CG177&lt;=0,0,('LED Curve'!$D$19*(CG177/$Z$2)^3+'LED Curve'!$D$20*(CG177/$Z$2)^2+'LED Curve'!$D$21*(CG177/$Z$2)^1+'LED Curve'!$D$22)*$AE$2*$Z$2))</f>
        <v>0</v>
      </c>
      <c r="GL177">
        <f>IF($Z$3=0,0,IF(CH177&lt;=0,0,('LED Curve'!$D$19*(CH177/$Z$3)^3+'LED Curve'!$D$20*(CH177/$Z$3)^2+'LED Curve'!$D$21*(CH177/$Z$3)^1+'LED Curve'!$D$22)*$AE$3*$Z$3))</f>
        <v>0</v>
      </c>
      <c r="GM177">
        <f>IF($Z$4=0,0,IF(CI177&lt;=0,0,('LED Curve'!$D$19*(CI177/$Z$4)^3+'LED Curve'!$D$20*(CI177/$Z$4)^2+'LED Curve'!$D$21*(CI177/$Z$4)^1+'LED Curve'!$D$22)*$AE$4*$Z$4))</f>
        <v>0</v>
      </c>
      <c r="GN177">
        <f>IF($Z$5=0,0,IF(CJ177&lt;=0,0,('LED Curve'!$D$19*(CJ177/$Z$5)^3+'LED Curve'!$D$20*(CJ177/$Z$5)^2+'LED Curve'!$D$21*(CJ177/$Z$5)^1+'LED Curve'!$D$22)*$AE$5*$Z$5))</f>
        <v>0</v>
      </c>
      <c r="GO177">
        <f>IF($Z$6=0,0,IF(CK177&lt;=0,0,('LED Curve'!$D$19*(CK177/$Z$6)^3+'LED Curve'!$D$20*(CK177/$Z$6)^2+'LED Curve'!$D$21*(CK177/$Z$6)^1+'LED Curve'!$D$22)*$AE$6*$Z$6))</f>
        <v>0</v>
      </c>
      <c r="GQ177">
        <f t="shared" si="338"/>
        <v>2868.3189459576506</v>
      </c>
      <c r="GR177">
        <f t="shared" si="266"/>
        <v>1103.4230605400726</v>
      </c>
      <c r="GS177">
        <f t="shared" si="339"/>
        <v>2905.9077682422571</v>
      </c>
      <c r="GT177">
        <f t="shared" si="267"/>
        <v>597.68185140314154</v>
      </c>
      <c r="GU177">
        <f t="shared" si="340"/>
        <v>4841.6919045160066</v>
      </c>
      <c r="GV177">
        <f t="shared" si="268"/>
        <v>2279.5798599576692</v>
      </c>
    </row>
    <row r="178" spans="1:204" ht="16.899999999999999">
      <c r="A178">
        <v>167</v>
      </c>
      <c r="B178">
        <f t="shared" si="229"/>
        <v>5.4361979166666664E-3</v>
      </c>
      <c r="C178" s="50">
        <f t="shared" si="230"/>
        <v>134.1736948847296</v>
      </c>
      <c r="D178" s="50">
        <f t="shared" si="231"/>
        <v>149.23743876081068</v>
      </c>
      <c r="E178" s="50">
        <f t="shared" si="232"/>
        <v>164.30118263689172</v>
      </c>
      <c r="G178" s="52">
        <f t="shared" si="233"/>
        <v>2.1297411886465016</v>
      </c>
      <c r="H178" s="52">
        <f t="shared" si="234"/>
        <v>2.3688482342985822</v>
      </c>
      <c r="I178" s="52">
        <f t="shared" si="235"/>
        <v>2.6079552799506622</v>
      </c>
      <c r="J178" s="52">
        <f>IF(C178&lt;Calculation!D$19,0,G178)</f>
        <v>2.1297411886465016</v>
      </c>
      <c r="K178" s="52">
        <f>IF(D178&lt;Calculation!D$19,0,H178)</f>
        <v>2.3688482342985822</v>
      </c>
      <c r="L178" s="52">
        <f>IF(E178&lt;Calculation!D$19,0,I178)</f>
        <v>2.6079552799506622</v>
      </c>
      <c r="M178" s="52">
        <f>IF(IF(C178&lt;Calculation!D$19,0,C178*(R$3/(R$2+R$3)))&gt;0,$H$2*SIN(2*PI()*$E$2*B178)+$H$5,0)</f>
        <v>2.1461456831378745</v>
      </c>
      <c r="N178" s="52">
        <f>IF(IF(D178&lt;Calculation!D$19,0,D178*(R$3/(R$2+R$3)))&gt;0,$J$2*SIN(2*PI()*$E$2*B178)+$J$5,0)</f>
        <v>2.1911248220628448</v>
      </c>
      <c r="O178" s="52">
        <f>IF(IF(E178&lt;Calculation!D$19,0,E178*(R$3/(R$2+R$3)))&gt;0,$L$2*SIN(2*PI()*$E$2*B178)+$L$5,0)</f>
        <v>2.2426513866357114</v>
      </c>
      <c r="Q178" s="55">
        <f>(M178/Design!C$43)*10^3</f>
        <v>238.46063145976382</v>
      </c>
      <c r="R178" s="55">
        <f>(N178/Design!C$43)*10^3</f>
        <v>243.45831356253831</v>
      </c>
      <c r="S178" s="55">
        <f>(O178/Design!C$43)*10^3</f>
        <v>249.18348740396792</v>
      </c>
      <c r="U178" s="55">
        <f>(($H$2*SIN(2*PI()*$E$2*B178)+$H$5)/Design!C$43)*10^3</f>
        <v>238.46063145976382</v>
      </c>
      <c r="V178" s="55">
        <f>(($J$2*SIN(2*PI()*$E$2*B178)+$J$5)/Design!C$43)*10^3</f>
        <v>243.45831356253831</v>
      </c>
      <c r="W178" s="55">
        <f>(($L$2*SIN(2*PI()*$E$2*B178)+$L$5)/Design!C$43)*10^3</f>
        <v>249.18348740396792</v>
      </c>
      <c r="Y178" s="99">
        <f>IF(C178&lt;('LED Curve'!$D$14*(U178/$W$2)^3+'LED Curve'!$D$15*(U178/$W$2)^2+'LED Curve'!$D$16*(U178/$W$2)^1+'LED Curve'!$D$17)*$AC$2+((R$5-1)*Design!C$18),0,         ('LED Curve'!$D$14*(U178/$W$2)^3+'LED Curve'!$D$15*(U178/$W$2)^2+'LED Curve'!$D$16*(U178/$W$2)^1+'LED Curve'!$D$17)*$AC$2)</f>
        <v>26.883309576508516</v>
      </c>
      <c r="Z178" s="99">
        <f>IF(Y178=0,0,IF(C178&lt;Y178+('LED Curve'!$D$14*(U178/$W$3)^3+'LED Curve'!$D$15*(U178/$W$3)^2+'LED Curve'!$D$16*(U178/$W$3)^1+'LED Curve'!$D$17)*$AC$3+((R$5-2)*Design!C$18),0,         ('LED Curve'!$D$14*(U178/$W$3)^3+'LED Curve'!$D$15*(U178/$W$3)^2+'LED Curve'!$D$16*(U178/$W$3)^1+'LED Curve'!$D$17)*$AC$3))</f>
        <v>67.208273941271287</v>
      </c>
      <c r="AA178" s="99">
        <f>IF(Z178=0,0,IF(C178&lt;(SUM(Y178:Z178)+('LED Curve'!$D$14*(U178/$W$4)^3+'LED Curve'!$D$15*(U178/$W$4)^2+'LED Curve'!$D$16*(U178/$W$4)^1+'LED Curve'!$D$17)*$AC$4+((R$5-3)*Design!C$18)),0,         ('LED Curve'!$D$14*(U178/$W$4)^3+'LED Curve'!$D$15*(U178/$W$4)^2+'LED Curve'!$D$16*(U178/$W$4)^1+'LED Curve'!$D$17)*$AC$4))</f>
        <v>0</v>
      </c>
      <c r="AB178" s="99">
        <f>IF(AA178=0,0,IF(C178&lt;(SUM(Y178:AA178)+('LED Curve'!$D$14*(U178/$W$5)^3+'LED Curve'!$D$15*(U178/$W$5)^2+'LED Curve'!$D$16*(U178/$W$5)^1+'LED Curve'!$D$17)*$AC$5+((R$5-4)*Design!C$18)),0,         ('LED Curve'!$D$14*(U178/$W$5)^3+'LED Curve'!$D$15*(U178/$W$5)^2+'LED Curve'!$D$16*(U178/$W$5)^1+'LED Curve'!$D$17)*$AC$5))</f>
        <v>0</v>
      </c>
      <c r="AC178" s="99">
        <f>IF(AB178=0,0,IF(C178&lt;(SUM(Y178:AB178)+ ('LED Curve'!$D$14*(U178/$W$6)^3+'LED Curve'!$D$15*(U178/$W$6)^2+'LED Curve'!$D$16*(U178/$W$6)^1+'LED Curve'!$D$17)*$AC$6+((R$5-5)*Design!C$18)),0,         ('LED Curve'!$D$14*(U178/$W$6)^3+'LED Curve'!$D$15*(U178/$W$6)^2+'LED Curve'!$D$16*(U178/$W$6)^1+'LED Curve'!$D$17)*$AC$6))</f>
        <v>0</v>
      </c>
      <c r="AD178" s="99">
        <f>IF(AC178=0,0,IF(C178&lt;(SUM(Y178:AC178)+('LED Curve'!$D$14*(U178/$Z$2)^3+'LED Curve'!$D$15*(U178/$Z$2)^2+'LED Curve'!$D$16*(U178/$Z$2)^1+'LED Curve'!$D$17)*$AE$2+((R$5-6)*Design!C$18)),0,         ('LED Curve'!$D$14*(U178/$Z$2)^3+'LED Curve'!$D$15*(U178/$Z$2)^2+'LED Curve'!$D$16*(U178/$Z$2)^1+'LED Curve'!$D$17)*$AE$2))</f>
        <v>0</v>
      </c>
      <c r="AE178" s="99">
        <f>IF(AD178=0,0,IF(C178&lt;(SUM(Y178:AD178)+('LED Curve'!$D$14*(U178/$Z$3)^3+'LED Curve'!$D$15*(U178/$Z$3)^2+'LED Curve'!$D$16*(U178/$Z$3)^1+'LED Curve'!$D$17)*$AE$3+((R$5-7)*Design!C$18)),0,         ('LED Curve'!$D$14*(U178/$Z$3)^3+'LED Curve'!$D$15*(U178/$Z$3)^2+'LED Curve'!$D$16*(U178/$Z$3)^1+'LED Curve'!$D$17)*$AE$3))</f>
        <v>0</v>
      </c>
      <c r="AF178" s="99">
        <f>IF(AE178=0,0,IF(C178&lt;(SUM(Y178:AE178)+('LED Curve'!$D$14*(U178/$Z$4)^3+'LED Curve'!$D$15*(U178/$Z$4)^2+'LED Curve'!$D$16*(U178/$Z$4)^1+'LED Curve'!$D$17)*$AE$4+((R$5-8)*Design!C$18)),0,         ('LED Curve'!$D$14*(U178/$Z$4)^3+'LED Curve'!$D$15*(U178/$Z$4)^2+'LED Curve'!$D$16*(U178/$Z$4)^1+'LED Curve'!$D$17)*$AE$4))</f>
        <v>0</v>
      </c>
      <c r="AG178" s="99">
        <f>IF(AF178=0,0,IF(C178&lt;(SUM(Y178:AF178)+('LED Curve'!$D$14*(U178/$Z$5)^3+'LED Curve'!$D$15*(U178/$Z$5)^2+'LED Curve'!$D$16*(U178/$Z$5)^1+'LED Curve'!$D$17)*$AE$5+((R$5-9)*Design!C$18)),0,         ('LED Curve'!$D$14*(U178/$Z$5)^3+'LED Curve'!$D$15*(U178/$Z$5)^2+'LED Curve'!$D$16*(U178/$Z$5)^1+'LED Curve'!$D$17)*$AE$5))</f>
        <v>0</v>
      </c>
      <c r="AH178" s="99">
        <f>IF(AG178=0,0,IF(C178&lt;(SUM(Y178:AG178)+('LED Curve'!$D$14*(U178/$Z$6)^3+'LED Curve'!$D$15*(U178/$Z$6)^2+'LED Curve'!$D$16*(U178/$Z$6)^1+'LED Curve'!$D$17)*$AE$6+((R$5-10)*Design!C$18)),0,         ('LED Curve'!$D$14*(U178/$Z$6)^3+'LED Curve'!$D$15*(U178/$Z$6)^2+'LED Curve'!$D$16*(U178/$Z$6)^1+'LED Curve'!$D$17)*$AE$6))</f>
        <v>0</v>
      </c>
      <c r="AI178">
        <f t="shared" si="269"/>
        <v>94.09158351777981</v>
      </c>
      <c r="AJ178" s="57">
        <f>IF(D178&lt;('LED Curve'!$D$14*(V178/$W$2)^3+'LED Curve'!$D$15*(V178/$W$2)^2+'LED Curve'!$D$16*(V178/$W$2)^1+'LED Curve'!$D$17)*$AC$2+((R$5-1)*Design!C$18),0,         ('LED Curve'!$D$14*(V178/$W$2)^3+'LED Curve'!$D$15*(V178/$W$2)^2+'LED Curve'!$D$16*(V178/$W$2)^1+'LED Curve'!$D$17)*$AC$2)</f>
        <v>26.915055812685065</v>
      </c>
      <c r="AK178" s="57">
        <f>IF(AJ178=0,0,IF(D178&lt;AJ178+('LED Curve'!$D$14*(V178/$W$3)^3+'LED Curve'!$D$15*(V178/$W$3)^2+'LED Curve'!$D$16*(V178/$W$3)^1+'LED Curve'!$D$17)*$AC$3+((R$5-1)*Design!C$18),0,         ('LED Curve'!$D$14*(V178/$W$3)^3+'LED Curve'!$D$15*(V178/$W$3)^2+'LED Curve'!$D$16*(V178/$W$3)^1+'LED Curve'!$D$17)*$AC$3))</f>
        <v>67.287639531712657</v>
      </c>
      <c r="AL178" s="57">
        <f>IF(AK178=0,0,IF(D178&lt;(SUM(AJ178:AK178)+('LED Curve'!$D$14*(V178/$W$4)^3+'LED Curve'!$D$15*(V178/$W$4)^2+'LED Curve'!$D$16*(V178/$W$4)^1+'LED Curve'!$D$17)*$AC$4+((R$5-1)*Design!C$18)),0,         ('LED Curve'!$D$14*(V178/$W$4)^3+'LED Curve'!$D$15*(V178/$W$4)^2+'LED Curve'!$D$16*(V178/$W$4)^1+'LED Curve'!$D$17)*$AC$4))</f>
        <v>0</v>
      </c>
      <c r="AM178" s="57">
        <f>IF(AL178=0,0,IF(D178&lt;(SUM(AJ178:AL178)+('LED Curve'!$D$14*(V178/$W$5)^3+'LED Curve'!$D$15*(V178/$W$5)^2+'LED Curve'!$D$16*(V178/$W$5)^1+'LED Curve'!$D$17)*$AC$5+((R$5-1)*Design!C$18)),0,         ('LED Curve'!$D$14*(V178/$W$5)^3+'LED Curve'!$D$15*(V178/$W$5)^2+'LED Curve'!$D$16*(V178/$W$5)^1+'LED Curve'!$D$17)*$AC$5))</f>
        <v>0</v>
      </c>
      <c r="AN178" s="57">
        <f>IF(AM178=0,0,IF(D178&lt;(SUM(AJ178:AM178)+ ('LED Curve'!$D$14*(V178/$W$6)^3+'LED Curve'!$D$15*(V178/$W$6)^2+'LED Curve'!$D$16*(V178/$W$6)^1+'LED Curve'!$D$17)*$AC$6+((R$5-1)*Design!C$18)),0,         ('LED Curve'!$D$14*(V178/$W$6)^3+'LED Curve'!$D$15*(V178/$W$6)^2+'LED Curve'!$D$16*(V178/$W$6)^1+'LED Curve'!$D$17)*$AC$6))</f>
        <v>0</v>
      </c>
      <c r="AO178" s="57">
        <f>IF(AN178=0,0,IF(D178&lt;(SUM(AJ178:AN178)+('LED Curve'!$D$14*(V178/$Z$2)^3+'LED Curve'!$D$15*(V178/$Z$2)^2+'LED Curve'!$D$16*(V178/$Z$2)^1+'LED Curve'!$D$17)*$AE$2+((R$5-1)*Design!C$18)),0,         ('LED Curve'!$D$14*(V178/$Z$2)^3+'LED Curve'!$D$15*(V178/$Z$2)^2+'LED Curve'!$D$16*(V178/$Z$2)^1+'LED Curve'!$D$17)*$AE$2))</f>
        <v>0</v>
      </c>
      <c r="AP178" s="57">
        <f>IF(AO178=0,0,IF(D178&lt;(SUM(AJ178:AO178)+('LED Curve'!$D$14*(V178/$Z$3)^3+'LED Curve'!$D$15*(V178/$Z$3)^2+'LED Curve'!$D$16*(V178/$Z$3)^1+'LED Curve'!$D$17)*$AE$3+((R$5-1)*Design!C$18)),0,         ('LED Curve'!$D$14*(V178/$Z$3)^3+'LED Curve'!$D$15*(V178/$Z$3)^2+'LED Curve'!$D$16*(V178/$Z$3)^1+'LED Curve'!$D$17)*$AE$3))</f>
        <v>0</v>
      </c>
      <c r="AQ178" s="57">
        <f>IF(AP178=0,0,IF(D178&lt;(SUM(AJ178:AP178)+('LED Curve'!$D$14*(V178/$Z$4)^3+'LED Curve'!$D$15*(V178/$Z$4)^2+'LED Curve'!$D$16*(V178/$Z$4)^1+'LED Curve'!$D$17)*$AE$4+((R$5-1)*Design!C$18)),0,         ('LED Curve'!$D$14*(V178/$Z$4)^3+'LED Curve'!$D$15*(V178/$Z$4)^2+'LED Curve'!$D$16*(V178/$Z$4)^1+'LED Curve'!$D$17)*$AE$4))</f>
        <v>0</v>
      </c>
      <c r="AR178" s="57">
        <f>IF(AQ178=0,0,IF(D178&lt;(SUM(AJ178:AQ178)+('LED Curve'!$D$14*(V178/$Z$5)^3+'LED Curve'!$D$15*(V178/$Z$5)^2+'LED Curve'!$D$16*(V178/$Z$5)^1+'LED Curve'!$D$17)*$AE$5+((R$5-1)*Design!C$18)),0,         ('LED Curve'!$D$14*(V178/$Z$5)^3+'LED Curve'!$D$15*(V178/$Z$5)^2+'LED Curve'!$D$16*(V178/$Z$5)^1+'LED Curve'!$D$17)*$AE$5))</f>
        <v>0</v>
      </c>
      <c r="AS178" s="57">
        <f>IF(AR178=0,0,IF(D178&lt;(SUM(AJ178:AR178)+('LED Curve'!$D$14*(V178/$Z$6)^3+'LED Curve'!$D$15*(V178/$Z$6)^2+'LED Curve'!$D$16*(V178/$Z$6)^1+'LED Curve'!$D$17)*$AE$6+((R$5-1)*Design!C$18)),0,         ('LED Curve'!$D$14*(V178/$Z$6)^3+'LED Curve'!$D$15*(V178/$Z$6)^2+'LED Curve'!$D$16*(V178/$Z$6)^1+'LED Curve'!$D$17)*$AE$6))</f>
        <v>0</v>
      </c>
      <c r="AU178" s="59">
        <f>IF(E178&lt;('LED Curve'!$D$14*(W178/$W$2)^3+'LED Curve'!$D$15*(W178/$W$2)^2+'LED Curve'!$D$16*(W178/$W$2)^1+'LED Curve'!$D$17)*$AC$2+((R$5-1)*Design!C$18),0,         ('LED Curve'!$D$14*(W178/$W$2)^3+'LED Curve'!$D$15*(W178/$W$2)^2+'LED Curve'!$D$16*(W178/$W$2)^1+'LED Curve'!$D$17)*$AC$2)</f>
        <v>26.94375877366291</v>
      </c>
      <c r="AV178" s="59">
        <f>IF(AU178=0,0,IF(E178&lt;AU178+('LED Curve'!$D$14*(W178/$W$3)^3+'LED Curve'!$D$15*(W178/$W$3)^2+'LED Curve'!$D$16*(W178/$W$3)^1+'LED Curve'!$D$17)*$AC$3+((R$5-2)*Design!C$18),0,         ('LED Curve'!$D$14*(W178/$W$3)^3+'LED Curve'!$D$15*(W178/$W$3)^2+'LED Curve'!$D$16*(W178/$W$3)^1+'LED Curve'!$D$17)*$AC$3))</f>
        <v>67.359396934157274</v>
      </c>
      <c r="AW178" s="59">
        <f>IF(AV178=0,0,IF(E178&lt;(SUM(AU178:AV178)+('LED Curve'!$D$14*(W178/$W$4)^3+'LED Curve'!$D$15*(W178/$W$4)^2+'LED Curve'!$D$16*(W178/$W$4)^1+'LED Curve'!$D$17)*$AC$4+((R$5-3)*Design!C$18)),0,         ('LED Curve'!$D$14*(W178/$W$4)^3+'LED Curve'!$D$15*(W178/$W$4)^2+'LED Curve'!$D$16*(W178/$W$4)^1+'LED Curve'!$D$17)*$AC$4))</f>
        <v>60.623457240741551</v>
      </c>
      <c r="AX178" s="59">
        <f>IF(AW178=0,0,IF(E178&lt;(SUM(AU178:AW178)+('LED Curve'!$D$14*(W178/$W$5)^3+'LED Curve'!$D$15*(W178/$W$5)^2+'LED Curve'!$D$16*(W178/$W$5)^1+'LED Curve'!$D$17)*$AC$5+((R$5-4)*Design!C$18)),0,         ('LED Curve'!$D$14*(W178/$W$5)^3+'LED Curve'!$D$15*(W178/$W$5)^2+'LED Curve'!$D$16*(W178/$W$5)^1+'LED Curve'!$D$17)*$AC$5))</f>
        <v>0</v>
      </c>
      <c r="AY178" s="59">
        <f>IF(AX178=0,0,IF(E178&lt;(SUM(AU178:AX178)+ ('LED Curve'!$D$14*(W178/$W$6)^3+'LED Curve'!$D$15*(W178/$W$6)^2+'LED Curve'!$D$16*(W178/$W$6)^1+'LED Curve'!$D$17)*$AC$6+((R$5-5)*Design!C$18)),0,         ('LED Curve'!$D$14*(W178/$W$6)^3+'LED Curve'!$D$15*(W178/$W$6)^2+'LED Curve'!$D$16*(W178/$W$6)^1+'LED Curve'!$D$17)*$AC$6))</f>
        <v>0</v>
      </c>
      <c r="AZ178" s="59">
        <f>IF(AY178=0,0,IF(E178&lt;(SUM(AU178:AY178)+('LED Curve'!$D$14*(W178/$Z$2)^3+'LED Curve'!$D$15*(W178/$Z$2)^2+'LED Curve'!$D$16*(W178/$Z$2)^1+'LED Curve'!$D$17)*$AE$2+((R$5-6)*Design!C$18)),0,         ('LED Curve'!$D$14*(W178/$Z$2)^3+'LED Curve'!$D$15*(W178/$Z$2)^2+'LED Curve'!$D$16*(W178/$Z$2)^1+'LED Curve'!$D$17)*$AE$2))</f>
        <v>0</v>
      </c>
      <c r="BA178" s="59">
        <f>IF(AZ178=0,0,IF(E178&lt;(SUM(AU178:AZ178)+('LED Curve'!$D$14*(W178/$Z$3)^3+'LED Curve'!$D$15*(W178/$Z$3)^2+'LED Curve'!$D$16*(W178/$Z$3)^1+'LED Curve'!$D$17)*$AE$3+((R$5-7)*Design!C$18)),0,         ('LED Curve'!$D$14*(W178/$Z$3)^3+'LED Curve'!$D$15*(W178/$Z$3)^2+'LED Curve'!$D$16*(W178/$Z$3)^1+'LED Curve'!$D$17)*$AE$3))</f>
        <v>0</v>
      </c>
      <c r="BB178" s="59">
        <f>IF(BA178=0,0,IF(E178&lt;(SUM(AU178:BA178)+('LED Curve'!$D$14*(W178/$Z$4)^3+'LED Curve'!$D$15*(W178/$Z$4)^2+'LED Curve'!$D$16*(W178/$Z$4)^1+'LED Curve'!$D$17)*$AE$4+((R$5-8)*Design!C$18)),0,         ('LED Curve'!$D$14*(W178/$Z$4)^3+'LED Curve'!$D$15*(W178/$Z$4)^2+'LED Curve'!$D$16*(W178/$Z$4)^1+'LED Curve'!$D$17)*$AE$4))</f>
        <v>0</v>
      </c>
      <c r="BC178" s="59">
        <f>IF(BB178=0,0,IF(E178&lt;(SUM(AU178:BB178)+('LED Curve'!$D$14*(W178/$Z$5)^3+'LED Curve'!$D$15*(W178/$Z$5)^2+'LED Curve'!$D$16*(W178/$Z$5)^1+'LED Curve'!$D$17)*$AE$5+((R$5-9)*Design!C$18)),0,         ('LED Curve'!$D$14*(W178/$Z$5)^3+'LED Curve'!$D$15*(W178/$Z$5)^2+'LED Curve'!$D$16*(W178/$Z$5)^1+'LED Curve'!$D$17)*$AE$5))</f>
        <v>0</v>
      </c>
      <c r="BD178" s="59">
        <f>IF(BC178=0,0,IF(E178&lt;(SUM(AU178:BC178)+('LED Curve'!$D$14*(W178/$Z$6)^3+'LED Curve'!$D$15*(W178/$Z$6)^2+'LED Curve'!$D$16*(W178/$Z$6)^1+'LED Curve'!$D$17)*$AE$6+((R$5-10)*Design!C$18)),0,         ('LED Curve'!$D$14*(W178/$Z$6)^3+'LED Curve'!$D$15*(W178/$Z$6)^2+'LED Curve'!$D$16*(W178/$Z$6)^1+'LED Curve'!$D$17)*$AE$6))</f>
        <v>0</v>
      </c>
      <c r="BE178">
        <f t="shared" si="270"/>
        <v>154.92661294856174</v>
      </c>
      <c r="BF178" s="64">
        <f t="shared" si="236"/>
        <v>238.46063145976382</v>
      </c>
      <c r="BG178" s="64">
        <f t="shared" si="237"/>
        <v>238.46063145976382</v>
      </c>
      <c r="BH178" s="64">
        <f t="shared" si="238"/>
        <v>0</v>
      </c>
      <c r="BI178" s="64">
        <f t="shared" si="239"/>
        <v>0</v>
      </c>
      <c r="BJ178" s="64">
        <f t="shared" si="240"/>
        <v>0</v>
      </c>
      <c r="BK178" s="64">
        <f t="shared" si="241"/>
        <v>0</v>
      </c>
      <c r="BL178" s="64">
        <f t="shared" si="242"/>
        <v>0</v>
      </c>
      <c r="BM178" s="64">
        <f t="shared" si="243"/>
        <v>0</v>
      </c>
      <c r="BN178" s="64">
        <f t="shared" si="244"/>
        <v>0</v>
      </c>
      <c r="BO178" s="64">
        <f t="shared" si="245"/>
        <v>0</v>
      </c>
      <c r="BQ178" s="67">
        <f t="shared" si="246"/>
        <v>243.45831356253831</v>
      </c>
      <c r="BR178" s="67">
        <f t="shared" si="247"/>
        <v>243.45831356253831</v>
      </c>
      <c r="BS178" s="67">
        <f t="shared" si="248"/>
        <v>0</v>
      </c>
      <c r="BT178" s="67">
        <f t="shared" si="249"/>
        <v>0</v>
      </c>
      <c r="BU178" s="67">
        <f t="shared" si="250"/>
        <v>0</v>
      </c>
      <c r="BV178" s="67">
        <f t="shared" si="251"/>
        <v>0</v>
      </c>
      <c r="BW178" s="67">
        <f t="shared" si="252"/>
        <v>0</v>
      </c>
      <c r="BX178" s="67">
        <f t="shared" si="253"/>
        <v>0</v>
      </c>
      <c r="BY178" s="67">
        <f t="shared" si="254"/>
        <v>0</v>
      </c>
      <c r="BZ178" s="67">
        <f t="shared" si="255"/>
        <v>0</v>
      </c>
      <c r="CB178" s="70">
        <f t="shared" si="256"/>
        <v>249.18348740396792</v>
      </c>
      <c r="CC178" s="70">
        <f t="shared" si="257"/>
        <v>249.18348740396792</v>
      </c>
      <c r="CD178" s="70">
        <f t="shared" si="258"/>
        <v>249.18348740396792</v>
      </c>
      <c r="CE178" s="70">
        <f t="shared" si="259"/>
        <v>0</v>
      </c>
      <c r="CF178" s="70">
        <f t="shared" si="260"/>
        <v>0</v>
      </c>
      <c r="CG178" s="70">
        <f t="shared" si="261"/>
        <v>0</v>
      </c>
      <c r="CH178" s="70">
        <f t="shared" si="262"/>
        <v>0</v>
      </c>
      <c r="CI178" s="70">
        <f t="shared" si="263"/>
        <v>0</v>
      </c>
      <c r="CJ178" s="70">
        <f t="shared" si="264"/>
        <v>0</v>
      </c>
      <c r="CK178" s="70">
        <f t="shared" si="265"/>
        <v>0</v>
      </c>
      <c r="CL178">
        <f t="shared" si="271"/>
        <v>747.55046221190378</v>
      </c>
      <c r="CM178" s="64">
        <f t="shared" si="272"/>
        <v>238.46063145976382</v>
      </c>
      <c r="CN178" s="64">
        <f t="shared" si="273"/>
        <v>238.46063145976382</v>
      </c>
      <c r="CO178" s="64">
        <f t="shared" si="274"/>
        <v>0</v>
      </c>
      <c r="CP178" s="64">
        <f t="shared" si="275"/>
        <v>0</v>
      </c>
      <c r="CQ178" s="64">
        <f t="shared" si="276"/>
        <v>0</v>
      </c>
      <c r="CR178" s="64">
        <f t="shared" si="277"/>
        <v>0</v>
      </c>
      <c r="CS178" s="64">
        <f t="shared" si="278"/>
        <v>0</v>
      </c>
      <c r="CT178" s="64">
        <f t="shared" si="279"/>
        <v>0</v>
      </c>
      <c r="CU178" s="64">
        <f t="shared" si="280"/>
        <v>0</v>
      </c>
      <c r="CV178" s="64">
        <f t="shared" si="281"/>
        <v>0</v>
      </c>
      <c r="CX178" s="103">
        <f t="shared" si="282"/>
        <v>243.45831356253831</v>
      </c>
      <c r="CY178" s="103">
        <f t="shared" si="283"/>
        <v>243.45831356253831</v>
      </c>
      <c r="CZ178" s="103">
        <f t="shared" si="284"/>
        <v>0</v>
      </c>
      <c r="DA178" s="103">
        <f t="shared" si="285"/>
        <v>0</v>
      </c>
      <c r="DB178" s="103">
        <f t="shared" si="286"/>
        <v>0</v>
      </c>
      <c r="DC178" s="103">
        <f t="shared" si="287"/>
        <v>0</v>
      </c>
      <c r="DD178" s="103">
        <f t="shared" si="288"/>
        <v>0</v>
      </c>
      <c r="DE178" s="103">
        <f t="shared" si="289"/>
        <v>0</v>
      </c>
      <c r="DF178" s="103">
        <f t="shared" si="290"/>
        <v>0</v>
      </c>
      <c r="DG178" s="103">
        <f t="shared" si="291"/>
        <v>0</v>
      </c>
      <c r="DI178" s="70">
        <f t="shared" si="292"/>
        <v>249.18348740396792</v>
      </c>
      <c r="DJ178" s="70">
        <f t="shared" si="293"/>
        <v>249.18348740396792</v>
      </c>
      <c r="DK178" s="70">
        <f t="shared" si="294"/>
        <v>249.18348740396792</v>
      </c>
      <c r="DL178" s="70">
        <f t="shared" si="295"/>
        <v>0</v>
      </c>
      <c r="DM178" s="70">
        <f t="shared" si="296"/>
        <v>0</v>
      </c>
      <c r="DN178" s="70">
        <f t="shared" si="297"/>
        <v>0</v>
      </c>
      <c r="DO178" s="70">
        <f t="shared" si="298"/>
        <v>0</v>
      </c>
      <c r="DP178" s="70">
        <f t="shared" si="299"/>
        <v>0</v>
      </c>
      <c r="DQ178" s="70">
        <f t="shared" si="300"/>
        <v>0</v>
      </c>
      <c r="DR178" s="70">
        <f t="shared" si="301"/>
        <v>0</v>
      </c>
      <c r="DT178">
        <f t="shared" si="302"/>
        <v>31.995144007502304</v>
      </c>
      <c r="DU178">
        <f t="shared" si="303"/>
        <v>36.333095161099557</v>
      </c>
      <c r="DV178">
        <f t="shared" si="304"/>
        <v>40.941141674056944</v>
      </c>
      <c r="DX178">
        <f t="shared" si="305"/>
        <v>1.4407644800589192</v>
      </c>
      <c r="DY178">
        <f t="shared" si="306"/>
        <v>1.4539154046399456</v>
      </c>
      <c r="DZ178">
        <f t="shared" si="307"/>
        <v>1.4684378777330822</v>
      </c>
      <c r="EB178">
        <f t="shared" si="308"/>
        <v>6.4106109773425368</v>
      </c>
      <c r="EC178">
        <f t="shared" si="309"/>
        <v>16.02652744335634</v>
      </c>
      <c r="ED178">
        <f t="shared" si="310"/>
        <v>0</v>
      </c>
      <c r="EE178">
        <f t="shared" si="311"/>
        <v>0</v>
      </c>
      <c r="EF178">
        <f t="shared" si="312"/>
        <v>0</v>
      </c>
      <c r="EG178">
        <f t="shared" si="313"/>
        <v>0</v>
      </c>
      <c r="EH178">
        <f t="shared" si="314"/>
        <v>0</v>
      </c>
      <c r="EI178">
        <f t="shared" si="315"/>
        <v>0</v>
      </c>
      <c r="EJ178">
        <f t="shared" si="316"/>
        <v>0</v>
      </c>
      <c r="EK178">
        <f t="shared" si="317"/>
        <v>0</v>
      </c>
      <c r="EM178">
        <f t="shared" si="318"/>
        <v>6.5526940975978993</v>
      </c>
      <c r="EN178">
        <f t="shared" si="319"/>
        <v>16.381735243994747</v>
      </c>
      <c r="EO178">
        <f t="shared" si="320"/>
        <v>0</v>
      </c>
      <c r="EP178">
        <f t="shared" si="321"/>
        <v>0</v>
      </c>
      <c r="EQ178">
        <f t="shared" si="322"/>
        <v>0</v>
      </c>
      <c r="ER178">
        <f t="shared" si="323"/>
        <v>0</v>
      </c>
      <c r="ES178">
        <f t="shared" si="324"/>
        <v>0</v>
      </c>
      <c r="ET178">
        <f t="shared" si="325"/>
        <v>0</v>
      </c>
      <c r="EU178">
        <f t="shared" si="326"/>
        <v>0</v>
      </c>
      <c r="EV178">
        <f t="shared" si="327"/>
        <v>0</v>
      </c>
      <c r="EX178">
        <f t="shared" si="328"/>
        <v>6.713939774992582</v>
      </c>
      <c r="EY178">
        <f t="shared" si="329"/>
        <v>16.784849437481455</v>
      </c>
      <c r="EZ178">
        <f t="shared" si="330"/>
        <v>15.106364493733311</v>
      </c>
      <c r="FA178">
        <f t="shared" si="331"/>
        <v>0</v>
      </c>
      <c r="FB178">
        <f t="shared" si="332"/>
        <v>0</v>
      </c>
      <c r="FC178">
        <f t="shared" si="333"/>
        <v>0</v>
      </c>
      <c r="FD178">
        <f t="shared" si="334"/>
        <v>0</v>
      </c>
      <c r="FE178">
        <f t="shared" si="335"/>
        <v>0</v>
      </c>
      <c r="FF178">
        <f t="shared" si="336"/>
        <v>0</v>
      </c>
      <c r="FG178">
        <f t="shared" si="337"/>
        <v>0</v>
      </c>
      <c r="FJ178">
        <f>IF($W$2=0,0,IF(BF178&lt;=0,0,('LED Curve'!$D$19*(BF178/$W$2)^3+'LED Curve'!$D$20*(BF178/$W$2)^2+'LED Curve'!$D$21*(BF178/$W$2)^1+'LED Curve'!$D$22)*$AC$2*$W$2))</f>
        <v>816.31881551119534</v>
      </c>
      <c r="FK178">
        <f>IF($W$3=0,0,IF(BG178&lt;=0,0,('LED Curve'!$D$19*(BG178/$W$3)^3+'LED Curve'!$D$20*(BG178/$W$3)^2+'LED Curve'!$D$21*(BG178/$W$3)^1+'LED Curve'!$D$22)*$AC$3*$W$3))</f>
        <v>2040.7970387779883</v>
      </c>
      <c r="FL178">
        <f>IF($W$4=0,0,IF(BH178&lt;=0,0,('LED Curve'!$D$19*(BH178/$W$4)^3+'LED Curve'!$D$20*(BH178/$W$4)^2+'LED Curve'!$D$21*(BH178/$W$4)^1+'LED Curve'!$D$22)*$AC$4*$W$4))</f>
        <v>0</v>
      </c>
      <c r="FM178">
        <f>IF($W$5=0,0,IF(BI178&lt;=0,0,('LED Curve'!$D$19*(BI178/$W$5)^3+'LED Curve'!$D$20*(BI178/$W$5)^2+'LED Curve'!$D$21*(BI178/$W$5)^1+'LED Curve'!$D$22)*$AC$5*$W$5))</f>
        <v>0</v>
      </c>
      <c r="FN178">
        <f>IF($W$6=0,0,IF(BJ178&lt;=0,0,('LED Curve'!$D$19*(BJ178/$W$6)^3+'LED Curve'!$D$20*(BJ178/$W$6)^2+'LED Curve'!$D$21*(BJ178/$W$6)^1+'LED Curve'!$D$22)*$AC$6*$W$6))</f>
        <v>0</v>
      </c>
      <c r="FO178">
        <f>IF($Z$2=0,0,IF(BK178&lt;=0,0,('LED Curve'!$D$19*(BK178/$Z$2)^3+'LED Curve'!$D$20*(BK178/$Z$2)^2+'LED Curve'!$D$21*(BK178/$Z$2)^1+'LED Curve'!$D$22)*$AE$2*$Z$2))</f>
        <v>0</v>
      </c>
      <c r="FP178">
        <f>IF($Z$3=0,0,IF(BL178&lt;=0,0,('LED Curve'!$D$19*(BL178/$Z$3)^3+'LED Curve'!$D$20*(BL178/$Z$3)^2+'LED Curve'!$D$21*(BL178/$Z$3)^1+'LED Curve'!$D$22)*$AE$3*$Z$3))</f>
        <v>0</v>
      </c>
      <c r="FQ178">
        <f>IF($Z$4=0,0,IF(BM178&lt;=0,0,('LED Curve'!$D$19*(BM178/$Z$4)^3+'LED Curve'!$D$20*(BM178/$Z$4)^2+'LED Curve'!$D$21*(BM178/$Z$4)^1+'LED Curve'!$D$22)*$AE$4*$Z$4))</f>
        <v>0</v>
      </c>
      <c r="FR178">
        <f>IF($Z$5=0,0,IF(BN178&lt;=0,0,('LED Curve'!$D$19*(BN178/$Z$5)^3+'LED Curve'!$D$20*(BN178/$Z$5)^2+'LED Curve'!$D$21*(BN178/$Z$5)^1+'LED Curve'!$D$22)*$AE$5*$Z$5))</f>
        <v>0</v>
      </c>
      <c r="FS178">
        <f>IF($Z$6=0,0,IF(BO178&lt;=0,0,('LED Curve'!$D$19*(BO178/$Z$6)^3+'LED Curve'!$D$20*(BO178/$Z$6)^2+'LED Curve'!$D$21*(BO178/$Z$6)^1+'LED Curve'!$D$22)*$AE$6*$Z$6))</f>
        <v>0</v>
      </c>
      <c r="FU178">
        <f>IF($W$2=0,0,IF(BQ178&lt;=0,0,('LED Curve'!$D$19*(BQ178/$W$2)^3+'LED Curve'!$D$20*(BQ178/$W$2)^2+'LED Curve'!$D$21*(BQ178/$W$2)^1+'LED Curve'!$D$22)*$AC$2*$W$2))</f>
        <v>826.82617882569832</v>
      </c>
      <c r="FV178">
        <f>IF($W$3=0,0,IF(BR178&lt;=0,0,('LED Curve'!$D$19*(BR178/$W$3)^3+'LED Curve'!$D$20*(BR178/$W$3)^2+'LED Curve'!$D$21*(BR178/$W$3)^1+'LED Curve'!$D$22)*$AC$3*$W$3))</f>
        <v>2067.0654470642457</v>
      </c>
      <c r="FW178">
        <f>IF($W$4=0,0,IF(BS178&lt;=0,0,('LED Curve'!$D$19*(BS178/$W$4)^3+'LED Curve'!$D$20*(BS178/$W$4)^2+'LED Curve'!$D$21*(BS178/$W$4)^1+'LED Curve'!$D$22)*$AC$4*$W$4))</f>
        <v>0</v>
      </c>
      <c r="FX178">
        <f>IF($W$5=0,0,IF(BT178&lt;=0,0,('LED Curve'!$D$19*(BT178/$W$5)^3+'LED Curve'!$D$20*(BT178/$W$5)^2+'LED Curve'!$D$21*(BT178/$W$5)^1+'LED Curve'!$D$22)*$AC$5*$W$5))</f>
        <v>0</v>
      </c>
      <c r="FY178">
        <f>IF($W$6=0,0,IF(BU178&lt;=0,0,('LED Curve'!$D$19*(BU178/$W$6)^3+'LED Curve'!$D$20*(BU178/$W$6)^2+'LED Curve'!$D$21*(BU178/$W$6)^1+'LED Curve'!$D$22)*$AC$6*$W$6))</f>
        <v>0</v>
      </c>
      <c r="FZ178">
        <f>IF($Z$2=0,0,IF(BV178&lt;=0,0,('LED Curve'!$D$19*(BV178/$Z$2)^3+'LED Curve'!$D$20*(BV178/$Z$2)^2+'LED Curve'!$D$21*(BV178/$Z$2)^1+'LED Curve'!$D$22)*$AE$2*$Z$2))</f>
        <v>0</v>
      </c>
      <c r="GA178">
        <f>IF($Z$3=0,0,IF(BW178&lt;=0,0,('LED Curve'!$D$19*(BW178/$Z$3)^3+'LED Curve'!$D$20*(BW178/$Z$3)^2+'LED Curve'!$D$21*(BW178/$Z$3)^1+'LED Curve'!$D$22)*$AE$3*$Z$3))</f>
        <v>0</v>
      </c>
      <c r="GB178">
        <f>IF($Z$4=0,0,IF(BX178&lt;=0,0,('LED Curve'!$D$19*(BX178/$Z$4)^3+'LED Curve'!$D$20*(BX178/$Z$4)^2+'LED Curve'!$D$21*(BX178/$Z$4)^1+'LED Curve'!$D$22)*$AE$4*$Z$4))</f>
        <v>0</v>
      </c>
      <c r="GC178">
        <f>IF($Z$5=0,0,IF(BY178&lt;=0,0,('LED Curve'!$D$19*(BY178/$Z$5)^3+'LED Curve'!$D$20*(BY178/$Z$5)^2+'LED Curve'!$D$21*(BY178/$Z$5)^1+'LED Curve'!$D$22)*$AE$5*$Z$5))</f>
        <v>0</v>
      </c>
      <c r="GD178">
        <f>IF($Z$6=0,0,IF(BZ178&lt;=0,0,('LED Curve'!$D$19*(BZ178/$Z$6)^3+'LED Curve'!$D$20*(BZ178/$Z$6)^2+'LED Curve'!$D$21*(BZ178/$Z$6)^1+'LED Curve'!$D$22)*$AE$6*$Z$6))</f>
        <v>0</v>
      </c>
      <c r="GF178">
        <f>IF($W$2=0,0,IF(CB178&lt;=0,0,('LED Curve'!$D$19*(CB178/$W$2)^3+'LED Curve'!$D$20*(CB178/$W$2)^2+'LED Curve'!$D$21*(CB178/$W$2)^1+'LED Curve'!$D$22)*$AC$2*$W$2))</f>
        <v>838.41458968127893</v>
      </c>
      <c r="GG178">
        <f>IF($W$3=0,0,IF(CC178&lt;=0,0,('LED Curve'!$D$19*(CC178/$W$3)^3+'LED Curve'!$D$20*(CC178/$W$3)^2+'LED Curve'!$D$21*(CC178/$W$3)^1+'LED Curve'!$D$22)*$AC$3*$W$3))</f>
        <v>2096.0364742031975</v>
      </c>
      <c r="GH178">
        <f>IF($W$4=0,0,IF(CD178&lt;=0,0,('LED Curve'!$D$19*(CD178/$W$4)^3+'LED Curve'!$D$20*(CD178/$W$4)^2+'LED Curve'!$D$21*(CD178/$W$4)^1+'LED Curve'!$D$22)*$AC$4*$W$4))</f>
        <v>1886.4328267828776</v>
      </c>
      <c r="GI178">
        <f>IF($W$5=0,0,IF(CE178&lt;=0,0,('LED Curve'!$D$19*(CE178/$W$5)^3+'LED Curve'!$D$20*(CE178/$W$5)^2+'LED Curve'!$D$21*(CE178/$W$5)^1+'LED Curve'!$D$22)*$AC$5*$W$5))</f>
        <v>0</v>
      </c>
      <c r="GJ178">
        <f>IF($W$6=0,0,IF(CF178&lt;=0,0,('LED Curve'!$D$19*(CF178/$W$6)^3+'LED Curve'!$D$20*(CF178/$W$6)^2+'LED Curve'!$D$21*(CF178/$W$6)^1+'LED Curve'!$D$22)*$AC$6*$W$6))</f>
        <v>0</v>
      </c>
      <c r="GK178">
        <f>IF($Z$2=0,0,IF(CG178&lt;=0,0,('LED Curve'!$D$19*(CG178/$Z$2)^3+'LED Curve'!$D$20*(CG178/$Z$2)^2+'LED Curve'!$D$21*(CG178/$Z$2)^1+'LED Curve'!$D$22)*$AE$2*$Z$2))</f>
        <v>0</v>
      </c>
      <c r="GL178">
        <f>IF($Z$3=0,0,IF(CH178&lt;=0,0,('LED Curve'!$D$19*(CH178/$Z$3)^3+'LED Curve'!$D$20*(CH178/$Z$3)^2+'LED Curve'!$D$21*(CH178/$Z$3)^1+'LED Curve'!$D$22)*$AE$3*$Z$3))</f>
        <v>0</v>
      </c>
      <c r="GM178">
        <f>IF($Z$4=0,0,IF(CI178&lt;=0,0,('LED Curve'!$D$19*(CI178/$Z$4)^3+'LED Curve'!$D$20*(CI178/$Z$4)^2+'LED Curve'!$D$21*(CI178/$Z$4)^1+'LED Curve'!$D$22)*$AE$4*$Z$4))</f>
        <v>0</v>
      </c>
      <c r="GN178">
        <f>IF($Z$5=0,0,IF(CJ178&lt;=0,0,('LED Curve'!$D$19*(CJ178/$Z$5)^3+'LED Curve'!$D$20*(CJ178/$Z$5)^2+'LED Curve'!$D$21*(CJ178/$Z$5)^1+'LED Curve'!$D$22)*$AE$5*$Z$5))</f>
        <v>0</v>
      </c>
      <c r="GO178">
        <f>IF($Z$6=0,0,IF(CK178&lt;=0,0,('LED Curve'!$D$19*(CK178/$Z$6)^3+'LED Curve'!$D$20*(CK178/$Z$6)^2+'LED Curve'!$D$21*(CK178/$Z$6)^1+'LED Curve'!$D$22)*$AE$6*$Z$6))</f>
        <v>0</v>
      </c>
      <c r="GQ178">
        <f t="shared" si="338"/>
        <v>2857.1158542891835</v>
      </c>
      <c r="GR178">
        <f t="shared" si="266"/>
        <v>1092.2199688716055</v>
      </c>
      <c r="GS178">
        <f t="shared" si="339"/>
        <v>2893.891625889944</v>
      </c>
      <c r="GT178">
        <f t="shared" si="267"/>
        <v>585.66570905082835</v>
      </c>
      <c r="GU178">
        <f t="shared" si="340"/>
        <v>4820.8838906673536</v>
      </c>
      <c r="GV178">
        <f t="shared" si="268"/>
        <v>2258.7718461090162</v>
      </c>
    </row>
    <row r="179" spans="1:204" ht="16.899999999999999">
      <c r="A179">
        <v>168</v>
      </c>
      <c r="B179">
        <f t="shared" si="229"/>
        <v>5.4687499999999997E-3</v>
      </c>
      <c r="C179" s="50">
        <f t="shared" si="230"/>
        <v>133.30030140256054</v>
      </c>
      <c r="D179" s="50">
        <f t="shared" si="231"/>
        <v>148.26700155840058</v>
      </c>
      <c r="E179" s="50">
        <f t="shared" si="232"/>
        <v>163.23370171424065</v>
      </c>
      <c r="G179" s="52">
        <f t="shared" si="233"/>
        <v>2.1158778000406433</v>
      </c>
      <c r="H179" s="52">
        <f t="shared" si="234"/>
        <v>2.3534444691809613</v>
      </c>
      <c r="I179" s="52">
        <f t="shared" si="235"/>
        <v>2.5910111383212802</v>
      </c>
      <c r="J179" s="52">
        <f>IF(C179&lt;Calculation!D$19,0,G179)</f>
        <v>2.1158778000406433</v>
      </c>
      <c r="K179" s="52">
        <f>IF(D179&lt;Calculation!D$19,0,H179)</f>
        <v>2.3534444691809613</v>
      </c>
      <c r="L179" s="52">
        <f>IF(E179&lt;Calculation!D$19,0,I179)</f>
        <v>2.5910111383212802</v>
      </c>
      <c r="M179" s="52">
        <f>IF(IF(C179&lt;Calculation!D$19,0,C179*(R$3/(R$2+R$3)))&gt;0,$H$2*SIN(2*PI()*$E$2*B179)+$H$5,0)</f>
        <v>2.1322822945320166</v>
      </c>
      <c r="N179" s="52">
        <f>IF(IF(D179&lt;Calculation!D$19,0,D179*(R$3/(R$2+R$3)))&gt;0,$J$2*SIN(2*PI()*$E$2*B179)+$J$5,0)</f>
        <v>2.1757210569452243</v>
      </c>
      <c r="O179" s="52">
        <f>IF(IF(E179&lt;Calculation!D$19,0,E179*(R$3/(R$2+R$3)))&gt;0,$L$2*SIN(2*PI()*$E$2*B179)+$L$5,0)</f>
        <v>2.2257072450063289</v>
      </c>
      <c r="Q179" s="55">
        <f>(M179/Design!C$43)*10^3</f>
        <v>236.92025494800185</v>
      </c>
      <c r="R179" s="55">
        <f>(N179/Design!C$43)*10^3</f>
        <v>241.74678410502491</v>
      </c>
      <c r="S179" s="55">
        <f>(O179/Design!C$43)*10^3</f>
        <v>247.30080500070321</v>
      </c>
      <c r="U179" s="55">
        <f>(($H$2*SIN(2*PI()*$E$2*B179)+$H$5)/Design!C$43)*10^3</f>
        <v>236.92025494800185</v>
      </c>
      <c r="V179" s="55">
        <f>(($J$2*SIN(2*PI()*$E$2*B179)+$J$5)/Design!C$43)*10^3</f>
        <v>241.74678410502491</v>
      </c>
      <c r="W179" s="55">
        <f>(($L$2*SIN(2*PI()*$E$2*B179)+$L$5)/Design!C$43)*10^3</f>
        <v>247.30080500070321</v>
      </c>
      <c r="Y179" s="99">
        <f>IF(C179&lt;('LED Curve'!$D$14*(U179/$W$2)^3+'LED Curve'!$D$15*(U179/$W$2)^2+'LED Curve'!$D$16*(U179/$W$2)^1+'LED Curve'!$D$17)*$AC$2+((R$5-1)*Design!C$18),0,         ('LED Curve'!$D$14*(U179/$W$2)^3+'LED Curve'!$D$15*(U179/$W$2)^2+'LED Curve'!$D$16*(U179/$W$2)^1+'LED Curve'!$D$17)*$AC$2)</f>
        <v>26.872298837367381</v>
      </c>
      <c r="Z179" s="99">
        <f>IF(Y179=0,0,IF(C179&lt;Y179+('LED Curve'!$D$14*(U179/$W$3)^3+'LED Curve'!$D$15*(U179/$W$3)^2+'LED Curve'!$D$16*(U179/$W$3)^1+'LED Curve'!$D$17)*$AC$3+((R$5-2)*Design!C$18),0,         ('LED Curve'!$D$14*(U179/$W$3)^3+'LED Curve'!$D$15*(U179/$W$3)^2+'LED Curve'!$D$16*(U179/$W$3)^1+'LED Curve'!$D$17)*$AC$3))</f>
        <v>67.180747093418461</v>
      </c>
      <c r="AA179" s="99">
        <f>IF(Z179=0,0,IF(C179&lt;(SUM(Y179:Z179)+('LED Curve'!$D$14*(U179/$W$4)^3+'LED Curve'!$D$15*(U179/$W$4)^2+'LED Curve'!$D$16*(U179/$W$4)^1+'LED Curve'!$D$17)*$AC$4+((R$5-3)*Design!C$18)),0,         ('LED Curve'!$D$14*(U179/$W$4)^3+'LED Curve'!$D$15*(U179/$W$4)^2+'LED Curve'!$D$16*(U179/$W$4)^1+'LED Curve'!$D$17)*$AC$4))</f>
        <v>0</v>
      </c>
      <c r="AB179" s="99">
        <f>IF(AA179=0,0,IF(C179&lt;(SUM(Y179:AA179)+('LED Curve'!$D$14*(U179/$W$5)^3+'LED Curve'!$D$15*(U179/$W$5)^2+'LED Curve'!$D$16*(U179/$W$5)^1+'LED Curve'!$D$17)*$AC$5+((R$5-4)*Design!C$18)),0,         ('LED Curve'!$D$14*(U179/$W$5)^3+'LED Curve'!$D$15*(U179/$W$5)^2+'LED Curve'!$D$16*(U179/$W$5)^1+'LED Curve'!$D$17)*$AC$5))</f>
        <v>0</v>
      </c>
      <c r="AC179" s="99">
        <f>IF(AB179=0,0,IF(C179&lt;(SUM(Y179:AB179)+ ('LED Curve'!$D$14*(U179/$W$6)^3+'LED Curve'!$D$15*(U179/$W$6)^2+'LED Curve'!$D$16*(U179/$W$6)^1+'LED Curve'!$D$17)*$AC$6+((R$5-5)*Design!C$18)),0,         ('LED Curve'!$D$14*(U179/$W$6)^3+'LED Curve'!$D$15*(U179/$W$6)^2+'LED Curve'!$D$16*(U179/$W$6)^1+'LED Curve'!$D$17)*$AC$6))</f>
        <v>0</v>
      </c>
      <c r="AD179" s="99">
        <f>IF(AC179=0,0,IF(C179&lt;(SUM(Y179:AC179)+('LED Curve'!$D$14*(U179/$Z$2)^3+'LED Curve'!$D$15*(U179/$Z$2)^2+'LED Curve'!$D$16*(U179/$Z$2)^1+'LED Curve'!$D$17)*$AE$2+((R$5-6)*Design!C$18)),0,         ('LED Curve'!$D$14*(U179/$Z$2)^3+'LED Curve'!$D$15*(U179/$Z$2)^2+'LED Curve'!$D$16*(U179/$Z$2)^1+'LED Curve'!$D$17)*$AE$2))</f>
        <v>0</v>
      </c>
      <c r="AE179" s="99">
        <f>IF(AD179=0,0,IF(C179&lt;(SUM(Y179:AD179)+('LED Curve'!$D$14*(U179/$Z$3)^3+'LED Curve'!$D$15*(U179/$Z$3)^2+'LED Curve'!$D$16*(U179/$Z$3)^1+'LED Curve'!$D$17)*$AE$3+((R$5-7)*Design!C$18)),0,         ('LED Curve'!$D$14*(U179/$Z$3)^3+'LED Curve'!$D$15*(U179/$Z$3)^2+'LED Curve'!$D$16*(U179/$Z$3)^1+'LED Curve'!$D$17)*$AE$3))</f>
        <v>0</v>
      </c>
      <c r="AF179" s="99">
        <f>IF(AE179=0,0,IF(C179&lt;(SUM(Y179:AE179)+('LED Curve'!$D$14*(U179/$Z$4)^3+'LED Curve'!$D$15*(U179/$Z$4)^2+'LED Curve'!$D$16*(U179/$Z$4)^1+'LED Curve'!$D$17)*$AE$4+((R$5-8)*Design!C$18)),0,         ('LED Curve'!$D$14*(U179/$Z$4)^3+'LED Curve'!$D$15*(U179/$Z$4)^2+'LED Curve'!$D$16*(U179/$Z$4)^1+'LED Curve'!$D$17)*$AE$4))</f>
        <v>0</v>
      </c>
      <c r="AG179" s="99">
        <f>IF(AF179=0,0,IF(C179&lt;(SUM(Y179:AF179)+('LED Curve'!$D$14*(U179/$Z$5)^3+'LED Curve'!$D$15*(U179/$Z$5)^2+'LED Curve'!$D$16*(U179/$Z$5)^1+'LED Curve'!$D$17)*$AE$5+((R$5-9)*Design!C$18)),0,         ('LED Curve'!$D$14*(U179/$Z$5)^3+'LED Curve'!$D$15*(U179/$Z$5)^2+'LED Curve'!$D$16*(U179/$Z$5)^1+'LED Curve'!$D$17)*$AE$5))</f>
        <v>0</v>
      </c>
      <c r="AH179" s="99">
        <f>IF(AG179=0,0,IF(C179&lt;(SUM(Y179:AG179)+('LED Curve'!$D$14*(U179/$Z$6)^3+'LED Curve'!$D$15*(U179/$Z$6)^2+'LED Curve'!$D$16*(U179/$Z$6)^1+'LED Curve'!$D$17)*$AE$6+((R$5-10)*Design!C$18)),0,         ('LED Curve'!$D$14*(U179/$Z$6)^3+'LED Curve'!$D$15*(U179/$Z$6)^2+'LED Curve'!$D$16*(U179/$Z$6)^1+'LED Curve'!$D$17)*$AE$6))</f>
        <v>0</v>
      </c>
      <c r="AI179">
        <f t="shared" si="269"/>
        <v>94.053045930785842</v>
      </c>
      <c r="AJ179" s="57">
        <f>IF(D179&lt;('LED Curve'!$D$14*(V179/$W$2)^3+'LED Curve'!$D$15*(V179/$W$2)^2+'LED Curve'!$D$16*(V179/$W$2)^1+'LED Curve'!$D$17)*$AC$2+((R$5-1)*Design!C$18),0,         ('LED Curve'!$D$14*(V179/$W$2)^3+'LED Curve'!$D$15*(V179/$W$2)^2+'LED Curve'!$D$16*(V179/$W$2)^1+'LED Curve'!$D$17)*$AC$2)</f>
        <v>26.904875409548069</v>
      </c>
      <c r="AK179" s="57">
        <f>IF(AJ179=0,0,IF(D179&lt;AJ179+('LED Curve'!$D$14*(V179/$W$3)^3+'LED Curve'!$D$15*(V179/$W$3)^2+'LED Curve'!$D$16*(V179/$W$3)^1+'LED Curve'!$D$17)*$AC$3+((R$5-1)*Design!C$18),0,         ('LED Curve'!$D$14*(V179/$W$3)^3+'LED Curve'!$D$15*(V179/$W$3)^2+'LED Curve'!$D$16*(V179/$W$3)^1+'LED Curve'!$D$17)*$AC$3))</f>
        <v>67.262188523870179</v>
      </c>
      <c r="AL179" s="57">
        <f>IF(AK179=0,0,IF(D179&lt;(SUM(AJ179:AK179)+('LED Curve'!$D$14*(V179/$W$4)^3+'LED Curve'!$D$15*(V179/$W$4)^2+'LED Curve'!$D$16*(V179/$W$4)^1+'LED Curve'!$D$17)*$AC$4+((R$5-1)*Design!C$18)),0,         ('LED Curve'!$D$14*(V179/$W$4)^3+'LED Curve'!$D$15*(V179/$W$4)^2+'LED Curve'!$D$16*(V179/$W$4)^1+'LED Curve'!$D$17)*$AC$4))</f>
        <v>0</v>
      </c>
      <c r="AM179" s="57">
        <f>IF(AL179=0,0,IF(D179&lt;(SUM(AJ179:AL179)+('LED Curve'!$D$14*(V179/$W$5)^3+'LED Curve'!$D$15*(V179/$W$5)^2+'LED Curve'!$D$16*(V179/$W$5)^1+'LED Curve'!$D$17)*$AC$5+((R$5-1)*Design!C$18)),0,         ('LED Curve'!$D$14*(V179/$W$5)^3+'LED Curve'!$D$15*(V179/$W$5)^2+'LED Curve'!$D$16*(V179/$W$5)^1+'LED Curve'!$D$17)*$AC$5))</f>
        <v>0</v>
      </c>
      <c r="AN179" s="57">
        <f>IF(AM179=0,0,IF(D179&lt;(SUM(AJ179:AM179)+ ('LED Curve'!$D$14*(V179/$W$6)^3+'LED Curve'!$D$15*(V179/$W$6)^2+'LED Curve'!$D$16*(V179/$W$6)^1+'LED Curve'!$D$17)*$AC$6+((R$5-1)*Design!C$18)),0,         ('LED Curve'!$D$14*(V179/$W$6)^3+'LED Curve'!$D$15*(V179/$W$6)^2+'LED Curve'!$D$16*(V179/$W$6)^1+'LED Curve'!$D$17)*$AC$6))</f>
        <v>0</v>
      </c>
      <c r="AO179" s="57">
        <f>IF(AN179=0,0,IF(D179&lt;(SUM(AJ179:AN179)+('LED Curve'!$D$14*(V179/$Z$2)^3+'LED Curve'!$D$15*(V179/$Z$2)^2+'LED Curve'!$D$16*(V179/$Z$2)^1+'LED Curve'!$D$17)*$AE$2+((R$5-1)*Design!C$18)),0,         ('LED Curve'!$D$14*(V179/$Z$2)^3+'LED Curve'!$D$15*(V179/$Z$2)^2+'LED Curve'!$D$16*(V179/$Z$2)^1+'LED Curve'!$D$17)*$AE$2))</f>
        <v>0</v>
      </c>
      <c r="AP179" s="57">
        <f>IF(AO179=0,0,IF(D179&lt;(SUM(AJ179:AO179)+('LED Curve'!$D$14*(V179/$Z$3)^3+'LED Curve'!$D$15*(V179/$Z$3)^2+'LED Curve'!$D$16*(V179/$Z$3)^1+'LED Curve'!$D$17)*$AE$3+((R$5-1)*Design!C$18)),0,         ('LED Curve'!$D$14*(V179/$Z$3)^3+'LED Curve'!$D$15*(V179/$Z$3)^2+'LED Curve'!$D$16*(V179/$Z$3)^1+'LED Curve'!$D$17)*$AE$3))</f>
        <v>0</v>
      </c>
      <c r="AQ179" s="57">
        <f>IF(AP179=0,0,IF(D179&lt;(SUM(AJ179:AP179)+('LED Curve'!$D$14*(V179/$Z$4)^3+'LED Curve'!$D$15*(V179/$Z$4)^2+'LED Curve'!$D$16*(V179/$Z$4)^1+'LED Curve'!$D$17)*$AE$4+((R$5-1)*Design!C$18)),0,         ('LED Curve'!$D$14*(V179/$Z$4)^3+'LED Curve'!$D$15*(V179/$Z$4)^2+'LED Curve'!$D$16*(V179/$Z$4)^1+'LED Curve'!$D$17)*$AE$4))</f>
        <v>0</v>
      </c>
      <c r="AR179" s="57">
        <f>IF(AQ179=0,0,IF(D179&lt;(SUM(AJ179:AQ179)+('LED Curve'!$D$14*(V179/$Z$5)^3+'LED Curve'!$D$15*(V179/$Z$5)^2+'LED Curve'!$D$16*(V179/$Z$5)^1+'LED Curve'!$D$17)*$AE$5+((R$5-1)*Design!C$18)),0,         ('LED Curve'!$D$14*(V179/$Z$5)^3+'LED Curve'!$D$15*(V179/$Z$5)^2+'LED Curve'!$D$16*(V179/$Z$5)^1+'LED Curve'!$D$17)*$AE$5))</f>
        <v>0</v>
      </c>
      <c r="AS179" s="57">
        <f>IF(AR179=0,0,IF(D179&lt;(SUM(AJ179:AR179)+('LED Curve'!$D$14*(V179/$Z$6)^3+'LED Curve'!$D$15*(V179/$Z$6)^2+'LED Curve'!$D$16*(V179/$Z$6)^1+'LED Curve'!$D$17)*$AE$6+((R$5-1)*Design!C$18)),0,         ('LED Curve'!$D$14*(V179/$Z$6)^3+'LED Curve'!$D$15*(V179/$Z$6)^2+'LED Curve'!$D$16*(V179/$Z$6)^1+'LED Curve'!$D$17)*$AE$6))</f>
        <v>0</v>
      </c>
      <c r="AU179" s="59">
        <f>IF(E179&lt;('LED Curve'!$D$14*(W179/$W$2)^3+'LED Curve'!$D$15*(W179/$W$2)^2+'LED Curve'!$D$16*(W179/$W$2)^1+'LED Curve'!$D$17)*$AC$2+((R$5-1)*Design!C$18),0,         ('LED Curve'!$D$14*(W179/$W$2)^3+'LED Curve'!$D$15*(W179/$W$2)^2+'LED Curve'!$D$16*(W179/$W$2)^1+'LED Curve'!$D$17)*$AC$2)</f>
        <v>26.935239433798223</v>
      </c>
      <c r="AV179" s="59">
        <f>IF(AU179=0,0,IF(E179&lt;AU179+('LED Curve'!$D$14*(W179/$W$3)^3+'LED Curve'!$D$15*(W179/$W$3)^2+'LED Curve'!$D$16*(W179/$W$3)^1+'LED Curve'!$D$17)*$AC$3+((R$5-2)*Design!C$18),0,         ('LED Curve'!$D$14*(W179/$W$3)^3+'LED Curve'!$D$15*(W179/$W$3)^2+'LED Curve'!$D$16*(W179/$W$3)^1+'LED Curve'!$D$17)*$AC$3))</f>
        <v>67.338098584495555</v>
      </c>
      <c r="AW179" s="59">
        <f>IF(AV179=0,0,IF(E179&lt;(SUM(AU179:AV179)+('LED Curve'!$D$14*(W179/$W$4)^3+'LED Curve'!$D$15*(W179/$W$4)^2+'LED Curve'!$D$16*(W179/$W$4)^1+'LED Curve'!$D$17)*$AC$4+((R$5-3)*Design!C$18)),0,         ('LED Curve'!$D$14*(W179/$W$4)^3+'LED Curve'!$D$15*(W179/$W$4)^2+'LED Curve'!$D$16*(W179/$W$4)^1+'LED Curve'!$D$17)*$AC$4))</f>
        <v>60.604288726046001</v>
      </c>
      <c r="AX179" s="59">
        <f>IF(AW179=0,0,IF(E179&lt;(SUM(AU179:AW179)+('LED Curve'!$D$14*(W179/$W$5)^3+'LED Curve'!$D$15*(W179/$W$5)^2+'LED Curve'!$D$16*(W179/$W$5)^1+'LED Curve'!$D$17)*$AC$5+((R$5-4)*Design!C$18)),0,         ('LED Curve'!$D$14*(W179/$W$5)^3+'LED Curve'!$D$15*(W179/$W$5)^2+'LED Curve'!$D$16*(W179/$W$5)^1+'LED Curve'!$D$17)*$AC$5))</f>
        <v>0</v>
      </c>
      <c r="AY179" s="59">
        <f>IF(AX179=0,0,IF(E179&lt;(SUM(AU179:AX179)+ ('LED Curve'!$D$14*(W179/$W$6)^3+'LED Curve'!$D$15*(W179/$W$6)^2+'LED Curve'!$D$16*(W179/$W$6)^1+'LED Curve'!$D$17)*$AC$6+((R$5-5)*Design!C$18)),0,         ('LED Curve'!$D$14*(W179/$W$6)^3+'LED Curve'!$D$15*(W179/$W$6)^2+'LED Curve'!$D$16*(W179/$W$6)^1+'LED Curve'!$D$17)*$AC$6))</f>
        <v>0</v>
      </c>
      <c r="AZ179" s="59">
        <f>IF(AY179=0,0,IF(E179&lt;(SUM(AU179:AY179)+('LED Curve'!$D$14*(W179/$Z$2)^3+'LED Curve'!$D$15*(W179/$Z$2)^2+'LED Curve'!$D$16*(W179/$Z$2)^1+'LED Curve'!$D$17)*$AE$2+((R$5-6)*Design!C$18)),0,         ('LED Curve'!$D$14*(W179/$Z$2)^3+'LED Curve'!$D$15*(W179/$Z$2)^2+'LED Curve'!$D$16*(W179/$Z$2)^1+'LED Curve'!$D$17)*$AE$2))</f>
        <v>0</v>
      </c>
      <c r="BA179" s="59">
        <f>IF(AZ179=0,0,IF(E179&lt;(SUM(AU179:AZ179)+('LED Curve'!$D$14*(W179/$Z$3)^3+'LED Curve'!$D$15*(W179/$Z$3)^2+'LED Curve'!$D$16*(W179/$Z$3)^1+'LED Curve'!$D$17)*$AE$3+((R$5-7)*Design!C$18)),0,         ('LED Curve'!$D$14*(W179/$Z$3)^3+'LED Curve'!$D$15*(W179/$Z$3)^2+'LED Curve'!$D$16*(W179/$Z$3)^1+'LED Curve'!$D$17)*$AE$3))</f>
        <v>0</v>
      </c>
      <c r="BB179" s="59">
        <f>IF(BA179=0,0,IF(E179&lt;(SUM(AU179:BA179)+('LED Curve'!$D$14*(W179/$Z$4)^3+'LED Curve'!$D$15*(W179/$Z$4)^2+'LED Curve'!$D$16*(W179/$Z$4)^1+'LED Curve'!$D$17)*$AE$4+((R$5-8)*Design!C$18)),0,         ('LED Curve'!$D$14*(W179/$Z$4)^3+'LED Curve'!$D$15*(W179/$Z$4)^2+'LED Curve'!$D$16*(W179/$Z$4)^1+'LED Curve'!$D$17)*$AE$4))</f>
        <v>0</v>
      </c>
      <c r="BC179" s="59">
        <f>IF(BB179=0,0,IF(E179&lt;(SUM(AU179:BB179)+('LED Curve'!$D$14*(W179/$Z$5)^3+'LED Curve'!$D$15*(W179/$Z$5)^2+'LED Curve'!$D$16*(W179/$Z$5)^1+'LED Curve'!$D$17)*$AE$5+((R$5-9)*Design!C$18)),0,         ('LED Curve'!$D$14*(W179/$Z$5)^3+'LED Curve'!$D$15*(W179/$Z$5)^2+'LED Curve'!$D$16*(W179/$Z$5)^1+'LED Curve'!$D$17)*$AE$5))</f>
        <v>0</v>
      </c>
      <c r="BD179" s="59">
        <f>IF(BC179=0,0,IF(E179&lt;(SUM(AU179:BC179)+('LED Curve'!$D$14*(W179/$Z$6)^3+'LED Curve'!$D$15*(W179/$Z$6)^2+'LED Curve'!$D$16*(W179/$Z$6)^1+'LED Curve'!$D$17)*$AE$6+((R$5-10)*Design!C$18)),0,         ('LED Curve'!$D$14*(W179/$Z$6)^3+'LED Curve'!$D$15*(W179/$Z$6)^2+'LED Curve'!$D$16*(W179/$Z$6)^1+'LED Curve'!$D$17)*$AE$6))</f>
        <v>0</v>
      </c>
      <c r="BE179">
        <f t="shared" si="270"/>
        <v>154.87762674433978</v>
      </c>
      <c r="BF179" s="64">
        <f t="shared" si="236"/>
        <v>236.92025494800185</v>
      </c>
      <c r="BG179" s="64">
        <f t="shared" si="237"/>
        <v>236.92025494800185</v>
      </c>
      <c r="BH179" s="64">
        <f t="shared" si="238"/>
        <v>0</v>
      </c>
      <c r="BI179" s="64">
        <f t="shared" si="239"/>
        <v>0</v>
      </c>
      <c r="BJ179" s="64">
        <f t="shared" si="240"/>
        <v>0</v>
      </c>
      <c r="BK179" s="64">
        <f t="shared" si="241"/>
        <v>0</v>
      </c>
      <c r="BL179" s="64">
        <f t="shared" si="242"/>
        <v>0</v>
      </c>
      <c r="BM179" s="64">
        <f t="shared" si="243"/>
        <v>0</v>
      </c>
      <c r="BN179" s="64">
        <f t="shared" si="244"/>
        <v>0</v>
      </c>
      <c r="BO179" s="64">
        <f t="shared" si="245"/>
        <v>0</v>
      </c>
      <c r="BQ179" s="67">
        <f t="shared" si="246"/>
        <v>241.74678410502491</v>
      </c>
      <c r="BR179" s="67">
        <f t="shared" si="247"/>
        <v>241.74678410502491</v>
      </c>
      <c r="BS179" s="67">
        <f t="shared" si="248"/>
        <v>0</v>
      </c>
      <c r="BT179" s="67">
        <f t="shared" si="249"/>
        <v>0</v>
      </c>
      <c r="BU179" s="67">
        <f t="shared" si="250"/>
        <v>0</v>
      </c>
      <c r="BV179" s="67">
        <f t="shared" si="251"/>
        <v>0</v>
      </c>
      <c r="BW179" s="67">
        <f t="shared" si="252"/>
        <v>0</v>
      </c>
      <c r="BX179" s="67">
        <f t="shared" si="253"/>
        <v>0</v>
      </c>
      <c r="BY179" s="67">
        <f t="shared" si="254"/>
        <v>0</v>
      </c>
      <c r="BZ179" s="67">
        <f t="shared" si="255"/>
        <v>0</v>
      </c>
      <c r="CB179" s="70">
        <f t="shared" si="256"/>
        <v>247.30080500070321</v>
      </c>
      <c r="CC179" s="70">
        <f t="shared" si="257"/>
        <v>247.30080500070321</v>
      </c>
      <c r="CD179" s="70">
        <f t="shared" si="258"/>
        <v>247.30080500070321</v>
      </c>
      <c r="CE179" s="70">
        <f t="shared" si="259"/>
        <v>0</v>
      </c>
      <c r="CF179" s="70">
        <f t="shared" si="260"/>
        <v>0</v>
      </c>
      <c r="CG179" s="70">
        <f t="shared" si="261"/>
        <v>0</v>
      </c>
      <c r="CH179" s="70">
        <f t="shared" si="262"/>
        <v>0</v>
      </c>
      <c r="CI179" s="70">
        <f t="shared" si="263"/>
        <v>0</v>
      </c>
      <c r="CJ179" s="70">
        <f t="shared" si="264"/>
        <v>0</v>
      </c>
      <c r="CK179" s="70">
        <f t="shared" si="265"/>
        <v>0</v>
      </c>
      <c r="CL179">
        <f t="shared" si="271"/>
        <v>741.90241500210959</v>
      </c>
      <c r="CM179" s="64">
        <f t="shared" si="272"/>
        <v>236.92025494800185</v>
      </c>
      <c r="CN179" s="64">
        <f t="shared" si="273"/>
        <v>236.92025494800185</v>
      </c>
      <c r="CO179" s="64">
        <f t="shared" si="274"/>
        <v>0</v>
      </c>
      <c r="CP179" s="64">
        <f t="shared" si="275"/>
        <v>0</v>
      </c>
      <c r="CQ179" s="64">
        <f t="shared" si="276"/>
        <v>0</v>
      </c>
      <c r="CR179" s="64">
        <f t="shared" si="277"/>
        <v>0</v>
      </c>
      <c r="CS179" s="64">
        <f t="shared" si="278"/>
        <v>0</v>
      </c>
      <c r="CT179" s="64">
        <f t="shared" si="279"/>
        <v>0</v>
      </c>
      <c r="CU179" s="64">
        <f t="shared" si="280"/>
        <v>0</v>
      </c>
      <c r="CV179" s="64">
        <f t="shared" si="281"/>
        <v>0</v>
      </c>
      <c r="CX179" s="103">
        <f t="shared" si="282"/>
        <v>241.74678410502491</v>
      </c>
      <c r="CY179" s="103">
        <f t="shared" si="283"/>
        <v>241.74678410502491</v>
      </c>
      <c r="CZ179" s="103">
        <f t="shared" si="284"/>
        <v>0</v>
      </c>
      <c r="DA179" s="103">
        <f t="shared" si="285"/>
        <v>0</v>
      </c>
      <c r="DB179" s="103">
        <f t="shared" si="286"/>
        <v>0</v>
      </c>
      <c r="DC179" s="103">
        <f t="shared" si="287"/>
        <v>0</v>
      </c>
      <c r="DD179" s="103">
        <f t="shared" si="288"/>
        <v>0</v>
      </c>
      <c r="DE179" s="103">
        <f t="shared" si="289"/>
        <v>0</v>
      </c>
      <c r="DF179" s="103">
        <f t="shared" si="290"/>
        <v>0</v>
      </c>
      <c r="DG179" s="103">
        <f t="shared" si="291"/>
        <v>0</v>
      </c>
      <c r="DI179" s="70">
        <f t="shared" si="292"/>
        <v>247.30080500070321</v>
      </c>
      <c r="DJ179" s="70">
        <f t="shared" si="293"/>
        <v>247.30080500070321</v>
      </c>
      <c r="DK179" s="70">
        <f t="shared" si="294"/>
        <v>247.30080500070321</v>
      </c>
      <c r="DL179" s="70">
        <f t="shared" si="295"/>
        <v>0</v>
      </c>
      <c r="DM179" s="70">
        <f t="shared" si="296"/>
        <v>0</v>
      </c>
      <c r="DN179" s="70">
        <f t="shared" si="297"/>
        <v>0</v>
      </c>
      <c r="DO179" s="70">
        <f t="shared" si="298"/>
        <v>0</v>
      </c>
      <c r="DP179" s="70">
        <f t="shared" si="299"/>
        <v>0</v>
      </c>
      <c r="DQ179" s="70">
        <f t="shared" si="300"/>
        <v>0</v>
      </c>
      <c r="DR179" s="70">
        <f t="shared" si="301"/>
        <v>0</v>
      </c>
      <c r="DT179">
        <f t="shared" si="302"/>
        <v>31.581541392940135</v>
      </c>
      <c r="DU179">
        <f t="shared" si="303"/>
        <v>35.843070815638058</v>
      </c>
      <c r="DV179">
        <f t="shared" si="304"/>
        <v>40.367825837176383</v>
      </c>
      <c r="DX179">
        <f t="shared" si="305"/>
        <v>1.4515967268195129</v>
      </c>
      <c r="DY179">
        <f t="shared" si="306"/>
        <v>1.4649715103810685</v>
      </c>
      <c r="DZ179">
        <f t="shared" si="307"/>
        <v>1.4797509963751156</v>
      </c>
      <c r="EB179">
        <f t="shared" si="308"/>
        <v>6.3665918915879738</v>
      </c>
      <c r="EC179">
        <f t="shared" si="309"/>
        <v>15.916479728969936</v>
      </c>
      <c r="ED179">
        <f t="shared" si="310"/>
        <v>0</v>
      </c>
      <c r="EE179">
        <f t="shared" si="311"/>
        <v>0</v>
      </c>
      <c r="EF179">
        <f t="shared" si="312"/>
        <v>0</v>
      </c>
      <c r="EG179">
        <f t="shared" si="313"/>
        <v>0</v>
      </c>
      <c r="EH179">
        <f t="shared" si="314"/>
        <v>0</v>
      </c>
      <c r="EI179">
        <f t="shared" si="315"/>
        <v>0</v>
      </c>
      <c r="EJ179">
        <f t="shared" si="316"/>
        <v>0</v>
      </c>
      <c r="EK179">
        <f t="shared" si="317"/>
        <v>0</v>
      </c>
      <c r="EM179">
        <f t="shared" si="318"/>
        <v>6.5041671070046103</v>
      </c>
      <c r="EN179">
        <f t="shared" si="319"/>
        <v>16.260417767511527</v>
      </c>
      <c r="EO179">
        <f t="shared" si="320"/>
        <v>0</v>
      </c>
      <c r="EP179">
        <f t="shared" si="321"/>
        <v>0</v>
      </c>
      <c r="EQ179">
        <f t="shared" si="322"/>
        <v>0</v>
      </c>
      <c r="ER179">
        <f t="shared" si="323"/>
        <v>0</v>
      </c>
      <c r="ES179">
        <f t="shared" si="324"/>
        <v>0</v>
      </c>
      <c r="ET179">
        <f t="shared" si="325"/>
        <v>0</v>
      </c>
      <c r="EU179">
        <f t="shared" si="326"/>
        <v>0</v>
      </c>
      <c r="EV179">
        <f t="shared" si="327"/>
        <v>0</v>
      </c>
      <c r="EX179">
        <f t="shared" si="328"/>
        <v>6.6611063948649862</v>
      </c>
      <c r="EY179">
        <f t="shared" si="329"/>
        <v>16.652765987162464</v>
      </c>
      <c r="EZ179">
        <f t="shared" si="330"/>
        <v>14.987489388446219</v>
      </c>
      <c r="FA179">
        <f t="shared" si="331"/>
        <v>0</v>
      </c>
      <c r="FB179">
        <f t="shared" si="332"/>
        <v>0</v>
      </c>
      <c r="FC179">
        <f t="shared" si="333"/>
        <v>0</v>
      </c>
      <c r="FD179">
        <f t="shared" si="334"/>
        <v>0</v>
      </c>
      <c r="FE179">
        <f t="shared" si="335"/>
        <v>0</v>
      </c>
      <c r="FF179">
        <f t="shared" si="336"/>
        <v>0</v>
      </c>
      <c r="FG179">
        <f t="shared" si="337"/>
        <v>0</v>
      </c>
      <c r="FJ179">
        <f>IF($W$2=0,0,IF(BF179&lt;=0,0,('LED Curve'!$D$19*(BF179/$W$2)^3+'LED Curve'!$D$20*(BF179/$W$2)^2+'LED Curve'!$D$21*(BF179/$W$2)^1+'LED Curve'!$D$22)*$AC$2*$W$2))</f>
        <v>813.00760496149258</v>
      </c>
      <c r="FK179">
        <f>IF($W$3=0,0,IF(BG179&lt;=0,0,('LED Curve'!$D$19*(BG179/$W$3)^3+'LED Curve'!$D$20*(BG179/$W$3)^2+'LED Curve'!$D$21*(BG179/$W$3)^1+'LED Curve'!$D$22)*$AC$3*$W$3))</f>
        <v>2032.5190124037315</v>
      </c>
      <c r="FL179">
        <f>IF($W$4=0,0,IF(BH179&lt;=0,0,('LED Curve'!$D$19*(BH179/$W$4)^3+'LED Curve'!$D$20*(BH179/$W$4)^2+'LED Curve'!$D$21*(BH179/$W$4)^1+'LED Curve'!$D$22)*$AC$4*$W$4))</f>
        <v>0</v>
      </c>
      <c r="FM179">
        <f>IF($W$5=0,0,IF(BI179&lt;=0,0,('LED Curve'!$D$19*(BI179/$W$5)^3+'LED Curve'!$D$20*(BI179/$W$5)^2+'LED Curve'!$D$21*(BI179/$W$5)^1+'LED Curve'!$D$22)*$AC$5*$W$5))</f>
        <v>0</v>
      </c>
      <c r="FN179">
        <f>IF($W$6=0,0,IF(BJ179&lt;=0,0,('LED Curve'!$D$19*(BJ179/$W$6)^3+'LED Curve'!$D$20*(BJ179/$W$6)^2+'LED Curve'!$D$21*(BJ179/$W$6)^1+'LED Curve'!$D$22)*$AC$6*$W$6))</f>
        <v>0</v>
      </c>
      <c r="FO179">
        <f>IF($Z$2=0,0,IF(BK179&lt;=0,0,('LED Curve'!$D$19*(BK179/$Z$2)^3+'LED Curve'!$D$20*(BK179/$Z$2)^2+'LED Curve'!$D$21*(BK179/$Z$2)^1+'LED Curve'!$D$22)*$AE$2*$Z$2))</f>
        <v>0</v>
      </c>
      <c r="FP179">
        <f>IF($Z$3=0,0,IF(BL179&lt;=0,0,('LED Curve'!$D$19*(BL179/$Z$3)^3+'LED Curve'!$D$20*(BL179/$Z$3)^2+'LED Curve'!$D$21*(BL179/$Z$3)^1+'LED Curve'!$D$22)*$AE$3*$Z$3))</f>
        <v>0</v>
      </c>
      <c r="FQ179">
        <f>IF($Z$4=0,0,IF(BM179&lt;=0,0,('LED Curve'!$D$19*(BM179/$Z$4)^3+'LED Curve'!$D$20*(BM179/$Z$4)^2+'LED Curve'!$D$21*(BM179/$Z$4)^1+'LED Curve'!$D$22)*$AE$4*$Z$4))</f>
        <v>0</v>
      </c>
      <c r="FR179">
        <f>IF($Z$5=0,0,IF(BN179&lt;=0,0,('LED Curve'!$D$19*(BN179/$Z$5)^3+'LED Curve'!$D$20*(BN179/$Z$5)^2+'LED Curve'!$D$21*(BN179/$Z$5)^1+'LED Curve'!$D$22)*$AE$5*$Z$5))</f>
        <v>0</v>
      </c>
      <c r="FS179">
        <f>IF($Z$6=0,0,IF(BO179&lt;=0,0,('LED Curve'!$D$19*(BO179/$Z$6)^3+'LED Curve'!$D$20*(BO179/$Z$6)^2+'LED Curve'!$D$21*(BO179/$Z$6)^1+'LED Curve'!$D$22)*$AE$6*$Z$6))</f>
        <v>0</v>
      </c>
      <c r="FU179">
        <f>IF($W$2=0,0,IF(BQ179&lt;=0,0,('LED Curve'!$D$19*(BQ179/$W$2)^3+'LED Curve'!$D$20*(BQ179/$W$2)^2+'LED Curve'!$D$21*(BQ179/$W$2)^1+'LED Curve'!$D$22)*$AC$2*$W$2))</f>
        <v>823.26855326508462</v>
      </c>
      <c r="FV179">
        <f>IF($W$3=0,0,IF(BR179&lt;=0,0,('LED Curve'!$D$19*(BR179/$W$3)^3+'LED Curve'!$D$20*(BR179/$W$3)^2+'LED Curve'!$D$21*(BR179/$W$3)^1+'LED Curve'!$D$22)*$AC$3*$W$3))</f>
        <v>2058.1713831627117</v>
      </c>
      <c r="FW179">
        <f>IF($W$4=0,0,IF(BS179&lt;=0,0,('LED Curve'!$D$19*(BS179/$W$4)^3+'LED Curve'!$D$20*(BS179/$W$4)^2+'LED Curve'!$D$21*(BS179/$W$4)^1+'LED Curve'!$D$22)*$AC$4*$W$4))</f>
        <v>0</v>
      </c>
      <c r="FX179">
        <f>IF($W$5=0,0,IF(BT179&lt;=0,0,('LED Curve'!$D$19*(BT179/$W$5)^3+'LED Curve'!$D$20*(BT179/$W$5)^2+'LED Curve'!$D$21*(BT179/$W$5)^1+'LED Curve'!$D$22)*$AC$5*$W$5))</f>
        <v>0</v>
      </c>
      <c r="FY179">
        <f>IF($W$6=0,0,IF(BU179&lt;=0,0,('LED Curve'!$D$19*(BU179/$W$6)^3+'LED Curve'!$D$20*(BU179/$W$6)^2+'LED Curve'!$D$21*(BU179/$W$6)^1+'LED Curve'!$D$22)*$AC$6*$W$6))</f>
        <v>0</v>
      </c>
      <c r="FZ179">
        <f>IF($Z$2=0,0,IF(BV179&lt;=0,0,('LED Curve'!$D$19*(BV179/$Z$2)^3+'LED Curve'!$D$20*(BV179/$Z$2)^2+'LED Curve'!$D$21*(BV179/$Z$2)^1+'LED Curve'!$D$22)*$AE$2*$Z$2))</f>
        <v>0</v>
      </c>
      <c r="GA179">
        <f>IF($Z$3=0,0,IF(BW179&lt;=0,0,('LED Curve'!$D$19*(BW179/$Z$3)^3+'LED Curve'!$D$20*(BW179/$Z$3)^2+'LED Curve'!$D$21*(BW179/$Z$3)^1+'LED Curve'!$D$22)*$AE$3*$Z$3))</f>
        <v>0</v>
      </c>
      <c r="GB179">
        <f>IF($Z$4=0,0,IF(BX179&lt;=0,0,('LED Curve'!$D$19*(BX179/$Z$4)^3+'LED Curve'!$D$20*(BX179/$Z$4)^2+'LED Curve'!$D$21*(BX179/$Z$4)^1+'LED Curve'!$D$22)*$AE$4*$Z$4))</f>
        <v>0</v>
      </c>
      <c r="GC179">
        <f>IF($Z$5=0,0,IF(BY179&lt;=0,0,('LED Curve'!$D$19*(BY179/$Z$5)^3+'LED Curve'!$D$20*(BY179/$Z$5)^2+'LED Curve'!$D$21*(BY179/$Z$5)^1+'LED Curve'!$D$22)*$AE$5*$Z$5))</f>
        <v>0</v>
      </c>
      <c r="GD179">
        <f>IF($Z$6=0,0,IF(BZ179&lt;=0,0,('LED Curve'!$D$19*(BZ179/$Z$6)^3+'LED Curve'!$D$20*(BZ179/$Z$6)^2+'LED Curve'!$D$21*(BZ179/$Z$6)^1+'LED Curve'!$D$22)*$AE$6*$Z$6))</f>
        <v>0</v>
      </c>
      <c r="GF179">
        <f>IF($W$2=0,0,IF(CB179&lt;=0,0,('LED Curve'!$D$19*(CB179/$W$2)^3+'LED Curve'!$D$20*(CB179/$W$2)^2+'LED Curve'!$D$21*(CB179/$W$2)^1+'LED Curve'!$D$22)*$AC$2*$W$2))</f>
        <v>834.65714749575284</v>
      </c>
      <c r="GG179">
        <f>IF($W$3=0,0,IF(CC179&lt;=0,0,('LED Curve'!$D$19*(CC179/$W$3)^3+'LED Curve'!$D$20*(CC179/$W$3)^2+'LED Curve'!$D$21*(CC179/$W$3)^1+'LED Curve'!$D$22)*$AC$3*$W$3))</f>
        <v>2086.6428687393823</v>
      </c>
      <c r="GH179">
        <f>IF($W$4=0,0,IF(CD179&lt;=0,0,('LED Curve'!$D$19*(CD179/$W$4)^3+'LED Curve'!$D$20*(CD179/$W$4)^2+'LED Curve'!$D$21*(CD179/$W$4)^1+'LED Curve'!$D$22)*$AC$4*$W$4))</f>
        <v>1877.9785818654439</v>
      </c>
      <c r="GI179">
        <f>IF($W$5=0,0,IF(CE179&lt;=0,0,('LED Curve'!$D$19*(CE179/$W$5)^3+'LED Curve'!$D$20*(CE179/$W$5)^2+'LED Curve'!$D$21*(CE179/$W$5)^1+'LED Curve'!$D$22)*$AC$5*$W$5))</f>
        <v>0</v>
      </c>
      <c r="GJ179">
        <f>IF($W$6=0,0,IF(CF179&lt;=0,0,('LED Curve'!$D$19*(CF179/$W$6)^3+'LED Curve'!$D$20*(CF179/$W$6)^2+'LED Curve'!$D$21*(CF179/$W$6)^1+'LED Curve'!$D$22)*$AC$6*$W$6))</f>
        <v>0</v>
      </c>
      <c r="GK179">
        <f>IF($Z$2=0,0,IF(CG179&lt;=0,0,('LED Curve'!$D$19*(CG179/$Z$2)^3+'LED Curve'!$D$20*(CG179/$Z$2)^2+'LED Curve'!$D$21*(CG179/$Z$2)^1+'LED Curve'!$D$22)*$AE$2*$Z$2))</f>
        <v>0</v>
      </c>
      <c r="GL179">
        <f>IF($Z$3=0,0,IF(CH179&lt;=0,0,('LED Curve'!$D$19*(CH179/$Z$3)^3+'LED Curve'!$D$20*(CH179/$Z$3)^2+'LED Curve'!$D$21*(CH179/$Z$3)^1+'LED Curve'!$D$22)*$AE$3*$Z$3))</f>
        <v>0</v>
      </c>
      <c r="GM179">
        <f>IF($Z$4=0,0,IF(CI179&lt;=0,0,('LED Curve'!$D$19*(CI179/$Z$4)^3+'LED Curve'!$D$20*(CI179/$Z$4)^2+'LED Curve'!$D$21*(CI179/$Z$4)^1+'LED Curve'!$D$22)*$AE$4*$Z$4))</f>
        <v>0</v>
      </c>
      <c r="GN179">
        <f>IF($Z$5=0,0,IF(CJ179&lt;=0,0,('LED Curve'!$D$19*(CJ179/$Z$5)^3+'LED Curve'!$D$20*(CJ179/$Z$5)^2+'LED Curve'!$D$21*(CJ179/$Z$5)^1+'LED Curve'!$D$22)*$AE$5*$Z$5))</f>
        <v>0</v>
      </c>
      <c r="GO179">
        <f>IF($Z$6=0,0,IF(CK179&lt;=0,0,('LED Curve'!$D$19*(CK179/$Z$6)^3+'LED Curve'!$D$20*(CK179/$Z$6)^2+'LED Curve'!$D$21*(CK179/$Z$6)^1+'LED Curve'!$D$22)*$AE$6*$Z$6))</f>
        <v>0</v>
      </c>
      <c r="GQ179">
        <f t="shared" si="338"/>
        <v>2845.526617365224</v>
      </c>
      <c r="GR179">
        <f t="shared" si="266"/>
        <v>1080.6307319476459</v>
      </c>
      <c r="GS179">
        <f t="shared" si="339"/>
        <v>2881.4399364277961</v>
      </c>
      <c r="GT179">
        <f t="shared" si="267"/>
        <v>573.21401958868046</v>
      </c>
      <c r="GU179">
        <f t="shared" si="340"/>
        <v>4799.2785981005791</v>
      </c>
      <c r="GV179">
        <f t="shared" si="268"/>
        <v>2237.1665535422417</v>
      </c>
    </row>
    <row r="180" spans="1:204" ht="16.899999999999999">
      <c r="A180">
        <v>169</v>
      </c>
      <c r="B180">
        <f t="shared" si="229"/>
        <v>5.5013020833333337E-3</v>
      </c>
      <c r="C180" s="50">
        <f t="shared" si="230"/>
        <v>132.40662255046684</v>
      </c>
      <c r="D180" s="50">
        <f t="shared" si="231"/>
        <v>147.27402505607427</v>
      </c>
      <c r="E180" s="50">
        <f t="shared" si="232"/>
        <v>162.1414275616817</v>
      </c>
      <c r="G180" s="52">
        <f t="shared" si="233"/>
        <v>2.1016924214359816</v>
      </c>
      <c r="H180" s="52">
        <f t="shared" si="234"/>
        <v>2.3376829373980041</v>
      </c>
      <c r="I180" s="52">
        <f t="shared" si="235"/>
        <v>2.5736734533600267</v>
      </c>
      <c r="J180" s="52">
        <f>IF(C180&lt;Calculation!D$19,0,G180)</f>
        <v>2.1016924214359816</v>
      </c>
      <c r="K180" s="52">
        <f>IF(D180&lt;Calculation!D$19,0,H180)</f>
        <v>2.3376829373980041</v>
      </c>
      <c r="L180" s="52">
        <f>IF(E180&lt;Calculation!D$19,0,I180)</f>
        <v>2.5736734533600267</v>
      </c>
      <c r="M180" s="52">
        <f>IF(IF(C180&lt;Calculation!D$19,0,C180*(R$3/(R$2+R$3)))&gt;0,$H$2*SIN(2*PI()*$E$2*B180)+$H$5,0)</f>
        <v>2.1180969159273548</v>
      </c>
      <c r="N180" s="52">
        <f>IF(IF(D180&lt;Calculation!D$19,0,D180*(R$3/(R$2+R$3)))&gt;0,$J$2*SIN(2*PI()*$E$2*B180)+$J$5,0)</f>
        <v>2.1599595251622672</v>
      </c>
      <c r="O180" s="52">
        <f>IF(IF(E180&lt;Calculation!D$19,0,E180*(R$3/(R$2+R$3)))&gt;0,$L$2*SIN(2*PI()*$E$2*B180)+$L$5,0)</f>
        <v>2.2083695600450755</v>
      </c>
      <c r="Q180" s="55">
        <f>(M180/Design!C$43)*10^3</f>
        <v>235.3441017697061</v>
      </c>
      <c r="R180" s="55">
        <f>(N180/Design!C$43)*10^3</f>
        <v>239.99550279580748</v>
      </c>
      <c r="S180" s="55">
        <f>(O180/Design!C$43)*10^3</f>
        <v>245.37439556056395</v>
      </c>
      <c r="U180" s="55">
        <f>(($H$2*SIN(2*PI()*$E$2*B180)+$H$5)/Design!C$43)*10^3</f>
        <v>235.3441017697061</v>
      </c>
      <c r="V180" s="55">
        <f>(($J$2*SIN(2*PI()*$E$2*B180)+$J$5)/Design!C$43)*10^3</f>
        <v>239.99550279580748</v>
      </c>
      <c r="W180" s="55">
        <f>(($L$2*SIN(2*PI()*$E$2*B180)+$L$5)/Design!C$43)*10^3</f>
        <v>245.37439556056395</v>
      </c>
      <c r="Y180" s="99">
        <f>IF(C180&lt;('LED Curve'!$D$14*(U180/$W$2)^3+'LED Curve'!$D$15*(U180/$W$2)^2+'LED Curve'!$D$16*(U180/$W$2)^1+'LED Curve'!$D$17)*$AC$2+((R$5-1)*Design!C$18),0,         ('LED Curve'!$D$14*(U180/$W$2)^3+'LED Curve'!$D$15*(U180/$W$2)^2+'LED Curve'!$D$16*(U180/$W$2)^1+'LED Curve'!$D$17)*$AC$2)</f>
        <v>26.860444527868385</v>
      </c>
      <c r="Z180" s="99">
        <f>IF(Y180=0,0,IF(C180&lt;Y180+('LED Curve'!$D$14*(U180/$W$3)^3+'LED Curve'!$D$15*(U180/$W$3)^2+'LED Curve'!$D$16*(U180/$W$3)^1+'LED Curve'!$D$17)*$AC$3+((R$5-2)*Design!C$18),0,         ('LED Curve'!$D$14*(U180/$W$3)^3+'LED Curve'!$D$15*(U180/$W$3)^2+'LED Curve'!$D$16*(U180/$W$3)^1+'LED Curve'!$D$17)*$AC$3))</f>
        <v>67.15111131967096</v>
      </c>
      <c r="AA180" s="99">
        <f>IF(Z180=0,0,IF(C180&lt;(SUM(Y180:Z180)+('LED Curve'!$D$14*(U180/$W$4)^3+'LED Curve'!$D$15*(U180/$W$4)^2+'LED Curve'!$D$16*(U180/$W$4)^1+'LED Curve'!$D$17)*$AC$4+((R$5-3)*Design!C$18)),0,         ('LED Curve'!$D$14*(U180/$W$4)^3+'LED Curve'!$D$15*(U180/$W$4)^2+'LED Curve'!$D$16*(U180/$W$4)^1+'LED Curve'!$D$17)*$AC$4))</f>
        <v>0</v>
      </c>
      <c r="AB180" s="99">
        <f>IF(AA180=0,0,IF(C180&lt;(SUM(Y180:AA180)+('LED Curve'!$D$14*(U180/$W$5)^3+'LED Curve'!$D$15*(U180/$W$5)^2+'LED Curve'!$D$16*(U180/$W$5)^1+'LED Curve'!$D$17)*$AC$5+((R$5-4)*Design!C$18)),0,         ('LED Curve'!$D$14*(U180/$W$5)^3+'LED Curve'!$D$15*(U180/$W$5)^2+'LED Curve'!$D$16*(U180/$W$5)^1+'LED Curve'!$D$17)*$AC$5))</f>
        <v>0</v>
      </c>
      <c r="AC180" s="99">
        <f>IF(AB180=0,0,IF(C180&lt;(SUM(Y180:AB180)+ ('LED Curve'!$D$14*(U180/$W$6)^3+'LED Curve'!$D$15*(U180/$W$6)^2+'LED Curve'!$D$16*(U180/$W$6)^1+'LED Curve'!$D$17)*$AC$6+((R$5-5)*Design!C$18)),0,         ('LED Curve'!$D$14*(U180/$W$6)^3+'LED Curve'!$D$15*(U180/$W$6)^2+'LED Curve'!$D$16*(U180/$W$6)^1+'LED Curve'!$D$17)*$AC$6))</f>
        <v>0</v>
      </c>
      <c r="AD180" s="99">
        <f>IF(AC180=0,0,IF(C180&lt;(SUM(Y180:AC180)+('LED Curve'!$D$14*(U180/$Z$2)^3+'LED Curve'!$D$15*(U180/$Z$2)^2+'LED Curve'!$D$16*(U180/$Z$2)^1+'LED Curve'!$D$17)*$AE$2+((R$5-6)*Design!C$18)),0,         ('LED Curve'!$D$14*(U180/$Z$2)^3+'LED Curve'!$D$15*(U180/$Z$2)^2+'LED Curve'!$D$16*(U180/$Z$2)^1+'LED Curve'!$D$17)*$AE$2))</f>
        <v>0</v>
      </c>
      <c r="AE180" s="99">
        <f>IF(AD180=0,0,IF(C180&lt;(SUM(Y180:AD180)+('LED Curve'!$D$14*(U180/$Z$3)^3+'LED Curve'!$D$15*(U180/$Z$3)^2+'LED Curve'!$D$16*(U180/$Z$3)^1+'LED Curve'!$D$17)*$AE$3+((R$5-7)*Design!C$18)),0,         ('LED Curve'!$D$14*(U180/$Z$3)^3+'LED Curve'!$D$15*(U180/$Z$3)^2+'LED Curve'!$D$16*(U180/$Z$3)^1+'LED Curve'!$D$17)*$AE$3))</f>
        <v>0</v>
      </c>
      <c r="AF180" s="99">
        <f>IF(AE180=0,0,IF(C180&lt;(SUM(Y180:AE180)+('LED Curve'!$D$14*(U180/$Z$4)^3+'LED Curve'!$D$15*(U180/$Z$4)^2+'LED Curve'!$D$16*(U180/$Z$4)^1+'LED Curve'!$D$17)*$AE$4+((R$5-8)*Design!C$18)),0,         ('LED Curve'!$D$14*(U180/$Z$4)^3+'LED Curve'!$D$15*(U180/$Z$4)^2+'LED Curve'!$D$16*(U180/$Z$4)^1+'LED Curve'!$D$17)*$AE$4))</f>
        <v>0</v>
      </c>
      <c r="AG180" s="99">
        <f>IF(AF180=0,0,IF(C180&lt;(SUM(Y180:AF180)+('LED Curve'!$D$14*(U180/$Z$5)^3+'LED Curve'!$D$15*(U180/$Z$5)^2+'LED Curve'!$D$16*(U180/$Z$5)^1+'LED Curve'!$D$17)*$AE$5+((R$5-9)*Design!C$18)),0,         ('LED Curve'!$D$14*(U180/$Z$5)^3+'LED Curve'!$D$15*(U180/$Z$5)^2+'LED Curve'!$D$16*(U180/$Z$5)^1+'LED Curve'!$D$17)*$AE$5))</f>
        <v>0</v>
      </c>
      <c r="AH180" s="99">
        <f>IF(AG180=0,0,IF(C180&lt;(SUM(Y180:AG180)+('LED Curve'!$D$14*(U180/$Z$6)^3+'LED Curve'!$D$15*(U180/$Z$6)^2+'LED Curve'!$D$16*(U180/$Z$6)^1+'LED Curve'!$D$17)*$AE$6+((R$5-10)*Design!C$18)),0,         ('LED Curve'!$D$14*(U180/$Z$6)^3+'LED Curve'!$D$15*(U180/$Z$6)^2+'LED Curve'!$D$16*(U180/$Z$6)^1+'LED Curve'!$D$17)*$AE$6))</f>
        <v>0</v>
      </c>
      <c r="AI180">
        <f t="shared" si="269"/>
        <v>94.011555847539341</v>
      </c>
      <c r="AJ180" s="57">
        <f>IF(D180&lt;('LED Curve'!$D$14*(V180/$W$2)^3+'LED Curve'!$D$15*(V180/$W$2)^2+'LED Curve'!$D$16*(V180/$W$2)^1+'LED Curve'!$D$17)*$AC$2+((R$5-1)*Design!C$18),0,         ('LED Curve'!$D$14*(V180/$W$2)^3+'LED Curve'!$D$15*(V180/$W$2)^2+'LED Curve'!$D$16*(V180/$W$2)^1+'LED Curve'!$D$17)*$AC$2)</f>
        <v>26.893710528782819</v>
      </c>
      <c r="AK180" s="57">
        <f>IF(AJ180=0,0,IF(D180&lt;AJ180+('LED Curve'!$D$14*(V180/$W$3)^3+'LED Curve'!$D$15*(V180/$W$3)^2+'LED Curve'!$D$16*(V180/$W$3)^1+'LED Curve'!$D$17)*$AC$3+((R$5-1)*Design!C$18),0,         ('LED Curve'!$D$14*(V180/$W$3)^3+'LED Curve'!$D$15*(V180/$W$3)^2+'LED Curve'!$D$16*(V180/$W$3)^1+'LED Curve'!$D$17)*$AC$3))</f>
        <v>67.234276321957054</v>
      </c>
      <c r="AL180" s="57">
        <f>IF(AK180=0,0,IF(D180&lt;(SUM(AJ180:AK180)+('LED Curve'!$D$14*(V180/$W$4)^3+'LED Curve'!$D$15*(V180/$W$4)^2+'LED Curve'!$D$16*(V180/$W$4)^1+'LED Curve'!$D$17)*$AC$4+((R$5-1)*Design!C$18)),0,         ('LED Curve'!$D$14*(V180/$W$4)^3+'LED Curve'!$D$15*(V180/$W$4)^2+'LED Curve'!$D$16*(V180/$W$4)^1+'LED Curve'!$D$17)*$AC$4))</f>
        <v>0</v>
      </c>
      <c r="AM180" s="57">
        <f>IF(AL180=0,0,IF(D180&lt;(SUM(AJ180:AL180)+('LED Curve'!$D$14*(V180/$W$5)^3+'LED Curve'!$D$15*(V180/$W$5)^2+'LED Curve'!$D$16*(V180/$W$5)^1+'LED Curve'!$D$17)*$AC$5+((R$5-1)*Design!C$18)),0,         ('LED Curve'!$D$14*(V180/$W$5)^3+'LED Curve'!$D$15*(V180/$W$5)^2+'LED Curve'!$D$16*(V180/$W$5)^1+'LED Curve'!$D$17)*$AC$5))</f>
        <v>0</v>
      </c>
      <c r="AN180" s="57">
        <f>IF(AM180=0,0,IF(D180&lt;(SUM(AJ180:AM180)+ ('LED Curve'!$D$14*(V180/$W$6)^3+'LED Curve'!$D$15*(V180/$W$6)^2+'LED Curve'!$D$16*(V180/$W$6)^1+'LED Curve'!$D$17)*$AC$6+((R$5-1)*Design!C$18)),0,         ('LED Curve'!$D$14*(V180/$W$6)^3+'LED Curve'!$D$15*(V180/$W$6)^2+'LED Curve'!$D$16*(V180/$W$6)^1+'LED Curve'!$D$17)*$AC$6))</f>
        <v>0</v>
      </c>
      <c r="AO180" s="57">
        <f>IF(AN180=0,0,IF(D180&lt;(SUM(AJ180:AN180)+('LED Curve'!$D$14*(V180/$Z$2)^3+'LED Curve'!$D$15*(V180/$Z$2)^2+'LED Curve'!$D$16*(V180/$Z$2)^1+'LED Curve'!$D$17)*$AE$2+((R$5-1)*Design!C$18)),0,         ('LED Curve'!$D$14*(V180/$Z$2)^3+'LED Curve'!$D$15*(V180/$Z$2)^2+'LED Curve'!$D$16*(V180/$Z$2)^1+'LED Curve'!$D$17)*$AE$2))</f>
        <v>0</v>
      </c>
      <c r="AP180" s="57">
        <f>IF(AO180=0,0,IF(D180&lt;(SUM(AJ180:AO180)+('LED Curve'!$D$14*(V180/$Z$3)^3+'LED Curve'!$D$15*(V180/$Z$3)^2+'LED Curve'!$D$16*(V180/$Z$3)^1+'LED Curve'!$D$17)*$AE$3+((R$5-1)*Design!C$18)),0,         ('LED Curve'!$D$14*(V180/$Z$3)^3+'LED Curve'!$D$15*(V180/$Z$3)^2+'LED Curve'!$D$16*(V180/$Z$3)^1+'LED Curve'!$D$17)*$AE$3))</f>
        <v>0</v>
      </c>
      <c r="AQ180" s="57">
        <f>IF(AP180=0,0,IF(D180&lt;(SUM(AJ180:AP180)+('LED Curve'!$D$14*(V180/$Z$4)^3+'LED Curve'!$D$15*(V180/$Z$4)^2+'LED Curve'!$D$16*(V180/$Z$4)^1+'LED Curve'!$D$17)*$AE$4+((R$5-1)*Design!C$18)),0,         ('LED Curve'!$D$14*(V180/$Z$4)^3+'LED Curve'!$D$15*(V180/$Z$4)^2+'LED Curve'!$D$16*(V180/$Z$4)^1+'LED Curve'!$D$17)*$AE$4))</f>
        <v>0</v>
      </c>
      <c r="AR180" s="57">
        <f>IF(AQ180=0,0,IF(D180&lt;(SUM(AJ180:AQ180)+('LED Curve'!$D$14*(V180/$Z$5)^3+'LED Curve'!$D$15*(V180/$Z$5)^2+'LED Curve'!$D$16*(V180/$Z$5)^1+'LED Curve'!$D$17)*$AE$5+((R$5-1)*Design!C$18)),0,         ('LED Curve'!$D$14*(V180/$Z$5)^3+'LED Curve'!$D$15*(V180/$Z$5)^2+'LED Curve'!$D$16*(V180/$Z$5)^1+'LED Curve'!$D$17)*$AE$5))</f>
        <v>0</v>
      </c>
      <c r="AS180" s="57">
        <f>IF(AR180=0,0,IF(D180&lt;(SUM(AJ180:AR180)+('LED Curve'!$D$14*(V180/$Z$6)^3+'LED Curve'!$D$15*(V180/$Z$6)^2+'LED Curve'!$D$16*(V180/$Z$6)^1+'LED Curve'!$D$17)*$AE$6+((R$5-1)*Design!C$18)),0,         ('LED Curve'!$D$14*(V180/$Z$6)^3+'LED Curve'!$D$15*(V180/$Z$6)^2+'LED Curve'!$D$16*(V180/$Z$6)^1+'LED Curve'!$D$17)*$AE$6))</f>
        <v>0</v>
      </c>
      <c r="AU180" s="59">
        <f>IF(E180&lt;('LED Curve'!$D$14*(W180/$W$2)^3+'LED Curve'!$D$15*(W180/$W$2)^2+'LED Curve'!$D$16*(W180/$W$2)^1+'LED Curve'!$D$17)*$AC$2+((R$5-1)*Design!C$18),0,         ('LED Curve'!$D$14*(W180/$W$2)^3+'LED Curve'!$D$15*(W180/$W$2)^2+'LED Curve'!$D$16*(W180/$W$2)^1+'LED Curve'!$D$17)*$AC$2)</f>
        <v>26.925586051651635</v>
      </c>
      <c r="AV180" s="59">
        <f>IF(AU180=0,0,IF(E180&lt;AU180+('LED Curve'!$D$14*(W180/$W$3)^3+'LED Curve'!$D$15*(W180/$W$3)^2+'LED Curve'!$D$16*(W180/$W$3)^1+'LED Curve'!$D$17)*$AC$3+((R$5-2)*Design!C$18),0,         ('LED Curve'!$D$14*(W180/$W$3)^3+'LED Curve'!$D$15*(W180/$W$3)^2+'LED Curve'!$D$16*(W180/$W$3)^1+'LED Curve'!$D$17)*$AC$3))</f>
        <v>67.313965129129087</v>
      </c>
      <c r="AW180" s="59">
        <f>IF(AV180=0,0,IF(E180&lt;(SUM(AU180:AV180)+('LED Curve'!$D$14*(W180/$W$4)^3+'LED Curve'!$D$15*(W180/$W$4)^2+'LED Curve'!$D$16*(W180/$W$4)^1+'LED Curve'!$D$17)*$AC$4+((R$5-3)*Design!C$18)),0,         ('LED Curve'!$D$14*(W180/$W$4)^3+'LED Curve'!$D$15*(W180/$W$4)^2+'LED Curve'!$D$16*(W180/$W$4)^1+'LED Curve'!$D$17)*$AC$4))</f>
        <v>60.582568616216179</v>
      </c>
      <c r="AX180" s="59">
        <f>IF(AW180=0,0,IF(E180&lt;(SUM(AU180:AW180)+('LED Curve'!$D$14*(W180/$W$5)^3+'LED Curve'!$D$15*(W180/$W$5)^2+'LED Curve'!$D$16*(W180/$W$5)^1+'LED Curve'!$D$17)*$AC$5+((R$5-4)*Design!C$18)),0,         ('LED Curve'!$D$14*(W180/$W$5)^3+'LED Curve'!$D$15*(W180/$W$5)^2+'LED Curve'!$D$16*(W180/$W$5)^1+'LED Curve'!$D$17)*$AC$5))</f>
        <v>0</v>
      </c>
      <c r="AY180" s="59">
        <f>IF(AX180=0,0,IF(E180&lt;(SUM(AU180:AX180)+ ('LED Curve'!$D$14*(W180/$W$6)^3+'LED Curve'!$D$15*(W180/$W$6)^2+'LED Curve'!$D$16*(W180/$W$6)^1+'LED Curve'!$D$17)*$AC$6+((R$5-5)*Design!C$18)),0,         ('LED Curve'!$D$14*(W180/$W$6)^3+'LED Curve'!$D$15*(W180/$W$6)^2+'LED Curve'!$D$16*(W180/$W$6)^1+'LED Curve'!$D$17)*$AC$6))</f>
        <v>0</v>
      </c>
      <c r="AZ180" s="59">
        <f>IF(AY180=0,0,IF(E180&lt;(SUM(AU180:AY180)+('LED Curve'!$D$14*(W180/$Z$2)^3+'LED Curve'!$D$15*(W180/$Z$2)^2+'LED Curve'!$D$16*(W180/$Z$2)^1+'LED Curve'!$D$17)*$AE$2+((R$5-6)*Design!C$18)),0,         ('LED Curve'!$D$14*(W180/$Z$2)^3+'LED Curve'!$D$15*(W180/$Z$2)^2+'LED Curve'!$D$16*(W180/$Z$2)^1+'LED Curve'!$D$17)*$AE$2))</f>
        <v>0</v>
      </c>
      <c r="BA180" s="59">
        <f>IF(AZ180=0,0,IF(E180&lt;(SUM(AU180:AZ180)+('LED Curve'!$D$14*(W180/$Z$3)^3+'LED Curve'!$D$15*(W180/$Z$3)^2+'LED Curve'!$D$16*(W180/$Z$3)^1+'LED Curve'!$D$17)*$AE$3+((R$5-7)*Design!C$18)),0,         ('LED Curve'!$D$14*(W180/$Z$3)^3+'LED Curve'!$D$15*(W180/$Z$3)^2+'LED Curve'!$D$16*(W180/$Z$3)^1+'LED Curve'!$D$17)*$AE$3))</f>
        <v>0</v>
      </c>
      <c r="BB180" s="59">
        <f>IF(BA180=0,0,IF(E180&lt;(SUM(AU180:BA180)+('LED Curve'!$D$14*(W180/$Z$4)^3+'LED Curve'!$D$15*(W180/$Z$4)^2+'LED Curve'!$D$16*(W180/$Z$4)^1+'LED Curve'!$D$17)*$AE$4+((R$5-8)*Design!C$18)),0,         ('LED Curve'!$D$14*(W180/$Z$4)^3+'LED Curve'!$D$15*(W180/$Z$4)^2+'LED Curve'!$D$16*(W180/$Z$4)^1+'LED Curve'!$D$17)*$AE$4))</f>
        <v>0</v>
      </c>
      <c r="BC180" s="59">
        <f>IF(BB180=0,0,IF(E180&lt;(SUM(AU180:BB180)+('LED Curve'!$D$14*(W180/$Z$5)^3+'LED Curve'!$D$15*(W180/$Z$5)^2+'LED Curve'!$D$16*(W180/$Z$5)^1+'LED Curve'!$D$17)*$AE$5+((R$5-9)*Design!C$18)),0,         ('LED Curve'!$D$14*(W180/$Z$5)^3+'LED Curve'!$D$15*(W180/$Z$5)^2+'LED Curve'!$D$16*(W180/$Z$5)^1+'LED Curve'!$D$17)*$AE$5))</f>
        <v>0</v>
      </c>
      <c r="BD180" s="59">
        <f>IF(BC180=0,0,IF(E180&lt;(SUM(AU180:BC180)+('LED Curve'!$D$14*(W180/$Z$6)^3+'LED Curve'!$D$15*(W180/$Z$6)^2+'LED Curve'!$D$16*(W180/$Z$6)^1+'LED Curve'!$D$17)*$AE$6+((R$5-10)*Design!C$18)),0,         ('LED Curve'!$D$14*(W180/$Z$6)^3+'LED Curve'!$D$15*(W180/$Z$6)^2+'LED Curve'!$D$16*(W180/$Z$6)^1+'LED Curve'!$D$17)*$AE$6))</f>
        <v>0</v>
      </c>
      <c r="BE180">
        <f t="shared" si="270"/>
        <v>154.8221197969969</v>
      </c>
      <c r="BF180" s="64">
        <f t="shared" si="236"/>
        <v>235.3441017697061</v>
      </c>
      <c r="BG180" s="64">
        <f t="shared" si="237"/>
        <v>235.3441017697061</v>
      </c>
      <c r="BH180" s="64">
        <f t="shared" si="238"/>
        <v>0</v>
      </c>
      <c r="BI180" s="64">
        <f t="shared" si="239"/>
        <v>0</v>
      </c>
      <c r="BJ180" s="64">
        <f t="shared" si="240"/>
        <v>0</v>
      </c>
      <c r="BK180" s="64">
        <f t="shared" si="241"/>
        <v>0</v>
      </c>
      <c r="BL180" s="64">
        <f t="shared" si="242"/>
        <v>0</v>
      </c>
      <c r="BM180" s="64">
        <f t="shared" si="243"/>
        <v>0</v>
      </c>
      <c r="BN180" s="64">
        <f t="shared" si="244"/>
        <v>0</v>
      </c>
      <c r="BO180" s="64">
        <f t="shared" si="245"/>
        <v>0</v>
      </c>
      <c r="BQ180" s="67">
        <f t="shared" si="246"/>
        <v>239.99550279580748</v>
      </c>
      <c r="BR180" s="67">
        <f t="shared" si="247"/>
        <v>239.99550279580748</v>
      </c>
      <c r="BS180" s="67">
        <f t="shared" si="248"/>
        <v>0</v>
      </c>
      <c r="BT180" s="67">
        <f t="shared" si="249"/>
        <v>0</v>
      </c>
      <c r="BU180" s="67">
        <f t="shared" si="250"/>
        <v>0</v>
      </c>
      <c r="BV180" s="67">
        <f t="shared" si="251"/>
        <v>0</v>
      </c>
      <c r="BW180" s="67">
        <f t="shared" si="252"/>
        <v>0</v>
      </c>
      <c r="BX180" s="67">
        <f t="shared" si="253"/>
        <v>0</v>
      </c>
      <c r="BY180" s="67">
        <f t="shared" si="254"/>
        <v>0</v>
      </c>
      <c r="BZ180" s="67">
        <f t="shared" si="255"/>
        <v>0</v>
      </c>
      <c r="CB180" s="70">
        <f t="shared" si="256"/>
        <v>245.37439556056395</v>
      </c>
      <c r="CC180" s="70">
        <f t="shared" si="257"/>
        <v>245.37439556056395</v>
      </c>
      <c r="CD180" s="70">
        <f t="shared" si="258"/>
        <v>245.37439556056395</v>
      </c>
      <c r="CE180" s="70">
        <f t="shared" si="259"/>
        <v>0</v>
      </c>
      <c r="CF180" s="70">
        <f t="shared" si="260"/>
        <v>0</v>
      </c>
      <c r="CG180" s="70">
        <f t="shared" si="261"/>
        <v>0</v>
      </c>
      <c r="CH180" s="70">
        <f t="shared" si="262"/>
        <v>0</v>
      </c>
      <c r="CI180" s="70">
        <f t="shared" si="263"/>
        <v>0</v>
      </c>
      <c r="CJ180" s="70">
        <f t="shared" si="264"/>
        <v>0</v>
      </c>
      <c r="CK180" s="70">
        <f t="shared" si="265"/>
        <v>0</v>
      </c>
      <c r="CL180">
        <f t="shared" si="271"/>
        <v>736.12318668169189</v>
      </c>
      <c r="CM180" s="64">
        <f t="shared" si="272"/>
        <v>235.3441017697061</v>
      </c>
      <c r="CN180" s="64">
        <f t="shared" si="273"/>
        <v>235.3441017697061</v>
      </c>
      <c r="CO180" s="64">
        <f t="shared" si="274"/>
        <v>0</v>
      </c>
      <c r="CP180" s="64">
        <f t="shared" si="275"/>
        <v>0</v>
      </c>
      <c r="CQ180" s="64">
        <f t="shared" si="276"/>
        <v>0</v>
      </c>
      <c r="CR180" s="64">
        <f t="shared" si="277"/>
        <v>0</v>
      </c>
      <c r="CS180" s="64">
        <f t="shared" si="278"/>
        <v>0</v>
      </c>
      <c r="CT180" s="64">
        <f t="shared" si="279"/>
        <v>0</v>
      </c>
      <c r="CU180" s="64">
        <f t="shared" si="280"/>
        <v>0</v>
      </c>
      <c r="CV180" s="64">
        <f t="shared" si="281"/>
        <v>0</v>
      </c>
      <c r="CX180" s="103">
        <f t="shared" si="282"/>
        <v>239.99550279580748</v>
      </c>
      <c r="CY180" s="103">
        <f t="shared" si="283"/>
        <v>239.99550279580748</v>
      </c>
      <c r="CZ180" s="103">
        <f t="shared" si="284"/>
        <v>0</v>
      </c>
      <c r="DA180" s="103">
        <f t="shared" si="285"/>
        <v>0</v>
      </c>
      <c r="DB180" s="103">
        <f t="shared" si="286"/>
        <v>0</v>
      </c>
      <c r="DC180" s="103">
        <f t="shared" si="287"/>
        <v>0</v>
      </c>
      <c r="DD180" s="103">
        <f t="shared" si="288"/>
        <v>0</v>
      </c>
      <c r="DE180" s="103">
        <f t="shared" si="289"/>
        <v>0</v>
      </c>
      <c r="DF180" s="103">
        <f t="shared" si="290"/>
        <v>0</v>
      </c>
      <c r="DG180" s="103">
        <f t="shared" si="291"/>
        <v>0</v>
      </c>
      <c r="DI180" s="70">
        <f t="shared" si="292"/>
        <v>245.37439556056395</v>
      </c>
      <c r="DJ180" s="70">
        <f t="shared" si="293"/>
        <v>245.37439556056395</v>
      </c>
      <c r="DK180" s="70">
        <f t="shared" si="294"/>
        <v>245.37439556056395</v>
      </c>
      <c r="DL180" s="70">
        <f t="shared" si="295"/>
        <v>0</v>
      </c>
      <c r="DM180" s="70">
        <f t="shared" si="296"/>
        <v>0</v>
      </c>
      <c r="DN180" s="70">
        <f t="shared" si="297"/>
        <v>0</v>
      </c>
      <c r="DO180" s="70">
        <f t="shared" si="298"/>
        <v>0</v>
      </c>
      <c r="DP180" s="70">
        <f t="shared" si="299"/>
        <v>0</v>
      </c>
      <c r="DQ180" s="70">
        <f t="shared" si="300"/>
        <v>0</v>
      </c>
      <c r="DR180" s="70">
        <f t="shared" si="301"/>
        <v>0</v>
      </c>
      <c r="DT180">
        <f t="shared" si="302"/>
        <v>31.161117652500128</v>
      </c>
      <c r="DU180">
        <f t="shared" si="303"/>
        <v>35.345103692094888</v>
      </c>
      <c r="DV180">
        <f t="shared" si="304"/>
        <v>39.785354783274613</v>
      </c>
      <c r="DX180">
        <f t="shared" si="305"/>
        <v>1.4623579589061797</v>
      </c>
      <c r="DY180">
        <f t="shared" si="306"/>
        <v>1.4759487109289393</v>
      </c>
      <c r="DZ180">
        <f t="shared" si="307"/>
        <v>1.4909773193045719</v>
      </c>
      <c r="EB180">
        <f t="shared" si="308"/>
        <v>6.3214471905462029</v>
      </c>
      <c r="EC180">
        <f t="shared" si="309"/>
        <v>15.803617976365505</v>
      </c>
      <c r="ED180">
        <f t="shared" si="310"/>
        <v>0</v>
      </c>
      <c r="EE180">
        <f t="shared" si="311"/>
        <v>0</v>
      </c>
      <c r="EF180">
        <f t="shared" si="312"/>
        <v>0</v>
      </c>
      <c r="EG180">
        <f t="shared" si="313"/>
        <v>0</v>
      </c>
      <c r="EH180">
        <f t="shared" si="314"/>
        <v>0</v>
      </c>
      <c r="EI180">
        <f t="shared" si="315"/>
        <v>0</v>
      </c>
      <c r="EJ180">
        <f t="shared" si="316"/>
        <v>0</v>
      </c>
      <c r="EK180">
        <f t="shared" si="317"/>
        <v>0</v>
      </c>
      <c r="EM180">
        <f t="shared" si="318"/>
        <v>6.4543695804001349</v>
      </c>
      <c r="EN180">
        <f t="shared" si="319"/>
        <v>16.135923951000336</v>
      </c>
      <c r="EO180">
        <f t="shared" si="320"/>
        <v>0</v>
      </c>
      <c r="EP180">
        <f t="shared" si="321"/>
        <v>0</v>
      </c>
      <c r="EQ180">
        <f t="shared" si="322"/>
        <v>0</v>
      </c>
      <c r="ER180">
        <f t="shared" si="323"/>
        <v>0</v>
      </c>
      <c r="ES180">
        <f t="shared" si="324"/>
        <v>0</v>
      </c>
      <c r="ET180">
        <f t="shared" si="325"/>
        <v>0</v>
      </c>
      <c r="EU180">
        <f t="shared" si="326"/>
        <v>0</v>
      </c>
      <c r="EV180">
        <f t="shared" si="327"/>
        <v>0</v>
      </c>
      <c r="EX180">
        <f t="shared" si="328"/>
        <v>6.6068494025379714</v>
      </c>
      <c r="EY180">
        <f t="shared" si="329"/>
        <v>16.517123506344927</v>
      </c>
      <c r="EZ180">
        <f t="shared" si="330"/>
        <v>14.865411155710436</v>
      </c>
      <c r="FA180">
        <f t="shared" si="331"/>
        <v>0</v>
      </c>
      <c r="FB180">
        <f t="shared" si="332"/>
        <v>0</v>
      </c>
      <c r="FC180">
        <f t="shared" si="333"/>
        <v>0</v>
      </c>
      <c r="FD180">
        <f t="shared" si="334"/>
        <v>0</v>
      </c>
      <c r="FE180">
        <f t="shared" si="335"/>
        <v>0</v>
      </c>
      <c r="FF180">
        <f t="shared" si="336"/>
        <v>0</v>
      </c>
      <c r="FG180">
        <f t="shared" si="337"/>
        <v>0</v>
      </c>
      <c r="FJ180">
        <f>IF($W$2=0,0,IF(BF180&lt;=0,0,('LED Curve'!$D$19*(BF180/$W$2)^3+'LED Curve'!$D$20*(BF180/$W$2)^2+'LED Curve'!$D$21*(BF180/$W$2)^1+'LED Curve'!$D$22)*$AC$2*$W$2))</f>
        <v>809.58435082137783</v>
      </c>
      <c r="FK180">
        <f>IF($W$3=0,0,IF(BG180&lt;=0,0,('LED Curve'!$D$19*(BG180/$W$3)^3+'LED Curve'!$D$20*(BG180/$W$3)^2+'LED Curve'!$D$21*(BG180/$W$3)^1+'LED Curve'!$D$22)*$AC$3*$W$3))</f>
        <v>2023.9608770534446</v>
      </c>
      <c r="FL180">
        <f>IF($W$4=0,0,IF(BH180&lt;=0,0,('LED Curve'!$D$19*(BH180/$W$4)^3+'LED Curve'!$D$20*(BH180/$W$4)^2+'LED Curve'!$D$21*(BH180/$W$4)^1+'LED Curve'!$D$22)*$AC$4*$W$4))</f>
        <v>0</v>
      </c>
      <c r="FM180">
        <f>IF($W$5=0,0,IF(BI180&lt;=0,0,('LED Curve'!$D$19*(BI180/$W$5)^3+'LED Curve'!$D$20*(BI180/$W$5)^2+'LED Curve'!$D$21*(BI180/$W$5)^1+'LED Curve'!$D$22)*$AC$5*$W$5))</f>
        <v>0</v>
      </c>
      <c r="FN180">
        <f>IF($W$6=0,0,IF(BJ180&lt;=0,0,('LED Curve'!$D$19*(BJ180/$W$6)^3+'LED Curve'!$D$20*(BJ180/$W$6)^2+'LED Curve'!$D$21*(BJ180/$W$6)^1+'LED Curve'!$D$22)*$AC$6*$W$6))</f>
        <v>0</v>
      </c>
      <c r="FO180">
        <f>IF($Z$2=0,0,IF(BK180&lt;=0,0,('LED Curve'!$D$19*(BK180/$Z$2)^3+'LED Curve'!$D$20*(BK180/$Z$2)^2+'LED Curve'!$D$21*(BK180/$Z$2)^1+'LED Curve'!$D$22)*$AE$2*$Z$2))</f>
        <v>0</v>
      </c>
      <c r="FP180">
        <f>IF($Z$3=0,0,IF(BL180&lt;=0,0,('LED Curve'!$D$19*(BL180/$Z$3)^3+'LED Curve'!$D$20*(BL180/$Z$3)^2+'LED Curve'!$D$21*(BL180/$Z$3)^1+'LED Curve'!$D$22)*$AE$3*$Z$3))</f>
        <v>0</v>
      </c>
      <c r="FQ180">
        <f>IF($Z$4=0,0,IF(BM180&lt;=0,0,('LED Curve'!$D$19*(BM180/$Z$4)^3+'LED Curve'!$D$20*(BM180/$Z$4)^2+'LED Curve'!$D$21*(BM180/$Z$4)^1+'LED Curve'!$D$22)*$AE$4*$Z$4))</f>
        <v>0</v>
      </c>
      <c r="FR180">
        <f>IF($Z$5=0,0,IF(BN180&lt;=0,0,('LED Curve'!$D$19*(BN180/$Z$5)^3+'LED Curve'!$D$20*(BN180/$Z$5)^2+'LED Curve'!$D$21*(BN180/$Z$5)^1+'LED Curve'!$D$22)*$AE$5*$Z$5))</f>
        <v>0</v>
      </c>
      <c r="FS180">
        <f>IF($Z$6=0,0,IF(BO180&lt;=0,0,('LED Curve'!$D$19*(BO180/$Z$6)^3+'LED Curve'!$D$20*(BO180/$Z$6)^2+'LED Curve'!$D$21*(BO180/$Z$6)^1+'LED Curve'!$D$22)*$AE$6*$Z$6))</f>
        <v>0</v>
      </c>
      <c r="FU180">
        <f>IF($W$2=0,0,IF(BQ180&lt;=0,0,('LED Curve'!$D$19*(BQ180/$W$2)^3+'LED Curve'!$D$20*(BQ180/$W$2)^2+'LED Curve'!$D$21*(BQ180/$W$2)^1+'LED Curve'!$D$22)*$AC$2*$W$2))</f>
        <v>819.58426428328357</v>
      </c>
      <c r="FV180">
        <f>IF($W$3=0,0,IF(BR180&lt;=0,0,('LED Curve'!$D$19*(BR180/$W$3)^3+'LED Curve'!$D$20*(BR180/$W$3)^2+'LED Curve'!$D$21*(BR180/$W$3)^1+'LED Curve'!$D$22)*$AC$3*$W$3))</f>
        <v>2048.9606607082087</v>
      </c>
      <c r="FW180">
        <f>IF($W$4=0,0,IF(BS180&lt;=0,0,('LED Curve'!$D$19*(BS180/$W$4)^3+'LED Curve'!$D$20*(BS180/$W$4)^2+'LED Curve'!$D$21*(BS180/$W$4)^1+'LED Curve'!$D$22)*$AC$4*$W$4))</f>
        <v>0</v>
      </c>
      <c r="FX180">
        <f>IF($W$5=0,0,IF(BT180&lt;=0,0,('LED Curve'!$D$19*(BT180/$W$5)^3+'LED Curve'!$D$20*(BT180/$W$5)^2+'LED Curve'!$D$21*(BT180/$W$5)^1+'LED Curve'!$D$22)*$AC$5*$W$5))</f>
        <v>0</v>
      </c>
      <c r="FY180">
        <f>IF($W$6=0,0,IF(BU180&lt;=0,0,('LED Curve'!$D$19*(BU180/$W$6)^3+'LED Curve'!$D$20*(BU180/$W$6)^2+'LED Curve'!$D$21*(BU180/$W$6)^1+'LED Curve'!$D$22)*$AC$6*$W$6))</f>
        <v>0</v>
      </c>
      <c r="FZ180">
        <f>IF($Z$2=0,0,IF(BV180&lt;=0,0,('LED Curve'!$D$19*(BV180/$Z$2)^3+'LED Curve'!$D$20*(BV180/$Z$2)^2+'LED Curve'!$D$21*(BV180/$Z$2)^1+'LED Curve'!$D$22)*$AE$2*$Z$2))</f>
        <v>0</v>
      </c>
      <c r="GA180">
        <f>IF($Z$3=0,0,IF(BW180&lt;=0,0,('LED Curve'!$D$19*(BW180/$Z$3)^3+'LED Curve'!$D$20*(BW180/$Z$3)^2+'LED Curve'!$D$21*(BW180/$Z$3)^1+'LED Curve'!$D$22)*$AE$3*$Z$3))</f>
        <v>0</v>
      </c>
      <c r="GB180">
        <f>IF($Z$4=0,0,IF(BX180&lt;=0,0,('LED Curve'!$D$19*(BX180/$Z$4)^3+'LED Curve'!$D$20*(BX180/$Z$4)^2+'LED Curve'!$D$21*(BX180/$Z$4)^1+'LED Curve'!$D$22)*$AE$4*$Z$4))</f>
        <v>0</v>
      </c>
      <c r="GC180">
        <f>IF($Z$5=0,0,IF(BY180&lt;=0,0,('LED Curve'!$D$19*(BY180/$Z$5)^3+'LED Curve'!$D$20*(BY180/$Z$5)^2+'LED Curve'!$D$21*(BY180/$Z$5)^1+'LED Curve'!$D$22)*$AE$5*$Z$5))</f>
        <v>0</v>
      </c>
      <c r="GD180">
        <f>IF($Z$6=0,0,IF(BZ180&lt;=0,0,('LED Curve'!$D$19*(BZ180/$Z$6)^3+'LED Curve'!$D$20*(BZ180/$Z$6)^2+'LED Curve'!$D$21*(BZ180/$Z$6)^1+'LED Curve'!$D$22)*$AE$6*$Z$6))</f>
        <v>0</v>
      </c>
      <c r="GF180">
        <f>IF($W$2=0,0,IF(CB180&lt;=0,0,('LED Curve'!$D$19*(CB180/$W$2)^3+'LED Curve'!$D$20*(CB180/$W$2)^2+'LED Curve'!$D$21*(CB180/$W$2)^1+'LED Curve'!$D$22)*$AC$2*$W$2))</f>
        <v>830.75824249403252</v>
      </c>
      <c r="GG180">
        <f>IF($W$3=0,0,IF(CC180&lt;=0,0,('LED Curve'!$D$19*(CC180/$W$3)^3+'LED Curve'!$D$20*(CC180/$W$3)^2+'LED Curve'!$D$21*(CC180/$W$3)^1+'LED Curve'!$D$22)*$AC$3*$W$3))</f>
        <v>2076.8956062350812</v>
      </c>
      <c r="GH180">
        <f>IF($W$4=0,0,IF(CD180&lt;=0,0,('LED Curve'!$D$19*(CD180/$W$4)^3+'LED Curve'!$D$20*(CD180/$W$4)^2+'LED Curve'!$D$21*(CD180/$W$4)^1+'LED Curve'!$D$22)*$AC$4*$W$4))</f>
        <v>1869.2060456115732</v>
      </c>
      <c r="GI180">
        <f>IF($W$5=0,0,IF(CE180&lt;=0,0,('LED Curve'!$D$19*(CE180/$W$5)^3+'LED Curve'!$D$20*(CE180/$W$5)^2+'LED Curve'!$D$21*(CE180/$W$5)^1+'LED Curve'!$D$22)*$AC$5*$W$5))</f>
        <v>0</v>
      </c>
      <c r="GJ180">
        <f>IF($W$6=0,0,IF(CF180&lt;=0,0,('LED Curve'!$D$19*(CF180/$W$6)^3+'LED Curve'!$D$20*(CF180/$W$6)^2+'LED Curve'!$D$21*(CF180/$W$6)^1+'LED Curve'!$D$22)*$AC$6*$W$6))</f>
        <v>0</v>
      </c>
      <c r="GK180">
        <f>IF($Z$2=0,0,IF(CG180&lt;=0,0,('LED Curve'!$D$19*(CG180/$Z$2)^3+'LED Curve'!$D$20*(CG180/$Z$2)^2+'LED Curve'!$D$21*(CG180/$Z$2)^1+'LED Curve'!$D$22)*$AE$2*$Z$2))</f>
        <v>0</v>
      </c>
      <c r="GL180">
        <f>IF($Z$3=0,0,IF(CH180&lt;=0,0,('LED Curve'!$D$19*(CH180/$Z$3)^3+'LED Curve'!$D$20*(CH180/$Z$3)^2+'LED Curve'!$D$21*(CH180/$Z$3)^1+'LED Curve'!$D$22)*$AE$3*$Z$3))</f>
        <v>0</v>
      </c>
      <c r="GM180">
        <f>IF($Z$4=0,0,IF(CI180&lt;=0,0,('LED Curve'!$D$19*(CI180/$Z$4)^3+'LED Curve'!$D$20*(CI180/$Z$4)^2+'LED Curve'!$D$21*(CI180/$Z$4)^1+'LED Curve'!$D$22)*$AE$4*$Z$4))</f>
        <v>0</v>
      </c>
      <c r="GN180">
        <f>IF($Z$5=0,0,IF(CJ180&lt;=0,0,('LED Curve'!$D$19*(CJ180/$Z$5)^3+'LED Curve'!$D$20*(CJ180/$Z$5)^2+'LED Curve'!$D$21*(CJ180/$Z$5)^1+'LED Curve'!$D$22)*$AE$5*$Z$5))</f>
        <v>0</v>
      </c>
      <c r="GO180">
        <f>IF($Z$6=0,0,IF(CK180&lt;=0,0,('LED Curve'!$D$19*(CK180/$Z$6)^3+'LED Curve'!$D$20*(CK180/$Z$6)^2+'LED Curve'!$D$21*(CK180/$Z$6)^1+'LED Curve'!$D$22)*$AE$6*$Z$6))</f>
        <v>0</v>
      </c>
      <c r="GQ180">
        <f t="shared" si="338"/>
        <v>2833.5452278748226</v>
      </c>
      <c r="GR180">
        <f t="shared" si="266"/>
        <v>1068.6493424572445</v>
      </c>
      <c r="GS180">
        <f t="shared" si="339"/>
        <v>2868.5449249914923</v>
      </c>
      <c r="GT180">
        <f t="shared" si="267"/>
        <v>560.31900815237668</v>
      </c>
      <c r="GU180">
        <f t="shared" si="340"/>
        <v>4776.8598943406869</v>
      </c>
      <c r="GV180">
        <f t="shared" si="268"/>
        <v>2214.7478497823495</v>
      </c>
    </row>
    <row r="181" spans="1:204" ht="16.899999999999999">
      <c r="A181">
        <v>170</v>
      </c>
      <c r="B181">
        <f t="shared" si="229"/>
        <v>5.533854166666667E-3</v>
      </c>
      <c r="C181" s="50">
        <f t="shared" si="230"/>
        <v>131.49279291319655</v>
      </c>
      <c r="D181" s="50">
        <f t="shared" si="231"/>
        <v>146.2586587924406</v>
      </c>
      <c r="E181" s="50">
        <f t="shared" si="232"/>
        <v>161.02452467168465</v>
      </c>
      <c r="G181" s="52">
        <f t="shared" si="233"/>
        <v>2.087187189098358</v>
      </c>
      <c r="H181" s="52">
        <f t="shared" si="234"/>
        <v>2.3215660125784221</v>
      </c>
      <c r="I181" s="52">
        <f t="shared" si="235"/>
        <v>2.5559448360584862</v>
      </c>
      <c r="J181" s="52">
        <f>IF(C181&lt;Calculation!D$19,0,G181)</f>
        <v>2.087187189098358</v>
      </c>
      <c r="K181" s="52">
        <f>IF(D181&lt;Calculation!D$19,0,H181)</f>
        <v>2.3215660125784221</v>
      </c>
      <c r="L181" s="52">
        <f>IF(E181&lt;Calculation!D$19,0,I181)</f>
        <v>2.5559448360584862</v>
      </c>
      <c r="M181" s="52">
        <f>IF(IF(C181&lt;Calculation!D$19,0,C181*(R$3/(R$2+R$3)))&gt;0,$H$2*SIN(2*PI()*$E$2*B181)+$H$5,0)</f>
        <v>2.1035916835897308</v>
      </c>
      <c r="N181" s="52">
        <f>IF(IF(D181&lt;Calculation!D$19,0,D181*(R$3/(R$2+R$3)))&gt;0,$J$2*SIN(2*PI()*$E$2*B181)+$J$5,0)</f>
        <v>2.1438426003426847</v>
      </c>
      <c r="O181" s="52">
        <f>IF(IF(E181&lt;Calculation!D$19,0,E181*(R$3/(R$2+R$3)))&gt;0,$L$2*SIN(2*PI()*$E$2*B181)+$L$5,0)</f>
        <v>2.1906409427435358</v>
      </c>
      <c r="Q181" s="55">
        <f>(M181/Design!C$43)*10^3</f>
        <v>233.73240928774786</v>
      </c>
      <c r="R181" s="55">
        <f>(N181/Design!C$43)*10^3</f>
        <v>238.20473337140942</v>
      </c>
      <c r="S181" s="55">
        <f>(O181/Design!C$43)*10^3</f>
        <v>243.40454919372621</v>
      </c>
      <c r="U181" s="55">
        <f>(($H$2*SIN(2*PI()*$E$2*B181)+$H$5)/Design!C$43)*10^3</f>
        <v>233.73240928774786</v>
      </c>
      <c r="V181" s="55">
        <f>(($J$2*SIN(2*PI()*$E$2*B181)+$J$5)/Design!C$43)*10^3</f>
        <v>238.20473337140942</v>
      </c>
      <c r="W181" s="55">
        <f>(($L$2*SIN(2*PI()*$E$2*B181)+$L$5)/Design!C$43)*10^3</f>
        <v>243.40454919372621</v>
      </c>
      <c r="Y181" s="99">
        <f>IF(C181&lt;('LED Curve'!$D$14*(U181/$W$2)^3+'LED Curve'!$D$15*(U181/$W$2)^2+'LED Curve'!$D$16*(U181/$W$2)^1+'LED Curve'!$D$17)*$AC$2+((R$5-1)*Design!C$18),0,         ('LED Curve'!$D$14*(U181/$W$2)^3+'LED Curve'!$D$15*(U181/$W$2)^2+'LED Curve'!$D$16*(U181/$W$2)^1+'LED Curve'!$D$17)*$AC$2)</f>
        <v>26.847714253182964</v>
      </c>
      <c r="Z181" s="99">
        <f>IF(Y181=0,0,IF(C181&lt;Y181+('LED Curve'!$D$14*(U181/$W$3)^3+'LED Curve'!$D$15*(U181/$W$3)^2+'LED Curve'!$D$16*(U181/$W$3)^1+'LED Curve'!$D$17)*$AC$3+((R$5-2)*Design!C$18),0,         ('LED Curve'!$D$14*(U181/$W$3)^3+'LED Curve'!$D$15*(U181/$W$3)^2+'LED Curve'!$D$16*(U181/$W$3)^1+'LED Curve'!$D$17)*$AC$3))</f>
        <v>67.119285632957414</v>
      </c>
      <c r="AA181" s="99">
        <f>IF(Z181=0,0,IF(C181&lt;(SUM(Y181:Z181)+('LED Curve'!$D$14*(U181/$W$4)^3+'LED Curve'!$D$15*(U181/$W$4)^2+'LED Curve'!$D$16*(U181/$W$4)^1+'LED Curve'!$D$17)*$AC$4+((R$5-3)*Design!C$18)),0,         ('LED Curve'!$D$14*(U181/$W$4)^3+'LED Curve'!$D$15*(U181/$W$4)^2+'LED Curve'!$D$16*(U181/$W$4)^1+'LED Curve'!$D$17)*$AC$4))</f>
        <v>0</v>
      </c>
      <c r="AB181" s="99">
        <f>IF(AA181=0,0,IF(C181&lt;(SUM(Y181:AA181)+('LED Curve'!$D$14*(U181/$W$5)^3+'LED Curve'!$D$15*(U181/$W$5)^2+'LED Curve'!$D$16*(U181/$W$5)^1+'LED Curve'!$D$17)*$AC$5+((R$5-4)*Design!C$18)),0,         ('LED Curve'!$D$14*(U181/$W$5)^3+'LED Curve'!$D$15*(U181/$W$5)^2+'LED Curve'!$D$16*(U181/$W$5)^1+'LED Curve'!$D$17)*$AC$5))</f>
        <v>0</v>
      </c>
      <c r="AC181" s="99">
        <f>IF(AB181=0,0,IF(C181&lt;(SUM(Y181:AB181)+ ('LED Curve'!$D$14*(U181/$W$6)^3+'LED Curve'!$D$15*(U181/$W$6)^2+'LED Curve'!$D$16*(U181/$W$6)^1+'LED Curve'!$D$17)*$AC$6+((R$5-5)*Design!C$18)),0,         ('LED Curve'!$D$14*(U181/$W$6)^3+'LED Curve'!$D$15*(U181/$W$6)^2+'LED Curve'!$D$16*(U181/$W$6)^1+'LED Curve'!$D$17)*$AC$6))</f>
        <v>0</v>
      </c>
      <c r="AD181" s="99">
        <f>IF(AC181=0,0,IF(C181&lt;(SUM(Y181:AC181)+('LED Curve'!$D$14*(U181/$Z$2)^3+'LED Curve'!$D$15*(U181/$Z$2)^2+'LED Curve'!$D$16*(U181/$Z$2)^1+'LED Curve'!$D$17)*$AE$2+((R$5-6)*Design!C$18)),0,         ('LED Curve'!$D$14*(U181/$Z$2)^3+'LED Curve'!$D$15*(U181/$Z$2)^2+'LED Curve'!$D$16*(U181/$Z$2)^1+'LED Curve'!$D$17)*$AE$2))</f>
        <v>0</v>
      </c>
      <c r="AE181" s="99">
        <f>IF(AD181=0,0,IF(C181&lt;(SUM(Y181:AD181)+('LED Curve'!$D$14*(U181/$Z$3)^3+'LED Curve'!$D$15*(U181/$Z$3)^2+'LED Curve'!$D$16*(U181/$Z$3)^1+'LED Curve'!$D$17)*$AE$3+((R$5-7)*Design!C$18)),0,         ('LED Curve'!$D$14*(U181/$Z$3)^3+'LED Curve'!$D$15*(U181/$Z$3)^2+'LED Curve'!$D$16*(U181/$Z$3)^1+'LED Curve'!$D$17)*$AE$3))</f>
        <v>0</v>
      </c>
      <c r="AF181" s="99">
        <f>IF(AE181=0,0,IF(C181&lt;(SUM(Y181:AE181)+('LED Curve'!$D$14*(U181/$Z$4)^3+'LED Curve'!$D$15*(U181/$Z$4)^2+'LED Curve'!$D$16*(U181/$Z$4)^1+'LED Curve'!$D$17)*$AE$4+((R$5-8)*Design!C$18)),0,         ('LED Curve'!$D$14*(U181/$Z$4)^3+'LED Curve'!$D$15*(U181/$Z$4)^2+'LED Curve'!$D$16*(U181/$Z$4)^1+'LED Curve'!$D$17)*$AE$4))</f>
        <v>0</v>
      </c>
      <c r="AG181" s="99">
        <f>IF(AF181=0,0,IF(C181&lt;(SUM(Y181:AF181)+('LED Curve'!$D$14*(U181/$Z$5)^3+'LED Curve'!$D$15*(U181/$Z$5)^2+'LED Curve'!$D$16*(U181/$Z$5)^1+'LED Curve'!$D$17)*$AE$5+((R$5-9)*Design!C$18)),0,         ('LED Curve'!$D$14*(U181/$Z$5)^3+'LED Curve'!$D$15*(U181/$Z$5)^2+'LED Curve'!$D$16*(U181/$Z$5)^1+'LED Curve'!$D$17)*$AE$5))</f>
        <v>0</v>
      </c>
      <c r="AH181" s="99">
        <f>IF(AG181=0,0,IF(C181&lt;(SUM(Y181:AG181)+('LED Curve'!$D$14*(U181/$Z$6)^3+'LED Curve'!$D$15*(U181/$Z$6)^2+'LED Curve'!$D$16*(U181/$Z$6)^1+'LED Curve'!$D$17)*$AE$6+((R$5-10)*Design!C$18)),0,         ('LED Curve'!$D$14*(U181/$Z$6)^3+'LED Curve'!$D$15*(U181/$Z$6)^2+'LED Curve'!$D$16*(U181/$Z$6)^1+'LED Curve'!$D$17)*$AE$6))</f>
        <v>0</v>
      </c>
      <c r="AI181">
        <f t="shared" si="269"/>
        <v>93.966999886140371</v>
      </c>
      <c r="AJ181" s="57">
        <f>IF(D181&lt;('LED Curve'!$D$14*(V181/$W$2)^3+'LED Curve'!$D$15*(V181/$W$2)^2+'LED Curve'!$D$16*(V181/$W$2)^1+'LED Curve'!$D$17)*$AC$2+((R$5-1)*Design!C$18),0,         ('LED Curve'!$D$14*(V181/$W$2)^3+'LED Curve'!$D$15*(V181/$W$2)^2+'LED Curve'!$D$16*(V181/$W$2)^1+'LED Curve'!$D$17)*$AC$2)</f>
        <v>26.881519969741991</v>
      </c>
      <c r="AK181" s="57">
        <f>IF(AJ181=0,0,IF(D181&lt;AJ181+('LED Curve'!$D$14*(V181/$W$3)^3+'LED Curve'!$D$15*(V181/$W$3)^2+'LED Curve'!$D$16*(V181/$W$3)^1+'LED Curve'!$D$17)*$AC$3+((R$5-1)*Design!C$18),0,         ('LED Curve'!$D$14*(V181/$W$3)^3+'LED Curve'!$D$15*(V181/$W$3)^2+'LED Curve'!$D$16*(V181/$W$3)^1+'LED Curve'!$D$17)*$AC$3))</f>
        <v>67.203799924354982</v>
      </c>
      <c r="AL181" s="57">
        <f>IF(AK181=0,0,IF(D181&lt;(SUM(AJ181:AK181)+('LED Curve'!$D$14*(V181/$W$4)^3+'LED Curve'!$D$15*(V181/$W$4)^2+'LED Curve'!$D$16*(V181/$W$4)^1+'LED Curve'!$D$17)*$AC$4+((R$5-1)*Design!C$18)),0,         ('LED Curve'!$D$14*(V181/$W$4)^3+'LED Curve'!$D$15*(V181/$W$4)^2+'LED Curve'!$D$16*(V181/$W$4)^1+'LED Curve'!$D$17)*$AC$4))</f>
        <v>0</v>
      </c>
      <c r="AM181" s="57">
        <f>IF(AL181=0,0,IF(D181&lt;(SUM(AJ181:AL181)+('LED Curve'!$D$14*(V181/$W$5)^3+'LED Curve'!$D$15*(V181/$W$5)^2+'LED Curve'!$D$16*(V181/$W$5)^1+'LED Curve'!$D$17)*$AC$5+((R$5-1)*Design!C$18)),0,         ('LED Curve'!$D$14*(V181/$W$5)^3+'LED Curve'!$D$15*(V181/$W$5)^2+'LED Curve'!$D$16*(V181/$W$5)^1+'LED Curve'!$D$17)*$AC$5))</f>
        <v>0</v>
      </c>
      <c r="AN181" s="57">
        <f>IF(AM181=0,0,IF(D181&lt;(SUM(AJ181:AM181)+ ('LED Curve'!$D$14*(V181/$W$6)^3+'LED Curve'!$D$15*(V181/$W$6)^2+'LED Curve'!$D$16*(V181/$W$6)^1+'LED Curve'!$D$17)*$AC$6+((R$5-1)*Design!C$18)),0,         ('LED Curve'!$D$14*(V181/$W$6)^3+'LED Curve'!$D$15*(V181/$W$6)^2+'LED Curve'!$D$16*(V181/$W$6)^1+'LED Curve'!$D$17)*$AC$6))</f>
        <v>0</v>
      </c>
      <c r="AO181" s="57">
        <f>IF(AN181=0,0,IF(D181&lt;(SUM(AJ181:AN181)+('LED Curve'!$D$14*(V181/$Z$2)^3+'LED Curve'!$D$15*(V181/$Z$2)^2+'LED Curve'!$D$16*(V181/$Z$2)^1+'LED Curve'!$D$17)*$AE$2+((R$5-1)*Design!C$18)),0,         ('LED Curve'!$D$14*(V181/$Z$2)^3+'LED Curve'!$D$15*(V181/$Z$2)^2+'LED Curve'!$D$16*(V181/$Z$2)^1+'LED Curve'!$D$17)*$AE$2))</f>
        <v>0</v>
      </c>
      <c r="AP181" s="57">
        <f>IF(AO181=0,0,IF(D181&lt;(SUM(AJ181:AO181)+('LED Curve'!$D$14*(V181/$Z$3)^3+'LED Curve'!$D$15*(V181/$Z$3)^2+'LED Curve'!$D$16*(V181/$Z$3)^1+'LED Curve'!$D$17)*$AE$3+((R$5-1)*Design!C$18)),0,         ('LED Curve'!$D$14*(V181/$Z$3)^3+'LED Curve'!$D$15*(V181/$Z$3)^2+'LED Curve'!$D$16*(V181/$Z$3)^1+'LED Curve'!$D$17)*$AE$3))</f>
        <v>0</v>
      </c>
      <c r="AQ181" s="57">
        <f>IF(AP181=0,0,IF(D181&lt;(SUM(AJ181:AP181)+('LED Curve'!$D$14*(V181/$Z$4)^3+'LED Curve'!$D$15*(V181/$Z$4)^2+'LED Curve'!$D$16*(V181/$Z$4)^1+'LED Curve'!$D$17)*$AE$4+((R$5-1)*Design!C$18)),0,         ('LED Curve'!$D$14*(V181/$Z$4)^3+'LED Curve'!$D$15*(V181/$Z$4)^2+'LED Curve'!$D$16*(V181/$Z$4)^1+'LED Curve'!$D$17)*$AE$4))</f>
        <v>0</v>
      </c>
      <c r="AR181" s="57">
        <f>IF(AQ181=0,0,IF(D181&lt;(SUM(AJ181:AQ181)+('LED Curve'!$D$14*(V181/$Z$5)^3+'LED Curve'!$D$15*(V181/$Z$5)^2+'LED Curve'!$D$16*(V181/$Z$5)^1+'LED Curve'!$D$17)*$AE$5+((R$5-1)*Design!C$18)),0,         ('LED Curve'!$D$14*(V181/$Z$5)^3+'LED Curve'!$D$15*(V181/$Z$5)^2+'LED Curve'!$D$16*(V181/$Z$5)^1+'LED Curve'!$D$17)*$AE$5))</f>
        <v>0</v>
      </c>
      <c r="AS181" s="57">
        <f>IF(AR181=0,0,IF(D181&lt;(SUM(AJ181:AR181)+('LED Curve'!$D$14*(V181/$Z$6)^3+'LED Curve'!$D$15*(V181/$Z$6)^2+'LED Curve'!$D$16*(V181/$Z$6)^1+'LED Curve'!$D$17)*$AE$6+((R$5-1)*Design!C$18)),0,         ('LED Curve'!$D$14*(V181/$Z$6)^3+'LED Curve'!$D$15*(V181/$Z$6)^2+'LED Curve'!$D$16*(V181/$Z$6)^1+'LED Curve'!$D$17)*$AE$6))</f>
        <v>0</v>
      </c>
      <c r="AU181" s="59">
        <f>IF(E181&lt;('LED Curve'!$D$14*(W181/$W$2)^3+'LED Curve'!$D$15*(W181/$W$2)^2+'LED Curve'!$D$16*(W181/$W$2)^1+'LED Curve'!$D$17)*$AC$2+((R$5-1)*Design!C$18),0,         ('LED Curve'!$D$14*(W181/$W$2)^3+'LED Curve'!$D$15*(W181/$W$2)^2+'LED Curve'!$D$16*(W181/$W$2)^1+'LED Curve'!$D$17)*$AC$2)</f>
        <v>26.914747086204109</v>
      </c>
      <c r="AV181" s="59">
        <f>IF(AU181=0,0,IF(E181&lt;AU181+('LED Curve'!$D$14*(W181/$W$3)^3+'LED Curve'!$D$15*(W181/$W$3)^2+'LED Curve'!$D$16*(W181/$W$3)^1+'LED Curve'!$D$17)*$AC$3+((R$5-2)*Design!C$18),0,         ('LED Curve'!$D$14*(W181/$W$3)^3+'LED Curve'!$D$15*(W181/$W$3)^2+'LED Curve'!$D$16*(W181/$W$3)^1+'LED Curve'!$D$17)*$AC$3))</f>
        <v>67.286867715510269</v>
      </c>
      <c r="AW181" s="59">
        <f>IF(AV181=0,0,IF(E181&lt;(SUM(AU181:AV181)+('LED Curve'!$D$14*(W181/$W$4)^3+'LED Curve'!$D$15*(W181/$W$4)^2+'LED Curve'!$D$16*(W181/$W$4)^1+'LED Curve'!$D$17)*$AC$4+((R$5-3)*Design!C$18)),0,         ('LED Curve'!$D$14*(W181/$W$4)^3+'LED Curve'!$D$15*(W181/$W$4)^2+'LED Curve'!$D$16*(W181/$W$4)^1+'LED Curve'!$D$17)*$AC$4))</f>
        <v>60.558180943959243</v>
      </c>
      <c r="AX181" s="59">
        <f>IF(AW181=0,0,IF(E181&lt;(SUM(AU181:AW181)+('LED Curve'!$D$14*(W181/$W$5)^3+'LED Curve'!$D$15*(W181/$W$5)^2+'LED Curve'!$D$16*(W181/$W$5)^1+'LED Curve'!$D$17)*$AC$5+((R$5-4)*Design!C$18)),0,         ('LED Curve'!$D$14*(W181/$W$5)^3+'LED Curve'!$D$15*(W181/$W$5)^2+'LED Curve'!$D$16*(W181/$W$5)^1+'LED Curve'!$D$17)*$AC$5))</f>
        <v>0</v>
      </c>
      <c r="AY181" s="59">
        <f>IF(AX181=0,0,IF(E181&lt;(SUM(AU181:AX181)+ ('LED Curve'!$D$14*(W181/$W$6)^3+'LED Curve'!$D$15*(W181/$W$6)^2+'LED Curve'!$D$16*(W181/$W$6)^1+'LED Curve'!$D$17)*$AC$6+((R$5-5)*Design!C$18)),0,         ('LED Curve'!$D$14*(W181/$W$6)^3+'LED Curve'!$D$15*(W181/$W$6)^2+'LED Curve'!$D$16*(W181/$W$6)^1+'LED Curve'!$D$17)*$AC$6))</f>
        <v>0</v>
      </c>
      <c r="AZ181" s="59">
        <f>IF(AY181=0,0,IF(E181&lt;(SUM(AU181:AY181)+('LED Curve'!$D$14*(W181/$Z$2)^3+'LED Curve'!$D$15*(W181/$Z$2)^2+'LED Curve'!$D$16*(W181/$Z$2)^1+'LED Curve'!$D$17)*$AE$2+((R$5-6)*Design!C$18)),0,         ('LED Curve'!$D$14*(W181/$Z$2)^3+'LED Curve'!$D$15*(W181/$Z$2)^2+'LED Curve'!$D$16*(W181/$Z$2)^1+'LED Curve'!$D$17)*$AE$2))</f>
        <v>0</v>
      </c>
      <c r="BA181" s="59">
        <f>IF(AZ181=0,0,IF(E181&lt;(SUM(AU181:AZ181)+('LED Curve'!$D$14*(W181/$Z$3)^3+'LED Curve'!$D$15*(W181/$Z$3)^2+'LED Curve'!$D$16*(W181/$Z$3)^1+'LED Curve'!$D$17)*$AE$3+((R$5-7)*Design!C$18)),0,         ('LED Curve'!$D$14*(W181/$Z$3)^3+'LED Curve'!$D$15*(W181/$Z$3)^2+'LED Curve'!$D$16*(W181/$Z$3)^1+'LED Curve'!$D$17)*$AE$3))</f>
        <v>0</v>
      </c>
      <c r="BB181" s="59">
        <f>IF(BA181=0,0,IF(E181&lt;(SUM(AU181:BA181)+('LED Curve'!$D$14*(W181/$Z$4)^3+'LED Curve'!$D$15*(W181/$Z$4)^2+'LED Curve'!$D$16*(W181/$Z$4)^1+'LED Curve'!$D$17)*$AE$4+((R$5-8)*Design!C$18)),0,         ('LED Curve'!$D$14*(W181/$Z$4)^3+'LED Curve'!$D$15*(W181/$Z$4)^2+'LED Curve'!$D$16*(W181/$Z$4)^1+'LED Curve'!$D$17)*$AE$4))</f>
        <v>0</v>
      </c>
      <c r="BC181" s="59">
        <f>IF(BB181=0,0,IF(E181&lt;(SUM(AU181:BB181)+('LED Curve'!$D$14*(W181/$Z$5)^3+'LED Curve'!$D$15*(W181/$Z$5)^2+'LED Curve'!$D$16*(W181/$Z$5)^1+'LED Curve'!$D$17)*$AE$5+((R$5-9)*Design!C$18)),0,         ('LED Curve'!$D$14*(W181/$Z$5)^3+'LED Curve'!$D$15*(W181/$Z$5)^2+'LED Curve'!$D$16*(W181/$Z$5)^1+'LED Curve'!$D$17)*$AE$5))</f>
        <v>0</v>
      </c>
      <c r="BD181" s="59">
        <f>IF(BC181=0,0,IF(E181&lt;(SUM(AU181:BC181)+('LED Curve'!$D$14*(W181/$Z$6)^3+'LED Curve'!$D$15*(W181/$Z$6)^2+'LED Curve'!$D$16*(W181/$Z$6)^1+'LED Curve'!$D$17)*$AE$6+((R$5-10)*Design!C$18)),0,         ('LED Curve'!$D$14*(W181/$Z$6)^3+'LED Curve'!$D$15*(W181/$Z$6)^2+'LED Curve'!$D$16*(W181/$Z$6)^1+'LED Curve'!$D$17)*$AE$6))</f>
        <v>0</v>
      </c>
      <c r="BE181">
        <f t="shared" si="270"/>
        <v>154.75979574567361</v>
      </c>
      <c r="BF181" s="64">
        <f t="shared" si="236"/>
        <v>233.73240928774786</v>
      </c>
      <c r="BG181" s="64">
        <f t="shared" si="237"/>
        <v>233.73240928774786</v>
      </c>
      <c r="BH181" s="64">
        <f t="shared" si="238"/>
        <v>0</v>
      </c>
      <c r="BI181" s="64">
        <f t="shared" si="239"/>
        <v>0</v>
      </c>
      <c r="BJ181" s="64">
        <f t="shared" si="240"/>
        <v>0</v>
      </c>
      <c r="BK181" s="64">
        <f t="shared" si="241"/>
        <v>0</v>
      </c>
      <c r="BL181" s="64">
        <f t="shared" si="242"/>
        <v>0</v>
      </c>
      <c r="BM181" s="64">
        <f t="shared" si="243"/>
        <v>0</v>
      </c>
      <c r="BN181" s="64">
        <f t="shared" si="244"/>
        <v>0</v>
      </c>
      <c r="BO181" s="64">
        <f t="shared" si="245"/>
        <v>0</v>
      </c>
      <c r="BQ181" s="67">
        <f t="shared" si="246"/>
        <v>238.20473337140942</v>
      </c>
      <c r="BR181" s="67">
        <f t="shared" si="247"/>
        <v>238.20473337140942</v>
      </c>
      <c r="BS181" s="67">
        <f t="shared" si="248"/>
        <v>0</v>
      </c>
      <c r="BT181" s="67">
        <f t="shared" si="249"/>
        <v>0</v>
      </c>
      <c r="BU181" s="67">
        <f t="shared" si="250"/>
        <v>0</v>
      </c>
      <c r="BV181" s="67">
        <f t="shared" si="251"/>
        <v>0</v>
      </c>
      <c r="BW181" s="67">
        <f t="shared" si="252"/>
        <v>0</v>
      </c>
      <c r="BX181" s="67">
        <f t="shared" si="253"/>
        <v>0</v>
      </c>
      <c r="BY181" s="67">
        <f t="shared" si="254"/>
        <v>0</v>
      </c>
      <c r="BZ181" s="67">
        <f t="shared" si="255"/>
        <v>0</v>
      </c>
      <c r="CB181" s="70">
        <f t="shared" si="256"/>
        <v>243.40454919372621</v>
      </c>
      <c r="CC181" s="70">
        <f t="shared" si="257"/>
        <v>243.40454919372621</v>
      </c>
      <c r="CD181" s="70">
        <f t="shared" si="258"/>
        <v>243.40454919372621</v>
      </c>
      <c r="CE181" s="70">
        <f t="shared" si="259"/>
        <v>0</v>
      </c>
      <c r="CF181" s="70">
        <f t="shared" si="260"/>
        <v>0</v>
      </c>
      <c r="CG181" s="70">
        <f t="shared" si="261"/>
        <v>0</v>
      </c>
      <c r="CH181" s="70">
        <f t="shared" si="262"/>
        <v>0</v>
      </c>
      <c r="CI181" s="70">
        <f t="shared" si="263"/>
        <v>0</v>
      </c>
      <c r="CJ181" s="70">
        <f t="shared" si="264"/>
        <v>0</v>
      </c>
      <c r="CK181" s="70">
        <f t="shared" si="265"/>
        <v>0</v>
      </c>
      <c r="CL181">
        <f t="shared" si="271"/>
        <v>730.21364758117863</v>
      </c>
      <c r="CM181" s="64">
        <f t="shared" si="272"/>
        <v>233.73240928774786</v>
      </c>
      <c r="CN181" s="64">
        <f t="shared" si="273"/>
        <v>233.73240928774786</v>
      </c>
      <c r="CO181" s="64">
        <f t="shared" si="274"/>
        <v>0</v>
      </c>
      <c r="CP181" s="64">
        <f t="shared" si="275"/>
        <v>0</v>
      </c>
      <c r="CQ181" s="64">
        <f t="shared" si="276"/>
        <v>0</v>
      </c>
      <c r="CR181" s="64">
        <f t="shared" si="277"/>
        <v>0</v>
      </c>
      <c r="CS181" s="64">
        <f t="shared" si="278"/>
        <v>0</v>
      </c>
      <c r="CT181" s="64">
        <f t="shared" si="279"/>
        <v>0</v>
      </c>
      <c r="CU181" s="64">
        <f t="shared" si="280"/>
        <v>0</v>
      </c>
      <c r="CV181" s="64">
        <f t="shared" si="281"/>
        <v>0</v>
      </c>
      <c r="CX181" s="103">
        <f t="shared" si="282"/>
        <v>238.20473337140942</v>
      </c>
      <c r="CY181" s="103">
        <f t="shared" si="283"/>
        <v>238.20473337140942</v>
      </c>
      <c r="CZ181" s="103">
        <f t="shared" si="284"/>
        <v>0</v>
      </c>
      <c r="DA181" s="103">
        <f t="shared" si="285"/>
        <v>0</v>
      </c>
      <c r="DB181" s="103">
        <f t="shared" si="286"/>
        <v>0</v>
      </c>
      <c r="DC181" s="103">
        <f t="shared" si="287"/>
        <v>0</v>
      </c>
      <c r="DD181" s="103">
        <f t="shared" si="288"/>
        <v>0</v>
      </c>
      <c r="DE181" s="103">
        <f t="shared" si="289"/>
        <v>0</v>
      </c>
      <c r="DF181" s="103">
        <f t="shared" si="290"/>
        <v>0</v>
      </c>
      <c r="DG181" s="103">
        <f t="shared" si="291"/>
        <v>0</v>
      </c>
      <c r="DI181" s="70">
        <f t="shared" si="292"/>
        <v>243.40454919372621</v>
      </c>
      <c r="DJ181" s="70">
        <f t="shared" si="293"/>
        <v>243.40454919372621</v>
      </c>
      <c r="DK181" s="70">
        <f t="shared" si="294"/>
        <v>243.40454919372621</v>
      </c>
      <c r="DL181" s="70">
        <f t="shared" si="295"/>
        <v>0</v>
      </c>
      <c r="DM181" s="70">
        <f t="shared" si="296"/>
        <v>0</v>
      </c>
      <c r="DN181" s="70">
        <f t="shared" si="297"/>
        <v>0</v>
      </c>
      <c r="DO181" s="70">
        <f t="shared" si="298"/>
        <v>0</v>
      </c>
      <c r="DP181" s="70">
        <f t="shared" si="299"/>
        <v>0</v>
      </c>
      <c r="DQ181" s="70">
        <f t="shared" si="300"/>
        <v>0</v>
      </c>
      <c r="DR181" s="70">
        <f t="shared" si="301"/>
        <v>0</v>
      </c>
      <c r="DT181">
        <f t="shared" si="302"/>
        <v>30.734127291576325</v>
      </c>
      <c r="DU181">
        <f t="shared" si="303"/>
        <v>34.839504820913263</v>
      </c>
      <c r="DV181">
        <f t="shared" si="304"/>
        <v>39.194101836845448</v>
      </c>
      <c r="DX181">
        <f t="shared" si="305"/>
        <v>1.4730465512805357</v>
      </c>
      <c r="DY181">
        <f t="shared" si="306"/>
        <v>1.4868452006853536</v>
      </c>
      <c r="DZ181">
        <f t="shared" si="307"/>
        <v>1.502114860363426</v>
      </c>
      <c r="EB181">
        <f t="shared" si="308"/>
        <v>6.2751809362654623</v>
      </c>
      <c r="EC181">
        <f t="shared" si="309"/>
        <v>15.687952340663657</v>
      </c>
      <c r="ED181">
        <f t="shared" si="310"/>
        <v>0</v>
      </c>
      <c r="EE181">
        <f t="shared" si="311"/>
        <v>0</v>
      </c>
      <c r="EF181">
        <f t="shared" si="312"/>
        <v>0</v>
      </c>
      <c r="EG181">
        <f t="shared" si="313"/>
        <v>0</v>
      </c>
      <c r="EH181">
        <f t="shared" si="314"/>
        <v>0</v>
      </c>
      <c r="EI181">
        <f t="shared" si="315"/>
        <v>0</v>
      </c>
      <c r="EJ181">
        <f t="shared" si="316"/>
        <v>0</v>
      </c>
      <c r="EK181">
        <f t="shared" si="317"/>
        <v>0</v>
      </c>
      <c r="EM181">
        <f t="shared" si="318"/>
        <v>6.4033052970106086</v>
      </c>
      <c r="EN181">
        <f t="shared" si="319"/>
        <v>16.008263242526525</v>
      </c>
      <c r="EO181">
        <f t="shared" si="320"/>
        <v>0</v>
      </c>
      <c r="EP181">
        <f t="shared" si="321"/>
        <v>0</v>
      </c>
      <c r="EQ181">
        <f t="shared" si="322"/>
        <v>0</v>
      </c>
      <c r="ER181">
        <f t="shared" si="323"/>
        <v>0</v>
      </c>
      <c r="ES181">
        <f t="shared" si="324"/>
        <v>0</v>
      </c>
      <c r="ET181">
        <f t="shared" si="325"/>
        <v>0</v>
      </c>
      <c r="EU181">
        <f t="shared" si="326"/>
        <v>0</v>
      </c>
      <c r="EV181">
        <f t="shared" si="327"/>
        <v>0</v>
      </c>
      <c r="EX181">
        <f t="shared" si="328"/>
        <v>6.5511718811806672</v>
      </c>
      <c r="EY181">
        <f t="shared" si="329"/>
        <v>16.377929702951668</v>
      </c>
      <c r="EZ181">
        <f t="shared" si="330"/>
        <v>14.740136732656502</v>
      </c>
      <c r="FA181">
        <f t="shared" si="331"/>
        <v>0</v>
      </c>
      <c r="FB181">
        <f t="shared" si="332"/>
        <v>0</v>
      </c>
      <c r="FC181">
        <f t="shared" si="333"/>
        <v>0</v>
      </c>
      <c r="FD181">
        <f t="shared" si="334"/>
        <v>0</v>
      </c>
      <c r="FE181">
        <f t="shared" si="335"/>
        <v>0</v>
      </c>
      <c r="FF181">
        <f t="shared" si="336"/>
        <v>0</v>
      </c>
      <c r="FG181">
        <f t="shared" si="337"/>
        <v>0</v>
      </c>
      <c r="FJ181">
        <f>IF($W$2=0,0,IF(BF181&lt;=0,0,('LED Curve'!$D$19*(BF181/$W$2)^3+'LED Curve'!$D$20*(BF181/$W$2)^2+'LED Curve'!$D$21*(BF181/$W$2)^1+'LED Curve'!$D$22)*$AC$2*$W$2))</f>
        <v>806.04733766585127</v>
      </c>
      <c r="FK181">
        <f>IF($W$3=0,0,IF(BG181&lt;=0,0,('LED Curve'!$D$19*(BG181/$W$3)^3+'LED Curve'!$D$20*(BG181/$W$3)^2+'LED Curve'!$D$21*(BG181/$W$3)^1+'LED Curve'!$D$22)*$AC$3*$W$3))</f>
        <v>2015.1183441646281</v>
      </c>
      <c r="FL181">
        <f>IF($W$4=0,0,IF(BH181&lt;=0,0,('LED Curve'!$D$19*(BH181/$W$4)^3+'LED Curve'!$D$20*(BH181/$W$4)^2+'LED Curve'!$D$21*(BH181/$W$4)^1+'LED Curve'!$D$22)*$AC$4*$W$4))</f>
        <v>0</v>
      </c>
      <c r="FM181">
        <f>IF($W$5=0,0,IF(BI181&lt;=0,0,('LED Curve'!$D$19*(BI181/$W$5)^3+'LED Curve'!$D$20*(BI181/$W$5)^2+'LED Curve'!$D$21*(BI181/$W$5)^1+'LED Curve'!$D$22)*$AC$5*$W$5))</f>
        <v>0</v>
      </c>
      <c r="FN181">
        <f>IF($W$6=0,0,IF(BJ181&lt;=0,0,('LED Curve'!$D$19*(BJ181/$W$6)^3+'LED Curve'!$D$20*(BJ181/$W$6)^2+'LED Curve'!$D$21*(BJ181/$W$6)^1+'LED Curve'!$D$22)*$AC$6*$W$6))</f>
        <v>0</v>
      </c>
      <c r="FO181">
        <f>IF($Z$2=0,0,IF(BK181&lt;=0,0,('LED Curve'!$D$19*(BK181/$Z$2)^3+'LED Curve'!$D$20*(BK181/$Z$2)^2+'LED Curve'!$D$21*(BK181/$Z$2)^1+'LED Curve'!$D$22)*$AE$2*$Z$2))</f>
        <v>0</v>
      </c>
      <c r="FP181">
        <f>IF($Z$3=0,0,IF(BL181&lt;=0,0,('LED Curve'!$D$19*(BL181/$Z$3)^3+'LED Curve'!$D$20*(BL181/$Z$3)^2+'LED Curve'!$D$21*(BL181/$Z$3)^1+'LED Curve'!$D$22)*$AE$3*$Z$3))</f>
        <v>0</v>
      </c>
      <c r="FQ181">
        <f>IF($Z$4=0,0,IF(BM181&lt;=0,0,('LED Curve'!$D$19*(BM181/$Z$4)^3+'LED Curve'!$D$20*(BM181/$Z$4)^2+'LED Curve'!$D$21*(BM181/$Z$4)^1+'LED Curve'!$D$22)*$AE$4*$Z$4))</f>
        <v>0</v>
      </c>
      <c r="FR181">
        <f>IF($Z$5=0,0,IF(BN181&lt;=0,0,('LED Curve'!$D$19*(BN181/$Z$5)^3+'LED Curve'!$D$20*(BN181/$Z$5)^2+'LED Curve'!$D$21*(BN181/$Z$5)^1+'LED Curve'!$D$22)*$AE$5*$Z$5))</f>
        <v>0</v>
      </c>
      <c r="FS181">
        <f>IF($Z$6=0,0,IF(BO181&lt;=0,0,('LED Curve'!$D$19*(BO181/$Z$6)^3+'LED Curve'!$D$20*(BO181/$Z$6)^2+'LED Curve'!$D$21*(BO181/$Z$6)^1+'LED Curve'!$D$22)*$AE$6*$Z$6))</f>
        <v>0</v>
      </c>
      <c r="FU181">
        <f>IF($W$2=0,0,IF(BQ181&lt;=0,0,('LED Curve'!$D$19*(BQ181/$W$2)^3+'LED Curve'!$D$20*(BQ181/$W$2)^2+'LED Curve'!$D$21*(BQ181/$W$2)^1+'LED Curve'!$D$22)*$AC$2*$W$2))</f>
        <v>815.77109237369723</v>
      </c>
      <c r="FV181">
        <f>IF($W$3=0,0,IF(BR181&lt;=0,0,('LED Curve'!$D$19*(BR181/$W$3)^3+'LED Curve'!$D$20*(BR181/$W$3)^2+'LED Curve'!$D$21*(BR181/$W$3)^1+'LED Curve'!$D$22)*$AC$3*$W$3))</f>
        <v>2039.4277309342431</v>
      </c>
      <c r="FW181">
        <f>IF($W$4=0,0,IF(BS181&lt;=0,0,('LED Curve'!$D$19*(BS181/$W$4)^3+'LED Curve'!$D$20*(BS181/$W$4)^2+'LED Curve'!$D$21*(BS181/$W$4)^1+'LED Curve'!$D$22)*$AC$4*$W$4))</f>
        <v>0</v>
      </c>
      <c r="FX181">
        <f>IF($W$5=0,0,IF(BT181&lt;=0,0,('LED Curve'!$D$19*(BT181/$W$5)^3+'LED Curve'!$D$20*(BT181/$W$5)^2+'LED Curve'!$D$21*(BT181/$W$5)^1+'LED Curve'!$D$22)*$AC$5*$W$5))</f>
        <v>0</v>
      </c>
      <c r="FY181">
        <f>IF($W$6=0,0,IF(BU181&lt;=0,0,('LED Curve'!$D$19*(BU181/$W$6)^3+'LED Curve'!$D$20*(BU181/$W$6)^2+'LED Curve'!$D$21*(BU181/$W$6)^1+'LED Curve'!$D$22)*$AC$6*$W$6))</f>
        <v>0</v>
      </c>
      <c r="FZ181">
        <f>IF($Z$2=0,0,IF(BV181&lt;=0,0,('LED Curve'!$D$19*(BV181/$Z$2)^3+'LED Curve'!$D$20*(BV181/$Z$2)^2+'LED Curve'!$D$21*(BV181/$Z$2)^1+'LED Curve'!$D$22)*$AE$2*$Z$2))</f>
        <v>0</v>
      </c>
      <c r="GA181">
        <f>IF($Z$3=0,0,IF(BW181&lt;=0,0,('LED Curve'!$D$19*(BW181/$Z$3)^3+'LED Curve'!$D$20*(BW181/$Z$3)^2+'LED Curve'!$D$21*(BW181/$Z$3)^1+'LED Curve'!$D$22)*$AE$3*$Z$3))</f>
        <v>0</v>
      </c>
      <c r="GB181">
        <f>IF($Z$4=0,0,IF(BX181&lt;=0,0,('LED Curve'!$D$19*(BX181/$Z$4)^3+'LED Curve'!$D$20*(BX181/$Z$4)^2+'LED Curve'!$D$21*(BX181/$Z$4)^1+'LED Curve'!$D$22)*$AE$4*$Z$4))</f>
        <v>0</v>
      </c>
      <c r="GC181">
        <f>IF($Z$5=0,0,IF(BY181&lt;=0,0,('LED Curve'!$D$19*(BY181/$Z$5)^3+'LED Curve'!$D$20*(BY181/$Z$5)^2+'LED Curve'!$D$21*(BY181/$Z$5)^1+'LED Curve'!$D$22)*$AE$5*$Z$5))</f>
        <v>0</v>
      </c>
      <c r="GD181">
        <f>IF($Z$6=0,0,IF(BZ181&lt;=0,0,('LED Curve'!$D$19*(BZ181/$Z$6)^3+'LED Curve'!$D$20*(BZ181/$Z$6)^2+'LED Curve'!$D$21*(BZ181/$Z$6)^1+'LED Curve'!$D$22)*$AE$6*$Z$6))</f>
        <v>0</v>
      </c>
      <c r="GF181">
        <f>IF($W$2=0,0,IF(CB181&lt;=0,0,('LED Curve'!$D$19*(CB181/$W$2)^3+'LED Curve'!$D$20*(CB181/$W$2)^2+'LED Curve'!$D$21*(CB181/$W$2)^1+'LED Curve'!$D$22)*$AC$2*$W$2))</f>
        <v>826.71507238190839</v>
      </c>
      <c r="GG181">
        <f>IF($W$3=0,0,IF(CC181&lt;=0,0,('LED Curve'!$D$19*(CC181/$W$3)^3+'LED Curve'!$D$20*(CC181/$W$3)^2+'LED Curve'!$D$21*(CC181/$W$3)^1+'LED Curve'!$D$22)*$AC$3*$W$3))</f>
        <v>2066.7876809547711</v>
      </c>
      <c r="GH181">
        <f>IF($W$4=0,0,IF(CD181&lt;=0,0,('LED Curve'!$D$19*(CD181/$W$4)^3+'LED Curve'!$D$20*(CD181/$W$4)^2+'LED Curve'!$D$21*(CD181/$W$4)^1+'LED Curve'!$D$22)*$AC$4*$W$4))</f>
        <v>1860.1089128592939</v>
      </c>
      <c r="GI181">
        <f>IF($W$5=0,0,IF(CE181&lt;=0,0,('LED Curve'!$D$19*(CE181/$W$5)^3+'LED Curve'!$D$20*(CE181/$W$5)^2+'LED Curve'!$D$21*(CE181/$W$5)^1+'LED Curve'!$D$22)*$AC$5*$W$5))</f>
        <v>0</v>
      </c>
      <c r="GJ181">
        <f>IF($W$6=0,0,IF(CF181&lt;=0,0,('LED Curve'!$D$19*(CF181/$W$6)^3+'LED Curve'!$D$20*(CF181/$W$6)^2+'LED Curve'!$D$21*(CF181/$W$6)^1+'LED Curve'!$D$22)*$AC$6*$W$6))</f>
        <v>0</v>
      </c>
      <c r="GK181">
        <f>IF($Z$2=0,0,IF(CG181&lt;=0,0,('LED Curve'!$D$19*(CG181/$Z$2)^3+'LED Curve'!$D$20*(CG181/$Z$2)^2+'LED Curve'!$D$21*(CG181/$Z$2)^1+'LED Curve'!$D$22)*$AE$2*$Z$2))</f>
        <v>0</v>
      </c>
      <c r="GL181">
        <f>IF($Z$3=0,0,IF(CH181&lt;=0,0,('LED Curve'!$D$19*(CH181/$Z$3)^3+'LED Curve'!$D$20*(CH181/$Z$3)^2+'LED Curve'!$D$21*(CH181/$Z$3)^1+'LED Curve'!$D$22)*$AE$3*$Z$3))</f>
        <v>0</v>
      </c>
      <c r="GM181">
        <f>IF($Z$4=0,0,IF(CI181&lt;=0,0,('LED Curve'!$D$19*(CI181/$Z$4)^3+'LED Curve'!$D$20*(CI181/$Z$4)^2+'LED Curve'!$D$21*(CI181/$Z$4)^1+'LED Curve'!$D$22)*$AE$4*$Z$4))</f>
        <v>0</v>
      </c>
      <c r="GN181">
        <f>IF($Z$5=0,0,IF(CJ181&lt;=0,0,('LED Curve'!$D$19*(CJ181/$Z$5)^3+'LED Curve'!$D$20*(CJ181/$Z$5)^2+'LED Curve'!$D$21*(CJ181/$Z$5)^1+'LED Curve'!$D$22)*$AE$5*$Z$5))</f>
        <v>0</v>
      </c>
      <c r="GO181">
        <f>IF($Z$6=0,0,IF(CK181&lt;=0,0,('LED Curve'!$D$19*(CK181/$Z$6)^3+'LED Curve'!$D$20*(CK181/$Z$6)^2+'LED Curve'!$D$21*(CK181/$Z$6)^1+'LED Curve'!$D$22)*$AE$6*$Z$6))</f>
        <v>0</v>
      </c>
      <c r="GQ181">
        <f t="shared" si="338"/>
        <v>2821.1656818304791</v>
      </c>
      <c r="GR181">
        <f t="shared" si="266"/>
        <v>1056.2697964129011</v>
      </c>
      <c r="GS181">
        <f t="shared" si="339"/>
        <v>2855.1988233079401</v>
      </c>
      <c r="GT181">
        <f t="shared" si="267"/>
        <v>546.97290646882448</v>
      </c>
      <c r="GU181">
        <f t="shared" si="340"/>
        <v>4753.6116661959732</v>
      </c>
      <c r="GV181">
        <f t="shared" si="268"/>
        <v>2191.4996216376358</v>
      </c>
    </row>
    <row r="182" spans="1:204" ht="16.899999999999999">
      <c r="A182">
        <v>171</v>
      </c>
      <c r="B182">
        <f t="shared" si="229"/>
        <v>5.5664062500000002E-3</v>
      </c>
      <c r="C182" s="50">
        <f t="shared" si="230"/>
        <v>130.5589501101316</v>
      </c>
      <c r="D182" s="50">
        <f t="shared" si="231"/>
        <v>145.221055677924</v>
      </c>
      <c r="E182" s="50">
        <f t="shared" si="232"/>
        <v>159.88316124571642</v>
      </c>
      <c r="G182" s="52">
        <f t="shared" si="233"/>
        <v>2.0723642874624062</v>
      </c>
      <c r="H182" s="52">
        <f t="shared" si="234"/>
        <v>2.3050961218718093</v>
      </c>
      <c r="I182" s="52">
        <f t="shared" si="235"/>
        <v>2.5378279562812129</v>
      </c>
      <c r="J182" s="52">
        <f>IF(C182&lt;Calculation!D$19,0,G182)</f>
        <v>2.0723642874624062</v>
      </c>
      <c r="K182" s="52">
        <f>IF(D182&lt;Calculation!D$19,0,H182)</f>
        <v>2.3050961218718093</v>
      </c>
      <c r="L182" s="52">
        <f>IF(E182&lt;Calculation!D$19,0,I182)</f>
        <v>2.5378279562812129</v>
      </c>
      <c r="M182" s="52">
        <f>IF(IF(C182&lt;Calculation!D$19,0,C182*(R$3/(R$2+R$3)))&gt;0,$H$2*SIN(2*PI()*$E$2*B182)+$H$5,0)</f>
        <v>2.0887687819537795</v>
      </c>
      <c r="N182" s="52">
        <f>IF(IF(D182&lt;Calculation!D$19,0,D182*(R$3/(R$2+R$3)))&gt;0,$J$2*SIN(2*PI()*$E$2*B182)+$J$5,0)</f>
        <v>2.1273727096360724</v>
      </c>
      <c r="O182" s="52">
        <f>IF(IF(E182&lt;Calculation!D$19,0,E182*(R$3/(R$2+R$3)))&gt;0,$L$2*SIN(2*PI()*$E$2*B182)+$L$5,0)</f>
        <v>2.1725240629662617</v>
      </c>
      <c r="Q182" s="55">
        <f>(M182/Design!C$43)*10^3</f>
        <v>232.08542021708661</v>
      </c>
      <c r="R182" s="55">
        <f>(N182/Design!C$43)*10^3</f>
        <v>236.37474551511917</v>
      </c>
      <c r="S182" s="55">
        <f>(O182/Design!C$43)*10^3</f>
        <v>241.39156255180686</v>
      </c>
      <c r="U182" s="55">
        <f>(($H$2*SIN(2*PI()*$E$2*B182)+$H$5)/Design!C$43)*10^3</f>
        <v>232.08542021708661</v>
      </c>
      <c r="V182" s="55">
        <f>(($J$2*SIN(2*PI()*$E$2*B182)+$J$5)/Design!C$43)*10^3</f>
        <v>236.37474551511917</v>
      </c>
      <c r="W182" s="55">
        <f>(($L$2*SIN(2*PI()*$E$2*B182)+$L$5)/Design!C$43)*10^3</f>
        <v>241.39156255180686</v>
      </c>
      <c r="Y182" s="99">
        <f>IF(C182&lt;('LED Curve'!$D$14*(U182/$W$2)^3+'LED Curve'!$D$15*(U182/$W$2)^2+'LED Curve'!$D$16*(U182/$W$2)^1+'LED Curve'!$D$17)*$AC$2+((R$5-1)*Design!C$18),0,         ('LED Curve'!$D$14*(U182/$W$2)^3+'LED Curve'!$D$15*(U182/$W$2)^2+'LED Curve'!$D$16*(U182/$W$2)^1+'LED Curve'!$D$17)*$AC$2)</f>
        <v>26.834075950469071</v>
      </c>
      <c r="Z182" s="99">
        <f>IF(Y182=0,0,IF(C182&lt;Y182+('LED Curve'!$D$14*(U182/$W$3)^3+'LED Curve'!$D$15*(U182/$W$3)^2+'LED Curve'!$D$16*(U182/$W$3)^1+'LED Curve'!$D$17)*$AC$3+((R$5-2)*Design!C$18),0,         ('LED Curve'!$D$14*(U182/$W$3)^3+'LED Curve'!$D$15*(U182/$W$3)^2+'LED Curve'!$D$16*(U182/$W$3)^1+'LED Curve'!$D$17)*$AC$3))</f>
        <v>67.085189876172677</v>
      </c>
      <c r="AA182" s="99">
        <f>IF(Z182=0,0,IF(C182&lt;(SUM(Y182:Z182)+('LED Curve'!$D$14*(U182/$W$4)^3+'LED Curve'!$D$15*(U182/$W$4)^2+'LED Curve'!$D$16*(U182/$W$4)^1+'LED Curve'!$D$17)*$AC$4+((R$5-3)*Design!C$18)),0,         ('LED Curve'!$D$14*(U182/$W$4)^3+'LED Curve'!$D$15*(U182/$W$4)^2+'LED Curve'!$D$16*(U182/$W$4)^1+'LED Curve'!$D$17)*$AC$4))</f>
        <v>0</v>
      </c>
      <c r="AB182" s="99">
        <f>IF(AA182=0,0,IF(C182&lt;(SUM(Y182:AA182)+('LED Curve'!$D$14*(U182/$W$5)^3+'LED Curve'!$D$15*(U182/$W$5)^2+'LED Curve'!$D$16*(U182/$W$5)^1+'LED Curve'!$D$17)*$AC$5+((R$5-4)*Design!C$18)),0,         ('LED Curve'!$D$14*(U182/$W$5)^3+'LED Curve'!$D$15*(U182/$W$5)^2+'LED Curve'!$D$16*(U182/$W$5)^1+'LED Curve'!$D$17)*$AC$5))</f>
        <v>0</v>
      </c>
      <c r="AC182" s="99">
        <f>IF(AB182=0,0,IF(C182&lt;(SUM(Y182:AB182)+ ('LED Curve'!$D$14*(U182/$W$6)^3+'LED Curve'!$D$15*(U182/$W$6)^2+'LED Curve'!$D$16*(U182/$W$6)^1+'LED Curve'!$D$17)*$AC$6+((R$5-5)*Design!C$18)),0,         ('LED Curve'!$D$14*(U182/$W$6)^3+'LED Curve'!$D$15*(U182/$W$6)^2+'LED Curve'!$D$16*(U182/$W$6)^1+'LED Curve'!$D$17)*$AC$6))</f>
        <v>0</v>
      </c>
      <c r="AD182" s="99">
        <f>IF(AC182=0,0,IF(C182&lt;(SUM(Y182:AC182)+('LED Curve'!$D$14*(U182/$Z$2)^3+'LED Curve'!$D$15*(U182/$Z$2)^2+'LED Curve'!$D$16*(U182/$Z$2)^1+'LED Curve'!$D$17)*$AE$2+((R$5-6)*Design!C$18)),0,         ('LED Curve'!$D$14*(U182/$Z$2)^3+'LED Curve'!$D$15*(U182/$Z$2)^2+'LED Curve'!$D$16*(U182/$Z$2)^1+'LED Curve'!$D$17)*$AE$2))</f>
        <v>0</v>
      </c>
      <c r="AE182" s="99">
        <f>IF(AD182=0,0,IF(C182&lt;(SUM(Y182:AD182)+('LED Curve'!$D$14*(U182/$Z$3)^3+'LED Curve'!$D$15*(U182/$Z$3)^2+'LED Curve'!$D$16*(U182/$Z$3)^1+'LED Curve'!$D$17)*$AE$3+((R$5-7)*Design!C$18)),0,         ('LED Curve'!$D$14*(U182/$Z$3)^3+'LED Curve'!$D$15*(U182/$Z$3)^2+'LED Curve'!$D$16*(U182/$Z$3)^1+'LED Curve'!$D$17)*$AE$3))</f>
        <v>0</v>
      </c>
      <c r="AF182" s="99">
        <f>IF(AE182=0,0,IF(C182&lt;(SUM(Y182:AE182)+('LED Curve'!$D$14*(U182/$Z$4)^3+'LED Curve'!$D$15*(U182/$Z$4)^2+'LED Curve'!$D$16*(U182/$Z$4)^1+'LED Curve'!$D$17)*$AE$4+((R$5-8)*Design!C$18)),0,         ('LED Curve'!$D$14*(U182/$Z$4)^3+'LED Curve'!$D$15*(U182/$Z$4)^2+'LED Curve'!$D$16*(U182/$Z$4)^1+'LED Curve'!$D$17)*$AE$4))</f>
        <v>0</v>
      </c>
      <c r="AG182" s="99">
        <f>IF(AF182=0,0,IF(C182&lt;(SUM(Y182:AF182)+('LED Curve'!$D$14*(U182/$Z$5)^3+'LED Curve'!$D$15*(U182/$Z$5)^2+'LED Curve'!$D$16*(U182/$Z$5)^1+'LED Curve'!$D$17)*$AE$5+((R$5-9)*Design!C$18)),0,         ('LED Curve'!$D$14*(U182/$Z$5)^3+'LED Curve'!$D$15*(U182/$Z$5)^2+'LED Curve'!$D$16*(U182/$Z$5)^1+'LED Curve'!$D$17)*$AE$5))</f>
        <v>0</v>
      </c>
      <c r="AH182" s="99">
        <f>IF(AG182=0,0,IF(C182&lt;(SUM(Y182:AG182)+('LED Curve'!$D$14*(U182/$Z$6)^3+'LED Curve'!$D$15*(U182/$Z$6)^2+'LED Curve'!$D$16*(U182/$Z$6)^1+'LED Curve'!$D$17)*$AE$6+((R$5-10)*Design!C$18)),0,         ('LED Curve'!$D$14*(U182/$Z$6)^3+'LED Curve'!$D$15*(U182/$Z$6)^2+'LED Curve'!$D$16*(U182/$Z$6)^1+'LED Curve'!$D$17)*$AE$6))</f>
        <v>0</v>
      </c>
      <c r="AI182">
        <f t="shared" si="269"/>
        <v>93.919265826641748</v>
      </c>
      <c r="AJ182" s="57">
        <f>IF(D182&lt;('LED Curve'!$D$14*(V182/$W$2)^3+'LED Curve'!$D$15*(V182/$W$2)^2+'LED Curve'!$D$16*(V182/$W$2)^1+'LED Curve'!$D$17)*$AC$2+((R$5-1)*Design!C$18),0,         ('LED Curve'!$D$14*(V182/$W$2)^3+'LED Curve'!$D$15*(V182/$W$2)^2+'LED Curve'!$D$16*(V182/$W$2)^1+'LED Curve'!$D$17)*$AC$2)</f>
        <v>26.868263023409071</v>
      </c>
      <c r="AK182" s="57">
        <f>IF(AJ182=0,0,IF(D182&lt;AJ182+('LED Curve'!$D$14*(V182/$W$3)^3+'LED Curve'!$D$15*(V182/$W$3)^2+'LED Curve'!$D$16*(V182/$W$3)^1+'LED Curve'!$D$17)*$AC$3+((R$5-1)*Design!C$18),0,         ('LED Curve'!$D$14*(V182/$W$3)^3+'LED Curve'!$D$15*(V182/$W$3)^2+'LED Curve'!$D$16*(V182/$W$3)^1+'LED Curve'!$D$17)*$AC$3))</f>
        <v>67.170657558522677</v>
      </c>
      <c r="AL182" s="57">
        <f>IF(AK182=0,0,IF(D182&lt;(SUM(AJ182:AK182)+('LED Curve'!$D$14*(V182/$W$4)^3+'LED Curve'!$D$15*(V182/$W$4)^2+'LED Curve'!$D$16*(V182/$W$4)^1+'LED Curve'!$D$17)*$AC$4+((R$5-1)*Design!C$18)),0,         ('LED Curve'!$D$14*(V182/$W$4)^3+'LED Curve'!$D$15*(V182/$W$4)^2+'LED Curve'!$D$16*(V182/$W$4)^1+'LED Curve'!$D$17)*$AC$4))</f>
        <v>0</v>
      </c>
      <c r="AM182" s="57">
        <f>IF(AL182=0,0,IF(D182&lt;(SUM(AJ182:AL182)+('LED Curve'!$D$14*(V182/$W$5)^3+'LED Curve'!$D$15*(V182/$W$5)^2+'LED Curve'!$D$16*(V182/$W$5)^1+'LED Curve'!$D$17)*$AC$5+((R$5-1)*Design!C$18)),0,         ('LED Curve'!$D$14*(V182/$W$5)^3+'LED Curve'!$D$15*(V182/$W$5)^2+'LED Curve'!$D$16*(V182/$W$5)^1+'LED Curve'!$D$17)*$AC$5))</f>
        <v>0</v>
      </c>
      <c r="AN182" s="57">
        <f>IF(AM182=0,0,IF(D182&lt;(SUM(AJ182:AM182)+ ('LED Curve'!$D$14*(V182/$W$6)^3+'LED Curve'!$D$15*(V182/$W$6)^2+'LED Curve'!$D$16*(V182/$W$6)^1+'LED Curve'!$D$17)*$AC$6+((R$5-1)*Design!C$18)),0,         ('LED Curve'!$D$14*(V182/$W$6)^3+'LED Curve'!$D$15*(V182/$W$6)^2+'LED Curve'!$D$16*(V182/$W$6)^1+'LED Curve'!$D$17)*$AC$6))</f>
        <v>0</v>
      </c>
      <c r="AO182" s="57">
        <f>IF(AN182=0,0,IF(D182&lt;(SUM(AJ182:AN182)+('LED Curve'!$D$14*(V182/$Z$2)^3+'LED Curve'!$D$15*(V182/$Z$2)^2+'LED Curve'!$D$16*(V182/$Z$2)^1+'LED Curve'!$D$17)*$AE$2+((R$5-1)*Design!C$18)),0,         ('LED Curve'!$D$14*(V182/$Z$2)^3+'LED Curve'!$D$15*(V182/$Z$2)^2+'LED Curve'!$D$16*(V182/$Z$2)^1+'LED Curve'!$D$17)*$AE$2))</f>
        <v>0</v>
      </c>
      <c r="AP182" s="57">
        <f>IF(AO182=0,0,IF(D182&lt;(SUM(AJ182:AO182)+('LED Curve'!$D$14*(V182/$Z$3)^3+'LED Curve'!$D$15*(V182/$Z$3)^2+'LED Curve'!$D$16*(V182/$Z$3)^1+'LED Curve'!$D$17)*$AE$3+((R$5-1)*Design!C$18)),0,         ('LED Curve'!$D$14*(V182/$Z$3)^3+'LED Curve'!$D$15*(V182/$Z$3)^2+'LED Curve'!$D$16*(V182/$Z$3)^1+'LED Curve'!$D$17)*$AE$3))</f>
        <v>0</v>
      </c>
      <c r="AQ182" s="57">
        <f>IF(AP182=0,0,IF(D182&lt;(SUM(AJ182:AP182)+('LED Curve'!$D$14*(V182/$Z$4)^3+'LED Curve'!$D$15*(V182/$Z$4)^2+'LED Curve'!$D$16*(V182/$Z$4)^1+'LED Curve'!$D$17)*$AE$4+((R$5-1)*Design!C$18)),0,         ('LED Curve'!$D$14*(V182/$Z$4)^3+'LED Curve'!$D$15*(V182/$Z$4)^2+'LED Curve'!$D$16*(V182/$Z$4)^1+'LED Curve'!$D$17)*$AE$4))</f>
        <v>0</v>
      </c>
      <c r="AR182" s="57">
        <f>IF(AQ182=0,0,IF(D182&lt;(SUM(AJ182:AQ182)+('LED Curve'!$D$14*(V182/$Z$5)^3+'LED Curve'!$D$15*(V182/$Z$5)^2+'LED Curve'!$D$16*(V182/$Z$5)^1+'LED Curve'!$D$17)*$AE$5+((R$5-1)*Design!C$18)),0,         ('LED Curve'!$D$14*(V182/$Z$5)^3+'LED Curve'!$D$15*(V182/$Z$5)^2+'LED Curve'!$D$16*(V182/$Z$5)^1+'LED Curve'!$D$17)*$AE$5))</f>
        <v>0</v>
      </c>
      <c r="AS182" s="57">
        <f>IF(AR182=0,0,IF(D182&lt;(SUM(AJ182:AR182)+('LED Curve'!$D$14*(V182/$Z$6)^3+'LED Curve'!$D$15*(V182/$Z$6)^2+'LED Curve'!$D$16*(V182/$Z$6)^1+'LED Curve'!$D$17)*$AE$6+((R$5-1)*Design!C$18)),0,         ('LED Curve'!$D$14*(V182/$Z$6)^3+'LED Curve'!$D$15*(V182/$Z$6)^2+'LED Curve'!$D$16*(V182/$Z$6)^1+'LED Curve'!$D$17)*$AE$6))</f>
        <v>0</v>
      </c>
      <c r="AU182" s="59">
        <f>IF(E182&lt;('LED Curve'!$D$14*(W182/$W$2)^3+'LED Curve'!$D$15*(W182/$W$2)^2+'LED Curve'!$D$16*(W182/$W$2)^1+'LED Curve'!$D$17)*$AC$2+((R$5-1)*Design!C$18),0,         ('LED Curve'!$D$14*(W182/$W$2)^3+'LED Curve'!$D$15*(W182/$W$2)^2+'LED Curve'!$D$16*(W182/$W$2)^1+'LED Curve'!$D$17)*$AC$2)</f>
        <v>26.902671687681618</v>
      </c>
      <c r="AV182" s="59">
        <f>IF(AU182=0,0,IF(E182&lt;AU182+('LED Curve'!$D$14*(W182/$W$3)^3+'LED Curve'!$D$15*(W182/$W$3)^2+'LED Curve'!$D$16*(W182/$W$3)^1+'LED Curve'!$D$17)*$AC$3+((R$5-2)*Design!C$18),0,         ('LED Curve'!$D$14*(W182/$W$3)^3+'LED Curve'!$D$15*(W182/$W$3)^2+'LED Curve'!$D$16*(W182/$W$3)^1+'LED Curve'!$D$17)*$AC$3))</f>
        <v>67.256679219204045</v>
      </c>
      <c r="AW182" s="59">
        <f>IF(AV182=0,0,IF(E182&lt;(SUM(AU182:AV182)+('LED Curve'!$D$14*(W182/$W$4)^3+'LED Curve'!$D$15*(W182/$W$4)^2+'LED Curve'!$D$16*(W182/$W$4)^1+'LED Curve'!$D$17)*$AC$4+((R$5-3)*Design!C$18)),0,         ('LED Curve'!$D$14*(W182/$W$4)^3+'LED Curve'!$D$15*(W182/$W$4)^2+'LED Curve'!$D$16*(W182/$W$4)^1+'LED Curve'!$D$17)*$AC$4))</f>
        <v>60.531011297283641</v>
      </c>
      <c r="AX182" s="59">
        <f>IF(AW182=0,0,IF(E182&lt;(SUM(AU182:AW182)+('LED Curve'!$D$14*(W182/$W$5)^3+'LED Curve'!$D$15*(W182/$W$5)^2+'LED Curve'!$D$16*(W182/$W$5)^1+'LED Curve'!$D$17)*$AC$5+((R$5-4)*Design!C$18)),0,         ('LED Curve'!$D$14*(W182/$W$5)^3+'LED Curve'!$D$15*(W182/$W$5)^2+'LED Curve'!$D$16*(W182/$W$5)^1+'LED Curve'!$D$17)*$AC$5))</f>
        <v>0</v>
      </c>
      <c r="AY182" s="59">
        <f>IF(AX182=0,0,IF(E182&lt;(SUM(AU182:AX182)+ ('LED Curve'!$D$14*(W182/$W$6)^3+'LED Curve'!$D$15*(W182/$W$6)^2+'LED Curve'!$D$16*(W182/$W$6)^1+'LED Curve'!$D$17)*$AC$6+((R$5-5)*Design!C$18)),0,         ('LED Curve'!$D$14*(W182/$W$6)^3+'LED Curve'!$D$15*(W182/$W$6)^2+'LED Curve'!$D$16*(W182/$W$6)^1+'LED Curve'!$D$17)*$AC$6))</f>
        <v>0</v>
      </c>
      <c r="AZ182" s="59">
        <f>IF(AY182=0,0,IF(E182&lt;(SUM(AU182:AY182)+('LED Curve'!$D$14*(W182/$Z$2)^3+'LED Curve'!$D$15*(W182/$Z$2)^2+'LED Curve'!$D$16*(W182/$Z$2)^1+'LED Curve'!$D$17)*$AE$2+((R$5-6)*Design!C$18)),0,         ('LED Curve'!$D$14*(W182/$Z$2)^3+'LED Curve'!$D$15*(W182/$Z$2)^2+'LED Curve'!$D$16*(W182/$Z$2)^1+'LED Curve'!$D$17)*$AE$2))</f>
        <v>0</v>
      </c>
      <c r="BA182" s="59">
        <f>IF(AZ182=0,0,IF(E182&lt;(SUM(AU182:AZ182)+('LED Curve'!$D$14*(W182/$Z$3)^3+'LED Curve'!$D$15*(W182/$Z$3)^2+'LED Curve'!$D$16*(W182/$Z$3)^1+'LED Curve'!$D$17)*$AE$3+((R$5-7)*Design!C$18)),0,         ('LED Curve'!$D$14*(W182/$Z$3)^3+'LED Curve'!$D$15*(W182/$Z$3)^2+'LED Curve'!$D$16*(W182/$Z$3)^1+'LED Curve'!$D$17)*$AE$3))</f>
        <v>0</v>
      </c>
      <c r="BB182" s="59">
        <f>IF(BA182=0,0,IF(E182&lt;(SUM(AU182:BA182)+('LED Curve'!$D$14*(W182/$Z$4)^3+'LED Curve'!$D$15*(W182/$Z$4)^2+'LED Curve'!$D$16*(W182/$Z$4)^1+'LED Curve'!$D$17)*$AE$4+((R$5-8)*Design!C$18)),0,         ('LED Curve'!$D$14*(W182/$Z$4)^3+'LED Curve'!$D$15*(W182/$Z$4)^2+'LED Curve'!$D$16*(W182/$Z$4)^1+'LED Curve'!$D$17)*$AE$4))</f>
        <v>0</v>
      </c>
      <c r="BC182" s="59">
        <f>IF(BB182=0,0,IF(E182&lt;(SUM(AU182:BB182)+('LED Curve'!$D$14*(W182/$Z$5)^3+'LED Curve'!$D$15*(W182/$Z$5)^2+'LED Curve'!$D$16*(W182/$Z$5)^1+'LED Curve'!$D$17)*$AE$5+((R$5-9)*Design!C$18)),0,         ('LED Curve'!$D$14*(W182/$Z$5)^3+'LED Curve'!$D$15*(W182/$Z$5)^2+'LED Curve'!$D$16*(W182/$Z$5)^1+'LED Curve'!$D$17)*$AE$5))</f>
        <v>0</v>
      </c>
      <c r="BD182" s="59">
        <f>IF(BC182=0,0,IF(E182&lt;(SUM(AU182:BC182)+('LED Curve'!$D$14*(W182/$Z$6)^3+'LED Curve'!$D$15*(W182/$Z$6)^2+'LED Curve'!$D$16*(W182/$Z$6)^1+'LED Curve'!$D$17)*$AE$6+((R$5-10)*Design!C$18)),0,         ('LED Curve'!$D$14*(W182/$Z$6)^3+'LED Curve'!$D$15*(W182/$Z$6)^2+'LED Curve'!$D$16*(W182/$Z$6)^1+'LED Curve'!$D$17)*$AE$6))</f>
        <v>0</v>
      </c>
      <c r="BE182">
        <f t="shared" si="270"/>
        <v>154.6903622041693</v>
      </c>
      <c r="BF182" s="64">
        <f t="shared" si="236"/>
        <v>232.08542021708661</v>
      </c>
      <c r="BG182" s="64">
        <f t="shared" si="237"/>
        <v>232.08542021708661</v>
      </c>
      <c r="BH182" s="64">
        <f t="shared" si="238"/>
        <v>0</v>
      </c>
      <c r="BI182" s="64">
        <f t="shared" si="239"/>
        <v>0</v>
      </c>
      <c r="BJ182" s="64">
        <f t="shared" si="240"/>
        <v>0</v>
      </c>
      <c r="BK182" s="64">
        <f t="shared" si="241"/>
        <v>0</v>
      </c>
      <c r="BL182" s="64">
        <f t="shared" si="242"/>
        <v>0</v>
      </c>
      <c r="BM182" s="64">
        <f t="shared" si="243"/>
        <v>0</v>
      </c>
      <c r="BN182" s="64">
        <f t="shared" si="244"/>
        <v>0</v>
      </c>
      <c r="BO182" s="64">
        <f t="shared" si="245"/>
        <v>0</v>
      </c>
      <c r="BQ182" s="67">
        <f t="shared" si="246"/>
        <v>236.37474551511917</v>
      </c>
      <c r="BR182" s="67">
        <f t="shared" si="247"/>
        <v>236.37474551511917</v>
      </c>
      <c r="BS182" s="67">
        <f t="shared" si="248"/>
        <v>0</v>
      </c>
      <c r="BT182" s="67">
        <f t="shared" si="249"/>
        <v>0</v>
      </c>
      <c r="BU182" s="67">
        <f t="shared" si="250"/>
        <v>0</v>
      </c>
      <c r="BV182" s="67">
        <f t="shared" si="251"/>
        <v>0</v>
      </c>
      <c r="BW182" s="67">
        <f t="shared" si="252"/>
        <v>0</v>
      </c>
      <c r="BX182" s="67">
        <f t="shared" si="253"/>
        <v>0</v>
      </c>
      <c r="BY182" s="67">
        <f t="shared" si="254"/>
        <v>0</v>
      </c>
      <c r="BZ182" s="67">
        <f t="shared" si="255"/>
        <v>0</v>
      </c>
      <c r="CB182" s="70">
        <f t="shared" si="256"/>
        <v>241.39156255180686</v>
      </c>
      <c r="CC182" s="70">
        <f t="shared" si="257"/>
        <v>241.39156255180686</v>
      </c>
      <c r="CD182" s="70">
        <f t="shared" si="258"/>
        <v>241.39156255180686</v>
      </c>
      <c r="CE182" s="70">
        <f t="shared" si="259"/>
        <v>0</v>
      </c>
      <c r="CF182" s="70">
        <f t="shared" si="260"/>
        <v>0</v>
      </c>
      <c r="CG182" s="70">
        <f t="shared" si="261"/>
        <v>0</v>
      </c>
      <c r="CH182" s="70">
        <f t="shared" si="262"/>
        <v>0</v>
      </c>
      <c r="CI182" s="70">
        <f t="shared" si="263"/>
        <v>0</v>
      </c>
      <c r="CJ182" s="70">
        <f t="shared" si="264"/>
        <v>0</v>
      </c>
      <c r="CK182" s="70">
        <f t="shared" si="265"/>
        <v>0</v>
      </c>
      <c r="CL182">
        <f t="shared" si="271"/>
        <v>724.1746876554206</v>
      </c>
      <c r="CM182" s="64">
        <f t="shared" si="272"/>
        <v>232.08542021708661</v>
      </c>
      <c r="CN182" s="64">
        <f t="shared" si="273"/>
        <v>232.08542021708661</v>
      </c>
      <c r="CO182" s="64">
        <f t="shared" si="274"/>
        <v>0</v>
      </c>
      <c r="CP182" s="64">
        <f t="shared" si="275"/>
        <v>0</v>
      </c>
      <c r="CQ182" s="64">
        <f t="shared" si="276"/>
        <v>0</v>
      </c>
      <c r="CR182" s="64">
        <f t="shared" si="277"/>
        <v>0</v>
      </c>
      <c r="CS182" s="64">
        <f t="shared" si="278"/>
        <v>0</v>
      </c>
      <c r="CT182" s="64">
        <f t="shared" si="279"/>
        <v>0</v>
      </c>
      <c r="CU182" s="64">
        <f t="shared" si="280"/>
        <v>0</v>
      </c>
      <c r="CV182" s="64">
        <f t="shared" si="281"/>
        <v>0</v>
      </c>
      <c r="CX182" s="103">
        <f t="shared" si="282"/>
        <v>236.37474551511917</v>
      </c>
      <c r="CY182" s="103">
        <f t="shared" si="283"/>
        <v>236.37474551511917</v>
      </c>
      <c r="CZ182" s="103">
        <f t="shared" si="284"/>
        <v>0</v>
      </c>
      <c r="DA182" s="103">
        <f t="shared" si="285"/>
        <v>0</v>
      </c>
      <c r="DB182" s="103">
        <f t="shared" si="286"/>
        <v>0</v>
      </c>
      <c r="DC182" s="103">
        <f t="shared" si="287"/>
        <v>0</v>
      </c>
      <c r="DD182" s="103">
        <f t="shared" si="288"/>
        <v>0</v>
      </c>
      <c r="DE182" s="103">
        <f t="shared" si="289"/>
        <v>0</v>
      </c>
      <c r="DF182" s="103">
        <f t="shared" si="290"/>
        <v>0</v>
      </c>
      <c r="DG182" s="103">
        <f t="shared" si="291"/>
        <v>0</v>
      </c>
      <c r="DI182" s="70">
        <f t="shared" si="292"/>
        <v>241.39156255180686</v>
      </c>
      <c r="DJ182" s="70">
        <f t="shared" si="293"/>
        <v>241.39156255180686</v>
      </c>
      <c r="DK182" s="70">
        <f t="shared" si="294"/>
        <v>241.39156255180686</v>
      </c>
      <c r="DL182" s="70">
        <f t="shared" si="295"/>
        <v>0</v>
      </c>
      <c r="DM182" s="70">
        <f t="shared" si="296"/>
        <v>0</v>
      </c>
      <c r="DN182" s="70">
        <f t="shared" si="297"/>
        <v>0</v>
      </c>
      <c r="DO182" s="70">
        <f t="shared" si="298"/>
        <v>0</v>
      </c>
      <c r="DP182" s="70">
        <f t="shared" si="299"/>
        <v>0</v>
      </c>
      <c r="DQ182" s="70">
        <f t="shared" si="300"/>
        <v>0</v>
      </c>
      <c r="DR182" s="70">
        <f t="shared" si="301"/>
        <v>0</v>
      </c>
      <c r="DT182">
        <f t="shared" si="302"/>
        <v>30.300828799411537</v>
      </c>
      <c r="DU182">
        <f t="shared" si="303"/>
        <v>34.326590079306243</v>
      </c>
      <c r="DV182">
        <f t="shared" si="304"/>
        <v>38.594446118825985</v>
      </c>
      <c r="DX182">
        <f t="shared" si="305"/>
        <v>1.4836608898434713</v>
      </c>
      <c r="DY182">
        <f t="shared" si="306"/>
        <v>1.4976591862068565</v>
      </c>
      <c r="DZ182">
        <f t="shared" si="307"/>
        <v>1.5131616467638775</v>
      </c>
      <c r="EB182">
        <f t="shared" si="308"/>
        <v>6.227797793101832</v>
      </c>
      <c r="EC182">
        <f t="shared" si="309"/>
        <v>15.56949448275458</v>
      </c>
      <c r="ED182">
        <f t="shared" si="310"/>
        <v>0</v>
      </c>
      <c r="EE182">
        <f t="shared" si="311"/>
        <v>0</v>
      </c>
      <c r="EF182">
        <f t="shared" si="312"/>
        <v>0</v>
      </c>
      <c r="EG182">
        <f t="shared" si="313"/>
        <v>0</v>
      </c>
      <c r="EH182">
        <f t="shared" si="314"/>
        <v>0</v>
      </c>
      <c r="EI182">
        <f t="shared" si="315"/>
        <v>0</v>
      </c>
      <c r="EJ182">
        <f t="shared" si="316"/>
        <v>0</v>
      </c>
      <c r="EK182">
        <f t="shared" si="317"/>
        <v>0</v>
      </c>
      <c r="EM182">
        <f t="shared" si="318"/>
        <v>6.3509788345916061</v>
      </c>
      <c r="EN182">
        <f t="shared" si="319"/>
        <v>15.877447086479014</v>
      </c>
      <c r="EO182">
        <f t="shared" si="320"/>
        <v>0</v>
      </c>
      <c r="EP182">
        <f t="shared" si="321"/>
        <v>0</v>
      </c>
      <c r="EQ182">
        <f t="shared" si="322"/>
        <v>0</v>
      </c>
      <c r="ER182">
        <f t="shared" si="323"/>
        <v>0</v>
      </c>
      <c r="ES182">
        <f t="shared" si="324"/>
        <v>0</v>
      </c>
      <c r="ET182">
        <f t="shared" si="325"/>
        <v>0</v>
      </c>
      <c r="EU182">
        <f t="shared" si="326"/>
        <v>0</v>
      </c>
      <c r="EV182">
        <f t="shared" si="327"/>
        <v>0</v>
      </c>
      <c r="EX182">
        <f t="shared" si="328"/>
        <v>6.4940779555077208</v>
      </c>
      <c r="EY182">
        <f t="shared" si="329"/>
        <v>16.235194888769303</v>
      </c>
      <c r="EZ182">
        <f t="shared" si="330"/>
        <v>14.611675399892373</v>
      </c>
      <c r="FA182">
        <f t="shared" si="331"/>
        <v>0</v>
      </c>
      <c r="FB182">
        <f t="shared" si="332"/>
        <v>0</v>
      </c>
      <c r="FC182">
        <f t="shared" si="333"/>
        <v>0</v>
      </c>
      <c r="FD182">
        <f t="shared" si="334"/>
        <v>0</v>
      </c>
      <c r="FE182">
        <f t="shared" si="335"/>
        <v>0</v>
      </c>
      <c r="FF182">
        <f t="shared" si="336"/>
        <v>0</v>
      </c>
      <c r="FG182">
        <f t="shared" si="337"/>
        <v>0</v>
      </c>
      <c r="FJ182">
        <f>IF($W$2=0,0,IF(BF182&lt;=0,0,('LED Curve'!$D$19*(BF182/$W$2)^3+'LED Curve'!$D$20*(BF182/$W$2)^2+'LED Curve'!$D$21*(BF182/$W$2)^1+'LED Curve'!$D$22)*$AC$2*$W$2))</f>
        <v>802.39485383407953</v>
      </c>
      <c r="FK182">
        <f>IF($W$3=0,0,IF(BG182&lt;=0,0,('LED Curve'!$D$19*(BG182/$W$3)^3+'LED Curve'!$D$20*(BG182/$W$3)^2+'LED Curve'!$D$21*(BG182/$W$3)^1+'LED Curve'!$D$22)*$AC$3*$W$3))</f>
        <v>2005.9871345851989</v>
      </c>
      <c r="FL182">
        <f>IF($W$4=0,0,IF(BH182&lt;=0,0,('LED Curve'!$D$19*(BH182/$W$4)^3+'LED Curve'!$D$20*(BH182/$W$4)^2+'LED Curve'!$D$21*(BH182/$W$4)^1+'LED Curve'!$D$22)*$AC$4*$W$4))</f>
        <v>0</v>
      </c>
      <c r="FM182">
        <f>IF($W$5=0,0,IF(BI182&lt;=0,0,('LED Curve'!$D$19*(BI182/$W$5)^3+'LED Curve'!$D$20*(BI182/$W$5)^2+'LED Curve'!$D$21*(BI182/$W$5)^1+'LED Curve'!$D$22)*$AC$5*$W$5))</f>
        <v>0</v>
      </c>
      <c r="FN182">
        <f>IF($W$6=0,0,IF(BJ182&lt;=0,0,('LED Curve'!$D$19*(BJ182/$W$6)^3+'LED Curve'!$D$20*(BJ182/$W$6)^2+'LED Curve'!$D$21*(BJ182/$W$6)^1+'LED Curve'!$D$22)*$AC$6*$W$6))</f>
        <v>0</v>
      </c>
      <c r="FO182">
        <f>IF($Z$2=0,0,IF(BK182&lt;=0,0,('LED Curve'!$D$19*(BK182/$Z$2)^3+'LED Curve'!$D$20*(BK182/$Z$2)^2+'LED Curve'!$D$21*(BK182/$Z$2)^1+'LED Curve'!$D$22)*$AE$2*$Z$2))</f>
        <v>0</v>
      </c>
      <c r="FP182">
        <f>IF($Z$3=0,0,IF(BL182&lt;=0,0,('LED Curve'!$D$19*(BL182/$Z$3)^3+'LED Curve'!$D$20*(BL182/$Z$3)^2+'LED Curve'!$D$21*(BL182/$Z$3)^1+'LED Curve'!$D$22)*$AE$3*$Z$3))</f>
        <v>0</v>
      </c>
      <c r="FQ182">
        <f>IF($Z$4=0,0,IF(BM182&lt;=0,0,('LED Curve'!$D$19*(BM182/$Z$4)^3+'LED Curve'!$D$20*(BM182/$Z$4)^2+'LED Curve'!$D$21*(BM182/$Z$4)^1+'LED Curve'!$D$22)*$AE$4*$Z$4))</f>
        <v>0</v>
      </c>
      <c r="FR182">
        <f>IF($Z$5=0,0,IF(BN182&lt;=0,0,('LED Curve'!$D$19*(BN182/$Z$5)^3+'LED Curve'!$D$20*(BN182/$Z$5)^2+'LED Curve'!$D$21*(BN182/$Z$5)^1+'LED Curve'!$D$22)*$AE$5*$Z$5))</f>
        <v>0</v>
      </c>
      <c r="FS182">
        <f>IF($Z$6=0,0,IF(BO182&lt;=0,0,('LED Curve'!$D$19*(BO182/$Z$6)^3+'LED Curve'!$D$20*(BO182/$Z$6)^2+'LED Curve'!$D$21*(BO182/$Z$6)^1+'LED Curve'!$D$22)*$AE$6*$Z$6))</f>
        <v>0</v>
      </c>
      <c r="FU182">
        <f>IF($W$2=0,0,IF(BQ182&lt;=0,0,('LED Curve'!$D$19*(BQ182/$W$2)^3+'LED Curve'!$D$20*(BQ182/$W$2)^2+'LED Curve'!$D$21*(BQ182/$W$2)^1+'LED Curve'!$D$22)*$AC$2*$W$2))</f>
        <v>811.82682358149066</v>
      </c>
      <c r="FV182">
        <f>IF($W$3=0,0,IF(BR182&lt;=0,0,('LED Curve'!$D$19*(BR182/$W$3)^3+'LED Curve'!$D$20*(BR182/$W$3)^2+'LED Curve'!$D$21*(BR182/$W$3)^1+'LED Curve'!$D$22)*$AC$3*$W$3))</f>
        <v>2029.5670589537267</v>
      </c>
      <c r="FW182">
        <f>IF($W$4=0,0,IF(BS182&lt;=0,0,('LED Curve'!$D$19*(BS182/$W$4)^3+'LED Curve'!$D$20*(BS182/$W$4)^2+'LED Curve'!$D$21*(BS182/$W$4)^1+'LED Curve'!$D$22)*$AC$4*$W$4))</f>
        <v>0</v>
      </c>
      <c r="FX182">
        <f>IF($W$5=0,0,IF(BT182&lt;=0,0,('LED Curve'!$D$19*(BT182/$W$5)^3+'LED Curve'!$D$20*(BT182/$W$5)^2+'LED Curve'!$D$21*(BT182/$W$5)^1+'LED Curve'!$D$22)*$AC$5*$W$5))</f>
        <v>0</v>
      </c>
      <c r="FY182">
        <f>IF($W$6=0,0,IF(BU182&lt;=0,0,('LED Curve'!$D$19*(BU182/$W$6)^3+'LED Curve'!$D$20*(BU182/$W$6)^2+'LED Curve'!$D$21*(BU182/$W$6)^1+'LED Curve'!$D$22)*$AC$6*$W$6))</f>
        <v>0</v>
      </c>
      <c r="FZ182">
        <f>IF($Z$2=0,0,IF(BV182&lt;=0,0,('LED Curve'!$D$19*(BV182/$Z$2)^3+'LED Curve'!$D$20*(BV182/$Z$2)^2+'LED Curve'!$D$21*(BV182/$Z$2)^1+'LED Curve'!$D$22)*$AE$2*$Z$2))</f>
        <v>0</v>
      </c>
      <c r="GA182">
        <f>IF($Z$3=0,0,IF(BW182&lt;=0,0,('LED Curve'!$D$19*(BW182/$Z$3)^3+'LED Curve'!$D$20*(BW182/$Z$3)^2+'LED Curve'!$D$21*(BW182/$Z$3)^1+'LED Curve'!$D$22)*$AE$3*$Z$3))</f>
        <v>0</v>
      </c>
      <c r="GB182">
        <f>IF($Z$4=0,0,IF(BX182&lt;=0,0,('LED Curve'!$D$19*(BX182/$Z$4)^3+'LED Curve'!$D$20*(BX182/$Z$4)^2+'LED Curve'!$D$21*(BX182/$Z$4)^1+'LED Curve'!$D$22)*$AE$4*$Z$4))</f>
        <v>0</v>
      </c>
      <c r="GC182">
        <f>IF($Z$5=0,0,IF(BY182&lt;=0,0,('LED Curve'!$D$19*(BY182/$Z$5)^3+'LED Curve'!$D$20*(BY182/$Z$5)^2+'LED Curve'!$D$21*(BY182/$Z$5)^1+'LED Curve'!$D$22)*$AE$5*$Z$5))</f>
        <v>0</v>
      </c>
      <c r="GD182">
        <f>IF($Z$6=0,0,IF(BZ182&lt;=0,0,('LED Curve'!$D$19*(BZ182/$Z$6)^3+'LED Curve'!$D$20*(BZ182/$Z$6)^2+'LED Curve'!$D$21*(BZ182/$Z$6)^1+'LED Curve'!$D$22)*$AE$6*$Z$6))</f>
        <v>0</v>
      </c>
      <c r="GF182">
        <f>IF($W$2=0,0,IF(CB182&lt;=0,0,('LED Curve'!$D$19*(CB182/$W$2)^3+'LED Curve'!$D$20*(CB182/$W$2)^2+'LED Curve'!$D$21*(CB182/$W$2)^1+'LED Curve'!$D$22)*$AC$2*$W$2))</f>
        <v>822.52484289612005</v>
      </c>
      <c r="GG182">
        <f>IF($W$3=0,0,IF(CC182&lt;=0,0,('LED Curve'!$D$19*(CC182/$W$3)^3+'LED Curve'!$D$20*(CC182/$W$3)^2+'LED Curve'!$D$21*(CC182/$W$3)^1+'LED Curve'!$D$22)*$AC$3*$W$3))</f>
        <v>2056.3121072403001</v>
      </c>
      <c r="GH182">
        <f>IF($W$4=0,0,IF(CD182&lt;=0,0,('LED Curve'!$D$19*(CD182/$W$4)^3+'LED Curve'!$D$20*(CD182/$W$4)^2+'LED Curve'!$D$21*(CD182/$W$4)^1+'LED Curve'!$D$22)*$AC$4*$W$4))</f>
        <v>1850.6808965162702</v>
      </c>
      <c r="GI182">
        <f>IF($W$5=0,0,IF(CE182&lt;=0,0,('LED Curve'!$D$19*(CE182/$W$5)^3+'LED Curve'!$D$20*(CE182/$W$5)^2+'LED Curve'!$D$21*(CE182/$W$5)^1+'LED Curve'!$D$22)*$AC$5*$W$5))</f>
        <v>0</v>
      </c>
      <c r="GJ182">
        <f>IF($W$6=0,0,IF(CF182&lt;=0,0,('LED Curve'!$D$19*(CF182/$W$6)^3+'LED Curve'!$D$20*(CF182/$W$6)^2+'LED Curve'!$D$21*(CF182/$W$6)^1+'LED Curve'!$D$22)*$AC$6*$W$6))</f>
        <v>0</v>
      </c>
      <c r="GK182">
        <f>IF($Z$2=0,0,IF(CG182&lt;=0,0,('LED Curve'!$D$19*(CG182/$Z$2)^3+'LED Curve'!$D$20*(CG182/$Z$2)^2+'LED Curve'!$D$21*(CG182/$Z$2)^1+'LED Curve'!$D$22)*$AE$2*$Z$2))</f>
        <v>0</v>
      </c>
      <c r="GL182">
        <f>IF($Z$3=0,0,IF(CH182&lt;=0,0,('LED Curve'!$D$19*(CH182/$Z$3)^3+'LED Curve'!$D$20*(CH182/$Z$3)^2+'LED Curve'!$D$21*(CH182/$Z$3)^1+'LED Curve'!$D$22)*$AE$3*$Z$3))</f>
        <v>0</v>
      </c>
      <c r="GM182">
        <f>IF($Z$4=0,0,IF(CI182&lt;=0,0,('LED Curve'!$D$19*(CI182/$Z$4)^3+'LED Curve'!$D$20*(CI182/$Z$4)^2+'LED Curve'!$D$21*(CI182/$Z$4)^1+'LED Curve'!$D$22)*$AE$4*$Z$4))</f>
        <v>0</v>
      </c>
      <c r="GN182">
        <f>IF($Z$5=0,0,IF(CJ182&lt;=0,0,('LED Curve'!$D$19*(CJ182/$Z$5)^3+'LED Curve'!$D$20*(CJ182/$Z$5)^2+'LED Curve'!$D$21*(CJ182/$Z$5)^1+'LED Curve'!$D$22)*$AE$5*$Z$5))</f>
        <v>0</v>
      </c>
      <c r="GO182">
        <f>IF($Z$6=0,0,IF(CK182&lt;=0,0,('LED Curve'!$D$19*(CK182/$Z$6)^3+'LED Curve'!$D$20*(CK182/$Z$6)^2+'LED Curve'!$D$21*(CK182/$Z$6)^1+'LED Curve'!$D$22)*$AE$6*$Z$6))</f>
        <v>0</v>
      </c>
      <c r="GQ182">
        <f t="shared" si="338"/>
        <v>2808.3819884192785</v>
      </c>
      <c r="GR182">
        <f t="shared" si="266"/>
        <v>1043.4861030017005</v>
      </c>
      <c r="GS182">
        <f t="shared" si="339"/>
        <v>2841.3938825352175</v>
      </c>
      <c r="GT182">
        <f t="shared" si="267"/>
        <v>533.16796569610187</v>
      </c>
      <c r="GU182">
        <f t="shared" si="340"/>
        <v>4729.5178466526904</v>
      </c>
      <c r="GV182">
        <f t="shared" si="268"/>
        <v>2167.405802094353</v>
      </c>
    </row>
    <row r="183" spans="1:204" ht="16.899999999999999">
      <c r="A183">
        <v>172</v>
      </c>
      <c r="B183">
        <f t="shared" si="229"/>
        <v>5.5989583333333334E-3</v>
      </c>
      <c r="C183" s="50">
        <f t="shared" si="230"/>
        <v>129.60523477456326</v>
      </c>
      <c r="D183" s="50">
        <f t="shared" si="231"/>
        <v>144.16137197173694</v>
      </c>
      <c r="E183" s="50">
        <f t="shared" si="232"/>
        <v>158.71750916891065</v>
      </c>
      <c r="G183" s="52">
        <f t="shared" si="233"/>
        <v>2.0572259488025915</v>
      </c>
      <c r="H183" s="52">
        <f t="shared" si="234"/>
        <v>2.288275745583126</v>
      </c>
      <c r="I183" s="52">
        <f t="shared" si="235"/>
        <v>2.5193255423636609</v>
      </c>
      <c r="J183" s="52">
        <f>IF(C183&lt;Calculation!D$19,0,G183)</f>
        <v>2.0572259488025915</v>
      </c>
      <c r="K183" s="52">
        <f>IF(D183&lt;Calculation!D$19,0,H183)</f>
        <v>2.288275745583126</v>
      </c>
      <c r="L183" s="52">
        <f>IF(E183&lt;Calculation!D$19,0,I183)</f>
        <v>2.5193255423636609</v>
      </c>
      <c r="M183" s="52">
        <f>IF(IF(C183&lt;Calculation!D$19,0,C183*(R$3/(R$2+R$3)))&gt;0,$H$2*SIN(2*PI()*$E$2*B183)+$H$5,0)</f>
        <v>2.0736304432939643</v>
      </c>
      <c r="N183" s="52">
        <f>IF(IF(D183&lt;Calculation!D$19,0,D183*(R$3/(R$2+R$3)))&gt;0,$J$2*SIN(2*PI()*$E$2*B183)+$J$5,0)</f>
        <v>2.110552333347389</v>
      </c>
      <c r="O183" s="52">
        <f>IF(IF(E183&lt;Calculation!D$19,0,E183*(R$3/(R$2+R$3)))&gt;0,$L$2*SIN(2*PI()*$E$2*B183)+$L$5,0)</f>
        <v>2.1540216490487101</v>
      </c>
      <c r="Q183" s="55">
        <f>(M183/Design!C$43)*10^3</f>
        <v>230.40338258821825</v>
      </c>
      <c r="R183" s="55">
        <f>(N183/Design!C$43)*10^3</f>
        <v>234.50581481637656</v>
      </c>
      <c r="S183" s="55">
        <f>(O183/Design!C$43)*10^3</f>
        <v>239.33573878319001</v>
      </c>
      <c r="U183" s="55">
        <f>(($H$2*SIN(2*PI()*$E$2*B183)+$H$5)/Design!C$43)*10^3</f>
        <v>230.40338258821825</v>
      </c>
      <c r="V183" s="55">
        <f>(($J$2*SIN(2*PI()*$E$2*B183)+$J$5)/Design!C$43)*10^3</f>
        <v>234.50581481637656</v>
      </c>
      <c r="W183" s="55">
        <f>(($L$2*SIN(2*PI()*$E$2*B183)+$L$5)/Design!C$43)*10^3</f>
        <v>239.33573878319001</v>
      </c>
      <c r="Y183" s="99">
        <f>IF(C183&lt;('LED Curve'!$D$14*(U183/$W$2)^3+'LED Curve'!$D$15*(U183/$W$2)^2+'LED Curve'!$D$16*(U183/$W$2)^1+'LED Curve'!$D$17)*$AC$2+((R$5-1)*Design!C$18),0,         ('LED Curve'!$D$14*(U183/$W$2)^3+'LED Curve'!$D$15*(U183/$W$2)^2+'LED Curve'!$D$16*(U183/$W$2)^1+'LED Curve'!$D$17)*$AC$2)</f>
        <v>26.819497955584289</v>
      </c>
      <c r="Z183" s="99">
        <f>IF(Y183=0,0,IF(C183&lt;Y183+('LED Curve'!$D$14*(U183/$W$3)^3+'LED Curve'!$D$15*(U183/$W$3)^2+'LED Curve'!$D$16*(U183/$W$3)^1+'LED Curve'!$D$17)*$AC$3+((R$5-2)*Design!C$18),0,         ('LED Curve'!$D$14*(U183/$W$3)^3+'LED Curve'!$D$15*(U183/$W$3)^2+'LED Curve'!$D$16*(U183/$W$3)^1+'LED Curve'!$D$17)*$AC$3))</f>
        <v>67.048744888960726</v>
      </c>
      <c r="AA183" s="99">
        <f>IF(Z183=0,0,IF(C183&lt;(SUM(Y183:Z183)+('LED Curve'!$D$14*(U183/$W$4)^3+'LED Curve'!$D$15*(U183/$W$4)^2+'LED Curve'!$D$16*(U183/$W$4)^1+'LED Curve'!$D$17)*$AC$4+((R$5-3)*Design!C$18)),0,         ('LED Curve'!$D$14*(U183/$W$4)^3+'LED Curve'!$D$15*(U183/$W$4)^2+'LED Curve'!$D$16*(U183/$W$4)^1+'LED Curve'!$D$17)*$AC$4))</f>
        <v>0</v>
      </c>
      <c r="AB183" s="99">
        <f>IF(AA183=0,0,IF(C183&lt;(SUM(Y183:AA183)+('LED Curve'!$D$14*(U183/$W$5)^3+'LED Curve'!$D$15*(U183/$W$5)^2+'LED Curve'!$D$16*(U183/$W$5)^1+'LED Curve'!$D$17)*$AC$5+((R$5-4)*Design!C$18)),0,         ('LED Curve'!$D$14*(U183/$W$5)^3+'LED Curve'!$D$15*(U183/$W$5)^2+'LED Curve'!$D$16*(U183/$W$5)^1+'LED Curve'!$D$17)*$AC$5))</f>
        <v>0</v>
      </c>
      <c r="AC183" s="99">
        <f>IF(AB183=0,0,IF(C183&lt;(SUM(Y183:AB183)+ ('LED Curve'!$D$14*(U183/$W$6)^3+'LED Curve'!$D$15*(U183/$W$6)^2+'LED Curve'!$D$16*(U183/$W$6)^1+'LED Curve'!$D$17)*$AC$6+((R$5-5)*Design!C$18)),0,         ('LED Curve'!$D$14*(U183/$W$6)^3+'LED Curve'!$D$15*(U183/$W$6)^2+'LED Curve'!$D$16*(U183/$W$6)^1+'LED Curve'!$D$17)*$AC$6))</f>
        <v>0</v>
      </c>
      <c r="AD183" s="99">
        <f>IF(AC183=0,0,IF(C183&lt;(SUM(Y183:AC183)+('LED Curve'!$D$14*(U183/$Z$2)^3+'LED Curve'!$D$15*(U183/$Z$2)^2+'LED Curve'!$D$16*(U183/$Z$2)^1+'LED Curve'!$D$17)*$AE$2+((R$5-6)*Design!C$18)),0,         ('LED Curve'!$D$14*(U183/$Z$2)^3+'LED Curve'!$D$15*(U183/$Z$2)^2+'LED Curve'!$D$16*(U183/$Z$2)^1+'LED Curve'!$D$17)*$AE$2))</f>
        <v>0</v>
      </c>
      <c r="AE183" s="99">
        <f>IF(AD183=0,0,IF(C183&lt;(SUM(Y183:AD183)+('LED Curve'!$D$14*(U183/$Z$3)^3+'LED Curve'!$D$15*(U183/$Z$3)^2+'LED Curve'!$D$16*(U183/$Z$3)^1+'LED Curve'!$D$17)*$AE$3+((R$5-7)*Design!C$18)),0,         ('LED Curve'!$D$14*(U183/$Z$3)^3+'LED Curve'!$D$15*(U183/$Z$3)^2+'LED Curve'!$D$16*(U183/$Z$3)^1+'LED Curve'!$D$17)*$AE$3))</f>
        <v>0</v>
      </c>
      <c r="AF183" s="99">
        <f>IF(AE183=0,0,IF(C183&lt;(SUM(Y183:AE183)+('LED Curve'!$D$14*(U183/$Z$4)^3+'LED Curve'!$D$15*(U183/$Z$4)^2+'LED Curve'!$D$16*(U183/$Z$4)^1+'LED Curve'!$D$17)*$AE$4+((R$5-8)*Design!C$18)),0,         ('LED Curve'!$D$14*(U183/$Z$4)^3+'LED Curve'!$D$15*(U183/$Z$4)^2+'LED Curve'!$D$16*(U183/$Z$4)^1+'LED Curve'!$D$17)*$AE$4))</f>
        <v>0</v>
      </c>
      <c r="AG183" s="99">
        <f>IF(AF183=0,0,IF(C183&lt;(SUM(Y183:AF183)+('LED Curve'!$D$14*(U183/$Z$5)^3+'LED Curve'!$D$15*(U183/$Z$5)^2+'LED Curve'!$D$16*(U183/$Z$5)^1+'LED Curve'!$D$17)*$AE$5+((R$5-9)*Design!C$18)),0,         ('LED Curve'!$D$14*(U183/$Z$5)^3+'LED Curve'!$D$15*(U183/$Z$5)^2+'LED Curve'!$D$16*(U183/$Z$5)^1+'LED Curve'!$D$17)*$AE$5))</f>
        <v>0</v>
      </c>
      <c r="AH183" s="99">
        <f>IF(AG183=0,0,IF(C183&lt;(SUM(Y183:AG183)+('LED Curve'!$D$14*(U183/$Z$6)^3+'LED Curve'!$D$15*(U183/$Z$6)^2+'LED Curve'!$D$16*(U183/$Z$6)^1+'LED Curve'!$D$17)*$AE$6+((R$5-10)*Design!C$18)),0,         ('LED Curve'!$D$14*(U183/$Z$6)^3+'LED Curve'!$D$15*(U183/$Z$6)^2+'LED Curve'!$D$16*(U183/$Z$6)^1+'LED Curve'!$D$17)*$AE$6))</f>
        <v>0</v>
      </c>
      <c r="AI183">
        <f t="shared" si="269"/>
        <v>93.868242844545023</v>
      </c>
      <c r="AJ183" s="57">
        <f>IF(D183&lt;('LED Curve'!$D$14*(V183/$W$2)^3+'LED Curve'!$D$15*(V183/$W$2)^2+'LED Curve'!$D$16*(V183/$W$2)^1+'LED Curve'!$D$17)*$AC$2+((R$5-1)*Design!C$18),0,         ('LED Curve'!$D$14*(V183/$W$2)^3+'LED Curve'!$D$15*(V183/$W$2)^2+'LED Curve'!$D$16*(V183/$W$2)^1+'LED Curve'!$D$17)*$AC$2)</f>
        <v>26.853899560968955</v>
      </c>
      <c r="AK183" s="57">
        <f>IF(AJ183=0,0,IF(D183&lt;AJ183+('LED Curve'!$D$14*(V183/$W$3)^3+'LED Curve'!$D$15*(V183/$W$3)^2+'LED Curve'!$D$16*(V183/$W$3)^1+'LED Curve'!$D$17)*$AC$3+((R$5-1)*Design!C$18),0,         ('LED Curve'!$D$14*(V183/$W$3)^3+'LED Curve'!$D$15*(V183/$W$3)^2+'LED Curve'!$D$16*(V183/$W$3)^1+'LED Curve'!$D$17)*$AC$3))</f>
        <v>67.134748902422388</v>
      </c>
      <c r="AL183" s="57">
        <f>IF(AK183=0,0,IF(D183&lt;(SUM(AJ183:AK183)+('LED Curve'!$D$14*(V183/$W$4)^3+'LED Curve'!$D$15*(V183/$W$4)^2+'LED Curve'!$D$16*(V183/$W$4)^1+'LED Curve'!$D$17)*$AC$4+((R$5-1)*Design!C$18)),0,         ('LED Curve'!$D$14*(V183/$W$4)^3+'LED Curve'!$D$15*(V183/$W$4)^2+'LED Curve'!$D$16*(V183/$W$4)^1+'LED Curve'!$D$17)*$AC$4))</f>
        <v>0</v>
      </c>
      <c r="AM183" s="57">
        <f>IF(AL183=0,0,IF(D183&lt;(SUM(AJ183:AL183)+('LED Curve'!$D$14*(V183/$W$5)^3+'LED Curve'!$D$15*(V183/$W$5)^2+'LED Curve'!$D$16*(V183/$W$5)^1+'LED Curve'!$D$17)*$AC$5+((R$5-1)*Design!C$18)),0,         ('LED Curve'!$D$14*(V183/$W$5)^3+'LED Curve'!$D$15*(V183/$W$5)^2+'LED Curve'!$D$16*(V183/$W$5)^1+'LED Curve'!$D$17)*$AC$5))</f>
        <v>0</v>
      </c>
      <c r="AN183" s="57">
        <f>IF(AM183=0,0,IF(D183&lt;(SUM(AJ183:AM183)+ ('LED Curve'!$D$14*(V183/$W$6)^3+'LED Curve'!$D$15*(V183/$W$6)^2+'LED Curve'!$D$16*(V183/$W$6)^1+'LED Curve'!$D$17)*$AC$6+((R$5-1)*Design!C$18)),0,         ('LED Curve'!$D$14*(V183/$W$6)^3+'LED Curve'!$D$15*(V183/$W$6)^2+'LED Curve'!$D$16*(V183/$W$6)^1+'LED Curve'!$D$17)*$AC$6))</f>
        <v>0</v>
      </c>
      <c r="AO183" s="57">
        <f>IF(AN183=0,0,IF(D183&lt;(SUM(AJ183:AN183)+('LED Curve'!$D$14*(V183/$Z$2)^3+'LED Curve'!$D$15*(V183/$Z$2)^2+'LED Curve'!$D$16*(V183/$Z$2)^1+'LED Curve'!$D$17)*$AE$2+((R$5-1)*Design!C$18)),0,         ('LED Curve'!$D$14*(V183/$Z$2)^3+'LED Curve'!$D$15*(V183/$Z$2)^2+'LED Curve'!$D$16*(V183/$Z$2)^1+'LED Curve'!$D$17)*$AE$2))</f>
        <v>0</v>
      </c>
      <c r="AP183" s="57">
        <f>IF(AO183=0,0,IF(D183&lt;(SUM(AJ183:AO183)+('LED Curve'!$D$14*(V183/$Z$3)^3+'LED Curve'!$D$15*(V183/$Z$3)^2+'LED Curve'!$D$16*(V183/$Z$3)^1+'LED Curve'!$D$17)*$AE$3+((R$5-1)*Design!C$18)),0,         ('LED Curve'!$D$14*(V183/$Z$3)^3+'LED Curve'!$D$15*(V183/$Z$3)^2+'LED Curve'!$D$16*(V183/$Z$3)^1+'LED Curve'!$D$17)*$AE$3))</f>
        <v>0</v>
      </c>
      <c r="AQ183" s="57">
        <f>IF(AP183=0,0,IF(D183&lt;(SUM(AJ183:AP183)+('LED Curve'!$D$14*(V183/$Z$4)^3+'LED Curve'!$D$15*(V183/$Z$4)^2+'LED Curve'!$D$16*(V183/$Z$4)^1+'LED Curve'!$D$17)*$AE$4+((R$5-1)*Design!C$18)),0,         ('LED Curve'!$D$14*(V183/$Z$4)^3+'LED Curve'!$D$15*(V183/$Z$4)^2+'LED Curve'!$D$16*(V183/$Z$4)^1+'LED Curve'!$D$17)*$AE$4))</f>
        <v>0</v>
      </c>
      <c r="AR183" s="57">
        <f>IF(AQ183=0,0,IF(D183&lt;(SUM(AJ183:AQ183)+('LED Curve'!$D$14*(V183/$Z$5)^3+'LED Curve'!$D$15*(V183/$Z$5)^2+'LED Curve'!$D$16*(V183/$Z$5)^1+'LED Curve'!$D$17)*$AE$5+((R$5-1)*Design!C$18)),0,         ('LED Curve'!$D$14*(V183/$Z$5)^3+'LED Curve'!$D$15*(V183/$Z$5)^2+'LED Curve'!$D$16*(V183/$Z$5)^1+'LED Curve'!$D$17)*$AE$5))</f>
        <v>0</v>
      </c>
      <c r="AS183" s="57">
        <f>IF(AR183=0,0,IF(D183&lt;(SUM(AJ183:AR183)+('LED Curve'!$D$14*(V183/$Z$6)^3+'LED Curve'!$D$15*(V183/$Z$6)^2+'LED Curve'!$D$16*(V183/$Z$6)^1+'LED Curve'!$D$17)*$AE$6+((R$5-1)*Design!C$18)),0,         ('LED Curve'!$D$14*(V183/$Z$6)^3+'LED Curve'!$D$15*(V183/$Z$6)^2+'LED Curve'!$D$16*(V183/$Z$6)^1+'LED Curve'!$D$17)*$AE$6))</f>
        <v>0</v>
      </c>
      <c r="AU183" s="59">
        <f>IF(E183&lt;('LED Curve'!$D$14*(W183/$W$2)^3+'LED Curve'!$D$15*(W183/$W$2)^2+'LED Curve'!$D$16*(W183/$W$2)^1+'LED Curve'!$D$17)*$AC$2+((R$5-1)*Design!C$18),0,         ('LED Curve'!$D$14*(W183/$W$2)^3+'LED Curve'!$D$15*(W183/$W$2)^2+'LED Curve'!$D$16*(W183/$W$2)^1+'LED Curve'!$D$17)*$AC$2)</f>
        <v>26.889309812443642</v>
      </c>
      <c r="AV183" s="59">
        <f>IF(AU183=0,0,IF(E183&lt;AU183+('LED Curve'!$D$14*(W183/$W$3)^3+'LED Curve'!$D$15*(W183/$W$3)^2+'LED Curve'!$D$16*(W183/$W$3)^1+'LED Curve'!$D$17)*$AC$3+((R$5-2)*Design!C$18),0,         ('LED Curve'!$D$14*(W183/$W$3)^3+'LED Curve'!$D$15*(W183/$W$3)^2+'LED Curve'!$D$16*(W183/$W$3)^1+'LED Curve'!$D$17)*$AC$3))</f>
        <v>67.223274531109098</v>
      </c>
      <c r="AW183" s="59">
        <f>IF(AV183=0,0,IF(E183&lt;(SUM(AU183:AV183)+('LED Curve'!$D$14*(W183/$W$4)^3+'LED Curve'!$D$15*(W183/$W$4)^2+'LED Curve'!$D$16*(W183/$W$4)^1+'LED Curve'!$D$17)*$AC$4+((R$5-3)*Design!C$18)),0,         ('LED Curve'!$D$14*(W183/$W$4)^3+'LED Curve'!$D$15*(W183/$W$4)^2+'LED Curve'!$D$16*(W183/$W$4)^1+'LED Curve'!$D$17)*$AC$4))</f>
        <v>60.500947077998191</v>
      </c>
      <c r="AX183" s="59">
        <f>IF(AW183=0,0,IF(E183&lt;(SUM(AU183:AW183)+('LED Curve'!$D$14*(W183/$W$5)^3+'LED Curve'!$D$15*(W183/$W$5)^2+'LED Curve'!$D$16*(W183/$W$5)^1+'LED Curve'!$D$17)*$AC$5+((R$5-4)*Design!C$18)),0,         ('LED Curve'!$D$14*(W183/$W$5)^3+'LED Curve'!$D$15*(W183/$W$5)^2+'LED Curve'!$D$16*(W183/$W$5)^1+'LED Curve'!$D$17)*$AC$5))</f>
        <v>0</v>
      </c>
      <c r="AY183" s="59">
        <f>IF(AX183=0,0,IF(E183&lt;(SUM(AU183:AX183)+ ('LED Curve'!$D$14*(W183/$W$6)^3+'LED Curve'!$D$15*(W183/$W$6)^2+'LED Curve'!$D$16*(W183/$W$6)^1+'LED Curve'!$D$17)*$AC$6+((R$5-5)*Design!C$18)),0,         ('LED Curve'!$D$14*(W183/$W$6)^3+'LED Curve'!$D$15*(W183/$W$6)^2+'LED Curve'!$D$16*(W183/$W$6)^1+'LED Curve'!$D$17)*$AC$6))</f>
        <v>0</v>
      </c>
      <c r="AZ183" s="59">
        <f>IF(AY183=0,0,IF(E183&lt;(SUM(AU183:AY183)+('LED Curve'!$D$14*(W183/$Z$2)^3+'LED Curve'!$D$15*(W183/$Z$2)^2+'LED Curve'!$D$16*(W183/$Z$2)^1+'LED Curve'!$D$17)*$AE$2+((R$5-6)*Design!C$18)),0,         ('LED Curve'!$D$14*(W183/$Z$2)^3+'LED Curve'!$D$15*(W183/$Z$2)^2+'LED Curve'!$D$16*(W183/$Z$2)^1+'LED Curve'!$D$17)*$AE$2))</f>
        <v>0</v>
      </c>
      <c r="BA183" s="59">
        <f>IF(AZ183=0,0,IF(E183&lt;(SUM(AU183:AZ183)+('LED Curve'!$D$14*(W183/$Z$3)^3+'LED Curve'!$D$15*(W183/$Z$3)^2+'LED Curve'!$D$16*(W183/$Z$3)^1+'LED Curve'!$D$17)*$AE$3+((R$5-7)*Design!C$18)),0,         ('LED Curve'!$D$14*(W183/$Z$3)^3+'LED Curve'!$D$15*(W183/$Z$3)^2+'LED Curve'!$D$16*(W183/$Z$3)^1+'LED Curve'!$D$17)*$AE$3))</f>
        <v>0</v>
      </c>
      <c r="BB183" s="59">
        <f>IF(BA183=0,0,IF(E183&lt;(SUM(AU183:BA183)+('LED Curve'!$D$14*(W183/$Z$4)^3+'LED Curve'!$D$15*(W183/$Z$4)^2+'LED Curve'!$D$16*(W183/$Z$4)^1+'LED Curve'!$D$17)*$AE$4+((R$5-8)*Design!C$18)),0,         ('LED Curve'!$D$14*(W183/$Z$4)^3+'LED Curve'!$D$15*(W183/$Z$4)^2+'LED Curve'!$D$16*(W183/$Z$4)^1+'LED Curve'!$D$17)*$AE$4))</f>
        <v>0</v>
      </c>
      <c r="BC183" s="59">
        <f>IF(BB183=0,0,IF(E183&lt;(SUM(AU183:BB183)+('LED Curve'!$D$14*(W183/$Z$5)^3+'LED Curve'!$D$15*(W183/$Z$5)^2+'LED Curve'!$D$16*(W183/$Z$5)^1+'LED Curve'!$D$17)*$AE$5+((R$5-9)*Design!C$18)),0,         ('LED Curve'!$D$14*(W183/$Z$5)^3+'LED Curve'!$D$15*(W183/$Z$5)^2+'LED Curve'!$D$16*(W183/$Z$5)^1+'LED Curve'!$D$17)*$AE$5))</f>
        <v>0</v>
      </c>
      <c r="BD183" s="59">
        <f>IF(BC183=0,0,IF(E183&lt;(SUM(AU183:BC183)+('LED Curve'!$D$14*(W183/$Z$6)^3+'LED Curve'!$D$15*(W183/$Z$6)^2+'LED Curve'!$D$16*(W183/$Z$6)^1+'LED Curve'!$D$17)*$AE$6+((R$5-10)*Design!C$18)),0,         ('LED Curve'!$D$14*(W183/$Z$6)^3+'LED Curve'!$D$15*(W183/$Z$6)^2+'LED Curve'!$D$16*(W183/$Z$6)^1+'LED Curve'!$D$17)*$AE$6))</f>
        <v>0</v>
      </c>
      <c r="BE183">
        <f t="shared" si="270"/>
        <v>154.61353142155093</v>
      </c>
      <c r="BF183" s="64">
        <f t="shared" si="236"/>
        <v>230.40338258821825</v>
      </c>
      <c r="BG183" s="64">
        <f t="shared" si="237"/>
        <v>230.40338258821825</v>
      </c>
      <c r="BH183" s="64">
        <f t="shared" si="238"/>
        <v>0</v>
      </c>
      <c r="BI183" s="64">
        <f t="shared" si="239"/>
        <v>0</v>
      </c>
      <c r="BJ183" s="64">
        <f t="shared" si="240"/>
        <v>0</v>
      </c>
      <c r="BK183" s="64">
        <f t="shared" si="241"/>
        <v>0</v>
      </c>
      <c r="BL183" s="64">
        <f t="shared" si="242"/>
        <v>0</v>
      </c>
      <c r="BM183" s="64">
        <f t="shared" si="243"/>
        <v>0</v>
      </c>
      <c r="BN183" s="64">
        <f t="shared" si="244"/>
        <v>0</v>
      </c>
      <c r="BO183" s="64">
        <f t="shared" si="245"/>
        <v>0</v>
      </c>
      <c r="BQ183" s="67">
        <f t="shared" si="246"/>
        <v>234.50581481637656</v>
      </c>
      <c r="BR183" s="67">
        <f t="shared" si="247"/>
        <v>234.50581481637656</v>
      </c>
      <c r="BS183" s="67">
        <f t="shared" si="248"/>
        <v>0</v>
      </c>
      <c r="BT183" s="67">
        <f t="shared" si="249"/>
        <v>0</v>
      </c>
      <c r="BU183" s="67">
        <f t="shared" si="250"/>
        <v>0</v>
      </c>
      <c r="BV183" s="67">
        <f t="shared" si="251"/>
        <v>0</v>
      </c>
      <c r="BW183" s="67">
        <f t="shared" si="252"/>
        <v>0</v>
      </c>
      <c r="BX183" s="67">
        <f t="shared" si="253"/>
        <v>0</v>
      </c>
      <c r="BY183" s="67">
        <f t="shared" si="254"/>
        <v>0</v>
      </c>
      <c r="BZ183" s="67">
        <f t="shared" si="255"/>
        <v>0</v>
      </c>
      <c r="CB183" s="70">
        <f t="shared" si="256"/>
        <v>239.33573878319001</v>
      </c>
      <c r="CC183" s="70">
        <f t="shared" si="257"/>
        <v>239.33573878319001</v>
      </c>
      <c r="CD183" s="70">
        <f t="shared" si="258"/>
        <v>239.33573878319001</v>
      </c>
      <c r="CE183" s="70">
        <f t="shared" si="259"/>
        <v>0</v>
      </c>
      <c r="CF183" s="70">
        <f t="shared" si="260"/>
        <v>0</v>
      </c>
      <c r="CG183" s="70">
        <f t="shared" si="261"/>
        <v>0</v>
      </c>
      <c r="CH183" s="70">
        <f t="shared" si="262"/>
        <v>0</v>
      </c>
      <c r="CI183" s="70">
        <f t="shared" si="263"/>
        <v>0</v>
      </c>
      <c r="CJ183" s="70">
        <f t="shared" si="264"/>
        <v>0</v>
      </c>
      <c r="CK183" s="70">
        <f t="shared" si="265"/>
        <v>0</v>
      </c>
      <c r="CL183">
        <f t="shared" si="271"/>
        <v>718.00721634957006</v>
      </c>
      <c r="CM183" s="64">
        <f t="shared" si="272"/>
        <v>230.40338258821825</v>
      </c>
      <c r="CN183" s="64">
        <f t="shared" si="273"/>
        <v>230.40338258821825</v>
      </c>
      <c r="CO183" s="64">
        <f t="shared" si="274"/>
        <v>0</v>
      </c>
      <c r="CP183" s="64">
        <f t="shared" si="275"/>
        <v>0</v>
      </c>
      <c r="CQ183" s="64">
        <f t="shared" si="276"/>
        <v>0</v>
      </c>
      <c r="CR183" s="64">
        <f t="shared" si="277"/>
        <v>0</v>
      </c>
      <c r="CS183" s="64">
        <f t="shared" si="278"/>
        <v>0</v>
      </c>
      <c r="CT183" s="64">
        <f t="shared" si="279"/>
        <v>0</v>
      </c>
      <c r="CU183" s="64">
        <f t="shared" si="280"/>
        <v>0</v>
      </c>
      <c r="CV183" s="64">
        <f t="shared" si="281"/>
        <v>0</v>
      </c>
      <c r="CX183" s="103">
        <f t="shared" si="282"/>
        <v>234.50581481637656</v>
      </c>
      <c r="CY183" s="103">
        <f t="shared" si="283"/>
        <v>234.50581481637656</v>
      </c>
      <c r="CZ183" s="103">
        <f t="shared" si="284"/>
        <v>0</v>
      </c>
      <c r="DA183" s="103">
        <f t="shared" si="285"/>
        <v>0</v>
      </c>
      <c r="DB183" s="103">
        <f t="shared" si="286"/>
        <v>0</v>
      </c>
      <c r="DC183" s="103">
        <f t="shared" si="287"/>
        <v>0</v>
      </c>
      <c r="DD183" s="103">
        <f t="shared" si="288"/>
        <v>0</v>
      </c>
      <c r="DE183" s="103">
        <f t="shared" si="289"/>
        <v>0</v>
      </c>
      <c r="DF183" s="103">
        <f t="shared" si="290"/>
        <v>0</v>
      </c>
      <c r="DG183" s="103">
        <f t="shared" si="291"/>
        <v>0</v>
      </c>
      <c r="DI183" s="70">
        <f t="shared" si="292"/>
        <v>239.33573878319001</v>
      </c>
      <c r="DJ183" s="70">
        <f t="shared" si="293"/>
        <v>239.33573878319001</v>
      </c>
      <c r="DK183" s="70">
        <f t="shared" si="294"/>
        <v>239.33573878319001</v>
      </c>
      <c r="DL183" s="70">
        <f t="shared" si="295"/>
        <v>0</v>
      </c>
      <c r="DM183" s="70">
        <f t="shared" si="296"/>
        <v>0</v>
      </c>
      <c r="DN183" s="70">
        <f t="shared" si="297"/>
        <v>0</v>
      </c>
      <c r="DO183" s="70">
        <f t="shared" si="298"/>
        <v>0</v>
      </c>
      <c r="DP183" s="70">
        <f t="shared" si="299"/>
        <v>0</v>
      </c>
      <c r="DQ183" s="70">
        <f t="shared" si="300"/>
        <v>0</v>
      </c>
      <c r="DR183" s="70">
        <f t="shared" si="301"/>
        <v>0</v>
      </c>
      <c r="DT183">
        <f t="shared" si="302"/>
        <v>29.861484493199548</v>
      </c>
      <c r="DU183">
        <f t="shared" si="303"/>
        <v>33.806679999278927</v>
      </c>
      <c r="DV183">
        <f t="shared" si="304"/>
        <v>37.98677231476897</v>
      </c>
      <c r="DX183">
        <f t="shared" si="305"/>
        <v>1.4941993716782276</v>
      </c>
      <c r="DY183">
        <f t="shared" si="306"/>
        <v>1.5083888864748267</v>
      </c>
      <c r="DZ183">
        <f t="shared" si="307"/>
        <v>1.5241157193854431</v>
      </c>
      <c r="EB183">
        <f t="shared" si="308"/>
        <v>6.1793030482844244</v>
      </c>
      <c r="EC183">
        <f t="shared" si="309"/>
        <v>15.448257620711061</v>
      </c>
      <c r="ED183">
        <f t="shared" si="310"/>
        <v>0</v>
      </c>
      <c r="EE183">
        <f t="shared" si="311"/>
        <v>0</v>
      </c>
      <c r="EF183">
        <f t="shared" si="312"/>
        <v>0</v>
      </c>
      <c r="EG183">
        <f t="shared" si="313"/>
        <v>0</v>
      </c>
      <c r="EH183">
        <f t="shared" si="314"/>
        <v>0</v>
      </c>
      <c r="EI183">
        <f t="shared" si="315"/>
        <v>0</v>
      </c>
      <c r="EJ183">
        <f t="shared" si="316"/>
        <v>0</v>
      </c>
      <c r="EK183">
        <f t="shared" si="317"/>
        <v>0</v>
      </c>
      <c r="EM183">
        <f t="shared" si="318"/>
        <v>6.2973955975421614</v>
      </c>
      <c r="EN183">
        <f t="shared" si="319"/>
        <v>15.743488993855404</v>
      </c>
      <c r="EO183">
        <f t="shared" si="320"/>
        <v>0</v>
      </c>
      <c r="EP183">
        <f t="shared" si="321"/>
        <v>0</v>
      </c>
      <c r="EQ183">
        <f t="shared" si="322"/>
        <v>0</v>
      </c>
      <c r="ER183">
        <f t="shared" si="323"/>
        <v>0</v>
      </c>
      <c r="ES183">
        <f t="shared" si="324"/>
        <v>0</v>
      </c>
      <c r="ET183">
        <f t="shared" si="325"/>
        <v>0</v>
      </c>
      <c r="EU183">
        <f t="shared" si="326"/>
        <v>0</v>
      </c>
      <c r="EV183">
        <f t="shared" si="327"/>
        <v>0</v>
      </c>
      <c r="EX183">
        <f t="shared" si="328"/>
        <v>6.4355728293312797</v>
      </c>
      <c r="EY183">
        <f t="shared" si="329"/>
        <v>16.088932073328198</v>
      </c>
      <c r="EZ183">
        <f t="shared" si="330"/>
        <v>14.480038865995379</v>
      </c>
      <c r="FA183">
        <f t="shared" si="331"/>
        <v>0</v>
      </c>
      <c r="FB183">
        <f t="shared" si="332"/>
        <v>0</v>
      </c>
      <c r="FC183">
        <f t="shared" si="333"/>
        <v>0</v>
      </c>
      <c r="FD183">
        <f t="shared" si="334"/>
        <v>0</v>
      </c>
      <c r="FE183">
        <f t="shared" si="335"/>
        <v>0</v>
      </c>
      <c r="FF183">
        <f t="shared" si="336"/>
        <v>0</v>
      </c>
      <c r="FG183">
        <f t="shared" si="337"/>
        <v>0</v>
      </c>
      <c r="FJ183">
        <f>IF($W$2=0,0,IF(BF183&lt;=0,0,('LED Curve'!$D$19*(BF183/$W$2)^3+'LED Curve'!$D$20*(BF183/$W$2)^2+'LED Curve'!$D$21*(BF183/$W$2)^1+'LED Curve'!$D$22)*$AC$2*$W$2))</f>
        <v>798.62519425423829</v>
      </c>
      <c r="FK183">
        <f>IF($W$3=0,0,IF(BG183&lt;=0,0,('LED Curve'!$D$19*(BG183/$W$3)^3+'LED Curve'!$D$20*(BG183/$W$3)^2+'LED Curve'!$D$21*(BG183/$W$3)^1+'LED Curve'!$D$22)*$AC$3*$W$3))</f>
        <v>1996.5629856355959</v>
      </c>
      <c r="FL183">
        <f>IF($W$4=0,0,IF(BH183&lt;=0,0,('LED Curve'!$D$19*(BH183/$W$4)^3+'LED Curve'!$D$20*(BH183/$W$4)^2+'LED Curve'!$D$21*(BH183/$W$4)^1+'LED Curve'!$D$22)*$AC$4*$W$4))</f>
        <v>0</v>
      </c>
      <c r="FM183">
        <f>IF($W$5=0,0,IF(BI183&lt;=0,0,('LED Curve'!$D$19*(BI183/$W$5)^3+'LED Curve'!$D$20*(BI183/$W$5)^2+'LED Curve'!$D$21*(BI183/$W$5)^1+'LED Curve'!$D$22)*$AC$5*$W$5))</f>
        <v>0</v>
      </c>
      <c r="FN183">
        <f>IF($W$6=0,0,IF(BJ183&lt;=0,0,('LED Curve'!$D$19*(BJ183/$W$6)^3+'LED Curve'!$D$20*(BJ183/$W$6)^2+'LED Curve'!$D$21*(BJ183/$W$6)^1+'LED Curve'!$D$22)*$AC$6*$W$6))</f>
        <v>0</v>
      </c>
      <c r="FO183">
        <f>IF($Z$2=0,0,IF(BK183&lt;=0,0,('LED Curve'!$D$19*(BK183/$Z$2)^3+'LED Curve'!$D$20*(BK183/$Z$2)^2+'LED Curve'!$D$21*(BK183/$Z$2)^1+'LED Curve'!$D$22)*$AE$2*$Z$2))</f>
        <v>0</v>
      </c>
      <c r="FP183">
        <f>IF($Z$3=0,0,IF(BL183&lt;=0,0,('LED Curve'!$D$19*(BL183/$Z$3)^3+'LED Curve'!$D$20*(BL183/$Z$3)^2+'LED Curve'!$D$21*(BL183/$Z$3)^1+'LED Curve'!$D$22)*$AE$3*$Z$3))</f>
        <v>0</v>
      </c>
      <c r="FQ183">
        <f>IF($Z$4=0,0,IF(BM183&lt;=0,0,('LED Curve'!$D$19*(BM183/$Z$4)^3+'LED Curve'!$D$20*(BM183/$Z$4)^2+'LED Curve'!$D$21*(BM183/$Z$4)^1+'LED Curve'!$D$22)*$AE$4*$Z$4))</f>
        <v>0</v>
      </c>
      <c r="FR183">
        <f>IF($Z$5=0,0,IF(BN183&lt;=0,0,('LED Curve'!$D$19*(BN183/$Z$5)^3+'LED Curve'!$D$20*(BN183/$Z$5)^2+'LED Curve'!$D$21*(BN183/$Z$5)^1+'LED Curve'!$D$22)*$AE$5*$Z$5))</f>
        <v>0</v>
      </c>
      <c r="FS183">
        <f>IF($Z$6=0,0,IF(BO183&lt;=0,0,('LED Curve'!$D$19*(BO183/$Z$6)^3+'LED Curve'!$D$20*(BO183/$Z$6)^2+'LED Curve'!$D$21*(BO183/$Z$6)^1+'LED Curve'!$D$22)*$AE$6*$Z$6))</f>
        <v>0</v>
      </c>
      <c r="FU183">
        <f>IF($W$2=0,0,IF(BQ183&lt;=0,0,('LED Curve'!$D$19*(BQ183/$W$2)^3+'LED Curve'!$D$20*(BQ183/$W$2)^2+'LED Curve'!$D$21*(BQ183/$W$2)^1+'LED Curve'!$D$22)*$AC$2*$W$2))</f>
        <v>807.74925318342252</v>
      </c>
      <c r="FV183">
        <f>IF($W$3=0,0,IF(BR183&lt;=0,0,('LED Curve'!$D$19*(BR183/$W$3)^3+'LED Curve'!$D$20*(BR183/$W$3)^2+'LED Curve'!$D$21*(BR183/$W$3)^1+'LED Curve'!$D$22)*$AC$3*$W$3))</f>
        <v>2019.3731329585562</v>
      </c>
      <c r="FW183">
        <f>IF($W$4=0,0,IF(BS183&lt;=0,0,('LED Curve'!$D$19*(BS183/$W$4)^3+'LED Curve'!$D$20*(BS183/$W$4)^2+'LED Curve'!$D$21*(BS183/$W$4)^1+'LED Curve'!$D$22)*$AC$4*$W$4))</f>
        <v>0</v>
      </c>
      <c r="FX183">
        <f>IF($W$5=0,0,IF(BT183&lt;=0,0,('LED Curve'!$D$19*(BT183/$W$5)^3+'LED Curve'!$D$20*(BT183/$W$5)^2+'LED Curve'!$D$21*(BT183/$W$5)^1+'LED Curve'!$D$22)*$AC$5*$W$5))</f>
        <v>0</v>
      </c>
      <c r="FY183">
        <f>IF($W$6=0,0,IF(BU183&lt;=0,0,('LED Curve'!$D$19*(BU183/$W$6)^3+'LED Curve'!$D$20*(BU183/$W$6)^2+'LED Curve'!$D$21*(BU183/$W$6)^1+'LED Curve'!$D$22)*$AC$6*$W$6))</f>
        <v>0</v>
      </c>
      <c r="FZ183">
        <f>IF($Z$2=0,0,IF(BV183&lt;=0,0,('LED Curve'!$D$19*(BV183/$Z$2)^3+'LED Curve'!$D$20*(BV183/$Z$2)^2+'LED Curve'!$D$21*(BV183/$Z$2)^1+'LED Curve'!$D$22)*$AE$2*$Z$2))</f>
        <v>0</v>
      </c>
      <c r="GA183">
        <f>IF($Z$3=0,0,IF(BW183&lt;=0,0,('LED Curve'!$D$19*(BW183/$Z$3)^3+'LED Curve'!$D$20*(BW183/$Z$3)^2+'LED Curve'!$D$21*(BW183/$Z$3)^1+'LED Curve'!$D$22)*$AE$3*$Z$3))</f>
        <v>0</v>
      </c>
      <c r="GB183">
        <f>IF($Z$4=0,0,IF(BX183&lt;=0,0,('LED Curve'!$D$19*(BX183/$Z$4)^3+'LED Curve'!$D$20*(BX183/$Z$4)^2+'LED Curve'!$D$21*(BX183/$Z$4)^1+'LED Curve'!$D$22)*$AE$4*$Z$4))</f>
        <v>0</v>
      </c>
      <c r="GC183">
        <f>IF($Z$5=0,0,IF(BY183&lt;=0,0,('LED Curve'!$D$19*(BY183/$Z$5)^3+'LED Curve'!$D$20*(BY183/$Z$5)^2+'LED Curve'!$D$21*(BY183/$Z$5)^1+'LED Curve'!$D$22)*$AE$5*$Z$5))</f>
        <v>0</v>
      </c>
      <c r="GD183">
        <f>IF($Z$6=0,0,IF(BZ183&lt;=0,0,('LED Curve'!$D$19*(BZ183/$Z$6)^3+'LED Curve'!$D$20*(BZ183/$Z$6)^2+'LED Curve'!$D$21*(BZ183/$Z$6)^1+'LED Curve'!$D$22)*$AE$6*$Z$6))</f>
        <v>0</v>
      </c>
      <c r="GF183">
        <f>IF($W$2=0,0,IF(CB183&lt;=0,0,('LED Curve'!$D$19*(CB183/$W$2)^3+'LED Curve'!$D$20*(CB183/$W$2)^2+'LED Curve'!$D$21*(CB183/$W$2)^1+'LED Curve'!$D$22)*$AC$2*$W$2))</f>
        <v>818.18477249375007</v>
      </c>
      <c r="GG183">
        <f>IF($W$3=0,0,IF(CC183&lt;=0,0,('LED Curve'!$D$19*(CC183/$W$3)^3+'LED Curve'!$D$20*(CC183/$W$3)^2+'LED Curve'!$D$21*(CC183/$W$3)^1+'LED Curve'!$D$22)*$AC$3*$W$3))</f>
        <v>2045.4619312343752</v>
      </c>
      <c r="GH183">
        <f>IF($W$4=0,0,IF(CD183&lt;=0,0,('LED Curve'!$D$19*(CD183/$W$4)^3+'LED Curve'!$D$20*(CD183/$W$4)^2+'LED Curve'!$D$21*(CD183/$W$4)^1+'LED Curve'!$D$22)*$AC$4*$W$4))</f>
        <v>1840.9157381109376</v>
      </c>
      <c r="GI183">
        <f>IF($W$5=0,0,IF(CE183&lt;=0,0,('LED Curve'!$D$19*(CE183/$W$5)^3+'LED Curve'!$D$20*(CE183/$W$5)^2+'LED Curve'!$D$21*(CE183/$W$5)^1+'LED Curve'!$D$22)*$AC$5*$W$5))</f>
        <v>0</v>
      </c>
      <c r="GJ183">
        <f>IF($W$6=0,0,IF(CF183&lt;=0,0,('LED Curve'!$D$19*(CF183/$W$6)^3+'LED Curve'!$D$20*(CF183/$W$6)^2+'LED Curve'!$D$21*(CF183/$W$6)^1+'LED Curve'!$D$22)*$AC$6*$W$6))</f>
        <v>0</v>
      </c>
      <c r="GK183">
        <f>IF($Z$2=0,0,IF(CG183&lt;=0,0,('LED Curve'!$D$19*(CG183/$Z$2)^3+'LED Curve'!$D$20*(CG183/$Z$2)^2+'LED Curve'!$D$21*(CG183/$Z$2)^1+'LED Curve'!$D$22)*$AE$2*$Z$2))</f>
        <v>0</v>
      </c>
      <c r="GL183">
        <f>IF($Z$3=0,0,IF(CH183&lt;=0,0,('LED Curve'!$D$19*(CH183/$Z$3)^3+'LED Curve'!$D$20*(CH183/$Z$3)^2+'LED Curve'!$D$21*(CH183/$Z$3)^1+'LED Curve'!$D$22)*$AE$3*$Z$3))</f>
        <v>0</v>
      </c>
      <c r="GM183">
        <f>IF($Z$4=0,0,IF(CI183&lt;=0,0,('LED Curve'!$D$19*(CI183/$Z$4)^3+'LED Curve'!$D$20*(CI183/$Z$4)^2+'LED Curve'!$D$21*(CI183/$Z$4)^1+'LED Curve'!$D$22)*$AE$4*$Z$4))</f>
        <v>0</v>
      </c>
      <c r="GN183">
        <f>IF($Z$5=0,0,IF(CJ183&lt;=0,0,('LED Curve'!$D$19*(CJ183/$Z$5)^3+'LED Curve'!$D$20*(CJ183/$Z$5)^2+'LED Curve'!$D$21*(CJ183/$Z$5)^1+'LED Curve'!$D$22)*$AE$5*$Z$5))</f>
        <v>0</v>
      </c>
      <c r="GO183">
        <f>IF($Z$6=0,0,IF(CK183&lt;=0,0,('LED Curve'!$D$19*(CK183/$Z$6)^3+'LED Curve'!$D$20*(CK183/$Z$6)^2+'LED Curve'!$D$21*(CK183/$Z$6)^1+'LED Curve'!$D$22)*$AE$6*$Z$6))</f>
        <v>0</v>
      </c>
      <c r="GQ183">
        <f t="shared" si="338"/>
        <v>2795.1881798898339</v>
      </c>
      <c r="GR183">
        <f t="shared" si="266"/>
        <v>1030.2922944722559</v>
      </c>
      <c r="GS183">
        <f t="shared" si="339"/>
        <v>2827.1223861419785</v>
      </c>
      <c r="GT183">
        <f t="shared" si="267"/>
        <v>518.8964693028629</v>
      </c>
      <c r="GU183">
        <f t="shared" si="340"/>
        <v>4704.5624418390635</v>
      </c>
      <c r="GV183">
        <f t="shared" si="268"/>
        <v>2142.4503972807261</v>
      </c>
    </row>
    <row r="184" spans="1:204" ht="16.899999999999999">
      <c r="A184">
        <v>173</v>
      </c>
      <c r="B184">
        <f t="shared" si="229"/>
        <v>5.6315104166666666E-3</v>
      </c>
      <c r="C184" s="50">
        <f t="shared" si="230"/>
        <v>128.63179053251298</v>
      </c>
      <c r="D184" s="50">
        <f t="shared" si="231"/>
        <v>143.07976725834777</v>
      </c>
      <c r="E184" s="50">
        <f t="shared" si="232"/>
        <v>157.52774398418254</v>
      </c>
      <c r="G184" s="52">
        <f t="shared" si="233"/>
        <v>2.0417744528970312</v>
      </c>
      <c r="H184" s="52">
        <f t="shared" si="234"/>
        <v>2.2711074167991709</v>
      </c>
      <c r="I184" s="52">
        <f t="shared" si="235"/>
        <v>2.5004403807013098</v>
      </c>
      <c r="J184" s="52">
        <f>IF(C184&lt;Calculation!D$19,0,G184)</f>
        <v>2.0417744528970312</v>
      </c>
      <c r="K184" s="52">
        <f>IF(D184&lt;Calculation!D$19,0,H184)</f>
        <v>2.2711074167991709</v>
      </c>
      <c r="L184" s="52">
        <f>IF(E184&lt;Calculation!D$19,0,I184)</f>
        <v>2.5004403807013098</v>
      </c>
      <c r="M184" s="52">
        <f>IF(IF(C184&lt;Calculation!D$19,0,C184*(R$3/(R$2+R$3)))&gt;0,$H$2*SIN(2*PI()*$E$2*B184)+$H$5,0)</f>
        <v>2.0581789473884045</v>
      </c>
      <c r="N184" s="52">
        <f>IF(IF(D184&lt;Calculation!D$19,0,D184*(R$3/(R$2+R$3)))&gt;0,$J$2*SIN(2*PI()*$E$2*B184)+$J$5,0)</f>
        <v>2.0933840045634335</v>
      </c>
      <c r="O184" s="52">
        <f>IF(IF(E184&lt;Calculation!D$19,0,E184*(R$3/(R$2+R$3)))&gt;0,$L$2*SIN(2*PI()*$E$2*B184)+$L$5,0)</f>
        <v>2.135136487386359</v>
      </c>
      <c r="Q184" s="55">
        <f>(M184/Design!C$43)*10^3</f>
        <v>228.68654970982271</v>
      </c>
      <c r="R184" s="55">
        <f>(N184/Design!C$43)*10^3</f>
        <v>232.59822272927039</v>
      </c>
      <c r="S184" s="55">
        <f>(O184/Design!C$43)*10^3</f>
        <v>237.23738748737321</v>
      </c>
      <c r="U184" s="55">
        <f>(($H$2*SIN(2*PI()*$E$2*B184)+$H$5)/Design!C$43)*10^3</f>
        <v>228.68654970982271</v>
      </c>
      <c r="V184" s="55">
        <f>(($J$2*SIN(2*PI()*$E$2*B184)+$J$5)/Design!C$43)*10^3</f>
        <v>232.59822272927039</v>
      </c>
      <c r="W184" s="55">
        <f>(($L$2*SIN(2*PI()*$E$2*B184)+$L$5)/Design!C$43)*10^3</f>
        <v>237.23738748737321</v>
      </c>
      <c r="Y184" s="99">
        <f>IF(C184&lt;('LED Curve'!$D$14*(U184/$W$2)^3+'LED Curve'!$D$15*(U184/$W$2)^2+'LED Curve'!$D$16*(U184/$W$2)^1+'LED Curve'!$D$17)*$AC$2+((R$5-1)*Design!C$18),0,         ('LED Curve'!$D$14*(U184/$W$2)^3+'LED Curve'!$D$15*(U184/$W$2)^2+'LED Curve'!$D$16*(U184/$W$2)^1+'LED Curve'!$D$17)*$AC$2)</f>
        <v>26.803949069618604</v>
      </c>
      <c r="Z184" s="99">
        <f>IF(Y184=0,0,IF(C184&lt;Y184+('LED Curve'!$D$14*(U184/$W$3)^3+'LED Curve'!$D$15*(U184/$W$3)^2+'LED Curve'!$D$16*(U184/$W$3)^1+'LED Curve'!$D$17)*$AC$3+((R$5-2)*Design!C$18),0,         ('LED Curve'!$D$14*(U184/$W$3)^3+'LED Curve'!$D$15*(U184/$W$3)^2+'LED Curve'!$D$16*(U184/$W$3)^1+'LED Curve'!$D$17)*$AC$3))</f>
        <v>67.009872674046505</v>
      </c>
      <c r="AA184" s="99">
        <f>IF(Z184=0,0,IF(C184&lt;(SUM(Y184:Z184)+('LED Curve'!$D$14*(U184/$W$4)^3+'LED Curve'!$D$15*(U184/$W$4)^2+'LED Curve'!$D$16*(U184/$W$4)^1+'LED Curve'!$D$17)*$AC$4+((R$5-3)*Design!C$18)),0,         ('LED Curve'!$D$14*(U184/$W$4)^3+'LED Curve'!$D$15*(U184/$W$4)^2+'LED Curve'!$D$16*(U184/$W$4)^1+'LED Curve'!$D$17)*$AC$4))</f>
        <v>0</v>
      </c>
      <c r="AB184" s="99">
        <f>IF(AA184=0,0,IF(C184&lt;(SUM(Y184:AA184)+('LED Curve'!$D$14*(U184/$W$5)^3+'LED Curve'!$D$15*(U184/$W$5)^2+'LED Curve'!$D$16*(U184/$W$5)^1+'LED Curve'!$D$17)*$AC$5+((R$5-4)*Design!C$18)),0,         ('LED Curve'!$D$14*(U184/$W$5)^3+'LED Curve'!$D$15*(U184/$W$5)^2+'LED Curve'!$D$16*(U184/$W$5)^1+'LED Curve'!$D$17)*$AC$5))</f>
        <v>0</v>
      </c>
      <c r="AC184" s="99">
        <f>IF(AB184=0,0,IF(C184&lt;(SUM(Y184:AB184)+ ('LED Curve'!$D$14*(U184/$W$6)^3+'LED Curve'!$D$15*(U184/$W$6)^2+'LED Curve'!$D$16*(U184/$W$6)^1+'LED Curve'!$D$17)*$AC$6+((R$5-5)*Design!C$18)),0,         ('LED Curve'!$D$14*(U184/$W$6)^3+'LED Curve'!$D$15*(U184/$W$6)^2+'LED Curve'!$D$16*(U184/$W$6)^1+'LED Curve'!$D$17)*$AC$6))</f>
        <v>0</v>
      </c>
      <c r="AD184" s="99">
        <f>IF(AC184=0,0,IF(C184&lt;(SUM(Y184:AC184)+('LED Curve'!$D$14*(U184/$Z$2)^3+'LED Curve'!$D$15*(U184/$Z$2)^2+'LED Curve'!$D$16*(U184/$Z$2)^1+'LED Curve'!$D$17)*$AE$2+((R$5-6)*Design!C$18)),0,         ('LED Curve'!$D$14*(U184/$Z$2)^3+'LED Curve'!$D$15*(U184/$Z$2)^2+'LED Curve'!$D$16*(U184/$Z$2)^1+'LED Curve'!$D$17)*$AE$2))</f>
        <v>0</v>
      </c>
      <c r="AE184" s="99">
        <f>IF(AD184=0,0,IF(C184&lt;(SUM(Y184:AD184)+('LED Curve'!$D$14*(U184/$Z$3)^3+'LED Curve'!$D$15*(U184/$Z$3)^2+'LED Curve'!$D$16*(U184/$Z$3)^1+'LED Curve'!$D$17)*$AE$3+((R$5-7)*Design!C$18)),0,         ('LED Curve'!$D$14*(U184/$Z$3)^3+'LED Curve'!$D$15*(U184/$Z$3)^2+'LED Curve'!$D$16*(U184/$Z$3)^1+'LED Curve'!$D$17)*$AE$3))</f>
        <v>0</v>
      </c>
      <c r="AF184" s="99">
        <f>IF(AE184=0,0,IF(C184&lt;(SUM(Y184:AE184)+('LED Curve'!$D$14*(U184/$Z$4)^3+'LED Curve'!$D$15*(U184/$Z$4)^2+'LED Curve'!$D$16*(U184/$Z$4)^1+'LED Curve'!$D$17)*$AE$4+((R$5-8)*Design!C$18)),0,         ('LED Curve'!$D$14*(U184/$Z$4)^3+'LED Curve'!$D$15*(U184/$Z$4)^2+'LED Curve'!$D$16*(U184/$Z$4)^1+'LED Curve'!$D$17)*$AE$4))</f>
        <v>0</v>
      </c>
      <c r="AG184" s="99">
        <f>IF(AF184=0,0,IF(C184&lt;(SUM(Y184:AF184)+('LED Curve'!$D$14*(U184/$Z$5)^3+'LED Curve'!$D$15*(U184/$Z$5)^2+'LED Curve'!$D$16*(U184/$Z$5)^1+'LED Curve'!$D$17)*$AE$5+((R$5-9)*Design!C$18)),0,         ('LED Curve'!$D$14*(U184/$Z$5)^3+'LED Curve'!$D$15*(U184/$Z$5)^2+'LED Curve'!$D$16*(U184/$Z$5)^1+'LED Curve'!$D$17)*$AE$5))</f>
        <v>0</v>
      </c>
      <c r="AH184" s="99">
        <f>IF(AG184=0,0,IF(C184&lt;(SUM(Y184:AG184)+('LED Curve'!$D$14*(U184/$Z$6)^3+'LED Curve'!$D$15*(U184/$Z$6)^2+'LED Curve'!$D$16*(U184/$Z$6)^1+'LED Curve'!$D$17)*$AE$6+((R$5-10)*Design!C$18)),0,         ('LED Curve'!$D$14*(U184/$Z$6)^3+'LED Curve'!$D$15*(U184/$Z$6)^2+'LED Curve'!$D$16*(U184/$Z$6)^1+'LED Curve'!$D$17)*$AE$6))</f>
        <v>0</v>
      </c>
      <c r="AI184">
        <f t="shared" si="269"/>
        <v>93.813821743665102</v>
      </c>
      <c r="AJ184" s="57">
        <f>IF(D184&lt;('LED Curve'!$D$14*(V184/$W$2)^3+'LED Curve'!$D$15*(V184/$W$2)^2+'LED Curve'!$D$16*(V184/$W$2)^1+'LED Curve'!$D$17)*$AC$2+((R$5-1)*Design!C$18),0,         ('LED Curve'!$D$14*(V184/$W$2)^3+'LED Curve'!$D$15*(V184/$W$2)^2+'LED Curve'!$D$16*(V184/$W$2)^1+'LED Curve'!$D$17)*$AC$2)</f>
        <v>26.838390122089741</v>
      </c>
      <c r="AK184" s="57">
        <f>IF(AJ184=0,0,IF(D184&lt;AJ184+('LED Curve'!$D$14*(V184/$W$3)^3+'LED Curve'!$D$15*(V184/$W$3)^2+'LED Curve'!$D$16*(V184/$W$3)^1+'LED Curve'!$D$17)*$AC$3+((R$5-1)*Design!C$18),0,         ('LED Curve'!$D$14*(V184/$W$3)^3+'LED Curve'!$D$15*(V184/$W$3)^2+'LED Curve'!$D$16*(V184/$W$3)^1+'LED Curve'!$D$17)*$AC$3))</f>
        <v>67.095975305224357</v>
      </c>
      <c r="AL184" s="57">
        <f>IF(AK184=0,0,IF(D184&lt;(SUM(AJ184:AK184)+('LED Curve'!$D$14*(V184/$W$4)^3+'LED Curve'!$D$15*(V184/$W$4)^2+'LED Curve'!$D$16*(V184/$W$4)^1+'LED Curve'!$D$17)*$AC$4+((R$5-1)*Design!C$18)),0,         ('LED Curve'!$D$14*(V184/$W$4)^3+'LED Curve'!$D$15*(V184/$W$4)^2+'LED Curve'!$D$16*(V184/$W$4)^1+'LED Curve'!$D$17)*$AC$4))</f>
        <v>0</v>
      </c>
      <c r="AM184" s="57">
        <f>IF(AL184=0,0,IF(D184&lt;(SUM(AJ184:AL184)+('LED Curve'!$D$14*(V184/$W$5)^3+'LED Curve'!$D$15*(V184/$W$5)^2+'LED Curve'!$D$16*(V184/$W$5)^1+'LED Curve'!$D$17)*$AC$5+((R$5-1)*Design!C$18)),0,         ('LED Curve'!$D$14*(V184/$W$5)^3+'LED Curve'!$D$15*(V184/$W$5)^2+'LED Curve'!$D$16*(V184/$W$5)^1+'LED Curve'!$D$17)*$AC$5))</f>
        <v>0</v>
      </c>
      <c r="AN184" s="57">
        <f>IF(AM184=0,0,IF(D184&lt;(SUM(AJ184:AM184)+ ('LED Curve'!$D$14*(V184/$W$6)^3+'LED Curve'!$D$15*(V184/$W$6)^2+'LED Curve'!$D$16*(V184/$W$6)^1+'LED Curve'!$D$17)*$AC$6+((R$5-1)*Design!C$18)),0,         ('LED Curve'!$D$14*(V184/$W$6)^3+'LED Curve'!$D$15*(V184/$W$6)^2+'LED Curve'!$D$16*(V184/$W$6)^1+'LED Curve'!$D$17)*$AC$6))</f>
        <v>0</v>
      </c>
      <c r="AO184" s="57">
        <f>IF(AN184=0,0,IF(D184&lt;(SUM(AJ184:AN184)+('LED Curve'!$D$14*(V184/$Z$2)^3+'LED Curve'!$D$15*(V184/$Z$2)^2+'LED Curve'!$D$16*(V184/$Z$2)^1+'LED Curve'!$D$17)*$AE$2+((R$5-1)*Design!C$18)),0,         ('LED Curve'!$D$14*(V184/$Z$2)^3+'LED Curve'!$D$15*(V184/$Z$2)^2+'LED Curve'!$D$16*(V184/$Z$2)^1+'LED Curve'!$D$17)*$AE$2))</f>
        <v>0</v>
      </c>
      <c r="AP184" s="57">
        <f>IF(AO184=0,0,IF(D184&lt;(SUM(AJ184:AO184)+('LED Curve'!$D$14*(V184/$Z$3)^3+'LED Curve'!$D$15*(V184/$Z$3)^2+'LED Curve'!$D$16*(V184/$Z$3)^1+'LED Curve'!$D$17)*$AE$3+((R$5-1)*Design!C$18)),0,         ('LED Curve'!$D$14*(V184/$Z$3)^3+'LED Curve'!$D$15*(V184/$Z$3)^2+'LED Curve'!$D$16*(V184/$Z$3)^1+'LED Curve'!$D$17)*$AE$3))</f>
        <v>0</v>
      </c>
      <c r="AQ184" s="57">
        <f>IF(AP184=0,0,IF(D184&lt;(SUM(AJ184:AP184)+('LED Curve'!$D$14*(V184/$Z$4)^3+'LED Curve'!$D$15*(V184/$Z$4)^2+'LED Curve'!$D$16*(V184/$Z$4)^1+'LED Curve'!$D$17)*$AE$4+((R$5-1)*Design!C$18)),0,         ('LED Curve'!$D$14*(V184/$Z$4)^3+'LED Curve'!$D$15*(V184/$Z$4)^2+'LED Curve'!$D$16*(V184/$Z$4)^1+'LED Curve'!$D$17)*$AE$4))</f>
        <v>0</v>
      </c>
      <c r="AR184" s="57">
        <f>IF(AQ184=0,0,IF(D184&lt;(SUM(AJ184:AQ184)+('LED Curve'!$D$14*(V184/$Z$5)^3+'LED Curve'!$D$15*(V184/$Z$5)^2+'LED Curve'!$D$16*(V184/$Z$5)^1+'LED Curve'!$D$17)*$AE$5+((R$5-1)*Design!C$18)),0,         ('LED Curve'!$D$14*(V184/$Z$5)^3+'LED Curve'!$D$15*(V184/$Z$5)^2+'LED Curve'!$D$16*(V184/$Z$5)^1+'LED Curve'!$D$17)*$AE$5))</f>
        <v>0</v>
      </c>
      <c r="AS184" s="57">
        <f>IF(AR184=0,0,IF(D184&lt;(SUM(AJ184:AR184)+('LED Curve'!$D$14*(V184/$Z$6)^3+'LED Curve'!$D$15*(V184/$Z$6)^2+'LED Curve'!$D$16*(V184/$Z$6)^1+'LED Curve'!$D$17)*$AE$6+((R$5-1)*Design!C$18)),0,         ('LED Curve'!$D$14*(V184/$Z$6)^3+'LED Curve'!$D$15*(V184/$Z$6)^2+'LED Curve'!$D$16*(V184/$Z$6)^1+'LED Curve'!$D$17)*$AE$6))</f>
        <v>0</v>
      </c>
      <c r="AU184" s="59">
        <f>IF(E184&lt;('LED Curve'!$D$14*(W184/$W$2)^3+'LED Curve'!$D$15*(W184/$W$2)^2+'LED Curve'!$D$16*(W184/$W$2)^1+'LED Curve'!$D$17)*$AC$2+((R$5-1)*Design!C$18),0,         ('LED Curve'!$D$14*(W184/$W$2)^3+'LED Curve'!$D$15*(W184/$W$2)^2+'LED Curve'!$D$16*(W184/$W$2)^1+'LED Curve'!$D$17)*$AC$2)</f>
        <v>26.874612337445186</v>
      </c>
      <c r="AV184" s="59">
        <f>IF(AU184=0,0,IF(E184&lt;AU184+('LED Curve'!$D$14*(W184/$W$3)^3+'LED Curve'!$D$15*(W184/$W$3)^2+'LED Curve'!$D$16*(W184/$W$3)^1+'LED Curve'!$D$17)*$AC$3+((R$5-2)*Design!C$18),0,         ('LED Curve'!$D$14*(W184/$W$3)^3+'LED Curve'!$D$15*(W184/$W$3)^2+'LED Curve'!$D$16*(W184/$W$3)^1+'LED Curve'!$D$17)*$AC$3))</f>
        <v>67.186530843612957</v>
      </c>
      <c r="AW184" s="59">
        <f>IF(AV184=0,0,IF(E184&lt;(SUM(AU184:AV184)+('LED Curve'!$D$14*(W184/$W$4)^3+'LED Curve'!$D$15*(W184/$W$4)^2+'LED Curve'!$D$16*(W184/$W$4)^1+'LED Curve'!$D$17)*$AC$4+((R$5-3)*Design!C$18)),0,         ('LED Curve'!$D$14*(W184/$W$4)^3+'LED Curve'!$D$15*(W184/$W$4)^2+'LED Curve'!$D$16*(W184/$W$4)^1+'LED Curve'!$D$17)*$AC$4))</f>
        <v>60.467877759251664</v>
      </c>
      <c r="AX184" s="59">
        <f>IF(AW184=0,0,IF(E184&lt;(SUM(AU184:AW184)+('LED Curve'!$D$14*(W184/$W$5)^3+'LED Curve'!$D$15*(W184/$W$5)^2+'LED Curve'!$D$16*(W184/$W$5)^1+'LED Curve'!$D$17)*$AC$5+((R$5-4)*Design!C$18)),0,         ('LED Curve'!$D$14*(W184/$W$5)^3+'LED Curve'!$D$15*(W184/$W$5)^2+'LED Curve'!$D$16*(W184/$W$5)^1+'LED Curve'!$D$17)*$AC$5))</f>
        <v>0</v>
      </c>
      <c r="AY184" s="59">
        <f>IF(AX184=0,0,IF(E184&lt;(SUM(AU184:AX184)+ ('LED Curve'!$D$14*(W184/$W$6)^3+'LED Curve'!$D$15*(W184/$W$6)^2+'LED Curve'!$D$16*(W184/$W$6)^1+'LED Curve'!$D$17)*$AC$6+((R$5-5)*Design!C$18)),0,         ('LED Curve'!$D$14*(W184/$W$6)^3+'LED Curve'!$D$15*(W184/$W$6)^2+'LED Curve'!$D$16*(W184/$W$6)^1+'LED Curve'!$D$17)*$AC$6))</f>
        <v>0</v>
      </c>
      <c r="AZ184" s="59">
        <f>IF(AY184=0,0,IF(E184&lt;(SUM(AU184:AY184)+('LED Curve'!$D$14*(W184/$Z$2)^3+'LED Curve'!$D$15*(W184/$Z$2)^2+'LED Curve'!$D$16*(W184/$Z$2)^1+'LED Curve'!$D$17)*$AE$2+((R$5-6)*Design!C$18)),0,         ('LED Curve'!$D$14*(W184/$Z$2)^3+'LED Curve'!$D$15*(W184/$Z$2)^2+'LED Curve'!$D$16*(W184/$Z$2)^1+'LED Curve'!$D$17)*$AE$2))</f>
        <v>0</v>
      </c>
      <c r="BA184" s="59">
        <f>IF(AZ184=0,0,IF(E184&lt;(SUM(AU184:AZ184)+('LED Curve'!$D$14*(W184/$Z$3)^3+'LED Curve'!$D$15*(W184/$Z$3)^2+'LED Curve'!$D$16*(W184/$Z$3)^1+'LED Curve'!$D$17)*$AE$3+((R$5-7)*Design!C$18)),0,         ('LED Curve'!$D$14*(W184/$Z$3)^3+'LED Curve'!$D$15*(W184/$Z$3)^2+'LED Curve'!$D$16*(W184/$Z$3)^1+'LED Curve'!$D$17)*$AE$3))</f>
        <v>0</v>
      </c>
      <c r="BB184" s="59">
        <f>IF(BA184=0,0,IF(E184&lt;(SUM(AU184:BA184)+('LED Curve'!$D$14*(W184/$Z$4)^3+'LED Curve'!$D$15*(W184/$Z$4)^2+'LED Curve'!$D$16*(W184/$Z$4)^1+'LED Curve'!$D$17)*$AE$4+((R$5-8)*Design!C$18)),0,         ('LED Curve'!$D$14*(W184/$Z$4)^3+'LED Curve'!$D$15*(W184/$Z$4)^2+'LED Curve'!$D$16*(W184/$Z$4)^1+'LED Curve'!$D$17)*$AE$4))</f>
        <v>0</v>
      </c>
      <c r="BC184" s="59">
        <f>IF(BB184=0,0,IF(E184&lt;(SUM(AU184:BB184)+('LED Curve'!$D$14*(W184/$Z$5)^3+'LED Curve'!$D$15*(W184/$Z$5)^2+'LED Curve'!$D$16*(W184/$Z$5)^1+'LED Curve'!$D$17)*$AE$5+((R$5-9)*Design!C$18)),0,         ('LED Curve'!$D$14*(W184/$Z$5)^3+'LED Curve'!$D$15*(W184/$Z$5)^2+'LED Curve'!$D$16*(W184/$Z$5)^1+'LED Curve'!$D$17)*$AE$5))</f>
        <v>0</v>
      </c>
      <c r="BD184" s="59">
        <f>IF(BC184=0,0,IF(E184&lt;(SUM(AU184:BC184)+('LED Curve'!$D$14*(W184/$Z$6)^3+'LED Curve'!$D$15*(W184/$Z$6)^2+'LED Curve'!$D$16*(W184/$Z$6)^1+'LED Curve'!$D$17)*$AE$6+((R$5-10)*Design!C$18)),0,         ('LED Curve'!$D$14*(W184/$Z$6)^3+'LED Curve'!$D$15*(W184/$Z$6)^2+'LED Curve'!$D$16*(W184/$Z$6)^1+'LED Curve'!$D$17)*$AE$6))</f>
        <v>0</v>
      </c>
      <c r="BE184">
        <f t="shared" si="270"/>
        <v>154.52902094030981</v>
      </c>
      <c r="BF184" s="64">
        <f t="shared" si="236"/>
        <v>228.68654970982271</v>
      </c>
      <c r="BG184" s="64">
        <f t="shared" si="237"/>
        <v>228.68654970982271</v>
      </c>
      <c r="BH184" s="64">
        <f t="shared" si="238"/>
        <v>0</v>
      </c>
      <c r="BI184" s="64">
        <f t="shared" si="239"/>
        <v>0</v>
      </c>
      <c r="BJ184" s="64">
        <f t="shared" si="240"/>
        <v>0</v>
      </c>
      <c r="BK184" s="64">
        <f t="shared" si="241"/>
        <v>0</v>
      </c>
      <c r="BL184" s="64">
        <f t="shared" si="242"/>
        <v>0</v>
      </c>
      <c r="BM184" s="64">
        <f t="shared" si="243"/>
        <v>0</v>
      </c>
      <c r="BN184" s="64">
        <f t="shared" si="244"/>
        <v>0</v>
      </c>
      <c r="BO184" s="64">
        <f t="shared" si="245"/>
        <v>0</v>
      </c>
      <c r="BQ184" s="67">
        <f t="shared" si="246"/>
        <v>232.59822272927039</v>
      </c>
      <c r="BR184" s="67">
        <f t="shared" si="247"/>
        <v>232.59822272927039</v>
      </c>
      <c r="BS184" s="67">
        <f t="shared" si="248"/>
        <v>0</v>
      </c>
      <c r="BT184" s="67">
        <f t="shared" si="249"/>
        <v>0</v>
      </c>
      <c r="BU184" s="67">
        <f t="shared" si="250"/>
        <v>0</v>
      </c>
      <c r="BV184" s="67">
        <f t="shared" si="251"/>
        <v>0</v>
      </c>
      <c r="BW184" s="67">
        <f t="shared" si="252"/>
        <v>0</v>
      </c>
      <c r="BX184" s="67">
        <f t="shared" si="253"/>
        <v>0</v>
      </c>
      <c r="BY184" s="67">
        <f t="shared" si="254"/>
        <v>0</v>
      </c>
      <c r="BZ184" s="67">
        <f t="shared" si="255"/>
        <v>0</v>
      </c>
      <c r="CB184" s="70">
        <f t="shared" si="256"/>
        <v>237.23738748737321</v>
      </c>
      <c r="CC184" s="70">
        <f t="shared" si="257"/>
        <v>237.23738748737321</v>
      </c>
      <c r="CD184" s="70">
        <f t="shared" si="258"/>
        <v>237.23738748737321</v>
      </c>
      <c r="CE184" s="70">
        <f t="shared" si="259"/>
        <v>0</v>
      </c>
      <c r="CF184" s="70">
        <f t="shared" si="260"/>
        <v>0</v>
      </c>
      <c r="CG184" s="70">
        <f t="shared" si="261"/>
        <v>0</v>
      </c>
      <c r="CH184" s="70">
        <f t="shared" si="262"/>
        <v>0</v>
      </c>
      <c r="CI184" s="70">
        <f t="shared" si="263"/>
        <v>0</v>
      </c>
      <c r="CJ184" s="70">
        <f t="shared" si="264"/>
        <v>0</v>
      </c>
      <c r="CK184" s="70">
        <f t="shared" si="265"/>
        <v>0</v>
      </c>
      <c r="CL184">
        <f t="shared" si="271"/>
        <v>711.71216246211964</v>
      </c>
      <c r="CM184" s="64">
        <f t="shared" si="272"/>
        <v>228.68654970982271</v>
      </c>
      <c r="CN184" s="64">
        <f t="shared" si="273"/>
        <v>228.68654970982271</v>
      </c>
      <c r="CO184" s="64">
        <f t="shared" si="274"/>
        <v>0</v>
      </c>
      <c r="CP184" s="64">
        <f t="shared" si="275"/>
        <v>0</v>
      </c>
      <c r="CQ184" s="64">
        <f t="shared" si="276"/>
        <v>0</v>
      </c>
      <c r="CR184" s="64">
        <f t="shared" si="277"/>
        <v>0</v>
      </c>
      <c r="CS184" s="64">
        <f t="shared" si="278"/>
        <v>0</v>
      </c>
      <c r="CT184" s="64">
        <f t="shared" si="279"/>
        <v>0</v>
      </c>
      <c r="CU184" s="64">
        <f t="shared" si="280"/>
        <v>0</v>
      </c>
      <c r="CV184" s="64">
        <f t="shared" si="281"/>
        <v>0</v>
      </c>
      <c r="CX184" s="103">
        <f t="shared" si="282"/>
        <v>232.59822272927039</v>
      </c>
      <c r="CY184" s="103">
        <f t="shared" si="283"/>
        <v>232.59822272927039</v>
      </c>
      <c r="CZ184" s="103">
        <f t="shared" si="284"/>
        <v>0</v>
      </c>
      <c r="DA184" s="103">
        <f t="shared" si="285"/>
        <v>0</v>
      </c>
      <c r="DB184" s="103">
        <f t="shared" si="286"/>
        <v>0</v>
      </c>
      <c r="DC184" s="103">
        <f t="shared" si="287"/>
        <v>0</v>
      </c>
      <c r="DD184" s="103">
        <f t="shared" si="288"/>
        <v>0</v>
      </c>
      <c r="DE184" s="103">
        <f t="shared" si="289"/>
        <v>0</v>
      </c>
      <c r="DF184" s="103">
        <f t="shared" si="290"/>
        <v>0</v>
      </c>
      <c r="DG184" s="103">
        <f t="shared" si="291"/>
        <v>0</v>
      </c>
      <c r="DI184" s="70">
        <f t="shared" si="292"/>
        <v>237.23738748737321</v>
      </c>
      <c r="DJ184" s="70">
        <f t="shared" si="293"/>
        <v>237.23738748737321</v>
      </c>
      <c r="DK184" s="70">
        <f t="shared" si="294"/>
        <v>237.23738748737321</v>
      </c>
      <c r="DL184" s="70">
        <f t="shared" si="295"/>
        <v>0</v>
      </c>
      <c r="DM184" s="70">
        <f t="shared" si="296"/>
        <v>0</v>
      </c>
      <c r="DN184" s="70">
        <f t="shared" si="297"/>
        <v>0</v>
      </c>
      <c r="DO184" s="70">
        <f t="shared" si="298"/>
        <v>0</v>
      </c>
      <c r="DP184" s="70">
        <f t="shared" si="299"/>
        <v>0</v>
      </c>
      <c r="DQ184" s="70">
        <f t="shared" si="300"/>
        <v>0</v>
      </c>
      <c r="DR184" s="70">
        <f t="shared" si="301"/>
        <v>0</v>
      </c>
      <c r="DT184">
        <f t="shared" si="302"/>
        <v>29.416360359877032</v>
      </c>
      <c r="DU184">
        <f t="shared" si="303"/>
        <v>33.280099572809348</v>
      </c>
      <c r="DV184">
        <f t="shared" si="304"/>
        <v>37.371470439587242</v>
      </c>
      <c r="DX184">
        <f t="shared" si="305"/>
        <v>1.5046604052917896</v>
      </c>
      <c r="DY184">
        <f t="shared" si="306"/>
        <v>1.5190325331636922</v>
      </c>
      <c r="DZ184">
        <f t="shared" si="307"/>
        <v>1.5349751330699937</v>
      </c>
      <c r="EB184">
        <f t="shared" si="308"/>
        <v>6.1297026313288905</v>
      </c>
      <c r="EC184">
        <f t="shared" si="309"/>
        <v>15.324256578322228</v>
      </c>
      <c r="ED184">
        <f t="shared" si="310"/>
        <v>0</v>
      </c>
      <c r="EE184">
        <f t="shared" si="311"/>
        <v>0</v>
      </c>
      <c r="EF184">
        <f t="shared" si="312"/>
        <v>0</v>
      </c>
      <c r="EG184">
        <f t="shared" si="313"/>
        <v>0</v>
      </c>
      <c r="EH184">
        <f t="shared" si="314"/>
        <v>0</v>
      </c>
      <c r="EI184">
        <f t="shared" si="315"/>
        <v>0</v>
      </c>
      <c r="EJ184">
        <f t="shared" si="316"/>
        <v>0</v>
      </c>
      <c r="EK184">
        <f t="shared" si="317"/>
        <v>0</v>
      </c>
      <c r="EM184">
        <f t="shared" si="318"/>
        <v>6.2425618433128802</v>
      </c>
      <c r="EN184">
        <f t="shared" si="319"/>
        <v>15.606404608282201</v>
      </c>
      <c r="EO184">
        <f t="shared" si="320"/>
        <v>0</v>
      </c>
      <c r="EP184">
        <f t="shared" si="321"/>
        <v>0</v>
      </c>
      <c r="EQ184">
        <f t="shared" si="322"/>
        <v>0</v>
      </c>
      <c r="ER184">
        <f t="shared" si="323"/>
        <v>0</v>
      </c>
      <c r="ES184">
        <f t="shared" si="324"/>
        <v>0</v>
      </c>
      <c r="ET184">
        <f t="shared" si="325"/>
        <v>0</v>
      </c>
      <c r="EU184">
        <f t="shared" si="326"/>
        <v>0</v>
      </c>
      <c r="EV184">
        <f t="shared" si="327"/>
        <v>0</v>
      </c>
      <c r="EX184">
        <f t="shared" si="328"/>
        <v>6.3756628206714243</v>
      </c>
      <c r="EY184">
        <f t="shared" si="329"/>
        <v>15.93915705167856</v>
      </c>
      <c r="EZ184">
        <f t="shared" si="330"/>
        <v>14.345241346510704</v>
      </c>
      <c r="FA184">
        <f t="shared" si="331"/>
        <v>0</v>
      </c>
      <c r="FB184">
        <f t="shared" si="332"/>
        <v>0</v>
      </c>
      <c r="FC184">
        <f t="shared" si="333"/>
        <v>0</v>
      </c>
      <c r="FD184">
        <f t="shared" si="334"/>
        <v>0</v>
      </c>
      <c r="FE184">
        <f t="shared" si="335"/>
        <v>0</v>
      </c>
      <c r="FF184">
        <f t="shared" si="336"/>
        <v>0</v>
      </c>
      <c r="FG184">
        <f t="shared" si="337"/>
        <v>0</v>
      </c>
      <c r="FJ184">
        <f>IF($W$2=0,0,IF(BF184&lt;=0,0,('LED Curve'!$D$19*(BF184/$W$2)^3+'LED Curve'!$D$20*(BF184/$W$2)^2+'LED Curve'!$D$21*(BF184/$W$2)^1+'LED Curve'!$D$22)*$AC$2*$W$2))</f>
        <v>794.73666327496539</v>
      </c>
      <c r="FK184">
        <f>IF($W$3=0,0,IF(BG184&lt;=0,0,('LED Curve'!$D$19*(BG184/$W$3)^3+'LED Curve'!$D$20*(BG184/$W$3)^2+'LED Curve'!$D$21*(BG184/$W$3)^1+'LED Curve'!$D$22)*$AC$3*$W$3))</f>
        <v>1986.8416581874135</v>
      </c>
      <c r="FL184">
        <f>IF($W$4=0,0,IF(BH184&lt;=0,0,('LED Curve'!$D$19*(BH184/$W$4)^3+'LED Curve'!$D$20*(BH184/$W$4)^2+'LED Curve'!$D$21*(BH184/$W$4)^1+'LED Curve'!$D$22)*$AC$4*$W$4))</f>
        <v>0</v>
      </c>
      <c r="FM184">
        <f>IF($W$5=0,0,IF(BI184&lt;=0,0,('LED Curve'!$D$19*(BI184/$W$5)^3+'LED Curve'!$D$20*(BI184/$W$5)^2+'LED Curve'!$D$21*(BI184/$W$5)^1+'LED Curve'!$D$22)*$AC$5*$W$5))</f>
        <v>0</v>
      </c>
      <c r="FN184">
        <f>IF($W$6=0,0,IF(BJ184&lt;=0,0,('LED Curve'!$D$19*(BJ184/$W$6)^3+'LED Curve'!$D$20*(BJ184/$W$6)^2+'LED Curve'!$D$21*(BJ184/$W$6)^1+'LED Curve'!$D$22)*$AC$6*$W$6))</f>
        <v>0</v>
      </c>
      <c r="FO184">
        <f>IF($Z$2=0,0,IF(BK184&lt;=0,0,('LED Curve'!$D$19*(BK184/$Z$2)^3+'LED Curve'!$D$20*(BK184/$Z$2)^2+'LED Curve'!$D$21*(BK184/$Z$2)^1+'LED Curve'!$D$22)*$AE$2*$Z$2))</f>
        <v>0</v>
      </c>
      <c r="FP184">
        <f>IF($Z$3=0,0,IF(BL184&lt;=0,0,('LED Curve'!$D$19*(BL184/$Z$3)^3+'LED Curve'!$D$20*(BL184/$Z$3)^2+'LED Curve'!$D$21*(BL184/$Z$3)^1+'LED Curve'!$D$22)*$AE$3*$Z$3))</f>
        <v>0</v>
      </c>
      <c r="FQ184">
        <f>IF($Z$4=0,0,IF(BM184&lt;=0,0,('LED Curve'!$D$19*(BM184/$Z$4)^3+'LED Curve'!$D$20*(BM184/$Z$4)^2+'LED Curve'!$D$21*(BM184/$Z$4)^1+'LED Curve'!$D$22)*$AE$4*$Z$4))</f>
        <v>0</v>
      </c>
      <c r="FR184">
        <f>IF($Z$5=0,0,IF(BN184&lt;=0,0,('LED Curve'!$D$19*(BN184/$Z$5)^3+'LED Curve'!$D$20*(BN184/$Z$5)^2+'LED Curve'!$D$21*(BN184/$Z$5)^1+'LED Curve'!$D$22)*$AE$5*$Z$5))</f>
        <v>0</v>
      </c>
      <c r="FS184">
        <f>IF($Z$6=0,0,IF(BO184&lt;=0,0,('LED Curve'!$D$19*(BO184/$Z$6)^3+'LED Curve'!$D$20*(BO184/$Z$6)^2+'LED Curve'!$D$21*(BO184/$Z$6)^1+'LED Curve'!$D$22)*$AE$6*$Z$6))</f>
        <v>0</v>
      </c>
      <c r="FU184">
        <f>IF($W$2=0,0,IF(BQ184&lt;=0,0,('LED Curve'!$D$19*(BQ184/$W$2)^3+'LED Curve'!$D$20*(BQ184/$W$2)^2+'LED Curve'!$D$21*(BQ184/$W$2)^1+'LED Curve'!$D$22)*$AC$2*$W$2))</f>
        <v>803.53618937412512</v>
      </c>
      <c r="FV184">
        <f>IF($W$3=0,0,IF(BR184&lt;=0,0,('LED Curve'!$D$19*(BR184/$W$3)^3+'LED Curve'!$D$20*(BR184/$W$3)^2+'LED Curve'!$D$21*(BR184/$W$3)^1+'LED Curve'!$D$22)*$AC$3*$W$3))</f>
        <v>2008.8404734353128</v>
      </c>
      <c r="FW184">
        <f>IF($W$4=0,0,IF(BS184&lt;=0,0,('LED Curve'!$D$19*(BS184/$W$4)^3+'LED Curve'!$D$20*(BS184/$W$4)^2+'LED Curve'!$D$21*(BS184/$W$4)^1+'LED Curve'!$D$22)*$AC$4*$W$4))</f>
        <v>0</v>
      </c>
      <c r="FX184">
        <f>IF($W$5=0,0,IF(BT184&lt;=0,0,('LED Curve'!$D$19*(BT184/$W$5)^3+'LED Curve'!$D$20*(BT184/$W$5)^2+'LED Curve'!$D$21*(BT184/$W$5)^1+'LED Curve'!$D$22)*$AC$5*$W$5))</f>
        <v>0</v>
      </c>
      <c r="FY184">
        <f>IF($W$6=0,0,IF(BU184&lt;=0,0,('LED Curve'!$D$19*(BU184/$W$6)^3+'LED Curve'!$D$20*(BU184/$W$6)^2+'LED Curve'!$D$21*(BU184/$W$6)^1+'LED Curve'!$D$22)*$AC$6*$W$6))</f>
        <v>0</v>
      </c>
      <c r="FZ184">
        <f>IF($Z$2=0,0,IF(BV184&lt;=0,0,('LED Curve'!$D$19*(BV184/$Z$2)^3+'LED Curve'!$D$20*(BV184/$Z$2)^2+'LED Curve'!$D$21*(BV184/$Z$2)^1+'LED Curve'!$D$22)*$AE$2*$Z$2))</f>
        <v>0</v>
      </c>
      <c r="GA184">
        <f>IF($Z$3=0,0,IF(BW184&lt;=0,0,('LED Curve'!$D$19*(BW184/$Z$3)^3+'LED Curve'!$D$20*(BW184/$Z$3)^2+'LED Curve'!$D$21*(BW184/$Z$3)^1+'LED Curve'!$D$22)*$AE$3*$Z$3))</f>
        <v>0</v>
      </c>
      <c r="GB184">
        <f>IF($Z$4=0,0,IF(BX184&lt;=0,0,('LED Curve'!$D$19*(BX184/$Z$4)^3+'LED Curve'!$D$20*(BX184/$Z$4)^2+'LED Curve'!$D$21*(BX184/$Z$4)^1+'LED Curve'!$D$22)*$AE$4*$Z$4))</f>
        <v>0</v>
      </c>
      <c r="GC184">
        <f>IF($Z$5=0,0,IF(BY184&lt;=0,0,('LED Curve'!$D$19*(BY184/$Z$5)^3+'LED Curve'!$D$20*(BY184/$Z$5)^2+'LED Curve'!$D$21*(BY184/$Z$5)^1+'LED Curve'!$D$22)*$AE$5*$Z$5))</f>
        <v>0</v>
      </c>
      <c r="GD184">
        <f>IF($Z$6=0,0,IF(BZ184&lt;=0,0,('LED Curve'!$D$19*(BZ184/$Z$6)^3+'LED Curve'!$D$20*(BZ184/$Z$6)^2+'LED Curve'!$D$21*(BZ184/$Z$6)^1+'LED Curve'!$D$22)*$AE$6*$Z$6))</f>
        <v>0</v>
      </c>
      <c r="GF184">
        <f>IF($W$2=0,0,IF(CB184&lt;=0,0,('LED Curve'!$D$19*(CB184/$W$2)^3+'LED Curve'!$D$20*(CB184/$W$2)^2+'LED Curve'!$D$21*(CB184/$W$2)^1+'LED Curve'!$D$22)*$AC$2*$W$2))</f>
        <v>813.69209704738057</v>
      </c>
      <c r="GG184">
        <f>IF($W$3=0,0,IF(CC184&lt;=0,0,('LED Curve'!$D$19*(CC184/$W$3)^3+'LED Curve'!$D$20*(CC184/$W$3)^2+'LED Curve'!$D$21*(CC184/$W$3)^1+'LED Curve'!$D$22)*$AC$3*$W$3))</f>
        <v>2034.2302426184515</v>
      </c>
      <c r="GH184">
        <f>IF($W$4=0,0,IF(CD184&lt;=0,0,('LED Curve'!$D$19*(CD184/$W$4)^3+'LED Curve'!$D$20*(CD184/$W$4)^2+'LED Curve'!$D$21*(CD184/$W$4)^1+'LED Curve'!$D$22)*$AC$4*$W$4))</f>
        <v>1830.8072183566062</v>
      </c>
      <c r="GI184">
        <f>IF($W$5=0,0,IF(CE184&lt;=0,0,('LED Curve'!$D$19*(CE184/$W$5)^3+'LED Curve'!$D$20*(CE184/$W$5)^2+'LED Curve'!$D$21*(CE184/$W$5)^1+'LED Curve'!$D$22)*$AC$5*$W$5))</f>
        <v>0</v>
      </c>
      <c r="GJ184">
        <f>IF($W$6=0,0,IF(CF184&lt;=0,0,('LED Curve'!$D$19*(CF184/$W$6)^3+'LED Curve'!$D$20*(CF184/$W$6)^2+'LED Curve'!$D$21*(CF184/$W$6)^1+'LED Curve'!$D$22)*$AC$6*$W$6))</f>
        <v>0</v>
      </c>
      <c r="GK184">
        <f>IF($Z$2=0,0,IF(CG184&lt;=0,0,('LED Curve'!$D$19*(CG184/$Z$2)^3+'LED Curve'!$D$20*(CG184/$Z$2)^2+'LED Curve'!$D$21*(CG184/$Z$2)^1+'LED Curve'!$D$22)*$AE$2*$Z$2))</f>
        <v>0</v>
      </c>
      <c r="GL184">
        <f>IF($Z$3=0,0,IF(CH184&lt;=0,0,('LED Curve'!$D$19*(CH184/$Z$3)^3+'LED Curve'!$D$20*(CH184/$Z$3)^2+'LED Curve'!$D$21*(CH184/$Z$3)^1+'LED Curve'!$D$22)*$AE$3*$Z$3))</f>
        <v>0</v>
      </c>
      <c r="GM184">
        <f>IF($Z$4=0,0,IF(CI184&lt;=0,0,('LED Curve'!$D$19*(CI184/$Z$4)^3+'LED Curve'!$D$20*(CI184/$Z$4)^2+'LED Curve'!$D$21*(CI184/$Z$4)^1+'LED Curve'!$D$22)*$AE$4*$Z$4))</f>
        <v>0</v>
      </c>
      <c r="GN184">
        <f>IF($Z$5=0,0,IF(CJ184&lt;=0,0,('LED Curve'!$D$19*(CJ184/$Z$5)^3+'LED Curve'!$D$20*(CJ184/$Z$5)^2+'LED Curve'!$D$21*(CJ184/$Z$5)^1+'LED Curve'!$D$22)*$AE$5*$Z$5))</f>
        <v>0</v>
      </c>
      <c r="GO184">
        <f>IF($Z$6=0,0,IF(CK184&lt;=0,0,('LED Curve'!$D$19*(CK184/$Z$6)^3+'LED Curve'!$D$20*(CK184/$Z$6)^2+'LED Curve'!$D$21*(CK184/$Z$6)^1+'LED Curve'!$D$22)*$AE$6*$Z$6))</f>
        <v>0</v>
      </c>
      <c r="GQ184">
        <f t="shared" si="338"/>
        <v>2781.5783214623789</v>
      </c>
      <c r="GR184">
        <f t="shared" si="266"/>
        <v>1016.6824360448009</v>
      </c>
      <c r="GS184">
        <f t="shared" si="339"/>
        <v>2812.3766628094381</v>
      </c>
      <c r="GT184">
        <f t="shared" si="267"/>
        <v>504.15074597032253</v>
      </c>
      <c r="GU184">
        <f t="shared" si="340"/>
        <v>4678.7295580224381</v>
      </c>
      <c r="GV184">
        <f t="shared" si="268"/>
        <v>2116.6175134641007</v>
      </c>
    </row>
    <row r="185" spans="1:204" ht="16.899999999999999">
      <c r="A185">
        <v>174</v>
      </c>
      <c r="B185">
        <f t="shared" si="229"/>
        <v>5.6640624999999998E-3</v>
      </c>
      <c r="C185" s="50">
        <f t="shared" si="230"/>
        <v>127.63876398110304</v>
      </c>
      <c r="D185" s="50">
        <f t="shared" si="231"/>
        <v>141.97640442344783</v>
      </c>
      <c r="E185" s="50">
        <f t="shared" si="232"/>
        <v>156.3140448657926</v>
      </c>
      <c r="G185" s="52">
        <f t="shared" si="233"/>
        <v>2.0260121266841753</v>
      </c>
      <c r="H185" s="52">
        <f t="shared" si="234"/>
        <v>2.2535937210071082</v>
      </c>
      <c r="I185" s="52">
        <f t="shared" si="235"/>
        <v>2.4811753153300411</v>
      </c>
      <c r="J185" s="52">
        <f>IF(C185&lt;Calculation!D$19,0,G185)</f>
        <v>2.0260121266841753</v>
      </c>
      <c r="K185" s="52">
        <f>IF(D185&lt;Calculation!D$19,0,H185)</f>
        <v>2.2535937210071082</v>
      </c>
      <c r="L185" s="52">
        <f>IF(E185&lt;Calculation!D$19,0,I185)</f>
        <v>2.4811753153300411</v>
      </c>
      <c r="M185" s="52">
        <f>IF(IF(C185&lt;Calculation!D$19,0,C185*(R$3/(R$2+R$3)))&gt;0,$H$2*SIN(2*PI()*$E$2*B185)+$H$5,0)</f>
        <v>2.0424166211755486</v>
      </c>
      <c r="N185" s="52">
        <f>IF(IF(D185&lt;Calculation!D$19,0,D185*(R$3/(R$2+R$3)))&gt;0,$J$2*SIN(2*PI()*$E$2*B185)+$J$5,0)</f>
        <v>2.0758703087713712</v>
      </c>
      <c r="O185" s="52">
        <f>IF(IF(E185&lt;Calculation!D$19,0,E185*(R$3/(R$2+R$3)))&gt;0,$L$2*SIN(2*PI()*$E$2*B185)+$L$5,0)</f>
        <v>2.1158714220150907</v>
      </c>
      <c r="Q185" s="55">
        <f>(M185/Design!C$43)*10^3</f>
        <v>226.93518013061652</v>
      </c>
      <c r="R185" s="55">
        <f>(N185/Design!C$43)*10^3</f>
        <v>230.65225653015236</v>
      </c>
      <c r="S185" s="55">
        <f>(O185/Design!C$43)*10^3</f>
        <v>235.09682466834343</v>
      </c>
      <c r="U185" s="55">
        <f>(($H$2*SIN(2*PI()*$E$2*B185)+$H$5)/Design!C$43)*10^3</f>
        <v>226.93518013061652</v>
      </c>
      <c r="V185" s="55">
        <f>(($J$2*SIN(2*PI()*$E$2*B185)+$J$5)/Design!C$43)*10^3</f>
        <v>230.65225653015236</v>
      </c>
      <c r="W185" s="55">
        <f>(($L$2*SIN(2*PI()*$E$2*B185)+$L$5)/Design!C$43)*10^3</f>
        <v>235.09682466834343</v>
      </c>
      <c r="Y185" s="99">
        <f>IF(C185&lt;('LED Curve'!$D$14*(U185/$W$2)^3+'LED Curve'!$D$15*(U185/$W$2)^2+'LED Curve'!$D$16*(U185/$W$2)^1+'LED Curve'!$D$17)*$AC$2+((R$5-1)*Design!C$18),0,         ('LED Curve'!$D$14*(U185/$W$2)^3+'LED Curve'!$D$15*(U185/$W$2)^2+'LED Curve'!$D$16*(U185/$W$2)^1+'LED Curve'!$D$17)*$AC$2)</f>
        <v>26.787398625143368</v>
      </c>
      <c r="Z185" s="99">
        <f>IF(Y185=0,0,IF(C185&lt;Y185+('LED Curve'!$D$14*(U185/$W$3)^3+'LED Curve'!$D$15*(U185/$W$3)^2+'LED Curve'!$D$16*(U185/$W$3)^1+'LED Curve'!$D$17)*$AC$3+((R$5-2)*Design!C$18),0,         ('LED Curve'!$D$14*(U185/$W$3)^3+'LED Curve'!$D$15*(U185/$W$3)^2+'LED Curve'!$D$16*(U185/$W$3)^1+'LED Curve'!$D$17)*$AC$3))</f>
        <v>66.968496562858419</v>
      </c>
      <c r="AA185" s="99">
        <f>IF(Z185=0,0,IF(C185&lt;(SUM(Y185:Z185)+('LED Curve'!$D$14*(U185/$W$4)^3+'LED Curve'!$D$15*(U185/$W$4)^2+'LED Curve'!$D$16*(U185/$W$4)^1+'LED Curve'!$D$17)*$AC$4+((R$5-3)*Design!C$18)),0,         ('LED Curve'!$D$14*(U185/$W$4)^3+'LED Curve'!$D$15*(U185/$W$4)^2+'LED Curve'!$D$16*(U185/$W$4)^1+'LED Curve'!$D$17)*$AC$4))</f>
        <v>0</v>
      </c>
      <c r="AB185" s="99">
        <f>IF(AA185=0,0,IF(C185&lt;(SUM(Y185:AA185)+('LED Curve'!$D$14*(U185/$W$5)^3+'LED Curve'!$D$15*(U185/$W$5)^2+'LED Curve'!$D$16*(U185/$W$5)^1+'LED Curve'!$D$17)*$AC$5+((R$5-4)*Design!C$18)),0,         ('LED Curve'!$D$14*(U185/$W$5)^3+'LED Curve'!$D$15*(U185/$W$5)^2+'LED Curve'!$D$16*(U185/$W$5)^1+'LED Curve'!$D$17)*$AC$5))</f>
        <v>0</v>
      </c>
      <c r="AC185" s="99">
        <f>IF(AB185=0,0,IF(C185&lt;(SUM(Y185:AB185)+ ('LED Curve'!$D$14*(U185/$W$6)^3+'LED Curve'!$D$15*(U185/$W$6)^2+'LED Curve'!$D$16*(U185/$W$6)^1+'LED Curve'!$D$17)*$AC$6+((R$5-5)*Design!C$18)),0,         ('LED Curve'!$D$14*(U185/$W$6)^3+'LED Curve'!$D$15*(U185/$W$6)^2+'LED Curve'!$D$16*(U185/$W$6)^1+'LED Curve'!$D$17)*$AC$6))</f>
        <v>0</v>
      </c>
      <c r="AD185" s="99">
        <f>IF(AC185=0,0,IF(C185&lt;(SUM(Y185:AC185)+('LED Curve'!$D$14*(U185/$Z$2)^3+'LED Curve'!$D$15*(U185/$Z$2)^2+'LED Curve'!$D$16*(U185/$Z$2)^1+'LED Curve'!$D$17)*$AE$2+((R$5-6)*Design!C$18)),0,         ('LED Curve'!$D$14*(U185/$Z$2)^3+'LED Curve'!$D$15*(U185/$Z$2)^2+'LED Curve'!$D$16*(U185/$Z$2)^1+'LED Curve'!$D$17)*$AE$2))</f>
        <v>0</v>
      </c>
      <c r="AE185" s="99">
        <f>IF(AD185=0,0,IF(C185&lt;(SUM(Y185:AD185)+('LED Curve'!$D$14*(U185/$Z$3)^3+'LED Curve'!$D$15*(U185/$Z$3)^2+'LED Curve'!$D$16*(U185/$Z$3)^1+'LED Curve'!$D$17)*$AE$3+((R$5-7)*Design!C$18)),0,         ('LED Curve'!$D$14*(U185/$Z$3)^3+'LED Curve'!$D$15*(U185/$Z$3)^2+'LED Curve'!$D$16*(U185/$Z$3)^1+'LED Curve'!$D$17)*$AE$3))</f>
        <v>0</v>
      </c>
      <c r="AF185" s="99">
        <f>IF(AE185=0,0,IF(C185&lt;(SUM(Y185:AE185)+('LED Curve'!$D$14*(U185/$Z$4)^3+'LED Curve'!$D$15*(U185/$Z$4)^2+'LED Curve'!$D$16*(U185/$Z$4)^1+'LED Curve'!$D$17)*$AE$4+((R$5-8)*Design!C$18)),0,         ('LED Curve'!$D$14*(U185/$Z$4)^3+'LED Curve'!$D$15*(U185/$Z$4)^2+'LED Curve'!$D$16*(U185/$Z$4)^1+'LED Curve'!$D$17)*$AE$4))</f>
        <v>0</v>
      </c>
      <c r="AG185" s="99">
        <f>IF(AF185=0,0,IF(C185&lt;(SUM(Y185:AF185)+('LED Curve'!$D$14*(U185/$Z$5)^3+'LED Curve'!$D$15*(U185/$Z$5)^2+'LED Curve'!$D$16*(U185/$Z$5)^1+'LED Curve'!$D$17)*$AE$5+((R$5-9)*Design!C$18)),0,         ('LED Curve'!$D$14*(U185/$Z$5)^3+'LED Curve'!$D$15*(U185/$Z$5)^2+'LED Curve'!$D$16*(U185/$Z$5)^1+'LED Curve'!$D$17)*$AE$5))</f>
        <v>0</v>
      </c>
      <c r="AH185" s="99">
        <f>IF(AG185=0,0,IF(C185&lt;(SUM(Y185:AG185)+('LED Curve'!$D$14*(U185/$Z$6)^3+'LED Curve'!$D$15*(U185/$Z$6)^2+'LED Curve'!$D$16*(U185/$Z$6)^1+'LED Curve'!$D$17)*$AE$6+((R$5-10)*Design!C$18)),0,         ('LED Curve'!$D$14*(U185/$Z$6)^3+'LED Curve'!$D$15*(U185/$Z$6)^2+'LED Curve'!$D$16*(U185/$Z$6)^1+'LED Curve'!$D$17)*$AE$6))</f>
        <v>0</v>
      </c>
      <c r="AI185">
        <f t="shared" si="269"/>
        <v>93.755895188001787</v>
      </c>
      <c r="AJ185" s="57">
        <f>IF(D185&lt;('LED Curve'!$D$14*(V185/$W$2)^3+'LED Curve'!$D$15*(V185/$W$2)^2+'LED Curve'!$D$16*(V185/$W$2)^1+'LED Curve'!$D$17)*$AC$2+((R$5-1)*Design!C$18),0,         ('LED Curve'!$D$14*(V185/$W$2)^3+'LED Curve'!$D$15*(V185/$W$2)^2+'LED Curve'!$D$16*(V185/$W$2)^1+'LED Curve'!$D$17)*$AC$2)</f>
        <v>26.821696002775923</v>
      </c>
      <c r="AK185" s="57">
        <f>IF(AJ185=0,0,IF(D185&lt;AJ185+('LED Curve'!$D$14*(V185/$W$3)^3+'LED Curve'!$D$15*(V185/$W$3)^2+'LED Curve'!$D$16*(V185/$W$3)^1+'LED Curve'!$D$17)*$AC$3+((R$5-1)*Design!C$18),0,         ('LED Curve'!$D$14*(V185/$W$3)^3+'LED Curve'!$D$15*(V185/$W$3)^2+'LED Curve'!$D$16*(V185/$W$3)^1+'LED Curve'!$D$17)*$AC$3))</f>
        <v>67.054240006939807</v>
      </c>
      <c r="AL185" s="57">
        <f>IF(AK185=0,0,IF(D185&lt;(SUM(AJ185:AK185)+('LED Curve'!$D$14*(V185/$W$4)^3+'LED Curve'!$D$15*(V185/$W$4)^2+'LED Curve'!$D$16*(V185/$W$4)^1+'LED Curve'!$D$17)*$AC$4+((R$5-1)*Design!C$18)),0,         ('LED Curve'!$D$14*(V185/$W$4)^3+'LED Curve'!$D$15*(V185/$W$4)^2+'LED Curve'!$D$16*(V185/$W$4)^1+'LED Curve'!$D$17)*$AC$4))</f>
        <v>0</v>
      </c>
      <c r="AM185" s="57">
        <f>IF(AL185=0,0,IF(D185&lt;(SUM(AJ185:AL185)+('LED Curve'!$D$14*(V185/$W$5)^3+'LED Curve'!$D$15*(V185/$W$5)^2+'LED Curve'!$D$16*(V185/$W$5)^1+'LED Curve'!$D$17)*$AC$5+((R$5-1)*Design!C$18)),0,         ('LED Curve'!$D$14*(V185/$W$5)^3+'LED Curve'!$D$15*(V185/$W$5)^2+'LED Curve'!$D$16*(V185/$W$5)^1+'LED Curve'!$D$17)*$AC$5))</f>
        <v>0</v>
      </c>
      <c r="AN185" s="57">
        <f>IF(AM185=0,0,IF(D185&lt;(SUM(AJ185:AM185)+ ('LED Curve'!$D$14*(V185/$W$6)^3+'LED Curve'!$D$15*(V185/$W$6)^2+'LED Curve'!$D$16*(V185/$W$6)^1+'LED Curve'!$D$17)*$AC$6+((R$5-1)*Design!C$18)),0,         ('LED Curve'!$D$14*(V185/$W$6)^3+'LED Curve'!$D$15*(V185/$W$6)^2+'LED Curve'!$D$16*(V185/$W$6)^1+'LED Curve'!$D$17)*$AC$6))</f>
        <v>0</v>
      </c>
      <c r="AO185" s="57">
        <f>IF(AN185=0,0,IF(D185&lt;(SUM(AJ185:AN185)+('LED Curve'!$D$14*(V185/$Z$2)^3+'LED Curve'!$D$15*(V185/$Z$2)^2+'LED Curve'!$D$16*(V185/$Z$2)^1+'LED Curve'!$D$17)*$AE$2+((R$5-1)*Design!C$18)),0,         ('LED Curve'!$D$14*(V185/$Z$2)^3+'LED Curve'!$D$15*(V185/$Z$2)^2+'LED Curve'!$D$16*(V185/$Z$2)^1+'LED Curve'!$D$17)*$AE$2))</f>
        <v>0</v>
      </c>
      <c r="AP185" s="57">
        <f>IF(AO185=0,0,IF(D185&lt;(SUM(AJ185:AO185)+('LED Curve'!$D$14*(V185/$Z$3)^3+'LED Curve'!$D$15*(V185/$Z$3)^2+'LED Curve'!$D$16*(V185/$Z$3)^1+'LED Curve'!$D$17)*$AE$3+((R$5-1)*Design!C$18)),0,         ('LED Curve'!$D$14*(V185/$Z$3)^3+'LED Curve'!$D$15*(V185/$Z$3)^2+'LED Curve'!$D$16*(V185/$Z$3)^1+'LED Curve'!$D$17)*$AE$3))</f>
        <v>0</v>
      </c>
      <c r="AQ185" s="57">
        <f>IF(AP185=0,0,IF(D185&lt;(SUM(AJ185:AP185)+('LED Curve'!$D$14*(V185/$Z$4)^3+'LED Curve'!$D$15*(V185/$Z$4)^2+'LED Curve'!$D$16*(V185/$Z$4)^1+'LED Curve'!$D$17)*$AE$4+((R$5-1)*Design!C$18)),0,         ('LED Curve'!$D$14*(V185/$Z$4)^3+'LED Curve'!$D$15*(V185/$Z$4)^2+'LED Curve'!$D$16*(V185/$Z$4)^1+'LED Curve'!$D$17)*$AE$4))</f>
        <v>0</v>
      </c>
      <c r="AR185" s="57">
        <f>IF(AQ185=0,0,IF(D185&lt;(SUM(AJ185:AQ185)+('LED Curve'!$D$14*(V185/$Z$5)^3+'LED Curve'!$D$15*(V185/$Z$5)^2+'LED Curve'!$D$16*(V185/$Z$5)^1+'LED Curve'!$D$17)*$AE$5+((R$5-1)*Design!C$18)),0,         ('LED Curve'!$D$14*(V185/$Z$5)^3+'LED Curve'!$D$15*(V185/$Z$5)^2+'LED Curve'!$D$16*(V185/$Z$5)^1+'LED Curve'!$D$17)*$AE$5))</f>
        <v>0</v>
      </c>
      <c r="AS185" s="57">
        <f>IF(AR185=0,0,IF(D185&lt;(SUM(AJ185:AR185)+('LED Curve'!$D$14*(V185/$Z$6)^3+'LED Curve'!$D$15*(V185/$Z$6)^2+'LED Curve'!$D$16*(V185/$Z$6)^1+'LED Curve'!$D$17)*$AE$6+((R$5-1)*Design!C$18)),0,         ('LED Curve'!$D$14*(V185/$Z$6)^3+'LED Curve'!$D$15*(V185/$Z$6)^2+'LED Curve'!$D$16*(V185/$Z$6)^1+'LED Curve'!$D$17)*$AE$6))</f>
        <v>0</v>
      </c>
      <c r="AU185" s="59">
        <f>IF(E185&lt;('LED Curve'!$D$14*(W185/$W$2)^3+'LED Curve'!$D$15*(W185/$W$2)^2+'LED Curve'!$D$16*(W185/$W$2)^1+'LED Curve'!$D$17)*$AC$2+((R$5-1)*Design!C$18),0,         ('LED Curve'!$D$14*(W185/$W$2)^3+'LED Curve'!$D$15*(W185/$W$2)^2+'LED Curve'!$D$16*(W185/$W$2)^1+'LED Curve'!$D$17)*$AC$2)</f>
        <v>26.858531174088178</v>
      </c>
      <c r="AV185" s="59">
        <f>IF(AU185=0,0,IF(E185&lt;AU185+('LED Curve'!$D$14*(W185/$W$3)^3+'LED Curve'!$D$15*(W185/$W$3)^2+'LED Curve'!$D$16*(W185/$W$3)^1+'LED Curve'!$D$17)*$AC$3+((R$5-2)*Design!C$18),0,         ('LED Curve'!$D$14*(W185/$W$3)^3+'LED Curve'!$D$15*(W185/$W$3)^2+'LED Curve'!$D$16*(W185/$W$3)^1+'LED Curve'!$D$17)*$AC$3))</f>
        <v>67.146327935220441</v>
      </c>
      <c r="AW185" s="59">
        <f>IF(AV185=0,0,IF(E185&lt;(SUM(AU185:AV185)+('LED Curve'!$D$14*(W185/$W$4)^3+'LED Curve'!$D$15*(W185/$W$4)^2+'LED Curve'!$D$16*(W185/$W$4)^1+'LED Curve'!$D$17)*$AC$4+((R$5-3)*Design!C$18)),0,         ('LED Curve'!$D$14*(W185/$W$4)^3+'LED Curve'!$D$15*(W185/$W$4)^2+'LED Curve'!$D$16*(W185/$W$4)^1+'LED Curve'!$D$17)*$AC$4))</f>
        <v>60.431695141698398</v>
      </c>
      <c r="AX185" s="59">
        <f>IF(AW185=0,0,IF(E185&lt;(SUM(AU185:AW185)+('LED Curve'!$D$14*(W185/$W$5)^3+'LED Curve'!$D$15*(W185/$W$5)^2+'LED Curve'!$D$16*(W185/$W$5)^1+'LED Curve'!$D$17)*$AC$5+((R$5-4)*Design!C$18)),0,         ('LED Curve'!$D$14*(W185/$W$5)^3+'LED Curve'!$D$15*(W185/$W$5)^2+'LED Curve'!$D$16*(W185/$W$5)^1+'LED Curve'!$D$17)*$AC$5))</f>
        <v>0</v>
      </c>
      <c r="AY185" s="59">
        <f>IF(AX185=0,0,IF(E185&lt;(SUM(AU185:AX185)+ ('LED Curve'!$D$14*(W185/$W$6)^3+'LED Curve'!$D$15*(W185/$W$6)^2+'LED Curve'!$D$16*(W185/$W$6)^1+'LED Curve'!$D$17)*$AC$6+((R$5-5)*Design!C$18)),0,         ('LED Curve'!$D$14*(W185/$W$6)^3+'LED Curve'!$D$15*(W185/$W$6)^2+'LED Curve'!$D$16*(W185/$W$6)^1+'LED Curve'!$D$17)*$AC$6))</f>
        <v>0</v>
      </c>
      <c r="AZ185" s="59">
        <f>IF(AY185=0,0,IF(E185&lt;(SUM(AU185:AY185)+('LED Curve'!$D$14*(W185/$Z$2)^3+'LED Curve'!$D$15*(W185/$Z$2)^2+'LED Curve'!$D$16*(W185/$Z$2)^1+'LED Curve'!$D$17)*$AE$2+((R$5-6)*Design!C$18)),0,         ('LED Curve'!$D$14*(W185/$Z$2)^3+'LED Curve'!$D$15*(W185/$Z$2)^2+'LED Curve'!$D$16*(W185/$Z$2)^1+'LED Curve'!$D$17)*$AE$2))</f>
        <v>0</v>
      </c>
      <c r="BA185" s="59">
        <f>IF(AZ185=0,0,IF(E185&lt;(SUM(AU185:AZ185)+('LED Curve'!$D$14*(W185/$Z$3)^3+'LED Curve'!$D$15*(W185/$Z$3)^2+'LED Curve'!$D$16*(W185/$Z$3)^1+'LED Curve'!$D$17)*$AE$3+((R$5-7)*Design!C$18)),0,         ('LED Curve'!$D$14*(W185/$Z$3)^3+'LED Curve'!$D$15*(W185/$Z$3)^2+'LED Curve'!$D$16*(W185/$Z$3)^1+'LED Curve'!$D$17)*$AE$3))</f>
        <v>0</v>
      </c>
      <c r="BB185" s="59">
        <f>IF(BA185=0,0,IF(E185&lt;(SUM(AU185:BA185)+('LED Curve'!$D$14*(W185/$Z$4)^3+'LED Curve'!$D$15*(W185/$Z$4)^2+'LED Curve'!$D$16*(W185/$Z$4)^1+'LED Curve'!$D$17)*$AE$4+((R$5-8)*Design!C$18)),0,         ('LED Curve'!$D$14*(W185/$Z$4)^3+'LED Curve'!$D$15*(W185/$Z$4)^2+'LED Curve'!$D$16*(W185/$Z$4)^1+'LED Curve'!$D$17)*$AE$4))</f>
        <v>0</v>
      </c>
      <c r="BC185" s="59">
        <f>IF(BB185=0,0,IF(E185&lt;(SUM(AU185:BB185)+('LED Curve'!$D$14*(W185/$Z$5)^3+'LED Curve'!$D$15*(W185/$Z$5)^2+'LED Curve'!$D$16*(W185/$Z$5)^1+'LED Curve'!$D$17)*$AE$5+((R$5-9)*Design!C$18)),0,         ('LED Curve'!$D$14*(W185/$Z$5)^3+'LED Curve'!$D$15*(W185/$Z$5)^2+'LED Curve'!$D$16*(W185/$Z$5)^1+'LED Curve'!$D$17)*$AE$5))</f>
        <v>0</v>
      </c>
      <c r="BD185" s="59">
        <f>IF(BC185=0,0,IF(E185&lt;(SUM(AU185:BC185)+('LED Curve'!$D$14*(W185/$Z$6)^3+'LED Curve'!$D$15*(W185/$Z$6)^2+'LED Curve'!$D$16*(W185/$Z$6)^1+'LED Curve'!$D$17)*$AE$6+((R$5-10)*Design!C$18)),0,         ('LED Curve'!$D$14*(W185/$Z$6)^3+'LED Curve'!$D$15*(W185/$Z$6)^2+'LED Curve'!$D$16*(W185/$Z$6)^1+'LED Curve'!$D$17)*$AE$6))</f>
        <v>0</v>
      </c>
      <c r="BE185">
        <f t="shared" si="270"/>
        <v>154.43655425100701</v>
      </c>
      <c r="BF185" s="64">
        <f t="shared" si="236"/>
        <v>226.93518013061652</v>
      </c>
      <c r="BG185" s="64">
        <f t="shared" si="237"/>
        <v>226.93518013061652</v>
      </c>
      <c r="BH185" s="64">
        <f t="shared" si="238"/>
        <v>0</v>
      </c>
      <c r="BI185" s="64">
        <f t="shared" si="239"/>
        <v>0</v>
      </c>
      <c r="BJ185" s="64">
        <f t="shared" si="240"/>
        <v>0</v>
      </c>
      <c r="BK185" s="64">
        <f t="shared" si="241"/>
        <v>0</v>
      </c>
      <c r="BL185" s="64">
        <f t="shared" si="242"/>
        <v>0</v>
      </c>
      <c r="BM185" s="64">
        <f t="shared" si="243"/>
        <v>0</v>
      </c>
      <c r="BN185" s="64">
        <f t="shared" si="244"/>
        <v>0</v>
      </c>
      <c r="BO185" s="64">
        <f t="shared" si="245"/>
        <v>0</v>
      </c>
      <c r="BQ185" s="67">
        <f t="shared" si="246"/>
        <v>230.65225653015236</v>
      </c>
      <c r="BR185" s="67">
        <f t="shared" si="247"/>
        <v>230.65225653015236</v>
      </c>
      <c r="BS185" s="67">
        <f t="shared" si="248"/>
        <v>0</v>
      </c>
      <c r="BT185" s="67">
        <f t="shared" si="249"/>
        <v>0</v>
      </c>
      <c r="BU185" s="67">
        <f t="shared" si="250"/>
        <v>0</v>
      </c>
      <c r="BV185" s="67">
        <f t="shared" si="251"/>
        <v>0</v>
      </c>
      <c r="BW185" s="67">
        <f t="shared" si="252"/>
        <v>0</v>
      </c>
      <c r="BX185" s="67">
        <f t="shared" si="253"/>
        <v>0</v>
      </c>
      <c r="BY185" s="67">
        <f t="shared" si="254"/>
        <v>0</v>
      </c>
      <c r="BZ185" s="67">
        <f t="shared" si="255"/>
        <v>0</v>
      </c>
      <c r="CB185" s="70">
        <f t="shared" si="256"/>
        <v>235.09682466834343</v>
      </c>
      <c r="CC185" s="70">
        <f t="shared" si="257"/>
        <v>235.09682466834343</v>
      </c>
      <c r="CD185" s="70">
        <f t="shared" si="258"/>
        <v>0</v>
      </c>
      <c r="CE185" s="70">
        <f t="shared" si="259"/>
        <v>0</v>
      </c>
      <c r="CF185" s="70">
        <f t="shared" si="260"/>
        <v>0</v>
      </c>
      <c r="CG185" s="70">
        <f t="shared" si="261"/>
        <v>0</v>
      </c>
      <c r="CH185" s="70">
        <f t="shared" si="262"/>
        <v>0</v>
      </c>
      <c r="CI185" s="70">
        <f t="shared" si="263"/>
        <v>0</v>
      </c>
      <c r="CJ185" s="70">
        <f t="shared" si="264"/>
        <v>0</v>
      </c>
      <c r="CK185" s="70">
        <f t="shared" si="265"/>
        <v>0</v>
      </c>
      <c r="CL185">
        <f t="shared" si="271"/>
        <v>470.19364933668686</v>
      </c>
      <c r="CM185" s="64">
        <f t="shared" si="272"/>
        <v>226.93518013061652</v>
      </c>
      <c r="CN185" s="64">
        <f t="shared" si="273"/>
        <v>226.93518013061652</v>
      </c>
      <c r="CO185" s="64">
        <f t="shared" si="274"/>
        <v>0</v>
      </c>
      <c r="CP185" s="64">
        <f t="shared" si="275"/>
        <v>0</v>
      </c>
      <c r="CQ185" s="64">
        <f t="shared" si="276"/>
        <v>0</v>
      </c>
      <c r="CR185" s="64">
        <f t="shared" si="277"/>
        <v>0</v>
      </c>
      <c r="CS185" s="64">
        <f t="shared" si="278"/>
        <v>0</v>
      </c>
      <c r="CT185" s="64">
        <f t="shared" si="279"/>
        <v>0</v>
      </c>
      <c r="CU185" s="64">
        <f t="shared" si="280"/>
        <v>0</v>
      </c>
      <c r="CV185" s="64">
        <f t="shared" si="281"/>
        <v>0</v>
      </c>
      <c r="CX185" s="103">
        <f t="shared" si="282"/>
        <v>230.65225653015236</v>
      </c>
      <c r="CY185" s="103">
        <f t="shared" si="283"/>
        <v>230.65225653015236</v>
      </c>
      <c r="CZ185" s="103">
        <f t="shared" si="284"/>
        <v>0</v>
      </c>
      <c r="DA185" s="103">
        <f t="shared" si="285"/>
        <v>0</v>
      </c>
      <c r="DB185" s="103">
        <f t="shared" si="286"/>
        <v>0</v>
      </c>
      <c r="DC185" s="103">
        <f t="shared" si="287"/>
        <v>0</v>
      </c>
      <c r="DD185" s="103">
        <f t="shared" si="288"/>
        <v>0</v>
      </c>
      <c r="DE185" s="103">
        <f t="shared" si="289"/>
        <v>0</v>
      </c>
      <c r="DF185" s="103">
        <f t="shared" si="290"/>
        <v>0</v>
      </c>
      <c r="DG185" s="103">
        <f t="shared" si="291"/>
        <v>0</v>
      </c>
      <c r="DI185" s="70">
        <f t="shared" si="292"/>
        <v>235.09682466834343</v>
      </c>
      <c r="DJ185" s="70">
        <f t="shared" si="293"/>
        <v>235.09682466834343</v>
      </c>
      <c r="DK185" s="70">
        <f t="shared" si="294"/>
        <v>0</v>
      </c>
      <c r="DL185" s="70">
        <f t="shared" si="295"/>
        <v>0</v>
      </c>
      <c r="DM185" s="70">
        <f t="shared" si="296"/>
        <v>0</v>
      </c>
      <c r="DN185" s="70">
        <f t="shared" si="297"/>
        <v>0</v>
      </c>
      <c r="DO185" s="70">
        <f t="shared" si="298"/>
        <v>0</v>
      </c>
      <c r="DP185" s="70">
        <f t="shared" si="299"/>
        <v>0</v>
      </c>
      <c r="DQ185" s="70">
        <f t="shared" si="300"/>
        <v>0</v>
      </c>
      <c r="DR185" s="70">
        <f t="shared" si="301"/>
        <v>0</v>
      </c>
      <c r="DT185">
        <f t="shared" si="302"/>
        <v>28.965725895700867</v>
      </c>
      <c r="DU185">
        <f t="shared" si="303"/>
        <v>32.747178054305749</v>
      </c>
      <c r="DV185">
        <f t="shared" si="304"/>
        <v>36.74893559901281</v>
      </c>
      <c r="DX185">
        <f t="shared" si="305"/>
        <v>1.5150424108545599</v>
      </c>
      <c r="DY185">
        <f t="shared" si="306"/>
        <v>1.5295883709072338</v>
      </c>
      <c r="DZ185">
        <f t="shared" si="307"/>
        <v>1.5457379569146876</v>
      </c>
      <c r="EB185">
        <f t="shared" si="308"/>
        <v>6.0790031322275393</v>
      </c>
      <c r="EC185">
        <f t="shared" si="309"/>
        <v>15.197507830568847</v>
      </c>
      <c r="ED185">
        <f t="shared" si="310"/>
        <v>0</v>
      </c>
      <c r="EE185">
        <f t="shared" si="311"/>
        <v>0</v>
      </c>
      <c r="EF185">
        <f t="shared" si="312"/>
        <v>0</v>
      </c>
      <c r="EG185">
        <f t="shared" si="313"/>
        <v>0</v>
      </c>
      <c r="EH185">
        <f t="shared" si="314"/>
        <v>0</v>
      </c>
      <c r="EI185">
        <f t="shared" si="315"/>
        <v>0</v>
      </c>
      <c r="EJ185">
        <f t="shared" si="316"/>
        <v>0</v>
      </c>
      <c r="EK185">
        <f t="shared" si="317"/>
        <v>0</v>
      </c>
      <c r="EM185">
        <f t="shared" si="318"/>
        <v>6.1864847070060343</v>
      </c>
      <c r="EN185">
        <f t="shared" si="319"/>
        <v>15.466211767515086</v>
      </c>
      <c r="EO185">
        <f t="shared" si="320"/>
        <v>0</v>
      </c>
      <c r="EP185">
        <f t="shared" si="321"/>
        <v>0</v>
      </c>
      <c r="EQ185">
        <f t="shared" si="322"/>
        <v>0</v>
      </c>
      <c r="ER185">
        <f t="shared" si="323"/>
        <v>0</v>
      </c>
      <c r="ES185">
        <f t="shared" si="324"/>
        <v>0</v>
      </c>
      <c r="ET185">
        <f t="shared" si="325"/>
        <v>0</v>
      </c>
      <c r="EU185">
        <f t="shared" si="326"/>
        <v>0</v>
      </c>
      <c r="EV185">
        <f t="shared" si="327"/>
        <v>0</v>
      </c>
      <c r="EX185">
        <f t="shared" si="328"/>
        <v>6.3143553942838446</v>
      </c>
      <c r="EY185">
        <f t="shared" si="329"/>
        <v>15.785888485709611</v>
      </c>
      <c r="EZ185">
        <f t="shared" si="330"/>
        <v>0</v>
      </c>
      <c r="FA185">
        <f t="shared" si="331"/>
        <v>0</v>
      </c>
      <c r="FB185">
        <f t="shared" si="332"/>
        <v>0</v>
      </c>
      <c r="FC185">
        <f t="shared" si="333"/>
        <v>0</v>
      </c>
      <c r="FD185">
        <f t="shared" si="334"/>
        <v>0</v>
      </c>
      <c r="FE185">
        <f t="shared" si="335"/>
        <v>0</v>
      </c>
      <c r="FF185">
        <f t="shared" si="336"/>
        <v>0</v>
      </c>
      <c r="FG185">
        <f t="shared" si="337"/>
        <v>0</v>
      </c>
      <c r="FJ185">
        <f>IF($W$2=0,0,IF(BF185&lt;=0,0,('LED Curve'!$D$19*(BF185/$W$2)^3+'LED Curve'!$D$20*(BF185/$W$2)^2+'LED Curve'!$D$21*(BF185/$W$2)^1+'LED Curve'!$D$22)*$AC$2*$W$2))</f>
        <v>790.72757749980155</v>
      </c>
      <c r="FK185">
        <f>IF($W$3=0,0,IF(BG185&lt;=0,0,('LED Curve'!$D$19*(BG185/$W$3)^3+'LED Curve'!$D$20*(BG185/$W$3)^2+'LED Curve'!$D$21*(BG185/$W$3)^1+'LED Curve'!$D$22)*$AC$3*$W$3))</f>
        <v>1976.8189437495039</v>
      </c>
      <c r="FL185">
        <f>IF($W$4=0,0,IF(BH185&lt;=0,0,('LED Curve'!$D$19*(BH185/$W$4)^3+'LED Curve'!$D$20*(BH185/$W$4)^2+'LED Curve'!$D$21*(BH185/$W$4)^1+'LED Curve'!$D$22)*$AC$4*$W$4))</f>
        <v>0</v>
      </c>
      <c r="FM185">
        <f>IF($W$5=0,0,IF(BI185&lt;=0,0,('LED Curve'!$D$19*(BI185/$W$5)^3+'LED Curve'!$D$20*(BI185/$W$5)^2+'LED Curve'!$D$21*(BI185/$W$5)^1+'LED Curve'!$D$22)*$AC$5*$W$5))</f>
        <v>0</v>
      </c>
      <c r="FN185">
        <f>IF($W$6=0,0,IF(BJ185&lt;=0,0,('LED Curve'!$D$19*(BJ185/$W$6)^3+'LED Curve'!$D$20*(BJ185/$W$6)^2+'LED Curve'!$D$21*(BJ185/$W$6)^1+'LED Curve'!$D$22)*$AC$6*$W$6))</f>
        <v>0</v>
      </c>
      <c r="FO185">
        <f>IF($Z$2=0,0,IF(BK185&lt;=0,0,('LED Curve'!$D$19*(BK185/$Z$2)^3+'LED Curve'!$D$20*(BK185/$Z$2)^2+'LED Curve'!$D$21*(BK185/$Z$2)^1+'LED Curve'!$D$22)*$AE$2*$Z$2))</f>
        <v>0</v>
      </c>
      <c r="FP185">
        <f>IF($Z$3=0,0,IF(BL185&lt;=0,0,('LED Curve'!$D$19*(BL185/$Z$3)^3+'LED Curve'!$D$20*(BL185/$Z$3)^2+'LED Curve'!$D$21*(BL185/$Z$3)^1+'LED Curve'!$D$22)*$AE$3*$Z$3))</f>
        <v>0</v>
      </c>
      <c r="FQ185">
        <f>IF($Z$4=0,0,IF(BM185&lt;=0,0,('LED Curve'!$D$19*(BM185/$Z$4)^3+'LED Curve'!$D$20*(BM185/$Z$4)^2+'LED Curve'!$D$21*(BM185/$Z$4)^1+'LED Curve'!$D$22)*$AE$4*$Z$4))</f>
        <v>0</v>
      </c>
      <c r="FR185">
        <f>IF($Z$5=0,0,IF(BN185&lt;=0,0,('LED Curve'!$D$19*(BN185/$Z$5)^3+'LED Curve'!$D$20*(BN185/$Z$5)^2+'LED Curve'!$D$21*(BN185/$Z$5)^1+'LED Curve'!$D$22)*$AE$5*$Z$5))</f>
        <v>0</v>
      </c>
      <c r="FS185">
        <f>IF($Z$6=0,0,IF(BO185&lt;=0,0,('LED Curve'!$D$19*(BO185/$Z$6)^3+'LED Curve'!$D$20*(BO185/$Z$6)^2+'LED Curve'!$D$21*(BO185/$Z$6)^1+'LED Curve'!$D$22)*$AE$6*$Z$6))</f>
        <v>0</v>
      </c>
      <c r="FU185">
        <f>IF($W$2=0,0,IF(BQ185&lt;=0,0,('LED Curve'!$D$19*(BQ185/$W$2)^3+'LED Curve'!$D$20*(BQ185/$W$2)^2+'LED Curve'!$D$21*(BQ185/$W$2)^1+'LED Curve'!$D$22)*$AC$2*$W$2))</f>
        <v>799.18545695399746</v>
      </c>
      <c r="FV185">
        <f>IF($W$3=0,0,IF(BR185&lt;=0,0,('LED Curve'!$D$19*(BR185/$W$3)^3+'LED Curve'!$D$20*(BR185/$W$3)^2+'LED Curve'!$D$21*(BR185/$W$3)^1+'LED Curve'!$D$22)*$AC$3*$W$3))</f>
        <v>1997.9636423849936</v>
      </c>
      <c r="FW185">
        <f>IF($W$4=0,0,IF(BS185&lt;=0,0,('LED Curve'!$D$19*(BS185/$W$4)^3+'LED Curve'!$D$20*(BS185/$W$4)^2+'LED Curve'!$D$21*(BS185/$W$4)^1+'LED Curve'!$D$22)*$AC$4*$W$4))</f>
        <v>0</v>
      </c>
      <c r="FX185">
        <f>IF($W$5=0,0,IF(BT185&lt;=0,0,('LED Curve'!$D$19*(BT185/$W$5)^3+'LED Curve'!$D$20*(BT185/$W$5)^2+'LED Curve'!$D$21*(BT185/$W$5)^1+'LED Curve'!$D$22)*$AC$5*$W$5))</f>
        <v>0</v>
      </c>
      <c r="FY185">
        <f>IF($W$6=0,0,IF(BU185&lt;=0,0,('LED Curve'!$D$19*(BU185/$W$6)^3+'LED Curve'!$D$20*(BU185/$W$6)^2+'LED Curve'!$D$21*(BU185/$W$6)^1+'LED Curve'!$D$22)*$AC$6*$W$6))</f>
        <v>0</v>
      </c>
      <c r="FZ185">
        <f>IF($Z$2=0,0,IF(BV185&lt;=0,0,('LED Curve'!$D$19*(BV185/$Z$2)^3+'LED Curve'!$D$20*(BV185/$Z$2)^2+'LED Curve'!$D$21*(BV185/$Z$2)^1+'LED Curve'!$D$22)*$AE$2*$Z$2))</f>
        <v>0</v>
      </c>
      <c r="GA185">
        <f>IF($Z$3=0,0,IF(BW185&lt;=0,0,('LED Curve'!$D$19*(BW185/$Z$3)^3+'LED Curve'!$D$20*(BW185/$Z$3)^2+'LED Curve'!$D$21*(BW185/$Z$3)^1+'LED Curve'!$D$22)*$AE$3*$Z$3))</f>
        <v>0</v>
      </c>
      <c r="GB185">
        <f>IF($Z$4=0,0,IF(BX185&lt;=0,0,('LED Curve'!$D$19*(BX185/$Z$4)^3+'LED Curve'!$D$20*(BX185/$Z$4)^2+'LED Curve'!$D$21*(BX185/$Z$4)^1+'LED Curve'!$D$22)*$AE$4*$Z$4))</f>
        <v>0</v>
      </c>
      <c r="GC185">
        <f>IF($Z$5=0,0,IF(BY185&lt;=0,0,('LED Curve'!$D$19*(BY185/$Z$5)^3+'LED Curve'!$D$20*(BY185/$Z$5)^2+'LED Curve'!$D$21*(BY185/$Z$5)^1+'LED Curve'!$D$22)*$AE$5*$Z$5))</f>
        <v>0</v>
      </c>
      <c r="GD185">
        <f>IF($Z$6=0,0,IF(BZ185&lt;=0,0,('LED Curve'!$D$19*(BZ185/$Z$6)^3+'LED Curve'!$D$20*(BZ185/$Z$6)^2+'LED Curve'!$D$21*(BZ185/$Z$6)^1+'LED Curve'!$D$22)*$AE$6*$Z$6))</f>
        <v>0</v>
      </c>
      <c r="GF185">
        <f>IF($W$2=0,0,IF(CB185&lt;=0,0,('LED Curve'!$D$19*(CB185/$W$2)^3+'LED Curve'!$D$20*(CB185/$W$2)^2+'LED Curve'!$D$21*(CB185/$W$2)^1+'LED Curve'!$D$22)*$AC$2*$W$2))</f>
        <v>809.04407453973056</v>
      </c>
      <c r="GG185">
        <f>IF($W$3=0,0,IF(CC185&lt;=0,0,('LED Curve'!$D$19*(CC185/$W$3)^3+'LED Curve'!$D$20*(CC185/$W$3)^2+'LED Curve'!$D$21*(CC185/$W$3)^1+'LED Curve'!$D$22)*$AC$3*$W$3))</f>
        <v>2022.6101863493263</v>
      </c>
      <c r="GH185">
        <f>IF($W$4=0,0,IF(CD185&lt;=0,0,('LED Curve'!$D$19*(CD185/$W$4)^3+'LED Curve'!$D$20*(CD185/$W$4)^2+'LED Curve'!$D$21*(CD185/$W$4)^1+'LED Curve'!$D$22)*$AC$4*$W$4))</f>
        <v>0</v>
      </c>
      <c r="GI185">
        <f>IF($W$5=0,0,IF(CE185&lt;=0,0,('LED Curve'!$D$19*(CE185/$W$5)^3+'LED Curve'!$D$20*(CE185/$W$5)^2+'LED Curve'!$D$21*(CE185/$W$5)^1+'LED Curve'!$D$22)*$AC$5*$W$5))</f>
        <v>0</v>
      </c>
      <c r="GJ185">
        <f>IF($W$6=0,0,IF(CF185&lt;=0,0,('LED Curve'!$D$19*(CF185/$W$6)^3+'LED Curve'!$D$20*(CF185/$W$6)^2+'LED Curve'!$D$21*(CF185/$W$6)^1+'LED Curve'!$D$22)*$AC$6*$W$6))</f>
        <v>0</v>
      </c>
      <c r="GK185">
        <f>IF($Z$2=0,0,IF(CG185&lt;=0,0,('LED Curve'!$D$19*(CG185/$Z$2)^3+'LED Curve'!$D$20*(CG185/$Z$2)^2+'LED Curve'!$D$21*(CG185/$Z$2)^1+'LED Curve'!$D$22)*$AE$2*$Z$2))</f>
        <v>0</v>
      </c>
      <c r="GL185">
        <f>IF($Z$3=0,0,IF(CH185&lt;=0,0,('LED Curve'!$D$19*(CH185/$Z$3)^3+'LED Curve'!$D$20*(CH185/$Z$3)^2+'LED Curve'!$D$21*(CH185/$Z$3)^1+'LED Curve'!$D$22)*$AE$3*$Z$3))</f>
        <v>0</v>
      </c>
      <c r="GM185">
        <f>IF($Z$4=0,0,IF(CI185&lt;=0,0,('LED Curve'!$D$19*(CI185/$Z$4)^3+'LED Curve'!$D$20*(CI185/$Z$4)^2+'LED Curve'!$D$21*(CI185/$Z$4)^1+'LED Curve'!$D$22)*$AE$4*$Z$4))</f>
        <v>0</v>
      </c>
      <c r="GN185">
        <f>IF($Z$5=0,0,IF(CJ185&lt;=0,0,('LED Curve'!$D$19*(CJ185/$Z$5)^3+'LED Curve'!$D$20*(CJ185/$Z$5)^2+'LED Curve'!$D$21*(CJ185/$Z$5)^1+'LED Curve'!$D$22)*$AE$5*$Z$5))</f>
        <v>0</v>
      </c>
      <c r="GO185">
        <f>IF($Z$6=0,0,IF(CK185&lt;=0,0,('LED Curve'!$D$19*(CK185/$Z$6)^3+'LED Curve'!$D$20*(CK185/$Z$6)^2+'LED Curve'!$D$21*(CK185/$Z$6)^1+'LED Curve'!$D$22)*$AE$6*$Z$6))</f>
        <v>0</v>
      </c>
      <c r="GQ185">
        <f t="shared" si="338"/>
        <v>2767.5465212493054</v>
      </c>
      <c r="GR185">
        <f t="shared" si="266"/>
        <v>1002.6506358317274</v>
      </c>
      <c r="GS185">
        <f t="shared" si="339"/>
        <v>2797.1490993389912</v>
      </c>
      <c r="GT185">
        <f t="shared" si="267"/>
        <v>488.92318249987557</v>
      </c>
      <c r="GU185">
        <f t="shared" si="340"/>
        <v>2831.6542608890568</v>
      </c>
      <c r="GV185">
        <f t="shared" si="268"/>
        <v>269.54221633071938</v>
      </c>
    </row>
    <row r="186" spans="1:204" ht="16.899999999999999">
      <c r="A186">
        <v>175</v>
      </c>
      <c r="B186">
        <f t="shared" si="229"/>
        <v>5.696614583333333E-3</v>
      </c>
      <c r="C186" s="50">
        <f t="shared" si="230"/>
        <v>126.62630466647943</v>
      </c>
      <c r="D186" s="50">
        <f t="shared" si="231"/>
        <v>140.85144962942158</v>
      </c>
      <c r="E186" s="50">
        <f t="shared" si="232"/>
        <v>155.0765945923637</v>
      </c>
      <c r="G186" s="52">
        <f t="shared" si="233"/>
        <v>2.0099413439123719</v>
      </c>
      <c r="H186" s="52">
        <f t="shared" si="234"/>
        <v>2.2357372957051043</v>
      </c>
      <c r="I186" s="52">
        <f t="shared" si="235"/>
        <v>2.4615332474978366</v>
      </c>
      <c r="J186" s="52">
        <f>IF(C186&lt;Calculation!D$19,0,G186)</f>
        <v>2.0099413439123719</v>
      </c>
      <c r="K186" s="52">
        <f>IF(D186&lt;Calculation!D$19,0,H186)</f>
        <v>2.2357372957051043</v>
      </c>
      <c r="L186" s="52">
        <f>IF(E186&lt;Calculation!D$19,0,I186)</f>
        <v>2.4615332474978366</v>
      </c>
      <c r="M186" s="52">
        <f>IF(IF(C186&lt;Calculation!D$19,0,C186*(R$3/(R$2+R$3)))&gt;0,$H$2*SIN(2*PI()*$E$2*B186)+$H$5,0)</f>
        <v>2.0263458384037447</v>
      </c>
      <c r="N186" s="52">
        <f>IF(IF(D186&lt;Calculation!D$19,0,D186*(R$3/(R$2+R$3)))&gt;0,$J$2*SIN(2*PI()*$E$2*B186)+$J$5,0)</f>
        <v>2.0580138834693669</v>
      </c>
      <c r="O186" s="52">
        <f>IF(IF(E186&lt;Calculation!D$19,0,E186*(R$3/(R$2+R$3)))&gt;0,$L$2*SIN(2*PI()*$E$2*B186)+$L$5,0)</f>
        <v>2.0962293541828858</v>
      </c>
      <c r="Q186" s="55">
        <f>(M186/Design!C$43)*10^3</f>
        <v>225.1495376004161</v>
      </c>
      <c r="R186" s="55">
        <f>(N186/Design!C$43)*10^3</f>
        <v>228.66820927437408</v>
      </c>
      <c r="S186" s="55">
        <f>(O186/Design!C$43)*10^3</f>
        <v>232.91437268698732</v>
      </c>
      <c r="U186" s="55">
        <f>(($H$2*SIN(2*PI()*$E$2*B186)+$H$5)/Design!C$43)*10^3</f>
        <v>225.1495376004161</v>
      </c>
      <c r="V186" s="55">
        <f>(($J$2*SIN(2*PI()*$E$2*B186)+$J$5)/Design!C$43)*10^3</f>
        <v>228.66820927437408</v>
      </c>
      <c r="W186" s="55">
        <f>(($L$2*SIN(2*PI()*$E$2*B186)+$L$5)/Design!C$43)*10^3</f>
        <v>232.91437268698732</v>
      </c>
      <c r="Y186" s="99">
        <f>IF(C186&lt;('LED Curve'!$D$14*(U186/$W$2)^3+'LED Curve'!$D$15*(U186/$W$2)^2+'LED Curve'!$D$16*(U186/$W$2)^1+'LED Curve'!$D$17)*$AC$2+((R$5-1)*Design!C$18),0,         ('LED Curve'!$D$14*(U186/$W$2)^3+'LED Curve'!$D$15*(U186/$W$2)^2+'LED Curve'!$D$16*(U186/$W$2)^1+'LED Curve'!$D$17)*$AC$2)</f>
        <v>26.769816552073259</v>
      </c>
      <c r="Z186" s="99">
        <f>IF(Y186=0,0,IF(C186&lt;Y186+('LED Curve'!$D$14*(U186/$W$3)^3+'LED Curve'!$D$15*(U186/$W$3)^2+'LED Curve'!$D$16*(U186/$W$3)^1+'LED Curve'!$D$17)*$AC$3+((R$5-2)*Design!C$18),0,         ('LED Curve'!$D$14*(U186/$W$3)^3+'LED Curve'!$D$15*(U186/$W$3)^2+'LED Curve'!$D$16*(U186/$W$3)^1+'LED Curve'!$D$17)*$AC$3))</f>
        <v>66.924541380183143</v>
      </c>
      <c r="AA186" s="99">
        <f>IF(Z186=0,0,IF(C186&lt;(SUM(Y186:Z186)+('LED Curve'!$D$14*(U186/$W$4)^3+'LED Curve'!$D$15*(U186/$W$4)^2+'LED Curve'!$D$16*(U186/$W$4)^1+'LED Curve'!$D$17)*$AC$4+((R$5-3)*Design!C$18)),0,         ('LED Curve'!$D$14*(U186/$W$4)^3+'LED Curve'!$D$15*(U186/$W$4)^2+'LED Curve'!$D$16*(U186/$W$4)^1+'LED Curve'!$D$17)*$AC$4))</f>
        <v>0</v>
      </c>
      <c r="AB186" s="99">
        <f>IF(AA186=0,0,IF(C186&lt;(SUM(Y186:AA186)+('LED Curve'!$D$14*(U186/$W$5)^3+'LED Curve'!$D$15*(U186/$W$5)^2+'LED Curve'!$D$16*(U186/$W$5)^1+'LED Curve'!$D$17)*$AC$5+((R$5-4)*Design!C$18)),0,         ('LED Curve'!$D$14*(U186/$W$5)^3+'LED Curve'!$D$15*(U186/$W$5)^2+'LED Curve'!$D$16*(U186/$W$5)^1+'LED Curve'!$D$17)*$AC$5))</f>
        <v>0</v>
      </c>
      <c r="AC186" s="99">
        <f>IF(AB186=0,0,IF(C186&lt;(SUM(Y186:AB186)+ ('LED Curve'!$D$14*(U186/$W$6)^3+'LED Curve'!$D$15*(U186/$W$6)^2+'LED Curve'!$D$16*(U186/$W$6)^1+'LED Curve'!$D$17)*$AC$6+((R$5-5)*Design!C$18)),0,         ('LED Curve'!$D$14*(U186/$W$6)^3+'LED Curve'!$D$15*(U186/$W$6)^2+'LED Curve'!$D$16*(U186/$W$6)^1+'LED Curve'!$D$17)*$AC$6))</f>
        <v>0</v>
      </c>
      <c r="AD186" s="99">
        <f>IF(AC186=0,0,IF(C186&lt;(SUM(Y186:AC186)+('LED Curve'!$D$14*(U186/$Z$2)^3+'LED Curve'!$D$15*(U186/$Z$2)^2+'LED Curve'!$D$16*(U186/$Z$2)^1+'LED Curve'!$D$17)*$AE$2+((R$5-6)*Design!C$18)),0,         ('LED Curve'!$D$14*(U186/$Z$2)^3+'LED Curve'!$D$15*(U186/$Z$2)^2+'LED Curve'!$D$16*(U186/$Z$2)^1+'LED Curve'!$D$17)*$AE$2))</f>
        <v>0</v>
      </c>
      <c r="AE186" s="99">
        <f>IF(AD186=0,0,IF(C186&lt;(SUM(Y186:AD186)+('LED Curve'!$D$14*(U186/$Z$3)^3+'LED Curve'!$D$15*(U186/$Z$3)^2+'LED Curve'!$D$16*(U186/$Z$3)^1+'LED Curve'!$D$17)*$AE$3+((R$5-7)*Design!C$18)),0,         ('LED Curve'!$D$14*(U186/$Z$3)^3+'LED Curve'!$D$15*(U186/$Z$3)^2+'LED Curve'!$D$16*(U186/$Z$3)^1+'LED Curve'!$D$17)*$AE$3))</f>
        <v>0</v>
      </c>
      <c r="AF186" s="99">
        <f>IF(AE186=0,0,IF(C186&lt;(SUM(Y186:AE186)+('LED Curve'!$D$14*(U186/$Z$4)^3+'LED Curve'!$D$15*(U186/$Z$4)^2+'LED Curve'!$D$16*(U186/$Z$4)^1+'LED Curve'!$D$17)*$AE$4+((R$5-8)*Design!C$18)),0,         ('LED Curve'!$D$14*(U186/$Z$4)^3+'LED Curve'!$D$15*(U186/$Z$4)^2+'LED Curve'!$D$16*(U186/$Z$4)^1+'LED Curve'!$D$17)*$AE$4))</f>
        <v>0</v>
      </c>
      <c r="AG186" s="99">
        <f>IF(AF186=0,0,IF(C186&lt;(SUM(Y186:AF186)+('LED Curve'!$D$14*(U186/$Z$5)^3+'LED Curve'!$D$15*(U186/$Z$5)^2+'LED Curve'!$D$16*(U186/$Z$5)^1+'LED Curve'!$D$17)*$AE$5+((R$5-9)*Design!C$18)),0,         ('LED Curve'!$D$14*(U186/$Z$5)^3+'LED Curve'!$D$15*(U186/$Z$5)^2+'LED Curve'!$D$16*(U186/$Z$5)^1+'LED Curve'!$D$17)*$AE$5))</f>
        <v>0</v>
      </c>
      <c r="AH186" s="99">
        <f>IF(AG186=0,0,IF(C186&lt;(SUM(Y186:AG186)+('LED Curve'!$D$14*(U186/$Z$6)^3+'LED Curve'!$D$15*(U186/$Z$6)^2+'LED Curve'!$D$16*(U186/$Z$6)^1+'LED Curve'!$D$17)*$AE$6+((R$5-10)*Design!C$18)),0,         ('LED Curve'!$D$14*(U186/$Z$6)^3+'LED Curve'!$D$15*(U186/$Z$6)^2+'LED Curve'!$D$16*(U186/$Z$6)^1+'LED Curve'!$D$17)*$AE$6))</f>
        <v>0</v>
      </c>
      <c r="AI186">
        <f t="shared" si="269"/>
        <v>93.694357932256395</v>
      </c>
      <c r="AJ186" s="57">
        <f>IF(D186&lt;('LED Curve'!$D$14*(V186/$W$2)^3+'LED Curve'!$D$15*(V186/$W$2)^2+'LED Curve'!$D$16*(V186/$W$2)^1+'LED Curve'!$D$17)*$AC$2+((R$5-1)*Design!C$18),0,         ('LED Curve'!$D$14*(V186/$W$2)^3+'LED Curve'!$D$15*(V186/$W$2)^2+'LED Curve'!$D$16*(V186/$W$2)^1+'LED Curve'!$D$17)*$AC$2)</f>
        <v>26.803779342653282</v>
      </c>
      <c r="AK186" s="57">
        <f>IF(AJ186=0,0,IF(D186&lt;AJ186+('LED Curve'!$D$14*(V186/$W$3)^3+'LED Curve'!$D$15*(V186/$W$3)^2+'LED Curve'!$D$16*(V186/$W$3)^1+'LED Curve'!$D$17)*$AC$3+((R$5-1)*Design!C$18),0,         ('LED Curve'!$D$14*(V186/$W$3)^3+'LED Curve'!$D$15*(V186/$W$3)^2+'LED Curve'!$D$16*(V186/$W$3)^1+'LED Curve'!$D$17)*$AC$3))</f>
        <v>67.0094483566332</v>
      </c>
      <c r="AL186" s="57">
        <f>IF(AK186=0,0,IF(D186&lt;(SUM(AJ186:AK186)+('LED Curve'!$D$14*(V186/$W$4)^3+'LED Curve'!$D$15*(V186/$W$4)^2+'LED Curve'!$D$16*(V186/$W$4)^1+'LED Curve'!$D$17)*$AC$4+((R$5-1)*Design!C$18)),0,         ('LED Curve'!$D$14*(V186/$W$4)^3+'LED Curve'!$D$15*(V186/$W$4)^2+'LED Curve'!$D$16*(V186/$W$4)^1+'LED Curve'!$D$17)*$AC$4))</f>
        <v>0</v>
      </c>
      <c r="AM186" s="57">
        <f>IF(AL186=0,0,IF(D186&lt;(SUM(AJ186:AL186)+('LED Curve'!$D$14*(V186/$W$5)^3+'LED Curve'!$D$15*(V186/$W$5)^2+'LED Curve'!$D$16*(V186/$W$5)^1+'LED Curve'!$D$17)*$AC$5+((R$5-1)*Design!C$18)),0,         ('LED Curve'!$D$14*(V186/$W$5)^3+'LED Curve'!$D$15*(V186/$W$5)^2+'LED Curve'!$D$16*(V186/$W$5)^1+'LED Curve'!$D$17)*$AC$5))</f>
        <v>0</v>
      </c>
      <c r="AN186" s="57">
        <f>IF(AM186=0,0,IF(D186&lt;(SUM(AJ186:AM186)+ ('LED Curve'!$D$14*(V186/$W$6)^3+'LED Curve'!$D$15*(V186/$W$6)^2+'LED Curve'!$D$16*(V186/$W$6)^1+'LED Curve'!$D$17)*$AC$6+((R$5-1)*Design!C$18)),0,         ('LED Curve'!$D$14*(V186/$W$6)^3+'LED Curve'!$D$15*(V186/$W$6)^2+'LED Curve'!$D$16*(V186/$W$6)^1+'LED Curve'!$D$17)*$AC$6))</f>
        <v>0</v>
      </c>
      <c r="AO186" s="57">
        <f>IF(AN186=0,0,IF(D186&lt;(SUM(AJ186:AN186)+('LED Curve'!$D$14*(V186/$Z$2)^3+'LED Curve'!$D$15*(V186/$Z$2)^2+'LED Curve'!$D$16*(V186/$Z$2)^1+'LED Curve'!$D$17)*$AE$2+((R$5-1)*Design!C$18)),0,         ('LED Curve'!$D$14*(V186/$Z$2)^3+'LED Curve'!$D$15*(V186/$Z$2)^2+'LED Curve'!$D$16*(V186/$Z$2)^1+'LED Curve'!$D$17)*$AE$2))</f>
        <v>0</v>
      </c>
      <c r="AP186" s="57">
        <f>IF(AO186=0,0,IF(D186&lt;(SUM(AJ186:AO186)+('LED Curve'!$D$14*(V186/$Z$3)^3+'LED Curve'!$D$15*(V186/$Z$3)^2+'LED Curve'!$D$16*(V186/$Z$3)^1+'LED Curve'!$D$17)*$AE$3+((R$5-1)*Design!C$18)),0,         ('LED Curve'!$D$14*(V186/$Z$3)^3+'LED Curve'!$D$15*(V186/$Z$3)^2+'LED Curve'!$D$16*(V186/$Z$3)^1+'LED Curve'!$D$17)*$AE$3))</f>
        <v>0</v>
      </c>
      <c r="AQ186" s="57">
        <f>IF(AP186=0,0,IF(D186&lt;(SUM(AJ186:AP186)+('LED Curve'!$D$14*(V186/$Z$4)^3+'LED Curve'!$D$15*(V186/$Z$4)^2+'LED Curve'!$D$16*(V186/$Z$4)^1+'LED Curve'!$D$17)*$AE$4+((R$5-1)*Design!C$18)),0,         ('LED Curve'!$D$14*(V186/$Z$4)^3+'LED Curve'!$D$15*(V186/$Z$4)^2+'LED Curve'!$D$16*(V186/$Z$4)^1+'LED Curve'!$D$17)*$AE$4))</f>
        <v>0</v>
      </c>
      <c r="AR186" s="57">
        <f>IF(AQ186=0,0,IF(D186&lt;(SUM(AJ186:AQ186)+('LED Curve'!$D$14*(V186/$Z$5)^3+'LED Curve'!$D$15*(V186/$Z$5)^2+'LED Curve'!$D$16*(V186/$Z$5)^1+'LED Curve'!$D$17)*$AE$5+((R$5-1)*Design!C$18)),0,         ('LED Curve'!$D$14*(V186/$Z$5)^3+'LED Curve'!$D$15*(V186/$Z$5)^2+'LED Curve'!$D$16*(V186/$Z$5)^1+'LED Curve'!$D$17)*$AE$5))</f>
        <v>0</v>
      </c>
      <c r="AS186" s="57">
        <f>IF(AR186=0,0,IF(D186&lt;(SUM(AJ186:AR186)+('LED Curve'!$D$14*(V186/$Z$6)^3+'LED Curve'!$D$15*(V186/$Z$6)^2+'LED Curve'!$D$16*(V186/$Z$6)^1+'LED Curve'!$D$17)*$AE$6+((R$5-1)*Design!C$18)),0,         ('LED Curve'!$D$14*(V186/$Z$6)^3+'LED Curve'!$D$15*(V186/$Z$6)^2+'LED Curve'!$D$16*(V186/$Z$6)^1+'LED Curve'!$D$17)*$AE$6))</f>
        <v>0</v>
      </c>
      <c r="AU186" s="59">
        <f>IF(E186&lt;('LED Curve'!$D$14*(W186/$W$2)^3+'LED Curve'!$D$15*(W186/$W$2)^2+'LED Curve'!$D$16*(W186/$W$2)^1+'LED Curve'!$D$17)*$AC$2+((R$5-1)*Design!C$18),0,         ('LED Curve'!$D$14*(W186/$W$2)^3+'LED Curve'!$D$15*(W186/$W$2)^2+'LED Curve'!$D$16*(W186/$W$2)^1+'LED Curve'!$D$17)*$AC$2)</f>
        <v>26.841019381278393</v>
      </c>
      <c r="AV186" s="59">
        <f>IF(AU186=0,0,IF(E186&lt;AU186+('LED Curve'!$D$14*(W186/$W$3)^3+'LED Curve'!$D$15*(W186/$W$3)^2+'LED Curve'!$D$16*(W186/$W$3)^1+'LED Curve'!$D$17)*$AC$3+((R$5-2)*Design!C$18),0,         ('LED Curve'!$D$14*(W186/$W$3)^3+'LED Curve'!$D$15*(W186/$W$3)^2+'LED Curve'!$D$16*(W186/$W$3)^1+'LED Curve'!$D$17)*$AC$3))</f>
        <v>67.102548453195979</v>
      </c>
      <c r="AW186" s="59">
        <f>IF(AV186=0,0,IF(E186&lt;(SUM(AU186:AV186)+('LED Curve'!$D$14*(W186/$W$4)^3+'LED Curve'!$D$15*(W186/$W$4)^2+'LED Curve'!$D$16*(W186/$W$4)^1+'LED Curve'!$D$17)*$AC$4+((R$5-3)*Design!C$18)),0,         ('LED Curve'!$D$14*(W186/$W$4)^3+'LED Curve'!$D$15*(W186/$W$4)^2+'LED Curve'!$D$16*(W186/$W$4)^1+'LED Curve'!$D$17)*$AC$4))</f>
        <v>60.392293607876383</v>
      </c>
      <c r="AX186" s="59">
        <f>IF(AW186=0,0,IF(E186&lt;(SUM(AU186:AW186)+('LED Curve'!$D$14*(W186/$W$5)^3+'LED Curve'!$D$15*(W186/$W$5)^2+'LED Curve'!$D$16*(W186/$W$5)^1+'LED Curve'!$D$17)*$AC$5+((R$5-4)*Design!C$18)),0,         ('LED Curve'!$D$14*(W186/$W$5)^3+'LED Curve'!$D$15*(W186/$W$5)^2+'LED Curve'!$D$16*(W186/$W$5)^1+'LED Curve'!$D$17)*$AC$5))</f>
        <v>0</v>
      </c>
      <c r="AY186" s="59">
        <f>IF(AX186=0,0,IF(E186&lt;(SUM(AU186:AX186)+ ('LED Curve'!$D$14*(W186/$W$6)^3+'LED Curve'!$D$15*(W186/$W$6)^2+'LED Curve'!$D$16*(W186/$W$6)^1+'LED Curve'!$D$17)*$AC$6+((R$5-5)*Design!C$18)),0,         ('LED Curve'!$D$14*(W186/$W$6)^3+'LED Curve'!$D$15*(W186/$W$6)^2+'LED Curve'!$D$16*(W186/$W$6)^1+'LED Curve'!$D$17)*$AC$6))</f>
        <v>0</v>
      </c>
      <c r="AZ186" s="59">
        <f>IF(AY186=0,0,IF(E186&lt;(SUM(AU186:AY186)+('LED Curve'!$D$14*(W186/$Z$2)^3+'LED Curve'!$D$15*(W186/$Z$2)^2+'LED Curve'!$D$16*(W186/$Z$2)^1+'LED Curve'!$D$17)*$AE$2+((R$5-6)*Design!C$18)),0,         ('LED Curve'!$D$14*(W186/$Z$2)^3+'LED Curve'!$D$15*(W186/$Z$2)^2+'LED Curve'!$D$16*(W186/$Z$2)^1+'LED Curve'!$D$17)*$AE$2))</f>
        <v>0</v>
      </c>
      <c r="BA186" s="59">
        <f>IF(AZ186=0,0,IF(E186&lt;(SUM(AU186:AZ186)+('LED Curve'!$D$14*(W186/$Z$3)^3+'LED Curve'!$D$15*(W186/$Z$3)^2+'LED Curve'!$D$16*(W186/$Z$3)^1+'LED Curve'!$D$17)*$AE$3+((R$5-7)*Design!C$18)),0,         ('LED Curve'!$D$14*(W186/$Z$3)^3+'LED Curve'!$D$15*(W186/$Z$3)^2+'LED Curve'!$D$16*(W186/$Z$3)^1+'LED Curve'!$D$17)*$AE$3))</f>
        <v>0</v>
      </c>
      <c r="BB186" s="59">
        <f>IF(BA186=0,0,IF(E186&lt;(SUM(AU186:BA186)+('LED Curve'!$D$14*(W186/$Z$4)^3+'LED Curve'!$D$15*(W186/$Z$4)^2+'LED Curve'!$D$16*(W186/$Z$4)^1+'LED Curve'!$D$17)*$AE$4+((R$5-8)*Design!C$18)),0,         ('LED Curve'!$D$14*(W186/$Z$4)^3+'LED Curve'!$D$15*(W186/$Z$4)^2+'LED Curve'!$D$16*(W186/$Z$4)^1+'LED Curve'!$D$17)*$AE$4))</f>
        <v>0</v>
      </c>
      <c r="BC186" s="59">
        <f>IF(BB186=0,0,IF(E186&lt;(SUM(AU186:BB186)+('LED Curve'!$D$14*(W186/$Z$5)^3+'LED Curve'!$D$15*(W186/$Z$5)^2+'LED Curve'!$D$16*(W186/$Z$5)^1+'LED Curve'!$D$17)*$AE$5+((R$5-9)*Design!C$18)),0,         ('LED Curve'!$D$14*(W186/$Z$5)^3+'LED Curve'!$D$15*(W186/$Z$5)^2+'LED Curve'!$D$16*(W186/$Z$5)^1+'LED Curve'!$D$17)*$AE$5))</f>
        <v>0</v>
      </c>
      <c r="BD186" s="59">
        <f>IF(BC186=0,0,IF(E186&lt;(SUM(AU186:BC186)+('LED Curve'!$D$14*(W186/$Z$6)^3+'LED Curve'!$D$15*(W186/$Z$6)^2+'LED Curve'!$D$16*(W186/$Z$6)^1+'LED Curve'!$D$17)*$AE$6+((R$5-10)*Design!C$18)),0,         ('LED Curve'!$D$14*(W186/$Z$6)^3+'LED Curve'!$D$15*(W186/$Z$6)^2+'LED Curve'!$D$16*(W186/$Z$6)^1+'LED Curve'!$D$17)*$AE$6))</f>
        <v>0</v>
      </c>
      <c r="BE186">
        <f t="shared" si="270"/>
        <v>154.33586144235076</v>
      </c>
      <c r="BF186" s="64">
        <f t="shared" si="236"/>
        <v>225.1495376004161</v>
      </c>
      <c r="BG186" s="64">
        <f t="shared" si="237"/>
        <v>225.1495376004161</v>
      </c>
      <c r="BH186" s="64">
        <f t="shared" si="238"/>
        <v>0</v>
      </c>
      <c r="BI186" s="64">
        <f t="shared" si="239"/>
        <v>0</v>
      </c>
      <c r="BJ186" s="64">
        <f t="shared" si="240"/>
        <v>0</v>
      </c>
      <c r="BK186" s="64">
        <f t="shared" si="241"/>
        <v>0</v>
      </c>
      <c r="BL186" s="64">
        <f t="shared" si="242"/>
        <v>0</v>
      </c>
      <c r="BM186" s="64">
        <f t="shared" si="243"/>
        <v>0</v>
      </c>
      <c r="BN186" s="64">
        <f t="shared" si="244"/>
        <v>0</v>
      </c>
      <c r="BO186" s="64">
        <f t="shared" si="245"/>
        <v>0</v>
      </c>
      <c r="BQ186" s="67">
        <f t="shared" si="246"/>
        <v>228.66820927437408</v>
      </c>
      <c r="BR186" s="67">
        <f t="shared" si="247"/>
        <v>228.66820927437408</v>
      </c>
      <c r="BS186" s="67">
        <f t="shared" si="248"/>
        <v>0</v>
      </c>
      <c r="BT186" s="67">
        <f t="shared" si="249"/>
        <v>0</v>
      </c>
      <c r="BU186" s="67">
        <f t="shared" si="250"/>
        <v>0</v>
      </c>
      <c r="BV186" s="67">
        <f t="shared" si="251"/>
        <v>0</v>
      </c>
      <c r="BW186" s="67">
        <f t="shared" si="252"/>
        <v>0</v>
      </c>
      <c r="BX186" s="67">
        <f t="shared" si="253"/>
        <v>0</v>
      </c>
      <c r="BY186" s="67">
        <f t="shared" si="254"/>
        <v>0</v>
      </c>
      <c r="BZ186" s="67">
        <f t="shared" si="255"/>
        <v>0</v>
      </c>
      <c r="CB186" s="70">
        <f t="shared" si="256"/>
        <v>232.91437268698732</v>
      </c>
      <c r="CC186" s="70">
        <f t="shared" si="257"/>
        <v>232.91437268698732</v>
      </c>
      <c r="CD186" s="70">
        <f t="shared" si="258"/>
        <v>0</v>
      </c>
      <c r="CE186" s="70">
        <f t="shared" si="259"/>
        <v>0</v>
      </c>
      <c r="CF186" s="70">
        <f t="shared" si="260"/>
        <v>0</v>
      </c>
      <c r="CG186" s="70">
        <f t="shared" si="261"/>
        <v>0</v>
      </c>
      <c r="CH186" s="70">
        <f t="shared" si="262"/>
        <v>0</v>
      </c>
      <c r="CI186" s="70">
        <f t="shared" si="263"/>
        <v>0</v>
      </c>
      <c r="CJ186" s="70">
        <f t="shared" si="264"/>
        <v>0</v>
      </c>
      <c r="CK186" s="70">
        <f t="shared" si="265"/>
        <v>0</v>
      </c>
      <c r="CL186">
        <f t="shared" si="271"/>
        <v>465.82874537397464</v>
      </c>
      <c r="CM186" s="64">
        <f t="shared" si="272"/>
        <v>225.1495376004161</v>
      </c>
      <c r="CN186" s="64">
        <f t="shared" si="273"/>
        <v>225.1495376004161</v>
      </c>
      <c r="CO186" s="64">
        <f t="shared" si="274"/>
        <v>0</v>
      </c>
      <c r="CP186" s="64">
        <f t="shared" si="275"/>
        <v>0</v>
      </c>
      <c r="CQ186" s="64">
        <f t="shared" si="276"/>
        <v>0</v>
      </c>
      <c r="CR186" s="64">
        <f t="shared" si="277"/>
        <v>0</v>
      </c>
      <c r="CS186" s="64">
        <f t="shared" si="278"/>
        <v>0</v>
      </c>
      <c r="CT186" s="64">
        <f t="shared" si="279"/>
        <v>0</v>
      </c>
      <c r="CU186" s="64">
        <f t="shared" si="280"/>
        <v>0</v>
      </c>
      <c r="CV186" s="64">
        <f t="shared" si="281"/>
        <v>0</v>
      </c>
      <c r="CX186" s="103">
        <f t="shared" si="282"/>
        <v>228.66820927437408</v>
      </c>
      <c r="CY186" s="103">
        <f t="shared" si="283"/>
        <v>228.66820927437408</v>
      </c>
      <c r="CZ186" s="103">
        <f t="shared" si="284"/>
        <v>0</v>
      </c>
      <c r="DA186" s="103">
        <f t="shared" si="285"/>
        <v>0</v>
      </c>
      <c r="DB186" s="103">
        <f t="shared" si="286"/>
        <v>0</v>
      </c>
      <c r="DC186" s="103">
        <f t="shared" si="287"/>
        <v>0</v>
      </c>
      <c r="DD186" s="103">
        <f t="shared" si="288"/>
        <v>0</v>
      </c>
      <c r="DE186" s="103">
        <f t="shared" si="289"/>
        <v>0</v>
      </c>
      <c r="DF186" s="103">
        <f t="shared" si="290"/>
        <v>0</v>
      </c>
      <c r="DG186" s="103">
        <f t="shared" si="291"/>
        <v>0</v>
      </c>
      <c r="DI186" s="70">
        <f t="shared" si="292"/>
        <v>232.91437268698732</v>
      </c>
      <c r="DJ186" s="70">
        <f t="shared" si="293"/>
        <v>232.91437268698732</v>
      </c>
      <c r="DK186" s="70">
        <f t="shared" si="294"/>
        <v>0</v>
      </c>
      <c r="DL186" s="70">
        <f t="shared" si="295"/>
        <v>0</v>
      </c>
      <c r="DM186" s="70">
        <f t="shared" si="296"/>
        <v>0</v>
      </c>
      <c r="DN186" s="70">
        <f t="shared" si="297"/>
        <v>0</v>
      </c>
      <c r="DO186" s="70">
        <f t="shared" si="298"/>
        <v>0</v>
      </c>
      <c r="DP186" s="70">
        <f t="shared" si="299"/>
        <v>0</v>
      </c>
      <c r="DQ186" s="70">
        <f t="shared" si="300"/>
        <v>0</v>
      </c>
      <c r="DR186" s="70">
        <f t="shared" si="301"/>
        <v>0</v>
      </c>
      <c r="DT186">
        <f t="shared" si="302"/>
        <v>28.509853943707256</v>
      </c>
      <c r="DU186">
        <f t="shared" si="303"/>
        <v>32.208248760459533</v>
      </c>
      <c r="DV186">
        <f t="shared" si="304"/>
        <v>36.119567747914644</v>
      </c>
      <c r="DX186">
        <f t="shared" si="305"/>
        <v>1.5253438204382748</v>
      </c>
      <c r="DY186">
        <f t="shared" si="306"/>
        <v>1.5400546575629359</v>
      </c>
      <c r="DZ186">
        <f t="shared" si="307"/>
        <v>1.5564022745627584</v>
      </c>
      <c r="EB186">
        <f t="shared" si="308"/>
        <v>6.0272118183472596</v>
      </c>
      <c r="EC186">
        <f t="shared" si="309"/>
        <v>15.068029545868146</v>
      </c>
      <c r="ED186">
        <f t="shared" si="310"/>
        <v>0</v>
      </c>
      <c r="EE186">
        <f t="shared" si="311"/>
        <v>0</v>
      </c>
      <c r="EF186">
        <f t="shared" si="312"/>
        <v>0</v>
      </c>
      <c r="EG186">
        <f t="shared" si="313"/>
        <v>0</v>
      </c>
      <c r="EH186">
        <f t="shared" si="314"/>
        <v>0</v>
      </c>
      <c r="EI186">
        <f t="shared" si="315"/>
        <v>0</v>
      </c>
      <c r="EJ186">
        <f t="shared" si="316"/>
        <v>0</v>
      </c>
      <c r="EK186">
        <f t="shared" si="317"/>
        <v>0</v>
      </c>
      <c r="EM186">
        <f t="shared" si="318"/>
        <v>6.1291722240699853</v>
      </c>
      <c r="EN186">
        <f t="shared" si="319"/>
        <v>15.322930560174962</v>
      </c>
      <c r="EO186">
        <f t="shared" si="320"/>
        <v>0</v>
      </c>
      <c r="EP186">
        <f t="shared" si="321"/>
        <v>0</v>
      </c>
      <c r="EQ186">
        <f t="shared" si="322"/>
        <v>0</v>
      </c>
      <c r="ER186">
        <f t="shared" si="323"/>
        <v>0</v>
      </c>
      <c r="ES186">
        <f t="shared" si="324"/>
        <v>0</v>
      </c>
      <c r="ET186">
        <f t="shared" si="325"/>
        <v>0</v>
      </c>
      <c r="EU186">
        <f t="shared" si="326"/>
        <v>0</v>
      </c>
      <c r="EV186">
        <f t="shared" si="327"/>
        <v>0</v>
      </c>
      <c r="EX186">
        <f t="shared" si="328"/>
        <v>6.2516591914697255</v>
      </c>
      <c r="EY186">
        <f t="shared" si="329"/>
        <v>15.629147978674313</v>
      </c>
      <c r="EZ186">
        <f t="shared" si="330"/>
        <v>0</v>
      </c>
      <c r="FA186">
        <f t="shared" si="331"/>
        <v>0</v>
      </c>
      <c r="FB186">
        <f t="shared" si="332"/>
        <v>0</v>
      </c>
      <c r="FC186">
        <f t="shared" si="333"/>
        <v>0</v>
      </c>
      <c r="FD186">
        <f t="shared" si="334"/>
        <v>0</v>
      </c>
      <c r="FE186">
        <f t="shared" si="335"/>
        <v>0</v>
      </c>
      <c r="FF186">
        <f t="shared" si="336"/>
        <v>0</v>
      </c>
      <c r="FG186">
        <f t="shared" si="337"/>
        <v>0</v>
      </c>
      <c r="FJ186">
        <f>IF($W$2=0,0,IF(BF186&lt;=0,0,('LED Curve'!$D$19*(BF186/$W$2)^3+'LED Curve'!$D$20*(BF186/$W$2)^2+'LED Curve'!$D$21*(BF186/$W$2)^1+'LED Curve'!$D$22)*$AC$2*$W$2))</f>
        <v>786.59626862098901</v>
      </c>
      <c r="FK186">
        <f>IF($W$3=0,0,IF(BG186&lt;=0,0,('LED Curve'!$D$19*(BG186/$W$3)^3+'LED Curve'!$D$20*(BG186/$W$3)^2+'LED Curve'!$D$21*(BG186/$W$3)^1+'LED Curve'!$D$22)*$AC$3*$W$3))</f>
        <v>1966.4906715524726</v>
      </c>
      <c r="FL186">
        <f>IF($W$4=0,0,IF(BH186&lt;=0,0,('LED Curve'!$D$19*(BH186/$W$4)^3+'LED Curve'!$D$20*(BH186/$W$4)^2+'LED Curve'!$D$21*(BH186/$W$4)^1+'LED Curve'!$D$22)*$AC$4*$W$4))</f>
        <v>0</v>
      </c>
      <c r="FM186">
        <f>IF($W$5=0,0,IF(BI186&lt;=0,0,('LED Curve'!$D$19*(BI186/$W$5)^3+'LED Curve'!$D$20*(BI186/$W$5)^2+'LED Curve'!$D$21*(BI186/$W$5)^1+'LED Curve'!$D$22)*$AC$5*$W$5))</f>
        <v>0</v>
      </c>
      <c r="FN186">
        <f>IF($W$6=0,0,IF(BJ186&lt;=0,0,('LED Curve'!$D$19*(BJ186/$W$6)^3+'LED Curve'!$D$20*(BJ186/$W$6)^2+'LED Curve'!$D$21*(BJ186/$W$6)^1+'LED Curve'!$D$22)*$AC$6*$W$6))</f>
        <v>0</v>
      </c>
      <c r="FO186">
        <f>IF($Z$2=0,0,IF(BK186&lt;=0,0,('LED Curve'!$D$19*(BK186/$Z$2)^3+'LED Curve'!$D$20*(BK186/$Z$2)^2+'LED Curve'!$D$21*(BK186/$Z$2)^1+'LED Curve'!$D$22)*$AE$2*$Z$2))</f>
        <v>0</v>
      </c>
      <c r="FP186">
        <f>IF($Z$3=0,0,IF(BL186&lt;=0,0,('LED Curve'!$D$19*(BL186/$Z$3)^3+'LED Curve'!$D$20*(BL186/$Z$3)^2+'LED Curve'!$D$21*(BL186/$Z$3)^1+'LED Curve'!$D$22)*$AE$3*$Z$3))</f>
        <v>0</v>
      </c>
      <c r="FQ186">
        <f>IF($Z$4=0,0,IF(BM186&lt;=0,0,('LED Curve'!$D$19*(BM186/$Z$4)^3+'LED Curve'!$D$20*(BM186/$Z$4)^2+'LED Curve'!$D$21*(BM186/$Z$4)^1+'LED Curve'!$D$22)*$AE$4*$Z$4))</f>
        <v>0</v>
      </c>
      <c r="FR186">
        <f>IF($Z$5=0,0,IF(BN186&lt;=0,0,('LED Curve'!$D$19*(BN186/$Z$5)^3+'LED Curve'!$D$20*(BN186/$Z$5)^2+'LED Curve'!$D$21*(BN186/$Z$5)^1+'LED Curve'!$D$22)*$AE$5*$Z$5))</f>
        <v>0</v>
      </c>
      <c r="FS186">
        <f>IF($Z$6=0,0,IF(BO186&lt;=0,0,('LED Curve'!$D$19*(BO186/$Z$6)^3+'LED Curve'!$D$20*(BO186/$Z$6)^2+'LED Curve'!$D$21*(BO186/$Z$6)^1+'LED Curve'!$D$22)*$AE$6*$Z$6))</f>
        <v>0</v>
      </c>
      <c r="FU186">
        <f>IF($W$2=0,0,IF(BQ186&lt;=0,0,('LED Curve'!$D$19*(BQ186/$W$2)^3+'LED Curve'!$D$20*(BQ186/$W$2)^2+'LED Curve'!$D$21*(BQ186/$W$2)^1+'LED Curve'!$D$22)*$AC$2*$W$2))</f>
        <v>794.69490101386918</v>
      </c>
      <c r="FV186">
        <f>IF($W$3=0,0,IF(BR186&lt;=0,0,('LED Curve'!$D$19*(BR186/$W$3)^3+'LED Curve'!$D$20*(BR186/$W$3)^2+'LED Curve'!$D$21*(BR186/$W$3)^1+'LED Curve'!$D$22)*$AC$3*$W$3))</f>
        <v>1986.737252534673</v>
      </c>
      <c r="FW186">
        <f>IF($W$4=0,0,IF(BS186&lt;=0,0,('LED Curve'!$D$19*(BS186/$W$4)^3+'LED Curve'!$D$20*(BS186/$W$4)^2+'LED Curve'!$D$21*(BS186/$W$4)^1+'LED Curve'!$D$22)*$AC$4*$W$4))</f>
        <v>0</v>
      </c>
      <c r="FX186">
        <f>IF($W$5=0,0,IF(BT186&lt;=0,0,('LED Curve'!$D$19*(BT186/$W$5)^3+'LED Curve'!$D$20*(BT186/$W$5)^2+'LED Curve'!$D$21*(BT186/$W$5)^1+'LED Curve'!$D$22)*$AC$5*$W$5))</f>
        <v>0</v>
      </c>
      <c r="FY186">
        <f>IF($W$6=0,0,IF(BU186&lt;=0,0,('LED Curve'!$D$19*(BU186/$W$6)^3+'LED Curve'!$D$20*(BU186/$W$6)^2+'LED Curve'!$D$21*(BU186/$W$6)^1+'LED Curve'!$D$22)*$AC$6*$W$6))</f>
        <v>0</v>
      </c>
      <c r="FZ186">
        <f>IF($Z$2=0,0,IF(BV186&lt;=0,0,('LED Curve'!$D$19*(BV186/$Z$2)^3+'LED Curve'!$D$20*(BV186/$Z$2)^2+'LED Curve'!$D$21*(BV186/$Z$2)^1+'LED Curve'!$D$22)*$AE$2*$Z$2))</f>
        <v>0</v>
      </c>
      <c r="GA186">
        <f>IF($Z$3=0,0,IF(BW186&lt;=0,0,('LED Curve'!$D$19*(BW186/$Z$3)^3+'LED Curve'!$D$20*(BW186/$Z$3)^2+'LED Curve'!$D$21*(BW186/$Z$3)^1+'LED Curve'!$D$22)*$AE$3*$Z$3))</f>
        <v>0</v>
      </c>
      <c r="GB186">
        <f>IF($Z$4=0,0,IF(BX186&lt;=0,0,('LED Curve'!$D$19*(BX186/$Z$4)^3+'LED Curve'!$D$20*(BX186/$Z$4)^2+'LED Curve'!$D$21*(BX186/$Z$4)^1+'LED Curve'!$D$22)*$AE$4*$Z$4))</f>
        <v>0</v>
      </c>
      <c r="GC186">
        <f>IF($Z$5=0,0,IF(BY186&lt;=0,0,('LED Curve'!$D$19*(BY186/$Z$5)^3+'LED Curve'!$D$20*(BY186/$Z$5)^2+'LED Curve'!$D$21*(BY186/$Z$5)^1+'LED Curve'!$D$22)*$AE$5*$Z$5))</f>
        <v>0</v>
      </c>
      <c r="GD186">
        <f>IF($Z$6=0,0,IF(BZ186&lt;=0,0,('LED Curve'!$D$19*(BZ186/$Z$6)^3+'LED Curve'!$D$20*(BZ186/$Z$6)^2+'LED Curve'!$D$21*(BZ186/$Z$6)^1+'LED Curve'!$D$22)*$AE$6*$Z$6))</f>
        <v>0</v>
      </c>
      <c r="GF186">
        <f>IF($W$2=0,0,IF(CB186&lt;=0,0,('LED Curve'!$D$19*(CB186/$W$2)^3+'LED Curve'!$D$20*(CB186/$W$2)^2+'LED Curve'!$D$21*(CB186/$W$2)^1+'LED Curve'!$D$22)*$AC$2*$W$2))</f>
        <v>804.23798975147304</v>
      </c>
      <c r="GG186">
        <f>IF($W$3=0,0,IF(CC186&lt;=0,0,('LED Curve'!$D$19*(CC186/$W$3)^3+'LED Curve'!$D$20*(CC186/$W$3)^2+'LED Curve'!$D$21*(CC186/$W$3)^1+'LED Curve'!$D$22)*$AC$3*$W$3))</f>
        <v>2010.5949743786825</v>
      </c>
      <c r="GH186">
        <f>IF($W$4=0,0,IF(CD186&lt;=0,0,('LED Curve'!$D$19*(CD186/$W$4)^3+'LED Curve'!$D$20*(CD186/$W$4)^2+'LED Curve'!$D$21*(CD186/$W$4)^1+'LED Curve'!$D$22)*$AC$4*$W$4))</f>
        <v>0</v>
      </c>
      <c r="GI186">
        <f>IF($W$5=0,0,IF(CE186&lt;=0,0,('LED Curve'!$D$19*(CE186/$W$5)^3+'LED Curve'!$D$20*(CE186/$W$5)^2+'LED Curve'!$D$21*(CE186/$W$5)^1+'LED Curve'!$D$22)*$AC$5*$W$5))</f>
        <v>0</v>
      </c>
      <c r="GJ186">
        <f>IF($W$6=0,0,IF(CF186&lt;=0,0,('LED Curve'!$D$19*(CF186/$W$6)^3+'LED Curve'!$D$20*(CF186/$W$6)^2+'LED Curve'!$D$21*(CF186/$W$6)^1+'LED Curve'!$D$22)*$AC$6*$W$6))</f>
        <v>0</v>
      </c>
      <c r="GK186">
        <f>IF($Z$2=0,0,IF(CG186&lt;=0,0,('LED Curve'!$D$19*(CG186/$Z$2)^3+'LED Curve'!$D$20*(CG186/$Z$2)^2+'LED Curve'!$D$21*(CG186/$Z$2)^1+'LED Curve'!$D$22)*$AE$2*$Z$2))</f>
        <v>0</v>
      </c>
      <c r="GL186">
        <f>IF($Z$3=0,0,IF(CH186&lt;=0,0,('LED Curve'!$D$19*(CH186/$Z$3)^3+'LED Curve'!$D$20*(CH186/$Z$3)^2+'LED Curve'!$D$21*(CH186/$Z$3)^1+'LED Curve'!$D$22)*$AE$3*$Z$3))</f>
        <v>0</v>
      </c>
      <c r="GM186">
        <f>IF($Z$4=0,0,IF(CI186&lt;=0,0,('LED Curve'!$D$19*(CI186/$Z$4)^3+'LED Curve'!$D$20*(CI186/$Z$4)^2+'LED Curve'!$D$21*(CI186/$Z$4)^1+'LED Curve'!$D$22)*$AE$4*$Z$4))</f>
        <v>0</v>
      </c>
      <c r="GN186">
        <f>IF($Z$5=0,0,IF(CJ186&lt;=0,0,('LED Curve'!$D$19*(CJ186/$Z$5)^3+'LED Curve'!$D$20*(CJ186/$Z$5)^2+'LED Curve'!$D$21*(CJ186/$Z$5)^1+'LED Curve'!$D$22)*$AE$5*$Z$5))</f>
        <v>0</v>
      </c>
      <c r="GO186">
        <f>IF($Z$6=0,0,IF(CK186&lt;=0,0,('LED Curve'!$D$19*(CK186/$Z$6)^3+'LED Curve'!$D$20*(CK186/$Z$6)^2+'LED Curve'!$D$21*(CK186/$Z$6)^1+'LED Curve'!$D$22)*$AE$6*$Z$6))</f>
        <v>0</v>
      </c>
      <c r="GQ186">
        <f t="shared" si="338"/>
        <v>2753.0869401734617</v>
      </c>
      <c r="GR186">
        <f t="shared" si="266"/>
        <v>988.19105475588367</v>
      </c>
      <c r="GS186">
        <f t="shared" si="339"/>
        <v>2781.4321535485424</v>
      </c>
      <c r="GT186">
        <f t="shared" si="267"/>
        <v>473.20623670942678</v>
      </c>
      <c r="GU186">
        <f t="shared" si="340"/>
        <v>2814.8329641301557</v>
      </c>
      <c r="GV186">
        <f t="shared" si="268"/>
        <v>252.72091957181829</v>
      </c>
    </row>
    <row r="187" spans="1:204" ht="16.899999999999999">
      <c r="A187">
        <v>176</v>
      </c>
      <c r="B187">
        <f t="shared" si="229"/>
        <v>5.7291666666666663E-3</v>
      </c>
      <c r="C187" s="50">
        <f t="shared" si="230"/>
        <v>125.59456506129078</v>
      </c>
      <c r="D187" s="50">
        <f t="shared" si="231"/>
        <v>139.70507229032307</v>
      </c>
      <c r="E187" s="50">
        <f t="shared" si="232"/>
        <v>153.8155795193554</v>
      </c>
      <c r="G187" s="52">
        <f t="shared" si="233"/>
        <v>1.9935645247823932</v>
      </c>
      <c r="H187" s="52">
        <f t="shared" si="234"/>
        <v>2.2175408300051282</v>
      </c>
      <c r="I187" s="52">
        <f t="shared" si="235"/>
        <v>2.4415171352278633</v>
      </c>
      <c r="J187" s="52">
        <f>IF(C187&lt;Calculation!D$19,0,G187)</f>
        <v>1.9935645247823932</v>
      </c>
      <c r="K187" s="52">
        <f>IF(D187&lt;Calculation!D$19,0,H187)</f>
        <v>2.2175408300051282</v>
      </c>
      <c r="L187" s="52">
        <f>IF(E187&lt;Calculation!D$19,0,I187)</f>
        <v>2.4415171352278633</v>
      </c>
      <c r="M187" s="52">
        <f>IF(IF(C187&lt;Calculation!D$19,0,C187*(R$3/(R$2+R$3)))&gt;0,$H$2*SIN(2*PI()*$E$2*B187)+$H$5,0)</f>
        <v>2.0099690192737665</v>
      </c>
      <c r="N187" s="52">
        <f>IF(IF(D187&lt;Calculation!D$19,0,D187*(R$3/(R$2+R$3)))&gt;0,$J$2*SIN(2*PI()*$E$2*B187)+$J$5,0)</f>
        <v>2.0398174177693909</v>
      </c>
      <c r="O187" s="52">
        <f>IF(IF(E187&lt;Calculation!D$19,0,E187*(R$3/(R$2+R$3)))&gt;0,$L$2*SIN(2*PI()*$E$2*B187)+$L$5,0)</f>
        <v>2.076213241912912</v>
      </c>
      <c r="Q187" s="55">
        <f>(M187/Design!C$43)*10^3</f>
        <v>223.32989103041851</v>
      </c>
      <c r="R187" s="55">
        <f>(N187/Design!C$43)*10^3</f>
        <v>226.64637975215453</v>
      </c>
      <c r="S187" s="55">
        <f>(O187/Design!C$43)*10^3</f>
        <v>230.69036021254578</v>
      </c>
      <c r="U187" s="55">
        <f>(($H$2*SIN(2*PI()*$E$2*B187)+$H$5)/Design!C$43)*10^3</f>
        <v>223.32989103041851</v>
      </c>
      <c r="V187" s="55">
        <f>(($J$2*SIN(2*PI()*$E$2*B187)+$J$5)/Design!C$43)*10^3</f>
        <v>226.64637975215453</v>
      </c>
      <c r="W187" s="55">
        <f>(($L$2*SIN(2*PI()*$E$2*B187)+$L$5)/Design!C$43)*10^3</f>
        <v>230.69036021254578</v>
      </c>
      <c r="Y187" s="99">
        <f>IF(C187&lt;('LED Curve'!$D$14*(U187/$W$2)^3+'LED Curve'!$D$15*(U187/$W$2)^2+'LED Curve'!$D$16*(U187/$W$2)^1+'LED Curve'!$D$17)*$AC$2+((R$5-1)*Design!C$18),0,         ('LED Curve'!$D$14*(U187/$W$2)^3+'LED Curve'!$D$15*(U187/$W$2)^2+'LED Curve'!$D$16*(U187/$W$2)^1+'LED Curve'!$D$17)*$AC$2)</f>
        <v>26.7511734430384</v>
      </c>
      <c r="Z187" s="99">
        <f>IF(Y187=0,0,IF(C187&lt;Y187+('LED Curve'!$D$14*(U187/$W$3)^3+'LED Curve'!$D$15*(U187/$W$3)^2+'LED Curve'!$D$16*(U187/$W$3)^1+'LED Curve'!$D$17)*$AC$3+((R$5-2)*Design!C$18),0,         ('LED Curve'!$D$14*(U187/$W$3)^3+'LED Curve'!$D$15*(U187/$W$3)^2+'LED Curve'!$D$16*(U187/$W$3)^1+'LED Curve'!$D$17)*$AC$3))</f>
        <v>66.877933607596006</v>
      </c>
      <c r="AA187" s="99">
        <f>IF(Z187=0,0,IF(C187&lt;(SUM(Y187:Z187)+('LED Curve'!$D$14*(U187/$W$4)^3+'LED Curve'!$D$15*(U187/$W$4)^2+'LED Curve'!$D$16*(U187/$W$4)^1+'LED Curve'!$D$17)*$AC$4+((R$5-3)*Design!C$18)),0,         ('LED Curve'!$D$14*(U187/$W$4)^3+'LED Curve'!$D$15*(U187/$W$4)^2+'LED Curve'!$D$16*(U187/$W$4)^1+'LED Curve'!$D$17)*$AC$4))</f>
        <v>0</v>
      </c>
      <c r="AB187" s="99">
        <f>IF(AA187=0,0,IF(C187&lt;(SUM(Y187:AA187)+('LED Curve'!$D$14*(U187/$W$5)^3+'LED Curve'!$D$15*(U187/$W$5)^2+'LED Curve'!$D$16*(U187/$W$5)^1+'LED Curve'!$D$17)*$AC$5+((R$5-4)*Design!C$18)),0,         ('LED Curve'!$D$14*(U187/$W$5)^3+'LED Curve'!$D$15*(U187/$W$5)^2+'LED Curve'!$D$16*(U187/$W$5)^1+'LED Curve'!$D$17)*$AC$5))</f>
        <v>0</v>
      </c>
      <c r="AC187" s="99">
        <f>IF(AB187=0,0,IF(C187&lt;(SUM(Y187:AB187)+ ('LED Curve'!$D$14*(U187/$W$6)^3+'LED Curve'!$D$15*(U187/$W$6)^2+'LED Curve'!$D$16*(U187/$W$6)^1+'LED Curve'!$D$17)*$AC$6+((R$5-5)*Design!C$18)),0,         ('LED Curve'!$D$14*(U187/$W$6)^3+'LED Curve'!$D$15*(U187/$W$6)^2+'LED Curve'!$D$16*(U187/$W$6)^1+'LED Curve'!$D$17)*$AC$6))</f>
        <v>0</v>
      </c>
      <c r="AD187" s="99">
        <f>IF(AC187=0,0,IF(C187&lt;(SUM(Y187:AC187)+('LED Curve'!$D$14*(U187/$Z$2)^3+'LED Curve'!$D$15*(U187/$Z$2)^2+'LED Curve'!$D$16*(U187/$Z$2)^1+'LED Curve'!$D$17)*$AE$2+((R$5-6)*Design!C$18)),0,         ('LED Curve'!$D$14*(U187/$Z$2)^3+'LED Curve'!$D$15*(U187/$Z$2)^2+'LED Curve'!$D$16*(U187/$Z$2)^1+'LED Curve'!$D$17)*$AE$2))</f>
        <v>0</v>
      </c>
      <c r="AE187" s="99">
        <f>IF(AD187=0,0,IF(C187&lt;(SUM(Y187:AD187)+('LED Curve'!$D$14*(U187/$Z$3)^3+'LED Curve'!$D$15*(U187/$Z$3)^2+'LED Curve'!$D$16*(U187/$Z$3)^1+'LED Curve'!$D$17)*$AE$3+((R$5-7)*Design!C$18)),0,         ('LED Curve'!$D$14*(U187/$Z$3)^3+'LED Curve'!$D$15*(U187/$Z$3)^2+'LED Curve'!$D$16*(U187/$Z$3)^1+'LED Curve'!$D$17)*$AE$3))</f>
        <v>0</v>
      </c>
      <c r="AF187" s="99">
        <f>IF(AE187=0,0,IF(C187&lt;(SUM(Y187:AE187)+('LED Curve'!$D$14*(U187/$Z$4)^3+'LED Curve'!$D$15*(U187/$Z$4)^2+'LED Curve'!$D$16*(U187/$Z$4)^1+'LED Curve'!$D$17)*$AE$4+((R$5-8)*Design!C$18)),0,         ('LED Curve'!$D$14*(U187/$Z$4)^3+'LED Curve'!$D$15*(U187/$Z$4)^2+'LED Curve'!$D$16*(U187/$Z$4)^1+'LED Curve'!$D$17)*$AE$4))</f>
        <v>0</v>
      </c>
      <c r="AG187" s="99">
        <f>IF(AF187=0,0,IF(C187&lt;(SUM(Y187:AF187)+('LED Curve'!$D$14*(U187/$Z$5)^3+'LED Curve'!$D$15*(U187/$Z$5)^2+'LED Curve'!$D$16*(U187/$Z$5)^1+'LED Curve'!$D$17)*$AE$5+((R$5-9)*Design!C$18)),0,         ('LED Curve'!$D$14*(U187/$Z$5)^3+'LED Curve'!$D$15*(U187/$Z$5)^2+'LED Curve'!$D$16*(U187/$Z$5)^1+'LED Curve'!$D$17)*$AE$5))</f>
        <v>0</v>
      </c>
      <c r="AH187" s="99">
        <f>IF(AG187=0,0,IF(C187&lt;(SUM(Y187:AG187)+('LED Curve'!$D$14*(U187/$Z$6)^3+'LED Curve'!$D$15*(U187/$Z$6)^2+'LED Curve'!$D$16*(U187/$Z$6)^1+'LED Curve'!$D$17)*$AE$6+((R$5-10)*Design!C$18)),0,         ('LED Curve'!$D$14*(U187/$Z$6)^3+'LED Curve'!$D$15*(U187/$Z$6)^2+'LED Curve'!$D$16*(U187/$Z$6)^1+'LED Curve'!$D$17)*$AE$6))</f>
        <v>0</v>
      </c>
      <c r="AI187">
        <f t="shared" si="269"/>
        <v>93.629107050634403</v>
      </c>
      <c r="AJ187" s="57">
        <f>IF(D187&lt;('LED Curve'!$D$14*(V187/$W$2)^3+'LED Curve'!$D$15*(V187/$W$2)^2+'LED Curve'!$D$16*(V187/$W$2)^1+'LED Curve'!$D$17)*$AC$2+((R$5-1)*Design!C$18),0,         ('LED Curve'!$D$14*(V187/$W$2)^3+'LED Curve'!$D$15*(V187/$W$2)^2+'LED Curve'!$D$16*(V187/$W$2)^1+'LED Curve'!$D$17)*$AC$2)</f>
        <v>26.784603211546461</v>
      </c>
      <c r="AK187" s="57">
        <f>IF(AJ187=0,0,IF(D187&lt;AJ187+('LED Curve'!$D$14*(V187/$W$3)^3+'LED Curve'!$D$15*(V187/$W$3)^2+'LED Curve'!$D$16*(V187/$W$3)^1+'LED Curve'!$D$17)*$AC$3+((R$5-1)*Design!C$18),0,         ('LED Curve'!$D$14*(V187/$W$3)^3+'LED Curve'!$D$15*(V187/$W$3)^2+'LED Curve'!$D$16*(V187/$W$3)^1+'LED Curve'!$D$17)*$AC$3))</f>
        <v>66.961508028866149</v>
      </c>
      <c r="AL187" s="57">
        <f>IF(AK187=0,0,IF(D187&lt;(SUM(AJ187:AK187)+('LED Curve'!$D$14*(V187/$W$4)^3+'LED Curve'!$D$15*(V187/$W$4)^2+'LED Curve'!$D$16*(V187/$W$4)^1+'LED Curve'!$D$17)*$AC$4+((R$5-1)*Design!C$18)),0,         ('LED Curve'!$D$14*(V187/$W$4)^3+'LED Curve'!$D$15*(V187/$W$4)^2+'LED Curve'!$D$16*(V187/$W$4)^1+'LED Curve'!$D$17)*$AC$4))</f>
        <v>0</v>
      </c>
      <c r="AM187" s="57">
        <f>IF(AL187=0,0,IF(D187&lt;(SUM(AJ187:AL187)+('LED Curve'!$D$14*(V187/$W$5)^3+'LED Curve'!$D$15*(V187/$W$5)^2+'LED Curve'!$D$16*(V187/$W$5)^1+'LED Curve'!$D$17)*$AC$5+((R$5-1)*Design!C$18)),0,         ('LED Curve'!$D$14*(V187/$W$5)^3+'LED Curve'!$D$15*(V187/$W$5)^2+'LED Curve'!$D$16*(V187/$W$5)^1+'LED Curve'!$D$17)*$AC$5))</f>
        <v>0</v>
      </c>
      <c r="AN187" s="57">
        <f>IF(AM187=0,0,IF(D187&lt;(SUM(AJ187:AM187)+ ('LED Curve'!$D$14*(V187/$W$6)^3+'LED Curve'!$D$15*(V187/$W$6)^2+'LED Curve'!$D$16*(V187/$W$6)^1+'LED Curve'!$D$17)*$AC$6+((R$5-1)*Design!C$18)),0,         ('LED Curve'!$D$14*(V187/$W$6)^3+'LED Curve'!$D$15*(V187/$W$6)^2+'LED Curve'!$D$16*(V187/$W$6)^1+'LED Curve'!$D$17)*$AC$6))</f>
        <v>0</v>
      </c>
      <c r="AO187" s="57">
        <f>IF(AN187=0,0,IF(D187&lt;(SUM(AJ187:AN187)+('LED Curve'!$D$14*(V187/$Z$2)^3+'LED Curve'!$D$15*(V187/$Z$2)^2+'LED Curve'!$D$16*(V187/$Z$2)^1+'LED Curve'!$D$17)*$AE$2+((R$5-1)*Design!C$18)),0,         ('LED Curve'!$D$14*(V187/$Z$2)^3+'LED Curve'!$D$15*(V187/$Z$2)^2+'LED Curve'!$D$16*(V187/$Z$2)^1+'LED Curve'!$D$17)*$AE$2))</f>
        <v>0</v>
      </c>
      <c r="AP187" s="57">
        <f>IF(AO187=0,0,IF(D187&lt;(SUM(AJ187:AO187)+('LED Curve'!$D$14*(V187/$Z$3)^3+'LED Curve'!$D$15*(V187/$Z$3)^2+'LED Curve'!$D$16*(V187/$Z$3)^1+'LED Curve'!$D$17)*$AE$3+((R$5-1)*Design!C$18)),0,         ('LED Curve'!$D$14*(V187/$Z$3)^3+'LED Curve'!$D$15*(V187/$Z$3)^2+'LED Curve'!$D$16*(V187/$Z$3)^1+'LED Curve'!$D$17)*$AE$3))</f>
        <v>0</v>
      </c>
      <c r="AQ187" s="57">
        <f>IF(AP187=0,0,IF(D187&lt;(SUM(AJ187:AP187)+('LED Curve'!$D$14*(V187/$Z$4)^3+'LED Curve'!$D$15*(V187/$Z$4)^2+'LED Curve'!$D$16*(V187/$Z$4)^1+'LED Curve'!$D$17)*$AE$4+((R$5-1)*Design!C$18)),0,         ('LED Curve'!$D$14*(V187/$Z$4)^3+'LED Curve'!$D$15*(V187/$Z$4)^2+'LED Curve'!$D$16*(V187/$Z$4)^1+'LED Curve'!$D$17)*$AE$4))</f>
        <v>0</v>
      </c>
      <c r="AR187" s="57">
        <f>IF(AQ187=0,0,IF(D187&lt;(SUM(AJ187:AQ187)+('LED Curve'!$D$14*(V187/$Z$5)^3+'LED Curve'!$D$15*(V187/$Z$5)^2+'LED Curve'!$D$16*(V187/$Z$5)^1+'LED Curve'!$D$17)*$AE$5+((R$5-1)*Design!C$18)),0,         ('LED Curve'!$D$14*(V187/$Z$5)^3+'LED Curve'!$D$15*(V187/$Z$5)^2+'LED Curve'!$D$16*(V187/$Z$5)^1+'LED Curve'!$D$17)*$AE$5))</f>
        <v>0</v>
      </c>
      <c r="AS187" s="57">
        <f>IF(AR187=0,0,IF(D187&lt;(SUM(AJ187:AR187)+('LED Curve'!$D$14*(V187/$Z$6)^3+'LED Curve'!$D$15*(V187/$Z$6)^2+'LED Curve'!$D$16*(V187/$Z$6)^1+'LED Curve'!$D$17)*$AE$6+((R$5-1)*Design!C$18)),0,         ('LED Curve'!$D$14*(V187/$Z$6)^3+'LED Curve'!$D$15*(V187/$Z$6)^2+'LED Curve'!$D$16*(V187/$Z$6)^1+'LED Curve'!$D$17)*$AE$6))</f>
        <v>0</v>
      </c>
      <c r="AU187" s="59">
        <f>IF(E187&lt;('LED Curve'!$D$14*(W187/$W$2)^3+'LED Curve'!$D$15*(W187/$W$2)^2+'LED Curve'!$D$16*(W187/$W$2)^1+'LED Curve'!$D$17)*$AC$2+((R$5-1)*Design!C$18),0,         ('LED Curve'!$D$14*(W187/$W$2)^3+'LED Curve'!$D$15*(W187/$W$2)^2+'LED Curve'!$D$16*(W187/$W$2)^1+'LED Curve'!$D$17)*$AC$2)</f>
        <v>26.822031277504784</v>
      </c>
      <c r="AV187" s="59">
        <f>IF(AU187=0,0,IF(E187&lt;AU187+('LED Curve'!$D$14*(W187/$W$3)^3+'LED Curve'!$D$15*(W187/$W$3)^2+'LED Curve'!$D$16*(W187/$W$3)^1+'LED Curve'!$D$17)*$AC$3+((R$5-2)*Design!C$18),0,         ('LED Curve'!$D$14*(W187/$W$3)^3+'LED Curve'!$D$15*(W187/$W$3)^2+'LED Curve'!$D$16*(W187/$W$3)^1+'LED Curve'!$D$17)*$AC$3))</f>
        <v>67.055078193761958</v>
      </c>
      <c r="AW187" s="59">
        <f>IF(AV187=0,0,IF(E187&lt;(SUM(AU187:AV187)+('LED Curve'!$D$14*(W187/$W$4)^3+'LED Curve'!$D$15*(W187/$W$4)^2+'LED Curve'!$D$16*(W187/$W$4)^1+'LED Curve'!$D$17)*$AC$4+((R$5-3)*Design!C$18)),0,         ('LED Curve'!$D$14*(W187/$W$4)^3+'LED Curve'!$D$15*(W187/$W$4)^2+'LED Curve'!$D$16*(W187/$W$4)^1+'LED Curve'!$D$17)*$AC$4))</f>
        <v>0</v>
      </c>
      <c r="AX187" s="59">
        <f>IF(AW187=0,0,IF(E187&lt;(SUM(AU187:AW187)+('LED Curve'!$D$14*(W187/$W$5)^3+'LED Curve'!$D$15*(W187/$W$5)^2+'LED Curve'!$D$16*(W187/$W$5)^1+'LED Curve'!$D$17)*$AC$5+((R$5-4)*Design!C$18)),0,         ('LED Curve'!$D$14*(W187/$W$5)^3+'LED Curve'!$D$15*(W187/$W$5)^2+'LED Curve'!$D$16*(W187/$W$5)^1+'LED Curve'!$D$17)*$AC$5))</f>
        <v>0</v>
      </c>
      <c r="AY187" s="59">
        <f>IF(AX187=0,0,IF(E187&lt;(SUM(AU187:AX187)+ ('LED Curve'!$D$14*(W187/$W$6)^3+'LED Curve'!$D$15*(W187/$W$6)^2+'LED Curve'!$D$16*(W187/$W$6)^1+'LED Curve'!$D$17)*$AC$6+((R$5-5)*Design!C$18)),0,         ('LED Curve'!$D$14*(W187/$W$6)^3+'LED Curve'!$D$15*(W187/$W$6)^2+'LED Curve'!$D$16*(W187/$W$6)^1+'LED Curve'!$D$17)*$AC$6))</f>
        <v>0</v>
      </c>
      <c r="AZ187" s="59">
        <f>IF(AY187=0,0,IF(E187&lt;(SUM(AU187:AY187)+('LED Curve'!$D$14*(W187/$Z$2)^3+'LED Curve'!$D$15*(W187/$Z$2)^2+'LED Curve'!$D$16*(W187/$Z$2)^1+'LED Curve'!$D$17)*$AE$2+((R$5-6)*Design!C$18)),0,         ('LED Curve'!$D$14*(W187/$Z$2)^3+'LED Curve'!$D$15*(W187/$Z$2)^2+'LED Curve'!$D$16*(W187/$Z$2)^1+'LED Curve'!$D$17)*$AE$2))</f>
        <v>0</v>
      </c>
      <c r="BA187" s="59">
        <f>IF(AZ187=0,0,IF(E187&lt;(SUM(AU187:AZ187)+('LED Curve'!$D$14*(W187/$Z$3)^3+'LED Curve'!$D$15*(W187/$Z$3)^2+'LED Curve'!$D$16*(W187/$Z$3)^1+'LED Curve'!$D$17)*$AE$3+((R$5-7)*Design!C$18)),0,         ('LED Curve'!$D$14*(W187/$Z$3)^3+'LED Curve'!$D$15*(W187/$Z$3)^2+'LED Curve'!$D$16*(W187/$Z$3)^1+'LED Curve'!$D$17)*$AE$3))</f>
        <v>0</v>
      </c>
      <c r="BB187" s="59">
        <f>IF(BA187=0,0,IF(E187&lt;(SUM(AU187:BA187)+('LED Curve'!$D$14*(W187/$Z$4)^3+'LED Curve'!$D$15*(W187/$Z$4)^2+'LED Curve'!$D$16*(W187/$Z$4)^1+'LED Curve'!$D$17)*$AE$4+((R$5-8)*Design!C$18)),0,         ('LED Curve'!$D$14*(W187/$Z$4)^3+'LED Curve'!$D$15*(W187/$Z$4)^2+'LED Curve'!$D$16*(W187/$Z$4)^1+'LED Curve'!$D$17)*$AE$4))</f>
        <v>0</v>
      </c>
      <c r="BC187" s="59">
        <f>IF(BB187=0,0,IF(E187&lt;(SUM(AU187:BB187)+('LED Curve'!$D$14*(W187/$Z$5)^3+'LED Curve'!$D$15*(W187/$Z$5)^2+'LED Curve'!$D$16*(W187/$Z$5)^1+'LED Curve'!$D$17)*$AE$5+((R$5-9)*Design!C$18)),0,         ('LED Curve'!$D$14*(W187/$Z$5)^3+'LED Curve'!$D$15*(W187/$Z$5)^2+'LED Curve'!$D$16*(W187/$Z$5)^1+'LED Curve'!$D$17)*$AE$5))</f>
        <v>0</v>
      </c>
      <c r="BD187" s="59">
        <f>IF(BC187=0,0,IF(E187&lt;(SUM(AU187:BC187)+('LED Curve'!$D$14*(W187/$Z$6)^3+'LED Curve'!$D$15*(W187/$Z$6)^2+'LED Curve'!$D$16*(W187/$Z$6)^1+'LED Curve'!$D$17)*$AE$6+((R$5-10)*Design!C$18)),0,         ('LED Curve'!$D$14*(W187/$Z$6)^3+'LED Curve'!$D$15*(W187/$Z$6)^2+'LED Curve'!$D$16*(W187/$Z$6)^1+'LED Curve'!$D$17)*$AE$6))</f>
        <v>0</v>
      </c>
      <c r="BE187">
        <f t="shared" si="270"/>
        <v>93.877109471266749</v>
      </c>
      <c r="BF187" s="64">
        <f t="shared" si="236"/>
        <v>223.32989103041851</v>
      </c>
      <c r="BG187" s="64">
        <f t="shared" si="237"/>
        <v>223.32989103041851</v>
      </c>
      <c r="BH187" s="64">
        <f t="shared" si="238"/>
        <v>0</v>
      </c>
      <c r="BI187" s="64">
        <f t="shared" si="239"/>
        <v>0</v>
      </c>
      <c r="BJ187" s="64">
        <f t="shared" si="240"/>
        <v>0</v>
      </c>
      <c r="BK187" s="64">
        <f t="shared" si="241"/>
        <v>0</v>
      </c>
      <c r="BL187" s="64">
        <f t="shared" si="242"/>
        <v>0</v>
      </c>
      <c r="BM187" s="64">
        <f t="shared" si="243"/>
        <v>0</v>
      </c>
      <c r="BN187" s="64">
        <f t="shared" si="244"/>
        <v>0</v>
      </c>
      <c r="BO187" s="64">
        <f t="shared" si="245"/>
        <v>0</v>
      </c>
      <c r="BQ187" s="67">
        <f t="shared" si="246"/>
        <v>226.64637975215453</v>
      </c>
      <c r="BR187" s="67">
        <f t="shared" si="247"/>
        <v>226.64637975215453</v>
      </c>
      <c r="BS187" s="67">
        <f t="shared" si="248"/>
        <v>0</v>
      </c>
      <c r="BT187" s="67">
        <f t="shared" si="249"/>
        <v>0</v>
      </c>
      <c r="BU187" s="67">
        <f t="shared" si="250"/>
        <v>0</v>
      </c>
      <c r="BV187" s="67">
        <f t="shared" si="251"/>
        <v>0</v>
      </c>
      <c r="BW187" s="67">
        <f t="shared" si="252"/>
        <v>0</v>
      </c>
      <c r="BX187" s="67">
        <f t="shared" si="253"/>
        <v>0</v>
      </c>
      <c r="BY187" s="67">
        <f t="shared" si="254"/>
        <v>0</v>
      </c>
      <c r="BZ187" s="67">
        <f t="shared" si="255"/>
        <v>0</v>
      </c>
      <c r="CB187" s="70">
        <f t="shared" si="256"/>
        <v>230.69036021254578</v>
      </c>
      <c r="CC187" s="70">
        <f t="shared" si="257"/>
        <v>230.69036021254578</v>
      </c>
      <c r="CD187" s="70">
        <f t="shared" si="258"/>
        <v>0</v>
      </c>
      <c r="CE187" s="70">
        <f t="shared" si="259"/>
        <v>0</v>
      </c>
      <c r="CF187" s="70">
        <f t="shared" si="260"/>
        <v>0</v>
      </c>
      <c r="CG187" s="70">
        <f t="shared" si="261"/>
        <v>0</v>
      </c>
      <c r="CH187" s="70">
        <f t="shared" si="262"/>
        <v>0</v>
      </c>
      <c r="CI187" s="70">
        <f t="shared" si="263"/>
        <v>0</v>
      </c>
      <c r="CJ187" s="70">
        <f t="shared" si="264"/>
        <v>0</v>
      </c>
      <c r="CK187" s="70">
        <f t="shared" si="265"/>
        <v>0</v>
      </c>
      <c r="CL187">
        <f t="shared" si="271"/>
        <v>461.38072042509157</v>
      </c>
      <c r="CM187" s="64">
        <f t="shared" si="272"/>
        <v>223.32989103041851</v>
      </c>
      <c r="CN187" s="64">
        <f t="shared" si="273"/>
        <v>223.32989103041851</v>
      </c>
      <c r="CO187" s="64">
        <f t="shared" si="274"/>
        <v>0</v>
      </c>
      <c r="CP187" s="64">
        <f t="shared" si="275"/>
        <v>0</v>
      </c>
      <c r="CQ187" s="64">
        <f t="shared" si="276"/>
        <v>0</v>
      </c>
      <c r="CR187" s="64">
        <f t="shared" si="277"/>
        <v>0</v>
      </c>
      <c r="CS187" s="64">
        <f t="shared" si="278"/>
        <v>0</v>
      </c>
      <c r="CT187" s="64">
        <f t="shared" si="279"/>
        <v>0</v>
      </c>
      <c r="CU187" s="64">
        <f t="shared" si="280"/>
        <v>0</v>
      </c>
      <c r="CV187" s="64">
        <f t="shared" si="281"/>
        <v>0</v>
      </c>
      <c r="CX187" s="103">
        <f t="shared" si="282"/>
        <v>226.64637975215453</v>
      </c>
      <c r="CY187" s="103">
        <f t="shared" si="283"/>
        <v>226.64637975215453</v>
      </c>
      <c r="CZ187" s="103">
        <f t="shared" si="284"/>
        <v>0</v>
      </c>
      <c r="DA187" s="103">
        <f t="shared" si="285"/>
        <v>0</v>
      </c>
      <c r="DB187" s="103">
        <f t="shared" si="286"/>
        <v>0</v>
      </c>
      <c r="DC187" s="103">
        <f t="shared" si="287"/>
        <v>0</v>
      </c>
      <c r="DD187" s="103">
        <f t="shared" si="288"/>
        <v>0</v>
      </c>
      <c r="DE187" s="103">
        <f t="shared" si="289"/>
        <v>0</v>
      </c>
      <c r="DF187" s="103">
        <f t="shared" si="290"/>
        <v>0</v>
      </c>
      <c r="DG187" s="103">
        <f t="shared" si="291"/>
        <v>0</v>
      </c>
      <c r="DI187" s="70">
        <f t="shared" si="292"/>
        <v>230.69036021254578</v>
      </c>
      <c r="DJ187" s="70">
        <f t="shared" si="293"/>
        <v>230.69036021254578</v>
      </c>
      <c r="DK187" s="70">
        <f t="shared" si="294"/>
        <v>0</v>
      </c>
      <c r="DL187" s="70">
        <f t="shared" si="295"/>
        <v>0</v>
      </c>
      <c r="DM187" s="70">
        <f t="shared" si="296"/>
        <v>0</v>
      </c>
      <c r="DN187" s="70">
        <f t="shared" si="297"/>
        <v>0</v>
      </c>
      <c r="DO187" s="70">
        <f t="shared" si="298"/>
        <v>0</v>
      </c>
      <c r="DP187" s="70">
        <f t="shared" si="299"/>
        <v>0</v>
      </c>
      <c r="DQ187" s="70">
        <f t="shared" si="300"/>
        <v>0</v>
      </c>
      <c r="DR187" s="70">
        <f t="shared" si="301"/>
        <v>0</v>
      </c>
      <c r="DT187">
        <f t="shared" si="302"/>
        <v>28.04902052915088</v>
      </c>
      <c r="DU187">
        <f t="shared" si="303"/>
        <v>31.663648867614764</v>
      </c>
      <c r="DV187">
        <f t="shared" si="304"/>
        <v>35.483771445621578</v>
      </c>
      <c r="DX187">
        <f t="shared" si="305"/>
        <v>1.5355630782521283</v>
      </c>
      <c r="DY187">
        <f t="shared" si="306"/>
        <v>1.5504296644743476</v>
      </c>
      <c r="DZ187">
        <f t="shared" si="307"/>
        <v>1.5669661844921097</v>
      </c>
      <c r="EB187">
        <f t="shared" si="308"/>
        <v>5.9743366499695911</v>
      </c>
      <c r="EC187">
        <f t="shared" si="309"/>
        <v>14.935841624923981</v>
      </c>
      <c r="ED187">
        <f t="shared" si="310"/>
        <v>0</v>
      </c>
      <c r="EE187">
        <f t="shared" si="311"/>
        <v>0</v>
      </c>
      <c r="EF187">
        <f t="shared" si="312"/>
        <v>0</v>
      </c>
      <c r="EG187">
        <f t="shared" si="313"/>
        <v>0</v>
      </c>
      <c r="EH187">
        <f t="shared" si="314"/>
        <v>0</v>
      </c>
      <c r="EI187">
        <f t="shared" si="315"/>
        <v>0</v>
      </c>
      <c r="EJ187">
        <f t="shared" si="316"/>
        <v>0</v>
      </c>
      <c r="EK187">
        <f t="shared" si="317"/>
        <v>0</v>
      </c>
      <c r="EM187">
        <f t="shared" si="318"/>
        <v>6.0706333509949371</v>
      </c>
      <c r="EN187">
        <f t="shared" si="319"/>
        <v>15.176583377487342</v>
      </c>
      <c r="EO187">
        <f t="shared" si="320"/>
        <v>0</v>
      </c>
      <c r="EP187">
        <f t="shared" si="321"/>
        <v>0</v>
      </c>
      <c r="EQ187">
        <f t="shared" si="322"/>
        <v>0</v>
      </c>
      <c r="ER187">
        <f t="shared" si="323"/>
        <v>0</v>
      </c>
      <c r="ES187">
        <f t="shared" si="324"/>
        <v>0</v>
      </c>
      <c r="ET187">
        <f t="shared" si="325"/>
        <v>0</v>
      </c>
      <c r="EU187">
        <f t="shared" si="326"/>
        <v>0</v>
      </c>
      <c r="EV187">
        <f t="shared" si="327"/>
        <v>0</v>
      </c>
      <c r="EX187">
        <f t="shared" si="328"/>
        <v>6.1875840570397491</v>
      </c>
      <c r="EY187">
        <f t="shared" si="329"/>
        <v>15.46896014259937</v>
      </c>
      <c r="EZ187">
        <f t="shared" si="330"/>
        <v>0</v>
      </c>
      <c r="FA187">
        <f t="shared" si="331"/>
        <v>0</v>
      </c>
      <c r="FB187">
        <f t="shared" si="332"/>
        <v>0</v>
      </c>
      <c r="FC187">
        <f t="shared" si="333"/>
        <v>0</v>
      </c>
      <c r="FD187">
        <f t="shared" si="334"/>
        <v>0</v>
      </c>
      <c r="FE187">
        <f t="shared" si="335"/>
        <v>0</v>
      </c>
      <c r="FF187">
        <f t="shared" si="336"/>
        <v>0</v>
      </c>
      <c r="FG187">
        <f t="shared" si="337"/>
        <v>0</v>
      </c>
      <c r="FJ187">
        <f>IF($W$2=0,0,IF(BF187&lt;=0,0,('LED Curve'!$D$19*(BF187/$W$2)^3+'LED Curve'!$D$20*(BF187/$W$2)^2+'LED Curve'!$D$21*(BF187/$W$2)^1+'LED Curve'!$D$22)*$AC$2*$W$2))</f>
        <v>782.34108624900489</v>
      </c>
      <c r="FK187">
        <f>IF($W$3=0,0,IF(BG187&lt;=0,0,('LED Curve'!$D$19*(BG187/$W$3)^3+'LED Curve'!$D$20*(BG187/$W$3)^2+'LED Curve'!$D$21*(BG187/$W$3)^1+'LED Curve'!$D$22)*$AC$3*$W$3))</f>
        <v>1955.8527156225123</v>
      </c>
      <c r="FL187">
        <f>IF($W$4=0,0,IF(BH187&lt;=0,0,('LED Curve'!$D$19*(BH187/$W$4)^3+'LED Curve'!$D$20*(BH187/$W$4)^2+'LED Curve'!$D$21*(BH187/$W$4)^1+'LED Curve'!$D$22)*$AC$4*$W$4))</f>
        <v>0</v>
      </c>
      <c r="FM187">
        <f>IF($W$5=0,0,IF(BI187&lt;=0,0,('LED Curve'!$D$19*(BI187/$W$5)^3+'LED Curve'!$D$20*(BI187/$W$5)^2+'LED Curve'!$D$21*(BI187/$W$5)^1+'LED Curve'!$D$22)*$AC$5*$W$5))</f>
        <v>0</v>
      </c>
      <c r="FN187">
        <f>IF($W$6=0,0,IF(BJ187&lt;=0,0,('LED Curve'!$D$19*(BJ187/$W$6)^3+'LED Curve'!$D$20*(BJ187/$W$6)^2+'LED Curve'!$D$21*(BJ187/$W$6)^1+'LED Curve'!$D$22)*$AC$6*$W$6))</f>
        <v>0</v>
      </c>
      <c r="FO187">
        <f>IF($Z$2=0,0,IF(BK187&lt;=0,0,('LED Curve'!$D$19*(BK187/$Z$2)^3+'LED Curve'!$D$20*(BK187/$Z$2)^2+'LED Curve'!$D$21*(BK187/$Z$2)^1+'LED Curve'!$D$22)*$AE$2*$Z$2))</f>
        <v>0</v>
      </c>
      <c r="FP187">
        <f>IF($Z$3=0,0,IF(BL187&lt;=0,0,('LED Curve'!$D$19*(BL187/$Z$3)^3+'LED Curve'!$D$20*(BL187/$Z$3)^2+'LED Curve'!$D$21*(BL187/$Z$3)^1+'LED Curve'!$D$22)*$AE$3*$Z$3))</f>
        <v>0</v>
      </c>
      <c r="FQ187">
        <f>IF($Z$4=0,0,IF(BM187&lt;=0,0,('LED Curve'!$D$19*(BM187/$Z$4)^3+'LED Curve'!$D$20*(BM187/$Z$4)^2+'LED Curve'!$D$21*(BM187/$Z$4)^1+'LED Curve'!$D$22)*$AE$4*$Z$4))</f>
        <v>0</v>
      </c>
      <c r="FR187">
        <f>IF($Z$5=0,0,IF(BN187&lt;=0,0,('LED Curve'!$D$19*(BN187/$Z$5)^3+'LED Curve'!$D$20*(BN187/$Z$5)^2+'LED Curve'!$D$21*(BN187/$Z$5)^1+'LED Curve'!$D$22)*$AE$5*$Z$5))</f>
        <v>0</v>
      </c>
      <c r="FS187">
        <f>IF($Z$6=0,0,IF(BO187&lt;=0,0,('LED Curve'!$D$19*(BO187/$Z$6)^3+'LED Curve'!$D$20*(BO187/$Z$6)^2+'LED Curve'!$D$21*(BO187/$Z$6)^1+'LED Curve'!$D$22)*$AE$6*$Z$6))</f>
        <v>0</v>
      </c>
      <c r="FU187">
        <f>IF($W$2=0,0,IF(BQ187&lt;=0,0,('LED Curve'!$D$19*(BQ187/$W$2)^3+'LED Curve'!$D$20*(BQ187/$W$2)^2+'LED Curve'!$D$21*(BQ187/$W$2)^1+'LED Curve'!$D$22)*$AC$2*$W$2))</f>
        <v>790.06239061160966</v>
      </c>
      <c r="FV187">
        <f>IF($W$3=0,0,IF(BR187&lt;=0,0,('LED Curve'!$D$19*(BR187/$W$3)^3+'LED Curve'!$D$20*(BR187/$W$3)^2+'LED Curve'!$D$21*(BR187/$W$3)^1+'LED Curve'!$D$22)*$AC$3*$W$3))</f>
        <v>1975.1559765290242</v>
      </c>
      <c r="FW187">
        <f>IF($W$4=0,0,IF(BS187&lt;=0,0,('LED Curve'!$D$19*(BS187/$W$4)^3+'LED Curve'!$D$20*(BS187/$W$4)^2+'LED Curve'!$D$21*(BS187/$W$4)^1+'LED Curve'!$D$22)*$AC$4*$W$4))</f>
        <v>0</v>
      </c>
      <c r="FX187">
        <f>IF($W$5=0,0,IF(BT187&lt;=0,0,('LED Curve'!$D$19*(BT187/$W$5)^3+'LED Curve'!$D$20*(BT187/$W$5)^2+'LED Curve'!$D$21*(BT187/$W$5)^1+'LED Curve'!$D$22)*$AC$5*$W$5))</f>
        <v>0</v>
      </c>
      <c r="FY187">
        <f>IF($W$6=0,0,IF(BU187&lt;=0,0,('LED Curve'!$D$19*(BU187/$W$6)^3+'LED Curve'!$D$20*(BU187/$W$6)^2+'LED Curve'!$D$21*(BU187/$W$6)^1+'LED Curve'!$D$22)*$AC$6*$W$6))</f>
        <v>0</v>
      </c>
      <c r="FZ187">
        <f>IF($Z$2=0,0,IF(BV187&lt;=0,0,('LED Curve'!$D$19*(BV187/$Z$2)^3+'LED Curve'!$D$20*(BV187/$Z$2)^2+'LED Curve'!$D$21*(BV187/$Z$2)^1+'LED Curve'!$D$22)*$AE$2*$Z$2))</f>
        <v>0</v>
      </c>
      <c r="GA187">
        <f>IF($Z$3=0,0,IF(BW187&lt;=0,0,('LED Curve'!$D$19*(BW187/$Z$3)^3+'LED Curve'!$D$20*(BW187/$Z$3)^2+'LED Curve'!$D$21*(BW187/$Z$3)^1+'LED Curve'!$D$22)*$AE$3*$Z$3))</f>
        <v>0</v>
      </c>
      <c r="GB187">
        <f>IF($Z$4=0,0,IF(BX187&lt;=0,0,('LED Curve'!$D$19*(BX187/$Z$4)^3+'LED Curve'!$D$20*(BX187/$Z$4)^2+'LED Curve'!$D$21*(BX187/$Z$4)^1+'LED Curve'!$D$22)*$AE$4*$Z$4))</f>
        <v>0</v>
      </c>
      <c r="GC187">
        <f>IF($Z$5=0,0,IF(BY187&lt;=0,0,('LED Curve'!$D$19*(BY187/$Z$5)^3+'LED Curve'!$D$20*(BY187/$Z$5)^2+'LED Curve'!$D$21*(BY187/$Z$5)^1+'LED Curve'!$D$22)*$AE$5*$Z$5))</f>
        <v>0</v>
      </c>
      <c r="GD187">
        <f>IF($Z$6=0,0,IF(BZ187&lt;=0,0,('LED Curve'!$D$19*(BZ187/$Z$6)^3+'LED Curve'!$D$20*(BZ187/$Z$6)^2+'LED Curve'!$D$21*(BZ187/$Z$6)^1+'LED Curve'!$D$22)*$AE$6*$Z$6))</f>
        <v>0</v>
      </c>
      <c r="GF187">
        <f>IF($W$2=0,0,IF(CB187&lt;=0,0,('LED Curve'!$D$19*(CB187/$W$2)^3+'LED Curve'!$D$20*(CB187/$W$2)^2+'LED Curve'!$D$21*(CB187/$W$2)^1+'LED Curve'!$D$22)*$AC$2*$W$2))</f>
        <v>799.27115893595646</v>
      </c>
      <c r="GG187">
        <f>IF($W$3=0,0,IF(CC187&lt;=0,0,('LED Curve'!$D$19*(CC187/$W$3)^3+'LED Curve'!$D$20*(CC187/$W$3)^2+'LED Curve'!$D$21*(CC187/$W$3)^1+'LED Curve'!$D$22)*$AC$3*$W$3))</f>
        <v>1998.1778973398912</v>
      </c>
      <c r="GH187">
        <f>IF($W$4=0,0,IF(CD187&lt;=0,0,('LED Curve'!$D$19*(CD187/$W$4)^3+'LED Curve'!$D$20*(CD187/$W$4)^2+'LED Curve'!$D$21*(CD187/$W$4)^1+'LED Curve'!$D$22)*$AC$4*$W$4))</f>
        <v>0</v>
      </c>
      <c r="GI187">
        <f>IF($W$5=0,0,IF(CE187&lt;=0,0,('LED Curve'!$D$19*(CE187/$W$5)^3+'LED Curve'!$D$20*(CE187/$W$5)^2+'LED Curve'!$D$21*(CE187/$W$5)^1+'LED Curve'!$D$22)*$AC$5*$W$5))</f>
        <v>0</v>
      </c>
      <c r="GJ187">
        <f>IF($W$6=0,0,IF(CF187&lt;=0,0,('LED Curve'!$D$19*(CF187/$W$6)^3+'LED Curve'!$D$20*(CF187/$W$6)^2+'LED Curve'!$D$21*(CF187/$W$6)^1+'LED Curve'!$D$22)*$AC$6*$W$6))</f>
        <v>0</v>
      </c>
      <c r="GK187">
        <f>IF($Z$2=0,0,IF(CG187&lt;=0,0,('LED Curve'!$D$19*(CG187/$Z$2)^3+'LED Curve'!$D$20*(CG187/$Z$2)^2+'LED Curve'!$D$21*(CG187/$Z$2)^1+'LED Curve'!$D$22)*$AE$2*$Z$2))</f>
        <v>0</v>
      </c>
      <c r="GL187">
        <f>IF($Z$3=0,0,IF(CH187&lt;=0,0,('LED Curve'!$D$19*(CH187/$Z$3)^3+'LED Curve'!$D$20*(CH187/$Z$3)^2+'LED Curve'!$D$21*(CH187/$Z$3)^1+'LED Curve'!$D$22)*$AE$3*$Z$3))</f>
        <v>0</v>
      </c>
      <c r="GM187">
        <f>IF($Z$4=0,0,IF(CI187&lt;=0,0,('LED Curve'!$D$19*(CI187/$Z$4)^3+'LED Curve'!$D$20*(CI187/$Z$4)^2+'LED Curve'!$D$21*(CI187/$Z$4)^1+'LED Curve'!$D$22)*$AE$4*$Z$4))</f>
        <v>0</v>
      </c>
      <c r="GN187">
        <f>IF($Z$5=0,0,IF(CJ187&lt;=0,0,('LED Curve'!$D$19*(CJ187/$Z$5)^3+'LED Curve'!$D$20*(CJ187/$Z$5)^2+'LED Curve'!$D$21*(CJ187/$Z$5)^1+'LED Curve'!$D$22)*$AE$5*$Z$5))</f>
        <v>0</v>
      </c>
      <c r="GO187">
        <f>IF($Z$6=0,0,IF(CK187&lt;=0,0,('LED Curve'!$D$19*(CK187/$Z$6)^3+'LED Curve'!$D$20*(CK187/$Z$6)^2+'LED Curve'!$D$21*(CK187/$Z$6)^1+'LED Curve'!$D$22)*$AE$6*$Z$6))</f>
        <v>0</v>
      </c>
      <c r="GQ187">
        <f t="shared" si="338"/>
        <v>2738.1938018715173</v>
      </c>
      <c r="GR187">
        <f t="shared" si="266"/>
        <v>973.29791645393925</v>
      </c>
      <c r="GS187">
        <f t="shared" si="339"/>
        <v>2765.2183671406337</v>
      </c>
      <c r="GT187">
        <f t="shared" si="267"/>
        <v>456.99245030151815</v>
      </c>
      <c r="GU187">
        <f t="shared" si="340"/>
        <v>2797.4490562758474</v>
      </c>
      <c r="GV187">
        <f t="shared" si="268"/>
        <v>235.33701171750999</v>
      </c>
    </row>
    <row r="188" spans="1:204" ht="16.899999999999999">
      <c r="A188">
        <v>177</v>
      </c>
      <c r="B188">
        <f t="shared" si="229"/>
        <v>5.7617187500000003E-3</v>
      </c>
      <c r="C188" s="50">
        <f t="shared" si="230"/>
        <v>124.54370054172658</v>
      </c>
      <c r="D188" s="50">
        <f t="shared" si="231"/>
        <v>138.53744504636285</v>
      </c>
      <c r="E188" s="50">
        <f t="shared" si="232"/>
        <v>152.53118955099913</v>
      </c>
      <c r="G188" s="52">
        <f t="shared" si="233"/>
        <v>1.9768841355829614</v>
      </c>
      <c r="H188" s="52">
        <f t="shared" si="234"/>
        <v>2.1990070642279815</v>
      </c>
      <c r="I188" s="52">
        <f t="shared" si="235"/>
        <v>2.4211299928730021</v>
      </c>
      <c r="J188" s="52">
        <f>IF(C188&lt;Calculation!D$19,0,G188)</f>
        <v>1.9768841355829614</v>
      </c>
      <c r="K188" s="52">
        <f>IF(D188&lt;Calculation!D$19,0,H188)</f>
        <v>2.1990070642279815</v>
      </c>
      <c r="L188" s="52">
        <f>IF(E188&lt;Calculation!D$19,0,I188)</f>
        <v>2.4211299928730021</v>
      </c>
      <c r="M188" s="52">
        <f>IF(IF(C188&lt;Calculation!D$19,0,C188*(R$3/(R$2+R$3)))&gt;0,$H$2*SIN(2*PI()*$E$2*B188)+$H$5,0)</f>
        <v>1.9932886300743342</v>
      </c>
      <c r="N188" s="52">
        <f>IF(IF(D188&lt;Calculation!D$19,0,D188*(R$3/(R$2+R$3)))&gt;0,$J$2*SIN(2*PI()*$E$2*B188)+$J$5,0)</f>
        <v>2.0212836519922446</v>
      </c>
      <c r="O188" s="52">
        <f>IF(IF(E188&lt;Calculation!D$19,0,E188*(R$3/(R$2+R$3)))&gt;0,$L$2*SIN(2*PI()*$E$2*B188)+$L$5,0)</f>
        <v>2.0558260995580513</v>
      </c>
      <c r="Q188" s="55">
        <f>(M188/Design!C$43)*10^3</f>
        <v>221.47651445270381</v>
      </c>
      <c r="R188" s="55">
        <f>(N188/Design!C$43)*10^3</f>
        <v>224.58707244358271</v>
      </c>
      <c r="S188" s="55">
        <f>(O188/Design!C$43)*10^3</f>
        <v>228.42512217311682</v>
      </c>
      <c r="U188" s="55">
        <f>(($H$2*SIN(2*PI()*$E$2*B188)+$H$5)/Design!C$43)*10^3</f>
        <v>221.47651445270381</v>
      </c>
      <c r="V188" s="55">
        <f>(($J$2*SIN(2*PI()*$E$2*B188)+$J$5)/Design!C$43)*10^3</f>
        <v>224.58707244358271</v>
      </c>
      <c r="W188" s="55">
        <f>(($L$2*SIN(2*PI()*$E$2*B188)+$L$5)/Design!C$43)*10^3</f>
        <v>228.42512217311682</v>
      </c>
      <c r="Y188" s="99">
        <f>IF(C188&lt;('LED Curve'!$D$14*(U188/$W$2)^3+'LED Curve'!$D$15*(U188/$W$2)^2+'LED Curve'!$D$16*(U188/$W$2)^1+'LED Curve'!$D$17)*$AC$2+((R$5-1)*Design!C$18),0,         ('LED Curve'!$D$14*(U188/$W$2)^3+'LED Curve'!$D$15*(U188/$W$2)^2+'LED Curve'!$D$16*(U188/$W$2)^1+'LED Curve'!$D$17)*$AC$2)</f>
        <v>26.731440618164271</v>
      </c>
      <c r="Z188" s="99">
        <f>IF(Y188=0,0,IF(C188&lt;Y188+('LED Curve'!$D$14*(U188/$W$3)^3+'LED Curve'!$D$15*(U188/$W$3)^2+'LED Curve'!$D$16*(U188/$W$3)^1+'LED Curve'!$D$17)*$AC$3+((R$5-2)*Design!C$18),0,         ('LED Curve'!$D$14*(U188/$W$3)^3+'LED Curve'!$D$15*(U188/$W$3)^2+'LED Curve'!$D$16*(U188/$W$3)^1+'LED Curve'!$D$17)*$AC$3))</f>
        <v>66.828601545410677</v>
      </c>
      <c r="AA188" s="99">
        <f>IF(Z188=0,0,IF(C188&lt;(SUM(Y188:Z188)+('LED Curve'!$D$14*(U188/$W$4)^3+'LED Curve'!$D$15*(U188/$W$4)^2+'LED Curve'!$D$16*(U188/$W$4)^1+'LED Curve'!$D$17)*$AC$4+((R$5-3)*Design!C$18)),0,         ('LED Curve'!$D$14*(U188/$W$4)^3+'LED Curve'!$D$15*(U188/$W$4)^2+'LED Curve'!$D$16*(U188/$W$4)^1+'LED Curve'!$D$17)*$AC$4))</f>
        <v>0</v>
      </c>
      <c r="AB188" s="99">
        <f>IF(AA188=0,0,IF(C188&lt;(SUM(Y188:AA188)+('LED Curve'!$D$14*(U188/$W$5)^3+'LED Curve'!$D$15*(U188/$W$5)^2+'LED Curve'!$D$16*(U188/$W$5)^1+'LED Curve'!$D$17)*$AC$5+((R$5-4)*Design!C$18)),0,         ('LED Curve'!$D$14*(U188/$W$5)^3+'LED Curve'!$D$15*(U188/$W$5)^2+'LED Curve'!$D$16*(U188/$W$5)^1+'LED Curve'!$D$17)*$AC$5))</f>
        <v>0</v>
      </c>
      <c r="AC188" s="99">
        <f>IF(AB188=0,0,IF(C188&lt;(SUM(Y188:AB188)+ ('LED Curve'!$D$14*(U188/$W$6)^3+'LED Curve'!$D$15*(U188/$W$6)^2+'LED Curve'!$D$16*(U188/$W$6)^1+'LED Curve'!$D$17)*$AC$6+((R$5-5)*Design!C$18)),0,         ('LED Curve'!$D$14*(U188/$W$6)^3+'LED Curve'!$D$15*(U188/$W$6)^2+'LED Curve'!$D$16*(U188/$W$6)^1+'LED Curve'!$D$17)*$AC$6))</f>
        <v>0</v>
      </c>
      <c r="AD188" s="99">
        <f>IF(AC188=0,0,IF(C188&lt;(SUM(Y188:AC188)+('LED Curve'!$D$14*(U188/$Z$2)^3+'LED Curve'!$D$15*(U188/$Z$2)^2+'LED Curve'!$D$16*(U188/$Z$2)^1+'LED Curve'!$D$17)*$AE$2+((R$5-6)*Design!C$18)),0,         ('LED Curve'!$D$14*(U188/$Z$2)^3+'LED Curve'!$D$15*(U188/$Z$2)^2+'LED Curve'!$D$16*(U188/$Z$2)^1+'LED Curve'!$D$17)*$AE$2))</f>
        <v>0</v>
      </c>
      <c r="AE188" s="99">
        <f>IF(AD188=0,0,IF(C188&lt;(SUM(Y188:AD188)+('LED Curve'!$D$14*(U188/$Z$3)^3+'LED Curve'!$D$15*(U188/$Z$3)^2+'LED Curve'!$D$16*(U188/$Z$3)^1+'LED Curve'!$D$17)*$AE$3+((R$5-7)*Design!C$18)),0,         ('LED Curve'!$D$14*(U188/$Z$3)^3+'LED Curve'!$D$15*(U188/$Z$3)^2+'LED Curve'!$D$16*(U188/$Z$3)^1+'LED Curve'!$D$17)*$AE$3))</f>
        <v>0</v>
      </c>
      <c r="AF188" s="99">
        <f>IF(AE188=0,0,IF(C188&lt;(SUM(Y188:AE188)+('LED Curve'!$D$14*(U188/$Z$4)^3+'LED Curve'!$D$15*(U188/$Z$4)^2+'LED Curve'!$D$16*(U188/$Z$4)^1+'LED Curve'!$D$17)*$AE$4+((R$5-8)*Design!C$18)),0,         ('LED Curve'!$D$14*(U188/$Z$4)^3+'LED Curve'!$D$15*(U188/$Z$4)^2+'LED Curve'!$D$16*(U188/$Z$4)^1+'LED Curve'!$D$17)*$AE$4))</f>
        <v>0</v>
      </c>
      <c r="AG188" s="99">
        <f>IF(AF188=0,0,IF(C188&lt;(SUM(Y188:AF188)+('LED Curve'!$D$14*(U188/$Z$5)^3+'LED Curve'!$D$15*(U188/$Z$5)^2+'LED Curve'!$D$16*(U188/$Z$5)^1+'LED Curve'!$D$17)*$AE$5+((R$5-9)*Design!C$18)),0,         ('LED Curve'!$D$14*(U188/$Z$5)^3+'LED Curve'!$D$15*(U188/$Z$5)^2+'LED Curve'!$D$16*(U188/$Z$5)^1+'LED Curve'!$D$17)*$AE$5))</f>
        <v>0</v>
      </c>
      <c r="AH188" s="99">
        <f>IF(AG188=0,0,IF(C188&lt;(SUM(Y188:AG188)+('LED Curve'!$D$14*(U188/$Z$6)^3+'LED Curve'!$D$15*(U188/$Z$6)^2+'LED Curve'!$D$16*(U188/$Z$6)^1+'LED Curve'!$D$17)*$AE$6+((R$5-10)*Design!C$18)),0,         ('LED Curve'!$D$14*(U188/$Z$6)^3+'LED Curve'!$D$15*(U188/$Z$6)^2+'LED Curve'!$D$16*(U188/$Z$6)^1+'LED Curve'!$D$17)*$AE$6))</f>
        <v>0</v>
      </c>
      <c r="AI188">
        <f t="shared" si="269"/>
        <v>93.560042163574948</v>
      </c>
      <c r="AJ188" s="57">
        <f>IF(D188&lt;('LED Curve'!$D$14*(V188/$W$2)^3+'LED Curve'!$D$15*(V188/$W$2)^2+'LED Curve'!$D$16*(V188/$W$2)^1+'LED Curve'!$D$17)*$AC$2+((R$5-1)*Design!C$18),0,         ('LED Curve'!$D$14*(V188/$W$2)^3+'LED Curve'!$D$15*(V188/$W$2)^2+'LED Curve'!$D$16*(V188/$W$2)^1+'LED Curve'!$D$17)*$AC$2)</f>
        <v>26.764131695210764</v>
      </c>
      <c r="AK188" s="57">
        <f>IF(AJ188=0,0,IF(D188&lt;AJ188+('LED Curve'!$D$14*(V188/$W$3)^3+'LED Curve'!$D$15*(V188/$W$3)^2+'LED Curve'!$D$16*(V188/$W$3)^1+'LED Curve'!$D$17)*$AC$3+((R$5-1)*Design!C$18),0,         ('LED Curve'!$D$14*(V188/$W$3)^3+'LED Curve'!$D$15*(V188/$W$3)^2+'LED Curve'!$D$16*(V188/$W$3)^1+'LED Curve'!$D$17)*$AC$3))</f>
        <v>66.910329238026918</v>
      </c>
      <c r="AL188" s="57">
        <f>IF(AK188=0,0,IF(D188&lt;(SUM(AJ188:AK188)+('LED Curve'!$D$14*(V188/$W$4)^3+'LED Curve'!$D$15*(V188/$W$4)^2+'LED Curve'!$D$16*(V188/$W$4)^1+'LED Curve'!$D$17)*$AC$4+((R$5-1)*Design!C$18)),0,         ('LED Curve'!$D$14*(V188/$W$4)^3+'LED Curve'!$D$15*(V188/$W$4)^2+'LED Curve'!$D$16*(V188/$W$4)^1+'LED Curve'!$D$17)*$AC$4))</f>
        <v>0</v>
      </c>
      <c r="AM188" s="57">
        <f>IF(AL188=0,0,IF(D188&lt;(SUM(AJ188:AL188)+('LED Curve'!$D$14*(V188/$W$5)^3+'LED Curve'!$D$15*(V188/$W$5)^2+'LED Curve'!$D$16*(V188/$W$5)^1+'LED Curve'!$D$17)*$AC$5+((R$5-1)*Design!C$18)),0,         ('LED Curve'!$D$14*(V188/$W$5)^3+'LED Curve'!$D$15*(V188/$W$5)^2+'LED Curve'!$D$16*(V188/$W$5)^1+'LED Curve'!$D$17)*$AC$5))</f>
        <v>0</v>
      </c>
      <c r="AN188" s="57">
        <f>IF(AM188=0,0,IF(D188&lt;(SUM(AJ188:AM188)+ ('LED Curve'!$D$14*(V188/$W$6)^3+'LED Curve'!$D$15*(V188/$W$6)^2+'LED Curve'!$D$16*(V188/$W$6)^1+'LED Curve'!$D$17)*$AC$6+((R$5-1)*Design!C$18)),0,         ('LED Curve'!$D$14*(V188/$W$6)^3+'LED Curve'!$D$15*(V188/$W$6)^2+'LED Curve'!$D$16*(V188/$W$6)^1+'LED Curve'!$D$17)*$AC$6))</f>
        <v>0</v>
      </c>
      <c r="AO188" s="57">
        <f>IF(AN188=0,0,IF(D188&lt;(SUM(AJ188:AN188)+('LED Curve'!$D$14*(V188/$Z$2)^3+'LED Curve'!$D$15*(V188/$Z$2)^2+'LED Curve'!$D$16*(V188/$Z$2)^1+'LED Curve'!$D$17)*$AE$2+((R$5-1)*Design!C$18)),0,         ('LED Curve'!$D$14*(V188/$Z$2)^3+'LED Curve'!$D$15*(V188/$Z$2)^2+'LED Curve'!$D$16*(V188/$Z$2)^1+'LED Curve'!$D$17)*$AE$2))</f>
        <v>0</v>
      </c>
      <c r="AP188" s="57">
        <f>IF(AO188=0,0,IF(D188&lt;(SUM(AJ188:AO188)+('LED Curve'!$D$14*(V188/$Z$3)^3+'LED Curve'!$D$15*(V188/$Z$3)^2+'LED Curve'!$D$16*(V188/$Z$3)^1+'LED Curve'!$D$17)*$AE$3+((R$5-1)*Design!C$18)),0,         ('LED Curve'!$D$14*(V188/$Z$3)^3+'LED Curve'!$D$15*(V188/$Z$3)^2+'LED Curve'!$D$16*(V188/$Z$3)^1+'LED Curve'!$D$17)*$AE$3))</f>
        <v>0</v>
      </c>
      <c r="AQ188" s="57">
        <f>IF(AP188=0,0,IF(D188&lt;(SUM(AJ188:AP188)+('LED Curve'!$D$14*(V188/$Z$4)^3+'LED Curve'!$D$15*(V188/$Z$4)^2+'LED Curve'!$D$16*(V188/$Z$4)^1+'LED Curve'!$D$17)*$AE$4+((R$5-1)*Design!C$18)),0,         ('LED Curve'!$D$14*(V188/$Z$4)^3+'LED Curve'!$D$15*(V188/$Z$4)^2+'LED Curve'!$D$16*(V188/$Z$4)^1+'LED Curve'!$D$17)*$AE$4))</f>
        <v>0</v>
      </c>
      <c r="AR188" s="57">
        <f>IF(AQ188=0,0,IF(D188&lt;(SUM(AJ188:AQ188)+('LED Curve'!$D$14*(V188/$Z$5)^3+'LED Curve'!$D$15*(V188/$Z$5)^2+'LED Curve'!$D$16*(V188/$Z$5)^1+'LED Curve'!$D$17)*$AE$5+((R$5-1)*Design!C$18)),0,         ('LED Curve'!$D$14*(V188/$Z$5)^3+'LED Curve'!$D$15*(V188/$Z$5)^2+'LED Curve'!$D$16*(V188/$Z$5)^1+'LED Curve'!$D$17)*$AE$5))</f>
        <v>0</v>
      </c>
      <c r="AS188" s="57">
        <f>IF(AR188=0,0,IF(D188&lt;(SUM(AJ188:AR188)+('LED Curve'!$D$14*(V188/$Z$6)^3+'LED Curve'!$D$15*(V188/$Z$6)^2+'LED Curve'!$D$16*(V188/$Z$6)^1+'LED Curve'!$D$17)*$AE$6+((R$5-1)*Design!C$18)),0,         ('LED Curve'!$D$14*(V188/$Z$6)^3+'LED Curve'!$D$15*(V188/$Z$6)^2+'LED Curve'!$D$16*(V188/$Z$6)^1+'LED Curve'!$D$17)*$AE$6))</f>
        <v>0</v>
      </c>
      <c r="AU188" s="59">
        <f>IF(E188&lt;('LED Curve'!$D$14*(W188/$W$2)^3+'LED Curve'!$D$15*(W188/$W$2)^2+'LED Curve'!$D$16*(W188/$W$2)^1+'LED Curve'!$D$17)*$AC$2+((R$5-1)*Design!C$18),0,         ('LED Curve'!$D$14*(W188/$W$2)^3+'LED Curve'!$D$15*(W188/$W$2)^2+'LED Curve'!$D$16*(W188/$W$2)^1+'LED Curve'!$D$17)*$AC$2)</f>
        <v>26.801522551759156</v>
      </c>
      <c r="AV188" s="59">
        <f>IF(AU188=0,0,IF(E188&lt;AU188+('LED Curve'!$D$14*(W188/$W$3)^3+'LED Curve'!$D$15*(W188/$W$3)^2+'LED Curve'!$D$16*(W188/$W$3)^1+'LED Curve'!$D$17)*$AC$3+((R$5-2)*Design!C$18),0,         ('LED Curve'!$D$14*(W188/$W$3)^3+'LED Curve'!$D$15*(W188/$W$3)^2+'LED Curve'!$D$16*(W188/$W$3)^1+'LED Curve'!$D$17)*$AC$3))</f>
        <v>67.003806379397886</v>
      </c>
      <c r="AW188" s="59">
        <f>IF(AV188=0,0,IF(E188&lt;(SUM(AU188:AV188)+('LED Curve'!$D$14*(W188/$W$4)^3+'LED Curve'!$D$15*(W188/$W$4)^2+'LED Curve'!$D$16*(W188/$W$4)^1+'LED Curve'!$D$17)*$AC$4+((R$5-3)*Design!C$18)),0,         ('LED Curve'!$D$14*(W188/$W$4)^3+'LED Curve'!$D$15*(W188/$W$4)^2+'LED Curve'!$D$16*(W188/$W$4)^1+'LED Curve'!$D$17)*$AC$4))</f>
        <v>0</v>
      </c>
      <c r="AX188" s="59">
        <f>IF(AW188=0,0,IF(E188&lt;(SUM(AU188:AW188)+('LED Curve'!$D$14*(W188/$W$5)^3+'LED Curve'!$D$15*(W188/$W$5)^2+'LED Curve'!$D$16*(W188/$W$5)^1+'LED Curve'!$D$17)*$AC$5+((R$5-4)*Design!C$18)),0,         ('LED Curve'!$D$14*(W188/$W$5)^3+'LED Curve'!$D$15*(W188/$W$5)^2+'LED Curve'!$D$16*(W188/$W$5)^1+'LED Curve'!$D$17)*$AC$5))</f>
        <v>0</v>
      </c>
      <c r="AY188" s="59">
        <f>IF(AX188=0,0,IF(E188&lt;(SUM(AU188:AX188)+ ('LED Curve'!$D$14*(W188/$W$6)^3+'LED Curve'!$D$15*(W188/$W$6)^2+'LED Curve'!$D$16*(W188/$W$6)^1+'LED Curve'!$D$17)*$AC$6+((R$5-5)*Design!C$18)),0,         ('LED Curve'!$D$14*(W188/$W$6)^3+'LED Curve'!$D$15*(W188/$W$6)^2+'LED Curve'!$D$16*(W188/$W$6)^1+'LED Curve'!$D$17)*$AC$6))</f>
        <v>0</v>
      </c>
      <c r="AZ188" s="59">
        <f>IF(AY188=0,0,IF(E188&lt;(SUM(AU188:AY188)+('LED Curve'!$D$14*(W188/$Z$2)^3+'LED Curve'!$D$15*(W188/$Z$2)^2+'LED Curve'!$D$16*(W188/$Z$2)^1+'LED Curve'!$D$17)*$AE$2+((R$5-6)*Design!C$18)),0,         ('LED Curve'!$D$14*(W188/$Z$2)^3+'LED Curve'!$D$15*(W188/$Z$2)^2+'LED Curve'!$D$16*(W188/$Z$2)^1+'LED Curve'!$D$17)*$AE$2))</f>
        <v>0</v>
      </c>
      <c r="BA188" s="59">
        <f>IF(AZ188=0,0,IF(E188&lt;(SUM(AU188:AZ188)+('LED Curve'!$D$14*(W188/$Z$3)^3+'LED Curve'!$D$15*(W188/$Z$3)^2+'LED Curve'!$D$16*(W188/$Z$3)^1+'LED Curve'!$D$17)*$AE$3+((R$5-7)*Design!C$18)),0,         ('LED Curve'!$D$14*(W188/$Z$3)^3+'LED Curve'!$D$15*(W188/$Z$3)^2+'LED Curve'!$D$16*(W188/$Z$3)^1+'LED Curve'!$D$17)*$AE$3))</f>
        <v>0</v>
      </c>
      <c r="BB188" s="59">
        <f>IF(BA188=0,0,IF(E188&lt;(SUM(AU188:BA188)+('LED Curve'!$D$14*(W188/$Z$4)^3+'LED Curve'!$D$15*(W188/$Z$4)^2+'LED Curve'!$D$16*(W188/$Z$4)^1+'LED Curve'!$D$17)*$AE$4+((R$5-8)*Design!C$18)),0,         ('LED Curve'!$D$14*(W188/$Z$4)^3+'LED Curve'!$D$15*(W188/$Z$4)^2+'LED Curve'!$D$16*(W188/$Z$4)^1+'LED Curve'!$D$17)*$AE$4))</f>
        <v>0</v>
      </c>
      <c r="BC188" s="59">
        <f>IF(BB188=0,0,IF(E188&lt;(SUM(AU188:BB188)+('LED Curve'!$D$14*(W188/$Z$5)^3+'LED Curve'!$D$15*(W188/$Z$5)^2+'LED Curve'!$D$16*(W188/$Z$5)^1+'LED Curve'!$D$17)*$AE$5+((R$5-9)*Design!C$18)),0,         ('LED Curve'!$D$14*(W188/$Z$5)^3+'LED Curve'!$D$15*(W188/$Z$5)^2+'LED Curve'!$D$16*(W188/$Z$5)^1+'LED Curve'!$D$17)*$AE$5))</f>
        <v>0</v>
      </c>
      <c r="BD188" s="59">
        <f>IF(BC188=0,0,IF(E188&lt;(SUM(AU188:BC188)+('LED Curve'!$D$14*(W188/$Z$6)^3+'LED Curve'!$D$15*(W188/$Z$6)^2+'LED Curve'!$D$16*(W188/$Z$6)^1+'LED Curve'!$D$17)*$AE$6+((R$5-10)*Design!C$18)),0,         ('LED Curve'!$D$14*(W188/$Z$6)^3+'LED Curve'!$D$15*(W188/$Z$6)^2+'LED Curve'!$D$16*(W188/$Z$6)^1+'LED Curve'!$D$17)*$AE$6))</f>
        <v>0</v>
      </c>
      <c r="BE188">
        <f t="shared" si="270"/>
        <v>93.80532893115705</v>
      </c>
      <c r="BF188" s="64">
        <f t="shared" si="236"/>
        <v>221.47651445270381</v>
      </c>
      <c r="BG188" s="64">
        <f t="shared" si="237"/>
        <v>221.47651445270381</v>
      </c>
      <c r="BH188" s="64">
        <f t="shared" si="238"/>
        <v>0</v>
      </c>
      <c r="BI188" s="64">
        <f t="shared" si="239"/>
        <v>0</v>
      </c>
      <c r="BJ188" s="64">
        <f t="shared" si="240"/>
        <v>0</v>
      </c>
      <c r="BK188" s="64">
        <f t="shared" si="241"/>
        <v>0</v>
      </c>
      <c r="BL188" s="64">
        <f t="shared" si="242"/>
        <v>0</v>
      </c>
      <c r="BM188" s="64">
        <f t="shared" si="243"/>
        <v>0</v>
      </c>
      <c r="BN188" s="64">
        <f t="shared" si="244"/>
        <v>0</v>
      </c>
      <c r="BO188" s="64">
        <f t="shared" si="245"/>
        <v>0</v>
      </c>
      <c r="BQ188" s="67">
        <f t="shared" si="246"/>
        <v>224.58707244358271</v>
      </c>
      <c r="BR188" s="67">
        <f t="shared" si="247"/>
        <v>224.58707244358271</v>
      </c>
      <c r="BS188" s="67">
        <f t="shared" si="248"/>
        <v>0</v>
      </c>
      <c r="BT188" s="67">
        <f t="shared" si="249"/>
        <v>0</v>
      </c>
      <c r="BU188" s="67">
        <f t="shared" si="250"/>
        <v>0</v>
      </c>
      <c r="BV188" s="67">
        <f t="shared" si="251"/>
        <v>0</v>
      </c>
      <c r="BW188" s="67">
        <f t="shared" si="252"/>
        <v>0</v>
      </c>
      <c r="BX188" s="67">
        <f t="shared" si="253"/>
        <v>0</v>
      </c>
      <c r="BY188" s="67">
        <f t="shared" si="254"/>
        <v>0</v>
      </c>
      <c r="BZ188" s="67">
        <f t="shared" si="255"/>
        <v>0</v>
      </c>
      <c r="CB188" s="70">
        <f t="shared" si="256"/>
        <v>228.42512217311682</v>
      </c>
      <c r="CC188" s="70">
        <f t="shared" si="257"/>
        <v>228.42512217311682</v>
      </c>
      <c r="CD188" s="70">
        <f t="shared" si="258"/>
        <v>0</v>
      </c>
      <c r="CE188" s="70">
        <f t="shared" si="259"/>
        <v>0</v>
      </c>
      <c r="CF188" s="70">
        <f t="shared" si="260"/>
        <v>0</v>
      </c>
      <c r="CG188" s="70">
        <f t="shared" si="261"/>
        <v>0</v>
      </c>
      <c r="CH188" s="70">
        <f t="shared" si="262"/>
        <v>0</v>
      </c>
      <c r="CI188" s="70">
        <f t="shared" si="263"/>
        <v>0</v>
      </c>
      <c r="CJ188" s="70">
        <f t="shared" si="264"/>
        <v>0</v>
      </c>
      <c r="CK188" s="70">
        <f t="shared" si="265"/>
        <v>0</v>
      </c>
      <c r="CL188">
        <f t="shared" si="271"/>
        <v>456.85024434623364</v>
      </c>
      <c r="CM188" s="64">
        <f t="shared" si="272"/>
        <v>221.47651445270381</v>
      </c>
      <c r="CN188" s="64">
        <f t="shared" si="273"/>
        <v>221.47651445270381</v>
      </c>
      <c r="CO188" s="64">
        <f t="shared" si="274"/>
        <v>0</v>
      </c>
      <c r="CP188" s="64">
        <f t="shared" si="275"/>
        <v>0</v>
      </c>
      <c r="CQ188" s="64">
        <f t="shared" si="276"/>
        <v>0</v>
      </c>
      <c r="CR188" s="64">
        <f t="shared" si="277"/>
        <v>0</v>
      </c>
      <c r="CS188" s="64">
        <f t="shared" si="278"/>
        <v>0</v>
      </c>
      <c r="CT188" s="64">
        <f t="shared" si="279"/>
        <v>0</v>
      </c>
      <c r="CU188" s="64">
        <f t="shared" si="280"/>
        <v>0</v>
      </c>
      <c r="CV188" s="64">
        <f t="shared" si="281"/>
        <v>0</v>
      </c>
      <c r="CX188" s="103">
        <f t="shared" si="282"/>
        <v>224.58707244358271</v>
      </c>
      <c r="CY188" s="103">
        <f t="shared" si="283"/>
        <v>224.58707244358271</v>
      </c>
      <c r="CZ188" s="103">
        <f t="shared" si="284"/>
        <v>0</v>
      </c>
      <c r="DA188" s="103">
        <f t="shared" si="285"/>
        <v>0</v>
      </c>
      <c r="DB188" s="103">
        <f t="shared" si="286"/>
        <v>0</v>
      </c>
      <c r="DC188" s="103">
        <f t="shared" si="287"/>
        <v>0</v>
      </c>
      <c r="DD188" s="103">
        <f t="shared" si="288"/>
        <v>0</v>
      </c>
      <c r="DE188" s="103">
        <f t="shared" si="289"/>
        <v>0</v>
      </c>
      <c r="DF188" s="103">
        <f t="shared" si="290"/>
        <v>0</v>
      </c>
      <c r="DG188" s="103">
        <f t="shared" si="291"/>
        <v>0</v>
      </c>
      <c r="DI188" s="70">
        <f t="shared" si="292"/>
        <v>228.42512217311682</v>
      </c>
      <c r="DJ188" s="70">
        <f t="shared" si="293"/>
        <v>228.42512217311682</v>
      </c>
      <c r="DK188" s="70">
        <f t="shared" si="294"/>
        <v>0</v>
      </c>
      <c r="DL188" s="70">
        <f t="shared" si="295"/>
        <v>0</v>
      </c>
      <c r="DM188" s="70">
        <f t="shared" si="296"/>
        <v>0</v>
      </c>
      <c r="DN188" s="70">
        <f t="shared" si="297"/>
        <v>0</v>
      </c>
      <c r="DO188" s="70">
        <f t="shared" si="298"/>
        <v>0</v>
      </c>
      <c r="DP188" s="70">
        <f t="shared" si="299"/>
        <v>0</v>
      </c>
      <c r="DQ188" s="70">
        <f t="shared" si="300"/>
        <v>0</v>
      </c>
      <c r="DR188" s="70">
        <f t="shared" si="301"/>
        <v>0</v>
      </c>
      <c r="DT188">
        <f t="shared" si="302"/>
        <v>27.583504693022924</v>
      </c>
      <c r="DU188">
        <f t="shared" si="303"/>
        <v>31.113719206776356</v>
      </c>
      <c r="DV188">
        <f t="shared" si="304"/>
        <v>34.841955608397818</v>
      </c>
      <c r="DX188">
        <f t="shared" si="305"/>
        <v>1.5456986408770694</v>
      </c>
      <c r="DY188">
        <f t="shared" si="306"/>
        <v>1.5607116767314122</v>
      </c>
      <c r="DZ188">
        <f t="shared" si="307"/>
        <v>1.5774278003016791</v>
      </c>
      <c r="EB188">
        <f t="shared" si="308"/>
        <v>5.9203862944104531</v>
      </c>
      <c r="EC188">
        <f t="shared" si="309"/>
        <v>14.800965736026132</v>
      </c>
      <c r="ED188">
        <f t="shared" si="310"/>
        <v>0</v>
      </c>
      <c r="EE188">
        <f t="shared" si="311"/>
        <v>0</v>
      </c>
      <c r="EF188">
        <f t="shared" si="312"/>
        <v>0</v>
      </c>
      <c r="EG188">
        <f t="shared" si="313"/>
        <v>0</v>
      </c>
      <c r="EH188">
        <f t="shared" si="314"/>
        <v>0</v>
      </c>
      <c r="EI188">
        <f t="shared" si="315"/>
        <v>0</v>
      </c>
      <c r="EJ188">
        <f t="shared" si="316"/>
        <v>0</v>
      </c>
      <c r="EK188">
        <f t="shared" si="317"/>
        <v>0</v>
      </c>
      <c r="EM188">
        <f t="shared" si="318"/>
        <v>6.0108779839218878</v>
      </c>
      <c r="EN188">
        <f t="shared" si="319"/>
        <v>15.027194959804721</v>
      </c>
      <c r="EO188">
        <f t="shared" si="320"/>
        <v>0</v>
      </c>
      <c r="EP188">
        <f t="shared" si="321"/>
        <v>0</v>
      </c>
      <c r="EQ188">
        <f t="shared" si="322"/>
        <v>0</v>
      </c>
      <c r="ER188">
        <f t="shared" si="323"/>
        <v>0</v>
      </c>
      <c r="ES188">
        <f t="shared" si="324"/>
        <v>0</v>
      </c>
      <c r="ET188">
        <f t="shared" si="325"/>
        <v>0</v>
      </c>
      <c r="EU188">
        <f t="shared" si="326"/>
        <v>0</v>
      </c>
      <c r="EV188">
        <f t="shared" si="327"/>
        <v>0</v>
      </c>
      <c r="EX188">
        <f t="shared" si="328"/>
        <v>6.1221410633111306</v>
      </c>
      <c r="EY188">
        <f t="shared" si="329"/>
        <v>15.305352658277828</v>
      </c>
      <c r="EZ188">
        <f t="shared" si="330"/>
        <v>0</v>
      </c>
      <c r="FA188">
        <f t="shared" si="331"/>
        <v>0</v>
      </c>
      <c r="FB188">
        <f t="shared" si="332"/>
        <v>0</v>
      </c>
      <c r="FC188">
        <f t="shared" si="333"/>
        <v>0</v>
      </c>
      <c r="FD188">
        <f t="shared" si="334"/>
        <v>0</v>
      </c>
      <c r="FE188">
        <f t="shared" si="335"/>
        <v>0</v>
      </c>
      <c r="FF188">
        <f t="shared" si="336"/>
        <v>0</v>
      </c>
      <c r="FG188">
        <f t="shared" si="337"/>
        <v>0</v>
      </c>
      <c r="FJ188">
        <f>IF($W$2=0,0,IF(BF188&lt;=0,0,('LED Curve'!$D$19*(BF188/$W$2)^3+'LED Curve'!$D$20*(BF188/$W$2)^2+'LED Curve'!$D$21*(BF188/$W$2)^1+'LED Curve'!$D$22)*$AC$2*$W$2))</f>
        <v>777.96040073420647</v>
      </c>
      <c r="FK188">
        <f>IF($W$3=0,0,IF(BG188&lt;=0,0,('LED Curve'!$D$19*(BG188/$W$3)^3+'LED Curve'!$D$20*(BG188/$W$3)^2+'LED Curve'!$D$21*(BG188/$W$3)^1+'LED Curve'!$D$22)*$AC$3*$W$3))</f>
        <v>1944.9010018355161</v>
      </c>
      <c r="FL188">
        <f>IF($W$4=0,0,IF(BH188&lt;=0,0,('LED Curve'!$D$19*(BH188/$W$4)^3+'LED Curve'!$D$20*(BH188/$W$4)^2+'LED Curve'!$D$21*(BH188/$W$4)^1+'LED Curve'!$D$22)*$AC$4*$W$4))</f>
        <v>0</v>
      </c>
      <c r="FM188">
        <f>IF($W$5=0,0,IF(BI188&lt;=0,0,('LED Curve'!$D$19*(BI188/$W$5)^3+'LED Curve'!$D$20*(BI188/$W$5)^2+'LED Curve'!$D$21*(BI188/$W$5)^1+'LED Curve'!$D$22)*$AC$5*$W$5))</f>
        <v>0</v>
      </c>
      <c r="FN188">
        <f>IF($W$6=0,0,IF(BJ188&lt;=0,0,('LED Curve'!$D$19*(BJ188/$W$6)^3+'LED Curve'!$D$20*(BJ188/$W$6)^2+'LED Curve'!$D$21*(BJ188/$W$6)^1+'LED Curve'!$D$22)*$AC$6*$W$6))</f>
        <v>0</v>
      </c>
      <c r="FO188">
        <f>IF($Z$2=0,0,IF(BK188&lt;=0,0,('LED Curve'!$D$19*(BK188/$Z$2)^3+'LED Curve'!$D$20*(BK188/$Z$2)^2+'LED Curve'!$D$21*(BK188/$Z$2)^1+'LED Curve'!$D$22)*$AE$2*$Z$2))</f>
        <v>0</v>
      </c>
      <c r="FP188">
        <f>IF($Z$3=0,0,IF(BL188&lt;=0,0,('LED Curve'!$D$19*(BL188/$Z$3)^3+'LED Curve'!$D$20*(BL188/$Z$3)^2+'LED Curve'!$D$21*(BL188/$Z$3)^1+'LED Curve'!$D$22)*$AE$3*$Z$3))</f>
        <v>0</v>
      </c>
      <c r="FQ188">
        <f>IF($Z$4=0,0,IF(BM188&lt;=0,0,('LED Curve'!$D$19*(BM188/$Z$4)^3+'LED Curve'!$D$20*(BM188/$Z$4)^2+'LED Curve'!$D$21*(BM188/$Z$4)^1+'LED Curve'!$D$22)*$AE$4*$Z$4))</f>
        <v>0</v>
      </c>
      <c r="FR188">
        <f>IF($Z$5=0,0,IF(BN188&lt;=0,0,('LED Curve'!$D$19*(BN188/$Z$5)^3+'LED Curve'!$D$20*(BN188/$Z$5)^2+'LED Curve'!$D$21*(BN188/$Z$5)^1+'LED Curve'!$D$22)*$AE$5*$Z$5))</f>
        <v>0</v>
      </c>
      <c r="FS188">
        <f>IF($Z$6=0,0,IF(BO188&lt;=0,0,('LED Curve'!$D$19*(BO188/$Z$6)^3+'LED Curve'!$D$20*(BO188/$Z$6)^2+'LED Curve'!$D$21*(BO188/$Z$6)^1+'LED Curve'!$D$22)*$AE$6*$Z$6))</f>
        <v>0</v>
      </c>
      <c r="FU188">
        <f>IF($W$2=0,0,IF(BQ188&lt;=0,0,('LED Curve'!$D$19*(BQ188/$W$2)^3+'LED Curve'!$D$20*(BQ188/$W$2)^2+'LED Curve'!$D$21*(BQ188/$W$2)^1+'LED Curve'!$D$22)*$AC$2*$W$2))</f>
        <v>785.28582243585163</v>
      </c>
      <c r="FV188">
        <f>IF($W$3=0,0,IF(BR188&lt;=0,0,('LED Curve'!$D$19*(BR188/$W$3)^3+'LED Curve'!$D$20*(BR188/$W$3)^2+'LED Curve'!$D$21*(BR188/$W$3)^1+'LED Curve'!$D$22)*$AC$3*$W$3))</f>
        <v>1963.214556089629</v>
      </c>
      <c r="FW188">
        <f>IF($W$4=0,0,IF(BS188&lt;=0,0,('LED Curve'!$D$19*(BS188/$W$4)^3+'LED Curve'!$D$20*(BS188/$W$4)^2+'LED Curve'!$D$21*(BS188/$W$4)^1+'LED Curve'!$D$22)*$AC$4*$W$4))</f>
        <v>0</v>
      </c>
      <c r="FX188">
        <f>IF($W$5=0,0,IF(BT188&lt;=0,0,('LED Curve'!$D$19*(BT188/$W$5)^3+'LED Curve'!$D$20*(BT188/$W$5)^2+'LED Curve'!$D$21*(BT188/$W$5)^1+'LED Curve'!$D$22)*$AC$5*$W$5))</f>
        <v>0</v>
      </c>
      <c r="FY188">
        <f>IF($W$6=0,0,IF(BU188&lt;=0,0,('LED Curve'!$D$19*(BU188/$W$6)^3+'LED Curve'!$D$20*(BU188/$W$6)^2+'LED Curve'!$D$21*(BU188/$W$6)^1+'LED Curve'!$D$22)*$AC$6*$W$6))</f>
        <v>0</v>
      </c>
      <c r="FZ188">
        <f>IF($Z$2=0,0,IF(BV188&lt;=0,0,('LED Curve'!$D$19*(BV188/$Z$2)^3+'LED Curve'!$D$20*(BV188/$Z$2)^2+'LED Curve'!$D$21*(BV188/$Z$2)^1+'LED Curve'!$D$22)*$AE$2*$Z$2))</f>
        <v>0</v>
      </c>
      <c r="GA188">
        <f>IF($Z$3=0,0,IF(BW188&lt;=0,0,('LED Curve'!$D$19*(BW188/$Z$3)^3+'LED Curve'!$D$20*(BW188/$Z$3)^2+'LED Curve'!$D$21*(BW188/$Z$3)^1+'LED Curve'!$D$22)*$AE$3*$Z$3))</f>
        <v>0</v>
      </c>
      <c r="GB188">
        <f>IF($Z$4=0,0,IF(BX188&lt;=0,0,('LED Curve'!$D$19*(BX188/$Z$4)^3+'LED Curve'!$D$20*(BX188/$Z$4)^2+'LED Curve'!$D$21*(BX188/$Z$4)^1+'LED Curve'!$D$22)*$AE$4*$Z$4))</f>
        <v>0</v>
      </c>
      <c r="GC188">
        <f>IF($Z$5=0,0,IF(BY188&lt;=0,0,('LED Curve'!$D$19*(BY188/$Z$5)^3+'LED Curve'!$D$20*(BY188/$Z$5)^2+'LED Curve'!$D$21*(BY188/$Z$5)^1+'LED Curve'!$D$22)*$AE$5*$Z$5))</f>
        <v>0</v>
      </c>
      <c r="GD188">
        <f>IF($Z$6=0,0,IF(BZ188&lt;=0,0,('LED Curve'!$D$19*(BZ188/$Z$6)^3+'LED Curve'!$D$20*(BZ188/$Z$6)^2+'LED Curve'!$D$21*(BZ188/$Z$6)^1+'LED Curve'!$D$22)*$AE$6*$Z$6))</f>
        <v>0</v>
      </c>
      <c r="GF188">
        <f>IF($W$2=0,0,IF(CB188&lt;=0,0,('LED Curve'!$D$19*(CB188/$W$2)^3+'LED Curve'!$D$20*(CB188/$W$2)^2+'LED Curve'!$D$21*(CB188/$W$2)^1+'LED Curve'!$D$22)*$AC$2*$W$2))</f>
        <v>794.14093447455673</v>
      </c>
      <c r="GG188">
        <f>IF($W$3=0,0,IF(CC188&lt;=0,0,('LED Curve'!$D$19*(CC188/$W$3)^3+'LED Curve'!$D$20*(CC188/$W$3)^2+'LED Curve'!$D$21*(CC188/$W$3)^1+'LED Curve'!$D$22)*$AC$3*$W$3))</f>
        <v>1985.3523361863918</v>
      </c>
      <c r="GH188">
        <f>IF($W$4=0,0,IF(CD188&lt;=0,0,('LED Curve'!$D$19*(CD188/$W$4)^3+'LED Curve'!$D$20*(CD188/$W$4)^2+'LED Curve'!$D$21*(CD188/$W$4)^1+'LED Curve'!$D$22)*$AC$4*$W$4))</f>
        <v>0</v>
      </c>
      <c r="GI188">
        <f>IF($W$5=0,0,IF(CE188&lt;=0,0,('LED Curve'!$D$19*(CE188/$W$5)^3+'LED Curve'!$D$20*(CE188/$W$5)^2+'LED Curve'!$D$21*(CE188/$W$5)^1+'LED Curve'!$D$22)*$AC$5*$W$5))</f>
        <v>0</v>
      </c>
      <c r="GJ188">
        <f>IF($W$6=0,0,IF(CF188&lt;=0,0,('LED Curve'!$D$19*(CF188/$W$6)^3+'LED Curve'!$D$20*(CF188/$W$6)^2+'LED Curve'!$D$21*(CF188/$W$6)^1+'LED Curve'!$D$22)*$AC$6*$W$6))</f>
        <v>0</v>
      </c>
      <c r="GK188">
        <f>IF($Z$2=0,0,IF(CG188&lt;=0,0,('LED Curve'!$D$19*(CG188/$Z$2)^3+'LED Curve'!$D$20*(CG188/$Z$2)^2+'LED Curve'!$D$21*(CG188/$Z$2)^1+'LED Curve'!$D$22)*$AE$2*$Z$2))</f>
        <v>0</v>
      </c>
      <c r="GL188">
        <f>IF($Z$3=0,0,IF(CH188&lt;=0,0,('LED Curve'!$D$19*(CH188/$Z$3)^3+'LED Curve'!$D$20*(CH188/$Z$3)^2+'LED Curve'!$D$21*(CH188/$Z$3)^1+'LED Curve'!$D$22)*$AE$3*$Z$3))</f>
        <v>0</v>
      </c>
      <c r="GM188">
        <f>IF($Z$4=0,0,IF(CI188&lt;=0,0,('LED Curve'!$D$19*(CI188/$Z$4)^3+'LED Curve'!$D$20*(CI188/$Z$4)^2+'LED Curve'!$D$21*(CI188/$Z$4)^1+'LED Curve'!$D$22)*$AE$4*$Z$4))</f>
        <v>0</v>
      </c>
      <c r="GN188">
        <f>IF($Z$5=0,0,IF(CJ188&lt;=0,0,('LED Curve'!$D$19*(CJ188/$Z$5)^3+'LED Curve'!$D$20*(CJ188/$Z$5)^2+'LED Curve'!$D$21*(CJ188/$Z$5)^1+'LED Curve'!$D$22)*$AE$5*$Z$5))</f>
        <v>0</v>
      </c>
      <c r="GO188">
        <f>IF($Z$6=0,0,IF(CK188&lt;=0,0,('LED Curve'!$D$19*(CK188/$Z$6)^3+'LED Curve'!$D$20*(CK188/$Z$6)^2+'LED Curve'!$D$21*(CK188/$Z$6)^1+'LED Curve'!$D$22)*$AE$6*$Z$6))</f>
        <v>0</v>
      </c>
      <c r="GQ188">
        <f t="shared" si="338"/>
        <v>2722.8614025697225</v>
      </c>
      <c r="GR188">
        <f t="shared" si="266"/>
        <v>957.96551715214446</v>
      </c>
      <c r="GS188">
        <f t="shared" si="339"/>
        <v>2748.5003785254808</v>
      </c>
      <c r="GT188">
        <f t="shared" si="267"/>
        <v>440.27446168636516</v>
      </c>
      <c r="GU188">
        <f t="shared" si="340"/>
        <v>2779.4932706609484</v>
      </c>
      <c r="GV188">
        <f t="shared" si="268"/>
        <v>217.38122610261098</v>
      </c>
    </row>
    <row r="189" spans="1:204" ht="16.899999999999999">
      <c r="A189">
        <v>178</v>
      </c>
      <c r="B189">
        <f t="shared" si="229"/>
        <v>5.7942708333333336E-3</v>
      </c>
      <c r="C189" s="50">
        <f t="shared" si="230"/>
        <v>123.47386936411819</v>
      </c>
      <c r="D189" s="50">
        <f t="shared" si="231"/>
        <v>137.3487437379091</v>
      </c>
      <c r="E189" s="50">
        <f t="shared" si="232"/>
        <v>151.22361811170001</v>
      </c>
      <c r="G189" s="52">
        <f t="shared" si="233"/>
        <v>1.9599026883193362</v>
      </c>
      <c r="H189" s="52">
        <f t="shared" si="234"/>
        <v>2.1801387894906208</v>
      </c>
      <c r="I189" s="52">
        <f t="shared" si="235"/>
        <v>2.4003748906619049</v>
      </c>
      <c r="J189" s="52">
        <f>IF(C189&lt;Calculation!D$19,0,G189)</f>
        <v>1.9599026883193362</v>
      </c>
      <c r="K189" s="52">
        <f>IF(D189&lt;Calculation!D$19,0,H189)</f>
        <v>2.1801387894906208</v>
      </c>
      <c r="L189" s="52">
        <f>IF(E189&lt;Calculation!D$19,0,I189)</f>
        <v>2.4003748906619049</v>
      </c>
      <c r="M189" s="52">
        <f>IF(IF(C189&lt;Calculation!D$19,0,C189*(R$3/(R$2+R$3)))&gt;0,$H$2*SIN(2*PI()*$E$2*B189)+$H$5,0)</f>
        <v>1.9763071828107091</v>
      </c>
      <c r="N189" s="52">
        <f>IF(IF(D189&lt;Calculation!D$19,0,D189*(R$3/(R$2+R$3)))&gt;0,$J$2*SIN(2*PI()*$E$2*B189)+$J$5,0)</f>
        <v>2.0024153772548834</v>
      </c>
      <c r="O189" s="52">
        <f>IF(IF(E189&lt;Calculation!D$19,0,E189*(R$3/(R$2+R$3)))&gt;0,$L$2*SIN(2*PI()*$E$2*B189)+$L$5,0)</f>
        <v>2.0350709973469536</v>
      </c>
      <c r="Q189" s="55">
        <f>(M189/Design!C$43)*10^3</f>
        <v>219.58968697896768</v>
      </c>
      <c r="R189" s="55">
        <f>(N189/Design!C$43)*10^3</f>
        <v>222.49059747276482</v>
      </c>
      <c r="S189" s="55">
        <f>(O189/Design!C$43)*10^3</f>
        <v>226.11899970521708</v>
      </c>
      <c r="U189" s="55">
        <f>(($H$2*SIN(2*PI()*$E$2*B189)+$H$5)/Design!C$43)*10^3</f>
        <v>219.58968697896768</v>
      </c>
      <c r="V189" s="55">
        <f>(($J$2*SIN(2*PI()*$E$2*B189)+$J$5)/Design!C$43)*10^3</f>
        <v>222.49059747276482</v>
      </c>
      <c r="W189" s="55">
        <f>(($L$2*SIN(2*PI()*$E$2*B189)+$L$5)/Design!C$43)*10^3</f>
        <v>226.11899970521708</v>
      </c>
      <c r="Y189" s="99">
        <f>IF(C189&lt;('LED Curve'!$D$14*(U189/$W$2)^3+'LED Curve'!$D$15*(U189/$W$2)^2+'LED Curve'!$D$16*(U189/$W$2)^1+'LED Curve'!$D$17)*$AC$2+((R$5-1)*Design!C$18),0,         ('LED Curve'!$D$14*(U189/$W$2)^3+'LED Curve'!$D$15*(U189/$W$2)^2+'LED Curve'!$D$16*(U189/$W$2)^1+'LED Curve'!$D$17)*$AC$2)</f>
        <v>26.710590189157632</v>
      </c>
      <c r="Z189" s="99">
        <f>IF(Y189=0,0,IF(C189&lt;Y189+('LED Curve'!$D$14*(U189/$W$3)^3+'LED Curve'!$D$15*(U189/$W$3)^2+'LED Curve'!$D$16*(U189/$W$3)^1+'LED Curve'!$D$17)*$AC$3+((R$5-2)*Design!C$18),0,         ('LED Curve'!$D$14*(U189/$W$3)^3+'LED Curve'!$D$15*(U189/$W$3)^2+'LED Curve'!$D$16*(U189/$W$3)^1+'LED Curve'!$D$17)*$AC$3))</f>
        <v>66.776475472894077</v>
      </c>
      <c r="AA189" s="99">
        <f>IF(Z189=0,0,IF(C189&lt;(SUM(Y189:Z189)+('LED Curve'!$D$14*(U189/$W$4)^3+'LED Curve'!$D$15*(U189/$W$4)^2+'LED Curve'!$D$16*(U189/$W$4)^1+'LED Curve'!$D$17)*$AC$4+((R$5-3)*Design!C$18)),0,         ('LED Curve'!$D$14*(U189/$W$4)^3+'LED Curve'!$D$15*(U189/$W$4)^2+'LED Curve'!$D$16*(U189/$W$4)^1+'LED Curve'!$D$17)*$AC$4))</f>
        <v>0</v>
      </c>
      <c r="AB189" s="99">
        <f>IF(AA189=0,0,IF(C189&lt;(SUM(Y189:AA189)+('LED Curve'!$D$14*(U189/$W$5)^3+'LED Curve'!$D$15*(U189/$W$5)^2+'LED Curve'!$D$16*(U189/$W$5)^1+'LED Curve'!$D$17)*$AC$5+((R$5-4)*Design!C$18)),0,         ('LED Curve'!$D$14*(U189/$W$5)^3+'LED Curve'!$D$15*(U189/$W$5)^2+'LED Curve'!$D$16*(U189/$W$5)^1+'LED Curve'!$D$17)*$AC$5))</f>
        <v>0</v>
      </c>
      <c r="AC189" s="99">
        <f>IF(AB189=0,0,IF(C189&lt;(SUM(Y189:AB189)+ ('LED Curve'!$D$14*(U189/$W$6)^3+'LED Curve'!$D$15*(U189/$W$6)^2+'LED Curve'!$D$16*(U189/$W$6)^1+'LED Curve'!$D$17)*$AC$6+((R$5-5)*Design!C$18)),0,         ('LED Curve'!$D$14*(U189/$W$6)^3+'LED Curve'!$D$15*(U189/$W$6)^2+'LED Curve'!$D$16*(U189/$W$6)^1+'LED Curve'!$D$17)*$AC$6))</f>
        <v>0</v>
      </c>
      <c r="AD189" s="99">
        <f>IF(AC189=0,0,IF(C189&lt;(SUM(Y189:AC189)+('LED Curve'!$D$14*(U189/$Z$2)^3+'LED Curve'!$D$15*(U189/$Z$2)^2+'LED Curve'!$D$16*(U189/$Z$2)^1+'LED Curve'!$D$17)*$AE$2+((R$5-6)*Design!C$18)),0,         ('LED Curve'!$D$14*(U189/$Z$2)^3+'LED Curve'!$D$15*(U189/$Z$2)^2+'LED Curve'!$D$16*(U189/$Z$2)^1+'LED Curve'!$D$17)*$AE$2))</f>
        <v>0</v>
      </c>
      <c r="AE189" s="99">
        <f>IF(AD189=0,0,IF(C189&lt;(SUM(Y189:AD189)+('LED Curve'!$D$14*(U189/$Z$3)^3+'LED Curve'!$D$15*(U189/$Z$3)^2+'LED Curve'!$D$16*(U189/$Z$3)^1+'LED Curve'!$D$17)*$AE$3+((R$5-7)*Design!C$18)),0,         ('LED Curve'!$D$14*(U189/$Z$3)^3+'LED Curve'!$D$15*(U189/$Z$3)^2+'LED Curve'!$D$16*(U189/$Z$3)^1+'LED Curve'!$D$17)*$AE$3))</f>
        <v>0</v>
      </c>
      <c r="AF189" s="99">
        <f>IF(AE189=0,0,IF(C189&lt;(SUM(Y189:AE189)+('LED Curve'!$D$14*(U189/$Z$4)^3+'LED Curve'!$D$15*(U189/$Z$4)^2+'LED Curve'!$D$16*(U189/$Z$4)^1+'LED Curve'!$D$17)*$AE$4+((R$5-8)*Design!C$18)),0,         ('LED Curve'!$D$14*(U189/$Z$4)^3+'LED Curve'!$D$15*(U189/$Z$4)^2+'LED Curve'!$D$16*(U189/$Z$4)^1+'LED Curve'!$D$17)*$AE$4))</f>
        <v>0</v>
      </c>
      <c r="AG189" s="99">
        <f>IF(AF189=0,0,IF(C189&lt;(SUM(Y189:AF189)+('LED Curve'!$D$14*(U189/$Z$5)^3+'LED Curve'!$D$15*(U189/$Z$5)^2+'LED Curve'!$D$16*(U189/$Z$5)^1+'LED Curve'!$D$17)*$AE$5+((R$5-9)*Design!C$18)),0,         ('LED Curve'!$D$14*(U189/$Z$5)^3+'LED Curve'!$D$15*(U189/$Z$5)^2+'LED Curve'!$D$16*(U189/$Z$5)^1+'LED Curve'!$D$17)*$AE$5))</f>
        <v>0</v>
      </c>
      <c r="AH189" s="99">
        <f>IF(AG189=0,0,IF(C189&lt;(SUM(Y189:AG189)+('LED Curve'!$D$14*(U189/$Z$6)^3+'LED Curve'!$D$15*(U189/$Z$6)^2+'LED Curve'!$D$16*(U189/$Z$6)^1+'LED Curve'!$D$17)*$AE$6+((R$5-10)*Design!C$18)),0,         ('LED Curve'!$D$14*(U189/$Z$6)^3+'LED Curve'!$D$15*(U189/$Z$6)^2+'LED Curve'!$D$16*(U189/$Z$6)^1+'LED Curve'!$D$17)*$AE$6))</f>
        <v>0</v>
      </c>
      <c r="AI189">
        <f t="shared" si="269"/>
        <v>93.487065662051705</v>
      </c>
      <c r="AJ189" s="57">
        <f>IF(D189&lt;('LED Curve'!$D$14*(V189/$W$2)^3+'LED Curve'!$D$15*(V189/$W$2)^2+'LED Curve'!$D$16*(V189/$W$2)^1+'LED Curve'!$D$17)*$AC$2+((R$5-1)*Design!C$18),0,         ('LED Curve'!$D$14*(V189/$W$2)^3+'LED Curve'!$D$15*(V189/$W$2)^2+'LED Curve'!$D$16*(V189/$W$2)^1+'LED Curve'!$D$17)*$AC$2)</f>
        <v>26.742329980080704</v>
      </c>
      <c r="AK189" s="57">
        <f>IF(AJ189=0,0,IF(D189&lt;AJ189+('LED Curve'!$D$14*(V189/$W$3)^3+'LED Curve'!$D$15*(V189/$W$3)^2+'LED Curve'!$D$16*(V189/$W$3)^1+'LED Curve'!$D$17)*$AC$3+((R$5-1)*Design!C$18),0,         ('LED Curve'!$D$14*(V189/$W$3)^3+'LED Curve'!$D$15*(V189/$W$3)^2+'LED Curve'!$D$16*(V189/$W$3)^1+'LED Curve'!$D$17)*$AC$3))</f>
        <v>66.855824950201765</v>
      </c>
      <c r="AL189" s="57">
        <f>IF(AK189=0,0,IF(D189&lt;(SUM(AJ189:AK189)+('LED Curve'!$D$14*(V189/$W$4)^3+'LED Curve'!$D$15*(V189/$W$4)^2+'LED Curve'!$D$16*(V189/$W$4)^1+'LED Curve'!$D$17)*$AC$4+((R$5-1)*Design!C$18)),0,         ('LED Curve'!$D$14*(V189/$W$4)^3+'LED Curve'!$D$15*(V189/$W$4)^2+'LED Curve'!$D$16*(V189/$W$4)^1+'LED Curve'!$D$17)*$AC$4))</f>
        <v>0</v>
      </c>
      <c r="AM189" s="57">
        <f>IF(AL189=0,0,IF(D189&lt;(SUM(AJ189:AL189)+('LED Curve'!$D$14*(V189/$W$5)^3+'LED Curve'!$D$15*(V189/$W$5)^2+'LED Curve'!$D$16*(V189/$W$5)^1+'LED Curve'!$D$17)*$AC$5+((R$5-1)*Design!C$18)),0,         ('LED Curve'!$D$14*(V189/$W$5)^3+'LED Curve'!$D$15*(V189/$W$5)^2+'LED Curve'!$D$16*(V189/$W$5)^1+'LED Curve'!$D$17)*$AC$5))</f>
        <v>0</v>
      </c>
      <c r="AN189" s="57">
        <f>IF(AM189=0,0,IF(D189&lt;(SUM(AJ189:AM189)+ ('LED Curve'!$D$14*(V189/$W$6)^3+'LED Curve'!$D$15*(V189/$W$6)^2+'LED Curve'!$D$16*(V189/$W$6)^1+'LED Curve'!$D$17)*$AC$6+((R$5-1)*Design!C$18)),0,         ('LED Curve'!$D$14*(V189/$W$6)^3+'LED Curve'!$D$15*(V189/$W$6)^2+'LED Curve'!$D$16*(V189/$W$6)^1+'LED Curve'!$D$17)*$AC$6))</f>
        <v>0</v>
      </c>
      <c r="AO189" s="57">
        <f>IF(AN189=0,0,IF(D189&lt;(SUM(AJ189:AN189)+('LED Curve'!$D$14*(V189/$Z$2)^3+'LED Curve'!$D$15*(V189/$Z$2)^2+'LED Curve'!$D$16*(V189/$Z$2)^1+'LED Curve'!$D$17)*$AE$2+((R$5-1)*Design!C$18)),0,         ('LED Curve'!$D$14*(V189/$Z$2)^3+'LED Curve'!$D$15*(V189/$Z$2)^2+'LED Curve'!$D$16*(V189/$Z$2)^1+'LED Curve'!$D$17)*$AE$2))</f>
        <v>0</v>
      </c>
      <c r="AP189" s="57">
        <f>IF(AO189=0,0,IF(D189&lt;(SUM(AJ189:AO189)+('LED Curve'!$D$14*(V189/$Z$3)^3+'LED Curve'!$D$15*(V189/$Z$3)^2+'LED Curve'!$D$16*(V189/$Z$3)^1+'LED Curve'!$D$17)*$AE$3+((R$5-1)*Design!C$18)),0,         ('LED Curve'!$D$14*(V189/$Z$3)^3+'LED Curve'!$D$15*(V189/$Z$3)^2+'LED Curve'!$D$16*(V189/$Z$3)^1+'LED Curve'!$D$17)*$AE$3))</f>
        <v>0</v>
      </c>
      <c r="AQ189" s="57">
        <f>IF(AP189=0,0,IF(D189&lt;(SUM(AJ189:AP189)+('LED Curve'!$D$14*(V189/$Z$4)^3+'LED Curve'!$D$15*(V189/$Z$4)^2+'LED Curve'!$D$16*(V189/$Z$4)^1+'LED Curve'!$D$17)*$AE$4+((R$5-1)*Design!C$18)),0,         ('LED Curve'!$D$14*(V189/$Z$4)^3+'LED Curve'!$D$15*(V189/$Z$4)^2+'LED Curve'!$D$16*(V189/$Z$4)^1+'LED Curve'!$D$17)*$AE$4))</f>
        <v>0</v>
      </c>
      <c r="AR189" s="57">
        <f>IF(AQ189=0,0,IF(D189&lt;(SUM(AJ189:AQ189)+('LED Curve'!$D$14*(V189/$Z$5)^3+'LED Curve'!$D$15*(V189/$Z$5)^2+'LED Curve'!$D$16*(V189/$Z$5)^1+'LED Curve'!$D$17)*$AE$5+((R$5-1)*Design!C$18)),0,         ('LED Curve'!$D$14*(V189/$Z$5)^3+'LED Curve'!$D$15*(V189/$Z$5)^2+'LED Curve'!$D$16*(V189/$Z$5)^1+'LED Curve'!$D$17)*$AE$5))</f>
        <v>0</v>
      </c>
      <c r="AS189" s="57">
        <f>IF(AR189=0,0,IF(D189&lt;(SUM(AJ189:AR189)+('LED Curve'!$D$14*(V189/$Z$6)^3+'LED Curve'!$D$15*(V189/$Z$6)^2+'LED Curve'!$D$16*(V189/$Z$6)^1+'LED Curve'!$D$17)*$AE$6+((R$5-1)*Design!C$18)),0,         ('LED Curve'!$D$14*(V189/$Z$6)^3+'LED Curve'!$D$15*(V189/$Z$6)^2+'LED Curve'!$D$16*(V189/$Z$6)^1+'LED Curve'!$D$17)*$AE$6))</f>
        <v>0</v>
      </c>
      <c r="AU189" s="59">
        <f>IF(E189&lt;('LED Curve'!$D$14*(W189/$W$2)^3+'LED Curve'!$D$15*(W189/$W$2)^2+'LED Curve'!$D$16*(W189/$W$2)^1+'LED Curve'!$D$17)*$AC$2+((R$5-1)*Design!C$18),0,         ('LED Curve'!$D$14*(W189/$W$2)^3+'LED Curve'!$D$15*(W189/$W$2)^2+'LED Curve'!$D$16*(W189/$W$2)^1+'LED Curve'!$D$17)*$AC$2)</f>
        <v>26.779450373115161</v>
      </c>
      <c r="AV189" s="59">
        <f>IF(AU189=0,0,IF(E189&lt;AU189+('LED Curve'!$D$14*(W189/$W$3)^3+'LED Curve'!$D$15*(W189/$W$3)^2+'LED Curve'!$D$16*(W189/$W$3)^1+'LED Curve'!$D$17)*$AC$3+((R$5-2)*Design!C$18),0,         ('LED Curve'!$D$14*(W189/$W$3)^3+'LED Curve'!$D$15*(W189/$W$3)^2+'LED Curve'!$D$16*(W189/$W$3)^1+'LED Curve'!$D$17)*$AC$3))</f>
        <v>66.948625932787905</v>
      </c>
      <c r="AW189" s="59">
        <f>IF(AV189=0,0,IF(E189&lt;(SUM(AU189:AV189)+('LED Curve'!$D$14*(W189/$W$4)^3+'LED Curve'!$D$15*(W189/$W$4)^2+'LED Curve'!$D$16*(W189/$W$4)^1+'LED Curve'!$D$17)*$AC$4+((R$5-3)*Design!C$18)),0,         ('LED Curve'!$D$14*(W189/$W$4)^3+'LED Curve'!$D$15*(W189/$W$4)^2+'LED Curve'!$D$16*(W189/$W$4)^1+'LED Curve'!$D$17)*$AC$4))</f>
        <v>0</v>
      </c>
      <c r="AX189" s="59">
        <f>IF(AW189=0,0,IF(E189&lt;(SUM(AU189:AW189)+('LED Curve'!$D$14*(W189/$W$5)^3+'LED Curve'!$D$15*(W189/$W$5)^2+'LED Curve'!$D$16*(W189/$W$5)^1+'LED Curve'!$D$17)*$AC$5+((R$5-4)*Design!C$18)),0,         ('LED Curve'!$D$14*(W189/$W$5)^3+'LED Curve'!$D$15*(W189/$W$5)^2+'LED Curve'!$D$16*(W189/$W$5)^1+'LED Curve'!$D$17)*$AC$5))</f>
        <v>0</v>
      </c>
      <c r="AY189" s="59">
        <f>IF(AX189=0,0,IF(E189&lt;(SUM(AU189:AX189)+ ('LED Curve'!$D$14*(W189/$W$6)^3+'LED Curve'!$D$15*(W189/$W$6)^2+'LED Curve'!$D$16*(W189/$W$6)^1+'LED Curve'!$D$17)*$AC$6+((R$5-5)*Design!C$18)),0,         ('LED Curve'!$D$14*(W189/$W$6)^3+'LED Curve'!$D$15*(W189/$W$6)^2+'LED Curve'!$D$16*(W189/$W$6)^1+'LED Curve'!$D$17)*$AC$6))</f>
        <v>0</v>
      </c>
      <c r="AZ189" s="59">
        <f>IF(AY189=0,0,IF(E189&lt;(SUM(AU189:AY189)+('LED Curve'!$D$14*(W189/$Z$2)^3+'LED Curve'!$D$15*(W189/$Z$2)^2+'LED Curve'!$D$16*(W189/$Z$2)^1+'LED Curve'!$D$17)*$AE$2+((R$5-6)*Design!C$18)),0,         ('LED Curve'!$D$14*(W189/$Z$2)^3+'LED Curve'!$D$15*(W189/$Z$2)^2+'LED Curve'!$D$16*(W189/$Z$2)^1+'LED Curve'!$D$17)*$AE$2))</f>
        <v>0</v>
      </c>
      <c r="BA189" s="59">
        <f>IF(AZ189=0,0,IF(E189&lt;(SUM(AU189:AZ189)+('LED Curve'!$D$14*(W189/$Z$3)^3+'LED Curve'!$D$15*(W189/$Z$3)^2+'LED Curve'!$D$16*(W189/$Z$3)^1+'LED Curve'!$D$17)*$AE$3+((R$5-7)*Design!C$18)),0,         ('LED Curve'!$D$14*(W189/$Z$3)^3+'LED Curve'!$D$15*(W189/$Z$3)^2+'LED Curve'!$D$16*(W189/$Z$3)^1+'LED Curve'!$D$17)*$AE$3))</f>
        <v>0</v>
      </c>
      <c r="BB189" s="59">
        <f>IF(BA189=0,0,IF(E189&lt;(SUM(AU189:BA189)+('LED Curve'!$D$14*(W189/$Z$4)^3+'LED Curve'!$D$15*(W189/$Z$4)^2+'LED Curve'!$D$16*(W189/$Z$4)^1+'LED Curve'!$D$17)*$AE$4+((R$5-8)*Design!C$18)),0,         ('LED Curve'!$D$14*(W189/$Z$4)^3+'LED Curve'!$D$15*(W189/$Z$4)^2+'LED Curve'!$D$16*(W189/$Z$4)^1+'LED Curve'!$D$17)*$AE$4))</f>
        <v>0</v>
      </c>
      <c r="BC189" s="59">
        <f>IF(BB189=0,0,IF(E189&lt;(SUM(AU189:BB189)+('LED Curve'!$D$14*(W189/$Z$5)^3+'LED Curve'!$D$15*(W189/$Z$5)^2+'LED Curve'!$D$16*(W189/$Z$5)^1+'LED Curve'!$D$17)*$AE$5+((R$5-9)*Design!C$18)),0,         ('LED Curve'!$D$14*(W189/$Z$5)^3+'LED Curve'!$D$15*(W189/$Z$5)^2+'LED Curve'!$D$16*(W189/$Z$5)^1+'LED Curve'!$D$17)*$AE$5))</f>
        <v>0</v>
      </c>
      <c r="BD189" s="59">
        <f>IF(BC189=0,0,IF(E189&lt;(SUM(AU189:BC189)+('LED Curve'!$D$14*(W189/$Z$6)^3+'LED Curve'!$D$15*(W189/$Z$6)^2+'LED Curve'!$D$16*(W189/$Z$6)^1+'LED Curve'!$D$17)*$AE$6+((R$5-10)*Design!C$18)),0,         ('LED Curve'!$D$14*(W189/$Z$6)^3+'LED Curve'!$D$15*(W189/$Z$6)^2+'LED Curve'!$D$16*(W189/$Z$6)^1+'LED Curve'!$D$17)*$AE$6))</f>
        <v>0</v>
      </c>
      <c r="BE189">
        <f t="shared" si="270"/>
        <v>93.728076305903073</v>
      </c>
      <c r="BF189" s="64">
        <f t="shared" si="236"/>
        <v>219.58968697896768</v>
      </c>
      <c r="BG189" s="64">
        <f t="shared" si="237"/>
        <v>219.58968697896768</v>
      </c>
      <c r="BH189" s="64">
        <f t="shared" si="238"/>
        <v>0</v>
      </c>
      <c r="BI189" s="64">
        <f t="shared" si="239"/>
        <v>0</v>
      </c>
      <c r="BJ189" s="64">
        <f t="shared" si="240"/>
        <v>0</v>
      </c>
      <c r="BK189" s="64">
        <f t="shared" si="241"/>
        <v>0</v>
      </c>
      <c r="BL189" s="64">
        <f t="shared" si="242"/>
        <v>0</v>
      </c>
      <c r="BM189" s="64">
        <f t="shared" si="243"/>
        <v>0</v>
      </c>
      <c r="BN189" s="64">
        <f t="shared" si="244"/>
        <v>0</v>
      </c>
      <c r="BO189" s="64">
        <f t="shared" si="245"/>
        <v>0</v>
      </c>
      <c r="BQ189" s="67">
        <f t="shared" si="246"/>
        <v>222.49059747276482</v>
      </c>
      <c r="BR189" s="67">
        <f t="shared" si="247"/>
        <v>222.49059747276482</v>
      </c>
      <c r="BS189" s="67">
        <f t="shared" si="248"/>
        <v>0</v>
      </c>
      <c r="BT189" s="67">
        <f t="shared" si="249"/>
        <v>0</v>
      </c>
      <c r="BU189" s="67">
        <f t="shared" si="250"/>
        <v>0</v>
      </c>
      <c r="BV189" s="67">
        <f t="shared" si="251"/>
        <v>0</v>
      </c>
      <c r="BW189" s="67">
        <f t="shared" si="252"/>
        <v>0</v>
      </c>
      <c r="BX189" s="67">
        <f t="shared" si="253"/>
        <v>0</v>
      </c>
      <c r="BY189" s="67">
        <f t="shared" si="254"/>
        <v>0</v>
      </c>
      <c r="BZ189" s="67">
        <f t="shared" si="255"/>
        <v>0</v>
      </c>
      <c r="CB189" s="70">
        <f t="shared" si="256"/>
        <v>226.11899970521708</v>
      </c>
      <c r="CC189" s="70">
        <f t="shared" si="257"/>
        <v>226.11899970521708</v>
      </c>
      <c r="CD189" s="70">
        <f t="shared" si="258"/>
        <v>0</v>
      </c>
      <c r="CE189" s="70">
        <f t="shared" si="259"/>
        <v>0</v>
      </c>
      <c r="CF189" s="70">
        <f t="shared" si="260"/>
        <v>0</v>
      </c>
      <c r="CG189" s="70">
        <f t="shared" si="261"/>
        <v>0</v>
      </c>
      <c r="CH189" s="70">
        <f t="shared" si="262"/>
        <v>0</v>
      </c>
      <c r="CI189" s="70">
        <f t="shared" si="263"/>
        <v>0</v>
      </c>
      <c r="CJ189" s="70">
        <f t="shared" si="264"/>
        <v>0</v>
      </c>
      <c r="CK189" s="70">
        <f t="shared" si="265"/>
        <v>0</v>
      </c>
      <c r="CL189">
        <f t="shared" si="271"/>
        <v>452.23799941043416</v>
      </c>
      <c r="CM189" s="64">
        <f t="shared" si="272"/>
        <v>219.58968697896768</v>
      </c>
      <c r="CN189" s="64">
        <f t="shared" si="273"/>
        <v>219.58968697896768</v>
      </c>
      <c r="CO189" s="64">
        <f t="shared" si="274"/>
        <v>0</v>
      </c>
      <c r="CP189" s="64">
        <f t="shared" si="275"/>
        <v>0</v>
      </c>
      <c r="CQ189" s="64">
        <f t="shared" si="276"/>
        <v>0</v>
      </c>
      <c r="CR189" s="64">
        <f t="shared" si="277"/>
        <v>0</v>
      </c>
      <c r="CS189" s="64">
        <f t="shared" si="278"/>
        <v>0</v>
      </c>
      <c r="CT189" s="64">
        <f t="shared" si="279"/>
        <v>0</v>
      </c>
      <c r="CU189" s="64">
        <f t="shared" si="280"/>
        <v>0</v>
      </c>
      <c r="CV189" s="64">
        <f t="shared" si="281"/>
        <v>0</v>
      </c>
      <c r="CX189" s="103">
        <f t="shared" si="282"/>
        <v>222.49059747276482</v>
      </c>
      <c r="CY189" s="103">
        <f t="shared" si="283"/>
        <v>222.49059747276482</v>
      </c>
      <c r="CZ189" s="103">
        <f t="shared" si="284"/>
        <v>0</v>
      </c>
      <c r="DA189" s="103">
        <f t="shared" si="285"/>
        <v>0</v>
      </c>
      <c r="DB189" s="103">
        <f t="shared" si="286"/>
        <v>0</v>
      </c>
      <c r="DC189" s="103">
        <f t="shared" si="287"/>
        <v>0</v>
      </c>
      <c r="DD189" s="103">
        <f t="shared" si="288"/>
        <v>0</v>
      </c>
      <c r="DE189" s="103">
        <f t="shared" si="289"/>
        <v>0</v>
      </c>
      <c r="DF189" s="103">
        <f t="shared" si="290"/>
        <v>0</v>
      </c>
      <c r="DG189" s="103">
        <f t="shared" si="291"/>
        <v>0</v>
      </c>
      <c r="DI189" s="70">
        <f t="shared" si="292"/>
        <v>226.11899970521708</v>
      </c>
      <c r="DJ189" s="70">
        <f t="shared" si="293"/>
        <v>226.11899970521708</v>
      </c>
      <c r="DK189" s="70">
        <f t="shared" si="294"/>
        <v>0</v>
      </c>
      <c r="DL189" s="70">
        <f t="shared" si="295"/>
        <v>0</v>
      </c>
      <c r="DM189" s="70">
        <f t="shared" si="296"/>
        <v>0</v>
      </c>
      <c r="DN189" s="70">
        <f t="shared" si="297"/>
        <v>0</v>
      </c>
      <c r="DO189" s="70">
        <f t="shared" si="298"/>
        <v>0</v>
      </c>
      <c r="DP189" s="70">
        <f t="shared" si="299"/>
        <v>0</v>
      </c>
      <c r="DQ189" s="70">
        <f t="shared" si="300"/>
        <v>0</v>
      </c>
      <c r="DR189" s="70">
        <f t="shared" si="301"/>
        <v>0</v>
      </c>
      <c r="DT189">
        <f t="shared" si="302"/>
        <v>27.113588323748662</v>
      </c>
      <c r="DU189">
        <f t="shared" si="303"/>
        <v>30.55880405638106</v>
      </c>
      <c r="DV189">
        <f t="shared" si="304"/>
        <v>34.194533259221352</v>
      </c>
      <c r="DX189">
        <f t="shared" si="305"/>
        <v>1.5557489774982338</v>
      </c>
      <c r="DY189">
        <f t="shared" si="306"/>
        <v>1.5708989934287247</v>
      </c>
      <c r="DZ189">
        <f t="shared" si="307"/>
        <v>1.5877852509955213</v>
      </c>
      <c r="EB189">
        <f t="shared" si="308"/>
        <v>5.8653701386606087</v>
      </c>
      <c r="EC189">
        <f t="shared" si="309"/>
        <v>14.663425346651524</v>
      </c>
      <c r="ED189">
        <f t="shared" si="310"/>
        <v>0</v>
      </c>
      <c r="EE189">
        <f t="shared" si="311"/>
        <v>0</v>
      </c>
      <c r="EF189">
        <f t="shared" si="312"/>
        <v>0</v>
      </c>
      <c r="EG189">
        <f t="shared" si="313"/>
        <v>0</v>
      </c>
      <c r="EH189">
        <f t="shared" si="314"/>
        <v>0</v>
      </c>
      <c r="EI189">
        <f t="shared" si="315"/>
        <v>0</v>
      </c>
      <c r="EJ189">
        <f t="shared" si="316"/>
        <v>0</v>
      </c>
      <c r="EK189">
        <f t="shared" si="317"/>
        <v>0</v>
      </c>
      <c r="EM189">
        <f t="shared" si="318"/>
        <v>5.9499169750819867</v>
      </c>
      <c r="EN189">
        <f t="shared" si="319"/>
        <v>14.874792437704969</v>
      </c>
      <c r="EO189">
        <f t="shared" si="320"/>
        <v>0</v>
      </c>
      <c r="EP189">
        <f t="shared" si="321"/>
        <v>0</v>
      </c>
      <c r="EQ189">
        <f t="shared" si="322"/>
        <v>0</v>
      </c>
      <c r="ER189">
        <f t="shared" si="323"/>
        <v>0</v>
      </c>
      <c r="ES189">
        <f t="shared" si="324"/>
        <v>0</v>
      </c>
      <c r="ET189">
        <f t="shared" si="325"/>
        <v>0</v>
      </c>
      <c r="EU189">
        <f t="shared" si="326"/>
        <v>0</v>
      </c>
      <c r="EV189">
        <f t="shared" si="327"/>
        <v>0</v>
      </c>
      <c r="EX189">
        <f t="shared" si="328"/>
        <v>6.0553425310243032</v>
      </c>
      <c r="EY189">
        <f t="shared" si="329"/>
        <v>15.138356327560757</v>
      </c>
      <c r="EZ189">
        <f t="shared" si="330"/>
        <v>0</v>
      </c>
      <c r="FA189">
        <f t="shared" si="331"/>
        <v>0</v>
      </c>
      <c r="FB189">
        <f t="shared" si="332"/>
        <v>0</v>
      </c>
      <c r="FC189">
        <f t="shared" si="333"/>
        <v>0</v>
      </c>
      <c r="FD189">
        <f t="shared" si="334"/>
        <v>0</v>
      </c>
      <c r="FE189">
        <f t="shared" si="335"/>
        <v>0</v>
      </c>
      <c r="FF189">
        <f t="shared" si="336"/>
        <v>0</v>
      </c>
      <c r="FG189">
        <f t="shared" si="337"/>
        <v>0</v>
      </c>
      <c r="FJ189">
        <f>IF($W$2=0,0,IF(BF189&lt;=0,0,('LED Curve'!$D$19*(BF189/$W$2)^3+'LED Curve'!$D$20*(BF189/$W$2)^2+'LED Curve'!$D$21*(BF189/$W$2)^1+'LED Curve'!$D$22)*$AC$2*$W$2))</f>
        <v>773.45260597698802</v>
      </c>
      <c r="FK189">
        <f>IF($W$3=0,0,IF(BG189&lt;=0,0,('LED Curve'!$D$19*(BG189/$W$3)^3+'LED Curve'!$D$20*(BG189/$W$3)^2+'LED Curve'!$D$21*(BG189/$W$3)^1+'LED Curve'!$D$22)*$AC$3*$W$3))</f>
        <v>1933.6315149424699</v>
      </c>
      <c r="FL189">
        <f>IF($W$4=0,0,IF(BH189&lt;=0,0,('LED Curve'!$D$19*(BH189/$W$4)^3+'LED Curve'!$D$20*(BH189/$W$4)^2+'LED Curve'!$D$21*(BH189/$W$4)^1+'LED Curve'!$D$22)*$AC$4*$W$4))</f>
        <v>0</v>
      </c>
      <c r="FM189">
        <f>IF($W$5=0,0,IF(BI189&lt;=0,0,('LED Curve'!$D$19*(BI189/$W$5)^3+'LED Curve'!$D$20*(BI189/$W$5)^2+'LED Curve'!$D$21*(BI189/$W$5)^1+'LED Curve'!$D$22)*$AC$5*$W$5))</f>
        <v>0</v>
      </c>
      <c r="FN189">
        <f>IF($W$6=0,0,IF(BJ189&lt;=0,0,('LED Curve'!$D$19*(BJ189/$W$6)^3+'LED Curve'!$D$20*(BJ189/$W$6)^2+'LED Curve'!$D$21*(BJ189/$W$6)^1+'LED Curve'!$D$22)*$AC$6*$W$6))</f>
        <v>0</v>
      </c>
      <c r="FO189">
        <f>IF($Z$2=0,0,IF(BK189&lt;=0,0,('LED Curve'!$D$19*(BK189/$Z$2)^3+'LED Curve'!$D$20*(BK189/$Z$2)^2+'LED Curve'!$D$21*(BK189/$Z$2)^1+'LED Curve'!$D$22)*$AE$2*$Z$2))</f>
        <v>0</v>
      </c>
      <c r="FP189">
        <f>IF($Z$3=0,0,IF(BL189&lt;=0,0,('LED Curve'!$D$19*(BL189/$Z$3)^3+'LED Curve'!$D$20*(BL189/$Z$3)^2+'LED Curve'!$D$21*(BL189/$Z$3)^1+'LED Curve'!$D$22)*$AE$3*$Z$3))</f>
        <v>0</v>
      </c>
      <c r="FQ189">
        <f>IF($Z$4=0,0,IF(BM189&lt;=0,0,('LED Curve'!$D$19*(BM189/$Z$4)^3+'LED Curve'!$D$20*(BM189/$Z$4)^2+'LED Curve'!$D$21*(BM189/$Z$4)^1+'LED Curve'!$D$22)*$AE$4*$Z$4))</f>
        <v>0</v>
      </c>
      <c r="FR189">
        <f>IF($Z$5=0,0,IF(BN189&lt;=0,0,('LED Curve'!$D$19*(BN189/$Z$5)^3+'LED Curve'!$D$20*(BN189/$Z$5)^2+'LED Curve'!$D$21*(BN189/$Z$5)^1+'LED Curve'!$D$22)*$AE$5*$Z$5))</f>
        <v>0</v>
      </c>
      <c r="FS189">
        <f>IF($Z$6=0,0,IF(BO189&lt;=0,0,('LED Curve'!$D$19*(BO189/$Z$6)^3+'LED Curve'!$D$20*(BO189/$Z$6)^2+'LED Curve'!$D$21*(BO189/$Z$6)^1+'LED Curve'!$D$22)*$AE$6*$Z$6))</f>
        <v>0</v>
      </c>
      <c r="FU189">
        <f>IF($W$2=0,0,IF(BQ189&lt;=0,0,('LED Curve'!$D$19*(BQ189/$W$2)^3+'LED Curve'!$D$20*(BQ189/$W$2)^2+'LED Curve'!$D$21*(BQ189/$W$2)^1+'LED Curve'!$D$22)*$AC$2*$W$2))</f>
        <v>780.36312445203328</v>
      </c>
      <c r="FV189">
        <f>IF($W$3=0,0,IF(BR189&lt;=0,0,('LED Curve'!$D$19*(BR189/$W$3)^3+'LED Curve'!$D$20*(BR189/$W$3)^2+'LED Curve'!$D$21*(BR189/$W$3)^1+'LED Curve'!$D$22)*$AC$3*$W$3))</f>
        <v>1950.9078111300832</v>
      </c>
      <c r="FW189">
        <f>IF($W$4=0,0,IF(BS189&lt;=0,0,('LED Curve'!$D$19*(BS189/$W$4)^3+'LED Curve'!$D$20*(BS189/$W$4)^2+'LED Curve'!$D$21*(BS189/$W$4)^1+'LED Curve'!$D$22)*$AC$4*$W$4))</f>
        <v>0</v>
      </c>
      <c r="FX189">
        <f>IF($W$5=0,0,IF(BT189&lt;=0,0,('LED Curve'!$D$19*(BT189/$W$5)^3+'LED Curve'!$D$20*(BT189/$W$5)^2+'LED Curve'!$D$21*(BT189/$W$5)^1+'LED Curve'!$D$22)*$AC$5*$W$5))</f>
        <v>0</v>
      </c>
      <c r="FY189">
        <f>IF($W$6=0,0,IF(BU189&lt;=0,0,('LED Curve'!$D$19*(BU189/$W$6)^3+'LED Curve'!$D$20*(BU189/$W$6)^2+'LED Curve'!$D$21*(BU189/$W$6)^1+'LED Curve'!$D$22)*$AC$6*$W$6))</f>
        <v>0</v>
      </c>
      <c r="FZ189">
        <f>IF($Z$2=0,0,IF(BV189&lt;=0,0,('LED Curve'!$D$19*(BV189/$Z$2)^3+'LED Curve'!$D$20*(BV189/$Z$2)^2+'LED Curve'!$D$21*(BV189/$Z$2)^1+'LED Curve'!$D$22)*$AE$2*$Z$2))</f>
        <v>0</v>
      </c>
      <c r="GA189">
        <f>IF($Z$3=0,0,IF(BW189&lt;=0,0,('LED Curve'!$D$19*(BW189/$Z$3)^3+'LED Curve'!$D$20*(BW189/$Z$3)^2+'LED Curve'!$D$21*(BW189/$Z$3)^1+'LED Curve'!$D$22)*$AE$3*$Z$3))</f>
        <v>0</v>
      </c>
      <c r="GB189">
        <f>IF($Z$4=0,0,IF(BX189&lt;=0,0,('LED Curve'!$D$19*(BX189/$Z$4)^3+'LED Curve'!$D$20*(BX189/$Z$4)^2+'LED Curve'!$D$21*(BX189/$Z$4)^1+'LED Curve'!$D$22)*$AE$4*$Z$4))</f>
        <v>0</v>
      </c>
      <c r="GC189">
        <f>IF($Z$5=0,0,IF(BY189&lt;=0,0,('LED Curve'!$D$19*(BY189/$Z$5)^3+'LED Curve'!$D$20*(BY189/$Z$5)^2+'LED Curve'!$D$21*(BY189/$Z$5)^1+'LED Curve'!$D$22)*$AE$5*$Z$5))</f>
        <v>0</v>
      </c>
      <c r="GD189">
        <f>IF($Z$6=0,0,IF(BZ189&lt;=0,0,('LED Curve'!$D$19*(BZ189/$Z$6)^3+'LED Curve'!$D$20*(BZ189/$Z$6)^2+'LED Curve'!$D$21*(BZ189/$Z$6)^1+'LED Curve'!$D$22)*$AE$6*$Z$6))</f>
        <v>0</v>
      </c>
      <c r="GF189">
        <f>IF($W$2=0,0,IF(CB189&lt;=0,0,('LED Curve'!$D$19*(CB189/$W$2)^3+'LED Curve'!$D$20*(CB189/$W$2)^2+'LED Curve'!$D$21*(CB189/$W$2)^1+'LED Curve'!$D$22)*$AC$2*$W$2))</f>
        <v>788.8447095064223</v>
      </c>
      <c r="GG189">
        <f>IF($W$3=0,0,IF(CC189&lt;=0,0,('LED Curve'!$D$19*(CC189/$W$3)^3+'LED Curve'!$D$20*(CC189/$W$3)^2+'LED Curve'!$D$21*(CC189/$W$3)^1+'LED Curve'!$D$22)*$AC$3*$W$3))</f>
        <v>1972.1117737660556</v>
      </c>
      <c r="GH189">
        <f>IF($W$4=0,0,IF(CD189&lt;=0,0,('LED Curve'!$D$19*(CD189/$W$4)^3+'LED Curve'!$D$20*(CD189/$W$4)^2+'LED Curve'!$D$21*(CD189/$W$4)^1+'LED Curve'!$D$22)*$AC$4*$W$4))</f>
        <v>0</v>
      </c>
      <c r="GI189">
        <f>IF($W$5=0,0,IF(CE189&lt;=0,0,('LED Curve'!$D$19*(CE189/$W$5)^3+'LED Curve'!$D$20*(CE189/$W$5)^2+'LED Curve'!$D$21*(CE189/$W$5)^1+'LED Curve'!$D$22)*$AC$5*$W$5))</f>
        <v>0</v>
      </c>
      <c r="GJ189">
        <f>IF($W$6=0,0,IF(CF189&lt;=0,0,('LED Curve'!$D$19*(CF189/$W$6)^3+'LED Curve'!$D$20*(CF189/$W$6)^2+'LED Curve'!$D$21*(CF189/$W$6)^1+'LED Curve'!$D$22)*$AC$6*$W$6))</f>
        <v>0</v>
      </c>
      <c r="GK189">
        <f>IF($Z$2=0,0,IF(CG189&lt;=0,0,('LED Curve'!$D$19*(CG189/$Z$2)^3+'LED Curve'!$D$20*(CG189/$Z$2)^2+'LED Curve'!$D$21*(CG189/$Z$2)^1+'LED Curve'!$D$22)*$AE$2*$Z$2))</f>
        <v>0</v>
      </c>
      <c r="GL189">
        <f>IF($Z$3=0,0,IF(CH189&lt;=0,0,('LED Curve'!$D$19*(CH189/$Z$3)^3+'LED Curve'!$D$20*(CH189/$Z$3)^2+'LED Curve'!$D$21*(CH189/$Z$3)^1+'LED Curve'!$D$22)*$AE$3*$Z$3))</f>
        <v>0</v>
      </c>
      <c r="GM189">
        <f>IF($Z$4=0,0,IF(CI189&lt;=0,0,('LED Curve'!$D$19*(CI189/$Z$4)^3+'LED Curve'!$D$20*(CI189/$Z$4)^2+'LED Curve'!$D$21*(CI189/$Z$4)^1+'LED Curve'!$D$22)*$AE$4*$Z$4))</f>
        <v>0</v>
      </c>
      <c r="GN189">
        <f>IF($Z$5=0,0,IF(CJ189&lt;=0,0,('LED Curve'!$D$19*(CJ189/$Z$5)^3+'LED Curve'!$D$20*(CJ189/$Z$5)^2+'LED Curve'!$D$21*(CJ189/$Z$5)^1+'LED Curve'!$D$22)*$AE$5*$Z$5))</f>
        <v>0</v>
      </c>
      <c r="GO189">
        <f>IF($Z$6=0,0,IF(CK189&lt;=0,0,('LED Curve'!$D$19*(CK189/$Z$6)^3+'LED Curve'!$D$20*(CK189/$Z$6)^2+'LED Curve'!$D$21*(CK189/$Z$6)^1+'LED Curve'!$D$22)*$AE$6*$Z$6))</f>
        <v>0</v>
      </c>
      <c r="GQ189">
        <f t="shared" si="338"/>
        <v>2707.0841209194577</v>
      </c>
      <c r="GR189">
        <f t="shared" si="266"/>
        <v>942.18823550187972</v>
      </c>
      <c r="GS189">
        <f t="shared" si="339"/>
        <v>2731.2709355821166</v>
      </c>
      <c r="GT189">
        <f t="shared" si="267"/>
        <v>423.04501874300104</v>
      </c>
      <c r="GU189">
        <f t="shared" si="340"/>
        <v>2760.9564832724782</v>
      </c>
      <c r="GV189">
        <f t="shared" si="268"/>
        <v>198.84443871414078</v>
      </c>
    </row>
    <row r="190" spans="1:204" ht="16.899999999999999">
      <c r="A190">
        <v>179</v>
      </c>
      <c r="B190">
        <f t="shared" si="229"/>
        <v>5.8268229166666668E-3</v>
      </c>
      <c r="C190" s="50">
        <f t="shared" si="230"/>
        <v>122.38523264110574</v>
      </c>
      <c r="D190" s="50">
        <f t="shared" si="231"/>
        <v>136.13914737900637</v>
      </c>
      <c r="E190" s="50">
        <f t="shared" si="232"/>
        <v>149.893062116907</v>
      </c>
      <c r="G190" s="52">
        <f t="shared" si="233"/>
        <v>1.9426227403350118</v>
      </c>
      <c r="H190" s="52">
        <f t="shared" si="234"/>
        <v>2.1609388472858155</v>
      </c>
      <c r="I190" s="52">
        <f t="shared" si="235"/>
        <v>2.379254954236619</v>
      </c>
      <c r="J190" s="52">
        <f>IF(C190&lt;Calculation!D$19,0,G190)</f>
        <v>1.9426227403350118</v>
      </c>
      <c r="K190" s="52">
        <f>IF(D190&lt;Calculation!D$19,0,H190)</f>
        <v>2.1609388472858155</v>
      </c>
      <c r="L190" s="52">
        <f>IF(E190&lt;Calculation!D$19,0,I190)</f>
        <v>2.379254954236619</v>
      </c>
      <c r="M190" s="52">
        <f>IF(IF(C190&lt;Calculation!D$19,0,C190*(R$3/(R$2+R$3)))&gt;0,$H$2*SIN(2*PI()*$E$2*B190)+$H$5,0)</f>
        <v>1.9590272348263844</v>
      </c>
      <c r="N190" s="52">
        <f>IF(IF(D190&lt;Calculation!D$19,0,D190*(R$3/(R$2+R$3)))&gt;0,$J$2*SIN(2*PI()*$E$2*B190)+$J$5,0)</f>
        <v>1.9832154350500779</v>
      </c>
      <c r="O190" s="52">
        <f>IF(IF(E190&lt;Calculation!D$19,0,E190*(R$3/(R$2+R$3)))&gt;0,$L$2*SIN(2*PI()*$E$2*B190)+$L$5,0)</f>
        <v>2.0139510609216682</v>
      </c>
      <c r="Q190" s="55">
        <f>(M190/Design!C$43)*10^3</f>
        <v>217.66969275848717</v>
      </c>
      <c r="R190" s="55">
        <f>(N190/Design!C$43)*10^3</f>
        <v>220.35727056111975</v>
      </c>
      <c r="S190" s="55">
        <f>(O190/Design!C$43)*10^3</f>
        <v>223.77234010240758</v>
      </c>
      <c r="U190" s="55">
        <f>(($H$2*SIN(2*PI()*$E$2*B190)+$H$5)/Design!C$43)*10^3</f>
        <v>217.66969275848717</v>
      </c>
      <c r="V190" s="55">
        <f>(($J$2*SIN(2*PI()*$E$2*B190)+$J$5)/Design!C$43)*10^3</f>
        <v>220.35727056111975</v>
      </c>
      <c r="W190" s="55">
        <f>(($L$2*SIN(2*PI()*$E$2*B190)+$L$5)/Design!C$43)*10^3</f>
        <v>223.77234010240758</v>
      </c>
      <c r="Y190" s="99">
        <f>IF(C190&lt;('LED Curve'!$D$14*(U190/$W$2)^3+'LED Curve'!$D$15*(U190/$W$2)^2+'LED Curve'!$D$16*(U190/$W$2)^1+'LED Curve'!$D$17)*$AC$2+((R$5-1)*Design!C$18),0,         ('LED Curve'!$D$14*(U190/$W$2)^3+'LED Curve'!$D$15*(U190/$W$2)^2+'LED Curve'!$D$16*(U190/$W$2)^1+'LED Curve'!$D$17)*$AC$2)</f>
        <v>26.688595122597562</v>
      </c>
      <c r="Z190" s="99">
        <f>IF(Y190=0,0,IF(C190&lt;Y190+('LED Curve'!$D$14*(U190/$W$3)^3+'LED Curve'!$D$15*(U190/$W$3)^2+'LED Curve'!$D$16*(U190/$W$3)^1+'LED Curve'!$D$17)*$AC$3+((R$5-2)*Design!C$18),0,         ('LED Curve'!$D$14*(U190/$W$3)^3+'LED Curve'!$D$15*(U190/$W$3)^2+'LED Curve'!$D$16*(U190/$W$3)^1+'LED Curve'!$D$17)*$AC$3))</f>
        <v>66.721487806493911</v>
      </c>
      <c r="AA190" s="99">
        <f>IF(Z190=0,0,IF(C190&lt;(SUM(Y190:Z190)+('LED Curve'!$D$14*(U190/$W$4)^3+'LED Curve'!$D$15*(U190/$W$4)^2+'LED Curve'!$D$16*(U190/$W$4)^1+'LED Curve'!$D$17)*$AC$4+((R$5-3)*Design!C$18)),0,         ('LED Curve'!$D$14*(U190/$W$4)^3+'LED Curve'!$D$15*(U190/$W$4)^2+'LED Curve'!$D$16*(U190/$W$4)^1+'LED Curve'!$D$17)*$AC$4))</f>
        <v>0</v>
      </c>
      <c r="AB190" s="99">
        <f>IF(AA190=0,0,IF(C190&lt;(SUM(Y190:AA190)+('LED Curve'!$D$14*(U190/$W$5)^3+'LED Curve'!$D$15*(U190/$W$5)^2+'LED Curve'!$D$16*(U190/$W$5)^1+'LED Curve'!$D$17)*$AC$5+((R$5-4)*Design!C$18)),0,         ('LED Curve'!$D$14*(U190/$W$5)^3+'LED Curve'!$D$15*(U190/$W$5)^2+'LED Curve'!$D$16*(U190/$W$5)^1+'LED Curve'!$D$17)*$AC$5))</f>
        <v>0</v>
      </c>
      <c r="AC190" s="99">
        <f>IF(AB190=0,0,IF(C190&lt;(SUM(Y190:AB190)+ ('LED Curve'!$D$14*(U190/$W$6)^3+'LED Curve'!$D$15*(U190/$W$6)^2+'LED Curve'!$D$16*(U190/$W$6)^1+'LED Curve'!$D$17)*$AC$6+((R$5-5)*Design!C$18)),0,         ('LED Curve'!$D$14*(U190/$W$6)^3+'LED Curve'!$D$15*(U190/$W$6)^2+'LED Curve'!$D$16*(U190/$W$6)^1+'LED Curve'!$D$17)*$AC$6))</f>
        <v>0</v>
      </c>
      <c r="AD190" s="99">
        <f>IF(AC190=0,0,IF(C190&lt;(SUM(Y190:AC190)+('LED Curve'!$D$14*(U190/$Z$2)^3+'LED Curve'!$D$15*(U190/$Z$2)^2+'LED Curve'!$D$16*(U190/$Z$2)^1+'LED Curve'!$D$17)*$AE$2+((R$5-6)*Design!C$18)),0,         ('LED Curve'!$D$14*(U190/$Z$2)^3+'LED Curve'!$D$15*(U190/$Z$2)^2+'LED Curve'!$D$16*(U190/$Z$2)^1+'LED Curve'!$D$17)*$AE$2))</f>
        <v>0</v>
      </c>
      <c r="AE190" s="99">
        <f>IF(AD190=0,0,IF(C190&lt;(SUM(Y190:AD190)+('LED Curve'!$D$14*(U190/$Z$3)^3+'LED Curve'!$D$15*(U190/$Z$3)^2+'LED Curve'!$D$16*(U190/$Z$3)^1+'LED Curve'!$D$17)*$AE$3+((R$5-7)*Design!C$18)),0,         ('LED Curve'!$D$14*(U190/$Z$3)^3+'LED Curve'!$D$15*(U190/$Z$3)^2+'LED Curve'!$D$16*(U190/$Z$3)^1+'LED Curve'!$D$17)*$AE$3))</f>
        <v>0</v>
      </c>
      <c r="AF190" s="99">
        <f>IF(AE190=0,0,IF(C190&lt;(SUM(Y190:AE190)+('LED Curve'!$D$14*(U190/$Z$4)^3+'LED Curve'!$D$15*(U190/$Z$4)^2+'LED Curve'!$D$16*(U190/$Z$4)^1+'LED Curve'!$D$17)*$AE$4+((R$5-8)*Design!C$18)),0,         ('LED Curve'!$D$14*(U190/$Z$4)^3+'LED Curve'!$D$15*(U190/$Z$4)^2+'LED Curve'!$D$16*(U190/$Z$4)^1+'LED Curve'!$D$17)*$AE$4))</f>
        <v>0</v>
      </c>
      <c r="AG190" s="99">
        <f>IF(AF190=0,0,IF(C190&lt;(SUM(Y190:AF190)+('LED Curve'!$D$14*(U190/$Z$5)^3+'LED Curve'!$D$15*(U190/$Z$5)^2+'LED Curve'!$D$16*(U190/$Z$5)^1+'LED Curve'!$D$17)*$AE$5+((R$5-9)*Design!C$18)),0,         ('LED Curve'!$D$14*(U190/$Z$5)^3+'LED Curve'!$D$15*(U190/$Z$5)^2+'LED Curve'!$D$16*(U190/$Z$5)^1+'LED Curve'!$D$17)*$AE$5))</f>
        <v>0</v>
      </c>
      <c r="AH190" s="99">
        <f>IF(AG190=0,0,IF(C190&lt;(SUM(Y190:AG190)+('LED Curve'!$D$14*(U190/$Z$6)^3+'LED Curve'!$D$15*(U190/$Z$6)^2+'LED Curve'!$D$16*(U190/$Z$6)^1+'LED Curve'!$D$17)*$AE$6+((R$5-10)*Design!C$18)),0,         ('LED Curve'!$D$14*(U190/$Z$6)^3+'LED Curve'!$D$15*(U190/$Z$6)^2+'LED Curve'!$D$16*(U190/$Z$6)^1+'LED Curve'!$D$17)*$AE$6))</f>
        <v>0</v>
      </c>
      <c r="AI190">
        <f t="shared" si="269"/>
        <v>93.410082929091473</v>
      </c>
      <c r="AJ190" s="57">
        <f>IF(D190&lt;('LED Curve'!$D$14*(V190/$W$2)^3+'LED Curve'!$D$15*(V190/$W$2)^2+'LED Curve'!$D$16*(V190/$W$2)^1+'LED Curve'!$D$17)*$AC$2+((R$5-1)*Design!C$18),0,         ('LED Curve'!$D$14*(V190/$W$2)^3+'LED Curve'!$D$15*(V190/$W$2)^2+'LED Curve'!$D$16*(V190/$W$2)^1+'LED Curve'!$D$17)*$AC$2)</f>
        <v>26.719164436898893</v>
      </c>
      <c r="AK190" s="57">
        <f>IF(AJ190=0,0,IF(D190&lt;AJ190+('LED Curve'!$D$14*(V190/$W$3)^3+'LED Curve'!$D$15*(V190/$W$3)^2+'LED Curve'!$D$16*(V190/$W$3)^1+'LED Curve'!$D$17)*$AC$3+((R$5-1)*Design!C$18),0,         ('LED Curve'!$D$14*(V190/$W$3)^3+'LED Curve'!$D$15*(V190/$W$3)^2+'LED Curve'!$D$16*(V190/$W$3)^1+'LED Curve'!$D$17)*$AC$3))</f>
        <v>66.797911092247233</v>
      </c>
      <c r="AL190" s="57">
        <f>IF(AK190=0,0,IF(D190&lt;(SUM(AJ190:AK190)+('LED Curve'!$D$14*(V190/$W$4)^3+'LED Curve'!$D$15*(V190/$W$4)^2+'LED Curve'!$D$16*(V190/$W$4)^1+'LED Curve'!$D$17)*$AC$4+((R$5-1)*Design!C$18)),0,         ('LED Curve'!$D$14*(V190/$W$4)^3+'LED Curve'!$D$15*(V190/$W$4)^2+'LED Curve'!$D$16*(V190/$W$4)^1+'LED Curve'!$D$17)*$AC$4))</f>
        <v>0</v>
      </c>
      <c r="AM190" s="57">
        <f>IF(AL190=0,0,IF(D190&lt;(SUM(AJ190:AL190)+('LED Curve'!$D$14*(V190/$W$5)^3+'LED Curve'!$D$15*(V190/$W$5)^2+'LED Curve'!$D$16*(V190/$W$5)^1+'LED Curve'!$D$17)*$AC$5+((R$5-1)*Design!C$18)),0,         ('LED Curve'!$D$14*(V190/$W$5)^3+'LED Curve'!$D$15*(V190/$W$5)^2+'LED Curve'!$D$16*(V190/$W$5)^1+'LED Curve'!$D$17)*$AC$5))</f>
        <v>0</v>
      </c>
      <c r="AN190" s="57">
        <f>IF(AM190=0,0,IF(D190&lt;(SUM(AJ190:AM190)+ ('LED Curve'!$D$14*(V190/$W$6)^3+'LED Curve'!$D$15*(V190/$W$6)^2+'LED Curve'!$D$16*(V190/$W$6)^1+'LED Curve'!$D$17)*$AC$6+((R$5-1)*Design!C$18)),0,         ('LED Curve'!$D$14*(V190/$W$6)^3+'LED Curve'!$D$15*(V190/$W$6)^2+'LED Curve'!$D$16*(V190/$W$6)^1+'LED Curve'!$D$17)*$AC$6))</f>
        <v>0</v>
      </c>
      <c r="AO190" s="57">
        <f>IF(AN190=0,0,IF(D190&lt;(SUM(AJ190:AN190)+('LED Curve'!$D$14*(V190/$Z$2)^3+'LED Curve'!$D$15*(V190/$Z$2)^2+'LED Curve'!$D$16*(V190/$Z$2)^1+'LED Curve'!$D$17)*$AE$2+((R$5-1)*Design!C$18)),0,         ('LED Curve'!$D$14*(V190/$Z$2)^3+'LED Curve'!$D$15*(V190/$Z$2)^2+'LED Curve'!$D$16*(V190/$Z$2)^1+'LED Curve'!$D$17)*$AE$2))</f>
        <v>0</v>
      </c>
      <c r="AP190" s="57">
        <f>IF(AO190=0,0,IF(D190&lt;(SUM(AJ190:AO190)+('LED Curve'!$D$14*(V190/$Z$3)^3+'LED Curve'!$D$15*(V190/$Z$3)^2+'LED Curve'!$D$16*(V190/$Z$3)^1+'LED Curve'!$D$17)*$AE$3+((R$5-1)*Design!C$18)),0,         ('LED Curve'!$D$14*(V190/$Z$3)^3+'LED Curve'!$D$15*(V190/$Z$3)^2+'LED Curve'!$D$16*(V190/$Z$3)^1+'LED Curve'!$D$17)*$AE$3))</f>
        <v>0</v>
      </c>
      <c r="AQ190" s="57">
        <f>IF(AP190=0,0,IF(D190&lt;(SUM(AJ190:AP190)+('LED Curve'!$D$14*(V190/$Z$4)^3+'LED Curve'!$D$15*(V190/$Z$4)^2+'LED Curve'!$D$16*(V190/$Z$4)^1+'LED Curve'!$D$17)*$AE$4+((R$5-1)*Design!C$18)),0,         ('LED Curve'!$D$14*(V190/$Z$4)^3+'LED Curve'!$D$15*(V190/$Z$4)^2+'LED Curve'!$D$16*(V190/$Z$4)^1+'LED Curve'!$D$17)*$AE$4))</f>
        <v>0</v>
      </c>
      <c r="AR190" s="57">
        <f>IF(AQ190=0,0,IF(D190&lt;(SUM(AJ190:AQ190)+('LED Curve'!$D$14*(V190/$Z$5)^3+'LED Curve'!$D$15*(V190/$Z$5)^2+'LED Curve'!$D$16*(V190/$Z$5)^1+'LED Curve'!$D$17)*$AE$5+((R$5-1)*Design!C$18)),0,         ('LED Curve'!$D$14*(V190/$Z$5)^3+'LED Curve'!$D$15*(V190/$Z$5)^2+'LED Curve'!$D$16*(V190/$Z$5)^1+'LED Curve'!$D$17)*$AE$5))</f>
        <v>0</v>
      </c>
      <c r="AS190" s="57">
        <f>IF(AR190=0,0,IF(D190&lt;(SUM(AJ190:AR190)+('LED Curve'!$D$14*(V190/$Z$6)^3+'LED Curve'!$D$15*(V190/$Z$6)^2+'LED Curve'!$D$16*(V190/$Z$6)^1+'LED Curve'!$D$17)*$AE$6+((R$5-1)*Design!C$18)),0,         ('LED Curve'!$D$14*(V190/$Z$6)^3+'LED Curve'!$D$15*(V190/$Z$6)^2+'LED Curve'!$D$16*(V190/$Z$6)^1+'LED Curve'!$D$17)*$AE$6))</f>
        <v>0</v>
      </c>
      <c r="AU190" s="59">
        <f>IF(E190&lt;('LED Curve'!$D$14*(W190/$W$2)^3+'LED Curve'!$D$15*(W190/$W$2)^2+'LED Curve'!$D$16*(W190/$W$2)^1+'LED Curve'!$D$17)*$AC$2+((R$5-1)*Design!C$18),0,         ('LED Curve'!$D$14*(W190/$W$2)^3+'LED Curve'!$D$15*(W190/$W$2)^2+'LED Curve'!$D$16*(W190/$W$2)^1+'LED Curve'!$D$17)*$AC$2)</f>
        <v>26.755773498787235</v>
      </c>
      <c r="AV190" s="59">
        <f>IF(AU190=0,0,IF(E190&lt;AU190+('LED Curve'!$D$14*(W190/$W$3)^3+'LED Curve'!$D$15*(W190/$W$3)^2+'LED Curve'!$D$16*(W190/$W$3)^1+'LED Curve'!$D$17)*$AC$3+((R$5-2)*Design!C$18),0,         ('LED Curve'!$D$14*(W190/$W$3)^3+'LED Curve'!$D$15*(W190/$W$3)^2+'LED Curve'!$D$16*(W190/$W$3)^1+'LED Curve'!$D$17)*$AC$3))</f>
        <v>66.889433746968081</v>
      </c>
      <c r="AW190" s="59">
        <f>IF(AV190=0,0,IF(E190&lt;(SUM(AU190:AV190)+('LED Curve'!$D$14*(W190/$W$4)^3+'LED Curve'!$D$15*(W190/$W$4)^2+'LED Curve'!$D$16*(W190/$W$4)^1+'LED Curve'!$D$17)*$AC$4+((R$5-3)*Design!C$18)),0,         ('LED Curve'!$D$14*(W190/$W$4)^3+'LED Curve'!$D$15*(W190/$W$4)^2+'LED Curve'!$D$16*(W190/$W$4)^1+'LED Curve'!$D$17)*$AC$4))</f>
        <v>0</v>
      </c>
      <c r="AX190" s="59">
        <f>IF(AW190=0,0,IF(E190&lt;(SUM(AU190:AW190)+('LED Curve'!$D$14*(W190/$W$5)^3+'LED Curve'!$D$15*(W190/$W$5)^2+'LED Curve'!$D$16*(W190/$W$5)^1+'LED Curve'!$D$17)*$AC$5+((R$5-4)*Design!C$18)),0,         ('LED Curve'!$D$14*(W190/$W$5)^3+'LED Curve'!$D$15*(W190/$W$5)^2+'LED Curve'!$D$16*(W190/$W$5)^1+'LED Curve'!$D$17)*$AC$5))</f>
        <v>0</v>
      </c>
      <c r="AY190" s="59">
        <f>IF(AX190=0,0,IF(E190&lt;(SUM(AU190:AX190)+ ('LED Curve'!$D$14*(W190/$W$6)^3+'LED Curve'!$D$15*(W190/$W$6)^2+'LED Curve'!$D$16*(W190/$W$6)^1+'LED Curve'!$D$17)*$AC$6+((R$5-5)*Design!C$18)),0,         ('LED Curve'!$D$14*(W190/$W$6)^3+'LED Curve'!$D$15*(W190/$W$6)^2+'LED Curve'!$D$16*(W190/$W$6)^1+'LED Curve'!$D$17)*$AC$6))</f>
        <v>0</v>
      </c>
      <c r="AZ190" s="59">
        <f>IF(AY190=0,0,IF(E190&lt;(SUM(AU190:AY190)+('LED Curve'!$D$14*(W190/$Z$2)^3+'LED Curve'!$D$15*(W190/$Z$2)^2+'LED Curve'!$D$16*(W190/$Z$2)^1+'LED Curve'!$D$17)*$AE$2+((R$5-6)*Design!C$18)),0,         ('LED Curve'!$D$14*(W190/$Z$2)^3+'LED Curve'!$D$15*(W190/$Z$2)^2+'LED Curve'!$D$16*(W190/$Z$2)^1+'LED Curve'!$D$17)*$AE$2))</f>
        <v>0</v>
      </c>
      <c r="BA190" s="59">
        <f>IF(AZ190=0,0,IF(E190&lt;(SUM(AU190:AZ190)+('LED Curve'!$D$14*(W190/$Z$3)^3+'LED Curve'!$D$15*(W190/$Z$3)^2+'LED Curve'!$D$16*(W190/$Z$3)^1+'LED Curve'!$D$17)*$AE$3+((R$5-7)*Design!C$18)),0,         ('LED Curve'!$D$14*(W190/$Z$3)^3+'LED Curve'!$D$15*(W190/$Z$3)^2+'LED Curve'!$D$16*(W190/$Z$3)^1+'LED Curve'!$D$17)*$AE$3))</f>
        <v>0</v>
      </c>
      <c r="BB190" s="59">
        <f>IF(BA190=0,0,IF(E190&lt;(SUM(AU190:BA190)+('LED Curve'!$D$14*(W190/$Z$4)^3+'LED Curve'!$D$15*(W190/$Z$4)^2+'LED Curve'!$D$16*(W190/$Z$4)^1+'LED Curve'!$D$17)*$AE$4+((R$5-8)*Design!C$18)),0,         ('LED Curve'!$D$14*(W190/$Z$4)^3+'LED Curve'!$D$15*(W190/$Z$4)^2+'LED Curve'!$D$16*(W190/$Z$4)^1+'LED Curve'!$D$17)*$AE$4))</f>
        <v>0</v>
      </c>
      <c r="BC190" s="59">
        <f>IF(BB190=0,0,IF(E190&lt;(SUM(AU190:BB190)+('LED Curve'!$D$14*(W190/$Z$5)^3+'LED Curve'!$D$15*(W190/$Z$5)^2+'LED Curve'!$D$16*(W190/$Z$5)^1+'LED Curve'!$D$17)*$AE$5+((R$5-9)*Design!C$18)),0,         ('LED Curve'!$D$14*(W190/$Z$5)^3+'LED Curve'!$D$15*(W190/$Z$5)^2+'LED Curve'!$D$16*(W190/$Z$5)^1+'LED Curve'!$D$17)*$AE$5))</f>
        <v>0</v>
      </c>
      <c r="BD190" s="59">
        <f>IF(BC190=0,0,IF(E190&lt;(SUM(AU190:BC190)+('LED Curve'!$D$14*(W190/$Z$6)^3+'LED Curve'!$D$15*(W190/$Z$6)^2+'LED Curve'!$D$16*(W190/$Z$6)^1+'LED Curve'!$D$17)*$AE$6+((R$5-10)*Design!C$18)),0,         ('LED Curve'!$D$14*(W190/$Z$6)^3+'LED Curve'!$D$15*(W190/$Z$6)^2+'LED Curve'!$D$16*(W190/$Z$6)^1+'LED Curve'!$D$17)*$AE$6))</f>
        <v>0</v>
      </c>
      <c r="BE190">
        <f t="shared" si="270"/>
        <v>93.645207245755316</v>
      </c>
      <c r="BF190" s="64">
        <f t="shared" si="236"/>
        <v>217.66969275848717</v>
      </c>
      <c r="BG190" s="64">
        <f t="shared" si="237"/>
        <v>217.66969275848717</v>
      </c>
      <c r="BH190" s="64">
        <f t="shared" si="238"/>
        <v>0</v>
      </c>
      <c r="BI190" s="64">
        <f t="shared" si="239"/>
        <v>0</v>
      </c>
      <c r="BJ190" s="64">
        <f t="shared" si="240"/>
        <v>0</v>
      </c>
      <c r="BK190" s="64">
        <f t="shared" si="241"/>
        <v>0</v>
      </c>
      <c r="BL190" s="64">
        <f t="shared" si="242"/>
        <v>0</v>
      </c>
      <c r="BM190" s="64">
        <f t="shared" si="243"/>
        <v>0</v>
      </c>
      <c r="BN190" s="64">
        <f t="shared" si="244"/>
        <v>0</v>
      </c>
      <c r="BO190" s="64">
        <f t="shared" si="245"/>
        <v>0</v>
      </c>
      <c r="BQ190" s="67">
        <f t="shared" si="246"/>
        <v>220.35727056111975</v>
      </c>
      <c r="BR190" s="67">
        <f t="shared" si="247"/>
        <v>220.35727056111975</v>
      </c>
      <c r="BS190" s="67">
        <f t="shared" si="248"/>
        <v>0</v>
      </c>
      <c r="BT190" s="67">
        <f t="shared" si="249"/>
        <v>0</v>
      </c>
      <c r="BU190" s="67">
        <f t="shared" si="250"/>
        <v>0</v>
      </c>
      <c r="BV190" s="67">
        <f t="shared" si="251"/>
        <v>0</v>
      </c>
      <c r="BW190" s="67">
        <f t="shared" si="252"/>
        <v>0</v>
      </c>
      <c r="BX190" s="67">
        <f t="shared" si="253"/>
        <v>0</v>
      </c>
      <c r="BY190" s="67">
        <f t="shared" si="254"/>
        <v>0</v>
      </c>
      <c r="BZ190" s="67">
        <f t="shared" si="255"/>
        <v>0</v>
      </c>
      <c r="CB190" s="70">
        <f t="shared" si="256"/>
        <v>223.77234010240758</v>
      </c>
      <c r="CC190" s="70">
        <f t="shared" si="257"/>
        <v>223.77234010240758</v>
      </c>
      <c r="CD190" s="70">
        <f t="shared" si="258"/>
        <v>0</v>
      </c>
      <c r="CE190" s="70">
        <f t="shared" si="259"/>
        <v>0</v>
      </c>
      <c r="CF190" s="70">
        <f t="shared" si="260"/>
        <v>0</v>
      </c>
      <c r="CG190" s="70">
        <f t="shared" si="261"/>
        <v>0</v>
      </c>
      <c r="CH190" s="70">
        <f t="shared" si="262"/>
        <v>0</v>
      </c>
      <c r="CI190" s="70">
        <f t="shared" si="263"/>
        <v>0</v>
      </c>
      <c r="CJ190" s="70">
        <f t="shared" si="264"/>
        <v>0</v>
      </c>
      <c r="CK190" s="70">
        <f t="shared" si="265"/>
        <v>0</v>
      </c>
      <c r="CL190">
        <f t="shared" si="271"/>
        <v>447.54468020481517</v>
      </c>
      <c r="CM190" s="64">
        <f t="shared" si="272"/>
        <v>217.66969275848717</v>
      </c>
      <c r="CN190" s="64">
        <f t="shared" si="273"/>
        <v>217.66969275848717</v>
      </c>
      <c r="CO190" s="64">
        <f t="shared" si="274"/>
        <v>0</v>
      </c>
      <c r="CP190" s="64">
        <f t="shared" si="275"/>
        <v>0</v>
      </c>
      <c r="CQ190" s="64">
        <f t="shared" si="276"/>
        <v>0</v>
      </c>
      <c r="CR190" s="64">
        <f t="shared" si="277"/>
        <v>0</v>
      </c>
      <c r="CS190" s="64">
        <f t="shared" si="278"/>
        <v>0</v>
      </c>
      <c r="CT190" s="64">
        <f t="shared" si="279"/>
        <v>0</v>
      </c>
      <c r="CU190" s="64">
        <f t="shared" si="280"/>
        <v>0</v>
      </c>
      <c r="CV190" s="64">
        <f t="shared" si="281"/>
        <v>0</v>
      </c>
      <c r="CX190" s="103">
        <f t="shared" si="282"/>
        <v>220.35727056111975</v>
      </c>
      <c r="CY190" s="103">
        <f t="shared" si="283"/>
        <v>220.35727056111975</v>
      </c>
      <c r="CZ190" s="103">
        <f t="shared" si="284"/>
        <v>0</v>
      </c>
      <c r="DA190" s="103">
        <f t="shared" si="285"/>
        <v>0</v>
      </c>
      <c r="DB190" s="103">
        <f t="shared" si="286"/>
        <v>0</v>
      </c>
      <c r="DC190" s="103">
        <f t="shared" si="287"/>
        <v>0</v>
      </c>
      <c r="DD190" s="103">
        <f t="shared" si="288"/>
        <v>0</v>
      </c>
      <c r="DE190" s="103">
        <f t="shared" si="289"/>
        <v>0</v>
      </c>
      <c r="DF190" s="103">
        <f t="shared" si="290"/>
        <v>0</v>
      </c>
      <c r="DG190" s="103">
        <f t="shared" si="291"/>
        <v>0</v>
      </c>
      <c r="DI190" s="70">
        <f t="shared" si="292"/>
        <v>223.77234010240758</v>
      </c>
      <c r="DJ190" s="70">
        <f t="shared" si="293"/>
        <v>223.77234010240758</v>
      </c>
      <c r="DK190" s="70">
        <f t="shared" si="294"/>
        <v>0</v>
      </c>
      <c r="DL190" s="70">
        <f t="shared" si="295"/>
        <v>0</v>
      </c>
      <c r="DM190" s="70">
        <f t="shared" si="296"/>
        <v>0</v>
      </c>
      <c r="DN190" s="70">
        <f t="shared" si="297"/>
        <v>0</v>
      </c>
      <c r="DO190" s="70">
        <f t="shared" si="298"/>
        <v>0</v>
      </c>
      <c r="DP190" s="70">
        <f t="shared" si="299"/>
        <v>0</v>
      </c>
      <c r="DQ190" s="70">
        <f t="shared" si="300"/>
        <v>0</v>
      </c>
      <c r="DR190" s="70">
        <f t="shared" si="301"/>
        <v>0</v>
      </c>
      <c r="DT190">
        <f t="shared" si="302"/>
        <v>26.639555987165462</v>
      </c>
      <c r="DU190">
        <f t="shared" si="303"/>
        <v>29.999250932955864</v>
      </c>
      <c r="DV190">
        <f t="shared" si="304"/>
        <v>33.541921275015817</v>
      </c>
      <c r="DX190">
        <f t="shared" si="305"/>
        <v>1.5657125701354804</v>
      </c>
      <c r="DY190">
        <f t="shared" si="306"/>
        <v>1.5809899279216844</v>
      </c>
      <c r="DZ190">
        <f t="shared" si="307"/>
        <v>1.5980366812645752</v>
      </c>
      <c r="EB190">
        <f t="shared" si="308"/>
        <v>5.8092983004914709</v>
      </c>
      <c r="EC190">
        <f t="shared" si="309"/>
        <v>14.523245751228679</v>
      </c>
      <c r="ED190">
        <f t="shared" si="310"/>
        <v>0</v>
      </c>
      <c r="EE190">
        <f t="shared" si="311"/>
        <v>0</v>
      </c>
      <c r="EF190">
        <f t="shared" si="312"/>
        <v>0</v>
      </c>
      <c r="EG190">
        <f t="shared" si="313"/>
        <v>0</v>
      </c>
      <c r="EH190">
        <f t="shared" si="314"/>
        <v>0</v>
      </c>
      <c r="EI190">
        <f t="shared" si="315"/>
        <v>0</v>
      </c>
      <c r="EJ190">
        <f t="shared" si="316"/>
        <v>0</v>
      </c>
      <c r="EK190">
        <f t="shared" si="317"/>
        <v>0</v>
      </c>
      <c r="EM190">
        <f t="shared" si="318"/>
        <v>5.887762146988778</v>
      </c>
      <c r="EN190">
        <f t="shared" si="319"/>
        <v>14.719405367471946</v>
      </c>
      <c r="EO190">
        <f t="shared" si="320"/>
        <v>0</v>
      </c>
      <c r="EP190">
        <f t="shared" si="321"/>
        <v>0</v>
      </c>
      <c r="EQ190">
        <f t="shared" si="322"/>
        <v>0</v>
      </c>
      <c r="ER190">
        <f t="shared" si="323"/>
        <v>0</v>
      </c>
      <c r="ES190">
        <f t="shared" si="324"/>
        <v>0</v>
      </c>
      <c r="ET190">
        <f t="shared" si="325"/>
        <v>0</v>
      </c>
      <c r="EU190">
        <f t="shared" si="326"/>
        <v>0</v>
      </c>
      <c r="EV190">
        <f t="shared" si="327"/>
        <v>0</v>
      </c>
      <c r="EX190">
        <f t="shared" si="328"/>
        <v>5.9872020470736009</v>
      </c>
      <c r="EY190">
        <f t="shared" si="329"/>
        <v>14.968005117684001</v>
      </c>
      <c r="EZ190">
        <f t="shared" si="330"/>
        <v>0</v>
      </c>
      <c r="FA190">
        <f t="shared" si="331"/>
        <v>0</v>
      </c>
      <c r="FB190">
        <f t="shared" si="332"/>
        <v>0</v>
      </c>
      <c r="FC190">
        <f t="shared" si="333"/>
        <v>0</v>
      </c>
      <c r="FD190">
        <f t="shared" si="334"/>
        <v>0</v>
      </c>
      <c r="FE190">
        <f t="shared" si="335"/>
        <v>0</v>
      </c>
      <c r="FF190">
        <f t="shared" si="336"/>
        <v>0</v>
      </c>
      <c r="FG190">
        <f t="shared" si="337"/>
        <v>0</v>
      </c>
      <c r="FJ190">
        <f>IF($W$2=0,0,IF(BF190&lt;=0,0,('LED Curve'!$D$19*(BF190/$W$2)^3+'LED Curve'!$D$20*(BF190/$W$2)^2+'LED Curve'!$D$21*(BF190/$W$2)^1+'LED Curve'!$D$22)*$AC$2*$W$2))</f>
        <v>768.81612222285014</v>
      </c>
      <c r="FK190">
        <f>IF($W$3=0,0,IF(BG190&lt;=0,0,('LED Curve'!$D$19*(BG190/$W$3)^3+'LED Curve'!$D$20*(BG190/$W$3)^2+'LED Curve'!$D$21*(BG190/$W$3)^1+'LED Curve'!$D$22)*$AC$3*$W$3))</f>
        <v>1922.0403055571253</v>
      </c>
      <c r="FL190">
        <f>IF($W$4=0,0,IF(BH190&lt;=0,0,('LED Curve'!$D$19*(BH190/$W$4)^3+'LED Curve'!$D$20*(BH190/$W$4)^2+'LED Curve'!$D$21*(BH190/$W$4)^1+'LED Curve'!$D$22)*$AC$4*$W$4))</f>
        <v>0</v>
      </c>
      <c r="FM190">
        <f>IF($W$5=0,0,IF(BI190&lt;=0,0,('LED Curve'!$D$19*(BI190/$W$5)^3+'LED Curve'!$D$20*(BI190/$W$5)^2+'LED Curve'!$D$21*(BI190/$W$5)^1+'LED Curve'!$D$22)*$AC$5*$W$5))</f>
        <v>0</v>
      </c>
      <c r="FN190">
        <f>IF($W$6=0,0,IF(BJ190&lt;=0,0,('LED Curve'!$D$19*(BJ190/$W$6)^3+'LED Curve'!$D$20*(BJ190/$W$6)^2+'LED Curve'!$D$21*(BJ190/$W$6)^1+'LED Curve'!$D$22)*$AC$6*$W$6))</f>
        <v>0</v>
      </c>
      <c r="FO190">
        <f>IF($Z$2=0,0,IF(BK190&lt;=0,0,('LED Curve'!$D$19*(BK190/$Z$2)^3+'LED Curve'!$D$20*(BK190/$Z$2)^2+'LED Curve'!$D$21*(BK190/$Z$2)^1+'LED Curve'!$D$22)*$AE$2*$Z$2))</f>
        <v>0</v>
      </c>
      <c r="FP190">
        <f>IF($Z$3=0,0,IF(BL190&lt;=0,0,('LED Curve'!$D$19*(BL190/$Z$3)^3+'LED Curve'!$D$20*(BL190/$Z$3)^2+'LED Curve'!$D$21*(BL190/$Z$3)^1+'LED Curve'!$D$22)*$AE$3*$Z$3))</f>
        <v>0</v>
      </c>
      <c r="FQ190">
        <f>IF($Z$4=0,0,IF(BM190&lt;=0,0,('LED Curve'!$D$19*(BM190/$Z$4)^3+'LED Curve'!$D$20*(BM190/$Z$4)^2+'LED Curve'!$D$21*(BM190/$Z$4)^1+'LED Curve'!$D$22)*$AE$4*$Z$4))</f>
        <v>0</v>
      </c>
      <c r="FR190">
        <f>IF($Z$5=0,0,IF(BN190&lt;=0,0,('LED Curve'!$D$19*(BN190/$Z$5)^3+'LED Curve'!$D$20*(BN190/$Z$5)^2+'LED Curve'!$D$21*(BN190/$Z$5)^1+'LED Curve'!$D$22)*$AE$5*$Z$5))</f>
        <v>0</v>
      </c>
      <c r="FS190">
        <f>IF($Z$6=0,0,IF(BO190&lt;=0,0,('LED Curve'!$D$19*(BO190/$Z$6)^3+'LED Curve'!$D$20*(BO190/$Z$6)^2+'LED Curve'!$D$21*(BO190/$Z$6)^1+'LED Curve'!$D$22)*$AE$6*$Z$6))</f>
        <v>0</v>
      </c>
      <c r="FU190">
        <f>IF($W$2=0,0,IF(BQ190&lt;=0,0,('LED Curve'!$D$19*(BQ190/$W$2)^3+'LED Curve'!$D$20*(BQ190/$W$2)^2+'LED Curve'!$D$21*(BQ190/$W$2)^1+'LED Curve'!$D$22)*$AC$2*$W$2))</f>
        <v>775.29225952597255</v>
      </c>
      <c r="FV190">
        <f>IF($W$3=0,0,IF(BR190&lt;=0,0,('LED Curve'!$D$19*(BR190/$W$3)^3+'LED Curve'!$D$20*(BR190/$W$3)^2+'LED Curve'!$D$21*(BR190/$W$3)^1+'LED Curve'!$D$22)*$AC$3*$W$3))</f>
        <v>1938.2306488149313</v>
      </c>
      <c r="FW190">
        <f>IF($W$4=0,0,IF(BS190&lt;=0,0,('LED Curve'!$D$19*(BS190/$W$4)^3+'LED Curve'!$D$20*(BS190/$W$4)^2+'LED Curve'!$D$21*(BS190/$W$4)^1+'LED Curve'!$D$22)*$AC$4*$W$4))</f>
        <v>0</v>
      </c>
      <c r="FX190">
        <f>IF($W$5=0,0,IF(BT190&lt;=0,0,('LED Curve'!$D$19*(BT190/$W$5)^3+'LED Curve'!$D$20*(BT190/$W$5)^2+'LED Curve'!$D$21*(BT190/$W$5)^1+'LED Curve'!$D$22)*$AC$5*$W$5))</f>
        <v>0</v>
      </c>
      <c r="FY190">
        <f>IF($W$6=0,0,IF(BU190&lt;=0,0,('LED Curve'!$D$19*(BU190/$W$6)^3+'LED Curve'!$D$20*(BU190/$W$6)^2+'LED Curve'!$D$21*(BU190/$W$6)^1+'LED Curve'!$D$22)*$AC$6*$W$6))</f>
        <v>0</v>
      </c>
      <c r="FZ190">
        <f>IF($Z$2=0,0,IF(BV190&lt;=0,0,('LED Curve'!$D$19*(BV190/$Z$2)^3+'LED Curve'!$D$20*(BV190/$Z$2)^2+'LED Curve'!$D$21*(BV190/$Z$2)^1+'LED Curve'!$D$22)*$AE$2*$Z$2))</f>
        <v>0</v>
      </c>
      <c r="GA190">
        <f>IF($Z$3=0,0,IF(BW190&lt;=0,0,('LED Curve'!$D$19*(BW190/$Z$3)^3+'LED Curve'!$D$20*(BW190/$Z$3)^2+'LED Curve'!$D$21*(BW190/$Z$3)^1+'LED Curve'!$D$22)*$AE$3*$Z$3))</f>
        <v>0</v>
      </c>
      <c r="GB190">
        <f>IF($Z$4=0,0,IF(BX190&lt;=0,0,('LED Curve'!$D$19*(BX190/$Z$4)^3+'LED Curve'!$D$20*(BX190/$Z$4)^2+'LED Curve'!$D$21*(BX190/$Z$4)^1+'LED Curve'!$D$22)*$AE$4*$Z$4))</f>
        <v>0</v>
      </c>
      <c r="GC190">
        <f>IF($Z$5=0,0,IF(BY190&lt;=0,0,('LED Curve'!$D$19*(BY190/$Z$5)^3+'LED Curve'!$D$20*(BY190/$Z$5)^2+'LED Curve'!$D$21*(BY190/$Z$5)^1+'LED Curve'!$D$22)*$AE$5*$Z$5))</f>
        <v>0</v>
      </c>
      <c r="GD190">
        <f>IF($Z$6=0,0,IF(BZ190&lt;=0,0,('LED Curve'!$D$19*(BZ190/$Z$6)^3+'LED Curve'!$D$20*(BZ190/$Z$6)^2+'LED Curve'!$D$21*(BZ190/$Z$6)^1+'LED Curve'!$D$22)*$AE$6*$Z$6))</f>
        <v>0</v>
      </c>
      <c r="GF190">
        <f>IF($W$2=0,0,IF(CB190&lt;=0,0,('LED Curve'!$D$19*(CB190/$W$2)^3+'LED Curve'!$D$20*(CB190/$W$2)^2+'LED Curve'!$D$21*(CB190/$W$2)^1+'LED Curve'!$D$22)*$AC$2*$W$2))</f>
        <v>783.37992252640345</v>
      </c>
      <c r="GG190">
        <f>IF($W$3=0,0,IF(CC190&lt;=0,0,('LED Curve'!$D$19*(CC190/$W$3)^3+'LED Curve'!$D$20*(CC190/$W$3)^2+'LED Curve'!$D$21*(CC190/$W$3)^1+'LED Curve'!$D$22)*$AC$3*$W$3))</f>
        <v>1958.4498063160086</v>
      </c>
      <c r="GH190">
        <f>IF($W$4=0,0,IF(CD190&lt;=0,0,('LED Curve'!$D$19*(CD190/$W$4)^3+'LED Curve'!$D$20*(CD190/$W$4)^2+'LED Curve'!$D$21*(CD190/$W$4)^1+'LED Curve'!$D$22)*$AC$4*$W$4))</f>
        <v>0</v>
      </c>
      <c r="GI190">
        <f>IF($W$5=0,0,IF(CE190&lt;=0,0,('LED Curve'!$D$19*(CE190/$W$5)^3+'LED Curve'!$D$20*(CE190/$W$5)^2+'LED Curve'!$D$21*(CE190/$W$5)^1+'LED Curve'!$D$22)*$AC$5*$W$5))</f>
        <v>0</v>
      </c>
      <c r="GJ190">
        <f>IF($W$6=0,0,IF(CF190&lt;=0,0,('LED Curve'!$D$19*(CF190/$W$6)^3+'LED Curve'!$D$20*(CF190/$W$6)^2+'LED Curve'!$D$21*(CF190/$W$6)^1+'LED Curve'!$D$22)*$AC$6*$W$6))</f>
        <v>0</v>
      </c>
      <c r="GK190">
        <f>IF($Z$2=0,0,IF(CG190&lt;=0,0,('LED Curve'!$D$19*(CG190/$Z$2)^3+'LED Curve'!$D$20*(CG190/$Z$2)^2+'LED Curve'!$D$21*(CG190/$Z$2)^1+'LED Curve'!$D$22)*$AE$2*$Z$2))</f>
        <v>0</v>
      </c>
      <c r="GL190">
        <f>IF($Z$3=0,0,IF(CH190&lt;=0,0,('LED Curve'!$D$19*(CH190/$Z$3)^3+'LED Curve'!$D$20*(CH190/$Z$3)^2+'LED Curve'!$D$21*(CH190/$Z$3)^1+'LED Curve'!$D$22)*$AE$3*$Z$3))</f>
        <v>0</v>
      </c>
      <c r="GM190">
        <f>IF($Z$4=0,0,IF(CI190&lt;=0,0,('LED Curve'!$D$19*(CI190/$Z$4)^3+'LED Curve'!$D$20*(CI190/$Z$4)^2+'LED Curve'!$D$21*(CI190/$Z$4)^1+'LED Curve'!$D$22)*$AE$4*$Z$4))</f>
        <v>0</v>
      </c>
      <c r="GN190">
        <f>IF($Z$5=0,0,IF(CJ190&lt;=0,0,('LED Curve'!$D$19*(CJ190/$Z$5)^3+'LED Curve'!$D$20*(CJ190/$Z$5)^2+'LED Curve'!$D$21*(CJ190/$Z$5)^1+'LED Curve'!$D$22)*$AE$5*$Z$5))</f>
        <v>0</v>
      </c>
      <c r="GO190">
        <f>IF($Z$6=0,0,IF(CK190&lt;=0,0,('LED Curve'!$D$19*(CK190/$Z$6)^3+'LED Curve'!$D$20*(CK190/$Z$6)^2+'LED Curve'!$D$21*(CK190/$Z$6)^1+'LED Curve'!$D$22)*$AE$6*$Z$6))</f>
        <v>0</v>
      </c>
      <c r="GQ190">
        <f t="shared" si="338"/>
        <v>2690.8564277799755</v>
      </c>
      <c r="GR190">
        <f t="shared" si="266"/>
        <v>925.96054236239752</v>
      </c>
      <c r="GS190">
        <f t="shared" si="339"/>
        <v>2713.522908340904</v>
      </c>
      <c r="GT190">
        <f t="shared" si="267"/>
        <v>405.2969915017884</v>
      </c>
      <c r="GU190">
        <f t="shared" si="340"/>
        <v>2741.8297288424119</v>
      </c>
      <c r="GV190">
        <f t="shared" si="268"/>
        <v>179.71768428407449</v>
      </c>
    </row>
    <row r="191" spans="1:204" ht="16.899999999999999">
      <c r="A191">
        <v>180</v>
      </c>
      <c r="B191">
        <f t="shared" si="229"/>
        <v>5.859375E-3</v>
      </c>
      <c r="C191" s="50">
        <f t="shared" si="230"/>
        <v>121.27795431737546</v>
      </c>
      <c r="D191" s="50">
        <f t="shared" si="231"/>
        <v>134.90883813041717</v>
      </c>
      <c r="E191" s="50">
        <f t="shared" si="232"/>
        <v>148.53972194345889</v>
      </c>
      <c r="G191" s="52">
        <f t="shared" si="233"/>
        <v>1.9250468939265946</v>
      </c>
      <c r="H191" s="52">
        <f t="shared" si="234"/>
        <v>2.1414101290542407</v>
      </c>
      <c r="I191" s="52">
        <f t="shared" si="235"/>
        <v>2.3577733641818868</v>
      </c>
      <c r="J191" s="52">
        <f>IF(C191&lt;Calculation!D$19,0,G191)</f>
        <v>1.9250468939265946</v>
      </c>
      <c r="K191" s="52">
        <f>IF(D191&lt;Calculation!D$19,0,H191)</f>
        <v>2.1414101290542407</v>
      </c>
      <c r="L191" s="52">
        <f>IF(E191&lt;Calculation!D$19,0,I191)</f>
        <v>2.3577733641818868</v>
      </c>
      <c r="M191" s="52">
        <f>IF(IF(C191&lt;Calculation!D$19,0,C191*(R$3/(R$2+R$3)))&gt;0,$H$2*SIN(2*PI()*$E$2*B191)+$H$5,0)</f>
        <v>1.9414513884179674</v>
      </c>
      <c r="N191" s="52">
        <f>IF(IF(D191&lt;Calculation!D$19,0,D191*(R$3/(R$2+R$3)))&gt;0,$J$2*SIN(2*PI()*$E$2*B191)+$J$5,0)</f>
        <v>1.9636867168185035</v>
      </c>
      <c r="O191" s="52">
        <f>IF(IF(E191&lt;Calculation!D$19,0,E191*(R$3/(R$2+R$3)))&gt;0,$L$2*SIN(2*PI()*$E$2*B191)+$L$5,0)</f>
        <v>1.9924694708669362</v>
      </c>
      <c r="Q191" s="55">
        <f>(M191/Design!C$43)*10^3</f>
        <v>215.71682093532971</v>
      </c>
      <c r="R191" s="55">
        <f>(N191/Design!C$43)*10^3</f>
        <v>218.18741297983371</v>
      </c>
      <c r="S191" s="55">
        <f>(O191/Design!C$43)*10^3</f>
        <v>221.38549676299291</v>
      </c>
      <c r="U191" s="55">
        <f>(($H$2*SIN(2*PI()*$E$2*B191)+$H$5)/Design!C$43)*10^3</f>
        <v>215.71682093532971</v>
      </c>
      <c r="V191" s="55">
        <f>(($J$2*SIN(2*PI()*$E$2*B191)+$J$5)/Design!C$43)*10^3</f>
        <v>218.18741297983371</v>
      </c>
      <c r="W191" s="55">
        <f>(($L$2*SIN(2*PI()*$E$2*B191)+$L$5)/Design!C$43)*10^3</f>
        <v>221.38549676299291</v>
      </c>
      <c r="Y191" s="99">
        <f>IF(C191&lt;('LED Curve'!$D$14*(U191/$W$2)^3+'LED Curve'!$D$15*(U191/$W$2)^2+'LED Curve'!$D$16*(U191/$W$2)^1+'LED Curve'!$D$17)*$AC$2+((R$5-1)*Design!C$18),0,         ('LED Curve'!$D$14*(U191/$W$2)^3+'LED Curve'!$D$15*(U191/$W$2)^2+'LED Curve'!$D$16*(U191/$W$2)^1+'LED Curve'!$D$17)*$AC$2)</f>
        <v>26.665429302331599</v>
      </c>
      <c r="Z191" s="99">
        <f>IF(Y191=0,0,IF(C191&lt;Y191+('LED Curve'!$D$14*(U191/$W$3)^3+'LED Curve'!$D$15*(U191/$W$3)^2+'LED Curve'!$D$16*(U191/$W$3)^1+'LED Curve'!$D$17)*$AC$3+((R$5-2)*Design!C$18),0,         ('LED Curve'!$D$14*(U191/$W$3)^3+'LED Curve'!$D$15*(U191/$W$3)^2+'LED Curve'!$D$16*(U191/$W$3)^1+'LED Curve'!$D$17)*$AC$3))</f>
        <v>66.663573255828993</v>
      </c>
      <c r="AA191" s="99">
        <f>IF(Z191=0,0,IF(C191&lt;(SUM(Y191:Z191)+('LED Curve'!$D$14*(U191/$W$4)^3+'LED Curve'!$D$15*(U191/$W$4)^2+'LED Curve'!$D$16*(U191/$W$4)^1+'LED Curve'!$D$17)*$AC$4+((R$5-3)*Design!C$18)),0,         ('LED Curve'!$D$14*(U191/$W$4)^3+'LED Curve'!$D$15*(U191/$W$4)^2+'LED Curve'!$D$16*(U191/$W$4)^1+'LED Curve'!$D$17)*$AC$4))</f>
        <v>0</v>
      </c>
      <c r="AB191" s="99">
        <f>IF(AA191=0,0,IF(C191&lt;(SUM(Y191:AA191)+('LED Curve'!$D$14*(U191/$W$5)^3+'LED Curve'!$D$15*(U191/$W$5)^2+'LED Curve'!$D$16*(U191/$W$5)^1+'LED Curve'!$D$17)*$AC$5+((R$5-4)*Design!C$18)),0,         ('LED Curve'!$D$14*(U191/$W$5)^3+'LED Curve'!$D$15*(U191/$W$5)^2+'LED Curve'!$D$16*(U191/$W$5)^1+'LED Curve'!$D$17)*$AC$5))</f>
        <v>0</v>
      </c>
      <c r="AC191" s="99">
        <f>IF(AB191=0,0,IF(C191&lt;(SUM(Y191:AB191)+ ('LED Curve'!$D$14*(U191/$W$6)^3+'LED Curve'!$D$15*(U191/$W$6)^2+'LED Curve'!$D$16*(U191/$W$6)^1+'LED Curve'!$D$17)*$AC$6+((R$5-5)*Design!C$18)),0,         ('LED Curve'!$D$14*(U191/$W$6)^3+'LED Curve'!$D$15*(U191/$W$6)^2+'LED Curve'!$D$16*(U191/$W$6)^1+'LED Curve'!$D$17)*$AC$6))</f>
        <v>0</v>
      </c>
      <c r="AD191" s="99">
        <f>IF(AC191=0,0,IF(C191&lt;(SUM(Y191:AC191)+('LED Curve'!$D$14*(U191/$Z$2)^3+'LED Curve'!$D$15*(U191/$Z$2)^2+'LED Curve'!$D$16*(U191/$Z$2)^1+'LED Curve'!$D$17)*$AE$2+((R$5-6)*Design!C$18)),0,         ('LED Curve'!$D$14*(U191/$Z$2)^3+'LED Curve'!$D$15*(U191/$Z$2)^2+'LED Curve'!$D$16*(U191/$Z$2)^1+'LED Curve'!$D$17)*$AE$2))</f>
        <v>0</v>
      </c>
      <c r="AE191" s="99">
        <f>IF(AD191=0,0,IF(C191&lt;(SUM(Y191:AD191)+('LED Curve'!$D$14*(U191/$Z$3)^3+'LED Curve'!$D$15*(U191/$Z$3)^2+'LED Curve'!$D$16*(U191/$Z$3)^1+'LED Curve'!$D$17)*$AE$3+((R$5-7)*Design!C$18)),0,         ('LED Curve'!$D$14*(U191/$Z$3)^3+'LED Curve'!$D$15*(U191/$Z$3)^2+'LED Curve'!$D$16*(U191/$Z$3)^1+'LED Curve'!$D$17)*$AE$3))</f>
        <v>0</v>
      </c>
      <c r="AF191" s="99">
        <f>IF(AE191=0,0,IF(C191&lt;(SUM(Y191:AE191)+('LED Curve'!$D$14*(U191/$Z$4)^3+'LED Curve'!$D$15*(U191/$Z$4)^2+'LED Curve'!$D$16*(U191/$Z$4)^1+'LED Curve'!$D$17)*$AE$4+((R$5-8)*Design!C$18)),0,         ('LED Curve'!$D$14*(U191/$Z$4)^3+'LED Curve'!$D$15*(U191/$Z$4)^2+'LED Curve'!$D$16*(U191/$Z$4)^1+'LED Curve'!$D$17)*$AE$4))</f>
        <v>0</v>
      </c>
      <c r="AG191" s="99">
        <f>IF(AF191=0,0,IF(C191&lt;(SUM(Y191:AF191)+('LED Curve'!$D$14*(U191/$Z$5)^3+'LED Curve'!$D$15*(U191/$Z$5)^2+'LED Curve'!$D$16*(U191/$Z$5)^1+'LED Curve'!$D$17)*$AE$5+((R$5-9)*Design!C$18)),0,         ('LED Curve'!$D$14*(U191/$Z$5)^3+'LED Curve'!$D$15*(U191/$Z$5)^2+'LED Curve'!$D$16*(U191/$Z$5)^1+'LED Curve'!$D$17)*$AE$5))</f>
        <v>0</v>
      </c>
      <c r="AH191" s="99">
        <f>IF(AG191=0,0,IF(C191&lt;(SUM(Y191:AG191)+('LED Curve'!$D$14*(U191/$Z$6)^3+'LED Curve'!$D$15*(U191/$Z$6)^2+'LED Curve'!$D$16*(U191/$Z$6)^1+'LED Curve'!$D$17)*$AE$6+((R$5-10)*Design!C$18)),0,         ('LED Curve'!$D$14*(U191/$Z$6)^3+'LED Curve'!$D$15*(U191/$Z$6)^2+'LED Curve'!$D$16*(U191/$Z$6)^1+'LED Curve'!$D$17)*$AE$6))</f>
        <v>0</v>
      </c>
      <c r="AI191">
        <f t="shared" si="269"/>
        <v>93.329002558160596</v>
      </c>
      <c r="AJ191" s="57">
        <f>IF(D191&lt;('LED Curve'!$D$14*(V191/$W$2)^3+'LED Curve'!$D$15*(V191/$W$2)^2+'LED Curve'!$D$16*(V191/$W$2)^1+'LED Curve'!$D$17)*$AC$2+((R$5-1)*Design!C$18),0,         ('LED Curve'!$D$14*(V191/$W$2)^3+'LED Curve'!$D$15*(V191/$W$2)^2+'LED Curve'!$D$16*(V191/$W$2)^1+'LED Curve'!$D$17)*$AC$2)</f>
        <v>26.69460270309018</v>
      </c>
      <c r="AK191" s="57">
        <f>IF(AJ191=0,0,IF(D191&lt;AJ191+('LED Curve'!$D$14*(V191/$W$3)^3+'LED Curve'!$D$15*(V191/$W$3)^2+'LED Curve'!$D$16*(V191/$W$3)^1+'LED Curve'!$D$17)*$AC$3+((R$5-1)*Design!C$18),0,         ('LED Curve'!$D$14*(V191/$W$3)^3+'LED Curve'!$D$15*(V191/$W$3)^2+'LED Curve'!$D$16*(V191/$W$3)^1+'LED Curve'!$D$17)*$AC$3))</f>
        <v>66.736506757725451</v>
      </c>
      <c r="AL191" s="57">
        <f>IF(AK191=0,0,IF(D191&lt;(SUM(AJ191:AK191)+('LED Curve'!$D$14*(V191/$W$4)^3+'LED Curve'!$D$15*(V191/$W$4)^2+'LED Curve'!$D$16*(V191/$W$4)^1+'LED Curve'!$D$17)*$AC$4+((R$5-1)*Design!C$18)),0,         ('LED Curve'!$D$14*(V191/$W$4)^3+'LED Curve'!$D$15*(V191/$W$4)^2+'LED Curve'!$D$16*(V191/$W$4)^1+'LED Curve'!$D$17)*$AC$4))</f>
        <v>0</v>
      </c>
      <c r="AM191" s="57">
        <f>IF(AL191=0,0,IF(D191&lt;(SUM(AJ191:AL191)+('LED Curve'!$D$14*(V191/$W$5)^3+'LED Curve'!$D$15*(V191/$W$5)^2+'LED Curve'!$D$16*(V191/$W$5)^1+'LED Curve'!$D$17)*$AC$5+((R$5-1)*Design!C$18)),0,         ('LED Curve'!$D$14*(V191/$W$5)^3+'LED Curve'!$D$15*(V191/$W$5)^2+'LED Curve'!$D$16*(V191/$W$5)^1+'LED Curve'!$D$17)*$AC$5))</f>
        <v>0</v>
      </c>
      <c r="AN191" s="57">
        <f>IF(AM191=0,0,IF(D191&lt;(SUM(AJ191:AM191)+ ('LED Curve'!$D$14*(V191/$W$6)^3+'LED Curve'!$D$15*(V191/$W$6)^2+'LED Curve'!$D$16*(V191/$W$6)^1+'LED Curve'!$D$17)*$AC$6+((R$5-1)*Design!C$18)),0,         ('LED Curve'!$D$14*(V191/$W$6)^3+'LED Curve'!$D$15*(V191/$W$6)^2+'LED Curve'!$D$16*(V191/$W$6)^1+'LED Curve'!$D$17)*$AC$6))</f>
        <v>0</v>
      </c>
      <c r="AO191" s="57">
        <f>IF(AN191=0,0,IF(D191&lt;(SUM(AJ191:AN191)+('LED Curve'!$D$14*(V191/$Z$2)^3+'LED Curve'!$D$15*(V191/$Z$2)^2+'LED Curve'!$D$16*(V191/$Z$2)^1+'LED Curve'!$D$17)*$AE$2+((R$5-1)*Design!C$18)),0,         ('LED Curve'!$D$14*(V191/$Z$2)^3+'LED Curve'!$D$15*(V191/$Z$2)^2+'LED Curve'!$D$16*(V191/$Z$2)^1+'LED Curve'!$D$17)*$AE$2))</f>
        <v>0</v>
      </c>
      <c r="AP191" s="57">
        <f>IF(AO191=0,0,IF(D191&lt;(SUM(AJ191:AO191)+('LED Curve'!$D$14*(V191/$Z$3)^3+'LED Curve'!$D$15*(V191/$Z$3)^2+'LED Curve'!$D$16*(V191/$Z$3)^1+'LED Curve'!$D$17)*$AE$3+((R$5-1)*Design!C$18)),0,         ('LED Curve'!$D$14*(V191/$Z$3)^3+'LED Curve'!$D$15*(V191/$Z$3)^2+'LED Curve'!$D$16*(V191/$Z$3)^1+'LED Curve'!$D$17)*$AE$3))</f>
        <v>0</v>
      </c>
      <c r="AQ191" s="57">
        <f>IF(AP191=0,0,IF(D191&lt;(SUM(AJ191:AP191)+('LED Curve'!$D$14*(V191/$Z$4)^3+'LED Curve'!$D$15*(V191/$Z$4)^2+'LED Curve'!$D$16*(V191/$Z$4)^1+'LED Curve'!$D$17)*$AE$4+((R$5-1)*Design!C$18)),0,         ('LED Curve'!$D$14*(V191/$Z$4)^3+'LED Curve'!$D$15*(V191/$Z$4)^2+'LED Curve'!$D$16*(V191/$Z$4)^1+'LED Curve'!$D$17)*$AE$4))</f>
        <v>0</v>
      </c>
      <c r="AR191" s="57">
        <f>IF(AQ191=0,0,IF(D191&lt;(SUM(AJ191:AQ191)+('LED Curve'!$D$14*(V191/$Z$5)^3+'LED Curve'!$D$15*(V191/$Z$5)^2+'LED Curve'!$D$16*(V191/$Z$5)^1+'LED Curve'!$D$17)*$AE$5+((R$5-1)*Design!C$18)),0,         ('LED Curve'!$D$14*(V191/$Z$5)^3+'LED Curve'!$D$15*(V191/$Z$5)^2+'LED Curve'!$D$16*(V191/$Z$5)^1+'LED Curve'!$D$17)*$AE$5))</f>
        <v>0</v>
      </c>
      <c r="AS191" s="57">
        <f>IF(AR191=0,0,IF(D191&lt;(SUM(AJ191:AR191)+('LED Curve'!$D$14*(V191/$Z$6)^3+'LED Curve'!$D$15*(V191/$Z$6)^2+'LED Curve'!$D$16*(V191/$Z$6)^1+'LED Curve'!$D$17)*$AE$6+((R$5-1)*Design!C$18)),0,         ('LED Curve'!$D$14*(V191/$Z$6)^3+'LED Curve'!$D$15*(V191/$Z$6)^2+'LED Curve'!$D$16*(V191/$Z$6)^1+'LED Curve'!$D$17)*$AE$6))</f>
        <v>0</v>
      </c>
      <c r="AU191" s="59">
        <f>IF(E191&lt;('LED Curve'!$D$14*(W191/$W$2)^3+'LED Curve'!$D$15*(W191/$W$2)^2+'LED Curve'!$D$16*(W191/$W$2)^1+'LED Curve'!$D$17)*$AC$2+((R$5-1)*Design!C$18),0,         ('LED Curve'!$D$14*(W191/$W$2)^3+'LED Curve'!$D$15*(W191/$W$2)^2+'LED Curve'!$D$16*(W191/$W$2)^1+'LED Curve'!$D$17)*$AC$2)</f>
        <v>26.730452380491744</v>
      </c>
      <c r="AV191" s="59">
        <f>IF(AU191=0,0,IF(E191&lt;AU191+('LED Curve'!$D$14*(W191/$W$3)^3+'LED Curve'!$D$15*(W191/$W$3)^2+'LED Curve'!$D$16*(W191/$W$3)^1+'LED Curve'!$D$17)*$AC$3+((R$5-2)*Design!C$18),0,         ('LED Curve'!$D$14*(W191/$W$3)^3+'LED Curve'!$D$15*(W191/$W$3)^2+'LED Curve'!$D$16*(W191/$W$3)^1+'LED Curve'!$D$17)*$AC$3))</f>
        <v>66.826130951229359</v>
      </c>
      <c r="AW191" s="59">
        <f>IF(AV191=0,0,IF(E191&lt;(SUM(AU191:AV191)+('LED Curve'!$D$14*(W191/$W$4)^3+'LED Curve'!$D$15*(W191/$W$4)^2+'LED Curve'!$D$16*(W191/$W$4)^1+'LED Curve'!$D$17)*$AC$4+((R$5-3)*Design!C$18)),0,         ('LED Curve'!$D$14*(W191/$W$4)^3+'LED Curve'!$D$15*(W191/$W$4)^2+'LED Curve'!$D$16*(W191/$W$4)^1+'LED Curve'!$D$17)*$AC$4))</f>
        <v>0</v>
      </c>
      <c r="AX191" s="59">
        <f>IF(AW191=0,0,IF(E191&lt;(SUM(AU191:AW191)+('LED Curve'!$D$14*(W191/$W$5)^3+'LED Curve'!$D$15*(W191/$W$5)^2+'LED Curve'!$D$16*(W191/$W$5)^1+'LED Curve'!$D$17)*$AC$5+((R$5-4)*Design!C$18)),0,         ('LED Curve'!$D$14*(W191/$W$5)^3+'LED Curve'!$D$15*(W191/$W$5)^2+'LED Curve'!$D$16*(W191/$W$5)^1+'LED Curve'!$D$17)*$AC$5))</f>
        <v>0</v>
      </c>
      <c r="AY191" s="59">
        <f>IF(AX191=0,0,IF(E191&lt;(SUM(AU191:AX191)+ ('LED Curve'!$D$14*(W191/$W$6)^3+'LED Curve'!$D$15*(W191/$W$6)^2+'LED Curve'!$D$16*(W191/$W$6)^1+'LED Curve'!$D$17)*$AC$6+((R$5-5)*Design!C$18)),0,         ('LED Curve'!$D$14*(W191/$W$6)^3+'LED Curve'!$D$15*(W191/$W$6)^2+'LED Curve'!$D$16*(W191/$W$6)^1+'LED Curve'!$D$17)*$AC$6))</f>
        <v>0</v>
      </c>
      <c r="AZ191" s="59">
        <f>IF(AY191=0,0,IF(E191&lt;(SUM(AU191:AY191)+('LED Curve'!$D$14*(W191/$Z$2)^3+'LED Curve'!$D$15*(W191/$Z$2)^2+'LED Curve'!$D$16*(W191/$Z$2)^1+'LED Curve'!$D$17)*$AE$2+((R$5-6)*Design!C$18)),0,         ('LED Curve'!$D$14*(W191/$Z$2)^3+'LED Curve'!$D$15*(W191/$Z$2)^2+'LED Curve'!$D$16*(W191/$Z$2)^1+'LED Curve'!$D$17)*$AE$2))</f>
        <v>0</v>
      </c>
      <c r="BA191" s="59">
        <f>IF(AZ191=0,0,IF(E191&lt;(SUM(AU191:AZ191)+('LED Curve'!$D$14*(W191/$Z$3)^3+'LED Curve'!$D$15*(W191/$Z$3)^2+'LED Curve'!$D$16*(W191/$Z$3)^1+'LED Curve'!$D$17)*$AE$3+((R$5-7)*Design!C$18)),0,         ('LED Curve'!$D$14*(W191/$Z$3)^3+'LED Curve'!$D$15*(W191/$Z$3)^2+'LED Curve'!$D$16*(W191/$Z$3)^1+'LED Curve'!$D$17)*$AE$3))</f>
        <v>0</v>
      </c>
      <c r="BB191" s="59">
        <f>IF(BA191=0,0,IF(E191&lt;(SUM(AU191:BA191)+('LED Curve'!$D$14*(W191/$Z$4)^3+'LED Curve'!$D$15*(W191/$Z$4)^2+'LED Curve'!$D$16*(W191/$Z$4)^1+'LED Curve'!$D$17)*$AE$4+((R$5-8)*Design!C$18)),0,         ('LED Curve'!$D$14*(W191/$Z$4)^3+'LED Curve'!$D$15*(W191/$Z$4)^2+'LED Curve'!$D$16*(W191/$Z$4)^1+'LED Curve'!$D$17)*$AE$4))</f>
        <v>0</v>
      </c>
      <c r="BC191" s="59">
        <f>IF(BB191=0,0,IF(E191&lt;(SUM(AU191:BB191)+('LED Curve'!$D$14*(W191/$Z$5)^3+'LED Curve'!$D$15*(W191/$Z$5)^2+'LED Curve'!$D$16*(W191/$Z$5)^1+'LED Curve'!$D$17)*$AE$5+((R$5-9)*Design!C$18)),0,         ('LED Curve'!$D$14*(W191/$Z$5)^3+'LED Curve'!$D$15*(W191/$Z$5)^2+'LED Curve'!$D$16*(W191/$Z$5)^1+'LED Curve'!$D$17)*$AE$5))</f>
        <v>0</v>
      </c>
      <c r="BD191" s="59">
        <f>IF(BC191=0,0,IF(E191&lt;(SUM(AU191:BC191)+('LED Curve'!$D$14*(W191/$Z$6)^3+'LED Curve'!$D$15*(W191/$Z$6)^2+'LED Curve'!$D$16*(W191/$Z$6)^1+'LED Curve'!$D$17)*$AE$6+((R$5-10)*Design!C$18)),0,         ('LED Curve'!$D$14*(W191/$Z$6)^3+'LED Curve'!$D$15*(W191/$Z$6)^2+'LED Curve'!$D$16*(W191/$Z$6)^1+'LED Curve'!$D$17)*$AE$6))</f>
        <v>0</v>
      </c>
      <c r="BE191">
        <f t="shared" si="270"/>
        <v>93.5565833317211</v>
      </c>
      <c r="BF191" s="64">
        <f t="shared" si="236"/>
        <v>215.71682093532971</v>
      </c>
      <c r="BG191" s="64">
        <f t="shared" si="237"/>
        <v>215.71682093532971</v>
      </c>
      <c r="BH191" s="64">
        <f t="shared" si="238"/>
        <v>0</v>
      </c>
      <c r="BI191" s="64">
        <f t="shared" si="239"/>
        <v>0</v>
      </c>
      <c r="BJ191" s="64">
        <f t="shared" si="240"/>
        <v>0</v>
      </c>
      <c r="BK191" s="64">
        <f t="shared" si="241"/>
        <v>0</v>
      </c>
      <c r="BL191" s="64">
        <f t="shared" si="242"/>
        <v>0</v>
      </c>
      <c r="BM191" s="64">
        <f t="shared" si="243"/>
        <v>0</v>
      </c>
      <c r="BN191" s="64">
        <f t="shared" si="244"/>
        <v>0</v>
      </c>
      <c r="BO191" s="64">
        <f t="shared" si="245"/>
        <v>0</v>
      </c>
      <c r="BQ191" s="67">
        <f t="shared" si="246"/>
        <v>218.18741297983371</v>
      </c>
      <c r="BR191" s="67">
        <f t="shared" si="247"/>
        <v>218.18741297983371</v>
      </c>
      <c r="BS191" s="67">
        <f t="shared" si="248"/>
        <v>0</v>
      </c>
      <c r="BT191" s="67">
        <f t="shared" si="249"/>
        <v>0</v>
      </c>
      <c r="BU191" s="67">
        <f t="shared" si="250"/>
        <v>0</v>
      </c>
      <c r="BV191" s="67">
        <f t="shared" si="251"/>
        <v>0</v>
      </c>
      <c r="BW191" s="67">
        <f t="shared" si="252"/>
        <v>0</v>
      </c>
      <c r="BX191" s="67">
        <f t="shared" si="253"/>
        <v>0</v>
      </c>
      <c r="BY191" s="67">
        <f t="shared" si="254"/>
        <v>0</v>
      </c>
      <c r="BZ191" s="67">
        <f t="shared" si="255"/>
        <v>0</v>
      </c>
      <c r="CB191" s="70">
        <f t="shared" si="256"/>
        <v>221.38549676299291</v>
      </c>
      <c r="CC191" s="70">
        <f t="shared" si="257"/>
        <v>221.38549676299291</v>
      </c>
      <c r="CD191" s="70">
        <f t="shared" si="258"/>
        <v>0</v>
      </c>
      <c r="CE191" s="70">
        <f t="shared" si="259"/>
        <v>0</v>
      </c>
      <c r="CF191" s="70">
        <f t="shared" si="260"/>
        <v>0</v>
      </c>
      <c r="CG191" s="70">
        <f t="shared" si="261"/>
        <v>0</v>
      </c>
      <c r="CH191" s="70">
        <f t="shared" si="262"/>
        <v>0</v>
      </c>
      <c r="CI191" s="70">
        <f t="shared" si="263"/>
        <v>0</v>
      </c>
      <c r="CJ191" s="70">
        <f t="shared" si="264"/>
        <v>0</v>
      </c>
      <c r="CK191" s="70">
        <f t="shared" si="265"/>
        <v>0</v>
      </c>
      <c r="CL191">
        <f t="shared" si="271"/>
        <v>442.77099352598583</v>
      </c>
      <c r="CM191" s="64">
        <f t="shared" si="272"/>
        <v>215.71682093532971</v>
      </c>
      <c r="CN191" s="64">
        <f t="shared" si="273"/>
        <v>215.71682093532971</v>
      </c>
      <c r="CO191" s="64">
        <f t="shared" si="274"/>
        <v>0</v>
      </c>
      <c r="CP191" s="64">
        <f t="shared" si="275"/>
        <v>0</v>
      </c>
      <c r="CQ191" s="64">
        <f t="shared" si="276"/>
        <v>0</v>
      </c>
      <c r="CR191" s="64">
        <f t="shared" si="277"/>
        <v>0</v>
      </c>
      <c r="CS191" s="64">
        <f t="shared" si="278"/>
        <v>0</v>
      </c>
      <c r="CT191" s="64">
        <f t="shared" si="279"/>
        <v>0</v>
      </c>
      <c r="CU191" s="64">
        <f t="shared" si="280"/>
        <v>0</v>
      </c>
      <c r="CV191" s="64">
        <f t="shared" si="281"/>
        <v>0</v>
      </c>
      <c r="CX191" s="103">
        <f t="shared" si="282"/>
        <v>218.18741297983371</v>
      </c>
      <c r="CY191" s="103">
        <f t="shared" si="283"/>
        <v>218.18741297983371</v>
      </c>
      <c r="CZ191" s="103">
        <f t="shared" si="284"/>
        <v>0</v>
      </c>
      <c r="DA191" s="103">
        <f t="shared" si="285"/>
        <v>0</v>
      </c>
      <c r="DB191" s="103">
        <f t="shared" si="286"/>
        <v>0</v>
      </c>
      <c r="DC191" s="103">
        <f t="shared" si="287"/>
        <v>0</v>
      </c>
      <c r="DD191" s="103">
        <f t="shared" si="288"/>
        <v>0</v>
      </c>
      <c r="DE191" s="103">
        <f t="shared" si="289"/>
        <v>0</v>
      </c>
      <c r="DF191" s="103">
        <f t="shared" si="290"/>
        <v>0</v>
      </c>
      <c r="DG191" s="103">
        <f t="shared" si="291"/>
        <v>0</v>
      </c>
      <c r="DI191" s="70">
        <f t="shared" si="292"/>
        <v>221.38549676299291</v>
      </c>
      <c r="DJ191" s="70">
        <f t="shared" si="293"/>
        <v>221.38549676299291</v>
      </c>
      <c r="DK191" s="70">
        <f t="shared" si="294"/>
        <v>0</v>
      </c>
      <c r="DL191" s="70">
        <f t="shared" si="295"/>
        <v>0</v>
      </c>
      <c r="DM191" s="70">
        <f t="shared" si="296"/>
        <v>0</v>
      </c>
      <c r="DN191" s="70">
        <f t="shared" si="297"/>
        <v>0</v>
      </c>
      <c r="DO191" s="70">
        <f t="shared" si="298"/>
        <v>0</v>
      </c>
      <c r="DP191" s="70">
        <f t="shared" si="299"/>
        <v>0</v>
      </c>
      <c r="DQ191" s="70">
        <f t="shared" si="300"/>
        <v>0</v>
      </c>
      <c r="DR191" s="70">
        <f t="shared" si="301"/>
        <v>0</v>
      </c>
      <c r="DT191">
        <f t="shared" si="302"/>
        <v>26.16169475488438</v>
      </c>
      <c r="DU191">
        <f t="shared" si="303"/>
        <v>29.43541037979087</v>
      </c>
      <c r="DV191">
        <f t="shared" si="304"/>
        <v>32.884540131489487</v>
      </c>
      <c r="DX191">
        <f t="shared" si="305"/>
        <v>1.575587913871993</v>
      </c>
      <c r="DY191">
        <f t="shared" si="306"/>
        <v>1.5909828080804951</v>
      </c>
      <c r="DZ191">
        <f t="shared" si="307"/>
        <v>1.6081802517660655</v>
      </c>
      <c r="EB191">
        <f t="shared" si="308"/>
        <v>5.7521816379747595</v>
      </c>
      <c r="EC191">
        <f t="shared" si="309"/>
        <v>14.380454094936898</v>
      </c>
      <c r="ED191">
        <f t="shared" si="310"/>
        <v>0</v>
      </c>
      <c r="EE191">
        <f t="shared" si="311"/>
        <v>0</v>
      </c>
      <c r="EF191">
        <f t="shared" si="312"/>
        <v>0</v>
      </c>
      <c r="EG191">
        <f t="shared" si="313"/>
        <v>0</v>
      </c>
      <c r="EH191">
        <f t="shared" si="314"/>
        <v>0</v>
      </c>
      <c r="EI191">
        <f t="shared" si="315"/>
        <v>0</v>
      </c>
      <c r="EJ191">
        <f t="shared" si="316"/>
        <v>0</v>
      </c>
      <c r="EK191">
        <f t="shared" si="317"/>
        <v>0</v>
      </c>
      <c r="EM191">
        <f t="shared" si="318"/>
        <v>5.8244263043117224</v>
      </c>
      <c r="EN191">
        <f t="shared" si="319"/>
        <v>14.561065760779305</v>
      </c>
      <c r="EO191">
        <f t="shared" si="320"/>
        <v>0</v>
      </c>
      <c r="EP191">
        <f t="shared" si="321"/>
        <v>0</v>
      </c>
      <c r="EQ191">
        <f t="shared" si="322"/>
        <v>0</v>
      </c>
      <c r="ER191">
        <f t="shared" si="323"/>
        <v>0</v>
      </c>
      <c r="ES191">
        <f t="shared" si="324"/>
        <v>0</v>
      </c>
      <c r="ET191">
        <f t="shared" si="325"/>
        <v>0</v>
      </c>
      <c r="EU191">
        <f t="shared" si="326"/>
        <v>0</v>
      </c>
      <c r="EV191">
        <f t="shared" si="327"/>
        <v>0</v>
      </c>
      <c r="EX191">
        <f t="shared" si="328"/>
        <v>5.9177344789546913</v>
      </c>
      <c r="EY191">
        <f t="shared" si="329"/>
        <v>14.794336197386729</v>
      </c>
      <c r="EZ191">
        <f t="shared" si="330"/>
        <v>0</v>
      </c>
      <c r="FA191">
        <f t="shared" si="331"/>
        <v>0</v>
      </c>
      <c r="FB191">
        <f t="shared" si="332"/>
        <v>0</v>
      </c>
      <c r="FC191">
        <f t="shared" si="333"/>
        <v>0</v>
      </c>
      <c r="FD191">
        <f t="shared" si="334"/>
        <v>0</v>
      </c>
      <c r="FE191">
        <f t="shared" si="335"/>
        <v>0</v>
      </c>
      <c r="FF191">
        <f t="shared" si="336"/>
        <v>0</v>
      </c>
      <c r="FG191">
        <f t="shared" si="337"/>
        <v>0</v>
      </c>
      <c r="FJ191">
        <f>IF($W$2=0,0,IF(BF191&lt;=0,0,('LED Curve'!$D$19*(BF191/$W$2)^3+'LED Curve'!$D$20*(BF191/$W$2)^2+'LED Curve'!$D$21*(BF191/$W$2)^1+'LED Curve'!$D$22)*$AC$2*$W$2))</f>
        <v>764.04939883882093</v>
      </c>
      <c r="FK191">
        <f>IF($W$3=0,0,IF(BG191&lt;=0,0,('LED Curve'!$D$19*(BG191/$W$3)^3+'LED Curve'!$D$20*(BG191/$W$3)^2+'LED Curve'!$D$21*(BG191/$W$3)^1+'LED Curve'!$D$22)*$AC$3*$W$3))</f>
        <v>1910.1234970970522</v>
      </c>
      <c r="FL191">
        <f>IF($W$4=0,0,IF(BH191&lt;=0,0,('LED Curve'!$D$19*(BH191/$W$4)^3+'LED Curve'!$D$20*(BH191/$W$4)^2+'LED Curve'!$D$21*(BH191/$W$4)^1+'LED Curve'!$D$22)*$AC$4*$W$4))</f>
        <v>0</v>
      </c>
      <c r="FM191">
        <f>IF($W$5=0,0,IF(BI191&lt;=0,0,('LED Curve'!$D$19*(BI191/$W$5)^3+'LED Curve'!$D$20*(BI191/$W$5)^2+'LED Curve'!$D$21*(BI191/$W$5)^1+'LED Curve'!$D$22)*$AC$5*$W$5))</f>
        <v>0</v>
      </c>
      <c r="FN191">
        <f>IF($W$6=0,0,IF(BJ191&lt;=0,0,('LED Curve'!$D$19*(BJ191/$W$6)^3+'LED Curve'!$D$20*(BJ191/$W$6)^2+'LED Curve'!$D$21*(BJ191/$W$6)^1+'LED Curve'!$D$22)*$AC$6*$W$6))</f>
        <v>0</v>
      </c>
      <c r="FO191">
        <f>IF($Z$2=0,0,IF(BK191&lt;=0,0,('LED Curve'!$D$19*(BK191/$Z$2)^3+'LED Curve'!$D$20*(BK191/$Z$2)^2+'LED Curve'!$D$21*(BK191/$Z$2)^1+'LED Curve'!$D$22)*$AE$2*$Z$2))</f>
        <v>0</v>
      </c>
      <c r="FP191">
        <f>IF($Z$3=0,0,IF(BL191&lt;=0,0,('LED Curve'!$D$19*(BL191/$Z$3)^3+'LED Curve'!$D$20*(BL191/$Z$3)^2+'LED Curve'!$D$21*(BL191/$Z$3)^1+'LED Curve'!$D$22)*$AE$3*$Z$3))</f>
        <v>0</v>
      </c>
      <c r="FQ191">
        <f>IF($Z$4=0,0,IF(BM191&lt;=0,0,('LED Curve'!$D$19*(BM191/$Z$4)^3+'LED Curve'!$D$20*(BM191/$Z$4)^2+'LED Curve'!$D$21*(BM191/$Z$4)^1+'LED Curve'!$D$22)*$AE$4*$Z$4))</f>
        <v>0</v>
      </c>
      <c r="FR191">
        <f>IF($Z$5=0,0,IF(BN191&lt;=0,0,('LED Curve'!$D$19*(BN191/$Z$5)^3+'LED Curve'!$D$20*(BN191/$Z$5)^2+'LED Curve'!$D$21*(BN191/$Z$5)^1+'LED Curve'!$D$22)*$AE$5*$Z$5))</f>
        <v>0</v>
      </c>
      <c r="FS191">
        <f>IF($Z$6=0,0,IF(BO191&lt;=0,0,('LED Curve'!$D$19*(BO191/$Z$6)^3+'LED Curve'!$D$20*(BO191/$Z$6)^2+'LED Curve'!$D$21*(BO191/$Z$6)^1+'LED Curve'!$D$22)*$AE$6*$Z$6))</f>
        <v>0</v>
      </c>
      <c r="FU191">
        <f>IF($W$2=0,0,IF(BQ191&lt;=0,0,('LED Curve'!$D$19*(BQ191/$W$2)^3+'LED Curve'!$D$20*(BQ191/$W$2)^2+'LED Curve'!$D$21*(BQ191/$W$2)^1+'LED Curve'!$D$22)*$AC$2*$W$2))</f>
        <v>770.0712290202315</v>
      </c>
      <c r="FV191">
        <f>IF($W$3=0,0,IF(BR191&lt;=0,0,('LED Curve'!$D$19*(BR191/$W$3)^3+'LED Curve'!$D$20*(BR191/$W$3)^2+'LED Curve'!$D$21*(BR191/$W$3)^1+'LED Curve'!$D$22)*$AC$3*$W$3))</f>
        <v>1925.1780725505787</v>
      </c>
      <c r="FW191">
        <f>IF($W$4=0,0,IF(BS191&lt;=0,0,('LED Curve'!$D$19*(BS191/$W$4)^3+'LED Curve'!$D$20*(BS191/$W$4)^2+'LED Curve'!$D$21*(BS191/$W$4)^1+'LED Curve'!$D$22)*$AC$4*$W$4))</f>
        <v>0</v>
      </c>
      <c r="FX191">
        <f>IF($W$5=0,0,IF(BT191&lt;=0,0,('LED Curve'!$D$19*(BT191/$W$5)^3+'LED Curve'!$D$20*(BT191/$W$5)^2+'LED Curve'!$D$21*(BT191/$W$5)^1+'LED Curve'!$D$22)*$AC$5*$W$5))</f>
        <v>0</v>
      </c>
      <c r="FY191">
        <f>IF($W$6=0,0,IF(BU191&lt;=0,0,('LED Curve'!$D$19*(BU191/$W$6)^3+'LED Curve'!$D$20*(BU191/$W$6)^2+'LED Curve'!$D$21*(BU191/$W$6)^1+'LED Curve'!$D$22)*$AC$6*$W$6))</f>
        <v>0</v>
      </c>
      <c r="FZ191">
        <f>IF($Z$2=0,0,IF(BV191&lt;=0,0,('LED Curve'!$D$19*(BV191/$Z$2)^3+'LED Curve'!$D$20*(BV191/$Z$2)^2+'LED Curve'!$D$21*(BV191/$Z$2)^1+'LED Curve'!$D$22)*$AE$2*$Z$2))</f>
        <v>0</v>
      </c>
      <c r="GA191">
        <f>IF($Z$3=0,0,IF(BW191&lt;=0,0,('LED Curve'!$D$19*(BW191/$Z$3)^3+'LED Curve'!$D$20*(BW191/$Z$3)^2+'LED Curve'!$D$21*(BW191/$Z$3)^1+'LED Curve'!$D$22)*$AE$3*$Z$3))</f>
        <v>0</v>
      </c>
      <c r="GB191">
        <f>IF($Z$4=0,0,IF(BX191&lt;=0,0,('LED Curve'!$D$19*(BX191/$Z$4)^3+'LED Curve'!$D$20*(BX191/$Z$4)^2+'LED Curve'!$D$21*(BX191/$Z$4)^1+'LED Curve'!$D$22)*$AE$4*$Z$4))</f>
        <v>0</v>
      </c>
      <c r="GC191">
        <f>IF($Z$5=0,0,IF(BY191&lt;=0,0,('LED Curve'!$D$19*(BY191/$Z$5)^3+'LED Curve'!$D$20*(BY191/$Z$5)^2+'LED Curve'!$D$21*(BY191/$Z$5)^1+'LED Curve'!$D$22)*$AE$5*$Z$5))</f>
        <v>0</v>
      </c>
      <c r="GD191">
        <f>IF($Z$6=0,0,IF(BZ191&lt;=0,0,('LED Curve'!$D$19*(BZ191/$Z$6)^3+'LED Curve'!$D$20*(BZ191/$Z$6)^2+'LED Curve'!$D$21*(BZ191/$Z$6)^1+'LED Curve'!$D$22)*$AE$6*$Z$6))</f>
        <v>0</v>
      </c>
      <c r="GF191">
        <f>IF($W$2=0,0,IF(CB191&lt;=0,0,('LED Curve'!$D$19*(CB191/$W$2)^3+'LED Curve'!$D$20*(CB191/$W$2)^2+'LED Curve'!$D$21*(CB191/$W$2)^1+'LED Curve'!$D$22)*$AC$2*$W$2))</f>
        <v>777.74406194499909</v>
      </c>
      <c r="GG191">
        <f>IF($W$3=0,0,IF(CC191&lt;=0,0,('LED Curve'!$D$19*(CC191/$W$3)^3+'LED Curve'!$D$20*(CC191/$W$3)^2+'LED Curve'!$D$21*(CC191/$W$3)^1+'LED Curve'!$D$22)*$AC$3*$W$3))</f>
        <v>1944.3601548624977</v>
      </c>
      <c r="GH191">
        <f>IF($W$4=0,0,IF(CD191&lt;=0,0,('LED Curve'!$D$19*(CD191/$W$4)^3+'LED Curve'!$D$20*(CD191/$W$4)^2+'LED Curve'!$D$21*(CD191/$W$4)^1+'LED Curve'!$D$22)*$AC$4*$W$4))</f>
        <v>0</v>
      </c>
      <c r="GI191">
        <f>IF($W$5=0,0,IF(CE191&lt;=0,0,('LED Curve'!$D$19*(CE191/$W$5)^3+'LED Curve'!$D$20*(CE191/$W$5)^2+'LED Curve'!$D$21*(CE191/$W$5)^1+'LED Curve'!$D$22)*$AC$5*$W$5))</f>
        <v>0</v>
      </c>
      <c r="GJ191">
        <f>IF($W$6=0,0,IF(CF191&lt;=0,0,('LED Curve'!$D$19*(CF191/$W$6)^3+'LED Curve'!$D$20*(CF191/$W$6)^2+'LED Curve'!$D$21*(CF191/$W$6)^1+'LED Curve'!$D$22)*$AC$6*$W$6))</f>
        <v>0</v>
      </c>
      <c r="GK191">
        <f>IF($Z$2=0,0,IF(CG191&lt;=0,0,('LED Curve'!$D$19*(CG191/$Z$2)^3+'LED Curve'!$D$20*(CG191/$Z$2)^2+'LED Curve'!$D$21*(CG191/$Z$2)^1+'LED Curve'!$D$22)*$AE$2*$Z$2))</f>
        <v>0</v>
      </c>
      <c r="GL191">
        <f>IF($Z$3=0,0,IF(CH191&lt;=0,0,('LED Curve'!$D$19*(CH191/$Z$3)^3+'LED Curve'!$D$20*(CH191/$Z$3)^2+'LED Curve'!$D$21*(CH191/$Z$3)^1+'LED Curve'!$D$22)*$AE$3*$Z$3))</f>
        <v>0</v>
      </c>
      <c r="GM191">
        <f>IF($Z$4=0,0,IF(CI191&lt;=0,0,('LED Curve'!$D$19*(CI191/$Z$4)^3+'LED Curve'!$D$20*(CI191/$Z$4)^2+'LED Curve'!$D$21*(CI191/$Z$4)^1+'LED Curve'!$D$22)*$AE$4*$Z$4))</f>
        <v>0</v>
      </c>
      <c r="GN191">
        <f>IF($Z$5=0,0,IF(CJ191&lt;=0,0,('LED Curve'!$D$19*(CJ191/$Z$5)^3+'LED Curve'!$D$20*(CJ191/$Z$5)^2+'LED Curve'!$D$21*(CJ191/$Z$5)^1+'LED Curve'!$D$22)*$AE$5*$Z$5))</f>
        <v>0</v>
      </c>
      <c r="GO191">
        <f>IF($Z$6=0,0,IF(CK191&lt;=0,0,('LED Curve'!$D$19*(CK191/$Z$6)^3+'LED Curve'!$D$20*(CK191/$Z$6)^2+'LED Curve'!$D$21*(CK191/$Z$6)^1+'LED Curve'!$D$22)*$AE$6*$Z$6))</f>
        <v>0</v>
      </c>
      <c r="GQ191">
        <f t="shared" si="338"/>
        <v>2674.1728959358734</v>
      </c>
      <c r="GR191">
        <f t="shared" si="266"/>
        <v>909.27701051829536</v>
      </c>
      <c r="GS191">
        <f t="shared" si="339"/>
        <v>2695.2493015708101</v>
      </c>
      <c r="GT191">
        <f t="shared" si="267"/>
        <v>387.02338473169448</v>
      </c>
      <c r="GU191">
        <f t="shared" si="340"/>
        <v>2722.1042168074969</v>
      </c>
      <c r="GV191">
        <f t="shared" si="268"/>
        <v>159.99217224915947</v>
      </c>
    </row>
    <row r="192" spans="1:204" ht="16.899999999999999">
      <c r="A192">
        <v>181</v>
      </c>
      <c r="B192">
        <f t="shared" si="229"/>
        <v>5.8919270833333332E-3</v>
      </c>
      <c r="C192" s="50">
        <f t="shared" si="230"/>
        <v>120.15220114496994</v>
      </c>
      <c r="D192" s="50">
        <f t="shared" si="231"/>
        <v>133.65800127218881</v>
      </c>
      <c r="E192" s="50">
        <f t="shared" si="232"/>
        <v>147.16380139940767</v>
      </c>
      <c r="G192" s="52">
        <f t="shared" si="233"/>
        <v>1.9071777959519036</v>
      </c>
      <c r="H192" s="52">
        <f t="shared" si="234"/>
        <v>2.1215555757490288</v>
      </c>
      <c r="I192" s="52">
        <f t="shared" si="235"/>
        <v>2.3359333555461532</v>
      </c>
      <c r="J192" s="52">
        <f>IF(C192&lt;Calculation!D$19,0,G192)</f>
        <v>1.9071777959519036</v>
      </c>
      <c r="K192" s="52">
        <f>IF(D192&lt;Calculation!D$19,0,H192)</f>
        <v>2.1215555757490288</v>
      </c>
      <c r="L192" s="52">
        <f>IF(E192&lt;Calculation!D$19,0,I192)</f>
        <v>2.3359333555461532</v>
      </c>
      <c r="M192" s="52">
        <f>IF(IF(C192&lt;Calculation!D$19,0,C192*(R$3/(R$2+R$3)))&gt;0,$H$2*SIN(2*PI()*$E$2*B192)+$H$5,0)</f>
        <v>1.9235822904432764</v>
      </c>
      <c r="N192" s="52">
        <f>IF(IF(D192&lt;Calculation!D$19,0,D192*(R$3/(R$2+R$3)))&gt;0,$J$2*SIN(2*PI()*$E$2*B192)+$J$5,0)</f>
        <v>1.9438321635132911</v>
      </c>
      <c r="O192" s="52">
        <f>IF(IF(E192&lt;Calculation!D$19,0,E192*(R$3/(R$2+R$3)))&gt;0,$L$2*SIN(2*PI()*$E$2*B192)+$L$5,0)</f>
        <v>1.9706294622312026</v>
      </c>
      <c r="Q192" s="55">
        <f>(M192/Design!C$43)*10^3</f>
        <v>213.73136560480847</v>
      </c>
      <c r="R192" s="55">
        <f>(N192/Design!C$43)*10^3</f>
        <v>215.98135150147678</v>
      </c>
      <c r="S192" s="55">
        <f>(O192/Design!C$43)*10^3</f>
        <v>218.95882913680029</v>
      </c>
      <c r="U192" s="55">
        <f>(($H$2*SIN(2*PI()*$E$2*B192)+$H$5)/Design!C$43)*10^3</f>
        <v>213.73136560480847</v>
      </c>
      <c r="V192" s="55">
        <f>(($J$2*SIN(2*PI()*$E$2*B192)+$J$5)/Design!C$43)*10^3</f>
        <v>215.98135150147678</v>
      </c>
      <c r="W192" s="55">
        <f>(($L$2*SIN(2*PI()*$E$2*B192)+$L$5)/Design!C$43)*10^3</f>
        <v>218.95882913680029</v>
      </c>
      <c r="Y192" s="99">
        <f>IF(C192&lt;('LED Curve'!$D$14*(U192/$W$2)^3+'LED Curve'!$D$15*(U192/$W$2)^2+'LED Curve'!$D$16*(U192/$W$2)^1+'LED Curve'!$D$17)*$AC$2+((R$5-1)*Design!C$18),0,         ('LED Curve'!$D$14*(U192/$W$2)^3+'LED Curve'!$D$15*(U192/$W$2)^2+'LED Curve'!$D$16*(U192/$W$2)^1+'LED Curve'!$D$17)*$AC$2)</f>
        <v>26.641067590877981</v>
      </c>
      <c r="Z192" s="99">
        <f>IF(Y192=0,0,IF(C192&lt;Y192+('LED Curve'!$D$14*(U192/$W$3)^3+'LED Curve'!$D$15*(U192/$W$3)^2+'LED Curve'!$D$16*(U192/$W$3)^1+'LED Curve'!$D$17)*$AC$3+((R$5-2)*Design!C$18),0,         ('LED Curve'!$D$14*(U192/$W$3)^3+'LED Curve'!$D$15*(U192/$W$3)^2+'LED Curve'!$D$16*(U192/$W$3)^1+'LED Curve'!$D$17)*$AC$3))</f>
        <v>66.602668977194952</v>
      </c>
      <c r="AA192" s="99">
        <f>IF(Z192=0,0,IF(C192&lt;(SUM(Y192:Z192)+('LED Curve'!$D$14*(U192/$W$4)^3+'LED Curve'!$D$15*(U192/$W$4)^2+'LED Curve'!$D$16*(U192/$W$4)^1+'LED Curve'!$D$17)*$AC$4+((R$5-3)*Design!C$18)),0,         ('LED Curve'!$D$14*(U192/$W$4)^3+'LED Curve'!$D$15*(U192/$W$4)^2+'LED Curve'!$D$16*(U192/$W$4)^1+'LED Curve'!$D$17)*$AC$4))</f>
        <v>0</v>
      </c>
      <c r="AB192" s="99">
        <f>IF(AA192=0,0,IF(C192&lt;(SUM(Y192:AA192)+('LED Curve'!$D$14*(U192/$W$5)^3+'LED Curve'!$D$15*(U192/$W$5)^2+'LED Curve'!$D$16*(U192/$W$5)^1+'LED Curve'!$D$17)*$AC$5+((R$5-4)*Design!C$18)),0,         ('LED Curve'!$D$14*(U192/$W$5)^3+'LED Curve'!$D$15*(U192/$W$5)^2+'LED Curve'!$D$16*(U192/$W$5)^1+'LED Curve'!$D$17)*$AC$5))</f>
        <v>0</v>
      </c>
      <c r="AC192" s="99">
        <f>IF(AB192=0,0,IF(C192&lt;(SUM(Y192:AB192)+ ('LED Curve'!$D$14*(U192/$W$6)^3+'LED Curve'!$D$15*(U192/$W$6)^2+'LED Curve'!$D$16*(U192/$W$6)^1+'LED Curve'!$D$17)*$AC$6+((R$5-5)*Design!C$18)),0,         ('LED Curve'!$D$14*(U192/$W$6)^3+'LED Curve'!$D$15*(U192/$W$6)^2+'LED Curve'!$D$16*(U192/$W$6)^1+'LED Curve'!$D$17)*$AC$6))</f>
        <v>0</v>
      </c>
      <c r="AD192" s="99">
        <f>IF(AC192=0,0,IF(C192&lt;(SUM(Y192:AC192)+('LED Curve'!$D$14*(U192/$Z$2)^3+'LED Curve'!$D$15*(U192/$Z$2)^2+'LED Curve'!$D$16*(U192/$Z$2)^1+'LED Curve'!$D$17)*$AE$2+((R$5-6)*Design!C$18)),0,         ('LED Curve'!$D$14*(U192/$Z$2)^3+'LED Curve'!$D$15*(U192/$Z$2)^2+'LED Curve'!$D$16*(U192/$Z$2)^1+'LED Curve'!$D$17)*$AE$2))</f>
        <v>0</v>
      </c>
      <c r="AE192" s="99">
        <f>IF(AD192=0,0,IF(C192&lt;(SUM(Y192:AD192)+('LED Curve'!$D$14*(U192/$Z$3)^3+'LED Curve'!$D$15*(U192/$Z$3)^2+'LED Curve'!$D$16*(U192/$Z$3)^1+'LED Curve'!$D$17)*$AE$3+((R$5-7)*Design!C$18)),0,         ('LED Curve'!$D$14*(U192/$Z$3)^3+'LED Curve'!$D$15*(U192/$Z$3)^2+'LED Curve'!$D$16*(U192/$Z$3)^1+'LED Curve'!$D$17)*$AE$3))</f>
        <v>0</v>
      </c>
      <c r="AF192" s="99">
        <f>IF(AE192=0,0,IF(C192&lt;(SUM(Y192:AE192)+('LED Curve'!$D$14*(U192/$Z$4)^3+'LED Curve'!$D$15*(U192/$Z$4)^2+'LED Curve'!$D$16*(U192/$Z$4)^1+'LED Curve'!$D$17)*$AE$4+((R$5-8)*Design!C$18)),0,         ('LED Curve'!$D$14*(U192/$Z$4)^3+'LED Curve'!$D$15*(U192/$Z$4)^2+'LED Curve'!$D$16*(U192/$Z$4)^1+'LED Curve'!$D$17)*$AE$4))</f>
        <v>0</v>
      </c>
      <c r="AG192" s="99">
        <f>IF(AF192=0,0,IF(C192&lt;(SUM(Y192:AF192)+('LED Curve'!$D$14*(U192/$Z$5)^3+'LED Curve'!$D$15*(U192/$Z$5)^2+'LED Curve'!$D$16*(U192/$Z$5)^1+'LED Curve'!$D$17)*$AE$5+((R$5-9)*Design!C$18)),0,         ('LED Curve'!$D$14*(U192/$Z$5)^3+'LED Curve'!$D$15*(U192/$Z$5)^2+'LED Curve'!$D$16*(U192/$Z$5)^1+'LED Curve'!$D$17)*$AE$5))</f>
        <v>0</v>
      </c>
      <c r="AH192" s="99">
        <f>IF(AG192=0,0,IF(C192&lt;(SUM(Y192:AG192)+('LED Curve'!$D$14*(U192/$Z$6)^3+'LED Curve'!$D$15*(U192/$Z$6)^2+'LED Curve'!$D$16*(U192/$Z$6)^1+'LED Curve'!$D$17)*$AE$6+((R$5-10)*Design!C$18)),0,         ('LED Curve'!$D$14*(U192/$Z$6)^3+'LED Curve'!$D$15*(U192/$Z$6)^2+'LED Curve'!$D$16*(U192/$Z$6)^1+'LED Curve'!$D$17)*$AE$6))</f>
        <v>0</v>
      </c>
      <c r="AI192">
        <f t="shared" si="269"/>
        <v>93.243736568072933</v>
      </c>
      <c r="AJ192" s="57">
        <f>IF(D192&lt;('LED Curve'!$D$14*(V192/$W$2)^3+'LED Curve'!$D$15*(V192/$W$2)^2+'LED Curve'!$D$16*(V192/$W$2)^1+'LED Curve'!$D$17)*$AC$2+((R$5-1)*Design!C$18),0,         ('LED Curve'!$D$14*(V192/$W$2)^3+'LED Curve'!$D$15*(V192/$W$2)^2+'LED Curve'!$D$16*(V192/$W$2)^1+'LED Curve'!$D$17)*$AC$2)</f>
        <v>26.668613763747384</v>
      </c>
      <c r="AK192" s="57">
        <f>IF(AJ192=0,0,IF(D192&lt;AJ192+('LED Curve'!$D$14*(V192/$W$3)^3+'LED Curve'!$D$15*(V192/$W$3)^2+'LED Curve'!$D$16*(V192/$W$3)^1+'LED Curve'!$D$17)*$AC$3+((R$5-1)*Design!C$18),0,         ('LED Curve'!$D$14*(V192/$W$3)^3+'LED Curve'!$D$15*(V192/$W$3)^2+'LED Curve'!$D$16*(V192/$W$3)^1+'LED Curve'!$D$17)*$AC$3))</f>
        <v>66.671534409368462</v>
      </c>
      <c r="AL192" s="57">
        <f>IF(AK192=0,0,IF(D192&lt;(SUM(AJ192:AK192)+('LED Curve'!$D$14*(V192/$W$4)^3+'LED Curve'!$D$15*(V192/$W$4)^2+'LED Curve'!$D$16*(V192/$W$4)^1+'LED Curve'!$D$17)*$AC$4+((R$5-1)*Design!C$18)),0,         ('LED Curve'!$D$14*(V192/$W$4)^3+'LED Curve'!$D$15*(V192/$W$4)^2+'LED Curve'!$D$16*(V192/$W$4)^1+'LED Curve'!$D$17)*$AC$4))</f>
        <v>0</v>
      </c>
      <c r="AM192" s="57">
        <f>IF(AL192=0,0,IF(D192&lt;(SUM(AJ192:AL192)+('LED Curve'!$D$14*(V192/$W$5)^3+'LED Curve'!$D$15*(V192/$W$5)^2+'LED Curve'!$D$16*(V192/$W$5)^1+'LED Curve'!$D$17)*$AC$5+((R$5-1)*Design!C$18)),0,         ('LED Curve'!$D$14*(V192/$W$5)^3+'LED Curve'!$D$15*(V192/$W$5)^2+'LED Curve'!$D$16*(V192/$W$5)^1+'LED Curve'!$D$17)*$AC$5))</f>
        <v>0</v>
      </c>
      <c r="AN192" s="57">
        <f>IF(AM192=0,0,IF(D192&lt;(SUM(AJ192:AM192)+ ('LED Curve'!$D$14*(V192/$W$6)^3+'LED Curve'!$D$15*(V192/$W$6)^2+'LED Curve'!$D$16*(V192/$W$6)^1+'LED Curve'!$D$17)*$AC$6+((R$5-1)*Design!C$18)),0,         ('LED Curve'!$D$14*(V192/$W$6)^3+'LED Curve'!$D$15*(V192/$W$6)^2+'LED Curve'!$D$16*(V192/$W$6)^1+'LED Curve'!$D$17)*$AC$6))</f>
        <v>0</v>
      </c>
      <c r="AO192" s="57">
        <f>IF(AN192=0,0,IF(D192&lt;(SUM(AJ192:AN192)+('LED Curve'!$D$14*(V192/$Z$2)^3+'LED Curve'!$D$15*(V192/$Z$2)^2+'LED Curve'!$D$16*(V192/$Z$2)^1+'LED Curve'!$D$17)*$AE$2+((R$5-1)*Design!C$18)),0,         ('LED Curve'!$D$14*(V192/$Z$2)^3+'LED Curve'!$D$15*(V192/$Z$2)^2+'LED Curve'!$D$16*(V192/$Z$2)^1+'LED Curve'!$D$17)*$AE$2))</f>
        <v>0</v>
      </c>
      <c r="AP192" s="57">
        <f>IF(AO192=0,0,IF(D192&lt;(SUM(AJ192:AO192)+('LED Curve'!$D$14*(V192/$Z$3)^3+'LED Curve'!$D$15*(V192/$Z$3)^2+'LED Curve'!$D$16*(V192/$Z$3)^1+'LED Curve'!$D$17)*$AE$3+((R$5-1)*Design!C$18)),0,         ('LED Curve'!$D$14*(V192/$Z$3)^3+'LED Curve'!$D$15*(V192/$Z$3)^2+'LED Curve'!$D$16*(V192/$Z$3)^1+'LED Curve'!$D$17)*$AE$3))</f>
        <v>0</v>
      </c>
      <c r="AQ192" s="57">
        <f>IF(AP192=0,0,IF(D192&lt;(SUM(AJ192:AP192)+('LED Curve'!$D$14*(V192/$Z$4)^3+'LED Curve'!$D$15*(V192/$Z$4)^2+'LED Curve'!$D$16*(V192/$Z$4)^1+'LED Curve'!$D$17)*$AE$4+((R$5-1)*Design!C$18)),0,         ('LED Curve'!$D$14*(V192/$Z$4)^3+'LED Curve'!$D$15*(V192/$Z$4)^2+'LED Curve'!$D$16*(V192/$Z$4)^1+'LED Curve'!$D$17)*$AE$4))</f>
        <v>0</v>
      </c>
      <c r="AR192" s="57">
        <f>IF(AQ192=0,0,IF(D192&lt;(SUM(AJ192:AQ192)+('LED Curve'!$D$14*(V192/$Z$5)^3+'LED Curve'!$D$15*(V192/$Z$5)^2+'LED Curve'!$D$16*(V192/$Z$5)^1+'LED Curve'!$D$17)*$AE$5+((R$5-1)*Design!C$18)),0,         ('LED Curve'!$D$14*(V192/$Z$5)^3+'LED Curve'!$D$15*(V192/$Z$5)^2+'LED Curve'!$D$16*(V192/$Z$5)^1+'LED Curve'!$D$17)*$AE$5))</f>
        <v>0</v>
      </c>
      <c r="AS192" s="57">
        <f>IF(AR192=0,0,IF(D192&lt;(SUM(AJ192:AR192)+('LED Curve'!$D$14*(V192/$Z$6)^3+'LED Curve'!$D$15*(V192/$Z$6)^2+'LED Curve'!$D$16*(V192/$Z$6)^1+'LED Curve'!$D$17)*$AE$6+((R$5-1)*Design!C$18)),0,         ('LED Curve'!$D$14*(V192/$Z$6)^3+'LED Curve'!$D$15*(V192/$Z$6)^2+'LED Curve'!$D$16*(V192/$Z$6)^1+'LED Curve'!$D$17)*$AE$6))</f>
        <v>0</v>
      </c>
      <c r="AU192" s="59">
        <f>IF(E192&lt;('LED Curve'!$D$14*(W192/$W$2)^3+'LED Curve'!$D$15*(W192/$W$2)^2+'LED Curve'!$D$16*(W192/$W$2)^1+'LED Curve'!$D$17)*$AC$2+((R$5-1)*Design!C$18),0,         ('LED Curve'!$D$14*(W192/$W$2)^3+'LED Curve'!$D$15*(W192/$W$2)^2+'LED Curve'!$D$16*(W192/$W$2)^1+'LED Curve'!$D$17)*$AC$2)</f>
        <v>26.703449268934651</v>
      </c>
      <c r="AV192" s="59">
        <f>IF(AU192=0,0,IF(E192&lt;AU192+('LED Curve'!$D$14*(W192/$W$3)^3+'LED Curve'!$D$15*(W192/$W$3)^2+'LED Curve'!$D$16*(W192/$W$3)^1+'LED Curve'!$D$17)*$AC$3+((R$5-2)*Design!C$18),0,         ('LED Curve'!$D$14*(W192/$W$3)^3+'LED Curve'!$D$15*(W192/$W$3)^2+'LED Curve'!$D$16*(W192/$W$3)^1+'LED Curve'!$D$17)*$AC$3))</f>
        <v>66.758623172336627</v>
      </c>
      <c r="AW192" s="59">
        <f>IF(AV192=0,0,IF(E192&lt;(SUM(AU192:AV192)+('LED Curve'!$D$14*(W192/$W$4)^3+'LED Curve'!$D$15*(W192/$W$4)^2+'LED Curve'!$D$16*(W192/$W$4)^1+'LED Curve'!$D$17)*$AC$4+((R$5-3)*Design!C$18)),0,         ('LED Curve'!$D$14*(W192/$W$4)^3+'LED Curve'!$D$15*(W192/$W$4)^2+'LED Curve'!$D$16*(W192/$W$4)^1+'LED Curve'!$D$17)*$AC$4))</f>
        <v>0</v>
      </c>
      <c r="AX192" s="59">
        <f>IF(AW192=0,0,IF(E192&lt;(SUM(AU192:AW192)+('LED Curve'!$D$14*(W192/$W$5)^3+'LED Curve'!$D$15*(W192/$W$5)^2+'LED Curve'!$D$16*(W192/$W$5)^1+'LED Curve'!$D$17)*$AC$5+((R$5-4)*Design!C$18)),0,         ('LED Curve'!$D$14*(W192/$W$5)^3+'LED Curve'!$D$15*(W192/$W$5)^2+'LED Curve'!$D$16*(W192/$W$5)^1+'LED Curve'!$D$17)*$AC$5))</f>
        <v>0</v>
      </c>
      <c r="AY192" s="59">
        <f>IF(AX192=0,0,IF(E192&lt;(SUM(AU192:AX192)+ ('LED Curve'!$D$14*(W192/$W$6)^3+'LED Curve'!$D$15*(W192/$W$6)^2+'LED Curve'!$D$16*(W192/$W$6)^1+'LED Curve'!$D$17)*$AC$6+((R$5-5)*Design!C$18)),0,         ('LED Curve'!$D$14*(W192/$W$6)^3+'LED Curve'!$D$15*(W192/$W$6)^2+'LED Curve'!$D$16*(W192/$W$6)^1+'LED Curve'!$D$17)*$AC$6))</f>
        <v>0</v>
      </c>
      <c r="AZ192" s="59">
        <f>IF(AY192=0,0,IF(E192&lt;(SUM(AU192:AY192)+('LED Curve'!$D$14*(W192/$Z$2)^3+'LED Curve'!$D$15*(W192/$Z$2)^2+'LED Curve'!$D$16*(W192/$Z$2)^1+'LED Curve'!$D$17)*$AE$2+((R$5-6)*Design!C$18)),0,         ('LED Curve'!$D$14*(W192/$Z$2)^3+'LED Curve'!$D$15*(W192/$Z$2)^2+'LED Curve'!$D$16*(W192/$Z$2)^1+'LED Curve'!$D$17)*$AE$2))</f>
        <v>0</v>
      </c>
      <c r="BA192" s="59">
        <f>IF(AZ192=0,0,IF(E192&lt;(SUM(AU192:AZ192)+('LED Curve'!$D$14*(W192/$Z$3)^3+'LED Curve'!$D$15*(W192/$Z$3)^2+'LED Curve'!$D$16*(W192/$Z$3)^1+'LED Curve'!$D$17)*$AE$3+((R$5-7)*Design!C$18)),0,         ('LED Curve'!$D$14*(W192/$Z$3)^3+'LED Curve'!$D$15*(W192/$Z$3)^2+'LED Curve'!$D$16*(W192/$Z$3)^1+'LED Curve'!$D$17)*$AE$3))</f>
        <v>0</v>
      </c>
      <c r="BB192" s="59">
        <f>IF(BA192=0,0,IF(E192&lt;(SUM(AU192:BA192)+('LED Curve'!$D$14*(W192/$Z$4)^3+'LED Curve'!$D$15*(W192/$Z$4)^2+'LED Curve'!$D$16*(W192/$Z$4)^1+'LED Curve'!$D$17)*$AE$4+((R$5-8)*Design!C$18)),0,         ('LED Curve'!$D$14*(W192/$Z$4)^3+'LED Curve'!$D$15*(W192/$Z$4)^2+'LED Curve'!$D$16*(W192/$Z$4)^1+'LED Curve'!$D$17)*$AE$4))</f>
        <v>0</v>
      </c>
      <c r="BC192" s="59">
        <f>IF(BB192=0,0,IF(E192&lt;(SUM(AU192:BB192)+('LED Curve'!$D$14*(W192/$Z$5)^3+'LED Curve'!$D$15*(W192/$Z$5)^2+'LED Curve'!$D$16*(W192/$Z$5)^1+'LED Curve'!$D$17)*$AE$5+((R$5-9)*Design!C$18)),0,         ('LED Curve'!$D$14*(W192/$Z$5)^3+'LED Curve'!$D$15*(W192/$Z$5)^2+'LED Curve'!$D$16*(W192/$Z$5)^1+'LED Curve'!$D$17)*$AE$5))</f>
        <v>0</v>
      </c>
      <c r="BD192" s="59">
        <f>IF(BC192=0,0,IF(E192&lt;(SUM(AU192:BC192)+('LED Curve'!$D$14*(W192/$Z$6)^3+'LED Curve'!$D$15*(W192/$Z$6)^2+'LED Curve'!$D$16*(W192/$Z$6)^1+'LED Curve'!$D$17)*$AE$6+((R$5-10)*Design!C$18)),0,         ('LED Curve'!$D$14*(W192/$Z$6)^3+'LED Curve'!$D$15*(W192/$Z$6)^2+'LED Curve'!$D$16*(W192/$Z$6)^1+'LED Curve'!$D$17)*$AE$6))</f>
        <v>0</v>
      </c>
      <c r="BE192">
        <f t="shared" si="270"/>
        <v>93.462072441271275</v>
      </c>
      <c r="BF192" s="64">
        <f t="shared" si="236"/>
        <v>213.73136560480847</v>
      </c>
      <c r="BG192" s="64">
        <f t="shared" si="237"/>
        <v>213.73136560480847</v>
      </c>
      <c r="BH192" s="64">
        <f t="shared" si="238"/>
        <v>0</v>
      </c>
      <c r="BI192" s="64">
        <f t="shared" si="239"/>
        <v>0</v>
      </c>
      <c r="BJ192" s="64">
        <f t="shared" si="240"/>
        <v>0</v>
      </c>
      <c r="BK192" s="64">
        <f t="shared" si="241"/>
        <v>0</v>
      </c>
      <c r="BL192" s="64">
        <f t="shared" si="242"/>
        <v>0</v>
      </c>
      <c r="BM192" s="64">
        <f t="shared" si="243"/>
        <v>0</v>
      </c>
      <c r="BN192" s="64">
        <f t="shared" si="244"/>
        <v>0</v>
      </c>
      <c r="BO192" s="64">
        <f t="shared" si="245"/>
        <v>0</v>
      </c>
      <c r="BQ192" s="67">
        <f t="shared" si="246"/>
        <v>215.98135150147678</v>
      </c>
      <c r="BR192" s="67">
        <f t="shared" si="247"/>
        <v>215.98135150147678</v>
      </c>
      <c r="BS192" s="67">
        <f t="shared" si="248"/>
        <v>0</v>
      </c>
      <c r="BT192" s="67">
        <f t="shared" si="249"/>
        <v>0</v>
      </c>
      <c r="BU192" s="67">
        <f t="shared" si="250"/>
        <v>0</v>
      </c>
      <c r="BV192" s="67">
        <f t="shared" si="251"/>
        <v>0</v>
      </c>
      <c r="BW192" s="67">
        <f t="shared" si="252"/>
        <v>0</v>
      </c>
      <c r="BX192" s="67">
        <f t="shared" si="253"/>
        <v>0</v>
      </c>
      <c r="BY192" s="67">
        <f t="shared" si="254"/>
        <v>0</v>
      </c>
      <c r="BZ192" s="67">
        <f t="shared" si="255"/>
        <v>0</v>
      </c>
      <c r="CB192" s="70">
        <f t="shared" si="256"/>
        <v>218.95882913680029</v>
      </c>
      <c r="CC192" s="70">
        <f t="shared" si="257"/>
        <v>218.95882913680029</v>
      </c>
      <c r="CD192" s="70">
        <f t="shared" si="258"/>
        <v>0</v>
      </c>
      <c r="CE192" s="70">
        <f t="shared" si="259"/>
        <v>0</v>
      </c>
      <c r="CF192" s="70">
        <f t="shared" si="260"/>
        <v>0</v>
      </c>
      <c r="CG192" s="70">
        <f t="shared" si="261"/>
        <v>0</v>
      </c>
      <c r="CH192" s="70">
        <f t="shared" si="262"/>
        <v>0</v>
      </c>
      <c r="CI192" s="70">
        <f t="shared" si="263"/>
        <v>0</v>
      </c>
      <c r="CJ192" s="70">
        <f t="shared" si="264"/>
        <v>0</v>
      </c>
      <c r="CK192" s="70">
        <f t="shared" si="265"/>
        <v>0</v>
      </c>
      <c r="CL192">
        <f t="shared" si="271"/>
        <v>437.91765827360058</v>
      </c>
      <c r="CM192" s="64">
        <f t="shared" si="272"/>
        <v>213.73136560480847</v>
      </c>
      <c r="CN192" s="64">
        <f t="shared" si="273"/>
        <v>213.73136560480847</v>
      </c>
      <c r="CO192" s="64">
        <f t="shared" si="274"/>
        <v>0</v>
      </c>
      <c r="CP192" s="64">
        <f t="shared" si="275"/>
        <v>0</v>
      </c>
      <c r="CQ192" s="64">
        <f t="shared" si="276"/>
        <v>0</v>
      </c>
      <c r="CR192" s="64">
        <f t="shared" si="277"/>
        <v>0</v>
      </c>
      <c r="CS192" s="64">
        <f t="shared" si="278"/>
        <v>0</v>
      </c>
      <c r="CT192" s="64">
        <f t="shared" si="279"/>
        <v>0</v>
      </c>
      <c r="CU192" s="64">
        <f t="shared" si="280"/>
        <v>0</v>
      </c>
      <c r="CV192" s="64">
        <f t="shared" si="281"/>
        <v>0</v>
      </c>
      <c r="CX192" s="103">
        <f t="shared" si="282"/>
        <v>215.98135150147678</v>
      </c>
      <c r="CY192" s="103">
        <f t="shared" si="283"/>
        <v>215.98135150147678</v>
      </c>
      <c r="CZ192" s="103">
        <f t="shared" si="284"/>
        <v>0</v>
      </c>
      <c r="DA192" s="103">
        <f t="shared" si="285"/>
        <v>0</v>
      </c>
      <c r="DB192" s="103">
        <f t="shared" si="286"/>
        <v>0</v>
      </c>
      <c r="DC192" s="103">
        <f t="shared" si="287"/>
        <v>0</v>
      </c>
      <c r="DD192" s="103">
        <f t="shared" si="288"/>
        <v>0</v>
      </c>
      <c r="DE192" s="103">
        <f t="shared" si="289"/>
        <v>0</v>
      </c>
      <c r="DF192" s="103">
        <f t="shared" si="290"/>
        <v>0</v>
      </c>
      <c r="DG192" s="103">
        <f t="shared" si="291"/>
        <v>0</v>
      </c>
      <c r="DI192" s="70">
        <f t="shared" si="292"/>
        <v>218.95882913680029</v>
      </c>
      <c r="DJ192" s="70">
        <f t="shared" si="293"/>
        <v>218.95882913680029</v>
      </c>
      <c r="DK192" s="70">
        <f t="shared" si="294"/>
        <v>0</v>
      </c>
      <c r="DL192" s="70">
        <f t="shared" si="295"/>
        <v>0</v>
      </c>
      <c r="DM192" s="70">
        <f t="shared" si="296"/>
        <v>0</v>
      </c>
      <c r="DN192" s="70">
        <f t="shared" si="297"/>
        <v>0</v>
      </c>
      <c r="DO192" s="70">
        <f t="shared" si="298"/>
        <v>0</v>
      </c>
      <c r="DP192" s="70">
        <f t="shared" si="299"/>
        <v>0</v>
      </c>
      <c r="DQ192" s="70">
        <f t="shared" si="300"/>
        <v>0</v>
      </c>
      <c r="DR192" s="70">
        <f t="shared" si="301"/>
        <v>0</v>
      </c>
      <c r="DT192">
        <f t="shared" si="302"/>
        <v>25.680294031138057</v>
      </c>
      <c r="DU192">
        <f t="shared" si="303"/>
        <v>28.867635753753444</v>
      </c>
      <c r="DV192">
        <f t="shared" si="304"/>
        <v>32.222813645734917</v>
      </c>
      <c r="DX192">
        <f t="shared" si="305"/>
        <v>1.5853735170809153</v>
      </c>
      <c r="DY192">
        <f t="shared" si="306"/>
        <v>1.6008759765419833</v>
      </c>
      <c r="DZ192">
        <f t="shared" si="307"/>
        <v>1.618214139400501</v>
      </c>
      <c r="EB192">
        <f t="shared" si="308"/>
        <v>5.6940317573683563</v>
      </c>
      <c r="EC192">
        <f t="shared" si="309"/>
        <v>14.235079393420889</v>
      </c>
      <c r="ED192">
        <f t="shared" si="310"/>
        <v>0</v>
      </c>
      <c r="EE192">
        <f t="shared" si="311"/>
        <v>0</v>
      </c>
      <c r="EF192">
        <f t="shared" si="312"/>
        <v>0</v>
      </c>
      <c r="EG192">
        <f t="shared" si="313"/>
        <v>0</v>
      </c>
      <c r="EH192">
        <f t="shared" si="314"/>
        <v>0</v>
      </c>
      <c r="EI192">
        <f t="shared" si="315"/>
        <v>0</v>
      </c>
      <c r="EJ192">
        <f t="shared" si="316"/>
        <v>0</v>
      </c>
      <c r="EK192">
        <f t="shared" si="317"/>
        <v>0</v>
      </c>
      <c r="EM192">
        <f t="shared" si="318"/>
        <v>5.7599232433650451</v>
      </c>
      <c r="EN192">
        <f t="shared" si="319"/>
        <v>14.399808108412614</v>
      </c>
      <c r="EO192">
        <f t="shared" si="320"/>
        <v>0</v>
      </c>
      <c r="EP192">
        <f t="shared" si="321"/>
        <v>0</v>
      </c>
      <c r="EQ192">
        <f t="shared" si="322"/>
        <v>0</v>
      </c>
      <c r="ER192">
        <f t="shared" si="323"/>
        <v>0</v>
      </c>
      <c r="ES192">
        <f t="shared" si="324"/>
        <v>0</v>
      </c>
      <c r="ET192">
        <f t="shared" si="325"/>
        <v>0</v>
      </c>
      <c r="EU192">
        <f t="shared" si="326"/>
        <v>0</v>
      </c>
      <c r="EV192">
        <f t="shared" si="327"/>
        <v>0</v>
      </c>
      <c r="EX192">
        <f t="shared" si="328"/>
        <v>5.8469559858398767</v>
      </c>
      <c r="EY192">
        <f t="shared" si="329"/>
        <v>14.617389964599692</v>
      </c>
      <c r="EZ192">
        <f t="shared" si="330"/>
        <v>0</v>
      </c>
      <c r="FA192">
        <f t="shared" si="331"/>
        <v>0</v>
      </c>
      <c r="FB192">
        <f t="shared" si="332"/>
        <v>0</v>
      </c>
      <c r="FC192">
        <f t="shared" si="333"/>
        <v>0</v>
      </c>
      <c r="FD192">
        <f t="shared" si="334"/>
        <v>0</v>
      </c>
      <c r="FE192">
        <f t="shared" si="335"/>
        <v>0</v>
      </c>
      <c r="FF192">
        <f t="shared" si="336"/>
        <v>0</v>
      </c>
      <c r="FG192">
        <f t="shared" si="337"/>
        <v>0</v>
      </c>
      <c r="FJ192">
        <f>IF($W$2=0,0,IF(BF192&lt;=0,0,('LED Curve'!$D$19*(BF192/$W$2)^3+'LED Curve'!$D$20*(BF192/$W$2)^2+'LED Curve'!$D$21*(BF192/$W$2)^1+'LED Curve'!$D$22)*$AC$2*$W$2))</f>
        <v>759.15091706767873</v>
      </c>
      <c r="FK192">
        <f>IF($W$3=0,0,IF(BG192&lt;=0,0,('LED Curve'!$D$19*(BG192/$W$3)^3+'LED Curve'!$D$20*(BG192/$W$3)^2+'LED Curve'!$D$21*(BG192/$W$3)^1+'LED Curve'!$D$22)*$AC$3*$W$3))</f>
        <v>1897.8772926691968</v>
      </c>
      <c r="FL192">
        <f>IF($W$4=0,0,IF(BH192&lt;=0,0,('LED Curve'!$D$19*(BH192/$W$4)^3+'LED Curve'!$D$20*(BH192/$W$4)^2+'LED Curve'!$D$21*(BH192/$W$4)^1+'LED Curve'!$D$22)*$AC$4*$W$4))</f>
        <v>0</v>
      </c>
      <c r="FM192">
        <f>IF($W$5=0,0,IF(BI192&lt;=0,0,('LED Curve'!$D$19*(BI192/$W$5)^3+'LED Curve'!$D$20*(BI192/$W$5)^2+'LED Curve'!$D$21*(BI192/$W$5)^1+'LED Curve'!$D$22)*$AC$5*$W$5))</f>
        <v>0</v>
      </c>
      <c r="FN192">
        <f>IF($W$6=0,0,IF(BJ192&lt;=0,0,('LED Curve'!$D$19*(BJ192/$W$6)^3+'LED Curve'!$D$20*(BJ192/$W$6)^2+'LED Curve'!$D$21*(BJ192/$W$6)^1+'LED Curve'!$D$22)*$AC$6*$W$6))</f>
        <v>0</v>
      </c>
      <c r="FO192">
        <f>IF($Z$2=0,0,IF(BK192&lt;=0,0,('LED Curve'!$D$19*(BK192/$Z$2)^3+'LED Curve'!$D$20*(BK192/$Z$2)^2+'LED Curve'!$D$21*(BK192/$Z$2)^1+'LED Curve'!$D$22)*$AE$2*$Z$2))</f>
        <v>0</v>
      </c>
      <c r="FP192">
        <f>IF($Z$3=0,0,IF(BL192&lt;=0,0,('LED Curve'!$D$19*(BL192/$Z$3)^3+'LED Curve'!$D$20*(BL192/$Z$3)^2+'LED Curve'!$D$21*(BL192/$Z$3)^1+'LED Curve'!$D$22)*$AE$3*$Z$3))</f>
        <v>0</v>
      </c>
      <c r="FQ192">
        <f>IF($Z$4=0,0,IF(BM192&lt;=0,0,('LED Curve'!$D$19*(BM192/$Z$4)^3+'LED Curve'!$D$20*(BM192/$Z$4)^2+'LED Curve'!$D$21*(BM192/$Z$4)^1+'LED Curve'!$D$22)*$AE$4*$Z$4))</f>
        <v>0</v>
      </c>
      <c r="FR192">
        <f>IF($Z$5=0,0,IF(BN192&lt;=0,0,('LED Curve'!$D$19*(BN192/$Z$5)^3+'LED Curve'!$D$20*(BN192/$Z$5)^2+'LED Curve'!$D$21*(BN192/$Z$5)^1+'LED Curve'!$D$22)*$AE$5*$Z$5))</f>
        <v>0</v>
      </c>
      <c r="FS192">
        <f>IF($Z$6=0,0,IF(BO192&lt;=0,0,('LED Curve'!$D$19*(BO192/$Z$6)^3+'LED Curve'!$D$20*(BO192/$Z$6)^2+'LED Curve'!$D$21*(BO192/$Z$6)^1+'LED Curve'!$D$22)*$AE$6*$Z$6))</f>
        <v>0</v>
      </c>
      <c r="FU192">
        <f>IF($W$2=0,0,IF(BQ192&lt;=0,0,('LED Curve'!$D$19*(BQ192/$W$2)^3+'LED Curve'!$D$20*(BQ192/$W$2)^2+'LED Curve'!$D$21*(BQ192/$W$2)^1+'LED Curve'!$D$22)*$AC$2*$W$2))</f>
        <v>764.69807635854636</v>
      </c>
      <c r="FV192">
        <f>IF($W$3=0,0,IF(BR192&lt;=0,0,('LED Curve'!$D$19*(BR192/$W$3)^3+'LED Curve'!$D$20*(BR192/$W$3)^2+'LED Curve'!$D$21*(BR192/$W$3)^1+'LED Curve'!$D$22)*$AC$3*$W$3))</f>
        <v>1911.7451908963658</v>
      </c>
      <c r="FW192">
        <f>IF($W$4=0,0,IF(BS192&lt;=0,0,('LED Curve'!$D$19*(BS192/$W$4)^3+'LED Curve'!$D$20*(BS192/$W$4)^2+'LED Curve'!$D$21*(BS192/$W$4)^1+'LED Curve'!$D$22)*$AC$4*$W$4))</f>
        <v>0</v>
      </c>
      <c r="FX192">
        <f>IF($W$5=0,0,IF(BT192&lt;=0,0,('LED Curve'!$D$19*(BT192/$W$5)^3+'LED Curve'!$D$20*(BT192/$W$5)^2+'LED Curve'!$D$21*(BT192/$W$5)^1+'LED Curve'!$D$22)*$AC$5*$W$5))</f>
        <v>0</v>
      </c>
      <c r="FY192">
        <f>IF($W$6=0,0,IF(BU192&lt;=0,0,('LED Curve'!$D$19*(BU192/$W$6)^3+'LED Curve'!$D$20*(BU192/$W$6)^2+'LED Curve'!$D$21*(BU192/$W$6)^1+'LED Curve'!$D$22)*$AC$6*$W$6))</f>
        <v>0</v>
      </c>
      <c r="FZ192">
        <f>IF($Z$2=0,0,IF(BV192&lt;=0,0,('LED Curve'!$D$19*(BV192/$Z$2)^3+'LED Curve'!$D$20*(BV192/$Z$2)^2+'LED Curve'!$D$21*(BV192/$Z$2)^1+'LED Curve'!$D$22)*$AE$2*$Z$2))</f>
        <v>0</v>
      </c>
      <c r="GA192">
        <f>IF($Z$3=0,0,IF(BW192&lt;=0,0,('LED Curve'!$D$19*(BW192/$Z$3)^3+'LED Curve'!$D$20*(BW192/$Z$3)^2+'LED Curve'!$D$21*(BW192/$Z$3)^1+'LED Curve'!$D$22)*$AE$3*$Z$3))</f>
        <v>0</v>
      </c>
      <c r="GB192">
        <f>IF($Z$4=0,0,IF(BX192&lt;=0,0,('LED Curve'!$D$19*(BX192/$Z$4)^3+'LED Curve'!$D$20*(BX192/$Z$4)^2+'LED Curve'!$D$21*(BX192/$Z$4)^1+'LED Curve'!$D$22)*$AE$4*$Z$4))</f>
        <v>0</v>
      </c>
      <c r="GC192">
        <f>IF($Z$5=0,0,IF(BY192&lt;=0,0,('LED Curve'!$D$19*(BY192/$Z$5)^3+'LED Curve'!$D$20*(BY192/$Z$5)^2+'LED Curve'!$D$21*(BY192/$Z$5)^1+'LED Curve'!$D$22)*$AE$5*$Z$5))</f>
        <v>0</v>
      </c>
      <c r="GD192">
        <f>IF($Z$6=0,0,IF(BZ192&lt;=0,0,('LED Curve'!$D$19*(BZ192/$Z$6)^3+'LED Curve'!$D$20*(BZ192/$Z$6)^2+'LED Curve'!$D$21*(BZ192/$Z$6)^1+'LED Curve'!$D$22)*$AE$6*$Z$6))</f>
        <v>0</v>
      </c>
      <c r="GF192">
        <f>IF($W$2=0,0,IF(CB192&lt;=0,0,('LED Curve'!$D$19*(CB192/$W$2)^3+'LED Curve'!$D$20*(CB192/$W$2)^2+'LED Curve'!$D$21*(CB192/$W$2)^1+'LED Curve'!$D$22)*$AC$2*$W$2))</f>
        <v>771.9346706042063</v>
      </c>
      <c r="GG192">
        <f>IF($W$3=0,0,IF(CC192&lt;=0,0,('LED Curve'!$D$19*(CC192/$W$3)^3+'LED Curve'!$D$20*(CC192/$W$3)^2+'LED Curve'!$D$21*(CC192/$W$3)^1+'LED Curve'!$D$22)*$AC$3*$W$3))</f>
        <v>1929.8366765105156</v>
      </c>
      <c r="GH192">
        <f>IF($W$4=0,0,IF(CD192&lt;=0,0,('LED Curve'!$D$19*(CD192/$W$4)^3+'LED Curve'!$D$20*(CD192/$W$4)^2+'LED Curve'!$D$21*(CD192/$W$4)^1+'LED Curve'!$D$22)*$AC$4*$W$4))</f>
        <v>0</v>
      </c>
      <c r="GI192">
        <f>IF($W$5=0,0,IF(CE192&lt;=0,0,('LED Curve'!$D$19*(CE192/$W$5)^3+'LED Curve'!$D$20*(CE192/$W$5)^2+'LED Curve'!$D$21*(CE192/$W$5)^1+'LED Curve'!$D$22)*$AC$5*$W$5))</f>
        <v>0</v>
      </c>
      <c r="GJ192">
        <f>IF($W$6=0,0,IF(CF192&lt;=0,0,('LED Curve'!$D$19*(CF192/$W$6)^3+'LED Curve'!$D$20*(CF192/$W$6)^2+'LED Curve'!$D$21*(CF192/$W$6)^1+'LED Curve'!$D$22)*$AC$6*$W$6))</f>
        <v>0</v>
      </c>
      <c r="GK192">
        <f>IF($Z$2=0,0,IF(CG192&lt;=0,0,('LED Curve'!$D$19*(CG192/$Z$2)^3+'LED Curve'!$D$20*(CG192/$Z$2)^2+'LED Curve'!$D$21*(CG192/$Z$2)^1+'LED Curve'!$D$22)*$AE$2*$Z$2))</f>
        <v>0</v>
      </c>
      <c r="GL192">
        <f>IF($Z$3=0,0,IF(CH192&lt;=0,0,('LED Curve'!$D$19*(CH192/$Z$3)^3+'LED Curve'!$D$20*(CH192/$Z$3)^2+'LED Curve'!$D$21*(CH192/$Z$3)^1+'LED Curve'!$D$22)*$AE$3*$Z$3))</f>
        <v>0</v>
      </c>
      <c r="GM192">
        <f>IF($Z$4=0,0,IF(CI192&lt;=0,0,('LED Curve'!$D$19*(CI192/$Z$4)^3+'LED Curve'!$D$20*(CI192/$Z$4)^2+'LED Curve'!$D$21*(CI192/$Z$4)^1+'LED Curve'!$D$22)*$AE$4*$Z$4))</f>
        <v>0</v>
      </c>
      <c r="GN192">
        <f>IF($Z$5=0,0,IF(CJ192&lt;=0,0,('LED Curve'!$D$19*(CJ192/$Z$5)^3+'LED Curve'!$D$20*(CJ192/$Z$5)^2+'LED Curve'!$D$21*(CJ192/$Z$5)^1+'LED Curve'!$D$22)*$AE$5*$Z$5))</f>
        <v>0</v>
      </c>
      <c r="GO192">
        <f>IF($Z$6=0,0,IF(CK192&lt;=0,0,('LED Curve'!$D$19*(CK192/$Z$6)^3+'LED Curve'!$D$20*(CK192/$Z$6)^2+'LED Curve'!$D$21*(CK192/$Z$6)^1+'LED Curve'!$D$22)*$AE$6*$Z$6))</f>
        <v>0</v>
      </c>
      <c r="GQ192">
        <f t="shared" si="338"/>
        <v>2657.0282097368754</v>
      </c>
      <c r="GR192">
        <f t="shared" si="266"/>
        <v>892.13232431929737</v>
      </c>
      <c r="GS192">
        <f t="shared" si="339"/>
        <v>2676.4432672549119</v>
      </c>
      <c r="GT192">
        <f t="shared" si="267"/>
        <v>368.21735041579632</v>
      </c>
      <c r="GU192">
        <f t="shared" si="340"/>
        <v>2701.7713471147217</v>
      </c>
      <c r="GV192">
        <f t="shared" si="268"/>
        <v>139.65930255638432</v>
      </c>
    </row>
    <row r="193" spans="1:204" ht="16.899999999999999">
      <c r="A193">
        <v>182</v>
      </c>
      <c r="B193">
        <f t="shared" si="229"/>
        <v>5.9244791666666664E-3</v>
      </c>
      <c r="C193" s="50">
        <f t="shared" si="230"/>
        <v>119.00814265817608</v>
      </c>
      <c r="D193" s="50">
        <f t="shared" si="231"/>
        <v>132.3868251757512</v>
      </c>
      <c r="E193" s="50">
        <f t="shared" si="232"/>
        <v>145.7655076933263</v>
      </c>
      <c r="G193" s="52">
        <f t="shared" si="233"/>
        <v>1.8890181374313664</v>
      </c>
      <c r="H193" s="52">
        <f t="shared" si="234"/>
        <v>2.1013781773928759</v>
      </c>
      <c r="I193" s="52">
        <f t="shared" si="235"/>
        <v>2.3137382173543855</v>
      </c>
      <c r="J193" s="52">
        <f>IF(C193&lt;Calculation!D$19,0,G193)</f>
        <v>1.8890181374313664</v>
      </c>
      <c r="K193" s="52">
        <f>IF(D193&lt;Calculation!D$19,0,H193)</f>
        <v>2.1013781773928759</v>
      </c>
      <c r="L193" s="52">
        <f>IF(E193&lt;Calculation!D$19,0,I193)</f>
        <v>2.3137382173543855</v>
      </c>
      <c r="M193" s="52">
        <f>IF(IF(C193&lt;Calculation!D$19,0,C193*(R$3/(R$2+R$3)))&gt;0,$H$2*SIN(2*PI()*$E$2*B193)+$H$5,0)</f>
        <v>1.905422631922739</v>
      </c>
      <c r="N193" s="52">
        <f>IF(IF(D193&lt;Calculation!D$19,0,D193*(R$3/(R$2+R$3)))&gt;0,$J$2*SIN(2*PI()*$E$2*B193)+$J$5,0)</f>
        <v>1.9236547651571387</v>
      </c>
      <c r="O193" s="52">
        <f>IF(IF(E193&lt;Calculation!D$19,0,E193*(R$3/(R$2+R$3)))&gt;0,$L$2*SIN(2*PI()*$E$2*B193)+$L$5,0)</f>
        <v>1.9484343240394348</v>
      </c>
      <c r="Q193" s="55">
        <f>(M193/Design!C$43)*10^3</f>
        <v>211.71362576919321</v>
      </c>
      <c r="R193" s="55">
        <f>(N193/Design!C$43)*10^3</f>
        <v>213.73941835079319</v>
      </c>
      <c r="S193" s="55">
        <f>(O193/Design!C$43)*10^3</f>
        <v>216.49270267104831</v>
      </c>
      <c r="U193" s="55">
        <f>(($H$2*SIN(2*PI()*$E$2*B193)+$H$5)/Design!C$43)*10^3</f>
        <v>211.71362576919321</v>
      </c>
      <c r="V193" s="55">
        <f>(($J$2*SIN(2*PI()*$E$2*B193)+$J$5)/Design!C$43)*10^3</f>
        <v>213.73941835079319</v>
      </c>
      <c r="W193" s="55">
        <f>(($L$2*SIN(2*PI()*$E$2*B193)+$L$5)/Design!C$43)*10^3</f>
        <v>216.49270267104831</v>
      </c>
      <c r="Y193" s="99">
        <f>IF(C193&lt;('LED Curve'!$D$14*(U193/$W$2)^3+'LED Curve'!$D$15*(U193/$W$2)^2+'LED Curve'!$D$16*(U193/$W$2)^1+'LED Curve'!$D$17)*$AC$2+((R$5-1)*Design!C$18),0,         ('LED Curve'!$D$14*(U193/$W$2)^3+'LED Curve'!$D$15*(U193/$W$2)^2+'LED Curve'!$D$16*(U193/$W$2)^1+'LED Curve'!$D$17)*$AC$2)</f>
        <v>26.615485889736345</v>
      </c>
      <c r="Z193" s="99">
        <f>IF(Y193=0,0,IF(C193&lt;Y193+('LED Curve'!$D$14*(U193/$W$3)^3+'LED Curve'!$D$15*(U193/$W$3)^2+'LED Curve'!$D$16*(U193/$W$3)^1+'LED Curve'!$D$17)*$AC$3+((R$5-2)*Design!C$18),0,         ('LED Curve'!$D$14*(U193/$W$3)^3+'LED Curve'!$D$15*(U193/$W$3)^2+'LED Curve'!$D$16*(U193/$W$3)^1+'LED Curve'!$D$17)*$AC$3))</f>
        <v>66.538714724340863</v>
      </c>
      <c r="AA193" s="99">
        <f>IF(Z193=0,0,IF(C193&lt;(SUM(Y193:Z193)+('LED Curve'!$D$14*(U193/$W$4)^3+'LED Curve'!$D$15*(U193/$W$4)^2+'LED Curve'!$D$16*(U193/$W$4)^1+'LED Curve'!$D$17)*$AC$4+((R$5-3)*Design!C$18)),0,         ('LED Curve'!$D$14*(U193/$W$4)^3+'LED Curve'!$D$15*(U193/$W$4)^2+'LED Curve'!$D$16*(U193/$W$4)^1+'LED Curve'!$D$17)*$AC$4))</f>
        <v>0</v>
      </c>
      <c r="AB193" s="99">
        <f>IF(AA193=0,0,IF(C193&lt;(SUM(Y193:AA193)+('LED Curve'!$D$14*(U193/$W$5)^3+'LED Curve'!$D$15*(U193/$W$5)^2+'LED Curve'!$D$16*(U193/$W$5)^1+'LED Curve'!$D$17)*$AC$5+((R$5-4)*Design!C$18)),0,         ('LED Curve'!$D$14*(U193/$W$5)^3+'LED Curve'!$D$15*(U193/$W$5)^2+'LED Curve'!$D$16*(U193/$W$5)^1+'LED Curve'!$D$17)*$AC$5))</f>
        <v>0</v>
      </c>
      <c r="AC193" s="99">
        <f>IF(AB193=0,0,IF(C193&lt;(SUM(Y193:AB193)+ ('LED Curve'!$D$14*(U193/$W$6)^3+'LED Curve'!$D$15*(U193/$W$6)^2+'LED Curve'!$D$16*(U193/$W$6)^1+'LED Curve'!$D$17)*$AC$6+((R$5-5)*Design!C$18)),0,         ('LED Curve'!$D$14*(U193/$W$6)^3+'LED Curve'!$D$15*(U193/$W$6)^2+'LED Curve'!$D$16*(U193/$W$6)^1+'LED Curve'!$D$17)*$AC$6))</f>
        <v>0</v>
      </c>
      <c r="AD193" s="99">
        <f>IF(AC193=0,0,IF(C193&lt;(SUM(Y193:AC193)+('LED Curve'!$D$14*(U193/$Z$2)^3+'LED Curve'!$D$15*(U193/$Z$2)^2+'LED Curve'!$D$16*(U193/$Z$2)^1+'LED Curve'!$D$17)*$AE$2+((R$5-6)*Design!C$18)),0,         ('LED Curve'!$D$14*(U193/$Z$2)^3+'LED Curve'!$D$15*(U193/$Z$2)^2+'LED Curve'!$D$16*(U193/$Z$2)^1+'LED Curve'!$D$17)*$AE$2))</f>
        <v>0</v>
      </c>
      <c r="AE193" s="99">
        <f>IF(AD193=0,0,IF(C193&lt;(SUM(Y193:AD193)+('LED Curve'!$D$14*(U193/$Z$3)^3+'LED Curve'!$D$15*(U193/$Z$3)^2+'LED Curve'!$D$16*(U193/$Z$3)^1+'LED Curve'!$D$17)*$AE$3+((R$5-7)*Design!C$18)),0,         ('LED Curve'!$D$14*(U193/$Z$3)^3+'LED Curve'!$D$15*(U193/$Z$3)^2+'LED Curve'!$D$16*(U193/$Z$3)^1+'LED Curve'!$D$17)*$AE$3))</f>
        <v>0</v>
      </c>
      <c r="AF193" s="99">
        <f>IF(AE193=0,0,IF(C193&lt;(SUM(Y193:AE193)+('LED Curve'!$D$14*(U193/$Z$4)^3+'LED Curve'!$D$15*(U193/$Z$4)^2+'LED Curve'!$D$16*(U193/$Z$4)^1+'LED Curve'!$D$17)*$AE$4+((R$5-8)*Design!C$18)),0,         ('LED Curve'!$D$14*(U193/$Z$4)^3+'LED Curve'!$D$15*(U193/$Z$4)^2+'LED Curve'!$D$16*(U193/$Z$4)^1+'LED Curve'!$D$17)*$AE$4))</f>
        <v>0</v>
      </c>
      <c r="AG193" s="99">
        <f>IF(AF193=0,0,IF(C193&lt;(SUM(Y193:AF193)+('LED Curve'!$D$14*(U193/$Z$5)^3+'LED Curve'!$D$15*(U193/$Z$5)^2+'LED Curve'!$D$16*(U193/$Z$5)^1+'LED Curve'!$D$17)*$AE$5+((R$5-9)*Design!C$18)),0,         ('LED Curve'!$D$14*(U193/$Z$5)^3+'LED Curve'!$D$15*(U193/$Z$5)^2+'LED Curve'!$D$16*(U193/$Z$5)^1+'LED Curve'!$D$17)*$AE$5))</f>
        <v>0</v>
      </c>
      <c r="AH193" s="99">
        <f>IF(AG193=0,0,IF(C193&lt;(SUM(Y193:AG193)+('LED Curve'!$D$14*(U193/$Z$6)^3+'LED Curve'!$D$15*(U193/$Z$6)^2+'LED Curve'!$D$16*(U193/$Z$6)^1+'LED Curve'!$D$17)*$AE$6+((R$5-10)*Design!C$18)),0,         ('LED Curve'!$D$14*(U193/$Z$6)^3+'LED Curve'!$D$15*(U193/$Z$6)^2+'LED Curve'!$D$16*(U193/$Z$6)^1+'LED Curve'!$D$17)*$AE$6))</f>
        <v>0</v>
      </c>
      <c r="AI193">
        <f t="shared" si="269"/>
        <v>93.154200614077212</v>
      </c>
      <c r="AJ193" s="57">
        <f>IF(D193&lt;('LED Curve'!$D$14*(V193/$W$2)^3+'LED Curve'!$D$15*(V193/$W$2)^2+'LED Curve'!$D$16*(V193/$W$2)^1+'LED Curve'!$D$17)*$AC$2+((R$5-1)*Design!C$18),0,         ('LED Curve'!$D$14*(V193/$W$2)^3+'LED Curve'!$D$15*(V193/$W$2)^2+'LED Curve'!$D$16*(V193/$W$2)^1+'LED Curve'!$D$17)*$AC$2)</f>
        <v>26.641168031096758</v>
      </c>
      <c r="AK193" s="57">
        <f>IF(AJ193=0,0,IF(D193&lt;AJ193+('LED Curve'!$D$14*(V193/$W$3)^3+'LED Curve'!$D$15*(V193/$W$3)^2+'LED Curve'!$D$16*(V193/$W$3)^1+'LED Curve'!$D$17)*$AC$3+((R$5-1)*Design!C$18),0,         ('LED Curve'!$D$14*(V193/$W$3)^3+'LED Curve'!$D$15*(V193/$W$3)^2+'LED Curve'!$D$16*(V193/$W$3)^1+'LED Curve'!$D$17)*$AC$3))</f>
        <v>66.602920077741899</v>
      </c>
      <c r="AL193" s="57">
        <f>IF(AK193=0,0,IF(D193&lt;(SUM(AJ193:AK193)+('LED Curve'!$D$14*(V193/$W$4)^3+'LED Curve'!$D$15*(V193/$W$4)^2+'LED Curve'!$D$16*(V193/$W$4)^1+'LED Curve'!$D$17)*$AC$4+((R$5-1)*Design!C$18)),0,         ('LED Curve'!$D$14*(V193/$W$4)^3+'LED Curve'!$D$15*(V193/$W$4)^2+'LED Curve'!$D$16*(V193/$W$4)^1+'LED Curve'!$D$17)*$AC$4))</f>
        <v>0</v>
      </c>
      <c r="AM193" s="57">
        <f>IF(AL193=0,0,IF(D193&lt;(SUM(AJ193:AL193)+('LED Curve'!$D$14*(V193/$W$5)^3+'LED Curve'!$D$15*(V193/$W$5)^2+'LED Curve'!$D$16*(V193/$W$5)^1+'LED Curve'!$D$17)*$AC$5+((R$5-1)*Design!C$18)),0,         ('LED Curve'!$D$14*(V193/$W$5)^3+'LED Curve'!$D$15*(V193/$W$5)^2+'LED Curve'!$D$16*(V193/$W$5)^1+'LED Curve'!$D$17)*$AC$5))</f>
        <v>0</v>
      </c>
      <c r="AN193" s="57">
        <f>IF(AM193=0,0,IF(D193&lt;(SUM(AJ193:AM193)+ ('LED Curve'!$D$14*(V193/$W$6)^3+'LED Curve'!$D$15*(V193/$W$6)^2+'LED Curve'!$D$16*(V193/$W$6)^1+'LED Curve'!$D$17)*$AC$6+((R$5-1)*Design!C$18)),0,         ('LED Curve'!$D$14*(V193/$W$6)^3+'LED Curve'!$D$15*(V193/$W$6)^2+'LED Curve'!$D$16*(V193/$W$6)^1+'LED Curve'!$D$17)*$AC$6))</f>
        <v>0</v>
      </c>
      <c r="AO193" s="57">
        <f>IF(AN193=0,0,IF(D193&lt;(SUM(AJ193:AN193)+('LED Curve'!$D$14*(V193/$Z$2)^3+'LED Curve'!$D$15*(V193/$Z$2)^2+'LED Curve'!$D$16*(V193/$Z$2)^1+'LED Curve'!$D$17)*$AE$2+((R$5-1)*Design!C$18)),0,         ('LED Curve'!$D$14*(V193/$Z$2)^3+'LED Curve'!$D$15*(V193/$Z$2)^2+'LED Curve'!$D$16*(V193/$Z$2)^1+'LED Curve'!$D$17)*$AE$2))</f>
        <v>0</v>
      </c>
      <c r="AP193" s="57">
        <f>IF(AO193=0,0,IF(D193&lt;(SUM(AJ193:AO193)+('LED Curve'!$D$14*(V193/$Z$3)^3+'LED Curve'!$D$15*(V193/$Z$3)^2+'LED Curve'!$D$16*(V193/$Z$3)^1+'LED Curve'!$D$17)*$AE$3+((R$5-1)*Design!C$18)),0,         ('LED Curve'!$D$14*(V193/$Z$3)^3+'LED Curve'!$D$15*(V193/$Z$3)^2+'LED Curve'!$D$16*(V193/$Z$3)^1+'LED Curve'!$D$17)*$AE$3))</f>
        <v>0</v>
      </c>
      <c r="AQ193" s="57">
        <f>IF(AP193=0,0,IF(D193&lt;(SUM(AJ193:AP193)+('LED Curve'!$D$14*(V193/$Z$4)^3+'LED Curve'!$D$15*(V193/$Z$4)^2+'LED Curve'!$D$16*(V193/$Z$4)^1+'LED Curve'!$D$17)*$AE$4+((R$5-1)*Design!C$18)),0,         ('LED Curve'!$D$14*(V193/$Z$4)^3+'LED Curve'!$D$15*(V193/$Z$4)^2+'LED Curve'!$D$16*(V193/$Z$4)^1+'LED Curve'!$D$17)*$AE$4))</f>
        <v>0</v>
      </c>
      <c r="AR193" s="57">
        <f>IF(AQ193=0,0,IF(D193&lt;(SUM(AJ193:AQ193)+('LED Curve'!$D$14*(V193/$Z$5)^3+'LED Curve'!$D$15*(V193/$Z$5)^2+'LED Curve'!$D$16*(V193/$Z$5)^1+'LED Curve'!$D$17)*$AE$5+((R$5-1)*Design!C$18)),0,         ('LED Curve'!$D$14*(V193/$Z$5)^3+'LED Curve'!$D$15*(V193/$Z$5)^2+'LED Curve'!$D$16*(V193/$Z$5)^1+'LED Curve'!$D$17)*$AE$5))</f>
        <v>0</v>
      </c>
      <c r="AS193" s="57">
        <f>IF(AR193=0,0,IF(D193&lt;(SUM(AJ193:AR193)+('LED Curve'!$D$14*(V193/$Z$6)^3+'LED Curve'!$D$15*(V193/$Z$6)^2+'LED Curve'!$D$16*(V193/$Z$6)^1+'LED Curve'!$D$17)*$AE$6+((R$5-1)*Design!C$18)),0,         ('LED Curve'!$D$14*(V193/$Z$6)^3+'LED Curve'!$D$15*(V193/$Z$6)^2+'LED Curve'!$D$16*(V193/$Z$6)^1+'LED Curve'!$D$17)*$AE$6))</f>
        <v>0</v>
      </c>
      <c r="AU193" s="59">
        <f>IF(E193&lt;('LED Curve'!$D$14*(W193/$W$2)^3+'LED Curve'!$D$15*(W193/$W$2)^2+'LED Curve'!$D$16*(W193/$W$2)^1+'LED Curve'!$D$17)*$AC$2+((R$5-1)*Design!C$18),0,         ('LED Curve'!$D$14*(W193/$W$2)^3+'LED Curve'!$D$15*(W193/$W$2)^2+'LED Curve'!$D$16*(W193/$W$2)^1+'LED Curve'!$D$17)*$AC$2)</f>
        <v>26.674728316252327</v>
      </c>
      <c r="AV193" s="59">
        <f>IF(AU193=0,0,IF(E193&lt;AU193+('LED Curve'!$D$14*(W193/$W$3)^3+'LED Curve'!$D$15*(W193/$W$3)^2+'LED Curve'!$D$16*(W193/$W$3)^1+'LED Curve'!$D$17)*$AC$3+((R$5-2)*Design!C$18),0,         ('LED Curve'!$D$14*(W193/$W$3)^3+'LED Curve'!$D$15*(W193/$W$3)^2+'LED Curve'!$D$16*(W193/$W$3)^1+'LED Curve'!$D$17)*$AC$3))</f>
        <v>66.686820790630819</v>
      </c>
      <c r="AW193" s="59">
        <f>IF(AV193=0,0,IF(E193&lt;(SUM(AU193:AV193)+('LED Curve'!$D$14*(W193/$W$4)^3+'LED Curve'!$D$15*(W193/$W$4)^2+'LED Curve'!$D$16*(W193/$W$4)^1+'LED Curve'!$D$17)*$AC$4+((R$5-3)*Design!C$18)),0,         ('LED Curve'!$D$14*(W193/$W$4)^3+'LED Curve'!$D$15*(W193/$W$4)^2+'LED Curve'!$D$16*(W193/$W$4)^1+'LED Curve'!$D$17)*$AC$4))</f>
        <v>0</v>
      </c>
      <c r="AX193" s="59">
        <f>IF(AW193=0,0,IF(E193&lt;(SUM(AU193:AW193)+('LED Curve'!$D$14*(W193/$W$5)^3+'LED Curve'!$D$15*(W193/$W$5)^2+'LED Curve'!$D$16*(W193/$W$5)^1+'LED Curve'!$D$17)*$AC$5+((R$5-4)*Design!C$18)),0,         ('LED Curve'!$D$14*(W193/$W$5)^3+'LED Curve'!$D$15*(W193/$W$5)^2+'LED Curve'!$D$16*(W193/$W$5)^1+'LED Curve'!$D$17)*$AC$5))</f>
        <v>0</v>
      </c>
      <c r="AY193" s="59">
        <f>IF(AX193=0,0,IF(E193&lt;(SUM(AU193:AX193)+ ('LED Curve'!$D$14*(W193/$W$6)^3+'LED Curve'!$D$15*(W193/$W$6)^2+'LED Curve'!$D$16*(W193/$W$6)^1+'LED Curve'!$D$17)*$AC$6+((R$5-5)*Design!C$18)),0,         ('LED Curve'!$D$14*(W193/$W$6)^3+'LED Curve'!$D$15*(W193/$W$6)^2+'LED Curve'!$D$16*(W193/$W$6)^1+'LED Curve'!$D$17)*$AC$6))</f>
        <v>0</v>
      </c>
      <c r="AZ193" s="59">
        <f>IF(AY193=0,0,IF(E193&lt;(SUM(AU193:AY193)+('LED Curve'!$D$14*(W193/$Z$2)^3+'LED Curve'!$D$15*(W193/$Z$2)^2+'LED Curve'!$D$16*(W193/$Z$2)^1+'LED Curve'!$D$17)*$AE$2+((R$5-6)*Design!C$18)),0,         ('LED Curve'!$D$14*(W193/$Z$2)^3+'LED Curve'!$D$15*(W193/$Z$2)^2+'LED Curve'!$D$16*(W193/$Z$2)^1+'LED Curve'!$D$17)*$AE$2))</f>
        <v>0</v>
      </c>
      <c r="BA193" s="59">
        <f>IF(AZ193=0,0,IF(E193&lt;(SUM(AU193:AZ193)+('LED Curve'!$D$14*(W193/$Z$3)^3+'LED Curve'!$D$15*(W193/$Z$3)^2+'LED Curve'!$D$16*(W193/$Z$3)^1+'LED Curve'!$D$17)*$AE$3+((R$5-7)*Design!C$18)),0,         ('LED Curve'!$D$14*(W193/$Z$3)^3+'LED Curve'!$D$15*(W193/$Z$3)^2+'LED Curve'!$D$16*(W193/$Z$3)^1+'LED Curve'!$D$17)*$AE$3))</f>
        <v>0</v>
      </c>
      <c r="BB193" s="59">
        <f>IF(BA193=0,0,IF(E193&lt;(SUM(AU193:BA193)+('LED Curve'!$D$14*(W193/$Z$4)^3+'LED Curve'!$D$15*(W193/$Z$4)^2+'LED Curve'!$D$16*(W193/$Z$4)^1+'LED Curve'!$D$17)*$AE$4+((R$5-8)*Design!C$18)),0,         ('LED Curve'!$D$14*(W193/$Z$4)^3+'LED Curve'!$D$15*(W193/$Z$4)^2+'LED Curve'!$D$16*(W193/$Z$4)^1+'LED Curve'!$D$17)*$AE$4))</f>
        <v>0</v>
      </c>
      <c r="BC193" s="59">
        <f>IF(BB193=0,0,IF(E193&lt;(SUM(AU193:BB193)+('LED Curve'!$D$14*(W193/$Z$5)^3+'LED Curve'!$D$15*(W193/$Z$5)^2+'LED Curve'!$D$16*(W193/$Z$5)^1+'LED Curve'!$D$17)*$AE$5+((R$5-9)*Design!C$18)),0,         ('LED Curve'!$D$14*(W193/$Z$5)^3+'LED Curve'!$D$15*(W193/$Z$5)^2+'LED Curve'!$D$16*(W193/$Z$5)^1+'LED Curve'!$D$17)*$AE$5))</f>
        <v>0</v>
      </c>
      <c r="BD193" s="59">
        <f>IF(BC193=0,0,IF(E193&lt;(SUM(AU193:BC193)+('LED Curve'!$D$14*(W193/$Z$6)^3+'LED Curve'!$D$15*(W193/$Z$6)^2+'LED Curve'!$D$16*(W193/$Z$6)^1+'LED Curve'!$D$17)*$AE$6+((R$5-10)*Design!C$18)),0,         ('LED Curve'!$D$14*(W193/$Z$6)^3+'LED Curve'!$D$15*(W193/$Z$6)^2+'LED Curve'!$D$16*(W193/$Z$6)^1+'LED Curve'!$D$17)*$AE$6))</f>
        <v>0</v>
      </c>
      <c r="BE193">
        <f t="shared" si="270"/>
        <v>93.361549106883146</v>
      </c>
      <c r="BF193" s="64">
        <f t="shared" si="236"/>
        <v>211.71362576919321</v>
      </c>
      <c r="BG193" s="64">
        <f t="shared" si="237"/>
        <v>211.71362576919321</v>
      </c>
      <c r="BH193" s="64">
        <f t="shared" si="238"/>
        <v>0</v>
      </c>
      <c r="BI193" s="64">
        <f t="shared" si="239"/>
        <v>0</v>
      </c>
      <c r="BJ193" s="64">
        <f t="shared" si="240"/>
        <v>0</v>
      </c>
      <c r="BK193" s="64">
        <f t="shared" si="241"/>
        <v>0</v>
      </c>
      <c r="BL193" s="64">
        <f t="shared" si="242"/>
        <v>0</v>
      </c>
      <c r="BM193" s="64">
        <f t="shared" si="243"/>
        <v>0</v>
      </c>
      <c r="BN193" s="64">
        <f t="shared" si="244"/>
        <v>0</v>
      </c>
      <c r="BO193" s="64">
        <f t="shared" si="245"/>
        <v>0</v>
      </c>
      <c r="BQ193" s="67">
        <f t="shared" si="246"/>
        <v>213.73941835079319</v>
      </c>
      <c r="BR193" s="67">
        <f t="shared" si="247"/>
        <v>213.73941835079319</v>
      </c>
      <c r="BS193" s="67">
        <f t="shared" si="248"/>
        <v>0</v>
      </c>
      <c r="BT193" s="67">
        <f t="shared" si="249"/>
        <v>0</v>
      </c>
      <c r="BU193" s="67">
        <f t="shared" si="250"/>
        <v>0</v>
      </c>
      <c r="BV193" s="67">
        <f t="shared" si="251"/>
        <v>0</v>
      </c>
      <c r="BW193" s="67">
        <f t="shared" si="252"/>
        <v>0</v>
      </c>
      <c r="BX193" s="67">
        <f t="shared" si="253"/>
        <v>0</v>
      </c>
      <c r="BY193" s="67">
        <f t="shared" si="254"/>
        <v>0</v>
      </c>
      <c r="BZ193" s="67">
        <f t="shared" si="255"/>
        <v>0</v>
      </c>
      <c r="CB193" s="70">
        <f t="shared" si="256"/>
        <v>216.49270267104831</v>
      </c>
      <c r="CC193" s="70">
        <f t="shared" si="257"/>
        <v>216.49270267104831</v>
      </c>
      <c r="CD193" s="70">
        <f t="shared" si="258"/>
        <v>0</v>
      </c>
      <c r="CE193" s="70">
        <f t="shared" si="259"/>
        <v>0</v>
      </c>
      <c r="CF193" s="70">
        <f t="shared" si="260"/>
        <v>0</v>
      </c>
      <c r="CG193" s="70">
        <f t="shared" si="261"/>
        <v>0</v>
      </c>
      <c r="CH193" s="70">
        <f t="shared" si="262"/>
        <v>0</v>
      </c>
      <c r="CI193" s="70">
        <f t="shared" si="263"/>
        <v>0</v>
      </c>
      <c r="CJ193" s="70">
        <f t="shared" si="264"/>
        <v>0</v>
      </c>
      <c r="CK193" s="70">
        <f t="shared" si="265"/>
        <v>0</v>
      </c>
      <c r="CL193">
        <f t="shared" si="271"/>
        <v>432.98540534209661</v>
      </c>
      <c r="CM193" s="64">
        <f t="shared" si="272"/>
        <v>211.71362576919321</v>
      </c>
      <c r="CN193" s="64">
        <f t="shared" si="273"/>
        <v>211.71362576919321</v>
      </c>
      <c r="CO193" s="64">
        <f t="shared" si="274"/>
        <v>0</v>
      </c>
      <c r="CP193" s="64">
        <f t="shared" si="275"/>
        <v>0</v>
      </c>
      <c r="CQ193" s="64">
        <f t="shared" si="276"/>
        <v>0</v>
      </c>
      <c r="CR193" s="64">
        <f t="shared" si="277"/>
        <v>0</v>
      </c>
      <c r="CS193" s="64">
        <f t="shared" si="278"/>
        <v>0</v>
      </c>
      <c r="CT193" s="64">
        <f t="shared" si="279"/>
        <v>0</v>
      </c>
      <c r="CU193" s="64">
        <f t="shared" si="280"/>
        <v>0</v>
      </c>
      <c r="CV193" s="64">
        <f t="shared" si="281"/>
        <v>0</v>
      </c>
      <c r="CX193" s="103">
        <f t="shared" si="282"/>
        <v>213.73941835079319</v>
      </c>
      <c r="CY193" s="103">
        <f t="shared" si="283"/>
        <v>213.73941835079319</v>
      </c>
      <c r="CZ193" s="103">
        <f t="shared" si="284"/>
        <v>0</v>
      </c>
      <c r="DA193" s="103">
        <f t="shared" si="285"/>
        <v>0</v>
      </c>
      <c r="DB193" s="103">
        <f t="shared" si="286"/>
        <v>0</v>
      </c>
      <c r="DC193" s="103">
        <f t="shared" si="287"/>
        <v>0</v>
      </c>
      <c r="DD193" s="103">
        <f t="shared" si="288"/>
        <v>0</v>
      </c>
      <c r="DE193" s="103">
        <f t="shared" si="289"/>
        <v>0</v>
      </c>
      <c r="DF193" s="103">
        <f t="shared" si="290"/>
        <v>0</v>
      </c>
      <c r="DG193" s="103">
        <f t="shared" si="291"/>
        <v>0</v>
      </c>
      <c r="DI193" s="70">
        <f t="shared" si="292"/>
        <v>216.49270267104831</v>
      </c>
      <c r="DJ193" s="70">
        <f t="shared" si="293"/>
        <v>216.49270267104831</v>
      </c>
      <c r="DK193" s="70">
        <f t="shared" si="294"/>
        <v>0</v>
      </c>
      <c r="DL193" s="70">
        <f t="shared" si="295"/>
        <v>0</v>
      </c>
      <c r="DM193" s="70">
        <f t="shared" si="296"/>
        <v>0</v>
      </c>
      <c r="DN193" s="70">
        <f t="shared" si="297"/>
        <v>0</v>
      </c>
      <c r="DO193" s="70">
        <f t="shared" si="298"/>
        <v>0</v>
      </c>
      <c r="DP193" s="70">
        <f t="shared" si="299"/>
        <v>0</v>
      </c>
      <c r="DQ193" s="70">
        <f t="shared" si="300"/>
        <v>0</v>
      </c>
      <c r="DR193" s="70">
        <f t="shared" si="301"/>
        <v>0</v>
      </c>
      <c r="DT193">
        <f t="shared" si="302"/>
        <v>25.195645378219851</v>
      </c>
      <c r="DU193">
        <f t="shared" si="303"/>
        <v>28.296283010373205</v>
      </c>
      <c r="DV193">
        <f t="shared" si="304"/>
        <v>31.557168716745696</v>
      </c>
      <c r="DX193">
        <f t="shared" si="305"/>
        <v>1.5950679016499842</v>
      </c>
      <c r="DY193">
        <f t="shared" si="306"/>
        <v>1.61066779095919</v>
      </c>
      <c r="DZ193">
        <f t="shared" si="307"/>
        <v>1.6281365375862267</v>
      </c>
      <c r="EB193">
        <f t="shared" si="308"/>
        <v>5.6348610193248838</v>
      </c>
      <c r="EC193">
        <f t="shared" si="309"/>
        <v>14.087152548312208</v>
      </c>
      <c r="ED193">
        <f t="shared" si="310"/>
        <v>0</v>
      </c>
      <c r="EE193">
        <f t="shared" si="311"/>
        <v>0</v>
      </c>
      <c r="EF193">
        <f t="shared" si="312"/>
        <v>0</v>
      </c>
      <c r="EG193">
        <f t="shared" si="313"/>
        <v>0</v>
      </c>
      <c r="EH193">
        <f t="shared" si="314"/>
        <v>0</v>
      </c>
      <c r="EI193">
        <f t="shared" si="315"/>
        <v>0</v>
      </c>
      <c r="EJ193">
        <f t="shared" si="316"/>
        <v>0</v>
      </c>
      <c r="EK193">
        <f t="shared" si="317"/>
        <v>0</v>
      </c>
      <c r="EM193">
        <f t="shared" si="318"/>
        <v>5.6942677591523667</v>
      </c>
      <c r="EN193">
        <f t="shared" si="319"/>
        <v>14.235669397880919</v>
      </c>
      <c r="EO193">
        <f t="shared" si="320"/>
        <v>0</v>
      </c>
      <c r="EP193">
        <f t="shared" si="321"/>
        <v>0</v>
      </c>
      <c r="EQ193">
        <f t="shared" si="322"/>
        <v>0</v>
      </c>
      <c r="ER193">
        <f t="shared" si="323"/>
        <v>0</v>
      </c>
      <c r="ES193">
        <f t="shared" si="324"/>
        <v>0</v>
      </c>
      <c r="ET193">
        <f t="shared" si="325"/>
        <v>0</v>
      </c>
      <c r="EU193">
        <f t="shared" si="326"/>
        <v>0</v>
      </c>
      <c r="EV193">
        <f t="shared" si="327"/>
        <v>0</v>
      </c>
      <c r="EX193">
        <f t="shared" si="328"/>
        <v>5.7748840262014083</v>
      </c>
      <c r="EY193">
        <f t="shared" si="329"/>
        <v>14.437210065503521</v>
      </c>
      <c r="EZ193">
        <f t="shared" si="330"/>
        <v>0</v>
      </c>
      <c r="FA193">
        <f t="shared" si="331"/>
        <v>0</v>
      </c>
      <c r="FB193">
        <f t="shared" si="332"/>
        <v>0</v>
      </c>
      <c r="FC193">
        <f t="shared" si="333"/>
        <v>0</v>
      </c>
      <c r="FD193">
        <f t="shared" si="334"/>
        <v>0</v>
      </c>
      <c r="FE193">
        <f t="shared" si="335"/>
        <v>0</v>
      </c>
      <c r="FF193">
        <f t="shared" si="336"/>
        <v>0</v>
      </c>
      <c r="FG193">
        <f t="shared" si="337"/>
        <v>0</v>
      </c>
      <c r="FJ193">
        <f>IF($W$2=0,0,IF(BF193&lt;=0,0,('LED Curve'!$D$19*(BF193/$W$2)^3+'LED Curve'!$D$20*(BF193/$W$2)^2+'LED Curve'!$D$21*(BF193/$W$2)^1+'LED Curve'!$D$22)*$AC$2*$W$2))</f>
        <v>754.1191927564679</v>
      </c>
      <c r="FK193">
        <f>IF($W$3=0,0,IF(BG193&lt;=0,0,('LED Curve'!$D$19*(BG193/$W$3)^3+'LED Curve'!$D$20*(BG193/$W$3)^2+'LED Curve'!$D$21*(BG193/$W$3)^1+'LED Curve'!$D$22)*$AC$3*$W$3))</f>
        <v>1885.2979818911697</v>
      </c>
      <c r="FL193">
        <f>IF($W$4=0,0,IF(BH193&lt;=0,0,('LED Curve'!$D$19*(BH193/$W$4)^3+'LED Curve'!$D$20*(BH193/$W$4)^2+'LED Curve'!$D$21*(BH193/$W$4)^1+'LED Curve'!$D$22)*$AC$4*$W$4))</f>
        <v>0</v>
      </c>
      <c r="FM193">
        <f>IF($W$5=0,0,IF(BI193&lt;=0,0,('LED Curve'!$D$19*(BI193/$W$5)^3+'LED Curve'!$D$20*(BI193/$W$5)^2+'LED Curve'!$D$21*(BI193/$W$5)^1+'LED Curve'!$D$22)*$AC$5*$W$5))</f>
        <v>0</v>
      </c>
      <c r="FN193">
        <f>IF($W$6=0,0,IF(BJ193&lt;=0,0,('LED Curve'!$D$19*(BJ193/$W$6)^3+'LED Curve'!$D$20*(BJ193/$W$6)^2+'LED Curve'!$D$21*(BJ193/$W$6)^1+'LED Curve'!$D$22)*$AC$6*$W$6))</f>
        <v>0</v>
      </c>
      <c r="FO193">
        <f>IF($Z$2=0,0,IF(BK193&lt;=0,0,('LED Curve'!$D$19*(BK193/$Z$2)^3+'LED Curve'!$D$20*(BK193/$Z$2)^2+'LED Curve'!$D$21*(BK193/$Z$2)^1+'LED Curve'!$D$22)*$AE$2*$Z$2))</f>
        <v>0</v>
      </c>
      <c r="FP193">
        <f>IF($Z$3=0,0,IF(BL193&lt;=0,0,('LED Curve'!$D$19*(BL193/$Z$3)^3+'LED Curve'!$D$20*(BL193/$Z$3)^2+'LED Curve'!$D$21*(BL193/$Z$3)^1+'LED Curve'!$D$22)*$AE$3*$Z$3))</f>
        <v>0</v>
      </c>
      <c r="FQ193">
        <f>IF($Z$4=0,0,IF(BM193&lt;=0,0,('LED Curve'!$D$19*(BM193/$Z$4)^3+'LED Curve'!$D$20*(BM193/$Z$4)^2+'LED Curve'!$D$21*(BM193/$Z$4)^1+'LED Curve'!$D$22)*$AE$4*$Z$4))</f>
        <v>0</v>
      </c>
      <c r="FR193">
        <f>IF($Z$5=0,0,IF(BN193&lt;=0,0,('LED Curve'!$D$19*(BN193/$Z$5)^3+'LED Curve'!$D$20*(BN193/$Z$5)^2+'LED Curve'!$D$21*(BN193/$Z$5)^1+'LED Curve'!$D$22)*$AE$5*$Z$5))</f>
        <v>0</v>
      </c>
      <c r="FS193">
        <f>IF($Z$6=0,0,IF(BO193&lt;=0,0,('LED Curve'!$D$19*(BO193/$Z$6)^3+'LED Curve'!$D$20*(BO193/$Z$6)^2+'LED Curve'!$D$21*(BO193/$Z$6)^1+'LED Curve'!$D$22)*$AE$6*$Z$6))</f>
        <v>0</v>
      </c>
      <c r="FU193">
        <f>IF($W$2=0,0,IF(BQ193&lt;=0,0,('LED Curve'!$D$19*(BQ193/$W$2)^3+'LED Curve'!$D$20*(BQ193/$W$2)^2+'LED Curve'!$D$21*(BQ193/$W$2)^1+'LED Curve'!$D$22)*$AC$2*$W$2))</f>
        <v>759.17089055366694</v>
      </c>
      <c r="FV193">
        <f>IF($W$3=0,0,IF(BR193&lt;=0,0,('LED Curve'!$D$19*(BR193/$W$3)^3+'LED Curve'!$D$20*(BR193/$W$3)^2+'LED Curve'!$D$21*(BR193/$W$3)^1+'LED Curve'!$D$22)*$AC$3*$W$3))</f>
        <v>1897.9272263841674</v>
      </c>
      <c r="FW193">
        <f>IF($W$4=0,0,IF(BS193&lt;=0,0,('LED Curve'!$D$19*(BS193/$W$4)^3+'LED Curve'!$D$20*(BS193/$W$4)^2+'LED Curve'!$D$21*(BS193/$W$4)^1+'LED Curve'!$D$22)*$AC$4*$W$4))</f>
        <v>0</v>
      </c>
      <c r="FX193">
        <f>IF($W$5=0,0,IF(BT193&lt;=0,0,('LED Curve'!$D$19*(BT193/$W$5)^3+'LED Curve'!$D$20*(BT193/$W$5)^2+'LED Curve'!$D$21*(BT193/$W$5)^1+'LED Curve'!$D$22)*$AC$5*$W$5))</f>
        <v>0</v>
      </c>
      <c r="FY193">
        <f>IF($W$6=0,0,IF(BU193&lt;=0,0,('LED Curve'!$D$19*(BU193/$W$6)^3+'LED Curve'!$D$20*(BU193/$W$6)^2+'LED Curve'!$D$21*(BU193/$W$6)^1+'LED Curve'!$D$22)*$AC$6*$W$6))</f>
        <v>0</v>
      </c>
      <c r="FZ193">
        <f>IF($Z$2=0,0,IF(BV193&lt;=0,0,('LED Curve'!$D$19*(BV193/$Z$2)^3+'LED Curve'!$D$20*(BV193/$Z$2)^2+'LED Curve'!$D$21*(BV193/$Z$2)^1+'LED Curve'!$D$22)*$AE$2*$Z$2))</f>
        <v>0</v>
      </c>
      <c r="GA193">
        <f>IF($Z$3=0,0,IF(BW193&lt;=0,0,('LED Curve'!$D$19*(BW193/$Z$3)^3+'LED Curve'!$D$20*(BW193/$Z$3)^2+'LED Curve'!$D$21*(BW193/$Z$3)^1+'LED Curve'!$D$22)*$AE$3*$Z$3))</f>
        <v>0</v>
      </c>
      <c r="GB193">
        <f>IF($Z$4=0,0,IF(BX193&lt;=0,0,('LED Curve'!$D$19*(BX193/$Z$4)^3+'LED Curve'!$D$20*(BX193/$Z$4)^2+'LED Curve'!$D$21*(BX193/$Z$4)^1+'LED Curve'!$D$22)*$AE$4*$Z$4))</f>
        <v>0</v>
      </c>
      <c r="GC193">
        <f>IF($Z$5=0,0,IF(BY193&lt;=0,0,('LED Curve'!$D$19*(BY193/$Z$5)^3+'LED Curve'!$D$20*(BY193/$Z$5)^2+'LED Curve'!$D$21*(BY193/$Z$5)^1+'LED Curve'!$D$22)*$AE$5*$Z$5))</f>
        <v>0</v>
      </c>
      <c r="GD193">
        <f>IF($Z$6=0,0,IF(BZ193&lt;=0,0,('LED Curve'!$D$19*(BZ193/$Z$6)^3+'LED Curve'!$D$20*(BZ193/$Z$6)^2+'LED Curve'!$D$21*(BZ193/$Z$6)^1+'LED Curve'!$D$22)*$AE$6*$Z$6))</f>
        <v>0</v>
      </c>
      <c r="GF193">
        <f>IF($W$2=0,0,IF(CB193&lt;=0,0,('LED Curve'!$D$19*(CB193/$W$2)^3+'LED Curve'!$D$20*(CB193/$W$2)^2+'LED Curve'!$D$21*(CB193/$W$2)^1+'LED Curve'!$D$22)*$AC$2*$W$2))</f>
        <v>765.94935024321478</v>
      </c>
      <c r="GG193">
        <f>IF($W$3=0,0,IF(CC193&lt;=0,0,('LED Curve'!$D$19*(CC193/$W$3)^3+'LED Curve'!$D$20*(CC193/$W$3)^2+'LED Curve'!$D$21*(CC193/$W$3)^1+'LED Curve'!$D$22)*$AC$3*$W$3))</f>
        <v>1914.8733756080369</v>
      </c>
      <c r="GH193">
        <f>IF($W$4=0,0,IF(CD193&lt;=0,0,('LED Curve'!$D$19*(CD193/$W$4)^3+'LED Curve'!$D$20*(CD193/$W$4)^2+'LED Curve'!$D$21*(CD193/$W$4)^1+'LED Curve'!$D$22)*$AC$4*$W$4))</f>
        <v>0</v>
      </c>
      <c r="GI193">
        <f>IF($W$5=0,0,IF(CE193&lt;=0,0,('LED Curve'!$D$19*(CE193/$W$5)^3+'LED Curve'!$D$20*(CE193/$W$5)^2+'LED Curve'!$D$21*(CE193/$W$5)^1+'LED Curve'!$D$22)*$AC$5*$W$5))</f>
        <v>0</v>
      </c>
      <c r="GJ193">
        <f>IF($W$6=0,0,IF(CF193&lt;=0,0,('LED Curve'!$D$19*(CF193/$W$6)^3+'LED Curve'!$D$20*(CF193/$W$6)^2+'LED Curve'!$D$21*(CF193/$W$6)^1+'LED Curve'!$D$22)*$AC$6*$W$6))</f>
        <v>0</v>
      </c>
      <c r="GK193">
        <f>IF($Z$2=0,0,IF(CG193&lt;=0,0,('LED Curve'!$D$19*(CG193/$Z$2)^3+'LED Curve'!$D$20*(CG193/$Z$2)^2+'LED Curve'!$D$21*(CG193/$Z$2)^1+'LED Curve'!$D$22)*$AE$2*$Z$2))</f>
        <v>0</v>
      </c>
      <c r="GL193">
        <f>IF($Z$3=0,0,IF(CH193&lt;=0,0,('LED Curve'!$D$19*(CH193/$Z$3)^3+'LED Curve'!$D$20*(CH193/$Z$3)^2+'LED Curve'!$D$21*(CH193/$Z$3)^1+'LED Curve'!$D$22)*$AE$3*$Z$3))</f>
        <v>0</v>
      </c>
      <c r="GM193">
        <f>IF($Z$4=0,0,IF(CI193&lt;=0,0,('LED Curve'!$D$19*(CI193/$Z$4)^3+'LED Curve'!$D$20*(CI193/$Z$4)^2+'LED Curve'!$D$21*(CI193/$Z$4)^1+'LED Curve'!$D$22)*$AE$4*$Z$4))</f>
        <v>0</v>
      </c>
      <c r="GN193">
        <f>IF($Z$5=0,0,IF(CJ193&lt;=0,0,('LED Curve'!$D$19*(CJ193/$Z$5)^3+'LED Curve'!$D$20*(CJ193/$Z$5)^2+'LED Curve'!$D$21*(CJ193/$Z$5)^1+'LED Curve'!$D$22)*$AE$5*$Z$5))</f>
        <v>0</v>
      </c>
      <c r="GO193">
        <f>IF($Z$6=0,0,IF(CK193&lt;=0,0,('LED Curve'!$D$19*(CK193/$Z$6)^3+'LED Curve'!$D$20*(CK193/$Z$6)^2+'LED Curve'!$D$21*(CK193/$Z$6)^1+'LED Curve'!$D$22)*$AE$6*$Z$6))</f>
        <v>0</v>
      </c>
      <c r="GQ193">
        <f t="shared" si="338"/>
        <v>2639.4171746476377</v>
      </c>
      <c r="GR193">
        <f t="shared" si="266"/>
        <v>874.52128923005966</v>
      </c>
      <c r="GS193">
        <f t="shared" si="339"/>
        <v>2657.0981169378342</v>
      </c>
      <c r="GT193">
        <f t="shared" si="267"/>
        <v>348.87220009871862</v>
      </c>
      <c r="GU193">
        <f t="shared" si="340"/>
        <v>2680.8227258512516</v>
      </c>
      <c r="GV193">
        <f t="shared" si="268"/>
        <v>118.71068129291416</v>
      </c>
    </row>
    <row r="194" spans="1:204" ht="16.899999999999999">
      <c r="A194">
        <v>183</v>
      </c>
      <c r="B194">
        <f t="shared" si="229"/>
        <v>5.9570312499999997E-3</v>
      </c>
      <c r="C194" s="50">
        <f t="shared" si="230"/>
        <v>117.84595114799387</v>
      </c>
      <c r="D194" s="50">
        <f t="shared" si="231"/>
        <v>131.09550127554874</v>
      </c>
      <c r="E194" s="50">
        <f t="shared" si="232"/>
        <v>144.34505140310361</v>
      </c>
      <c r="G194" s="52">
        <f t="shared" si="233"/>
        <v>1.8705706531427597</v>
      </c>
      <c r="H194" s="52">
        <f t="shared" si="234"/>
        <v>2.0808809726277575</v>
      </c>
      <c r="I194" s="52">
        <f t="shared" si="235"/>
        <v>2.2911912921127557</v>
      </c>
      <c r="J194" s="52">
        <f>IF(C194&lt;Calculation!D$19,0,G194)</f>
        <v>1.8705706531427597</v>
      </c>
      <c r="K194" s="52">
        <f>IF(D194&lt;Calculation!D$19,0,H194)</f>
        <v>2.0808809726277575</v>
      </c>
      <c r="L194" s="52">
        <f>IF(E194&lt;Calculation!D$19,0,I194)</f>
        <v>2.2911912921127557</v>
      </c>
      <c r="M194" s="52">
        <f>IF(IF(C194&lt;Calculation!D$19,0,C194*(R$3/(R$2+R$3)))&gt;0,$H$2*SIN(2*PI()*$E$2*B194)+$H$5,0)</f>
        <v>1.8869751476341328</v>
      </c>
      <c r="N194" s="52">
        <f>IF(IF(D194&lt;Calculation!D$19,0,D194*(R$3/(R$2+R$3)))&gt;0,$J$2*SIN(2*PI()*$E$2*B194)+$J$5,0)</f>
        <v>1.9031575603920203</v>
      </c>
      <c r="O194" s="52">
        <f>IF(IF(E194&lt;Calculation!D$19,0,E194*(R$3/(R$2+R$3)))&gt;0,$L$2*SIN(2*PI()*$E$2*B194)+$L$5,0)</f>
        <v>1.9258873987978051</v>
      </c>
      <c r="Q194" s="55">
        <f>(M194/Design!C$43)*10^3</f>
        <v>209.66390529268142</v>
      </c>
      <c r="R194" s="55">
        <f>(N194/Design!C$43)*10^3</f>
        <v>211.46195115466892</v>
      </c>
      <c r="S194" s="55">
        <f>(O194/Design!C$43)*10^3</f>
        <v>213.98748875531169</v>
      </c>
      <c r="U194" s="55">
        <f>(($H$2*SIN(2*PI()*$E$2*B194)+$H$5)/Design!C$43)*10^3</f>
        <v>209.66390529268142</v>
      </c>
      <c r="V194" s="55">
        <f>(($J$2*SIN(2*PI()*$E$2*B194)+$J$5)/Design!C$43)*10^3</f>
        <v>211.46195115466892</v>
      </c>
      <c r="W194" s="55">
        <f>(($L$2*SIN(2*PI()*$E$2*B194)+$L$5)/Design!C$43)*10^3</f>
        <v>213.98748875531169</v>
      </c>
      <c r="Y194" s="99">
        <f>IF(C194&lt;('LED Curve'!$D$14*(U194/$W$2)^3+'LED Curve'!$D$15*(U194/$W$2)^2+'LED Curve'!$D$16*(U194/$W$2)^1+'LED Curve'!$D$17)*$AC$2+((R$5-1)*Design!C$18),0,         ('LED Curve'!$D$14*(U194/$W$2)^3+'LED Curve'!$D$15*(U194/$W$2)^2+'LED Curve'!$D$16*(U194/$W$2)^1+'LED Curve'!$D$17)*$AC$2)</f>
        <v>26.588661198510451</v>
      </c>
      <c r="Z194" s="99">
        <f>IF(Y194=0,0,IF(C194&lt;Y194+('LED Curve'!$D$14*(U194/$W$3)^3+'LED Curve'!$D$15*(U194/$W$3)^2+'LED Curve'!$D$16*(U194/$W$3)^1+'LED Curve'!$D$17)*$AC$3+((R$5-2)*Design!C$18),0,         ('LED Curve'!$D$14*(U194/$W$3)^3+'LED Curve'!$D$15*(U194/$W$3)^2+'LED Curve'!$D$16*(U194/$W$3)^1+'LED Curve'!$D$17)*$AC$3))</f>
        <v>66.471652996276134</v>
      </c>
      <c r="AA194" s="99">
        <f>IF(Z194=0,0,IF(C194&lt;(SUM(Y194:Z194)+('LED Curve'!$D$14*(U194/$W$4)^3+'LED Curve'!$D$15*(U194/$W$4)^2+'LED Curve'!$D$16*(U194/$W$4)^1+'LED Curve'!$D$17)*$AC$4+((R$5-3)*Design!C$18)),0,         ('LED Curve'!$D$14*(U194/$W$4)^3+'LED Curve'!$D$15*(U194/$W$4)^2+'LED Curve'!$D$16*(U194/$W$4)^1+'LED Curve'!$D$17)*$AC$4))</f>
        <v>0</v>
      </c>
      <c r="AB194" s="99">
        <f>IF(AA194=0,0,IF(C194&lt;(SUM(Y194:AA194)+('LED Curve'!$D$14*(U194/$W$5)^3+'LED Curve'!$D$15*(U194/$W$5)^2+'LED Curve'!$D$16*(U194/$W$5)^1+'LED Curve'!$D$17)*$AC$5+((R$5-4)*Design!C$18)),0,         ('LED Curve'!$D$14*(U194/$W$5)^3+'LED Curve'!$D$15*(U194/$W$5)^2+'LED Curve'!$D$16*(U194/$W$5)^1+'LED Curve'!$D$17)*$AC$5))</f>
        <v>0</v>
      </c>
      <c r="AC194" s="99">
        <f>IF(AB194=0,0,IF(C194&lt;(SUM(Y194:AB194)+ ('LED Curve'!$D$14*(U194/$W$6)^3+'LED Curve'!$D$15*(U194/$W$6)^2+'LED Curve'!$D$16*(U194/$W$6)^1+'LED Curve'!$D$17)*$AC$6+((R$5-5)*Design!C$18)),0,         ('LED Curve'!$D$14*(U194/$W$6)^3+'LED Curve'!$D$15*(U194/$W$6)^2+'LED Curve'!$D$16*(U194/$W$6)^1+'LED Curve'!$D$17)*$AC$6))</f>
        <v>0</v>
      </c>
      <c r="AD194" s="99">
        <f>IF(AC194=0,0,IF(C194&lt;(SUM(Y194:AC194)+('LED Curve'!$D$14*(U194/$Z$2)^3+'LED Curve'!$D$15*(U194/$Z$2)^2+'LED Curve'!$D$16*(U194/$Z$2)^1+'LED Curve'!$D$17)*$AE$2+((R$5-6)*Design!C$18)),0,         ('LED Curve'!$D$14*(U194/$Z$2)^3+'LED Curve'!$D$15*(U194/$Z$2)^2+'LED Curve'!$D$16*(U194/$Z$2)^1+'LED Curve'!$D$17)*$AE$2))</f>
        <v>0</v>
      </c>
      <c r="AE194" s="99">
        <f>IF(AD194=0,0,IF(C194&lt;(SUM(Y194:AD194)+('LED Curve'!$D$14*(U194/$Z$3)^3+'LED Curve'!$D$15*(U194/$Z$3)^2+'LED Curve'!$D$16*(U194/$Z$3)^1+'LED Curve'!$D$17)*$AE$3+((R$5-7)*Design!C$18)),0,         ('LED Curve'!$D$14*(U194/$Z$3)^3+'LED Curve'!$D$15*(U194/$Z$3)^2+'LED Curve'!$D$16*(U194/$Z$3)^1+'LED Curve'!$D$17)*$AE$3))</f>
        <v>0</v>
      </c>
      <c r="AF194" s="99">
        <f>IF(AE194=0,0,IF(C194&lt;(SUM(Y194:AE194)+('LED Curve'!$D$14*(U194/$Z$4)^3+'LED Curve'!$D$15*(U194/$Z$4)^2+'LED Curve'!$D$16*(U194/$Z$4)^1+'LED Curve'!$D$17)*$AE$4+((R$5-8)*Design!C$18)),0,         ('LED Curve'!$D$14*(U194/$Z$4)^3+'LED Curve'!$D$15*(U194/$Z$4)^2+'LED Curve'!$D$16*(U194/$Z$4)^1+'LED Curve'!$D$17)*$AE$4))</f>
        <v>0</v>
      </c>
      <c r="AG194" s="99">
        <f>IF(AF194=0,0,IF(C194&lt;(SUM(Y194:AF194)+('LED Curve'!$D$14*(U194/$Z$5)^3+'LED Curve'!$D$15*(U194/$Z$5)^2+'LED Curve'!$D$16*(U194/$Z$5)^1+'LED Curve'!$D$17)*$AE$5+((R$5-9)*Design!C$18)),0,         ('LED Curve'!$D$14*(U194/$Z$5)^3+'LED Curve'!$D$15*(U194/$Z$5)^2+'LED Curve'!$D$16*(U194/$Z$5)^1+'LED Curve'!$D$17)*$AE$5))</f>
        <v>0</v>
      </c>
      <c r="AH194" s="99">
        <f>IF(AG194=0,0,IF(C194&lt;(SUM(Y194:AG194)+('LED Curve'!$D$14*(U194/$Z$6)^3+'LED Curve'!$D$15*(U194/$Z$6)^2+'LED Curve'!$D$16*(U194/$Z$6)^1+'LED Curve'!$D$17)*$AE$6+((R$5-10)*Design!C$18)),0,         ('LED Curve'!$D$14*(U194/$Z$6)^3+'LED Curve'!$D$15*(U194/$Z$6)^2+'LED Curve'!$D$16*(U194/$Z$6)^1+'LED Curve'!$D$17)*$AE$6))</f>
        <v>0</v>
      </c>
      <c r="AI194">
        <f t="shared" si="269"/>
        <v>93.060314194786585</v>
      </c>
      <c r="AJ194" s="57">
        <f>IF(D194&lt;('LED Curve'!$D$14*(V194/$W$2)^3+'LED Curve'!$D$15*(V194/$W$2)^2+'LED Curve'!$D$16*(V194/$W$2)^1+'LED Curve'!$D$17)*$AC$2+((R$5-1)*Design!C$18),0,         ('LED Curve'!$D$14*(V194/$W$2)^3+'LED Curve'!$D$15*(V194/$W$2)^2+'LED Curve'!$D$16*(V194/$W$2)^1+'LED Curve'!$D$17)*$AC$2)</f>
        <v>26.612237422313072</v>
      </c>
      <c r="AK194" s="57">
        <f>IF(AJ194=0,0,IF(D194&lt;AJ194+('LED Curve'!$D$14*(V194/$W$3)^3+'LED Curve'!$D$15*(V194/$W$3)^2+'LED Curve'!$D$16*(V194/$W$3)^1+'LED Curve'!$D$17)*$AC$3+((R$5-1)*Design!C$18),0,         ('LED Curve'!$D$14*(V194/$W$3)^3+'LED Curve'!$D$15*(V194/$W$3)^2+'LED Curve'!$D$16*(V194/$W$3)^1+'LED Curve'!$D$17)*$AC$3))</f>
        <v>66.530593555782673</v>
      </c>
      <c r="AL194" s="57">
        <f>IF(AK194=0,0,IF(D194&lt;(SUM(AJ194:AK194)+('LED Curve'!$D$14*(V194/$W$4)^3+'LED Curve'!$D$15*(V194/$W$4)^2+'LED Curve'!$D$16*(V194/$W$4)^1+'LED Curve'!$D$17)*$AC$4+((R$5-1)*Design!C$18)),0,         ('LED Curve'!$D$14*(V194/$W$4)^3+'LED Curve'!$D$15*(V194/$W$4)^2+'LED Curve'!$D$16*(V194/$W$4)^1+'LED Curve'!$D$17)*$AC$4))</f>
        <v>0</v>
      </c>
      <c r="AM194" s="57">
        <f>IF(AL194=0,0,IF(D194&lt;(SUM(AJ194:AL194)+('LED Curve'!$D$14*(V194/$W$5)^3+'LED Curve'!$D$15*(V194/$W$5)^2+'LED Curve'!$D$16*(V194/$W$5)^1+'LED Curve'!$D$17)*$AC$5+((R$5-1)*Design!C$18)),0,         ('LED Curve'!$D$14*(V194/$W$5)^3+'LED Curve'!$D$15*(V194/$W$5)^2+'LED Curve'!$D$16*(V194/$W$5)^1+'LED Curve'!$D$17)*$AC$5))</f>
        <v>0</v>
      </c>
      <c r="AN194" s="57">
        <f>IF(AM194=0,0,IF(D194&lt;(SUM(AJ194:AM194)+ ('LED Curve'!$D$14*(V194/$W$6)^3+'LED Curve'!$D$15*(V194/$W$6)^2+'LED Curve'!$D$16*(V194/$W$6)^1+'LED Curve'!$D$17)*$AC$6+((R$5-1)*Design!C$18)),0,         ('LED Curve'!$D$14*(V194/$W$6)^3+'LED Curve'!$D$15*(V194/$W$6)^2+'LED Curve'!$D$16*(V194/$W$6)^1+'LED Curve'!$D$17)*$AC$6))</f>
        <v>0</v>
      </c>
      <c r="AO194" s="57">
        <f>IF(AN194=0,0,IF(D194&lt;(SUM(AJ194:AN194)+('LED Curve'!$D$14*(V194/$Z$2)^3+'LED Curve'!$D$15*(V194/$Z$2)^2+'LED Curve'!$D$16*(V194/$Z$2)^1+'LED Curve'!$D$17)*$AE$2+((R$5-1)*Design!C$18)),0,         ('LED Curve'!$D$14*(V194/$Z$2)^3+'LED Curve'!$D$15*(V194/$Z$2)^2+'LED Curve'!$D$16*(V194/$Z$2)^1+'LED Curve'!$D$17)*$AE$2))</f>
        <v>0</v>
      </c>
      <c r="AP194" s="57">
        <f>IF(AO194=0,0,IF(D194&lt;(SUM(AJ194:AO194)+('LED Curve'!$D$14*(V194/$Z$3)^3+'LED Curve'!$D$15*(V194/$Z$3)^2+'LED Curve'!$D$16*(V194/$Z$3)^1+'LED Curve'!$D$17)*$AE$3+((R$5-1)*Design!C$18)),0,         ('LED Curve'!$D$14*(V194/$Z$3)^3+'LED Curve'!$D$15*(V194/$Z$3)^2+'LED Curve'!$D$16*(V194/$Z$3)^1+'LED Curve'!$D$17)*$AE$3))</f>
        <v>0</v>
      </c>
      <c r="AQ194" s="57">
        <f>IF(AP194=0,0,IF(D194&lt;(SUM(AJ194:AP194)+('LED Curve'!$D$14*(V194/$Z$4)^3+'LED Curve'!$D$15*(V194/$Z$4)^2+'LED Curve'!$D$16*(V194/$Z$4)^1+'LED Curve'!$D$17)*$AE$4+((R$5-1)*Design!C$18)),0,         ('LED Curve'!$D$14*(V194/$Z$4)^3+'LED Curve'!$D$15*(V194/$Z$4)^2+'LED Curve'!$D$16*(V194/$Z$4)^1+'LED Curve'!$D$17)*$AE$4))</f>
        <v>0</v>
      </c>
      <c r="AR194" s="57">
        <f>IF(AQ194=0,0,IF(D194&lt;(SUM(AJ194:AQ194)+('LED Curve'!$D$14*(V194/$Z$5)^3+'LED Curve'!$D$15*(V194/$Z$5)^2+'LED Curve'!$D$16*(V194/$Z$5)^1+'LED Curve'!$D$17)*$AE$5+((R$5-1)*Design!C$18)),0,         ('LED Curve'!$D$14*(V194/$Z$5)^3+'LED Curve'!$D$15*(V194/$Z$5)^2+'LED Curve'!$D$16*(V194/$Z$5)^1+'LED Curve'!$D$17)*$AE$5))</f>
        <v>0</v>
      </c>
      <c r="AS194" s="57">
        <f>IF(AR194=0,0,IF(D194&lt;(SUM(AJ194:AR194)+('LED Curve'!$D$14*(V194/$Z$6)^3+'LED Curve'!$D$15*(V194/$Z$6)^2+'LED Curve'!$D$16*(V194/$Z$6)^1+'LED Curve'!$D$17)*$AE$6+((R$5-1)*Design!C$18)),0,         ('LED Curve'!$D$14*(V194/$Z$6)^3+'LED Curve'!$D$15*(V194/$Z$6)^2+'LED Curve'!$D$16*(V194/$Z$6)^1+'LED Curve'!$D$17)*$AE$6))</f>
        <v>0</v>
      </c>
      <c r="AU194" s="59">
        <f>IF(E194&lt;('LED Curve'!$D$14*(W194/$W$2)^3+'LED Curve'!$D$15*(W194/$W$2)^2+'LED Curve'!$D$16*(W194/$W$2)^1+'LED Curve'!$D$17)*$AC$2+((R$5-1)*Design!C$18),0,         ('LED Curve'!$D$14*(W194/$W$2)^3+'LED Curve'!$D$15*(W194/$W$2)^2+'LED Curve'!$D$16*(W194/$W$2)^1+'LED Curve'!$D$17)*$AC$2)</f>
        <v>26.644255676234529</v>
      </c>
      <c r="AV194" s="59">
        <f>IF(AU194=0,0,IF(E194&lt;AU194+('LED Curve'!$D$14*(W194/$W$3)^3+'LED Curve'!$D$15*(W194/$W$3)^2+'LED Curve'!$D$16*(W194/$W$3)^1+'LED Curve'!$D$17)*$AC$3+((R$5-2)*Design!C$18),0,         ('LED Curve'!$D$14*(W194/$W$3)^3+'LED Curve'!$D$15*(W194/$W$3)^2+'LED Curve'!$D$16*(W194/$W$3)^1+'LED Curve'!$D$17)*$AC$3))</f>
        <v>66.610639190586326</v>
      </c>
      <c r="AW194" s="59">
        <f>IF(AV194=0,0,IF(E194&lt;(SUM(AU194:AV194)+('LED Curve'!$D$14*(W194/$W$4)^3+'LED Curve'!$D$15*(W194/$W$4)^2+'LED Curve'!$D$16*(W194/$W$4)^1+'LED Curve'!$D$17)*$AC$4+((R$5-3)*Design!C$18)),0,         ('LED Curve'!$D$14*(W194/$W$4)^3+'LED Curve'!$D$15*(W194/$W$4)^2+'LED Curve'!$D$16*(W194/$W$4)^1+'LED Curve'!$D$17)*$AC$4))</f>
        <v>0</v>
      </c>
      <c r="AX194" s="59">
        <f>IF(AW194=0,0,IF(E194&lt;(SUM(AU194:AW194)+('LED Curve'!$D$14*(W194/$W$5)^3+'LED Curve'!$D$15*(W194/$W$5)^2+'LED Curve'!$D$16*(W194/$W$5)^1+'LED Curve'!$D$17)*$AC$5+((R$5-4)*Design!C$18)),0,         ('LED Curve'!$D$14*(W194/$W$5)^3+'LED Curve'!$D$15*(W194/$W$5)^2+'LED Curve'!$D$16*(W194/$W$5)^1+'LED Curve'!$D$17)*$AC$5))</f>
        <v>0</v>
      </c>
      <c r="AY194" s="59">
        <f>IF(AX194=0,0,IF(E194&lt;(SUM(AU194:AX194)+ ('LED Curve'!$D$14*(W194/$W$6)^3+'LED Curve'!$D$15*(W194/$W$6)^2+'LED Curve'!$D$16*(W194/$W$6)^1+'LED Curve'!$D$17)*$AC$6+((R$5-5)*Design!C$18)),0,         ('LED Curve'!$D$14*(W194/$W$6)^3+'LED Curve'!$D$15*(W194/$W$6)^2+'LED Curve'!$D$16*(W194/$W$6)^1+'LED Curve'!$D$17)*$AC$6))</f>
        <v>0</v>
      </c>
      <c r="AZ194" s="59">
        <f>IF(AY194=0,0,IF(E194&lt;(SUM(AU194:AY194)+('LED Curve'!$D$14*(W194/$Z$2)^3+'LED Curve'!$D$15*(W194/$Z$2)^2+'LED Curve'!$D$16*(W194/$Z$2)^1+'LED Curve'!$D$17)*$AE$2+((R$5-6)*Design!C$18)),0,         ('LED Curve'!$D$14*(W194/$Z$2)^3+'LED Curve'!$D$15*(W194/$Z$2)^2+'LED Curve'!$D$16*(W194/$Z$2)^1+'LED Curve'!$D$17)*$AE$2))</f>
        <v>0</v>
      </c>
      <c r="BA194" s="59">
        <f>IF(AZ194=0,0,IF(E194&lt;(SUM(AU194:AZ194)+('LED Curve'!$D$14*(W194/$Z$3)^3+'LED Curve'!$D$15*(W194/$Z$3)^2+'LED Curve'!$D$16*(W194/$Z$3)^1+'LED Curve'!$D$17)*$AE$3+((R$5-7)*Design!C$18)),0,         ('LED Curve'!$D$14*(W194/$Z$3)^3+'LED Curve'!$D$15*(W194/$Z$3)^2+'LED Curve'!$D$16*(W194/$Z$3)^1+'LED Curve'!$D$17)*$AE$3))</f>
        <v>0</v>
      </c>
      <c r="BB194" s="59">
        <f>IF(BA194=0,0,IF(E194&lt;(SUM(AU194:BA194)+('LED Curve'!$D$14*(W194/$Z$4)^3+'LED Curve'!$D$15*(W194/$Z$4)^2+'LED Curve'!$D$16*(W194/$Z$4)^1+'LED Curve'!$D$17)*$AE$4+((R$5-8)*Design!C$18)),0,         ('LED Curve'!$D$14*(W194/$Z$4)^3+'LED Curve'!$D$15*(W194/$Z$4)^2+'LED Curve'!$D$16*(W194/$Z$4)^1+'LED Curve'!$D$17)*$AE$4))</f>
        <v>0</v>
      </c>
      <c r="BC194" s="59">
        <f>IF(BB194=0,0,IF(E194&lt;(SUM(AU194:BB194)+('LED Curve'!$D$14*(W194/$Z$5)^3+'LED Curve'!$D$15*(W194/$Z$5)^2+'LED Curve'!$D$16*(W194/$Z$5)^1+'LED Curve'!$D$17)*$AE$5+((R$5-9)*Design!C$18)),0,         ('LED Curve'!$D$14*(W194/$Z$5)^3+'LED Curve'!$D$15*(W194/$Z$5)^2+'LED Curve'!$D$16*(W194/$Z$5)^1+'LED Curve'!$D$17)*$AE$5))</f>
        <v>0</v>
      </c>
      <c r="BD194" s="59">
        <f>IF(BC194=0,0,IF(E194&lt;(SUM(AU194:BC194)+('LED Curve'!$D$14*(W194/$Z$6)^3+'LED Curve'!$D$15*(W194/$Z$6)^2+'LED Curve'!$D$16*(W194/$Z$6)^1+'LED Curve'!$D$17)*$AE$6+((R$5-10)*Design!C$18)),0,         ('LED Curve'!$D$14*(W194/$Z$6)^3+'LED Curve'!$D$15*(W194/$Z$6)^2+'LED Curve'!$D$16*(W194/$Z$6)^1+'LED Curve'!$D$17)*$AE$6))</f>
        <v>0</v>
      </c>
      <c r="BE194">
        <f t="shared" si="270"/>
        <v>93.254894866820848</v>
      </c>
      <c r="BF194" s="64">
        <f t="shared" si="236"/>
        <v>209.66390529268142</v>
      </c>
      <c r="BG194" s="64">
        <f t="shared" si="237"/>
        <v>209.66390529268142</v>
      </c>
      <c r="BH194" s="64">
        <f t="shared" si="238"/>
        <v>0</v>
      </c>
      <c r="BI194" s="64">
        <f t="shared" si="239"/>
        <v>0</v>
      </c>
      <c r="BJ194" s="64">
        <f t="shared" si="240"/>
        <v>0</v>
      </c>
      <c r="BK194" s="64">
        <f t="shared" si="241"/>
        <v>0</v>
      </c>
      <c r="BL194" s="64">
        <f t="shared" si="242"/>
        <v>0</v>
      </c>
      <c r="BM194" s="64">
        <f t="shared" si="243"/>
        <v>0</v>
      </c>
      <c r="BN194" s="64">
        <f t="shared" si="244"/>
        <v>0</v>
      </c>
      <c r="BO194" s="64">
        <f t="shared" si="245"/>
        <v>0</v>
      </c>
      <c r="BQ194" s="67">
        <f t="shared" si="246"/>
        <v>211.46195115466892</v>
      </c>
      <c r="BR194" s="67">
        <f t="shared" si="247"/>
        <v>211.46195115466892</v>
      </c>
      <c r="BS194" s="67">
        <f t="shared" si="248"/>
        <v>0</v>
      </c>
      <c r="BT194" s="67">
        <f t="shared" si="249"/>
        <v>0</v>
      </c>
      <c r="BU194" s="67">
        <f t="shared" si="250"/>
        <v>0</v>
      </c>
      <c r="BV194" s="67">
        <f t="shared" si="251"/>
        <v>0</v>
      </c>
      <c r="BW194" s="67">
        <f t="shared" si="252"/>
        <v>0</v>
      </c>
      <c r="BX194" s="67">
        <f t="shared" si="253"/>
        <v>0</v>
      </c>
      <c r="BY194" s="67">
        <f t="shared" si="254"/>
        <v>0</v>
      </c>
      <c r="BZ194" s="67">
        <f t="shared" si="255"/>
        <v>0</v>
      </c>
      <c r="CB194" s="70">
        <f t="shared" si="256"/>
        <v>213.98748875531169</v>
      </c>
      <c r="CC194" s="70">
        <f t="shared" si="257"/>
        <v>213.98748875531169</v>
      </c>
      <c r="CD194" s="70">
        <f t="shared" si="258"/>
        <v>0</v>
      </c>
      <c r="CE194" s="70">
        <f t="shared" si="259"/>
        <v>0</v>
      </c>
      <c r="CF194" s="70">
        <f t="shared" si="260"/>
        <v>0</v>
      </c>
      <c r="CG194" s="70">
        <f t="shared" si="261"/>
        <v>0</v>
      </c>
      <c r="CH194" s="70">
        <f t="shared" si="262"/>
        <v>0</v>
      </c>
      <c r="CI194" s="70">
        <f t="shared" si="263"/>
        <v>0</v>
      </c>
      <c r="CJ194" s="70">
        <f t="shared" si="264"/>
        <v>0</v>
      </c>
      <c r="CK194" s="70">
        <f t="shared" si="265"/>
        <v>0</v>
      </c>
      <c r="CL194">
        <f t="shared" si="271"/>
        <v>427.97497751062338</v>
      </c>
      <c r="CM194" s="64">
        <f t="shared" si="272"/>
        <v>209.66390529268142</v>
      </c>
      <c r="CN194" s="64">
        <f t="shared" si="273"/>
        <v>209.66390529268142</v>
      </c>
      <c r="CO194" s="64">
        <f t="shared" si="274"/>
        <v>0</v>
      </c>
      <c r="CP194" s="64">
        <f t="shared" si="275"/>
        <v>0</v>
      </c>
      <c r="CQ194" s="64">
        <f t="shared" si="276"/>
        <v>0</v>
      </c>
      <c r="CR194" s="64">
        <f t="shared" si="277"/>
        <v>0</v>
      </c>
      <c r="CS194" s="64">
        <f t="shared" si="278"/>
        <v>0</v>
      </c>
      <c r="CT194" s="64">
        <f t="shared" si="279"/>
        <v>0</v>
      </c>
      <c r="CU194" s="64">
        <f t="shared" si="280"/>
        <v>0</v>
      </c>
      <c r="CV194" s="64">
        <f t="shared" si="281"/>
        <v>0</v>
      </c>
      <c r="CX194" s="103">
        <f t="shared" si="282"/>
        <v>211.46195115466892</v>
      </c>
      <c r="CY194" s="103">
        <f t="shared" si="283"/>
        <v>211.46195115466892</v>
      </c>
      <c r="CZ194" s="103">
        <f t="shared" si="284"/>
        <v>0</v>
      </c>
      <c r="DA194" s="103">
        <f t="shared" si="285"/>
        <v>0</v>
      </c>
      <c r="DB194" s="103">
        <f t="shared" si="286"/>
        <v>0</v>
      </c>
      <c r="DC194" s="103">
        <f t="shared" si="287"/>
        <v>0</v>
      </c>
      <c r="DD194" s="103">
        <f t="shared" si="288"/>
        <v>0</v>
      </c>
      <c r="DE194" s="103">
        <f t="shared" si="289"/>
        <v>0</v>
      </c>
      <c r="DF194" s="103">
        <f t="shared" si="290"/>
        <v>0</v>
      </c>
      <c r="DG194" s="103">
        <f t="shared" si="291"/>
        <v>0</v>
      </c>
      <c r="DI194" s="70">
        <f t="shared" si="292"/>
        <v>213.98748875531169</v>
      </c>
      <c r="DJ194" s="70">
        <f t="shared" si="293"/>
        <v>213.98748875531169</v>
      </c>
      <c r="DK194" s="70">
        <f t="shared" si="294"/>
        <v>0</v>
      </c>
      <c r="DL194" s="70">
        <f t="shared" si="295"/>
        <v>0</v>
      </c>
      <c r="DM194" s="70">
        <f t="shared" si="296"/>
        <v>0</v>
      </c>
      <c r="DN194" s="70">
        <f t="shared" si="297"/>
        <v>0</v>
      </c>
      <c r="DO194" s="70">
        <f t="shared" si="298"/>
        <v>0</v>
      </c>
      <c r="DP194" s="70">
        <f t="shared" si="299"/>
        <v>0</v>
      </c>
      <c r="DQ194" s="70">
        <f t="shared" si="300"/>
        <v>0</v>
      </c>
      <c r="DR194" s="70">
        <f t="shared" si="301"/>
        <v>0</v>
      </c>
      <c r="DT194">
        <f t="shared" si="302"/>
        <v>24.708042340618949</v>
      </c>
      <c r="DU194">
        <f t="shared" si="303"/>
        <v>27.721710487326927</v>
      </c>
      <c r="DV194">
        <f t="shared" si="304"/>
        <v>30.888035064006523</v>
      </c>
      <c r="DX194">
        <f t="shared" si="305"/>
        <v>1.6046696032041285</v>
      </c>
      <c r="DY194">
        <f t="shared" si="306"/>
        <v>1.6203566242487024</v>
      </c>
      <c r="DZ194">
        <f t="shared" si="307"/>
        <v>1.6379456565314887</v>
      </c>
      <c r="EB194">
        <f t="shared" si="308"/>
        <v>5.5746825433836884</v>
      </c>
      <c r="EC194">
        <f t="shared" si="309"/>
        <v>13.936706358459224</v>
      </c>
      <c r="ED194">
        <f t="shared" si="310"/>
        <v>0</v>
      </c>
      <c r="EE194">
        <f t="shared" si="311"/>
        <v>0</v>
      </c>
      <c r="EF194">
        <f t="shared" si="312"/>
        <v>0</v>
      </c>
      <c r="EG194">
        <f t="shared" si="313"/>
        <v>0</v>
      </c>
      <c r="EH194">
        <f t="shared" si="314"/>
        <v>0</v>
      </c>
      <c r="EI194">
        <f t="shared" si="315"/>
        <v>0</v>
      </c>
      <c r="EJ194">
        <f t="shared" si="316"/>
        <v>0</v>
      </c>
      <c r="EK194">
        <f t="shared" si="317"/>
        <v>0</v>
      </c>
      <c r="EM194">
        <f t="shared" si="318"/>
        <v>5.6274756499136194</v>
      </c>
      <c r="EN194">
        <f t="shared" si="319"/>
        <v>14.068689124784047</v>
      </c>
      <c r="EO194">
        <f t="shared" si="320"/>
        <v>0</v>
      </c>
      <c r="EP194">
        <f t="shared" si="321"/>
        <v>0</v>
      </c>
      <c r="EQ194">
        <f t="shared" si="322"/>
        <v>0</v>
      </c>
      <c r="ER194">
        <f t="shared" si="323"/>
        <v>0</v>
      </c>
      <c r="ES194">
        <f t="shared" si="324"/>
        <v>0</v>
      </c>
      <c r="ET194">
        <f t="shared" si="325"/>
        <v>0</v>
      </c>
      <c r="EU194">
        <f t="shared" si="326"/>
        <v>0</v>
      </c>
      <c r="EV194">
        <f t="shared" si="327"/>
        <v>0</v>
      </c>
      <c r="EX194">
        <f t="shared" si="328"/>
        <v>5.7015373619118854</v>
      </c>
      <c r="EY194">
        <f t="shared" si="329"/>
        <v>14.253843404779717</v>
      </c>
      <c r="EZ194">
        <f t="shared" si="330"/>
        <v>0</v>
      </c>
      <c r="FA194">
        <f t="shared" si="331"/>
        <v>0</v>
      </c>
      <c r="FB194">
        <f t="shared" si="332"/>
        <v>0</v>
      </c>
      <c r="FC194">
        <f t="shared" si="333"/>
        <v>0</v>
      </c>
      <c r="FD194">
        <f t="shared" si="334"/>
        <v>0</v>
      </c>
      <c r="FE194">
        <f t="shared" si="335"/>
        <v>0</v>
      </c>
      <c r="FF194">
        <f t="shared" si="336"/>
        <v>0</v>
      </c>
      <c r="FG194">
        <f t="shared" si="337"/>
        <v>0</v>
      </c>
      <c r="FJ194">
        <f>IF($W$2=0,0,IF(BF194&lt;=0,0,('LED Curve'!$D$19*(BF194/$W$2)^3+'LED Curve'!$D$20*(BF194/$W$2)^2+'LED Curve'!$D$21*(BF194/$W$2)^1+'LED Curve'!$D$22)*$AC$2*$W$2))</f>
        <v>748.95277905582464</v>
      </c>
      <c r="FK194">
        <f>IF($W$3=0,0,IF(BG194&lt;=0,0,('LED Curve'!$D$19*(BG194/$W$3)^3+'LED Curve'!$D$20*(BG194/$W$3)^2+'LED Curve'!$D$21*(BG194/$W$3)^1+'LED Curve'!$D$22)*$AC$3*$W$3))</f>
        <v>1872.3819476395615</v>
      </c>
      <c r="FL194">
        <f>IF($W$4=0,0,IF(BH194&lt;=0,0,('LED Curve'!$D$19*(BH194/$W$4)^3+'LED Curve'!$D$20*(BH194/$W$4)^2+'LED Curve'!$D$21*(BH194/$W$4)^1+'LED Curve'!$D$22)*$AC$4*$W$4))</f>
        <v>0</v>
      </c>
      <c r="FM194">
        <f>IF($W$5=0,0,IF(BI194&lt;=0,0,('LED Curve'!$D$19*(BI194/$W$5)^3+'LED Curve'!$D$20*(BI194/$W$5)^2+'LED Curve'!$D$21*(BI194/$W$5)^1+'LED Curve'!$D$22)*$AC$5*$W$5))</f>
        <v>0</v>
      </c>
      <c r="FN194">
        <f>IF($W$6=0,0,IF(BJ194&lt;=0,0,('LED Curve'!$D$19*(BJ194/$W$6)^3+'LED Curve'!$D$20*(BJ194/$W$6)^2+'LED Curve'!$D$21*(BJ194/$W$6)^1+'LED Curve'!$D$22)*$AC$6*$W$6))</f>
        <v>0</v>
      </c>
      <c r="FO194">
        <f>IF($Z$2=0,0,IF(BK194&lt;=0,0,('LED Curve'!$D$19*(BK194/$Z$2)^3+'LED Curve'!$D$20*(BK194/$Z$2)^2+'LED Curve'!$D$21*(BK194/$Z$2)^1+'LED Curve'!$D$22)*$AE$2*$Z$2))</f>
        <v>0</v>
      </c>
      <c r="FP194">
        <f>IF($Z$3=0,0,IF(BL194&lt;=0,0,('LED Curve'!$D$19*(BL194/$Z$3)^3+'LED Curve'!$D$20*(BL194/$Z$3)^2+'LED Curve'!$D$21*(BL194/$Z$3)^1+'LED Curve'!$D$22)*$AE$3*$Z$3))</f>
        <v>0</v>
      </c>
      <c r="FQ194">
        <f>IF($Z$4=0,0,IF(BM194&lt;=0,0,('LED Curve'!$D$19*(BM194/$Z$4)^3+'LED Curve'!$D$20*(BM194/$Z$4)^2+'LED Curve'!$D$21*(BM194/$Z$4)^1+'LED Curve'!$D$22)*$AE$4*$Z$4))</f>
        <v>0</v>
      </c>
      <c r="FR194">
        <f>IF($Z$5=0,0,IF(BN194&lt;=0,0,('LED Curve'!$D$19*(BN194/$Z$5)^3+'LED Curve'!$D$20*(BN194/$Z$5)^2+'LED Curve'!$D$21*(BN194/$Z$5)^1+'LED Curve'!$D$22)*$AE$5*$Z$5))</f>
        <v>0</v>
      </c>
      <c r="FS194">
        <f>IF($Z$6=0,0,IF(BO194&lt;=0,0,('LED Curve'!$D$19*(BO194/$Z$6)^3+'LED Curve'!$D$20*(BO194/$Z$6)^2+'LED Curve'!$D$21*(BO194/$Z$6)^1+'LED Curve'!$D$22)*$AE$6*$Z$6))</f>
        <v>0</v>
      </c>
      <c r="FU194">
        <f>IF($W$2=0,0,IF(BQ194&lt;=0,0,('LED Curve'!$D$19*(BQ194/$W$2)^3+'LED Curve'!$D$20*(BQ194/$W$2)^2+'LED Curve'!$D$21*(BQ194/$W$2)^1+'LED Curve'!$D$22)*$AC$2*$W$2))</f>
        <v>753.48780969397137</v>
      </c>
      <c r="FV194">
        <f>IF($W$3=0,0,IF(BR194&lt;=0,0,('LED Curve'!$D$19*(BR194/$W$3)^3+'LED Curve'!$D$20*(BR194/$W$3)^2+'LED Curve'!$D$21*(BR194/$W$3)^1+'LED Curve'!$D$22)*$AC$3*$W$3))</f>
        <v>1883.7195242349285</v>
      </c>
      <c r="FW194">
        <f>IF($W$4=0,0,IF(BS194&lt;=0,0,('LED Curve'!$D$19*(BS194/$W$4)^3+'LED Curve'!$D$20*(BS194/$W$4)^2+'LED Curve'!$D$21*(BS194/$W$4)^1+'LED Curve'!$D$22)*$AC$4*$W$4))</f>
        <v>0</v>
      </c>
      <c r="FX194">
        <f>IF($W$5=0,0,IF(BT194&lt;=0,0,('LED Curve'!$D$19*(BT194/$W$5)^3+'LED Curve'!$D$20*(BT194/$W$5)^2+'LED Curve'!$D$21*(BT194/$W$5)^1+'LED Curve'!$D$22)*$AC$5*$W$5))</f>
        <v>0</v>
      </c>
      <c r="FY194">
        <f>IF($W$6=0,0,IF(BU194&lt;=0,0,('LED Curve'!$D$19*(BU194/$W$6)^3+'LED Curve'!$D$20*(BU194/$W$6)^2+'LED Curve'!$D$21*(BU194/$W$6)^1+'LED Curve'!$D$22)*$AC$6*$W$6))</f>
        <v>0</v>
      </c>
      <c r="FZ194">
        <f>IF($Z$2=0,0,IF(BV194&lt;=0,0,('LED Curve'!$D$19*(BV194/$Z$2)^3+'LED Curve'!$D$20*(BV194/$Z$2)^2+'LED Curve'!$D$21*(BV194/$Z$2)^1+'LED Curve'!$D$22)*$AE$2*$Z$2))</f>
        <v>0</v>
      </c>
      <c r="GA194">
        <f>IF($Z$3=0,0,IF(BW194&lt;=0,0,('LED Curve'!$D$19*(BW194/$Z$3)^3+'LED Curve'!$D$20*(BW194/$Z$3)^2+'LED Curve'!$D$21*(BW194/$Z$3)^1+'LED Curve'!$D$22)*$AE$3*$Z$3))</f>
        <v>0</v>
      </c>
      <c r="GB194">
        <f>IF($Z$4=0,0,IF(BX194&lt;=0,0,('LED Curve'!$D$19*(BX194/$Z$4)^3+'LED Curve'!$D$20*(BX194/$Z$4)^2+'LED Curve'!$D$21*(BX194/$Z$4)^1+'LED Curve'!$D$22)*$AE$4*$Z$4))</f>
        <v>0</v>
      </c>
      <c r="GC194">
        <f>IF($Z$5=0,0,IF(BY194&lt;=0,0,('LED Curve'!$D$19*(BY194/$Z$5)^3+'LED Curve'!$D$20*(BY194/$Z$5)^2+'LED Curve'!$D$21*(BY194/$Z$5)^1+'LED Curve'!$D$22)*$AE$5*$Z$5))</f>
        <v>0</v>
      </c>
      <c r="GD194">
        <f>IF($Z$6=0,0,IF(BZ194&lt;=0,0,('LED Curve'!$D$19*(BZ194/$Z$6)^3+'LED Curve'!$D$20*(BZ194/$Z$6)^2+'LED Curve'!$D$21*(BZ194/$Z$6)^1+'LED Curve'!$D$22)*$AE$6*$Z$6))</f>
        <v>0</v>
      </c>
      <c r="GF194">
        <f>IF($W$2=0,0,IF(CB194&lt;=0,0,('LED Curve'!$D$19*(CB194/$W$2)^3+'LED Curve'!$D$20*(CB194/$W$2)^2+'LED Curve'!$D$21*(CB194/$W$2)^1+'LED Curve'!$D$22)*$AC$2*$W$2))</f>
        <v>759.78576590795365</v>
      </c>
      <c r="GG194">
        <f>IF($W$3=0,0,IF(CC194&lt;=0,0,('LED Curve'!$D$19*(CC194/$W$3)^3+'LED Curve'!$D$20*(CC194/$W$3)^2+'LED Curve'!$D$21*(CC194/$W$3)^1+'LED Curve'!$D$22)*$AC$3*$W$3))</f>
        <v>1899.4644147698841</v>
      </c>
      <c r="GH194">
        <f>IF($W$4=0,0,IF(CD194&lt;=0,0,('LED Curve'!$D$19*(CD194/$W$4)^3+'LED Curve'!$D$20*(CD194/$W$4)^2+'LED Curve'!$D$21*(CD194/$W$4)^1+'LED Curve'!$D$22)*$AC$4*$W$4))</f>
        <v>0</v>
      </c>
      <c r="GI194">
        <f>IF($W$5=0,0,IF(CE194&lt;=0,0,('LED Curve'!$D$19*(CE194/$W$5)^3+'LED Curve'!$D$20*(CE194/$W$5)^2+'LED Curve'!$D$21*(CE194/$W$5)^1+'LED Curve'!$D$22)*$AC$5*$W$5))</f>
        <v>0</v>
      </c>
      <c r="GJ194">
        <f>IF($W$6=0,0,IF(CF194&lt;=0,0,('LED Curve'!$D$19*(CF194/$W$6)^3+'LED Curve'!$D$20*(CF194/$W$6)^2+'LED Curve'!$D$21*(CF194/$W$6)^1+'LED Curve'!$D$22)*$AC$6*$W$6))</f>
        <v>0</v>
      </c>
      <c r="GK194">
        <f>IF($Z$2=0,0,IF(CG194&lt;=0,0,('LED Curve'!$D$19*(CG194/$Z$2)^3+'LED Curve'!$D$20*(CG194/$Z$2)^2+'LED Curve'!$D$21*(CG194/$Z$2)^1+'LED Curve'!$D$22)*$AE$2*$Z$2))</f>
        <v>0</v>
      </c>
      <c r="GL194">
        <f>IF($Z$3=0,0,IF(CH194&lt;=0,0,('LED Curve'!$D$19*(CH194/$Z$3)^3+'LED Curve'!$D$20*(CH194/$Z$3)^2+'LED Curve'!$D$21*(CH194/$Z$3)^1+'LED Curve'!$D$22)*$AE$3*$Z$3))</f>
        <v>0</v>
      </c>
      <c r="GM194">
        <f>IF($Z$4=0,0,IF(CI194&lt;=0,0,('LED Curve'!$D$19*(CI194/$Z$4)^3+'LED Curve'!$D$20*(CI194/$Z$4)^2+'LED Curve'!$D$21*(CI194/$Z$4)^1+'LED Curve'!$D$22)*$AE$4*$Z$4))</f>
        <v>0</v>
      </c>
      <c r="GN194">
        <f>IF($Z$5=0,0,IF(CJ194&lt;=0,0,('LED Curve'!$D$19*(CJ194/$Z$5)^3+'LED Curve'!$D$20*(CJ194/$Z$5)^2+'LED Curve'!$D$21*(CJ194/$Z$5)^1+'LED Curve'!$D$22)*$AE$5*$Z$5))</f>
        <v>0</v>
      </c>
      <c r="GO194">
        <f>IF($Z$6=0,0,IF(CK194&lt;=0,0,('LED Curve'!$D$19*(CK194/$Z$6)^3+'LED Curve'!$D$20*(CK194/$Z$6)^2+'LED Curve'!$D$21*(CK194/$Z$6)^1+'LED Curve'!$D$22)*$AE$6*$Z$6))</f>
        <v>0</v>
      </c>
      <c r="GQ194">
        <f t="shared" si="338"/>
        <v>2621.3347266953861</v>
      </c>
      <c r="GR194">
        <f t="shared" si="266"/>
        <v>856.43884127780802</v>
      </c>
      <c r="GS194">
        <f t="shared" si="339"/>
        <v>2637.2073339289</v>
      </c>
      <c r="GT194">
        <f t="shared" si="267"/>
        <v>328.98141708978437</v>
      </c>
      <c r="GU194">
        <f t="shared" si="340"/>
        <v>2659.2501806778378</v>
      </c>
      <c r="GV194">
        <f t="shared" si="268"/>
        <v>97.138136119500359</v>
      </c>
    </row>
    <row r="195" spans="1:204" ht="16.899999999999999">
      <c r="A195">
        <v>184</v>
      </c>
      <c r="B195">
        <f t="shared" si="229"/>
        <v>5.9895833333333337E-3</v>
      </c>
      <c r="C195" s="50">
        <f t="shared" si="230"/>
        <v>116.66580163618984</v>
      </c>
      <c r="D195" s="50">
        <f t="shared" si="231"/>
        <v>129.78422404021092</v>
      </c>
      <c r="E195" s="50">
        <f t="shared" si="232"/>
        <v>142.902646444232</v>
      </c>
      <c r="G195" s="52">
        <f t="shared" si="233"/>
        <v>1.8518381212093624</v>
      </c>
      <c r="H195" s="52">
        <f t="shared" si="234"/>
        <v>2.060067048257316</v>
      </c>
      <c r="I195" s="52">
        <f t="shared" si="235"/>
        <v>2.2682959753052696</v>
      </c>
      <c r="J195" s="52">
        <f>IF(C195&lt;Calculation!D$19,0,G195)</f>
        <v>1.8518381212093624</v>
      </c>
      <c r="K195" s="52">
        <f>IF(D195&lt;Calculation!D$19,0,H195)</f>
        <v>2.060067048257316</v>
      </c>
      <c r="L195" s="52">
        <f>IF(E195&lt;Calculation!D$19,0,I195)</f>
        <v>2.2682959753052696</v>
      </c>
      <c r="M195" s="52">
        <f>IF(IF(C195&lt;Calculation!D$19,0,C195*(R$3/(R$2+R$3)))&gt;0,$H$2*SIN(2*PI()*$E$2*B195)+$H$5,0)</f>
        <v>1.8682426157007352</v>
      </c>
      <c r="N195" s="52">
        <f>IF(IF(D195&lt;Calculation!D$19,0,D195*(R$3/(R$2+R$3)))&gt;0,$J$2*SIN(2*PI()*$E$2*B195)+$J$5,0)</f>
        <v>1.8823436360215788</v>
      </c>
      <c r="O195" s="52">
        <f>IF(IF(E195&lt;Calculation!D$19,0,E195*(R$3/(R$2+R$3)))&gt;0,$L$2*SIN(2*PI()*$E$2*B195)+$L$5,0)</f>
        <v>1.902992081990319</v>
      </c>
      <c r="Q195" s="55">
        <f>(M195/Design!C$43)*10^3</f>
        <v>207.58251285563725</v>
      </c>
      <c r="R195" s="55">
        <f>(N195/Design!C$43)*10^3</f>
        <v>209.14929289128654</v>
      </c>
      <c r="S195" s="55">
        <f>(O195/Design!C$43)*10^3</f>
        <v>211.443564665591</v>
      </c>
      <c r="U195" s="55">
        <f>(($H$2*SIN(2*PI()*$E$2*B195)+$H$5)/Design!C$43)*10^3</f>
        <v>207.58251285563725</v>
      </c>
      <c r="V195" s="55">
        <f>(($J$2*SIN(2*PI()*$E$2*B195)+$J$5)/Design!C$43)*10^3</f>
        <v>209.14929289128654</v>
      </c>
      <c r="W195" s="55">
        <f>(($L$2*SIN(2*PI()*$E$2*B195)+$L$5)/Design!C$43)*10^3</f>
        <v>211.443564665591</v>
      </c>
      <c r="Y195" s="99">
        <f>IF(C195&lt;('LED Curve'!$D$14*(U195/$W$2)^3+'LED Curve'!$D$15*(U195/$W$2)^2+'LED Curve'!$D$16*(U195/$W$2)^1+'LED Curve'!$D$17)*$AC$2+((R$5-1)*Design!C$18),0,         ('LED Curve'!$D$14*(U195/$W$2)^3+'LED Curve'!$D$15*(U195/$W$2)^2+'LED Curve'!$D$16*(U195/$W$2)^1+'LED Curve'!$D$17)*$AC$2)</f>
        <v>26.560571672748111</v>
      </c>
      <c r="Z195" s="99">
        <f>IF(Y195=0,0,IF(C195&lt;Y195+('LED Curve'!$D$14*(U195/$W$3)^3+'LED Curve'!$D$15*(U195/$W$3)^2+'LED Curve'!$D$16*(U195/$W$3)^1+'LED Curve'!$D$17)*$AC$3+((R$5-2)*Design!C$18),0,         ('LED Curve'!$D$14*(U195/$W$3)^3+'LED Curve'!$D$15*(U195/$W$3)^2+'LED Curve'!$D$16*(U195/$W$3)^1+'LED Curve'!$D$17)*$AC$3))</f>
        <v>66.40142918187027</v>
      </c>
      <c r="AA195" s="99">
        <f>IF(Z195=0,0,IF(C195&lt;(SUM(Y195:Z195)+('LED Curve'!$D$14*(U195/$W$4)^3+'LED Curve'!$D$15*(U195/$W$4)^2+'LED Curve'!$D$16*(U195/$W$4)^1+'LED Curve'!$D$17)*$AC$4+((R$5-3)*Design!C$18)),0,         ('LED Curve'!$D$14*(U195/$W$4)^3+'LED Curve'!$D$15*(U195/$W$4)^2+'LED Curve'!$D$16*(U195/$W$4)^1+'LED Curve'!$D$17)*$AC$4))</f>
        <v>0</v>
      </c>
      <c r="AB195" s="99">
        <f>IF(AA195=0,0,IF(C195&lt;(SUM(Y195:AA195)+('LED Curve'!$D$14*(U195/$W$5)^3+'LED Curve'!$D$15*(U195/$W$5)^2+'LED Curve'!$D$16*(U195/$W$5)^1+'LED Curve'!$D$17)*$AC$5+((R$5-4)*Design!C$18)),0,         ('LED Curve'!$D$14*(U195/$W$5)^3+'LED Curve'!$D$15*(U195/$W$5)^2+'LED Curve'!$D$16*(U195/$W$5)^1+'LED Curve'!$D$17)*$AC$5))</f>
        <v>0</v>
      </c>
      <c r="AC195" s="99">
        <f>IF(AB195=0,0,IF(C195&lt;(SUM(Y195:AB195)+ ('LED Curve'!$D$14*(U195/$W$6)^3+'LED Curve'!$D$15*(U195/$W$6)^2+'LED Curve'!$D$16*(U195/$W$6)^1+'LED Curve'!$D$17)*$AC$6+((R$5-5)*Design!C$18)),0,         ('LED Curve'!$D$14*(U195/$W$6)^3+'LED Curve'!$D$15*(U195/$W$6)^2+'LED Curve'!$D$16*(U195/$W$6)^1+'LED Curve'!$D$17)*$AC$6))</f>
        <v>0</v>
      </c>
      <c r="AD195" s="99">
        <f>IF(AC195=0,0,IF(C195&lt;(SUM(Y195:AC195)+('LED Curve'!$D$14*(U195/$Z$2)^3+'LED Curve'!$D$15*(U195/$Z$2)^2+'LED Curve'!$D$16*(U195/$Z$2)^1+'LED Curve'!$D$17)*$AE$2+((R$5-6)*Design!C$18)),0,         ('LED Curve'!$D$14*(U195/$Z$2)^3+'LED Curve'!$D$15*(U195/$Z$2)^2+'LED Curve'!$D$16*(U195/$Z$2)^1+'LED Curve'!$D$17)*$AE$2))</f>
        <v>0</v>
      </c>
      <c r="AE195" s="99">
        <f>IF(AD195=0,0,IF(C195&lt;(SUM(Y195:AD195)+('LED Curve'!$D$14*(U195/$Z$3)^3+'LED Curve'!$D$15*(U195/$Z$3)^2+'LED Curve'!$D$16*(U195/$Z$3)^1+'LED Curve'!$D$17)*$AE$3+((R$5-7)*Design!C$18)),0,         ('LED Curve'!$D$14*(U195/$Z$3)^3+'LED Curve'!$D$15*(U195/$Z$3)^2+'LED Curve'!$D$16*(U195/$Z$3)^1+'LED Curve'!$D$17)*$AE$3))</f>
        <v>0</v>
      </c>
      <c r="AF195" s="99">
        <f>IF(AE195=0,0,IF(C195&lt;(SUM(Y195:AE195)+('LED Curve'!$D$14*(U195/$Z$4)^3+'LED Curve'!$D$15*(U195/$Z$4)^2+'LED Curve'!$D$16*(U195/$Z$4)^1+'LED Curve'!$D$17)*$AE$4+((R$5-8)*Design!C$18)),0,         ('LED Curve'!$D$14*(U195/$Z$4)^3+'LED Curve'!$D$15*(U195/$Z$4)^2+'LED Curve'!$D$16*(U195/$Z$4)^1+'LED Curve'!$D$17)*$AE$4))</f>
        <v>0</v>
      </c>
      <c r="AG195" s="99">
        <f>IF(AF195=0,0,IF(C195&lt;(SUM(Y195:AF195)+('LED Curve'!$D$14*(U195/$Z$5)^3+'LED Curve'!$D$15*(U195/$Z$5)^2+'LED Curve'!$D$16*(U195/$Z$5)^1+'LED Curve'!$D$17)*$AE$5+((R$5-9)*Design!C$18)),0,         ('LED Curve'!$D$14*(U195/$Z$5)^3+'LED Curve'!$D$15*(U195/$Z$5)^2+'LED Curve'!$D$16*(U195/$Z$5)^1+'LED Curve'!$D$17)*$AE$5))</f>
        <v>0</v>
      </c>
      <c r="AH195" s="99">
        <f>IF(AG195=0,0,IF(C195&lt;(SUM(Y195:AG195)+('LED Curve'!$D$14*(U195/$Z$6)^3+'LED Curve'!$D$15*(U195/$Z$6)^2+'LED Curve'!$D$16*(U195/$Z$6)^1+'LED Curve'!$D$17)*$AE$6+((R$5-10)*Design!C$18)),0,         ('LED Curve'!$D$14*(U195/$Z$6)^3+'LED Curve'!$D$15*(U195/$Z$6)^2+'LED Curve'!$D$16*(U195/$Z$6)^1+'LED Curve'!$D$17)*$AE$6))</f>
        <v>0</v>
      </c>
      <c r="AI195">
        <f t="shared" si="269"/>
        <v>92.962000854618381</v>
      </c>
      <c r="AJ195" s="57">
        <f>IF(D195&lt;('LED Curve'!$D$14*(V195/$W$2)^3+'LED Curve'!$D$15*(V195/$W$2)^2+'LED Curve'!$D$16*(V195/$W$2)^1+'LED Curve'!$D$17)*$AC$2+((R$5-1)*Design!C$18),0,         ('LED Curve'!$D$14*(V195/$W$2)^3+'LED Curve'!$D$15*(V195/$W$2)^2+'LED Curve'!$D$16*(V195/$W$2)^1+'LED Curve'!$D$17)*$AC$2)</f>
        <v>26.581795435556387</v>
      </c>
      <c r="AK195" s="57">
        <f>IF(AJ195=0,0,IF(D195&lt;AJ195+('LED Curve'!$D$14*(V195/$W$3)^3+'LED Curve'!$D$15*(V195/$W$3)^2+'LED Curve'!$D$16*(V195/$W$3)^1+'LED Curve'!$D$17)*$AC$3+((R$5-1)*Design!C$18),0,         ('LED Curve'!$D$14*(V195/$W$3)^3+'LED Curve'!$D$15*(V195/$W$3)^2+'LED Curve'!$D$16*(V195/$W$3)^1+'LED Curve'!$D$17)*$AC$3))</f>
        <v>66.454488588890968</v>
      </c>
      <c r="AL195" s="57">
        <f>IF(AK195=0,0,IF(D195&lt;(SUM(AJ195:AK195)+('LED Curve'!$D$14*(V195/$W$4)^3+'LED Curve'!$D$15*(V195/$W$4)^2+'LED Curve'!$D$16*(V195/$W$4)^1+'LED Curve'!$D$17)*$AC$4+((R$5-1)*Design!C$18)),0,         ('LED Curve'!$D$14*(V195/$W$4)^3+'LED Curve'!$D$15*(V195/$W$4)^2+'LED Curve'!$D$16*(V195/$W$4)^1+'LED Curve'!$D$17)*$AC$4))</f>
        <v>0</v>
      </c>
      <c r="AM195" s="57">
        <f>IF(AL195=0,0,IF(D195&lt;(SUM(AJ195:AL195)+('LED Curve'!$D$14*(V195/$W$5)^3+'LED Curve'!$D$15*(V195/$W$5)^2+'LED Curve'!$D$16*(V195/$W$5)^1+'LED Curve'!$D$17)*$AC$5+((R$5-1)*Design!C$18)),0,         ('LED Curve'!$D$14*(V195/$W$5)^3+'LED Curve'!$D$15*(V195/$W$5)^2+'LED Curve'!$D$16*(V195/$W$5)^1+'LED Curve'!$D$17)*$AC$5))</f>
        <v>0</v>
      </c>
      <c r="AN195" s="57">
        <f>IF(AM195=0,0,IF(D195&lt;(SUM(AJ195:AM195)+ ('LED Curve'!$D$14*(V195/$W$6)^3+'LED Curve'!$D$15*(V195/$W$6)^2+'LED Curve'!$D$16*(V195/$W$6)^1+'LED Curve'!$D$17)*$AC$6+((R$5-1)*Design!C$18)),0,         ('LED Curve'!$D$14*(V195/$W$6)^3+'LED Curve'!$D$15*(V195/$W$6)^2+'LED Curve'!$D$16*(V195/$W$6)^1+'LED Curve'!$D$17)*$AC$6))</f>
        <v>0</v>
      </c>
      <c r="AO195" s="57">
        <f>IF(AN195=0,0,IF(D195&lt;(SUM(AJ195:AN195)+('LED Curve'!$D$14*(V195/$Z$2)^3+'LED Curve'!$D$15*(V195/$Z$2)^2+'LED Curve'!$D$16*(V195/$Z$2)^1+'LED Curve'!$D$17)*$AE$2+((R$5-1)*Design!C$18)),0,         ('LED Curve'!$D$14*(V195/$Z$2)^3+'LED Curve'!$D$15*(V195/$Z$2)^2+'LED Curve'!$D$16*(V195/$Z$2)^1+'LED Curve'!$D$17)*$AE$2))</f>
        <v>0</v>
      </c>
      <c r="AP195" s="57">
        <f>IF(AO195=0,0,IF(D195&lt;(SUM(AJ195:AO195)+('LED Curve'!$D$14*(V195/$Z$3)^3+'LED Curve'!$D$15*(V195/$Z$3)^2+'LED Curve'!$D$16*(V195/$Z$3)^1+'LED Curve'!$D$17)*$AE$3+((R$5-1)*Design!C$18)),0,         ('LED Curve'!$D$14*(V195/$Z$3)^3+'LED Curve'!$D$15*(V195/$Z$3)^2+'LED Curve'!$D$16*(V195/$Z$3)^1+'LED Curve'!$D$17)*$AE$3))</f>
        <v>0</v>
      </c>
      <c r="AQ195" s="57">
        <f>IF(AP195=0,0,IF(D195&lt;(SUM(AJ195:AP195)+('LED Curve'!$D$14*(V195/$Z$4)^3+'LED Curve'!$D$15*(V195/$Z$4)^2+'LED Curve'!$D$16*(V195/$Z$4)^1+'LED Curve'!$D$17)*$AE$4+((R$5-1)*Design!C$18)),0,         ('LED Curve'!$D$14*(V195/$Z$4)^3+'LED Curve'!$D$15*(V195/$Z$4)^2+'LED Curve'!$D$16*(V195/$Z$4)^1+'LED Curve'!$D$17)*$AE$4))</f>
        <v>0</v>
      </c>
      <c r="AR195" s="57">
        <f>IF(AQ195=0,0,IF(D195&lt;(SUM(AJ195:AQ195)+('LED Curve'!$D$14*(V195/$Z$5)^3+'LED Curve'!$D$15*(V195/$Z$5)^2+'LED Curve'!$D$16*(V195/$Z$5)^1+'LED Curve'!$D$17)*$AE$5+((R$5-1)*Design!C$18)),0,         ('LED Curve'!$D$14*(V195/$Z$5)^3+'LED Curve'!$D$15*(V195/$Z$5)^2+'LED Curve'!$D$16*(V195/$Z$5)^1+'LED Curve'!$D$17)*$AE$5))</f>
        <v>0</v>
      </c>
      <c r="AS195" s="57">
        <f>IF(AR195=0,0,IF(D195&lt;(SUM(AJ195:AR195)+('LED Curve'!$D$14*(V195/$Z$6)^3+'LED Curve'!$D$15*(V195/$Z$6)^2+'LED Curve'!$D$16*(V195/$Z$6)^1+'LED Curve'!$D$17)*$AE$6+((R$5-1)*Design!C$18)),0,         ('LED Curve'!$D$14*(V195/$Z$6)^3+'LED Curve'!$D$15*(V195/$Z$6)^2+'LED Curve'!$D$16*(V195/$Z$6)^1+'LED Curve'!$D$17)*$AE$6))</f>
        <v>0</v>
      </c>
      <c r="AU195" s="59">
        <f>IF(E195&lt;('LED Curve'!$D$14*(W195/$W$2)^3+'LED Curve'!$D$15*(W195/$W$2)^2+'LED Curve'!$D$16*(W195/$W$2)^1+'LED Curve'!$D$17)*$AC$2+((R$5-1)*Design!C$18),0,         ('LED Curve'!$D$14*(W195/$W$2)^3+'LED Curve'!$D$15*(W195/$W$2)^2+'LED Curve'!$D$16*(W195/$W$2)^1+'LED Curve'!$D$17)*$AC$2)</f>
        <v>26.611999602161472</v>
      </c>
      <c r="AV195" s="59">
        <f>IF(AU195=0,0,IF(E195&lt;AU195+('LED Curve'!$D$14*(W195/$W$3)^3+'LED Curve'!$D$15*(W195/$W$3)^2+'LED Curve'!$D$16*(W195/$W$3)^1+'LED Curve'!$D$17)*$AC$3+((R$5-2)*Design!C$18),0,         ('LED Curve'!$D$14*(W195/$W$3)^3+'LED Curve'!$D$15*(W195/$W$3)^2+'LED Curve'!$D$16*(W195/$W$3)^1+'LED Curve'!$D$17)*$AC$3))</f>
        <v>66.529999005403681</v>
      </c>
      <c r="AW195" s="59">
        <f>IF(AV195=0,0,IF(E195&lt;(SUM(AU195:AV195)+('LED Curve'!$D$14*(W195/$W$4)^3+'LED Curve'!$D$15*(W195/$W$4)^2+'LED Curve'!$D$16*(W195/$W$4)^1+'LED Curve'!$D$17)*$AC$4+((R$5-3)*Design!C$18)),0,         ('LED Curve'!$D$14*(W195/$W$4)^3+'LED Curve'!$D$15*(W195/$W$4)^2+'LED Curve'!$D$16*(W195/$W$4)^1+'LED Curve'!$D$17)*$AC$4))</f>
        <v>0</v>
      </c>
      <c r="AX195" s="59">
        <f>IF(AW195=0,0,IF(E195&lt;(SUM(AU195:AW195)+('LED Curve'!$D$14*(W195/$W$5)^3+'LED Curve'!$D$15*(W195/$W$5)^2+'LED Curve'!$D$16*(W195/$W$5)^1+'LED Curve'!$D$17)*$AC$5+((R$5-4)*Design!C$18)),0,         ('LED Curve'!$D$14*(W195/$W$5)^3+'LED Curve'!$D$15*(W195/$W$5)^2+'LED Curve'!$D$16*(W195/$W$5)^1+'LED Curve'!$D$17)*$AC$5))</f>
        <v>0</v>
      </c>
      <c r="AY195" s="59">
        <f>IF(AX195=0,0,IF(E195&lt;(SUM(AU195:AX195)+ ('LED Curve'!$D$14*(W195/$W$6)^3+'LED Curve'!$D$15*(W195/$W$6)^2+'LED Curve'!$D$16*(W195/$W$6)^1+'LED Curve'!$D$17)*$AC$6+((R$5-5)*Design!C$18)),0,         ('LED Curve'!$D$14*(W195/$W$6)^3+'LED Curve'!$D$15*(W195/$W$6)^2+'LED Curve'!$D$16*(W195/$W$6)^1+'LED Curve'!$D$17)*$AC$6))</f>
        <v>0</v>
      </c>
      <c r="AZ195" s="59">
        <f>IF(AY195=0,0,IF(E195&lt;(SUM(AU195:AY195)+('LED Curve'!$D$14*(W195/$Z$2)^3+'LED Curve'!$D$15*(W195/$Z$2)^2+'LED Curve'!$D$16*(W195/$Z$2)^1+'LED Curve'!$D$17)*$AE$2+((R$5-6)*Design!C$18)),0,         ('LED Curve'!$D$14*(W195/$Z$2)^3+'LED Curve'!$D$15*(W195/$Z$2)^2+'LED Curve'!$D$16*(W195/$Z$2)^1+'LED Curve'!$D$17)*$AE$2))</f>
        <v>0</v>
      </c>
      <c r="BA195" s="59">
        <f>IF(AZ195=0,0,IF(E195&lt;(SUM(AU195:AZ195)+('LED Curve'!$D$14*(W195/$Z$3)^3+'LED Curve'!$D$15*(W195/$Z$3)^2+'LED Curve'!$D$16*(W195/$Z$3)^1+'LED Curve'!$D$17)*$AE$3+((R$5-7)*Design!C$18)),0,         ('LED Curve'!$D$14*(W195/$Z$3)^3+'LED Curve'!$D$15*(W195/$Z$3)^2+'LED Curve'!$D$16*(W195/$Z$3)^1+'LED Curve'!$D$17)*$AE$3))</f>
        <v>0</v>
      </c>
      <c r="BB195" s="59">
        <f>IF(BA195=0,0,IF(E195&lt;(SUM(AU195:BA195)+('LED Curve'!$D$14*(W195/$Z$4)^3+'LED Curve'!$D$15*(W195/$Z$4)^2+'LED Curve'!$D$16*(W195/$Z$4)^1+'LED Curve'!$D$17)*$AE$4+((R$5-8)*Design!C$18)),0,         ('LED Curve'!$D$14*(W195/$Z$4)^3+'LED Curve'!$D$15*(W195/$Z$4)^2+'LED Curve'!$D$16*(W195/$Z$4)^1+'LED Curve'!$D$17)*$AE$4))</f>
        <v>0</v>
      </c>
      <c r="BC195" s="59">
        <f>IF(BB195=0,0,IF(E195&lt;(SUM(AU195:BB195)+('LED Curve'!$D$14*(W195/$Z$5)^3+'LED Curve'!$D$15*(W195/$Z$5)^2+'LED Curve'!$D$16*(W195/$Z$5)^1+'LED Curve'!$D$17)*$AE$5+((R$5-9)*Design!C$18)),0,         ('LED Curve'!$D$14*(W195/$Z$5)^3+'LED Curve'!$D$15*(W195/$Z$5)^2+'LED Curve'!$D$16*(W195/$Z$5)^1+'LED Curve'!$D$17)*$AE$5))</f>
        <v>0</v>
      </c>
      <c r="BD195" s="59">
        <f>IF(BC195=0,0,IF(E195&lt;(SUM(AU195:BC195)+('LED Curve'!$D$14*(W195/$Z$6)^3+'LED Curve'!$D$15*(W195/$Z$6)^2+'LED Curve'!$D$16*(W195/$Z$6)^1+'LED Curve'!$D$17)*$AE$6+((R$5-10)*Design!C$18)),0,         ('LED Curve'!$D$14*(W195/$Z$6)^3+'LED Curve'!$D$15*(W195/$Z$6)^2+'LED Curve'!$D$16*(W195/$Z$6)^1+'LED Curve'!$D$17)*$AE$6))</f>
        <v>0</v>
      </c>
      <c r="BE195">
        <f t="shared" si="270"/>
        <v>93.141998607565156</v>
      </c>
      <c r="BF195" s="64">
        <f t="shared" si="236"/>
        <v>207.58251285563725</v>
      </c>
      <c r="BG195" s="64">
        <f t="shared" si="237"/>
        <v>207.58251285563725</v>
      </c>
      <c r="BH195" s="64">
        <f t="shared" si="238"/>
        <v>0</v>
      </c>
      <c r="BI195" s="64">
        <f t="shared" si="239"/>
        <v>0</v>
      </c>
      <c r="BJ195" s="64">
        <f t="shared" si="240"/>
        <v>0</v>
      </c>
      <c r="BK195" s="64">
        <f t="shared" si="241"/>
        <v>0</v>
      </c>
      <c r="BL195" s="64">
        <f t="shared" si="242"/>
        <v>0</v>
      </c>
      <c r="BM195" s="64">
        <f t="shared" si="243"/>
        <v>0</v>
      </c>
      <c r="BN195" s="64">
        <f t="shared" si="244"/>
        <v>0</v>
      </c>
      <c r="BO195" s="64">
        <f t="shared" si="245"/>
        <v>0</v>
      </c>
      <c r="BQ195" s="67">
        <f t="shared" si="246"/>
        <v>209.14929289128654</v>
      </c>
      <c r="BR195" s="67">
        <f t="shared" si="247"/>
        <v>209.14929289128654</v>
      </c>
      <c r="BS195" s="67">
        <f t="shared" si="248"/>
        <v>0</v>
      </c>
      <c r="BT195" s="67">
        <f t="shared" si="249"/>
        <v>0</v>
      </c>
      <c r="BU195" s="67">
        <f t="shared" si="250"/>
        <v>0</v>
      </c>
      <c r="BV195" s="67">
        <f t="shared" si="251"/>
        <v>0</v>
      </c>
      <c r="BW195" s="67">
        <f t="shared" si="252"/>
        <v>0</v>
      </c>
      <c r="BX195" s="67">
        <f t="shared" si="253"/>
        <v>0</v>
      </c>
      <c r="BY195" s="67">
        <f t="shared" si="254"/>
        <v>0</v>
      </c>
      <c r="BZ195" s="67">
        <f t="shared" si="255"/>
        <v>0</v>
      </c>
      <c r="CB195" s="70">
        <f t="shared" si="256"/>
        <v>211.443564665591</v>
      </c>
      <c r="CC195" s="70">
        <f t="shared" si="257"/>
        <v>211.443564665591</v>
      </c>
      <c r="CD195" s="70">
        <f t="shared" si="258"/>
        <v>0</v>
      </c>
      <c r="CE195" s="70">
        <f t="shared" si="259"/>
        <v>0</v>
      </c>
      <c r="CF195" s="70">
        <f t="shared" si="260"/>
        <v>0</v>
      </c>
      <c r="CG195" s="70">
        <f t="shared" si="261"/>
        <v>0</v>
      </c>
      <c r="CH195" s="70">
        <f t="shared" si="262"/>
        <v>0</v>
      </c>
      <c r="CI195" s="70">
        <f t="shared" si="263"/>
        <v>0</v>
      </c>
      <c r="CJ195" s="70">
        <f t="shared" si="264"/>
        <v>0</v>
      </c>
      <c r="CK195" s="70">
        <f t="shared" si="265"/>
        <v>0</v>
      </c>
      <c r="CL195">
        <f t="shared" si="271"/>
        <v>422.887129331182</v>
      </c>
      <c r="CM195" s="64">
        <f t="shared" si="272"/>
        <v>207.58251285563725</v>
      </c>
      <c r="CN195" s="64">
        <f t="shared" si="273"/>
        <v>207.58251285563725</v>
      </c>
      <c r="CO195" s="64">
        <f t="shared" si="274"/>
        <v>0</v>
      </c>
      <c r="CP195" s="64">
        <f t="shared" si="275"/>
        <v>0</v>
      </c>
      <c r="CQ195" s="64">
        <f t="shared" si="276"/>
        <v>0</v>
      </c>
      <c r="CR195" s="64">
        <f t="shared" si="277"/>
        <v>0</v>
      </c>
      <c r="CS195" s="64">
        <f t="shared" si="278"/>
        <v>0</v>
      </c>
      <c r="CT195" s="64">
        <f t="shared" si="279"/>
        <v>0</v>
      </c>
      <c r="CU195" s="64">
        <f t="shared" si="280"/>
        <v>0</v>
      </c>
      <c r="CV195" s="64">
        <f t="shared" si="281"/>
        <v>0</v>
      </c>
      <c r="CX195" s="103">
        <f t="shared" si="282"/>
        <v>209.14929289128654</v>
      </c>
      <c r="CY195" s="103">
        <f t="shared" si="283"/>
        <v>209.14929289128654</v>
      </c>
      <c r="CZ195" s="103">
        <f t="shared" si="284"/>
        <v>0</v>
      </c>
      <c r="DA195" s="103">
        <f t="shared" si="285"/>
        <v>0</v>
      </c>
      <c r="DB195" s="103">
        <f t="shared" si="286"/>
        <v>0</v>
      </c>
      <c r="DC195" s="103">
        <f t="shared" si="287"/>
        <v>0</v>
      </c>
      <c r="DD195" s="103">
        <f t="shared" si="288"/>
        <v>0</v>
      </c>
      <c r="DE195" s="103">
        <f t="shared" si="289"/>
        <v>0</v>
      </c>
      <c r="DF195" s="103">
        <f t="shared" si="290"/>
        <v>0</v>
      </c>
      <c r="DG195" s="103">
        <f t="shared" si="291"/>
        <v>0</v>
      </c>
      <c r="DI195" s="70">
        <f t="shared" si="292"/>
        <v>211.443564665591</v>
      </c>
      <c r="DJ195" s="70">
        <f t="shared" si="293"/>
        <v>211.443564665591</v>
      </c>
      <c r="DK195" s="70">
        <f t="shared" si="294"/>
        <v>0</v>
      </c>
      <c r="DL195" s="70">
        <f t="shared" si="295"/>
        <v>0</v>
      </c>
      <c r="DM195" s="70">
        <f t="shared" si="296"/>
        <v>0</v>
      </c>
      <c r="DN195" s="70">
        <f t="shared" si="297"/>
        <v>0</v>
      </c>
      <c r="DO195" s="70">
        <f t="shared" si="298"/>
        <v>0</v>
      </c>
      <c r="DP195" s="70">
        <f t="shared" si="299"/>
        <v>0</v>
      </c>
      <c r="DQ195" s="70">
        <f t="shared" si="300"/>
        <v>0</v>
      </c>
      <c r="DR195" s="70">
        <f t="shared" si="301"/>
        <v>0</v>
      </c>
      <c r="DT195">
        <f t="shared" si="302"/>
        <v>24.2177802679576</v>
      </c>
      <c r="DU195">
        <f t="shared" si="303"/>
        <v>27.144278686454424</v>
      </c>
      <c r="DV195">
        <f t="shared" si="304"/>
        <v>30.215844964315057</v>
      </c>
      <c r="DX195">
        <f t="shared" si="305"/>
        <v>1.614177171325998</v>
      </c>
      <c r="DY195">
        <f t="shared" si="306"/>
        <v>1.6299408648356872</v>
      </c>
      <c r="DZ195">
        <f t="shared" si="307"/>
        <v>1.6476397235039704</v>
      </c>
      <c r="EB195">
        <f t="shared" si="308"/>
        <v>5.513510210711309</v>
      </c>
      <c r="EC195">
        <f t="shared" si="309"/>
        <v>13.783775526778273</v>
      </c>
      <c r="ED195">
        <f t="shared" si="310"/>
        <v>0</v>
      </c>
      <c r="EE195">
        <f t="shared" si="311"/>
        <v>0</v>
      </c>
      <c r="EF195">
        <f t="shared" si="312"/>
        <v>0</v>
      </c>
      <c r="EG195">
        <f t="shared" si="313"/>
        <v>0</v>
      </c>
      <c r="EH195">
        <f t="shared" si="314"/>
        <v>0</v>
      </c>
      <c r="EI195">
        <f t="shared" si="315"/>
        <v>0</v>
      </c>
      <c r="EJ195">
        <f t="shared" si="316"/>
        <v>0</v>
      </c>
      <c r="EK195">
        <f t="shared" si="317"/>
        <v>0</v>
      </c>
      <c r="EM195">
        <f t="shared" si="318"/>
        <v>5.5595637191274463</v>
      </c>
      <c r="EN195">
        <f t="shared" si="319"/>
        <v>13.898909297818616</v>
      </c>
      <c r="EO195">
        <f t="shared" si="320"/>
        <v>0</v>
      </c>
      <c r="EP195">
        <f t="shared" si="321"/>
        <v>0</v>
      </c>
      <c r="EQ195">
        <f t="shared" si="322"/>
        <v>0</v>
      </c>
      <c r="ER195">
        <f t="shared" si="323"/>
        <v>0</v>
      </c>
      <c r="ES195">
        <f t="shared" si="324"/>
        <v>0</v>
      </c>
      <c r="ET195">
        <f t="shared" si="325"/>
        <v>0</v>
      </c>
      <c r="EU195">
        <f t="shared" si="326"/>
        <v>0</v>
      </c>
      <c r="EV195">
        <f t="shared" si="327"/>
        <v>0</v>
      </c>
      <c r="EX195">
        <f t="shared" si="328"/>
        <v>5.6269360587603119</v>
      </c>
      <c r="EY195">
        <f t="shared" si="329"/>
        <v>14.067340146900779</v>
      </c>
      <c r="EZ195">
        <f t="shared" si="330"/>
        <v>0</v>
      </c>
      <c r="FA195">
        <f t="shared" si="331"/>
        <v>0</v>
      </c>
      <c r="FB195">
        <f t="shared" si="332"/>
        <v>0</v>
      </c>
      <c r="FC195">
        <f t="shared" si="333"/>
        <v>0</v>
      </c>
      <c r="FD195">
        <f t="shared" si="334"/>
        <v>0</v>
      </c>
      <c r="FE195">
        <f t="shared" si="335"/>
        <v>0</v>
      </c>
      <c r="FF195">
        <f t="shared" si="336"/>
        <v>0</v>
      </c>
      <c r="FG195">
        <f t="shared" si="337"/>
        <v>0</v>
      </c>
      <c r="FJ195">
        <f>IF($W$2=0,0,IF(BF195&lt;=0,0,('LED Curve'!$D$19*(BF195/$W$2)^3+'LED Curve'!$D$20*(BF195/$W$2)^2+'LED Curve'!$D$21*(BF195/$W$2)^1+'LED Curve'!$D$22)*$AC$2*$W$2))</f>
        <v>743.65026908667562</v>
      </c>
      <c r="FK195">
        <f>IF($W$3=0,0,IF(BG195&lt;=0,0,('LED Curve'!$D$19*(BG195/$W$3)^3+'LED Curve'!$D$20*(BG195/$W$3)^2+'LED Curve'!$D$21*(BG195/$W$3)^1+'LED Curve'!$D$22)*$AC$3*$W$3))</f>
        <v>1859.125672716689</v>
      </c>
      <c r="FL195">
        <f>IF($W$4=0,0,IF(BH195&lt;=0,0,('LED Curve'!$D$19*(BH195/$W$4)^3+'LED Curve'!$D$20*(BH195/$W$4)^2+'LED Curve'!$D$21*(BH195/$W$4)^1+'LED Curve'!$D$22)*$AC$4*$W$4))</f>
        <v>0</v>
      </c>
      <c r="FM195">
        <f>IF($W$5=0,0,IF(BI195&lt;=0,0,('LED Curve'!$D$19*(BI195/$W$5)^3+'LED Curve'!$D$20*(BI195/$W$5)^2+'LED Curve'!$D$21*(BI195/$W$5)^1+'LED Curve'!$D$22)*$AC$5*$W$5))</f>
        <v>0</v>
      </c>
      <c r="FN195">
        <f>IF($W$6=0,0,IF(BJ195&lt;=0,0,('LED Curve'!$D$19*(BJ195/$W$6)^3+'LED Curve'!$D$20*(BJ195/$W$6)^2+'LED Curve'!$D$21*(BJ195/$W$6)^1+'LED Curve'!$D$22)*$AC$6*$W$6))</f>
        <v>0</v>
      </c>
      <c r="FO195">
        <f>IF($Z$2=0,0,IF(BK195&lt;=0,0,('LED Curve'!$D$19*(BK195/$Z$2)^3+'LED Curve'!$D$20*(BK195/$Z$2)^2+'LED Curve'!$D$21*(BK195/$Z$2)^1+'LED Curve'!$D$22)*$AE$2*$Z$2))</f>
        <v>0</v>
      </c>
      <c r="FP195">
        <f>IF($Z$3=0,0,IF(BL195&lt;=0,0,('LED Curve'!$D$19*(BL195/$Z$3)^3+'LED Curve'!$D$20*(BL195/$Z$3)^2+'LED Curve'!$D$21*(BL195/$Z$3)^1+'LED Curve'!$D$22)*$AE$3*$Z$3))</f>
        <v>0</v>
      </c>
      <c r="FQ195">
        <f>IF($Z$4=0,0,IF(BM195&lt;=0,0,('LED Curve'!$D$19*(BM195/$Z$4)^3+'LED Curve'!$D$20*(BM195/$Z$4)^2+'LED Curve'!$D$21*(BM195/$Z$4)^1+'LED Curve'!$D$22)*$AE$4*$Z$4))</f>
        <v>0</v>
      </c>
      <c r="FR195">
        <f>IF($Z$5=0,0,IF(BN195&lt;=0,0,('LED Curve'!$D$19*(BN195/$Z$5)^3+'LED Curve'!$D$20*(BN195/$Z$5)^2+'LED Curve'!$D$21*(BN195/$Z$5)^1+'LED Curve'!$D$22)*$AE$5*$Z$5))</f>
        <v>0</v>
      </c>
      <c r="FS195">
        <f>IF($Z$6=0,0,IF(BO195&lt;=0,0,('LED Curve'!$D$19*(BO195/$Z$6)^3+'LED Curve'!$D$20*(BO195/$Z$6)^2+'LED Curve'!$D$21*(BO195/$Z$6)^1+'LED Curve'!$D$22)*$AE$6*$Z$6))</f>
        <v>0</v>
      </c>
      <c r="FU195">
        <f>IF($W$2=0,0,IF(BQ195&lt;=0,0,('LED Curve'!$D$19*(BQ195/$W$2)^3+'LED Curve'!$D$20*(BQ195/$W$2)^2+'LED Curve'!$D$21*(BQ195/$W$2)^1+'LED Curve'!$D$22)*$AC$2*$W$2))</f>
        <v>747.64702438429788</v>
      </c>
      <c r="FV195">
        <f>IF($W$3=0,0,IF(BR195&lt;=0,0,('LED Curve'!$D$19*(BR195/$W$3)^3+'LED Curve'!$D$20*(BR195/$W$3)^2+'LED Curve'!$D$21*(BR195/$W$3)^1+'LED Curve'!$D$22)*$AC$3*$W$3))</f>
        <v>1869.1175609607446</v>
      </c>
      <c r="FW195">
        <f>IF($W$4=0,0,IF(BS195&lt;=0,0,('LED Curve'!$D$19*(BS195/$W$4)^3+'LED Curve'!$D$20*(BS195/$W$4)^2+'LED Curve'!$D$21*(BS195/$W$4)^1+'LED Curve'!$D$22)*$AC$4*$W$4))</f>
        <v>0</v>
      </c>
      <c r="FX195">
        <f>IF($W$5=0,0,IF(BT195&lt;=0,0,('LED Curve'!$D$19*(BT195/$W$5)^3+'LED Curve'!$D$20*(BT195/$W$5)^2+'LED Curve'!$D$21*(BT195/$W$5)^1+'LED Curve'!$D$22)*$AC$5*$W$5))</f>
        <v>0</v>
      </c>
      <c r="FY195">
        <f>IF($W$6=0,0,IF(BU195&lt;=0,0,('LED Curve'!$D$19*(BU195/$W$6)^3+'LED Curve'!$D$20*(BU195/$W$6)^2+'LED Curve'!$D$21*(BU195/$W$6)^1+'LED Curve'!$D$22)*$AC$6*$W$6))</f>
        <v>0</v>
      </c>
      <c r="FZ195">
        <f>IF($Z$2=0,0,IF(BV195&lt;=0,0,('LED Curve'!$D$19*(BV195/$Z$2)^3+'LED Curve'!$D$20*(BV195/$Z$2)^2+'LED Curve'!$D$21*(BV195/$Z$2)^1+'LED Curve'!$D$22)*$AE$2*$Z$2))</f>
        <v>0</v>
      </c>
      <c r="GA195">
        <f>IF($Z$3=0,0,IF(BW195&lt;=0,0,('LED Curve'!$D$19*(BW195/$Z$3)^3+'LED Curve'!$D$20*(BW195/$Z$3)^2+'LED Curve'!$D$21*(BW195/$Z$3)^1+'LED Curve'!$D$22)*$AE$3*$Z$3))</f>
        <v>0</v>
      </c>
      <c r="GB195">
        <f>IF($Z$4=0,0,IF(BX195&lt;=0,0,('LED Curve'!$D$19*(BX195/$Z$4)^3+'LED Curve'!$D$20*(BX195/$Z$4)^2+'LED Curve'!$D$21*(BX195/$Z$4)^1+'LED Curve'!$D$22)*$AE$4*$Z$4))</f>
        <v>0</v>
      </c>
      <c r="GC195">
        <f>IF($Z$5=0,0,IF(BY195&lt;=0,0,('LED Curve'!$D$19*(BY195/$Z$5)^3+'LED Curve'!$D$20*(BY195/$Z$5)^2+'LED Curve'!$D$21*(BY195/$Z$5)^1+'LED Curve'!$D$22)*$AE$5*$Z$5))</f>
        <v>0</v>
      </c>
      <c r="GD195">
        <f>IF($Z$6=0,0,IF(BZ195&lt;=0,0,('LED Curve'!$D$19*(BZ195/$Z$6)^3+'LED Curve'!$D$20*(BZ195/$Z$6)^2+'LED Curve'!$D$21*(BZ195/$Z$6)^1+'LED Curve'!$D$22)*$AE$6*$Z$6))</f>
        <v>0</v>
      </c>
      <c r="GF195">
        <f>IF($W$2=0,0,IF(CB195&lt;=0,0,('LED Curve'!$D$19*(CB195/$W$2)^3+'LED Curve'!$D$20*(CB195/$W$2)^2+'LED Curve'!$D$21*(CB195/$W$2)^1+'LED Curve'!$D$22)*$AC$2*$W$2))</f>
        <v>753.44165029857334</v>
      </c>
      <c r="GG195">
        <f>IF($W$3=0,0,IF(CC195&lt;=0,0,('LED Curve'!$D$19*(CC195/$W$3)^3+'LED Curve'!$D$20*(CC195/$W$3)^2+'LED Curve'!$D$21*(CC195/$W$3)^1+'LED Curve'!$D$22)*$AC$3*$W$3))</f>
        <v>1883.6041257464333</v>
      </c>
      <c r="GH195">
        <f>IF($W$4=0,0,IF(CD195&lt;=0,0,('LED Curve'!$D$19*(CD195/$W$4)^3+'LED Curve'!$D$20*(CD195/$W$4)^2+'LED Curve'!$D$21*(CD195/$W$4)^1+'LED Curve'!$D$22)*$AC$4*$W$4))</f>
        <v>0</v>
      </c>
      <c r="GI195">
        <f>IF($W$5=0,0,IF(CE195&lt;=0,0,('LED Curve'!$D$19*(CE195/$W$5)^3+'LED Curve'!$D$20*(CE195/$W$5)^2+'LED Curve'!$D$21*(CE195/$W$5)^1+'LED Curve'!$D$22)*$AC$5*$W$5))</f>
        <v>0</v>
      </c>
      <c r="GJ195">
        <f>IF($W$6=0,0,IF(CF195&lt;=0,0,('LED Curve'!$D$19*(CF195/$W$6)^3+'LED Curve'!$D$20*(CF195/$W$6)^2+'LED Curve'!$D$21*(CF195/$W$6)^1+'LED Curve'!$D$22)*$AC$6*$W$6))</f>
        <v>0</v>
      </c>
      <c r="GK195">
        <f>IF($Z$2=0,0,IF(CG195&lt;=0,0,('LED Curve'!$D$19*(CG195/$Z$2)^3+'LED Curve'!$D$20*(CG195/$Z$2)^2+'LED Curve'!$D$21*(CG195/$Z$2)^1+'LED Curve'!$D$22)*$AE$2*$Z$2))</f>
        <v>0</v>
      </c>
      <c r="GL195">
        <f>IF($Z$3=0,0,IF(CH195&lt;=0,0,('LED Curve'!$D$19*(CH195/$Z$3)^3+'LED Curve'!$D$20*(CH195/$Z$3)^2+'LED Curve'!$D$21*(CH195/$Z$3)^1+'LED Curve'!$D$22)*$AE$3*$Z$3))</f>
        <v>0</v>
      </c>
      <c r="GM195">
        <f>IF($Z$4=0,0,IF(CI195&lt;=0,0,('LED Curve'!$D$19*(CI195/$Z$4)^3+'LED Curve'!$D$20*(CI195/$Z$4)^2+'LED Curve'!$D$21*(CI195/$Z$4)^1+'LED Curve'!$D$22)*$AE$4*$Z$4))</f>
        <v>0</v>
      </c>
      <c r="GN195">
        <f>IF($Z$5=0,0,IF(CJ195&lt;=0,0,('LED Curve'!$D$19*(CJ195/$Z$5)^3+'LED Curve'!$D$20*(CJ195/$Z$5)^2+'LED Curve'!$D$21*(CJ195/$Z$5)^1+'LED Curve'!$D$22)*$AE$5*$Z$5))</f>
        <v>0</v>
      </c>
      <c r="GO195">
        <f>IF($Z$6=0,0,IF(CK195&lt;=0,0,('LED Curve'!$D$19*(CK195/$Z$6)^3+'LED Curve'!$D$20*(CK195/$Z$6)^2+'LED Curve'!$D$21*(CK195/$Z$6)^1+'LED Curve'!$D$22)*$AE$6*$Z$6))</f>
        <v>0</v>
      </c>
      <c r="GQ195">
        <f t="shared" si="338"/>
        <v>2602.7759418033647</v>
      </c>
      <c r="GR195">
        <f t="shared" si="266"/>
        <v>837.8800563857867</v>
      </c>
      <c r="GS195">
        <f t="shared" si="339"/>
        <v>2616.7645853450426</v>
      </c>
      <c r="GT195">
        <f t="shared" si="267"/>
        <v>308.53866850592703</v>
      </c>
      <c r="GU195">
        <f t="shared" si="340"/>
        <v>2637.0457760450067</v>
      </c>
      <c r="GV195">
        <f t="shared" si="268"/>
        <v>74.93373148666933</v>
      </c>
    </row>
    <row r="196" spans="1:204" ht="16.899999999999999">
      <c r="A196">
        <v>185</v>
      </c>
      <c r="B196">
        <f t="shared" si="229"/>
        <v>6.022135416666667E-3</v>
      </c>
      <c r="C196" s="50">
        <f t="shared" si="230"/>
        <v>115.46787184893955</v>
      </c>
      <c r="D196" s="50">
        <f t="shared" si="231"/>
        <v>128.45319094326618</v>
      </c>
      <c r="E196" s="50">
        <f t="shared" si="232"/>
        <v>141.43851003759278</v>
      </c>
      <c r="G196" s="52">
        <f t="shared" si="233"/>
        <v>1.8328233626815802</v>
      </c>
      <c r="H196" s="52">
        <f t="shared" si="234"/>
        <v>2.0389395387820026</v>
      </c>
      <c r="I196" s="52">
        <f t="shared" si="235"/>
        <v>2.2450557148824251</v>
      </c>
      <c r="J196" s="52">
        <f>IF(C196&lt;Calculation!D$19,0,G196)</f>
        <v>1.8328233626815802</v>
      </c>
      <c r="K196" s="52">
        <f>IF(D196&lt;Calculation!D$19,0,H196)</f>
        <v>2.0389395387820026</v>
      </c>
      <c r="L196" s="52">
        <f>IF(E196&lt;Calculation!D$19,0,I196)</f>
        <v>2.2450557148824251</v>
      </c>
      <c r="M196" s="52">
        <f>IF(IF(C196&lt;Calculation!D$19,0,C196*(R$3/(R$2+R$3)))&gt;0,$H$2*SIN(2*PI()*$E$2*B196)+$H$5,0)</f>
        <v>1.849227857172953</v>
      </c>
      <c r="N196" s="52">
        <f>IF(IF(D196&lt;Calculation!D$19,0,D196*(R$3/(R$2+R$3)))&gt;0,$J$2*SIN(2*PI()*$E$2*B196)+$J$5,0)</f>
        <v>1.8612161265462654</v>
      </c>
      <c r="O196" s="52">
        <f>IF(IF(E196&lt;Calculation!D$19,0,E196*(R$3/(R$2+R$3)))&gt;0,$L$2*SIN(2*PI()*$E$2*B196)+$L$5,0)</f>
        <v>1.879751821567474</v>
      </c>
      <c r="Q196" s="55">
        <f>(M196/Design!C$43)*10^3</f>
        <v>205.46976190810591</v>
      </c>
      <c r="R196" s="55">
        <f>(N196/Design!C$43)*10^3</f>
        <v>206.80179183847395</v>
      </c>
      <c r="S196" s="55">
        <f>(O196/Design!C$43)*10^3</f>
        <v>208.86131350749713</v>
      </c>
      <c r="U196" s="55">
        <f>(($H$2*SIN(2*PI()*$E$2*B196)+$H$5)/Design!C$43)*10^3</f>
        <v>205.46976190810591</v>
      </c>
      <c r="V196" s="55">
        <f>(($J$2*SIN(2*PI()*$E$2*B196)+$J$5)/Design!C$43)*10^3</f>
        <v>206.80179183847395</v>
      </c>
      <c r="W196" s="55">
        <f>(($L$2*SIN(2*PI()*$E$2*B196)+$L$5)/Design!C$43)*10^3</f>
        <v>208.86131350749713</v>
      </c>
      <c r="Y196" s="99">
        <f>IF(C196&lt;('LED Curve'!$D$14*(U196/$W$2)^3+'LED Curve'!$D$15*(U196/$W$2)^2+'LED Curve'!$D$16*(U196/$W$2)^1+'LED Curve'!$D$17)*$AC$2+((R$5-1)*Design!C$18),0,         ('LED Curve'!$D$14*(U196/$W$2)^3+'LED Curve'!$D$15*(U196/$W$2)^2+'LED Curve'!$D$16*(U196/$W$2)^1+'LED Curve'!$D$17)*$AC$2)</f>
        <v>26.531196680405021</v>
      </c>
      <c r="Z196" s="99">
        <f>IF(Y196=0,0,IF(C196&lt;Y196+('LED Curve'!$D$14*(U196/$W$3)^3+'LED Curve'!$D$15*(U196/$W$3)^2+'LED Curve'!$D$16*(U196/$W$3)^1+'LED Curve'!$D$17)*$AC$3+((R$5-2)*Design!C$18),0,         ('LED Curve'!$D$14*(U196/$W$3)^3+'LED Curve'!$D$15*(U196/$W$3)^2+'LED Curve'!$D$16*(U196/$W$3)^1+'LED Curve'!$D$17)*$AC$3))</f>
        <v>66.32799170101255</v>
      </c>
      <c r="AA196" s="99">
        <f>IF(Z196=0,0,IF(C196&lt;(SUM(Y196:Z196)+('LED Curve'!$D$14*(U196/$W$4)^3+'LED Curve'!$D$15*(U196/$W$4)^2+'LED Curve'!$D$16*(U196/$W$4)^1+'LED Curve'!$D$17)*$AC$4+((R$5-3)*Design!C$18)),0,         ('LED Curve'!$D$14*(U196/$W$4)^3+'LED Curve'!$D$15*(U196/$W$4)^2+'LED Curve'!$D$16*(U196/$W$4)^1+'LED Curve'!$D$17)*$AC$4))</f>
        <v>0</v>
      </c>
      <c r="AB196" s="99">
        <f>IF(AA196=0,0,IF(C196&lt;(SUM(Y196:AA196)+('LED Curve'!$D$14*(U196/$W$5)^3+'LED Curve'!$D$15*(U196/$W$5)^2+'LED Curve'!$D$16*(U196/$W$5)^1+'LED Curve'!$D$17)*$AC$5+((R$5-4)*Design!C$18)),0,         ('LED Curve'!$D$14*(U196/$W$5)^3+'LED Curve'!$D$15*(U196/$W$5)^2+'LED Curve'!$D$16*(U196/$W$5)^1+'LED Curve'!$D$17)*$AC$5))</f>
        <v>0</v>
      </c>
      <c r="AC196" s="99">
        <f>IF(AB196=0,0,IF(C196&lt;(SUM(Y196:AB196)+ ('LED Curve'!$D$14*(U196/$W$6)^3+'LED Curve'!$D$15*(U196/$W$6)^2+'LED Curve'!$D$16*(U196/$W$6)^1+'LED Curve'!$D$17)*$AC$6+((R$5-5)*Design!C$18)),0,         ('LED Curve'!$D$14*(U196/$W$6)^3+'LED Curve'!$D$15*(U196/$W$6)^2+'LED Curve'!$D$16*(U196/$W$6)^1+'LED Curve'!$D$17)*$AC$6))</f>
        <v>0</v>
      </c>
      <c r="AD196" s="99">
        <f>IF(AC196=0,0,IF(C196&lt;(SUM(Y196:AC196)+('LED Curve'!$D$14*(U196/$Z$2)^3+'LED Curve'!$D$15*(U196/$Z$2)^2+'LED Curve'!$D$16*(U196/$Z$2)^1+'LED Curve'!$D$17)*$AE$2+((R$5-6)*Design!C$18)),0,         ('LED Curve'!$D$14*(U196/$Z$2)^3+'LED Curve'!$D$15*(U196/$Z$2)^2+'LED Curve'!$D$16*(U196/$Z$2)^1+'LED Curve'!$D$17)*$AE$2))</f>
        <v>0</v>
      </c>
      <c r="AE196" s="99">
        <f>IF(AD196=0,0,IF(C196&lt;(SUM(Y196:AD196)+('LED Curve'!$D$14*(U196/$Z$3)^3+'LED Curve'!$D$15*(U196/$Z$3)^2+'LED Curve'!$D$16*(U196/$Z$3)^1+'LED Curve'!$D$17)*$AE$3+((R$5-7)*Design!C$18)),0,         ('LED Curve'!$D$14*(U196/$Z$3)^3+'LED Curve'!$D$15*(U196/$Z$3)^2+'LED Curve'!$D$16*(U196/$Z$3)^1+'LED Curve'!$D$17)*$AE$3))</f>
        <v>0</v>
      </c>
      <c r="AF196" s="99">
        <f>IF(AE196=0,0,IF(C196&lt;(SUM(Y196:AE196)+('LED Curve'!$D$14*(U196/$Z$4)^3+'LED Curve'!$D$15*(U196/$Z$4)^2+'LED Curve'!$D$16*(U196/$Z$4)^1+'LED Curve'!$D$17)*$AE$4+((R$5-8)*Design!C$18)),0,         ('LED Curve'!$D$14*(U196/$Z$4)^3+'LED Curve'!$D$15*(U196/$Z$4)^2+'LED Curve'!$D$16*(U196/$Z$4)^1+'LED Curve'!$D$17)*$AE$4))</f>
        <v>0</v>
      </c>
      <c r="AG196" s="99">
        <f>IF(AF196=0,0,IF(C196&lt;(SUM(Y196:AF196)+('LED Curve'!$D$14*(U196/$Z$5)^3+'LED Curve'!$D$15*(U196/$Z$5)^2+'LED Curve'!$D$16*(U196/$Z$5)^1+'LED Curve'!$D$17)*$AE$5+((R$5-9)*Design!C$18)),0,         ('LED Curve'!$D$14*(U196/$Z$5)^3+'LED Curve'!$D$15*(U196/$Z$5)^2+'LED Curve'!$D$16*(U196/$Z$5)^1+'LED Curve'!$D$17)*$AE$5))</f>
        <v>0</v>
      </c>
      <c r="AH196" s="99">
        <f>IF(AG196=0,0,IF(C196&lt;(SUM(Y196:AG196)+('LED Curve'!$D$14*(U196/$Z$6)^3+'LED Curve'!$D$15*(U196/$Z$6)^2+'LED Curve'!$D$16*(U196/$Z$6)^1+'LED Curve'!$D$17)*$AE$6+((R$5-10)*Design!C$18)),0,         ('LED Curve'!$D$14*(U196/$Z$6)^3+'LED Curve'!$D$15*(U196/$Z$6)^2+'LED Curve'!$D$16*(U196/$Z$6)^1+'LED Curve'!$D$17)*$AE$6))</f>
        <v>0</v>
      </c>
      <c r="AI196">
        <f t="shared" si="269"/>
        <v>92.859188381417567</v>
      </c>
      <c r="AJ196" s="57">
        <f>IF(D196&lt;('LED Curve'!$D$14*(V196/$W$2)^3+'LED Curve'!$D$15*(V196/$W$2)^2+'LED Curve'!$D$16*(V196/$W$2)^1+'LED Curve'!$D$17)*$AC$2+((R$5-1)*Design!C$18),0,         ('LED Curve'!$D$14*(V196/$W$2)^3+'LED Curve'!$D$15*(V196/$W$2)^2+'LED Curve'!$D$16*(V196/$W$2)^1+'LED Curve'!$D$17)*$AC$2)</f>
        <v>26.549817224104778</v>
      </c>
      <c r="AK196" s="57">
        <f>IF(AJ196=0,0,IF(D196&lt;AJ196+('LED Curve'!$D$14*(V196/$W$3)^3+'LED Curve'!$D$15*(V196/$W$3)^2+'LED Curve'!$D$16*(V196/$W$3)^1+'LED Curve'!$D$17)*$AC$3+((R$5-1)*Design!C$18),0,         ('LED Curve'!$D$14*(V196/$W$3)^3+'LED Curve'!$D$15*(V196/$W$3)^2+'LED Curve'!$D$16*(V196/$W$3)^1+'LED Curve'!$D$17)*$AC$3))</f>
        <v>66.374543060261942</v>
      </c>
      <c r="AL196" s="57">
        <f>IF(AK196=0,0,IF(D196&lt;(SUM(AJ196:AK196)+('LED Curve'!$D$14*(V196/$W$4)^3+'LED Curve'!$D$15*(V196/$W$4)^2+'LED Curve'!$D$16*(V196/$W$4)^1+'LED Curve'!$D$17)*$AC$4+((R$5-1)*Design!C$18)),0,         ('LED Curve'!$D$14*(V196/$W$4)^3+'LED Curve'!$D$15*(V196/$W$4)^2+'LED Curve'!$D$16*(V196/$W$4)^1+'LED Curve'!$D$17)*$AC$4))</f>
        <v>0</v>
      </c>
      <c r="AM196" s="57">
        <f>IF(AL196=0,0,IF(D196&lt;(SUM(AJ196:AL196)+('LED Curve'!$D$14*(V196/$W$5)^3+'LED Curve'!$D$15*(V196/$W$5)^2+'LED Curve'!$D$16*(V196/$W$5)^1+'LED Curve'!$D$17)*$AC$5+((R$5-1)*Design!C$18)),0,         ('LED Curve'!$D$14*(V196/$W$5)^3+'LED Curve'!$D$15*(V196/$W$5)^2+'LED Curve'!$D$16*(V196/$W$5)^1+'LED Curve'!$D$17)*$AC$5))</f>
        <v>0</v>
      </c>
      <c r="AN196" s="57">
        <f>IF(AM196=0,0,IF(D196&lt;(SUM(AJ196:AM196)+ ('LED Curve'!$D$14*(V196/$W$6)^3+'LED Curve'!$D$15*(V196/$W$6)^2+'LED Curve'!$D$16*(V196/$W$6)^1+'LED Curve'!$D$17)*$AC$6+((R$5-1)*Design!C$18)),0,         ('LED Curve'!$D$14*(V196/$W$6)^3+'LED Curve'!$D$15*(V196/$W$6)^2+'LED Curve'!$D$16*(V196/$W$6)^1+'LED Curve'!$D$17)*$AC$6))</f>
        <v>0</v>
      </c>
      <c r="AO196" s="57">
        <f>IF(AN196=0,0,IF(D196&lt;(SUM(AJ196:AN196)+('LED Curve'!$D$14*(V196/$Z$2)^3+'LED Curve'!$D$15*(V196/$Z$2)^2+'LED Curve'!$D$16*(V196/$Z$2)^1+'LED Curve'!$D$17)*$AE$2+((R$5-1)*Design!C$18)),0,         ('LED Curve'!$D$14*(V196/$Z$2)^3+'LED Curve'!$D$15*(V196/$Z$2)^2+'LED Curve'!$D$16*(V196/$Z$2)^1+'LED Curve'!$D$17)*$AE$2))</f>
        <v>0</v>
      </c>
      <c r="AP196" s="57">
        <f>IF(AO196=0,0,IF(D196&lt;(SUM(AJ196:AO196)+('LED Curve'!$D$14*(V196/$Z$3)^3+'LED Curve'!$D$15*(V196/$Z$3)^2+'LED Curve'!$D$16*(V196/$Z$3)^1+'LED Curve'!$D$17)*$AE$3+((R$5-1)*Design!C$18)),0,         ('LED Curve'!$D$14*(V196/$Z$3)^3+'LED Curve'!$D$15*(V196/$Z$3)^2+'LED Curve'!$D$16*(V196/$Z$3)^1+'LED Curve'!$D$17)*$AE$3))</f>
        <v>0</v>
      </c>
      <c r="AQ196" s="57">
        <f>IF(AP196=0,0,IF(D196&lt;(SUM(AJ196:AP196)+('LED Curve'!$D$14*(V196/$Z$4)^3+'LED Curve'!$D$15*(V196/$Z$4)^2+'LED Curve'!$D$16*(V196/$Z$4)^1+'LED Curve'!$D$17)*$AE$4+((R$5-1)*Design!C$18)),0,         ('LED Curve'!$D$14*(V196/$Z$4)^3+'LED Curve'!$D$15*(V196/$Z$4)^2+'LED Curve'!$D$16*(V196/$Z$4)^1+'LED Curve'!$D$17)*$AE$4))</f>
        <v>0</v>
      </c>
      <c r="AR196" s="57">
        <f>IF(AQ196=0,0,IF(D196&lt;(SUM(AJ196:AQ196)+('LED Curve'!$D$14*(V196/$Z$5)^3+'LED Curve'!$D$15*(V196/$Z$5)^2+'LED Curve'!$D$16*(V196/$Z$5)^1+'LED Curve'!$D$17)*$AE$5+((R$5-1)*Design!C$18)),0,         ('LED Curve'!$D$14*(V196/$Z$5)^3+'LED Curve'!$D$15*(V196/$Z$5)^2+'LED Curve'!$D$16*(V196/$Z$5)^1+'LED Curve'!$D$17)*$AE$5))</f>
        <v>0</v>
      </c>
      <c r="AS196" s="57">
        <f>IF(AR196=0,0,IF(D196&lt;(SUM(AJ196:AR196)+('LED Curve'!$D$14*(V196/$Z$6)^3+'LED Curve'!$D$15*(V196/$Z$6)^2+'LED Curve'!$D$16*(V196/$Z$6)^1+'LED Curve'!$D$17)*$AE$6+((R$5-1)*Design!C$18)),0,         ('LED Curve'!$D$14*(V196/$Z$6)^3+'LED Curve'!$D$15*(V196/$Z$6)^2+'LED Curve'!$D$16*(V196/$Z$6)^1+'LED Curve'!$D$17)*$AE$6))</f>
        <v>0</v>
      </c>
      <c r="AU196" s="59">
        <f>IF(E196&lt;('LED Curve'!$D$14*(W196/$W$2)^3+'LED Curve'!$D$15*(W196/$W$2)^2+'LED Curve'!$D$16*(W196/$W$2)^1+'LED Curve'!$D$17)*$AC$2+((R$5-1)*Design!C$18),0,         ('LED Curve'!$D$14*(W196/$W$2)^3+'LED Curve'!$D$15*(W196/$W$2)^2+'LED Curve'!$D$16*(W196/$W$2)^1+'LED Curve'!$D$17)*$AC$2)</f>
        <v>26.577930542089806</v>
      </c>
      <c r="AV196" s="59">
        <f>IF(AU196=0,0,IF(E196&lt;AU196+('LED Curve'!$D$14*(W196/$W$3)^3+'LED Curve'!$D$15*(W196/$W$3)^2+'LED Curve'!$D$16*(W196/$W$3)^1+'LED Curve'!$D$17)*$AC$3+((R$5-2)*Design!C$18),0,         ('LED Curve'!$D$14*(W196/$W$3)^3+'LED Curve'!$D$15*(W196/$W$3)^2+'LED Curve'!$D$16*(W196/$W$3)^1+'LED Curve'!$D$17)*$AC$3))</f>
        <v>66.444826355224521</v>
      </c>
      <c r="AW196" s="59">
        <f>IF(AV196=0,0,IF(E196&lt;(SUM(AU196:AV196)+('LED Curve'!$D$14*(W196/$W$4)^3+'LED Curve'!$D$15*(W196/$W$4)^2+'LED Curve'!$D$16*(W196/$W$4)^1+'LED Curve'!$D$17)*$AC$4+((R$5-3)*Design!C$18)),0,         ('LED Curve'!$D$14*(W196/$W$4)^3+'LED Curve'!$D$15*(W196/$W$4)^2+'LED Curve'!$D$16*(W196/$W$4)^1+'LED Curve'!$D$17)*$AC$4))</f>
        <v>0</v>
      </c>
      <c r="AX196" s="59">
        <f>IF(AW196=0,0,IF(E196&lt;(SUM(AU196:AW196)+('LED Curve'!$D$14*(W196/$W$5)^3+'LED Curve'!$D$15*(W196/$W$5)^2+'LED Curve'!$D$16*(W196/$W$5)^1+'LED Curve'!$D$17)*$AC$5+((R$5-4)*Design!C$18)),0,         ('LED Curve'!$D$14*(W196/$W$5)^3+'LED Curve'!$D$15*(W196/$W$5)^2+'LED Curve'!$D$16*(W196/$W$5)^1+'LED Curve'!$D$17)*$AC$5))</f>
        <v>0</v>
      </c>
      <c r="AY196" s="59">
        <f>IF(AX196=0,0,IF(E196&lt;(SUM(AU196:AX196)+ ('LED Curve'!$D$14*(W196/$W$6)^3+'LED Curve'!$D$15*(W196/$W$6)^2+'LED Curve'!$D$16*(W196/$W$6)^1+'LED Curve'!$D$17)*$AC$6+((R$5-5)*Design!C$18)),0,         ('LED Curve'!$D$14*(W196/$W$6)^3+'LED Curve'!$D$15*(W196/$W$6)^2+'LED Curve'!$D$16*(W196/$W$6)^1+'LED Curve'!$D$17)*$AC$6))</f>
        <v>0</v>
      </c>
      <c r="AZ196" s="59">
        <f>IF(AY196=0,0,IF(E196&lt;(SUM(AU196:AY196)+('LED Curve'!$D$14*(W196/$Z$2)^3+'LED Curve'!$D$15*(W196/$Z$2)^2+'LED Curve'!$D$16*(W196/$Z$2)^1+'LED Curve'!$D$17)*$AE$2+((R$5-6)*Design!C$18)),0,         ('LED Curve'!$D$14*(W196/$Z$2)^3+'LED Curve'!$D$15*(W196/$Z$2)^2+'LED Curve'!$D$16*(W196/$Z$2)^1+'LED Curve'!$D$17)*$AE$2))</f>
        <v>0</v>
      </c>
      <c r="BA196" s="59">
        <f>IF(AZ196=0,0,IF(E196&lt;(SUM(AU196:AZ196)+('LED Curve'!$D$14*(W196/$Z$3)^3+'LED Curve'!$D$15*(W196/$Z$3)^2+'LED Curve'!$D$16*(W196/$Z$3)^1+'LED Curve'!$D$17)*$AE$3+((R$5-7)*Design!C$18)),0,         ('LED Curve'!$D$14*(W196/$Z$3)^3+'LED Curve'!$D$15*(W196/$Z$3)^2+'LED Curve'!$D$16*(W196/$Z$3)^1+'LED Curve'!$D$17)*$AE$3))</f>
        <v>0</v>
      </c>
      <c r="BB196" s="59">
        <f>IF(BA196=0,0,IF(E196&lt;(SUM(AU196:BA196)+('LED Curve'!$D$14*(W196/$Z$4)^3+'LED Curve'!$D$15*(W196/$Z$4)^2+'LED Curve'!$D$16*(W196/$Z$4)^1+'LED Curve'!$D$17)*$AE$4+((R$5-8)*Design!C$18)),0,         ('LED Curve'!$D$14*(W196/$Z$4)^3+'LED Curve'!$D$15*(W196/$Z$4)^2+'LED Curve'!$D$16*(W196/$Z$4)^1+'LED Curve'!$D$17)*$AE$4))</f>
        <v>0</v>
      </c>
      <c r="BC196" s="59">
        <f>IF(BB196=0,0,IF(E196&lt;(SUM(AU196:BB196)+('LED Curve'!$D$14*(W196/$Z$5)^3+'LED Curve'!$D$15*(W196/$Z$5)^2+'LED Curve'!$D$16*(W196/$Z$5)^1+'LED Curve'!$D$17)*$AE$5+((R$5-9)*Design!C$18)),0,         ('LED Curve'!$D$14*(W196/$Z$5)^3+'LED Curve'!$D$15*(W196/$Z$5)^2+'LED Curve'!$D$16*(W196/$Z$5)^1+'LED Curve'!$D$17)*$AE$5))</f>
        <v>0</v>
      </c>
      <c r="BD196" s="59">
        <f>IF(BC196=0,0,IF(E196&lt;(SUM(AU196:BC196)+('LED Curve'!$D$14*(W196/$Z$6)^3+'LED Curve'!$D$15*(W196/$Z$6)^2+'LED Curve'!$D$16*(W196/$Z$6)^1+'LED Curve'!$D$17)*$AE$6+((R$5-10)*Design!C$18)),0,         ('LED Curve'!$D$14*(W196/$Z$6)^3+'LED Curve'!$D$15*(W196/$Z$6)^2+'LED Curve'!$D$16*(W196/$Z$6)^1+'LED Curve'!$D$17)*$AE$6))</f>
        <v>0</v>
      </c>
      <c r="BE196">
        <f t="shared" si="270"/>
        <v>93.022756897314324</v>
      </c>
      <c r="BF196" s="64">
        <f t="shared" si="236"/>
        <v>205.46976190810591</v>
      </c>
      <c r="BG196" s="64">
        <f t="shared" si="237"/>
        <v>205.46976190810591</v>
      </c>
      <c r="BH196" s="64">
        <f t="shared" si="238"/>
        <v>0</v>
      </c>
      <c r="BI196" s="64">
        <f t="shared" si="239"/>
        <v>0</v>
      </c>
      <c r="BJ196" s="64">
        <f t="shared" si="240"/>
        <v>0</v>
      </c>
      <c r="BK196" s="64">
        <f t="shared" si="241"/>
        <v>0</v>
      </c>
      <c r="BL196" s="64">
        <f t="shared" si="242"/>
        <v>0</v>
      </c>
      <c r="BM196" s="64">
        <f t="shared" si="243"/>
        <v>0</v>
      </c>
      <c r="BN196" s="64">
        <f t="shared" si="244"/>
        <v>0</v>
      </c>
      <c r="BO196" s="64">
        <f t="shared" si="245"/>
        <v>0</v>
      </c>
      <c r="BQ196" s="67">
        <f t="shared" si="246"/>
        <v>206.80179183847395</v>
      </c>
      <c r="BR196" s="67">
        <f t="shared" si="247"/>
        <v>206.80179183847395</v>
      </c>
      <c r="BS196" s="67">
        <f t="shared" si="248"/>
        <v>0</v>
      </c>
      <c r="BT196" s="67">
        <f t="shared" si="249"/>
        <v>0</v>
      </c>
      <c r="BU196" s="67">
        <f t="shared" si="250"/>
        <v>0</v>
      </c>
      <c r="BV196" s="67">
        <f t="shared" si="251"/>
        <v>0</v>
      </c>
      <c r="BW196" s="67">
        <f t="shared" si="252"/>
        <v>0</v>
      </c>
      <c r="BX196" s="67">
        <f t="shared" si="253"/>
        <v>0</v>
      </c>
      <c r="BY196" s="67">
        <f t="shared" si="254"/>
        <v>0</v>
      </c>
      <c r="BZ196" s="67">
        <f t="shared" si="255"/>
        <v>0</v>
      </c>
      <c r="CB196" s="70">
        <f t="shared" si="256"/>
        <v>208.86131350749713</v>
      </c>
      <c r="CC196" s="70">
        <f t="shared" si="257"/>
        <v>208.86131350749713</v>
      </c>
      <c r="CD196" s="70">
        <f t="shared" si="258"/>
        <v>0</v>
      </c>
      <c r="CE196" s="70">
        <f t="shared" si="259"/>
        <v>0</v>
      </c>
      <c r="CF196" s="70">
        <f t="shared" si="260"/>
        <v>0</v>
      </c>
      <c r="CG196" s="70">
        <f t="shared" si="261"/>
        <v>0</v>
      </c>
      <c r="CH196" s="70">
        <f t="shared" si="262"/>
        <v>0</v>
      </c>
      <c r="CI196" s="70">
        <f t="shared" si="263"/>
        <v>0</v>
      </c>
      <c r="CJ196" s="70">
        <f t="shared" si="264"/>
        <v>0</v>
      </c>
      <c r="CK196" s="70">
        <f t="shared" si="265"/>
        <v>0</v>
      </c>
      <c r="CL196">
        <f t="shared" si="271"/>
        <v>417.72262701499426</v>
      </c>
      <c r="CM196" s="64">
        <f t="shared" si="272"/>
        <v>205.46976190810591</v>
      </c>
      <c r="CN196" s="64">
        <f t="shared" si="273"/>
        <v>205.46976190810591</v>
      </c>
      <c r="CO196" s="64">
        <f t="shared" si="274"/>
        <v>0</v>
      </c>
      <c r="CP196" s="64">
        <f t="shared" si="275"/>
        <v>0</v>
      </c>
      <c r="CQ196" s="64">
        <f t="shared" si="276"/>
        <v>0</v>
      </c>
      <c r="CR196" s="64">
        <f t="shared" si="277"/>
        <v>0</v>
      </c>
      <c r="CS196" s="64">
        <f t="shared" si="278"/>
        <v>0</v>
      </c>
      <c r="CT196" s="64">
        <f t="shared" si="279"/>
        <v>0</v>
      </c>
      <c r="CU196" s="64">
        <f t="shared" si="280"/>
        <v>0</v>
      </c>
      <c r="CV196" s="64">
        <f t="shared" si="281"/>
        <v>0</v>
      </c>
      <c r="CX196" s="103">
        <f t="shared" si="282"/>
        <v>206.80179183847395</v>
      </c>
      <c r="CY196" s="103">
        <f t="shared" si="283"/>
        <v>206.80179183847395</v>
      </c>
      <c r="CZ196" s="103">
        <f t="shared" si="284"/>
        <v>0</v>
      </c>
      <c r="DA196" s="103">
        <f t="shared" si="285"/>
        <v>0</v>
      </c>
      <c r="DB196" s="103">
        <f t="shared" si="286"/>
        <v>0</v>
      </c>
      <c r="DC196" s="103">
        <f t="shared" si="287"/>
        <v>0</v>
      </c>
      <c r="DD196" s="103">
        <f t="shared" si="288"/>
        <v>0</v>
      </c>
      <c r="DE196" s="103">
        <f t="shared" si="289"/>
        <v>0</v>
      </c>
      <c r="DF196" s="103">
        <f t="shared" si="290"/>
        <v>0</v>
      </c>
      <c r="DG196" s="103">
        <f t="shared" si="291"/>
        <v>0</v>
      </c>
      <c r="DI196" s="70">
        <f t="shared" si="292"/>
        <v>208.86131350749713</v>
      </c>
      <c r="DJ196" s="70">
        <f t="shared" si="293"/>
        <v>208.86131350749713</v>
      </c>
      <c r="DK196" s="70">
        <f t="shared" si="294"/>
        <v>0</v>
      </c>
      <c r="DL196" s="70">
        <f t="shared" si="295"/>
        <v>0</v>
      </c>
      <c r="DM196" s="70">
        <f t="shared" si="296"/>
        <v>0</v>
      </c>
      <c r="DN196" s="70">
        <f t="shared" si="297"/>
        <v>0</v>
      </c>
      <c r="DO196" s="70">
        <f t="shared" si="298"/>
        <v>0</v>
      </c>
      <c r="DP196" s="70">
        <f t="shared" si="299"/>
        <v>0</v>
      </c>
      <c r="DQ196" s="70">
        <f t="shared" si="300"/>
        <v>0</v>
      </c>
      <c r="DR196" s="70">
        <f t="shared" si="301"/>
        <v>0</v>
      </c>
      <c r="DT196">
        <f t="shared" si="302"/>
        <v>23.725156136837295</v>
      </c>
      <c r="DU196">
        <f t="shared" si="303"/>
        <v>26.564350054437082</v>
      </c>
      <c r="DV196">
        <f t="shared" si="304"/>
        <v>29.541032986994946</v>
      </c>
      <c r="DX196">
        <f t="shared" si="305"/>
        <v>1.6235891697743905</v>
      </c>
      <c r="DY196">
        <f t="shared" si="306"/>
        <v>1.6394189168965867</v>
      </c>
      <c r="DZ196">
        <f t="shared" si="307"/>
        <v>1.6572169830977581</v>
      </c>
      <c r="EB196">
        <f t="shared" si="308"/>
        <v>5.4513586650599493</v>
      </c>
      <c r="EC196">
        <f t="shared" si="309"/>
        <v>13.628396662649873</v>
      </c>
      <c r="ED196">
        <f t="shared" si="310"/>
        <v>0</v>
      </c>
      <c r="EE196">
        <f t="shared" si="311"/>
        <v>0</v>
      </c>
      <c r="EF196">
        <f t="shared" si="312"/>
        <v>0</v>
      </c>
      <c r="EG196">
        <f t="shared" si="313"/>
        <v>0</v>
      </c>
      <c r="EH196">
        <f t="shared" si="314"/>
        <v>0</v>
      </c>
      <c r="EI196">
        <f t="shared" si="315"/>
        <v>0</v>
      </c>
      <c r="EJ196">
        <f t="shared" si="316"/>
        <v>0</v>
      </c>
      <c r="EK196">
        <f t="shared" si="317"/>
        <v>0</v>
      </c>
      <c r="EM196">
        <f t="shared" si="318"/>
        <v>5.4905497749288461</v>
      </c>
      <c r="EN196">
        <f t="shared" si="319"/>
        <v>13.726374437322116</v>
      </c>
      <c r="EO196">
        <f t="shared" si="320"/>
        <v>0</v>
      </c>
      <c r="EP196">
        <f t="shared" si="321"/>
        <v>0</v>
      </c>
      <c r="EQ196">
        <f t="shared" si="322"/>
        <v>0</v>
      </c>
      <c r="ER196">
        <f t="shared" si="323"/>
        <v>0</v>
      </c>
      <c r="ES196">
        <f t="shared" si="324"/>
        <v>0</v>
      </c>
      <c r="ET196">
        <f t="shared" si="325"/>
        <v>0</v>
      </c>
      <c r="EU196">
        <f t="shared" si="326"/>
        <v>0</v>
      </c>
      <c r="EV196">
        <f t="shared" si="327"/>
        <v>0</v>
      </c>
      <c r="EX196">
        <f t="shared" si="328"/>
        <v>5.5511014833319026</v>
      </c>
      <c r="EY196">
        <f t="shared" si="329"/>
        <v>13.877753708329756</v>
      </c>
      <c r="EZ196">
        <f t="shared" si="330"/>
        <v>0</v>
      </c>
      <c r="FA196">
        <f t="shared" si="331"/>
        <v>0</v>
      </c>
      <c r="FB196">
        <f t="shared" si="332"/>
        <v>0</v>
      </c>
      <c r="FC196">
        <f t="shared" si="333"/>
        <v>0</v>
      </c>
      <c r="FD196">
        <f t="shared" si="334"/>
        <v>0</v>
      </c>
      <c r="FE196">
        <f t="shared" si="335"/>
        <v>0</v>
      </c>
      <c r="FF196">
        <f t="shared" si="336"/>
        <v>0</v>
      </c>
      <c r="FG196">
        <f t="shared" si="337"/>
        <v>0</v>
      </c>
      <c r="FJ196">
        <f>IF($W$2=0,0,IF(BF196&lt;=0,0,('LED Curve'!$D$19*(BF196/$W$2)^3+'LED Curve'!$D$20*(BF196/$W$2)^2+'LED Curve'!$D$21*(BF196/$W$2)^1+'LED Curve'!$D$22)*$AC$2*$W$2))</f>
        <v>738.21029857091594</v>
      </c>
      <c r="FK196">
        <f>IF($W$3=0,0,IF(BG196&lt;=0,0,('LED Curve'!$D$19*(BG196/$W$3)^3+'LED Curve'!$D$20*(BG196/$W$3)^2+'LED Curve'!$D$21*(BG196/$W$3)^1+'LED Curve'!$D$22)*$AC$3*$W$3))</f>
        <v>1845.52574642729</v>
      </c>
      <c r="FL196">
        <f>IF($W$4=0,0,IF(BH196&lt;=0,0,('LED Curve'!$D$19*(BH196/$W$4)^3+'LED Curve'!$D$20*(BH196/$W$4)^2+'LED Curve'!$D$21*(BH196/$W$4)^1+'LED Curve'!$D$22)*$AC$4*$W$4))</f>
        <v>0</v>
      </c>
      <c r="FM196">
        <f>IF($W$5=0,0,IF(BI196&lt;=0,0,('LED Curve'!$D$19*(BI196/$W$5)^3+'LED Curve'!$D$20*(BI196/$W$5)^2+'LED Curve'!$D$21*(BI196/$W$5)^1+'LED Curve'!$D$22)*$AC$5*$W$5))</f>
        <v>0</v>
      </c>
      <c r="FN196">
        <f>IF($W$6=0,0,IF(BJ196&lt;=0,0,('LED Curve'!$D$19*(BJ196/$W$6)^3+'LED Curve'!$D$20*(BJ196/$W$6)^2+'LED Curve'!$D$21*(BJ196/$W$6)^1+'LED Curve'!$D$22)*$AC$6*$W$6))</f>
        <v>0</v>
      </c>
      <c r="FO196">
        <f>IF($Z$2=0,0,IF(BK196&lt;=0,0,('LED Curve'!$D$19*(BK196/$Z$2)^3+'LED Curve'!$D$20*(BK196/$Z$2)^2+'LED Curve'!$D$21*(BK196/$Z$2)^1+'LED Curve'!$D$22)*$AE$2*$Z$2))</f>
        <v>0</v>
      </c>
      <c r="FP196">
        <f>IF($Z$3=0,0,IF(BL196&lt;=0,0,('LED Curve'!$D$19*(BL196/$Z$3)^3+'LED Curve'!$D$20*(BL196/$Z$3)^2+'LED Curve'!$D$21*(BL196/$Z$3)^1+'LED Curve'!$D$22)*$AE$3*$Z$3))</f>
        <v>0</v>
      </c>
      <c r="FQ196">
        <f>IF($Z$4=0,0,IF(BM196&lt;=0,0,('LED Curve'!$D$19*(BM196/$Z$4)^3+'LED Curve'!$D$20*(BM196/$Z$4)^2+'LED Curve'!$D$21*(BM196/$Z$4)^1+'LED Curve'!$D$22)*$AE$4*$Z$4))</f>
        <v>0</v>
      </c>
      <c r="FR196">
        <f>IF($Z$5=0,0,IF(BN196&lt;=0,0,('LED Curve'!$D$19*(BN196/$Z$5)^3+'LED Curve'!$D$20*(BN196/$Z$5)^2+'LED Curve'!$D$21*(BN196/$Z$5)^1+'LED Curve'!$D$22)*$AE$5*$Z$5))</f>
        <v>0</v>
      </c>
      <c r="FS196">
        <f>IF($Z$6=0,0,IF(BO196&lt;=0,0,('LED Curve'!$D$19*(BO196/$Z$6)^3+'LED Curve'!$D$20*(BO196/$Z$6)^2+'LED Curve'!$D$21*(BO196/$Z$6)^1+'LED Curve'!$D$22)*$AE$6*$Z$6))</f>
        <v>0</v>
      </c>
      <c r="FU196">
        <f>IF($W$2=0,0,IF(BQ196&lt;=0,0,('LED Curve'!$D$19*(BQ196/$W$2)^3+'LED Curve'!$D$20*(BQ196/$W$2)^2+'LED Curve'!$D$21*(BQ196/$W$2)^1+'LED Curve'!$D$22)*$AC$2*$W$2))</f>
        <v>741.64678113648404</v>
      </c>
      <c r="FV196">
        <f>IF($W$3=0,0,IF(BR196&lt;=0,0,('LED Curve'!$D$19*(BR196/$W$3)^3+'LED Curve'!$D$20*(BR196/$W$3)^2+'LED Curve'!$D$21*(BR196/$W$3)^1+'LED Curve'!$D$22)*$AC$3*$W$3))</f>
        <v>1854.1169528412101</v>
      </c>
      <c r="FW196">
        <f>IF($W$4=0,0,IF(BS196&lt;=0,0,('LED Curve'!$D$19*(BS196/$W$4)^3+'LED Curve'!$D$20*(BS196/$W$4)^2+'LED Curve'!$D$21*(BS196/$W$4)^1+'LED Curve'!$D$22)*$AC$4*$W$4))</f>
        <v>0</v>
      </c>
      <c r="FX196">
        <f>IF($W$5=0,0,IF(BT196&lt;=0,0,('LED Curve'!$D$19*(BT196/$W$5)^3+'LED Curve'!$D$20*(BT196/$W$5)^2+'LED Curve'!$D$21*(BT196/$W$5)^1+'LED Curve'!$D$22)*$AC$5*$W$5))</f>
        <v>0</v>
      </c>
      <c r="FY196">
        <f>IF($W$6=0,0,IF(BU196&lt;=0,0,('LED Curve'!$D$19*(BU196/$W$6)^3+'LED Curve'!$D$20*(BU196/$W$6)^2+'LED Curve'!$D$21*(BU196/$W$6)^1+'LED Curve'!$D$22)*$AC$6*$W$6))</f>
        <v>0</v>
      </c>
      <c r="FZ196">
        <f>IF($Z$2=0,0,IF(BV196&lt;=0,0,('LED Curve'!$D$19*(BV196/$Z$2)^3+'LED Curve'!$D$20*(BV196/$Z$2)^2+'LED Curve'!$D$21*(BV196/$Z$2)^1+'LED Curve'!$D$22)*$AE$2*$Z$2))</f>
        <v>0</v>
      </c>
      <c r="GA196">
        <f>IF($Z$3=0,0,IF(BW196&lt;=0,0,('LED Curve'!$D$19*(BW196/$Z$3)^3+'LED Curve'!$D$20*(BW196/$Z$3)^2+'LED Curve'!$D$21*(BW196/$Z$3)^1+'LED Curve'!$D$22)*$AE$3*$Z$3))</f>
        <v>0</v>
      </c>
      <c r="GB196">
        <f>IF($Z$4=0,0,IF(BX196&lt;=0,0,('LED Curve'!$D$19*(BX196/$Z$4)^3+'LED Curve'!$D$20*(BX196/$Z$4)^2+'LED Curve'!$D$21*(BX196/$Z$4)^1+'LED Curve'!$D$22)*$AE$4*$Z$4))</f>
        <v>0</v>
      </c>
      <c r="GC196">
        <f>IF($Z$5=0,0,IF(BY196&lt;=0,0,('LED Curve'!$D$19*(BY196/$Z$5)^3+'LED Curve'!$D$20*(BY196/$Z$5)^2+'LED Curve'!$D$21*(BY196/$Z$5)^1+'LED Curve'!$D$22)*$AE$5*$Z$5))</f>
        <v>0</v>
      </c>
      <c r="GD196">
        <f>IF($Z$6=0,0,IF(BZ196&lt;=0,0,('LED Curve'!$D$19*(BZ196/$Z$6)^3+'LED Curve'!$D$20*(BZ196/$Z$6)^2+'LED Curve'!$D$21*(BZ196/$Z$6)^1+'LED Curve'!$D$22)*$AE$6*$Z$6))</f>
        <v>0</v>
      </c>
      <c r="GF196">
        <f>IF($W$2=0,0,IF(CB196&lt;=0,0,('LED Curve'!$D$19*(CB196/$W$2)^3+'LED Curve'!$D$20*(CB196/$W$2)^2+'LED Curve'!$D$21*(CB196/$W$2)^1+'LED Curve'!$D$22)*$AC$2*$W$2))</f>
        <v>746.91480804903188</v>
      </c>
      <c r="GG196">
        <f>IF($W$3=0,0,IF(CC196&lt;=0,0,('LED Curve'!$D$19*(CC196/$W$3)^3+'LED Curve'!$D$20*(CC196/$W$3)^2+'LED Curve'!$D$21*(CC196/$W$3)^1+'LED Curve'!$D$22)*$AC$3*$W$3))</f>
        <v>1867.2870201225796</v>
      </c>
      <c r="GH196">
        <f>IF($W$4=0,0,IF(CD196&lt;=0,0,('LED Curve'!$D$19*(CD196/$W$4)^3+'LED Curve'!$D$20*(CD196/$W$4)^2+'LED Curve'!$D$21*(CD196/$W$4)^1+'LED Curve'!$D$22)*$AC$4*$W$4))</f>
        <v>0</v>
      </c>
      <c r="GI196">
        <f>IF($W$5=0,0,IF(CE196&lt;=0,0,('LED Curve'!$D$19*(CE196/$W$5)^3+'LED Curve'!$D$20*(CE196/$W$5)^2+'LED Curve'!$D$21*(CE196/$W$5)^1+'LED Curve'!$D$22)*$AC$5*$W$5))</f>
        <v>0</v>
      </c>
      <c r="GJ196">
        <f>IF($W$6=0,0,IF(CF196&lt;=0,0,('LED Curve'!$D$19*(CF196/$W$6)^3+'LED Curve'!$D$20*(CF196/$W$6)^2+'LED Curve'!$D$21*(CF196/$W$6)^1+'LED Curve'!$D$22)*$AC$6*$W$6))</f>
        <v>0</v>
      </c>
      <c r="GK196">
        <f>IF($Z$2=0,0,IF(CG196&lt;=0,0,('LED Curve'!$D$19*(CG196/$Z$2)^3+'LED Curve'!$D$20*(CG196/$Z$2)^2+'LED Curve'!$D$21*(CG196/$Z$2)^1+'LED Curve'!$D$22)*$AE$2*$Z$2))</f>
        <v>0</v>
      </c>
      <c r="GL196">
        <f>IF($Z$3=0,0,IF(CH196&lt;=0,0,('LED Curve'!$D$19*(CH196/$Z$3)^3+'LED Curve'!$D$20*(CH196/$Z$3)^2+'LED Curve'!$D$21*(CH196/$Z$3)^1+'LED Curve'!$D$22)*$AE$3*$Z$3))</f>
        <v>0</v>
      </c>
      <c r="GM196">
        <f>IF($Z$4=0,0,IF(CI196&lt;=0,0,('LED Curve'!$D$19*(CI196/$Z$4)^3+'LED Curve'!$D$20*(CI196/$Z$4)^2+'LED Curve'!$D$21*(CI196/$Z$4)^1+'LED Curve'!$D$22)*$AE$4*$Z$4))</f>
        <v>0</v>
      </c>
      <c r="GN196">
        <f>IF($Z$5=0,0,IF(CJ196&lt;=0,0,('LED Curve'!$D$19*(CJ196/$Z$5)^3+'LED Curve'!$D$20*(CJ196/$Z$5)^2+'LED Curve'!$D$21*(CJ196/$Z$5)^1+'LED Curve'!$D$22)*$AE$5*$Z$5))</f>
        <v>0</v>
      </c>
      <c r="GO196">
        <f>IF($Z$6=0,0,IF(CK196&lt;=0,0,('LED Curve'!$D$19*(CK196/$Z$6)^3+'LED Curve'!$D$20*(CK196/$Z$6)^2+'LED Curve'!$D$21*(CK196/$Z$6)^1+'LED Curve'!$D$22)*$AE$6*$Z$6))</f>
        <v>0</v>
      </c>
      <c r="GQ196">
        <f t="shared" si="338"/>
        <v>2583.7360449982061</v>
      </c>
      <c r="GR196">
        <f t="shared" si="266"/>
        <v>818.8401595806281</v>
      </c>
      <c r="GS196">
        <f t="shared" si="339"/>
        <v>2595.7637339776943</v>
      </c>
      <c r="GT196">
        <f t="shared" si="267"/>
        <v>287.5378171385787</v>
      </c>
      <c r="GU196">
        <f t="shared" si="340"/>
        <v>2614.2018281716114</v>
      </c>
      <c r="GV196">
        <f t="shared" si="268"/>
        <v>52.089783613273994</v>
      </c>
    </row>
    <row r="197" spans="1:204" ht="16.899999999999999">
      <c r="A197">
        <v>186</v>
      </c>
      <c r="B197">
        <f t="shared" si="229"/>
        <v>6.0546875000000002E-3</v>
      </c>
      <c r="C197" s="50">
        <f t="shared" si="230"/>
        <v>114.25234219006265</v>
      </c>
      <c r="D197" s="50">
        <f t="shared" si="231"/>
        <v>127.10260243340295</v>
      </c>
      <c r="E197" s="50">
        <f t="shared" si="232"/>
        <v>139.95286267674322</v>
      </c>
      <c r="G197" s="52">
        <f t="shared" si="233"/>
        <v>1.8135292411121053</v>
      </c>
      <c r="H197" s="52">
        <f t="shared" si="234"/>
        <v>2.0175016259270309</v>
      </c>
      <c r="I197" s="52">
        <f t="shared" si="235"/>
        <v>2.2214740107419559</v>
      </c>
      <c r="J197" s="52">
        <f>IF(C197&lt;Calculation!D$19,0,G197)</f>
        <v>1.8135292411121053</v>
      </c>
      <c r="K197" s="52">
        <f>IF(D197&lt;Calculation!D$19,0,H197)</f>
        <v>2.0175016259270309</v>
      </c>
      <c r="L197" s="52">
        <f>IF(E197&lt;Calculation!D$19,0,I197)</f>
        <v>2.2214740107419559</v>
      </c>
      <c r="M197" s="52">
        <f>IF(IF(C197&lt;Calculation!D$19,0,C197*(R$3/(R$2+R$3)))&gt;0,$H$2*SIN(2*PI()*$E$2*B197)+$H$5,0)</f>
        <v>1.8299337356034784</v>
      </c>
      <c r="N197" s="52">
        <f>IF(IF(D197&lt;Calculation!D$19,0,D197*(R$3/(R$2+R$3)))&gt;0,$J$2*SIN(2*PI()*$E$2*B197)+$J$5,0)</f>
        <v>1.8397782136912932</v>
      </c>
      <c r="O197" s="52">
        <f>IF(IF(E197&lt;Calculation!D$19,0,E197*(R$3/(R$2+R$3)))&gt;0,$L$2*SIN(2*PI()*$E$2*B197)+$L$5,0)</f>
        <v>1.8561701174270049</v>
      </c>
      <c r="Q197" s="55">
        <f>(M197/Design!C$43)*10^3</f>
        <v>203.32597062260871</v>
      </c>
      <c r="R197" s="55">
        <f>(N197/Design!C$43)*10^3</f>
        <v>204.41980152125481</v>
      </c>
      <c r="S197" s="55">
        <f>(O197/Design!C$43)*10^3</f>
        <v>206.24112415855612</v>
      </c>
      <c r="U197" s="55">
        <f>(($H$2*SIN(2*PI()*$E$2*B197)+$H$5)/Design!C$43)*10^3</f>
        <v>203.32597062260871</v>
      </c>
      <c r="V197" s="55">
        <f>(($J$2*SIN(2*PI()*$E$2*B197)+$J$5)/Design!C$43)*10^3</f>
        <v>204.41980152125481</v>
      </c>
      <c r="W197" s="55">
        <f>(($L$2*SIN(2*PI()*$E$2*B197)+$L$5)/Design!C$43)*10^3</f>
        <v>206.24112415855612</v>
      </c>
      <c r="Y197" s="99">
        <f>IF(C197&lt;('LED Curve'!$D$14*(U197/$W$2)^3+'LED Curve'!$D$15*(U197/$W$2)^2+'LED Curve'!$D$16*(U197/$W$2)^1+'LED Curve'!$D$17)*$AC$2+((R$5-1)*Design!C$18),0,         ('LED Curve'!$D$14*(U197/$W$2)^3+'LED Curve'!$D$15*(U197/$W$2)^2+'LED Curve'!$D$16*(U197/$W$2)^1+'LED Curve'!$D$17)*$AC$2)</f>
        <v>26.500516856841127</v>
      </c>
      <c r="Z197" s="99">
        <f>IF(Y197=0,0,IF(C197&lt;Y197+('LED Curve'!$D$14*(U197/$W$3)^3+'LED Curve'!$D$15*(U197/$W$3)^2+'LED Curve'!$D$16*(U197/$W$3)^1+'LED Curve'!$D$17)*$AC$3+((R$5-2)*Design!C$18),0,         ('LED Curve'!$D$14*(U197/$W$3)^3+'LED Curve'!$D$15*(U197/$W$3)^2+'LED Curve'!$D$16*(U197/$W$3)^1+'LED Curve'!$D$17)*$AC$3))</f>
        <v>66.251292142102812</v>
      </c>
      <c r="AA197" s="99">
        <f>IF(Z197=0,0,IF(C197&lt;(SUM(Y197:Z197)+('LED Curve'!$D$14*(U197/$W$4)^3+'LED Curve'!$D$15*(U197/$W$4)^2+'LED Curve'!$D$16*(U197/$W$4)^1+'LED Curve'!$D$17)*$AC$4+((R$5-3)*Design!C$18)),0,         ('LED Curve'!$D$14*(U197/$W$4)^3+'LED Curve'!$D$15*(U197/$W$4)^2+'LED Curve'!$D$16*(U197/$W$4)^1+'LED Curve'!$D$17)*$AC$4))</f>
        <v>0</v>
      </c>
      <c r="AB197" s="99">
        <f>IF(AA197=0,0,IF(C197&lt;(SUM(Y197:AA197)+('LED Curve'!$D$14*(U197/$W$5)^3+'LED Curve'!$D$15*(U197/$W$5)^2+'LED Curve'!$D$16*(U197/$W$5)^1+'LED Curve'!$D$17)*$AC$5+((R$5-4)*Design!C$18)),0,         ('LED Curve'!$D$14*(U197/$W$5)^3+'LED Curve'!$D$15*(U197/$W$5)^2+'LED Curve'!$D$16*(U197/$W$5)^1+'LED Curve'!$D$17)*$AC$5))</f>
        <v>0</v>
      </c>
      <c r="AC197" s="99">
        <f>IF(AB197=0,0,IF(C197&lt;(SUM(Y197:AB197)+ ('LED Curve'!$D$14*(U197/$W$6)^3+'LED Curve'!$D$15*(U197/$W$6)^2+'LED Curve'!$D$16*(U197/$W$6)^1+'LED Curve'!$D$17)*$AC$6+((R$5-5)*Design!C$18)),0,         ('LED Curve'!$D$14*(U197/$W$6)^3+'LED Curve'!$D$15*(U197/$W$6)^2+'LED Curve'!$D$16*(U197/$W$6)^1+'LED Curve'!$D$17)*$AC$6))</f>
        <v>0</v>
      </c>
      <c r="AD197" s="99">
        <f>IF(AC197=0,0,IF(C197&lt;(SUM(Y197:AC197)+('LED Curve'!$D$14*(U197/$Z$2)^3+'LED Curve'!$D$15*(U197/$Z$2)^2+'LED Curve'!$D$16*(U197/$Z$2)^1+'LED Curve'!$D$17)*$AE$2+((R$5-6)*Design!C$18)),0,         ('LED Curve'!$D$14*(U197/$Z$2)^3+'LED Curve'!$D$15*(U197/$Z$2)^2+'LED Curve'!$D$16*(U197/$Z$2)^1+'LED Curve'!$D$17)*$AE$2))</f>
        <v>0</v>
      </c>
      <c r="AE197" s="99">
        <f>IF(AD197=0,0,IF(C197&lt;(SUM(Y197:AD197)+('LED Curve'!$D$14*(U197/$Z$3)^3+'LED Curve'!$D$15*(U197/$Z$3)^2+'LED Curve'!$D$16*(U197/$Z$3)^1+'LED Curve'!$D$17)*$AE$3+((R$5-7)*Design!C$18)),0,         ('LED Curve'!$D$14*(U197/$Z$3)^3+'LED Curve'!$D$15*(U197/$Z$3)^2+'LED Curve'!$D$16*(U197/$Z$3)^1+'LED Curve'!$D$17)*$AE$3))</f>
        <v>0</v>
      </c>
      <c r="AF197" s="99">
        <f>IF(AE197=0,0,IF(C197&lt;(SUM(Y197:AE197)+('LED Curve'!$D$14*(U197/$Z$4)^3+'LED Curve'!$D$15*(U197/$Z$4)^2+'LED Curve'!$D$16*(U197/$Z$4)^1+'LED Curve'!$D$17)*$AE$4+((R$5-8)*Design!C$18)),0,         ('LED Curve'!$D$14*(U197/$Z$4)^3+'LED Curve'!$D$15*(U197/$Z$4)^2+'LED Curve'!$D$16*(U197/$Z$4)^1+'LED Curve'!$D$17)*$AE$4))</f>
        <v>0</v>
      </c>
      <c r="AG197" s="99">
        <f>IF(AF197=0,0,IF(C197&lt;(SUM(Y197:AF197)+('LED Curve'!$D$14*(U197/$Z$5)^3+'LED Curve'!$D$15*(U197/$Z$5)^2+'LED Curve'!$D$16*(U197/$Z$5)^1+'LED Curve'!$D$17)*$AE$5+((R$5-9)*Design!C$18)),0,         ('LED Curve'!$D$14*(U197/$Z$5)^3+'LED Curve'!$D$15*(U197/$Z$5)^2+'LED Curve'!$D$16*(U197/$Z$5)^1+'LED Curve'!$D$17)*$AE$5))</f>
        <v>0</v>
      </c>
      <c r="AH197" s="99">
        <f>IF(AG197=0,0,IF(C197&lt;(SUM(Y197:AG197)+('LED Curve'!$D$14*(U197/$Z$6)^3+'LED Curve'!$D$15*(U197/$Z$6)^2+'LED Curve'!$D$16*(U197/$Z$6)^1+'LED Curve'!$D$17)*$AE$6+((R$5-10)*Design!C$18)),0,         ('LED Curve'!$D$14*(U197/$Z$6)^3+'LED Curve'!$D$15*(U197/$Z$6)^2+'LED Curve'!$D$16*(U197/$Z$6)^1+'LED Curve'!$D$17)*$AE$6))</f>
        <v>0</v>
      </c>
      <c r="AI197">
        <f t="shared" si="269"/>
        <v>92.751808998943943</v>
      </c>
      <c r="AJ197" s="57">
        <f>IF(D197&lt;('LED Curve'!$D$14*(V197/$W$2)^3+'LED Curve'!$D$15*(V197/$W$2)^2+'LED Curve'!$D$16*(V197/$W$2)^1+'LED Curve'!$D$17)*$AC$2+((R$5-1)*Design!C$18),0,         ('LED Curve'!$D$14*(V197/$W$2)^3+'LED Curve'!$D$15*(V197/$W$2)^2+'LED Curve'!$D$16*(V197/$W$2)^1+'LED Curve'!$D$17)*$AC$2)</f>
        <v>26.516279668459717</v>
      </c>
      <c r="AK197" s="57">
        <f>IF(AJ197=0,0,IF(D197&lt;AJ197+('LED Curve'!$D$14*(V197/$W$3)^3+'LED Curve'!$D$15*(V197/$W$3)^2+'LED Curve'!$D$16*(V197/$W$3)^1+'LED Curve'!$D$17)*$AC$3+((R$5-1)*Design!C$18),0,         ('LED Curve'!$D$14*(V197/$W$3)^3+'LED Curve'!$D$15*(V197/$W$3)^2+'LED Curve'!$D$16*(V197/$W$3)^1+'LED Curve'!$D$17)*$AC$3))</f>
        <v>66.290699171149299</v>
      </c>
      <c r="AL197" s="57">
        <f>IF(AK197=0,0,IF(D197&lt;(SUM(AJ197:AK197)+('LED Curve'!$D$14*(V197/$W$4)^3+'LED Curve'!$D$15*(V197/$W$4)^2+'LED Curve'!$D$16*(V197/$W$4)^1+'LED Curve'!$D$17)*$AC$4+((R$5-1)*Design!C$18)),0,         ('LED Curve'!$D$14*(V197/$W$4)^3+'LED Curve'!$D$15*(V197/$W$4)^2+'LED Curve'!$D$16*(V197/$W$4)^1+'LED Curve'!$D$17)*$AC$4))</f>
        <v>0</v>
      </c>
      <c r="AM197" s="57">
        <f>IF(AL197=0,0,IF(D197&lt;(SUM(AJ197:AL197)+('LED Curve'!$D$14*(V197/$W$5)^3+'LED Curve'!$D$15*(V197/$W$5)^2+'LED Curve'!$D$16*(V197/$W$5)^1+'LED Curve'!$D$17)*$AC$5+((R$5-1)*Design!C$18)),0,         ('LED Curve'!$D$14*(V197/$W$5)^3+'LED Curve'!$D$15*(V197/$W$5)^2+'LED Curve'!$D$16*(V197/$W$5)^1+'LED Curve'!$D$17)*$AC$5))</f>
        <v>0</v>
      </c>
      <c r="AN197" s="57">
        <f>IF(AM197=0,0,IF(D197&lt;(SUM(AJ197:AM197)+ ('LED Curve'!$D$14*(V197/$W$6)^3+'LED Curve'!$D$15*(V197/$W$6)^2+'LED Curve'!$D$16*(V197/$W$6)^1+'LED Curve'!$D$17)*$AC$6+((R$5-1)*Design!C$18)),0,         ('LED Curve'!$D$14*(V197/$W$6)^3+'LED Curve'!$D$15*(V197/$W$6)^2+'LED Curve'!$D$16*(V197/$W$6)^1+'LED Curve'!$D$17)*$AC$6))</f>
        <v>0</v>
      </c>
      <c r="AO197" s="57">
        <f>IF(AN197=0,0,IF(D197&lt;(SUM(AJ197:AN197)+('LED Curve'!$D$14*(V197/$Z$2)^3+'LED Curve'!$D$15*(V197/$Z$2)^2+'LED Curve'!$D$16*(V197/$Z$2)^1+'LED Curve'!$D$17)*$AE$2+((R$5-1)*Design!C$18)),0,         ('LED Curve'!$D$14*(V197/$Z$2)^3+'LED Curve'!$D$15*(V197/$Z$2)^2+'LED Curve'!$D$16*(V197/$Z$2)^1+'LED Curve'!$D$17)*$AE$2))</f>
        <v>0</v>
      </c>
      <c r="AP197" s="57">
        <f>IF(AO197=0,0,IF(D197&lt;(SUM(AJ197:AO197)+('LED Curve'!$D$14*(V197/$Z$3)^3+'LED Curve'!$D$15*(V197/$Z$3)^2+'LED Curve'!$D$16*(V197/$Z$3)^1+'LED Curve'!$D$17)*$AE$3+((R$5-1)*Design!C$18)),0,         ('LED Curve'!$D$14*(V197/$Z$3)^3+'LED Curve'!$D$15*(V197/$Z$3)^2+'LED Curve'!$D$16*(V197/$Z$3)^1+'LED Curve'!$D$17)*$AE$3))</f>
        <v>0</v>
      </c>
      <c r="AQ197" s="57">
        <f>IF(AP197=0,0,IF(D197&lt;(SUM(AJ197:AP197)+('LED Curve'!$D$14*(V197/$Z$4)^3+'LED Curve'!$D$15*(V197/$Z$4)^2+'LED Curve'!$D$16*(V197/$Z$4)^1+'LED Curve'!$D$17)*$AE$4+((R$5-1)*Design!C$18)),0,         ('LED Curve'!$D$14*(V197/$Z$4)^3+'LED Curve'!$D$15*(V197/$Z$4)^2+'LED Curve'!$D$16*(V197/$Z$4)^1+'LED Curve'!$D$17)*$AE$4))</f>
        <v>0</v>
      </c>
      <c r="AR197" s="57">
        <f>IF(AQ197=0,0,IF(D197&lt;(SUM(AJ197:AQ197)+('LED Curve'!$D$14*(V197/$Z$5)^3+'LED Curve'!$D$15*(V197/$Z$5)^2+'LED Curve'!$D$16*(V197/$Z$5)^1+'LED Curve'!$D$17)*$AE$5+((R$5-1)*Design!C$18)),0,         ('LED Curve'!$D$14*(V197/$Z$5)^3+'LED Curve'!$D$15*(V197/$Z$5)^2+'LED Curve'!$D$16*(V197/$Z$5)^1+'LED Curve'!$D$17)*$AE$5))</f>
        <v>0</v>
      </c>
      <c r="AS197" s="57">
        <f>IF(AR197=0,0,IF(D197&lt;(SUM(AJ197:AR197)+('LED Curve'!$D$14*(V197/$Z$6)^3+'LED Curve'!$D$15*(V197/$Z$6)^2+'LED Curve'!$D$16*(V197/$Z$6)^1+'LED Curve'!$D$17)*$AE$6+((R$5-1)*Design!C$18)),0,         ('LED Curve'!$D$14*(V197/$Z$6)^3+'LED Curve'!$D$15*(V197/$Z$6)^2+'LED Curve'!$D$16*(V197/$Z$6)^1+'LED Curve'!$D$17)*$AE$6))</f>
        <v>0</v>
      </c>
      <c r="AU197" s="59">
        <f>IF(E197&lt;('LED Curve'!$D$14*(W197/$W$2)^3+'LED Curve'!$D$15*(W197/$W$2)^2+'LED Curve'!$D$16*(W197/$W$2)^1+'LED Curve'!$D$17)*$AC$2+((R$5-1)*Design!C$18),0,         ('LED Curve'!$D$14*(W197/$W$2)^3+'LED Curve'!$D$15*(W197/$W$2)^2+'LED Curve'!$D$16*(W197/$W$2)^1+'LED Curve'!$D$17)*$AC$2)</f>
        <v>26.542021231425707</v>
      </c>
      <c r="AV197" s="59">
        <f>IF(AU197=0,0,IF(E197&lt;AU197+('LED Curve'!$D$14*(W197/$W$3)^3+'LED Curve'!$D$15*(W197/$W$3)^2+'LED Curve'!$D$16*(W197/$W$3)^1+'LED Curve'!$D$17)*$AC$3+((R$5-2)*Design!C$18),0,         ('LED Curve'!$D$14*(W197/$W$3)^3+'LED Curve'!$D$15*(W197/$W$3)^2+'LED Curve'!$D$16*(W197/$W$3)^1+'LED Curve'!$D$17)*$AC$3))</f>
        <v>66.355053078564268</v>
      </c>
      <c r="AW197" s="59">
        <f>IF(AV197=0,0,IF(E197&lt;(SUM(AU197:AV197)+('LED Curve'!$D$14*(W197/$W$4)^3+'LED Curve'!$D$15*(W197/$W$4)^2+'LED Curve'!$D$16*(W197/$W$4)^1+'LED Curve'!$D$17)*$AC$4+((R$5-3)*Design!C$18)),0,         ('LED Curve'!$D$14*(W197/$W$4)^3+'LED Curve'!$D$15*(W197/$W$4)^2+'LED Curve'!$D$16*(W197/$W$4)^1+'LED Curve'!$D$17)*$AC$4))</f>
        <v>0</v>
      </c>
      <c r="AX197" s="59">
        <f>IF(AW197=0,0,IF(E197&lt;(SUM(AU197:AW197)+('LED Curve'!$D$14*(W197/$W$5)^3+'LED Curve'!$D$15*(W197/$W$5)^2+'LED Curve'!$D$16*(W197/$W$5)^1+'LED Curve'!$D$17)*$AC$5+((R$5-4)*Design!C$18)),0,         ('LED Curve'!$D$14*(W197/$W$5)^3+'LED Curve'!$D$15*(W197/$W$5)^2+'LED Curve'!$D$16*(W197/$W$5)^1+'LED Curve'!$D$17)*$AC$5))</f>
        <v>0</v>
      </c>
      <c r="AY197" s="59">
        <f>IF(AX197=0,0,IF(E197&lt;(SUM(AU197:AX197)+ ('LED Curve'!$D$14*(W197/$W$6)^3+'LED Curve'!$D$15*(W197/$W$6)^2+'LED Curve'!$D$16*(W197/$W$6)^1+'LED Curve'!$D$17)*$AC$6+((R$5-5)*Design!C$18)),0,         ('LED Curve'!$D$14*(W197/$W$6)^3+'LED Curve'!$D$15*(W197/$W$6)^2+'LED Curve'!$D$16*(W197/$W$6)^1+'LED Curve'!$D$17)*$AC$6))</f>
        <v>0</v>
      </c>
      <c r="AZ197" s="59">
        <f>IF(AY197=0,0,IF(E197&lt;(SUM(AU197:AY197)+('LED Curve'!$D$14*(W197/$Z$2)^3+'LED Curve'!$D$15*(W197/$Z$2)^2+'LED Curve'!$D$16*(W197/$Z$2)^1+'LED Curve'!$D$17)*$AE$2+((R$5-6)*Design!C$18)),0,         ('LED Curve'!$D$14*(W197/$Z$2)^3+'LED Curve'!$D$15*(W197/$Z$2)^2+'LED Curve'!$D$16*(W197/$Z$2)^1+'LED Curve'!$D$17)*$AE$2))</f>
        <v>0</v>
      </c>
      <c r="BA197" s="59">
        <f>IF(AZ197=0,0,IF(E197&lt;(SUM(AU197:AZ197)+('LED Curve'!$D$14*(W197/$Z$3)^3+'LED Curve'!$D$15*(W197/$Z$3)^2+'LED Curve'!$D$16*(W197/$Z$3)^1+'LED Curve'!$D$17)*$AE$3+((R$5-7)*Design!C$18)),0,         ('LED Curve'!$D$14*(W197/$Z$3)^3+'LED Curve'!$D$15*(W197/$Z$3)^2+'LED Curve'!$D$16*(W197/$Z$3)^1+'LED Curve'!$D$17)*$AE$3))</f>
        <v>0</v>
      </c>
      <c r="BB197" s="59">
        <f>IF(BA197=0,0,IF(E197&lt;(SUM(AU197:BA197)+('LED Curve'!$D$14*(W197/$Z$4)^3+'LED Curve'!$D$15*(W197/$Z$4)^2+'LED Curve'!$D$16*(W197/$Z$4)^1+'LED Curve'!$D$17)*$AE$4+((R$5-8)*Design!C$18)),0,         ('LED Curve'!$D$14*(W197/$Z$4)^3+'LED Curve'!$D$15*(W197/$Z$4)^2+'LED Curve'!$D$16*(W197/$Z$4)^1+'LED Curve'!$D$17)*$AE$4))</f>
        <v>0</v>
      </c>
      <c r="BC197" s="59">
        <f>IF(BB197=0,0,IF(E197&lt;(SUM(AU197:BB197)+('LED Curve'!$D$14*(W197/$Z$5)^3+'LED Curve'!$D$15*(W197/$Z$5)^2+'LED Curve'!$D$16*(W197/$Z$5)^1+'LED Curve'!$D$17)*$AE$5+((R$5-9)*Design!C$18)),0,         ('LED Curve'!$D$14*(W197/$Z$5)^3+'LED Curve'!$D$15*(W197/$Z$5)^2+'LED Curve'!$D$16*(W197/$Z$5)^1+'LED Curve'!$D$17)*$AE$5))</f>
        <v>0</v>
      </c>
      <c r="BD197" s="59">
        <f>IF(BC197=0,0,IF(E197&lt;(SUM(AU197:BC197)+('LED Curve'!$D$14*(W197/$Z$6)^3+'LED Curve'!$D$15*(W197/$Z$6)^2+'LED Curve'!$D$16*(W197/$Z$6)^1+'LED Curve'!$D$17)*$AE$6+((R$5-10)*Design!C$18)),0,         ('LED Curve'!$D$14*(W197/$Z$6)^3+'LED Curve'!$D$15*(W197/$Z$6)^2+'LED Curve'!$D$16*(W197/$Z$6)^1+'LED Curve'!$D$17)*$AE$6))</f>
        <v>0</v>
      </c>
      <c r="BE197">
        <f t="shared" si="270"/>
        <v>92.897074309989975</v>
      </c>
      <c r="BF197" s="64">
        <f t="shared" si="236"/>
        <v>203.32597062260871</v>
      </c>
      <c r="BG197" s="64">
        <f t="shared" si="237"/>
        <v>203.32597062260871</v>
      </c>
      <c r="BH197" s="64">
        <f t="shared" si="238"/>
        <v>0</v>
      </c>
      <c r="BI197" s="64">
        <f t="shared" si="239"/>
        <v>0</v>
      </c>
      <c r="BJ197" s="64">
        <f t="shared" si="240"/>
        <v>0</v>
      </c>
      <c r="BK197" s="64">
        <f t="shared" si="241"/>
        <v>0</v>
      </c>
      <c r="BL197" s="64">
        <f t="shared" si="242"/>
        <v>0</v>
      </c>
      <c r="BM197" s="64">
        <f t="shared" si="243"/>
        <v>0</v>
      </c>
      <c r="BN197" s="64">
        <f t="shared" si="244"/>
        <v>0</v>
      </c>
      <c r="BO197" s="64">
        <f t="shared" si="245"/>
        <v>0</v>
      </c>
      <c r="BQ197" s="67">
        <f t="shared" si="246"/>
        <v>204.41980152125481</v>
      </c>
      <c r="BR197" s="67">
        <f t="shared" si="247"/>
        <v>204.41980152125481</v>
      </c>
      <c r="BS197" s="67">
        <f t="shared" si="248"/>
        <v>0</v>
      </c>
      <c r="BT197" s="67">
        <f t="shared" si="249"/>
        <v>0</v>
      </c>
      <c r="BU197" s="67">
        <f t="shared" si="250"/>
        <v>0</v>
      </c>
      <c r="BV197" s="67">
        <f t="shared" si="251"/>
        <v>0</v>
      </c>
      <c r="BW197" s="67">
        <f t="shared" si="252"/>
        <v>0</v>
      </c>
      <c r="BX197" s="67">
        <f t="shared" si="253"/>
        <v>0</v>
      </c>
      <c r="BY197" s="67">
        <f t="shared" si="254"/>
        <v>0</v>
      </c>
      <c r="BZ197" s="67">
        <f t="shared" si="255"/>
        <v>0</v>
      </c>
      <c r="CB197" s="70">
        <f t="shared" si="256"/>
        <v>206.24112415855612</v>
      </c>
      <c r="CC197" s="70">
        <f t="shared" si="257"/>
        <v>206.24112415855612</v>
      </c>
      <c r="CD197" s="70">
        <f t="shared" si="258"/>
        <v>0</v>
      </c>
      <c r="CE197" s="70">
        <f t="shared" si="259"/>
        <v>0</v>
      </c>
      <c r="CF197" s="70">
        <f t="shared" si="260"/>
        <v>0</v>
      </c>
      <c r="CG197" s="70">
        <f t="shared" si="261"/>
        <v>0</v>
      </c>
      <c r="CH197" s="70">
        <f t="shared" si="262"/>
        <v>0</v>
      </c>
      <c r="CI197" s="70">
        <f t="shared" si="263"/>
        <v>0</v>
      </c>
      <c r="CJ197" s="70">
        <f t="shared" si="264"/>
        <v>0</v>
      </c>
      <c r="CK197" s="70">
        <f t="shared" si="265"/>
        <v>0</v>
      </c>
      <c r="CL197">
        <f t="shared" si="271"/>
        <v>412.48224831711224</v>
      </c>
      <c r="CM197" s="64">
        <f t="shared" si="272"/>
        <v>203.32597062260871</v>
      </c>
      <c r="CN197" s="64">
        <f t="shared" si="273"/>
        <v>203.32597062260871</v>
      </c>
      <c r="CO197" s="64">
        <f t="shared" si="274"/>
        <v>0</v>
      </c>
      <c r="CP197" s="64">
        <f t="shared" si="275"/>
        <v>0</v>
      </c>
      <c r="CQ197" s="64">
        <f t="shared" si="276"/>
        <v>0</v>
      </c>
      <c r="CR197" s="64">
        <f t="shared" si="277"/>
        <v>0</v>
      </c>
      <c r="CS197" s="64">
        <f t="shared" si="278"/>
        <v>0</v>
      </c>
      <c r="CT197" s="64">
        <f t="shared" si="279"/>
        <v>0</v>
      </c>
      <c r="CU197" s="64">
        <f t="shared" si="280"/>
        <v>0</v>
      </c>
      <c r="CV197" s="64">
        <f t="shared" si="281"/>
        <v>0</v>
      </c>
      <c r="CX197" s="103">
        <f t="shared" si="282"/>
        <v>204.41980152125481</v>
      </c>
      <c r="CY197" s="103">
        <f t="shared" si="283"/>
        <v>204.41980152125481</v>
      </c>
      <c r="CZ197" s="103">
        <f t="shared" si="284"/>
        <v>0</v>
      </c>
      <c r="DA197" s="103">
        <f t="shared" si="285"/>
        <v>0</v>
      </c>
      <c r="DB197" s="103">
        <f t="shared" si="286"/>
        <v>0</v>
      </c>
      <c r="DC197" s="103">
        <f t="shared" si="287"/>
        <v>0</v>
      </c>
      <c r="DD197" s="103">
        <f t="shared" si="288"/>
        <v>0</v>
      </c>
      <c r="DE197" s="103">
        <f t="shared" si="289"/>
        <v>0</v>
      </c>
      <c r="DF197" s="103">
        <f t="shared" si="290"/>
        <v>0</v>
      </c>
      <c r="DG197" s="103">
        <f t="shared" si="291"/>
        <v>0</v>
      </c>
      <c r="DI197" s="70">
        <f t="shared" si="292"/>
        <v>206.24112415855612</v>
      </c>
      <c r="DJ197" s="70">
        <f t="shared" si="293"/>
        <v>206.24112415855612</v>
      </c>
      <c r="DK197" s="70">
        <f t="shared" si="294"/>
        <v>0</v>
      </c>
      <c r="DL197" s="70">
        <f t="shared" si="295"/>
        <v>0</v>
      </c>
      <c r="DM197" s="70">
        <f t="shared" si="296"/>
        <v>0</v>
      </c>
      <c r="DN197" s="70">
        <f t="shared" si="297"/>
        <v>0</v>
      </c>
      <c r="DO197" s="70">
        <f t="shared" si="298"/>
        <v>0</v>
      </c>
      <c r="DP197" s="70">
        <f t="shared" si="299"/>
        <v>0</v>
      </c>
      <c r="DQ197" s="70">
        <f t="shared" si="300"/>
        <v>0</v>
      </c>
      <c r="DR197" s="70">
        <f t="shared" si="301"/>
        <v>0</v>
      </c>
      <c r="DT197">
        <f t="shared" si="302"/>
        <v>23.230468371700915</v>
      </c>
      <c r="DU197">
        <f t="shared" si="303"/>
        <v>25.982288762271189</v>
      </c>
      <c r="DV197">
        <f t="shared" si="304"/>
        <v>28.864035727659555</v>
      </c>
      <c r="DX197">
        <f t="shared" si="305"/>
        <v>1.6329041767005461</v>
      </c>
      <c r="DY197">
        <f t="shared" si="306"/>
        <v>1.6487892005994451</v>
      </c>
      <c r="DZ197">
        <f t="shared" si="307"/>
        <v>1.6666756974977006</v>
      </c>
      <c r="EB197">
        <f t="shared" si="308"/>
        <v>5.3882433119180257</v>
      </c>
      <c r="EC197">
        <f t="shared" si="309"/>
        <v>13.470608279795064</v>
      </c>
      <c r="ED197">
        <f t="shared" si="310"/>
        <v>0</v>
      </c>
      <c r="EE197">
        <f t="shared" si="311"/>
        <v>0</v>
      </c>
      <c r="EF197">
        <f t="shared" si="312"/>
        <v>0</v>
      </c>
      <c r="EG197">
        <f t="shared" si="313"/>
        <v>0</v>
      </c>
      <c r="EH197">
        <f t="shared" si="314"/>
        <v>0</v>
      </c>
      <c r="EI197">
        <f t="shared" si="315"/>
        <v>0</v>
      </c>
      <c r="EJ197">
        <f t="shared" si="316"/>
        <v>0</v>
      </c>
      <c r="EK197">
        <f t="shared" si="317"/>
        <v>0</v>
      </c>
      <c r="EM197">
        <f t="shared" si="318"/>
        <v>5.4204526269086202</v>
      </c>
      <c r="EN197">
        <f t="shared" si="319"/>
        <v>13.55113156727155</v>
      </c>
      <c r="EO197">
        <f t="shared" si="320"/>
        <v>0</v>
      </c>
      <c r="EP197">
        <f t="shared" si="321"/>
        <v>0</v>
      </c>
      <c r="EQ197">
        <f t="shared" si="322"/>
        <v>0</v>
      </c>
      <c r="ER197">
        <f t="shared" si="323"/>
        <v>0</v>
      </c>
      <c r="ES197">
        <f t="shared" si="324"/>
        <v>0</v>
      </c>
      <c r="ET197">
        <f t="shared" si="325"/>
        <v>0</v>
      </c>
      <c r="EU197">
        <f t="shared" si="326"/>
        <v>0</v>
      </c>
      <c r="EV197">
        <f t="shared" si="327"/>
        <v>0</v>
      </c>
      <c r="EX197">
        <f t="shared" si="328"/>
        <v>5.4740562962095023</v>
      </c>
      <c r="EY197">
        <f t="shared" si="329"/>
        <v>13.685140740523755</v>
      </c>
      <c r="EZ197">
        <f t="shared" si="330"/>
        <v>0</v>
      </c>
      <c r="FA197">
        <f t="shared" si="331"/>
        <v>0</v>
      </c>
      <c r="FB197">
        <f t="shared" si="332"/>
        <v>0</v>
      </c>
      <c r="FC197">
        <f t="shared" si="333"/>
        <v>0</v>
      </c>
      <c r="FD197">
        <f t="shared" si="334"/>
        <v>0</v>
      </c>
      <c r="FE197">
        <f t="shared" si="335"/>
        <v>0</v>
      </c>
      <c r="FF197">
        <f t="shared" si="336"/>
        <v>0</v>
      </c>
      <c r="FG197">
        <f t="shared" si="337"/>
        <v>0</v>
      </c>
      <c r="FJ197">
        <f>IF($W$2=0,0,IF(BF197&lt;=0,0,('LED Curve'!$D$19*(BF197/$W$2)^3+'LED Curve'!$D$20*(BF197/$W$2)^2+'LED Curve'!$D$21*(BF197/$W$2)^1+'LED Curve'!$D$22)*$AC$2*$W$2))</f>
        <v>732.63154842271342</v>
      </c>
      <c r="FK197">
        <f>IF($W$3=0,0,IF(BG197&lt;=0,0,('LED Curve'!$D$19*(BG197/$W$3)^3+'LED Curve'!$D$20*(BG197/$W$3)^2+'LED Curve'!$D$21*(BG197/$W$3)^1+'LED Curve'!$D$22)*$AC$3*$W$3))</f>
        <v>1831.5788710567836</v>
      </c>
      <c r="FL197">
        <f>IF($W$4=0,0,IF(BH197&lt;=0,0,('LED Curve'!$D$19*(BH197/$W$4)^3+'LED Curve'!$D$20*(BH197/$W$4)^2+'LED Curve'!$D$21*(BH197/$W$4)^1+'LED Curve'!$D$22)*$AC$4*$W$4))</f>
        <v>0</v>
      </c>
      <c r="FM197">
        <f>IF($W$5=0,0,IF(BI197&lt;=0,0,('LED Curve'!$D$19*(BI197/$W$5)^3+'LED Curve'!$D$20*(BI197/$W$5)^2+'LED Curve'!$D$21*(BI197/$W$5)^1+'LED Curve'!$D$22)*$AC$5*$W$5))</f>
        <v>0</v>
      </c>
      <c r="FN197">
        <f>IF($W$6=0,0,IF(BJ197&lt;=0,0,('LED Curve'!$D$19*(BJ197/$W$6)^3+'LED Curve'!$D$20*(BJ197/$W$6)^2+'LED Curve'!$D$21*(BJ197/$W$6)^1+'LED Curve'!$D$22)*$AC$6*$W$6))</f>
        <v>0</v>
      </c>
      <c r="FO197">
        <f>IF($Z$2=0,0,IF(BK197&lt;=0,0,('LED Curve'!$D$19*(BK197/$Z$2)^3+'LED Curve'!$D$20*(BK197/$Z$2)^2+'LED Curve'!$D$21*(BK197/$Z$2)^1+'LED Curve'!$D$22)*$AE$2*$Z$2))</f>
        <v>0</v>
      </c>
      <c r="FP197">
        <f>IF($Z$3=0,0,IF(BL197&lt;=0,0,('LED Curve'!$D$19*(BL197/$Z$3)^3+'LED Curve'!$D$20*(BL197/$Z$3)^2+'LED Curve'!$D$21*(BL197/$Z$3)^1+'LED Curve'!$D$22)*$AE$3*$Z$3))</f>
        <v>0</v>
      </c>
      <c r="FQ197">
        <f>IF($Z$4=0,0,IF(BM197&lt;=0,0,('LED Curve'!$D$19*(BM197/$Z$4)^3+'LED Curve'!$D$20*(BM197/$Z$4)^2+'LED Curve'!$D$21*(BM197/$Z$4)^1+'LED Curve'!$D$22)*$AE$4*$Z$4))</f>
        <v>0</v>
      </c>
      <c r="FR197">
        <f>IF($Z$5=0,0,IF(BN197&lt;=0,0,('LED Curve'!$D$19*(BN197/$Z$5)^3+'LED Curve'!$D$20*(BN197/$Z$5)^2+'LED Curve'!$D$21*(BN197/$Z$5)^1+'LED Curve'!$D$22)*$AE$5*$Z$5))</f>
        <v>0</v>
      </c>
      <c r="FS197">
        <f>IF($Z$6=0,0,IF(BO197&lt;=0,0,('LED Curve'!$D$19*(BO197/$Z$6)^3+'LED Curve'!$D$20*(BO197/$Z$6)^2+'LED Curve'!$D$21*(BO197/$Z$6)^1+'LED Curve'!$D$22)*$AE$6*$Z$6))</f>
        <v>0</v>
      </c>
      <c r="FU197">
        <f>IF($W$2=0,0,IF(BQ197&lt;=0,0,('LED Curve'!$D$19*(BQ197/$W$2)^3+'LED Curve'!$D$20*(BQ197/$W$2)^2+'LED Curve'!$D$21*(BQ197/$W$2)^1+'LED Curve'!$D$22)*$AC$2*$W$2))</f>
        <v>735.48538570517587</v>
      </c>
      <c r="FV197">
        <f>IF($W$3=0,0,IF(BR197&lt;=0,0,('LED Curve'!$D$19*(BR197/$W$3)^3+'LED Curve'!$D$20*(BR197/$W$3)^2+'LED Curve'!$D$21*(BR197/$W$3)^1+'LED Curve'!$D$22)*$AC$3*$W$3))</f>
        <v>1838.7134642629396</v>
      </c>
      <c r="FW197">
        <f>IF($W$4=0,0,IF(BS197&lt;=0,0,('LED Curve'!$D$19*(BS197/$W$4)^3+'LED Curve'!$D$20*(BS197/$W$4)^2+'LED Curve'!$D$21*(BS197/$W$4)^1+'LED Curve'!$D$22)*$AC$4*$W$4))</f>
        <v>0</v>
      </c>
      <c r="FX197">
        <f>IF($W$5=0,0,IF(BT197&lt;=0,0,('LED Curve'!$D$19*(BT197/$W$5)^3+'LED Curve'!$D$20*(BT197/$W$5)^2+'LED Curve'!$D$21*(BT197/$W$5)^1+'LED Curve'!$D$22)*$AC$5*$W$5))</f>
        <v>0</v>
      </c>
      <c r="FY197">
        <f>IF($W$6=0,0,IF(BU197&lt;=0,0,('LED Curve'!$D$19*(BU197/$W$6)^3+'LED Curve'!$D$20*(BU197/$W$6)^2+'LED Curve'!$D$21*(BU197/$W$6)^1+'LED Curve'!$D$22)*$AC$6*$W$6))</f>
        <v>0</v>
      </c>
      <c r="FZ197">
        <f>IF($Z$2=0,0,IF(BV197&lt;=0,0,('LED Curve'!$D$19*(BV197/$Z$2)^3+'LED Curve'!$D$20*(BV197/$Z$2)^2+'LED Curve'!$D$21*(BV197/$Z$2)^1+'LED Curve'!$D$22)*$AE$2*$Z$2))</f>
        <v>0</v>
      </c>
      <c r="GA197">
        <f>IF($Z$3=0,0,IF(BW197&lt;=0,0,('LED Curve'!$D$19*(BW197/$Z$3)^3+'LED Curve'!$D$20*(BW197/$Z$3)^2+'LED Curve'!$D$21*(BW197/$Z$3)^1+'LED Curve'!$D$22)*$AE$3*$Z$3))</f>
        <v>0</v>
      </c>
      <c r="GB197">
        <f>IF($Z$4=0,0,IF(BX197&lt;=0,0,('LED Curve'!$D$19*(BX197/$Z$4)^3+'LED Curve'!$D$20*(BX197/$Z$4)^2+'LED Curve'!$D$21*(BX197/$Z$4)^1+'LED Curve'!$D$22)*$AE$4*$Z$4))</f>
        <v>0</v>
      </c>
      <c r="GC197">
        <f>IF($Z$5=0,0,IF(BY197&lt;=0,0,('LED Curve'!$D$19*(BY197/$Z$5)^3+'LED Curve'!$D$20*(BY197/$Z$5)^2+'LED Curve'!$D$21*(BY197/$Z$5)^1+'LED Curve'!$D$22)*$AE$5*$Z$5))</f>
        <v>0</v>
      </c>
      <c r="GD197">
        <f>IF($Z$6=0,0,IF(BZ197&lt;=0,0,('LED Curve'!$D$19*(BZ197/$Z$6)^3+'LED Curve'!$D$20*(BZ197/$Z$6)^2+'LED Curve'!$D$21*(BZ197/$Z$6)^1+'LED Curve'!$D$22)*$AE$6*$Z$6))</f>
        <v>0</v>
      </c>
      <c r="GF197">
        <f>IF($W$2=0,0,IF(CB197&lt;=0,0,('LED Curve'!$D$19*(CB197/$W$2)^3+'LED Curve'!$D$20*(CB197/$W$2)^2+'LED Curve'!$D$21*(CB197/$W$2)^1+'LED Curve'!$D$22)*$AC$2*$W$2))</f>
        <v>740.2031199330321</v>
      </c>
      <c r="GG197">
        <f>IF($W$3=0,0,IF(CC197&lt;=0,0,('LED Curve'!$D$19*(CC197/$W$3)^3+'LED Curve'!$D$20*(CC197/$W$3)^2+'LED Curve'!$D$21*(CC197/$W$3)^1+'LED Curve'!$D$22)*$AC$3*$W$3))</f>
        <v>1850.5077998325803</v>
      </c>
      <c r="GH197">
        <f>IF($W$4=0,0,IF(CD197&lt;=0,0,('LED Curve'!$D$19*(CD197/$W$4)^3+'LED Curve'!$D$20*(CD197/$W$4)^2+'LED Curve'!$D$21*(CD197/$W$4)^1+'LED Curve'!$D$22)*$AC$4*$W$4))</f>
        <v>0</v>
      </c>
      <c r="GI197">
        <f>IF($W$5=0,0,IF(CE197&lt;=0,0,('LED Curve'!$D$19*(CE197/$W$5)^3+'LED Curve'!$D$20*(CE197/$W$5)^2+'LED Curve'!$D$21*(CE197/$W$5)^1+'LED Curve'!$D$22)*$AC$5*$W$5))</f>
        <v>0</v>
      </c>
      <c r="GJ197">
        <f>IF($W$6=0,0,IF(CF197&lt;=0,0,('LED Curve'!$D$19*(CF197/$W$6)^3+'LED Curve'!$D$20*(CF197/$W$6)^2+'LED Curve'!$D$21*(CF197/$W$6)^1+'LED Curve'!$D$22)*$AC$6*$W$6))</f>
        <v>0</v>
      </c>
      <c r="GK197">
        <f>IF($Z$2=0,0,IF(CG197&lt;=0,0,('LED Curve'!$D$19*(CG197/$Z$2)^3+'LED Curve'!$D$20*(CG197/$Z$2)^2+'LED Curve'!$D$21*(CG197/$Z$2)^1+'LED Curve'!$D$22)*$AE$2*$Z$2))</f>
        <v>0</v>
      </c>
      <c r="GL197">
        <f>IF($Z$3=0,0,IF(CH197&lt;=0,0,('LED Curve'!$D$19*(CH197/$Z$3)^3+'LED Curve'!$D$20*(CH197/$Z$3)^2+'LED Curve'!$D$21*(CH197/$Z$3)^1+'LED Curve'!$D$22)*$AE$3*$Z$3))</f>
        <v>0</v>
      </c>
      <c r="GM197">
        <f>IF($Z$4=0,0,IF(CI197&lt;=0,0,('LED Curve'!$D$19*(CI197/$Z$4)^3+'LED Curve'!$D$20*(CI197/$Z$4)^2+'LED Curve'!$D$21*(CI197/$Z$4)^1+'LED Curve'!$D$22)*$AE$4*$Z$4))</f>
        <v>0</v>
      </c>
      <c r="GN197">
        <f>IF($Z$5=0,0,IF(CJ197&lt;=0,0,('LED Curve'!$D$19*(CJ197/$Z$5)^3+'LED Curve'!$D$20*(CJ197/$Z$5)^2+'LED Curve'!$D$21*(CJ197/$Z$5)^1+'LED Curve'!$D$22)*$AE$5*$Z$5))</f>
        <v>0</v>
      </c>
      <c r="GO197">
        <f>IF($Z$6=0,0,IF(CK197&lt;=0,0,('LED Curve'!$D$19*(CK197/$Z$6)^3+'LED Curve'!$D$20*(CK197/$Z$6)^2+'LED Curve'!$D$21*(CK197/$Z$6)^1+'LED Curve'!$D$22)*$AE$6*$Z$6))</f>
        <v>0</v>
      </c>
      <c r="GQ197">
        <f t="shared" si="338"/>
        <v>2564.210419479497</v>
      </c>
      <c r="GR197">
        <f t="shared" si="266"/>
        <v>799.31453406191895</v>
      </c>
      <c r="GS197">
        <f t="shared" si="339"/>
        <v>2574.1988499681156</v>
      </c>
      <c r="GT197">
        <f t="shared" si="267"/>
        <v>265.97293312900001</v>
      </c>
      <c r="GU197">
        <f t="shared" si="340"/>
        <v>2590.7109197656123</v>
      </c>
      <c r="GV197">
        <f t="shared" si="268"/>
        <v>28.598875207274887</v>
      </c>
    </row>
    <row r="198" spans="1:204" ht="16.899999999999999">
      <c r="A198">
        <v>187</v>
      </c>
      <c r="B198">
        <f t="shared" si="229"/>
        <v>6.0872395833333334E-3</v>
      </c>
      <c r="C198" s="50">
        <f t="shared" si="230"/>
        <v>113.01939571385468</v>
      </c>
      <c r="D198" s="50">
        <f t="shared" si="231"/>
        <v>125.73266190428298</v>
      </c>
      <c r="E198" s="50">
        <f t="shared" si="232"/>
        <v>138.44592809471126</v>
      </c>
      <c r="G198" s="52">
        <f t="shared" si="233"/>
        <v>1.7939586621246773</v>
      </c>
      <c r="H198" s="52">
        <f t="shared" si="234"/>
        <v>1.9957565381632218</v>
      </c>
      <c r="I198" s="52">
        <f t="shared" si="235"/>
        <v>2.197554414201766</v>
      </c>
      <c r="J198" s="52">
        <f>IF(C198&lt;Calculation!D$19,0,G198)</f>
        <v>1.7939586621246773</v>
      </c>
      <c r="K198" s="52">
        <f>IF(D198&lt;Calculation!D$19,0,H198)</f>
        <v>1.9957565381632218</v>
      </c>
      <c r="L198" s="52">
        <f>IF(E198&lt;Calculation!D$19,0,I198)</f>
        <v>2.197554414201766</v>
      </c>
      <c r="M198" s="52">
        <f>IF(IF(C198&lt;Calculation!D$19,0,C198*(R$3/(R$2+R$3)))&gt;0,$H$2*SIN(2*PI()*$E$2*B198)+$H$5,0)</f>
        <v>1.8103631566160503</v>
      </c>
      <c r="N198" s="52">
        <f>IF(IF(D198&lt;Calculation!D$19,0,D198*(R$3/(R$2+R$3)))&gt;0,$J$2*SIN(2*PI()*$E$2*B198)+$J$5,0)</f>
        <v>1.8180331259274845</v>
      </c>
      <c r="O198" s="52">
        <f>IF(IF(E198&lt;Calculation!D$19,0,E198*(R$3/(R$2+R$3)))&gt;0,$L$2*SIN(2*PI()*$E$2*B198)+$L$5,0)</f>
        <v>1.8322505208868154</v>
      </c>
      <c r="Q198" s="55">
        <f>(M198/Design!C$43)*10^3</f>
        <v>201.15146184622782</v>
      </c>
      <c r="R198" s="55">
        <f>(N198/Design!C$43)*10^3</f>
        <v>202.00368065860937</v>
      </c>
      <c r="S198" s="55">
        <f>(O198/Design!C$43)*10^3</f>
        <v>203.58339120964615</v>
      </c>
      <c r="U198" s="55">
        <f>(($H$2*SIN(2*PI()*$E$2*B198)+$H$5)/Design!C$43)*10^3</f>
        <v>201.15146184622782</v>
      </c>
      <c r="V198" s="55">
        <f>(($J$2*SIN(2*PI()*$E$2*B198)+$J$5)/Design!C$43)*10^3</f>
        <v>202.00368065860937</v>
      </c>
      <c r="W198" s="55">
        <f>(($L$2*SIN(2*PI()*$E$2*B198)+$L$5)/Design!C$43)*10^3</f>
        <v>203.58339120964615</v>
      </c>
      <c r="Y198" s="99">
        <f>IF(C198&lt;('LED Curve'!$D$14*(U198/$W$2)^3+'LED Curve'!$D$15*(U198/$W$2)^2+'LED Curve'!$D$16*(U198/$W$2)^1+'LED Curve'!$D$17)*$AC$2+((R$5-1)*Design!C$18),0,         ('LED Curve'!$D$14*(U198/$W$2)^3+'LED Curve'!$D$15*(U198/$W$2)^2+'LED Curve'!$D$16*(U198/$W$2)^1+'LED Curve'!$D$17)*$AC$2)</f>
        <v>26.468514158259854</v>
      </c>
      <c r="Z198" s="99">
        <f>IF(Y198=0,0,IF(C198&lt;Y198+('LED Curve'!$D$14*(U198/$W$3)^3+'LED Curve'!$D$15*(U198/$W$3)^2+'LED Curve'!$D$16*(U198/$W$3)^1+'LED Curve'!$D$17)*$AC$3+((R$5-2)*Design!C$18),0,         ('LED Curve'!$D$14*(U198/$W$3)^3+'LED Curve'!$D$15*(U198/$W$3)^2+'LED Curve'!$D$16*(U198/$W$3)^1+'LED Curve'!$D$17)*$AC$3))</f>
        <v>66.171285395649633</v>
      </c>
      <c r="AA198" s="99">
        <f>IF(Z198=0,0,IF(C198&lt;(SUM(Y198:Z198)+('LED Curve'!$D$14*(U198/$W$4)^3+'LED Curve'!$D$15*(U198/$W$4)^2+'LED Curve'!$D$16*(U198/$W$4)^1+'LED Curve'!$D$17)*$AC$4+((R$5-3)*Design!C$18)),0,         ('LED Curve'!$D$14*(U198/$W$4)^3+'LED Curve'!$D$15*(U198/$W$4)^2+'LED Curve'!$D$16*(U198/$W$4)^1+'LED Curve'!$D$17)*$AC$4))</f>
        <v>0</v>
      </c>
      <c r="AB198" s="99">
        <f>IF(AA198=0,0,IF(C198&lt;(SUM(Y198:AA198)+('LED Curve'!$D$14*(U198/$W$5)^3+'LED Curve'!$D$15*(U198/$W$5)^2+'LED Curve'!$D$16*(U198/$W$5)^1+'LED Curve'!$D$17)*$AC$5+((R$5-4)*Design!C$18)),0,         ('LED Curve'!$D$14*(U198/$W$5)^3+'LED Curve'!$D$15*(U198/$W$5)^2+'LED Curve'!$D$16*(U198/$W$5)^1+'LED Curve'!$D$17)*$AC$5))</f>
        <v>0</v>
      </c>
      <c r="AC198" s="99">
        <f>IF(AB198=0,0,IF(C198&lt;(SUM(Y198:AB198)+ ('LED Curve'!$D$14*(U198/$W$6)^3+'LED Curve'!$D$15*(U198/$W$6)^2+'LED Curve'!$D$16*(U198/$W$6)^1+'LED Curve'!$D$17)*$AC$6+((R$5-5)*Design!C$18)),0,         ('LED Curve'!$D$14*(U198/$W$6)^3+'LED Curve'!$D$15*(U198/$W$6)^2+'LED Curve'!$D$16*(U198/$W$6)^1+'LED Curve'!$D$17)*$AC$6))</f>
        <v>0</v>
      </c>
      <c r="AD198" s="99">
        <f>IF(AC198=0,0,IF(C198&lt;(SUM(Y198:AC198)+('LED Curve'!$D$14*(U198/$Z$2)^3+'LED Curve'!$D$15*(U198/$Z$2)^2+'LED Curve'!$D$16*(U198/$Z$2)^1+'LED Curve'!$D$17)*$AE$2+((R$5-6)*Design!C$18)),0,         ('LED Curve'!$D$14*(U198/$Z$2)^3+'LED Curve'!$D$15*(U198/$Z$2)^2+'LED Curve'!$D$16*(U198/$Z$2)^1+'LED Curve'!$D$17)*$AE$2))</f>
        <v>0</v>
      </c>
      <c r="AE198" s="99">
        <f>IF(AD198=0,0,IF(C198&lt;(SUM(Y198:AD198)+('LED Curve'!$D$14*(U198/$Z$3)^3+'LED Curve'!$D$15*(U198/$Z$3)^2+'LED Curve'!$D$16*(U198/$Z$3)^1+'LED Curve'!$D$17)*$AE$3+((R$5-7)*Design!C$18)),0,         ('LED Curve'!$D$14*(U198/$Z$3)^3+'LED Curve'!$D$15*(U198/$Z$3)^2+'LED Curve'!$D$16*(U198/$Z$3)^1+'LED Curve'!$D$17)*$AE$3))</f>
        <v>0</v>
      </c>
      <c r="AF198" s="99">
        <f>IF(AE198=0,0,IF(C198&lt;(SUM(Y198:AE198)+('LED Curve'!$D$14*(U198/$Z$4)^3+'LED Curve'!$D$15*(U198/$Z$4)^2+'LED Curve'!$D$16*(U198/$Z$4)^1+'LED Curve'!$D$17)*$AE$4+((R$5-8)*Design!C$18)),0,         ('LED Curve'!$D$14*(U198/$Z$4)^3+'LED Curve'!$D$15*(U198/$Z$4)^2+'LED Curve'!$D$16*(U198/$Z$4)^1+'LED Curve'!$D$17)*$AE$4))</f>
        <v>0</v>
      </c>
      <c r="AG198" s="99">
        <f>IF(AF198=0,0,IF(C198&lt;(SUM(Y198:AF198)+('LED Curve'!$D$14*(U198/$Z$5)^3+'LED Curve'!$D$15*(U198/$Z$5)^2+'LED Curve'!$D$16*(U198/$Z$5)^1+'LED Curve'!$D$17)*$AE$5+((R$5-9)*Design!C$18)),0,         ('LED Curve'!$D$14*(U198/$Z$5)^3+'LED Curve'!$D$15*(U198/$Z$5)^2+'LED Curve'!$D$16*(U198/$Z$5)^1+'LED Curve'!$D$17)*$AE$5))</f>
        <v>0</v>
      </c>
      <c r="AH198" s="99">
        <f>IF(AG198=0,0,IF(C198&lt;(SUM(Y198:AG198)+('LED Curve'!$D$14*(U198/$Z$6)^3+'LED Curve'!$D$15*(U198/$Z$6)^2+'LED Curve'!$D$16*(U198/$Z$6)^1+'LED Curve'!$D$17)*$AE$6+((R$5-10)*Design!C$18)),0,         ('LED Curve'!$D$14*(U198/$Z$6)^3+'LED Curve'!$D$15*(U198/$Z$6)^2+'LED Curve'!$D$16*(U198/$Z$6)^1+'LED Curve'!$D$17)*$AE$6))</f>
        <v>0</v>
      </c>
      <c r="AI198">
        <f t="shared" si="269"/>
        <v>92.639799553909484</v>
      </c>
      <c r="AJ198" s="57">
        <f>IF(D198&lt;('LED Curve'!$D$14*(V198/$W$2)^3+'LED Curve'!$D$15*(V198/$W$2)^2+'LED Curve'!$D$16*(V198/$W$2)^1+'LED Curve'!$D$17)*$AC$2+((R$5-1)*Design!C$18),0,         ('LED Curve'!$D$14*(V198/$W$2)^3+'LED Curve'!$D$15*(V198/$W$2)^2+'LED Curve'!$D$16*(V198/$W$2)^1+'LED Curve'!$D$17)*$AC$2)</f>
        <v>26.481161446303481</v>
      </c>
      <c r="AK198" s="57">
        <f>IF(AJ198=0,0,IF(D198&lt;AJ198+('LED Curve'!$D$14*(V198/$W$3)^3+'LED Curve'!$D$15*(V198/$W$3)^2+'LED Curve'!$D$16*(V198/$W$3)^1+'LED Curve'!$D$17)*$AC$3+((R$5-1)*Design!C$18),0,         ('LED Curve'!$D$14*(V198/$W$3)^3+'LED Curve'!$D$15*(V198/$W$3)^2+'LED Curve'!$D$16*(V198/$W$3)^1+'LED Curve'!$D$17)*$AC$3))</f>
        <v>66.2029036157587</v>
      </c>
      <c r="AL198" s="57">
        <f>IF(AK198=0,0,IF(D198&lt;(SUM(AJ198:AK198)+('LED Curve'!$D$14*(V198/$W$4)^3+'LED Curve'!$D$15*(V198/$W$4)^2+'LED Curve'!$D$16*(V198/$W$4)^1+'LED Curve'!$D$17)*$AC$4+((R$5-1)*Design!C$18)),0,         ('LED Curve'!$D$14*(V198/$W$4)^3+'LED Curve'!$D$15*(V198/$W$4)^2+'LED Curve'!$D$16*(V198/$W$4)^1+'LED Curve'!$D$17)*$AC$4))</f>
        <v>0</v>
      </c>
      <c r="AM198" s="57">
        <f>IF(AL198=0,0,IF(D198&lt;(SUM(AJ198:AL198)+('LED Curve'!$D$14*(V198/$W$5)^3+'LED Curve'!$D$15*(V198/$W$5)^2+'LED Curve'!$D$16*(V198/$W$5)^1+'LED Curve'!$D$17)*$AC$5+((R$5-1)*Design!C$18)),0,         ('LED Curve'!$D$14*(V198/$W$5)^3+'LED Curve'!$D$15*(V198/$W$5)^2+'LED Curve'!$D$16*(V198/$W$5)^1+'LED Curve'!$D$17)*$AC$5))</f>
        <v>0</v>
      </c>
      <c r="AN198" s="57">
        <f>IF(AM198=0,0,IF(D198&lt;(SUM(AJ198:AM198)+ ('LED Curve'!$D$14*(V198/$W$6)^3+'LED Curve'!$D$15*(V198/$W$6)^2+'LED Curve'!$D$16*(V198/$W$6)^1+'LED Curve'!$D$17)*$AC$6+((R$5-1)*Design!C$18)),0,         ('LED Curve'!$D$14*(V198/$W$6)^3+'LED Curve'!$D$15*(V198/$W$6)^2+'LED Curve'!$D$16*(V198/$W$6)^1+'LED Curve'!$D$17)*$AC$6))</f>
        <v>0</v>
      </c>
      <c r="AO198" s="57">
        <f>IF(AN198=0,0,IF(D198&lt;(SUM(AJ198:AN198)+('LED Curve'!$D$14*(V198/$Z$2)^3+'LED Curve'!$D$15*(V198/$Z$2)^2+'LED Curve'!$D$16*(V198/$Z$2)^1+'LED Curve'!$D$17)*$AE$2+((R$5-1)*Design!C$18)),0,         ('LED Curve'!$D$14*(V198/$Z$2)^3+'LED Curve'!$D$15*(V198/$Z$2)^2+'LED Curve'!$D$16*(V198/$Z$2)^1+'LED Curve'!$D$17)*$AE$2))</f>
        <v>0</v>
      </c>
      <c r="AP198" s="57">
        <f>IF(AO198=0,0,IF(D198&lt;(SUM(AJ198:AO198)+('LED Curve'!$D$14*(V198/$Z$3)^3+'LED Curve'!$D$15*(V198/$Z$3)^2+'LED Curve'!$D$16*(V198/$Z$3)^1+'LED Curve'!$D$17)*$AE$3+((R$5-1)*Design!C$18)),0,         ('LED Curve'!$D$14*(V198/$Z$3)^3+'LED Curve'!$D$15*(V198/$Z$3)^2+'LED Curve'!$D$16*(V198/$Z$3)^1+'LED Curve'!$D$17)*$AE$3))</f>
        <v>0</v>
      </c>
      <c r="AQ198" s="57">
        <f>IF(AP198=0,0,IF(D198&lt;(SUM(AJ198:AP198)+('LED Curve'!$D$14*(V198/$Z$4)^3+'LED Curve'!$D$15*(V198/$Z$4)^2+'LED Curve'!$D$16*(V198/$Z$4)^1+'LED Curve'!$D$17)*$AE$4+((R$5-1)*Design!C$18)),0,         ('LED Curve'!$D$14*(V198/$Z$4)^3+'LED Curve'!$D$15*(V198/$Z$4)^2+'LED Curve'!$D$16*(V198/$Z$4)^1+'LED Curve'!$D$17)*$AE$4))</f>
        <v>0</v>
      </c>
      <c r="AR198" s="57">
        <f>IF(AQ198=0,0,IF(D198&lt;(SUM(AJ198:AQ198)+('LED Curve'!$D$14*(V198/$Z$5)^3+'LED Curve'!$D$15*(V198/$Z$5)^2+'LED Curve'!$D$16*(V198/$Z$5)^1+'LED Curve'!$D$17)*$AE$5+((R$5-1)*Design!C$18)),0,         ('LED Curve'!$D$14*(V198/$Z$5)^3+'LED Curve'!$D$15*(V198/$Z$5)^2+'LED Curve'!$D$16*(V198/$Z$5)^1+'LED Curve'!$D$17)*$AE$5))</f>
        <v>0</v>
      </c>
      <c r="AS198" s="57">
        <f>IF(AR198=0,0,IF(D198&lt;(SUM(AJ198:AR198)+('LED Curve'!$D$14*(V198/$Z$6)^3+'LED Curve'!$D$15*(V198/$Z$6)^2+'LED Curve'!$D$16*(V198/$Z$6)^1+'LED Curve'!$D$17)*$AE$6+((R$5-1)*Design!C$18)),0,         ('LED Curve'!$D$14*(V198/$Z$6)^3+'LED Curve'!$D$15*(V198/$Z$6)^2+'LED Curve'!$D$16*(V198/$Z$6)^1+'LED Curve'!$D$17)*$AE$6))</f>
        <v>0</v>
      </c>
      <c r="AU198" s="59">
        <f>IF(E198&lt;('LED Curve'!$D$14*(W198/$W$2)^3+'LED Curve'!$D$15*(W198/$W$2)^2+'LED Curve'!$D$16*(W198/$W$2)^1+'LED Curve'!$D$17)*$AC$2+((R$5-1)*Design!C$18),0,         ('LED Curve'!$D$14*(W198/$W$2)^3+'LED Curve'!$D$15*(W198/$W$2)^2+'LED Curve'!$D$16*(W198/$W$2)^1+'LED Curve'!$D$17)*$AC$2)</f>
        <v>26.504246782626701</v>
      </c>
      <c r="AV198" s="59">
        <f>IF(AU198=0,0,IF(E198&lt;AU198+('LED Curve'!$D$14*(W198/$W$3)^3+'LED Curve'!$D$15*(W198/$W$3)^2+'LED Curve'!$D$16*(W198/$W$3)^1+'LED Curve'!$D$17)*$AC$3+((R$5-2)*Design!C$18),0,         ('LED Curve'!$D$14*(W198/$W$3)^3+'LED Curve'!$D$15*(W198/$W$3)^2+'LED Curve'!$D$16*(W198/$W$3)^1+'LED Curve'!$D$17)*$AC$3))</f>
        <v>66.26061695656675</v>
      </c>
      <c r="AW198" s="59">
        <f>IF(AV198=0,0,IF(E198&lt;(SUM(AU198:AV198)+('LED Curve'!$D$14*(W198/$W$4)^3+'LED Curve'!$D$15*(W198/$W$4)^2+'LED Curve'!$D$16*(W198/$W$4)^1+'LED Curve'!$D$17)*$AC$4+((R$5-3)*Design!C$18)),0,         ('LED Curve'!$D$14*(W198/$W$4)^3+'LED Curve'!$D$15*(W198/$W$4)^2+'LED Curve'!$D$16*(W198/$W$4)^1+'LED Curve'!$D$17)*$AC$4))</f>
        <v>0</v>
      </c>
      <c r="AX198" s="59">
        <f>IF(AW198=0,0,IF(E198&lt;(SUM(AU198:AW198)+('LED Curve'!$D$14*(W198/$W$5)^3+'LED Curve'!$D$15*(W198/$W$5)^2+'LED Curve'!$D$16*(W198/$W$5)^1+'LED Curve'!$D$17)*$AC$5+((R$5-4)*Design!C$18)),0,         ('LED Curve'!$D$14*(W198/$W$5)^3+'LED Curve'!$D$15*(W198/$W$5)^2+'LED Curve'!$D$16*(W198/$W$5)^1+'LED Curve'!$D$17)*$AC$5))</f>
        <v>0</v>
      </c>
      <c r="AY198" s="59">
        <f>IF(AX198=0,0,IF(E198&lt;(SUM(AU198:AX198)+ ('LED Curve'!$D$14*(W198/$W$6)^3+'LED Curve'!$D$15*(W198/$W$6)^2+'LED Curve'!$D$16*(W198/$W$6)^1+'LED Curve'!$D$17)*$AC$6+((R$5-5)*Design!C$18)),0,         ('LED Curve'!$D$14*(W198/$W$6)^3+'LED Curve'!$D$15*(W198/$W$6)^2+'LED Curve'!$D$16*(W198/$W$6)^1+'LED Curve'!$D$17)*$AC$6))</f>
        <v>0</v>
      </c>
      <c r="AZ198" s="59">
        <f>IF(AY198=0,0,IF(E198&lt;(SUM(AU198:AY198)+('LED Curve'!$D$14*(W198/$Z$2)^3+'LED Curve'!$D$15*(W198/$Z$2)^2+'LED Curve'!$D$16*(W198/$Z$2)^1+'LED Curve'!$D$17)*$AE$2+((R$5-6)*Design!C$18)),0,         ('LED Curve'!$D$14*(W198/$Z$2)^3+'LED Curve'!$D$15*(W198/$Z$2)^2+'LED Curve'!$D$16*(W198/$Z$2)^1+'LED Curve'!$D$17)*$AE$2))</f>
        <v>0</v>
      </c>
      <c r="BA198" s="59">
        <f>IF(AZ198=0,0,IF(E198&lt;(SUM(AU198:AZ198)+('LED Curve'!$D$14*(W198/$Z$3)^3+'LED Curve'!$D$15*(W198/$Z$3)^2+'LED Curve'!$D$16*(W198/$Z$3)^1+'LED Curve'!$D$17)*$AE$3+((R$5-7)*Design!C$18)),0,         ('LED Curve'!$D$14*(W198/$Z$3)^3+'LED Curve'!$D$15*(W198/$Z$3)^2+'LED Curve'!$D$16*(W198/$Z$3)^1+'LED Curve'!$D$17)*$AE$3))</f>
        <v>0</v>
      </c>
      <c r="BB198" s="59">
        <f>IF(BA198=0,0,IF(E198&lt;(SUM(AU198:BA198)+('LED Curve'!$D$14*(W198/$Z$4)^3+'LED Curve'!$D$15*(W198/$Z$4)^2+'LED Curve'!$D$16*(W198/$Z$4)^1+'LED Curve'!$D$17)*$AE$4+((R$5-8)*Design!C$18)),0,         ('LED Curve'!$D$14*(W198/$Z$4)^3+'LED Curve'!$D$15*(W198/$Z$4)^2+'LED Curve'!$D$16*(W198/$Z$4)^1+'LED Curve'!$D$17)*$AE$4))</f>
        <v>0</v>
      </c>
      <c r="BC198" s="59">
        <f>IF(BB198=0,0,IF(E198&lt;(SUM(AU198:BB198)+('LED Curve'!$D$14*(W198/$Z$5)^3+'LED Curve'!$D$15*(W198/$Z$5)^2+'LED Curve'!$D$16*(W198/$Z$5)^1+'LED Curve'!$D$17)*$AE$5+((R$5-9)*Design!C$18)),0,         ('LED Curve'!$D$14*(W198/$Z$5)^3+'LED Curve'!$D$15*(W198/$Z$5)^2+'LED Curve'!$D$16*(W198/$Z$5)^1+'LED Curve'!$D$17)*$AE$5))</f>
        <v>0</v>
      </c>
      <c r="BD198" s="59">
        <f>IF(BC198=0,0,IF(E198&lt;(SUM(AU198:BC198)+('LED Curve'!$D$14*(W198/$Z$6)^3+'LED Curve'!$D$15*(W198/$Z$6)^2+'LED Curve'!$D$16*(W198/$Z$6)^1+'LED Curve'!$D$17)*$AE$6+((R$5-10)*Design!C$18)),0,         ('LED Curve'!$D$14*(W198/$Z$6)^3+'LED Curve'!$D$15*(W198/$Z$6)^2+'LED Curve'!$D$16*(W198/$Z$6)^1+'LED Curve'!$D$17)*$AE$6))</f>
        <v>0</v>
      </c>
      <c r="BE198">
        <f t="shared" si="270"/>
        <v>92.764863739193459</v>
      </c>
      <c r="BF198" s="64">
        <f t="shared" si="236"/>
        <v>201.15146184622782</v>
      </c>
      <c r="BG198" s="64">
        <f t="shared" si="237"/>
        <v>201.15146184622782</v>
      </c>
      <c r="BH198" s="64">
        <f t="shared" si="238"/>
        <v>0</v>
      </c>
      <c r="BI198" s="64">
        <f t="shared" si="239"/>
        <v>0</v>
      </c>
      <c r="BJ198" s="64">
        <f t="shared" si="240"/>
        <v>0</v>
      </c>
      <c r="BK198" s="64">
        <f t="shared" si="241"/>
        <v>0</v>
      </c>
      <c r="BL198" s="64">
        <f t="shared" si="242"/>
        <v>0</v>
      </c>
      <c r="BM198" s="64">
        <f t="shared" si="243"/>
        <v>0</v>
      </c>
      <c r="BN198" s="64">
        <f t="shared" si="244"/>
        <v>0</v>
      </c>
      <c r="BO198" s="64">
        <f t="shared" si="245"/>
        <v>0</v>
      </c>
      <c r="BQ198" s="67">
        <f t="shared" si="246"/>
        <v>202.00368065860937</v>
      </c>
      <c r="BR198" s="67">
        <f t="shared" si="247"/>
        <v>202.00368065860937</v>
      </c>
      <c r="BS198" s="67">
        <f t="shared" si="248"/>
        <v>0</v>
      </c>
      <c r="BT198" s="67">
        <f t="shared" si="249"/>
        <v>0</v>
      </c>
      <c r="BU198" s="67">
        <f t="shared" si="250"/>
        <v>0</v>
      </c>
      <c r="BV198" s="67">
        <f t="shared" si="251"/>
        <v>0</v>
      </c>
      <c r="BW198" s="67">
        <f t="shared" si="252"/>
        <v>0</v>
      </c>
      <c r="BX198" s="67">
        <f t="shared" si="253"/>
        <v>0</v>
      </c>
      <c r="BY198" s="67">
        <f t="shared" si="254"/>
        <v>0</v>
      </c>
      <c r="BZ198" s="67">
        <f t="shared" si="255"/>
        <v>0</v>
      </c>
      <c r="CB198" s="70">
        <f t="shared" si="256"/>
        <v>203.58339120964615</v>
      </c>
      <c r="CC198" s="70">
        <f t="shared" si="257"/>
        <v>203.58339120964615</v>
      </c>
      <c r="CD198" s="70">
        <f t="shared" si="258"/>
        <v>0</v>
      </c>
      <c r="CE198" s="70">
        <f t="shared" si="259"/>
        <v>0</v>
      </c>
      <c r="CF198" s="70">
        <f t="shared" si="260"/>
        <v>0</v>
      </c>
      <c r="CG198" s="70">
        <f t="shared" si="261"/>
        <v>0</v>
      </c>
      <c r="CH198" s="70">
        <f t="shared" si="262"/>
        <v>0</v>
      </c>
      <c r="CI198" s="70">
        <f t="shared" si="263"/>
        <v>0</v>
      </c>
      <c r="CJ198" s="70">
        <f t="shared" si="264"/>
        <v>0</v>
      </c>
      <c r="CK198" s="70">
        <f t="shared" si="265"/>
        <v>0</v>
      </c>
      <c r="CL198">
        <f t="shared" si="271"/>
        <v>407.1667824192923</v>
      </c>
      <c r="CM198" s="64">
        <f t="shared" si="272"/>
        <v>201.15146184622782</v>
      </c>
      <c r="CN198" s="64">
        <f t="shared" si="273"/>
        <v>201.15146184622782</v>
      </c>
      <c r="CO198" s="64">
        <f t="shared" si="274"/>
        <v>0</v>
      </c>
      <c r="CP198" s="64">
        <f t="shared" si="275"/>
        <v>0</v>
      </c>
      <c r="CQ198" s="64">
        <f t="shared" si="276"/>
        <v>0</v>
      </c>
      <c r="CR198" s="64">
        <f t="shared" si="277"/>
        <v>0</v>
      </c>
      <c r="CS198" s="64">
        <f t="shared" si="278"/>
        <v>0</v>
      </c>
      <c r="CT198" s="64">
        <f t="shared" si="279"/>
        <v>0</v>
      </c>
      <c r="CU198" s="64">
        <f t="shared" si="280"/>
        <v>0</v>
      </c>
      <c r="CV198" s="64">
        <f t="shared" si="281"/>
        <v>0</v>
      </c>
      <c r="CX198" s="103">
        <f t="shared" si="282"/>
        <v>202.00368065860937</v>
      </c>
      <c r="CY198" s="103">
        <f t="shared" si="283"/>
        <v>202.00368065860937</v>
      </c>
      <c r="CZ198" s="103">
        <f t="shared" si="284"/>
        <v>0</v>
      </c>
      <c r="DA198" s="103">
        <f t="shared" si="285"/>
        <v>0</v>
      </c>
      <c r="DB198" s="103">
        <f t="shared" si="286"/>
        <v>0</v>
      </c>
      <c r="DC198" s="103">
        <f t="shared" si="287"/>
        <v>0</v>
      </c>
      <c r="DD198" s="103">
        <f t="shared" si="288"/>
        <v>0</v>
      </c>
      <c r="DE198" s="103">
        <f t="shared" si="289"/>
        <v>0</v>
      </c>
      <c r="DF198" s="103">
        <f t="shared" si="290"/>
        <v>0</v>
      </c>
      <c r="DG198" s="103">
        <f t="shared" si="291"/>
        <v>0</v>
      </c>
      <c r="DI198" s="70">
        <f t="shared" si="292"/>
        <v>203.58339120964615</v>
      </c>
      <c r="DJ198" s="70">
        <f t="shared" si="293"/>
        <v>203.58339120964615</v>
      </c>
      <c r="DK198" s="70">
        <f t="shared" si="294"/>
        <v>0</v>
      </c>
      <c r="DL198" s="70">
        <f t="shared" si="295"/>
        <v>0</v>
      </c>
      <c r="DM198" s="70">
        <f t="shared" si="296"/>
        <v>0</v>
      </c>
      <c r="DN198" s="70">
        <f t="shared" si="297"/>
        <v>0</v>
      </c>
      <c r="DO198" s="70">
        <f t="shared" si="298"/>
        <v>0</v>
      </c>
      <c r="DP198" s="70">
        <f t="shared" si="299"/>
        <v>0</v>
      </c>
      <c r="DQ198" s="70">
        <f t="shared" si="300"/>
        <v>0</v>
      </c>
      <c r="DR198" s="70">
        <f t="shared" si="301"/>
        <v>0</v>
      </c>
      <c r="DT198">
        <f t="shared" si="302"/>
        <v>22.734016664819162</v>
      </c>
      <c r="DU198">
        <f t="shared" si="303"/>
        <v>25.39846048366968</v>
      </c>
      <c r="DV198">
        <f t="shared" si="304"/>
        <v>28.185291540688144</v>
      </c>
      <c r="DX198">
        <f t="shared" si="305"/>
        <v>1.6421207848622708</v>
      </c>
      <c r="DY198">
        <f t="shared" si="306"/>
        <v>1.6580501523418247</v>
      </c>
      <c r="DZ198">
        <f t="shared" si="307"/>
        <v>1.6760141467411167</v>
      </c>
      <c r="EB198">
        <f t="shared" si="308"/>
        <v>5.3241803158315477</v>
      </c>
      <c r="EC198">
        <f t="shared" si="309"/>
        <v>13.310450789578869</v>
      </c>
      <c r="ED198">
        <f t="shared" si="310"/>
        <v>0</v>
      </c>
      <c r="EE198">
        <f t="shared" si="311"/>
        <v>0</v>
      </c>
      <c r="EF198">
        <f t="shared" si="312"/>
        <v>0</v>
      </c>
      <c r="EG198">
        <f t="shared" si="313"/>
        <v>0</v>
      </c>
      <c r="EH198">
        <f t="shared" si="314"/>
        <v>0</v>
      </c>
      <c r="EI198">
        <f t="shared" si="315"/>
        <v>0</v>
      </c>
      <c r="EJ198">
        <f t="shared" si="316"/>
        <v>0</v>
      </c>
      <c r="EK198">
        <f t="shared" si="317"/>
        <v>0</v>
      </c>
      <c r="EM198">
        <f t="shared" si="318"/>
        <v>5.3492920802681665</v>
      </c>
      <c r="EN198">
        <f t="shared" si="319"/>
        <v>13.373230200670417</v>
      </c>
      <c r="EO198">
        <f t="shared" si="320"/>
        <v>0</v>
      </c>
      <c r="EP198">
        <f t="shared" si="321"/>
        <v>0</v>
      </c>
      <c r="EQ198">
        <f t="shared" si="322"/>
        <v>0</v>
      </c>
      <c r="ER198">
        <f t="shared" si="323"/>
        <v>0</v>
      </c>
      <c r="ES198">
        <f t="shared" si="324"/>
        <v>0</v>
      </c>
      <c r="ET198">
        <f t="shared" si="325"/>
        <v>0</v>
      </c>
      <c r="EU198">
        <f t="shared" si="326"/>
        <v>0</v>
      </c>
      <c r="EV198">
        <f t="shared" si="327"/>
        <v>0</v>
      </c>
      <c r="EX198">
        <f t="shared" si="328"/>
        <v>5.3958244414644971</v>
      </c>
      <c r="EY198">
        <f t="shared" si="329"/>
        <v>13.489561103661243</v>
      </c>
      <c r="EZ198">
        <f t="shared" si="330"/>
        <v>0</v>
      </c>
      <c r="FA198">
        <f t="shared" si="331"/>
        <v>0</v>
      </c>
      <c r="FB198">
        <f t="shared" si="332"/>
        <v>0</v>
      </c>
      <c r="FC198">
        <f t="shared" si="333"/>
        <v>0</v>
      </c>
      <c r="FD198">
        <f t="shared" si="334"/>
        <v>0</v>
      </c>
      <c r="FE198">
        <f t="shared" si="335"/>
        <v>0</v>
      </c>
      <c r="FF198">
        <f t="shared" si="336"/>
        <v>0</v>
      </c>
      <c r="FG198">
        <f t="shared" si="337"/>
        <v>0</v>
      </c>
      <c r="FJ198">
        <f>IF($W$2=0,0,IF(BF198&lt;=0,0,('LED Curve'!$D$19*(BF198/$W$2)^3+'LED Curve'!$D$20*(BF198/$W$2)^2+'LED Curve'!$D$21*(BF198/$W$2)^1+'LED Curve'!$D$22)*$AC$2*$W$2))</f>
        <v>726.91274729714974</v>
      </c>
      <c r="FK198">
        <f>IF($W$3=0,0,IF(BG198&lt;=0,0,('LED Curve'!$D$19*(BG198/$W$3)^3+'LED Curve'!$D$20*(BG198/$W$3)^2+'LED Curve'!$D$21*(BG198/$W$3)^1+'LED Curve'!$D$22)*$AC$3*$W$3))</f>
        <v>1817.2818682428742</v>
      </c>
      <c r="FL198">
        <f>IF($W$4=0,0,IF(BH198&lt;=0,0,('LED Curve'!$D$19*(BH198/$W$4)^3+'LED Curve'!$D$20*(BH198/$W$4)^2+'LED Curve'!$D$21*(BH198/$W$4)^1+'LED Curve'!$D$22)*$AC$4*$W$4))</f>
        <v>0</v>
      </c>
      <c r="FM198">
        <f>IF($W$5=0,0,IF(BI198&lt;=0,0,('LED Curve'!$D$19*(BI198/$W$5)^3+'LED Curve'!$D$20*(BI198/$W$5)^2+'LED Curve'!$D$21*(BI198/$W$5)^1+'LED Curve'!$D$22)*$AC$5*$W$5))</f>
        <v>0</v>
      </c>
      <c r="FN198">
        <f>IF($W$6=0,0,IF(BJ198&lt;=0,0,('LED Curve'!$D$19*(BJ198/$W$6)^3+'LED Curve'!$D$20*(BJ198/$W$6)^2+'LED Curve'!$D$21*(BJ198/$W$6)^1+'LED Curve'!$D$22)*$AC$6*$W$6))</f>
        <v>0</v>
      </c>
      <c r="FO198">
        <f>IF($Z$2=0,0,IF(BK198&lt;=0,0,('LED Curve'!$D$19*(BK198/$Z$2)^3+'LED Curve'!$D$20*(BK198/$Z$2)^2+'LED Curve'!$D$21*(BK198/$Z$2)^1+'LED Curve'!$D$22)*$AE$2*$Z$2))</f>
        <v>0</v>
      </c>
      <c r="FP198">
        <f>IF($Z$3=0,0,IF(BL198&lt;=0,0,('LED Curve'!$D$19*(BL198/$Z$3)^3+'LED Curve'!$D$20*(BL198/$Z$3)^2+'LED Curve'!$D$21*(BL198/$Z$3)^1+'LED Curve'!$D$22)*$AE$3*$Z$3))</f>
        <v>0</v>
      </c>
      <c r="FQ198">
        <f>IF($Z$4=0,0,IF(BM198&lt;=0,0,('LED Curve'!$D$19*(BM198/$Z$4)^3+'LED Curve'!$D$20*(BM198/$Z$4)^2+'LED Curve'!$D$21*(BM198/$Z$4)^1+'LED Curve'!$D$22)*$AE$4*$Z$4))</f>
        <v>0</v>
      </c>
      <c r="FR198">
        <f>IF($Z$5=0,0,IF(BN198&lt;=0,0,('LED Curve'!$D$19*(BN198/$Z$5)^3+'LED Curve'!$D$20*(BN198/$Z$5)^2+'LED Curve'!$D$21*(BN198/$Z$5)^1+'LED Curve'!$D$22)*$AE$5*$Z$5))</f>
        <v>0</v>
      </c>
      <c r="FS198">
        <f>IF($Z$6=0,0,IF(BO198&lt;=0,0,('LED Curve'!$D$19*(BO198/$Z$6)^3+'LED Curve'!$D$20*(BO198/$Z$6)^2+'LED Curve'!$D$21*(BO198/$Z$6)^1+'LED Curve'!$D$22)*$AE$6*$Z$6))</f>
        <v>0</v>
      </c>
      <c r="FU198">
        <f>IF($W$2=0,0,IF(BQ198&lt;=0,0,('LED Curve'!$D$19*(BQ198/$W$2)^3+'LED Curve'!$D$20*(BQ198/$W$2)^2+'LED Curve'!$D$21*(BQ198/$W$2)^1+'LED Curve'!$D$22)*$AC$2*$W$2))</f>
        <v>729.1612063645415</v>
      </c>
      <c r="FV198">
        <f>IF($W$3=0,0,IF(BR198&lt;=0,0,('LED Curve'!$D$19*(BR198/$W$3)^3+'LED Curve'!$D$20*(BR198/$W$3)^2+'LED Curve'!$D$21*(BR198/$W$3)^1+'LED Curve'!$D$22)*$AC$3*$W$3))</f>
        <v>1822.9030159113538</v>
      </c>
      <c r="FW198">
        <f>IF($W$4=0,0,IF(BS198&lt;=0,0,('LED Curve'!$D$19*(BS198/$W$4)^3+'LED Curve'!$D$20*(BS198/$W$4)^2+'LED Curve'!$D$21*(BS198/$W$4)^1+'LED Curve'!$D$22)*$AC$4*$W$4))</f>
        <v>0</v>
      </c>
      <c r="FX198">
        <f>IF($W$5=0,0,IF(BT198&lt;=0,0,('LED Curve'!$D$19*(BT198/$W$5)^3+'LED Curve'!$D$20*(BT198/$W$5)^2+'LED Curve'!$D$21*(BT198/$W$5)^1+'LED Curve'!$D$22)*$AC$5*$W$5))</f>
        <v>0</v>
      </c>
      <c r="FY198">
        <f>IF($W$6=0,0,IF(BU198&lt;=0,0,('LED Curve'!$D$19*(BU198/$W$6)^3+'LED Curve'!$D$20*(BU198/$W$6)^2+'LED Curve'!$D$21*(BU198/$W$6)^1+'LED Curve'!$D$22)*$AC$6*$W$6))</f>
        <v>0</v>
      </c>
      <c r="FZ198">
        <f>IF($Z$2=0,0,IF(BV198&lt;=0,0,('LED Curve'!$D$19*(BV198/$Z$2)^3+'LED Curve'!$D$20*(BV198/$Z$2)^2+'LED Curve'!$D$21*(BV198/$Z$2)^1+'LED Curve'!$D$22)*$AE$2*$Z$2))</f>
        <v>0</v>
      </c>
      <c r="GA198">
        <f>IF($Z$3=0,0,IF(BW198&lt;=0,0,('LED Curve'!$D$19*(BW198/$Z$3)^3+'LED Curve'!$D$20*(BW198/$Z$3)^2+'LED Curve'!$D$21*(BW198/$Z$3)^1+'LED Curve'!$D$22)*$AE$3*$Z$3))</f>
        <v>0</v>
      </c>
      <c r="GB198">
        <f>IF($Z$4=0,0,IF(BX198&lt;=0,0,('LED Curve'!$D$19*(BX198/$Z$4)^3+'LED Curve'!$D$20*(BX198/$Z$4)^2+'LED Curve'!$D$21*(BX198/$Z$4)^1+'LED Curve'!$D$22)*$AE$4*$Z$4))</f>
        <v>0</v>
      </c>
      <c r="GC198">
        <f>IF($Z$5=0,0,IF(BY198&lt;=0,0,('LED Curve'!$D$19*(BY198/$Z$5)^3+'LED Curve'!$D$20*(BY198/$Z$5)^2+'LED Curve'!$D$21*(BY198/$Z$5)^1+'LED Curve'!$D$22)*$AE$5*$Z$5))</f>
        <v>0</v>
      </c>
      <c r="GD198">
        <f>IF($Z$6=0,0,IF(BZ198&lt;=0,0,('LED Curve'!$D$19*(BZ198/$Z$6)^3+'LED Curve'!$D$20*(BZ198/$Z$6)^2+'LED Curve'!$D$21*(BZ198/$Z$6)^1+'LED Curve'!$D$22)*$AE$6*$Z$6))</f>
        <v>0</v>
      </c>
      <c r="GF198">
        <f>IF($W$2=0,0,IF(CB198&lt;=0,0,('LED Curve'!$D$19*(CB198/$W$2)^3+'LED Curve'!$D$20*(CB198/$W$2)^2+'LED Curve'!$D$21*(CB198/$W$2)^1+'LED Curve'!$D$22)*$AC$2*$W$2))</f>
        <v>733.3045469906707</v>
      </c>
      <c r="GG198">
        <f>IF($W$3=0,0,IF(CC198&lt;=0,0,('LED Curve'!$D$19*(CC198/$W$3)^3+'LED Curve'!$D$20*(CC198/$W$3)^2+'LED Curve'!$D$21*(CC198/$W$3)^1+'LED Curve'!$D$22)*$AC$3*$W$3))</f>
        <v>1833.2613674766767</v>
      </c>
      <c r="GH198">
        <f>IF($W$4=0,0,IF(CD198&lt;=0,0,('LED Curve'!$D$19*(CD198/$W$4)^3+'LED Curve'!$D$20*(CD198/$W$4)^2+'LED Curve'!$D$21*(CD198/$W$4)^1+'LED Curve'!$D$22)*$AC$4*$W$4))</f>
        <v>0</v>
      </c>
      <c r="GI198">
        <f>IF($W$5=0,0,IF(CE198&lt;=0,0,('LED Curve'!$D$19*(CE198/$W$5)^3+'LED Curve'!$D$20*(CE198/$W$5)^2+'LED Curve'!$D$21*(CE198/$W$5)^1+'LED Curve'!$D$22)*$AC$5*$W$5))</f>
        <v>0</v>
      </c>
      <c r="GJ198">
        <f>IF($W$6=0,0,IF(CF198&lt;=0,0,('LED Curve'!$D$19*(CF198/$W$6)^3+'LED Curve'!$D$20*(CF198/$W$6)^2+'LED Curve'!$D$21*(CF198/$W$6)^1+'LED Curve'!$D$22)*$AC$6*$W$6))</f>
        <v>0</v>
      </c>
      <c r="GK198">
        <f>IF($Z$2=0,0,IF(CG198&lt;=0,0,('LED Curve'!$D$19*(CG198/$Z$2)^3+'LED Curve'!$D$20*(CG198/$Z$2)^2+'LED Curve'!$D$21*(CG198/$Z$2)^1+'LED Curve'!$D$22)*$AE$2*$Z$2))</f>
        <v>0</v>
      </c>
      <c r="GL198">
        <f>IF($Z$3=0,0,IF(CH198&lt;=0,0,('LED Curve'!$D$19*(CH198/$Z$3)^3+'LED Curve'!$D$20*(CH198/$Z$3)^2+'LED Curve'!$D$21*(CH198/$Z$3)^1+'LED Curve'!$D$22)*$AE$3*$Z$3))</f>
        <v>0</v>
      </c>
      <c r="GM198">
        <f>IF($Z$4=0,0,IF(CI198&lt;=0,0,('LED Curve'!$D$19*(CI198/$Z$4)^3+'LED Curve'!$D$20*(CI198/$Z$4)^2+'LED Curve'!$D$21*(CI198/$Z$4)^1+'LED Curve'!$D$22)*$AE$4*$Z$4))</f>
        <v>0</v>
      </c>
      <c r="GN198">
        <f>IF($Z$5=0,0,IF(CJ198&lt;=0,0,('LED Curve'!$D$19*(CJ198/$Z$5)^3+'LED Curve'!$D$20*(CJ198/$Z$5)^2+'LED Curve'!$D$21*(CJ198/$Z$5)^1+'LED Curve'!$D$22)*$AE$5*$Z$5))</f>
        <v>0</v>
      </c>
      <c r="GO198">
        <f>IF($Z$6=0,0,IF(CK198&lt;=0,0,('LED Curve'!$D$19*(CK198/$Z$6)^3+'LED Curve'!$D$20*(CK198/$Z$6)^2+'LED Curve'!$D$21*(CK198/$Z$6)^1+'LED Curve'!$D$22)*$AE$6*$Z$6))</f>
        <v>0</v>
      </c>
      <c r="GQ198">
        <f t="shared" si="338"/>
        <v>2544.1946155400237</v>
      </c>
      <c r="GR198">
        <f t="shared" si="266"/>
        <v>779.2987301224457</v>
      </c>
      <c r="GS198">
        <f t="shared" si="339"/>
        <v>2552.0642222758952</v>
      </c>
      <c r="GT198">
        <f t="shared" si="267"/>
        <v>243.83830543677959</v>
      </c>
      <c r="GU198">
        <f t="shared" si="340"/>
        <v>2566.5659144673473</v>
      </c>
      <c r="GV198">
        <f t="shared" si="268"/>
        <v>4.4538699090098817</v>
      </c>
    </row>
    <row r="199" spans="1:204" ht="16.899999999999999">
      <c r="A199">
        <v>188</v>
      </c>
      <c r="B199">
        <f t="shared" si="229"/>
        <v>6.1197916666666666E-3</v>
      </c>
      <c r="C199" s="50">
        <f t="shared" si="230"/>
        <v>111.7692180975198</v>
      </c>
      <c r="D199" s="50">
        <f t="shared" si="231"/>
        <v>124.34357566391088</v>
      </c>
      <c r="E199" s="50">
        <f t="shared" si="232"/>
        <v>136.91793323030197</v>
      </c>
      <c r="G199" s="52">
        <f t="shared" si="233"/>
        <v>1.7741145729765047</v>
      </c>
      <c r="H199" s="52">
        <f t="shared" si="234"/>
        <v>1.9737075502208075</v>
      </c>
      <c r="I199" s="52">
        <f t="shared" si="235"/>
        <v>2.1733005274651105</v>
      </c>
      <c r="J199" s="52">
        <f>IF(C199&lt;Calculation!D$19,0,G199)</f>
        <v>1.7741145729765047</v>
      </c>
      <c r="K199" s="52">
        <f>IF(D199&lt;Calculation!D$19,0,H199)</f>
        <v>1.9737075502208075</v>
      </c>
      <c r="L199" s="52">
        <f>IF(E199&lt;Calculation!D$19,0,I199)</f>
        <v>2.1733005274651105</v>
      </c>
      <c r="M199" s="52">
        <f>IF(IF(C199&lt;Calculation!D$19,0,C199*(R$3/(R$2+R$3)))&gt;0,$H$2*SIN(2*PI()*$E$2*B199)+$H$5,0)</f>
        <v>1.7905190674678775</v>
      </c>
      <c r="N199" s="52">
        <f>IF(IF(D199&lt;Calculation!D$19,0,D199*(R$3/(R$2+R$3)))&gt;0,$J$2*SIN(2*PI()*$E$2*B199)+$J$5,0)</f>
        <v>1.7959841379850703</v>
      </c>
      <c r="O199" s="52">
        <f>IF(IF(E199&lt;Calculation!D$19,0,E199*(R$3/(R$2+R$3)))&gt;0,$L$2*SIN(2*PI()*$E$2*B199)+$L$5,0)</f>
        <v>1.8079966341501599</v>
      </c>
      <c r="Q199" s="55">
        <f>(M199/Design!C$43)*10^3</f>
        <v>198.94656305198637</v>
      </c>
      <c r="R199" s="55">
        <f>(N199/Design!C$43)*10^3</f>
        <v>199.55379310945227</v>
      </c>
      <c r="S199" s="55">
        <f>(O199/Design!C$43)*10^3</f>
        <v>200.88851490557332</v>
      </c>
      <c r="U199" s="55">
        <f>(($H$2*SIN(2*PI()*$E$2*B199)+$H$5)/Design!C$43)*10^3</f>
        <v>198.94656305198637</v>
      </c>
      <c r="V199" s="55">
        <f>(($J$2*SIN(2*PI()*$E$2*B199)+$J$5)/Design!C$43)*10^3</f>
        <v>199.55379310945227</v>
      </c>
      <c r="W199" s="55">
        <f>(($L$2*SIN(2*PI()*$E$2*B199)+$L$5)/Design!C$43)*10^3</f>
        <v>200.88851490557332</v>
      </c>
      <c r="Y199" s="99">
        <f>IF(C199&lt;('LED Curve'!$D$14*(U199/$W$2)^3+'LED Curve'!$D$15*(U199/$W$2)^2+'LED Curve'!$D$16*(U199/$W$2)^1+'LED Curve'!$D$17)*$AC$2+((R$5-1)*Design!C$18),0,         ('LED Curve'!$D$14*(U199/$W$2)^3+'LED Curve'!$D$15*(U199/$W$2)^2+'LED Curve'!$D$16*(U199/$W$2)^1+'LED Curve'!$D$17)*$AC$2)</f>
        <v>26.435171913502749</v>
      </c>
      <c r="Z199" s="99">
        <f>IF(Y199=0,0,IF(C199&lt;Y199+('LED Curve'!$D$14*(U199/$W$3)^3+'LED Curve'!$D$15*(U199/$W$3)^2+'LED Curve'!$D$16*(U199/$W$3)^1+'LED Curve'!$D$17)*$AC$3+((R$5-2)*Design!C$18),0,         ('LED Curve'!$D$14*(U199/$W$3)^3+'LED Curve'!$D$15*(U199/$W$3)^2+'LED Curve'!$D$16*(U199/$W$3)^1+'LED Curve'!$D$17)*$AC$3))</f>
        <v>66.087929783756877</v>
      </c>
      <c r="AA199" s="99">
        <f>IF(Z199=0,0,IF(C199&lt;(SUM(Y199:Z199)+('LED Curve'!$D$14*(U199/$W$4)^3+'LED Curve'!$D$15*(U199/$W$4)^2+'LED Curve'!$D$16*(U199/$W$4)^1+'LED Curve'!$D$17)*$AC$4+((R$5-3)*Design!C$18)),0,         ('LED Curve'!$D$14*(U199/$W$4)^3+'LED Curve'!$D$15*(U199/$W$4)^2+'LED Curve'!$D$16*(U199/$W$4)^1+'LED Curve'!$D$17)*$AC$4))</f>
        <v>0</v>
      </c>
      <c r="AB199" s="99">
        <f>IF(AA199=0,0,IF(C199&lt;(SUM(Y199:AA199)+('LED Curve'!$D$14*(U199/$W$5)^3+'LED Curve'!$D$15*(U199/$W$5)^2+'LED Curve'!$D$16*(U199/$W$5)^1+'LED Curve'!$D$17)*$AC$5+((R$5-4)*Design!C$18)),0,         ('LED Curve'!$D$14*(U199/$W$5)^3+'LED Curve'!$D$15*(U199/$W$5)^2+'LED Curve'!$D$16*(U199/$W$5)^1+'LED Curve'!$D$17)*$AC$5))</f>
        <v>0</v>
      </c>
      <c r="AC199" s="99">
        <f>IF(AB199=0,0,IF(C199&lt;(SUM(Y199:AB199)+ ('LED Curve'!$D$14*(U199/$W$6)^3+'LED Curve'!$D$15*(U199/$W$6)^2+'LED Curve'!$D$16*(U199/$W$6)^1+'LED Curve'!$D$17)*$AC$6+((R$5-5)*Design!C$18)),0,         ('LED Curve'!$D$14*(U199/$W$6)^3+'LED Curve'!$D$15*(U199/$W$6)^2+'LED Curve'!$D$16*(U199/$W$6)^1+'LED Curve'!$D$17)*$AC$6))</f>
        <v>0</v>
      </c>
      <c r="AD199" s="99">
        <f>IF(AC199=0,0,IF(C199&lt;(SUM(Y199:AC199)+('LED Curve'!$D$14*(U199/$Z$2)^3+'LED Curve'!$D$15*(U199/$Z$2)^2+'LED Curve'!$D$16*(U199/$Z$2)^1+'LED Curve'!$D$17)*$AE$2+((R$5-6)*Design!C$18)),0,         ('LED Curve'!$D$14*(U199/$Z$2)^3+'LED Curve'!$D$15*(U199/$Z$2)^2+'LED Curve'!$D$16*(U199/$Z$2)^1+'LED Curve'!$D$17)*$AE$2))</f>
        <v>0</v>
      </c>
      <c r="AE199" s="99">
        <f>IF(AD199=0,0,IF(C199&lt;(SUM(Y199:AD199)+('LED Curve'!$D$14*(U199/$Z$3)^3+'LED Curve'!$D$15*(U199/$Z$3)^2+'LED Curve'!$D$16*(U199/$Z$3)^1+'LED Curve'!$D$17)*$AE$3+((R$5-7)*Design!C$18)),0,         ('LED Curve'!$D$14*(U199/$Z$3)^3+'LED Curve'!$D$15*(U199/$Z$3)^2+'LED Curve'!$D$16*(U199/$Z$3)^1+'LED Curve'!$D$17)*$AE$3))</f>
        <v>0</v>
      </c>
      <c r="AF199" s="99">
        <f>IF(AE199=0,0,IF(C199&lt;(SUM(Y199:AE199)+('LED Curve'!$D$14*(U199/$Z$4)^3+'LED Curve'!$D$15*(U199/$Z$4)^2+'LED Curve'!$D$16*(U199/$Z$4)^1+'LED Curve'!$D$17)*$AE$4+((R$5-8)*Design!C$18)),0,         ('LED Curve'!$D$14*(U199/$Z$4)^3+'LED Curve'!$D$15*(U199/$Z$4)^2+'LED Curve'!$D$16*(U199/$Z$4)^1+'LED Curve'!$D$17)*$AE$4))</f>
        <v>0</v>
      </c>
      <c r="AG199" s="99">
        <f>IF(AF199=0,0,IF(C199&lt;(SUM(Y199:AF199)+('LED Curve'!$D$14*(U199/$Z$5)^3+'LED Curve'!$D$15*(U199/$Z$5)^2+'LED Curve'!$D$16*(U199/$Z$5)^1+'LED Curve'!$D$17)*$AE$5+((R$5-9)*Design!C$18)),0,         ('LED Curve'!$D$14*(U199/$Z$5)^3+'LED Curve'!$D$15*(U199/$Z$5)^2+'LED Curve'!$D$16*(U199/$Z$5)^1+'LED Curve'!$D$17)*$AE$5))</f>
        <v>0</v>
      </c>
      <c r="AH199" s="99">
        <f>IF(AG199=0,0,IF(C199&lt;(SUM(Y199:AG199)+('LED Curve'!$D$14*(U199/$Z$6)^3+'LED Curve'!$D$15*(U199/$Z$6)^2+'LED Curve'!$D$16*(U199/$Z$6)^1+'LED Curve'!$D$17)*$AE$6+((R$5-10)*Design!C$18)),0,         ('LED Curve'!$D$14*(U199/$Z$6)^3+'LED Curve'!$D$15*(U199/$Z$6)^2+'LED Curve'!$D$16*(U199/$Z$6)^1+'LED Curve'!$D$17)*$AE$6))</f>
        <v>0</v>
      </c>
      <c r="AI199">
        <f t="shared" si="269"/>
        <v>92.523101697259619</v>
      </c>
      <c r="AJ199" s="57">
        <f>IF(D199&lt;('LED Curve'!$D$14*(V199/$W$2)^3+'LED Curve'!$D$15*(V199/$W$2)^2+'LED Curve'!$D$16*(V199/$W$2)^1+'LED Curve'!$D$17)*$AC$2+((R$5-1)*Design!C$18),0,         ('LED Curve'!$D$14*(V199/$W$2)^3+'LED Curve'!$D$15*(V199/$W$2)^2+'LED Curve'!$D$16*(V199/$W$2)^1+'LED Curve'!$D$17)*$AC$2)</f>
        <v>26.444443100190689</v>
      </c>
      <c r="AK199" s="57">
        <f>IF(AJ199=0,0,IF(D199&lt;AJ199+('LED Curve'!$D$14*(V199/$W$3)^3+'LED Curve'!$D$15*(V199/$W$3)^2+'LED Curve'!$D$16*(V199/$W$3)^1+'LED Curve'!$D$17)*$AC$3+((R$5-1)*Design!C$18),0,         ('LED Curve'!$D$14*(V199/$W$3)^3+'LED Curve'!$D$15*(V199/$W$3)^2+'LED Curve'!$D$16*(V199/$W$3)^1+'LED Curve'!$D$17)*$AC$3))</f>
        <v>66.11110775047672</v>
      </c>
      <c r="AL199" s="57">
        <f>IF(AK199=0,0,IF(D199&lt;(SUM(AJ199:AK199)+('LED Curve'!$D$14*(V199/$W$4)^3+'LED Curve'!$D$15*(V199/$W$4)^2+'LED Curve'!$D$16*(V199/$W$4)^1+'LED Curve'!$D$17)*$AC$4+((R$5-1)*Design!C$18)),0,         ('LED Curve'!$D$14*(V199/$W$4)^3+'LED Curve'!$D$15*(V199/$W$4)^2+'LED Curve'!$D$16*(V199/$W$4)^1+'LED Curve'!$D$17)*$AC$4))</f>
        <v>0</v>
      </c>
      <c r="AM199" s="57">
        <f>IF(AL199=0,0,IF(D199&lt;(SUM(AJ199:AL199)+('LED Curve'!$D$14*(V199/$W$5)^3+'LED Curve'!$D$15*(V199/$W$5)^2+'LED Curve'!$D$16*(V199/$W$5)^1+'LED Curve'!$D$17)*$AC$5+((R$5-1)*Design!C$18)),0,         ('LED Curve'!$D$14*(V199/$W$5)^3+'LED Curve'!$D$15*(V199/$W$5)^2+'LED Curve'!$D$16*(V199/$W$5)^1+'LED Curve'!$D$17)*$AC$5))</f>
        <v>0</v>
      </c>
      <c r="AN199" s="57">
        <f>IF(AM199=0,0,IF(D199&lt;(SUM(AJ199:AM199)+ ('LED Curve'!$D$14*(V199/$W$6)^3+'LED Curve'!$D$15*(V199/$W$6)^2+'LED Curve'!$D$16*(V199/$W$6)^1+'LED Curve'!$D$17)*$AC$6+((R$5-1)*Design!C$18)),0,         ('LED Curve'!$D$14*(V199/$W$6)^3+'LED Curve'!$D$15*(V199/$W$6)^2+'LED Curve'!$D$16*(V199/$W$6)^1+'LED Curve'!$D$17)*$AC$6))</f>
        <v>0</v>
      </c>
      <c r="AO199" s="57">
        <f>IF(AN199=0,0,IF(D199&lt;(SUM(AJ199:AN199)+('LED Curve'!$D$14*(V199/$Z$2)^3+'LED Curve'!$D$15*(V199/$Z$2)^2+'LED Curve'!$D$16*(V199/$Z$2)^1+'LED Curve'!$D$17)*$AE$2+((R$5-1)*Design!C$18)),0,         ('LED Curve'!$D$14*(V199/$Z$2)^3+'LED Curve'!$D$15*(V199/$Z$2)^2+'LED Curve'!$D$16*(V199/$Z$2)^1+'LED Curve'!$D$17)*$AE$2))</f>
        <v>0</v>
      </c>
      <c r="AP199" s="57">
        <f>IF(AO199=0,0,IF(D199&lt;(SUM(AJ199:AO199)+('LED Curve'!$D$14*(V199/$Z$3)^3+'LED Curve'!$D$15*(V199/$Z$3)^2+'LED Curve'!$D$16*(V199/$Z$3)^1+'LED Curve'!$D$17)*$AE$3+((R$5-1)*Design!C$18)),0,         ('LED Curve'!$D$14*(V199/$Z$3)^3+'LED Curve'!$D$15*(V199/$Z$3)^2+'LED Curve'!$D$16*(V199/$Z$3)^1+'LED Curve'!$D$17)*$AE$3))</f>
        <v>0</v>
      </c>
      <c r="AQ199" s="57">
        <f>IF(AP199=0,0,IF(D199&lt;(SUM(AJ199:AP199)+('LED Curve'!$D$14*(V199/$Z$4)^3+'LED Curve'!$D$15*(V199/$Z$4)^2+'LED Curve'!$D$16*(V199/$Z$4)^1+'LED Curve'!$D$17)*$AE$4+((R$5-1)*Design!C$18)),0,         ('LED Curve'!$D$14*(V199/$Z$4)^3+'LED Curve'!$D$15*(V199/$Z$4)^2+'LED Curve'!$D$16*(V199/$Z$4)^1+'LED Curve'!$D$17)*$AE$4))</f>
        <v>0</v>
      </c>
      <c r="AR199" s="57">
        <f>IF(AQ199=0,0,IF(D199&lt;(SUM(AJ199:AQ199)+('LED Curve'!$D$14*(V199/$Z$5)^3+'LED Curve'!$D$15*(V199/$Z$5)^2+'LED Curve'!$D$16*(V199/$Z$5)^1+'LED Curve'!$D$17)*$AE$5+((R$5-1)*Design!C$18)),0,         ('LED Curve'!$D$14*(V199/$Z$5)^3+'LED Curve'!$D$15*(V199/$Z$5)^2+'LED Curve'!$D$16*(V199/$Z$5)^1+'LED Curve'!$D$17)*$AE$5))</f>
        <v>0</v>
      </c>
      <c r="AS199" s="57">
        <f>IF(AR199=0,0,IF(D199&lt;(SUM(AJ199:AR199)+('LED Curve'!$D$14*(V199/$Z$6)^3+'LED Curve'!$D$15*(V199/$Z$6)^2+'LED Curve'!$D$16*(V199/$Z$6)^1+'LED Curve'!$D$17)*$AE$6+((R$5-1)*Design!C$18)),0,         ('LED Curve'!$D$14*(V199/$Z$6)^3+'LED Curve'!$D$15*(V199/$Z$6)^2+'LED Curve'!$D$16*(V199/$Z$6)^1+'LED Curve'!$D$17)*$AE$6))</f>
        <v>0</v>
      </c>
      <c r="AU199" s="59">
        <f>IF(E199&lt;('LED Curve'!$D$14*(W199/$W$2)^3+'LED Curve'!$D$15*(W199/$W$2)^2+'LED Curve'!$D$16*(W199/$W$2)^1+'LED Curve'!$D$17)*$AC$2+((R$5-1)*Design!C$18),0,         ('LED Curve'!$D$14*(W199/$W$2)^3+'LED Curve'!$D$15*(W199/$W$2)^2+'LED Curve'!$D$16*(W199/$W$2)^1+'LED Curve'!$D$17)*$AC$2)</f>
        <v>26.464584771877547</v>
      </c>
      <c r="AV199" s="59">
        <f>IF(AU199=0,0,IF(E199&lt;AU199+('LED Curve'!$D$14*(W199/$W$3)^3+'LED Curve'!$D$15*(W199/$W$3)^2+'LED Curve'!$D$16*(W199/$W$3)^1+'LED Curve'!$D$17)*$AC$3+((R$5-2)*Design!C$18),0,         ('LED Curve'!$D$14*(W199/$W$3)^3+'LED Curve'!$D$15*(W199/$W$3)^2+'LED Curve'!$D$16*(W199/$W$3)^1+'LED Curve'!$D$17)*$AC$3))</f>
        <v>66.161461929693871</v>
      </c>
      <c r="AW199" s="59">
        <f>IF(AV199=0,0,IF(E199&lt;(SUM(AU199:AV199)+('LED Curve'!$D$14*(W199/$W$4)^3+'LED Curve'!$D$15*(W199/$W$4)^2+'LED Curve'!$D$16*(W199/$W$4)^1+'LED Curve'!$D$17)*$AC$4+((R$5-3)*Design!C$18)),0,         ('LED Curve'!$D$14*(W199/$W$4)^3+'LED Curve'!$D$15*(W199/$W$4)^2+'LED Curve'!$D$16*(W199/$W$4)^1+'LED Curve'!$D$17)*$AC$4))</f>
        <v>0</v>
      </c>
      <c r="AX199" s="59">
        <f>IF(AW199=0,0,IF(E199&lt;(SUM(AU199:AW199)+('LED Curve'!$D$14*(W199/$W$5)^3+'LED Curve'!$D$15*(W199/$W$5)^2+'LED Curve'!$D$16*(W199/$W$5)^1+'LED Curve'!$D$17)*$AC$5+((R$5-4)*Design!C$18)),0,         ('LED Curve'!$D$14*(W199/$W$5)^3+'LED Curve'!$D$15*(W199/$W$5)^2+'LED Curve'!$D$16*(W199/$W$5)^1+'LED Curve'!$D$17)*$AC$5))</f>
        <v>0</v>
      </c>
      <c r="AY199" s="59">
        <f>IF(AX199=0,0,IF(E199&lt;(SUM(AU199:AX199)+ ('LED Curve'!$D$14*(W199/$W$6)^3+'LED Curve'!$D$15*(W199/$W$6)^2+'LED Curve'!$D$16*(W199/$W$6)^1+'LED Curve'!$D$17)*$AC$6+((R$5-5)*Design!C$18)),0,         ('LED Curve'!$D$14*(W199/$W$6)^3+'LED Curve'!$D$15*(W199/$W$6)^2+'LED Curve'!$D$16*(W199/$W$6)^1+'LED Curve'!$D$17)*$AC$6))</f>
        <v>0</v>
      </c>
      <c r="AZ199" s="59">
        <f>IF(AY199=0,0,IF(E199&lt;(SUM(AU199:AY199)+('LED Curve'!$D$14*(W199/$Z$2)^3+'LED Curve'!$D$15*(W199/$Z$2)^2+'LED Curve'!$D$16*(W199/$Z$2)^1+'LED Curve'!$D$17)*$AE$2+((R$5-6)*Design!C$18)),0,         ('LED Curve'!$D$14*(W199/$Z$2)^3+'LED Curve'!$D$15*(W199/$Z$2)^2+'LED Curve'!$D$16*(W199/$Z$2)^1+'LED Curve'!$D$17)*$AE$2))</f>
        <v>0</v>
      </c>
      <c r="BA199" s="59">
        <f>IF(AZ199=0,0,IF(E199&lt;(SUM(AU199:AZ199)+('LED Curve'!$D$14*(W199/$Z$3)^3+'LED Curve'!$D$15*(W199/$Z$3)^2+'LED Curve'!$D$16*(W199/$Z$3)^1+'LED Curve'!$D$17)*$AE$3+((R$5-7)*Design!C$18)),0,         ('LED Curve'!$D$14*(W199/$Z$3)^3+'LED Curve'!$D$15*(W199/$Z$3)^2+'LED Curve'!$D$16*(W199/$Z$3)^1+'LED Curve'!$D$17)*$AE$3))</f>
        <v>0</v>
      </c>
      <c r="BB199" s="59">
        <f>IF(BA199=0,0,IF(E199&lt;(SUM(AU199:BA199)+('LED Curve'!$D$14*(W199/$Z$4)^3+'LED Curve'!$D$15*(W199/$Z$4)^2+'LED Curve'!$D$16*(W199/$Z$4)^1+'LED Curve'!$D$17)*$AE$4+((R$5-8)*Design!C$18)),0,         ('LED Curve'!$D$14*(W199/$Z$4)^3+'LED Curve'!$D$15*(W199/$Z$4)^2+'LED Curve'!$D$16*(W199/$Z$4)^1+'LED Curve'!$D$17)*$AE$4))</f>
        <v>0</v>
      </c>
      <c r="BC199" s="59">
        <f>IF(BB199=0,0,IF(E199&lt;(SUM(AU199:BB199)+('LED Curve'!$D$14*(W199/$Z$5)^3+'LED Curve'!$D$15*(W199/$Z$5)^2+'LED Curve'!$D$16*(W199/$Z$5)^1+'LED Curve'!$D$17)*$AE$5+((R$5-9)*Design!C$18)),0,         ('LED Curve'!$D$14*(W199/$Z$5)^3+'LED Curve'!$D$15*(W199/$Z$5)^2+'LED Curve'!$D$16*(W199/$Z$5)^1+'LED Curve'!$D$17)*$AE$5))</f>
        <v>0</v>
      </c>
      <c r="BD199" s="59">
        <f>IF(BC199=0,0,IF(E199&lt;(SUM(AU199:BC199)+('LED Curve'!$D$14*(W199/$Z$6)^3+'LED Curve'!$D$15*(W199/$Z$6)^2+'LED Curve'!$D$16*(W199/$Z$6)^1+'LED Curve'!$D$17)*$AE$6+((R$5-10)*Design!C$18)),0,         ('LED Curve'!$D$14*(W199/$Z$6)^3+'LED Curve'!$D$15*(W199/$Z$6)^2+'LED Curve'!$D$16*(W199/$Z$6)^1+'LED Curve'!$D$17)*$AE$6))</f>
        <v>0</v>
      </c>
      <c r="BE199">
        <f t="shared" si="270"/>
        <v>92.626046701571426</v>
      </c>
      <c r="BF199" s="64">
        <f t="shared" si="236"/>
        <v>198.94656305198637</v>
      </c>
      <c r="BG199" s="64">
        <f t="shared" si="237"/>
        <v>198.94656305198637</v>
      </c>
      <c r="BH199" s="64">
        <f t="shared" si="238"/>
        <v>0</v>
      </c>
      <c r="BI199" s="64">
        <f t="shared" si="239"/>
        <v>0</v>
      </c>
      <c r="BJ199" s="64">
        <f t="shared" si="240"/>
        <v>0</v>
      </c>
      <c r="BK199" s="64">
        <f t="shared" si="241"/>
        <v>0</v>
      </c>
      <c r="BL199" s="64">
        <f t="shared" si="242"/>
        <v>0</v>
      </c>
      <c r="BM199" s="64">
        <f t="shared" si="243"/>
        <v>0</v>
      </c>
      <c r="BN199" s="64">
        <f t="shared" si="244"/>
        <v>0</v>
      </c>
      <c r="BO199" s="64">
        <f t="shared" si="245"/>
        <v>0</v>
      </c>
      <c r="BQ199" s="67">
        <f t="shared" si="246"/>
        <v>199.55379310945227</v>
      </c>
      <c r="BR199" s="67">
        <f t="shared" si="247"/>
        <v>199.55379310945227</v>
      </c>
      <c r="BS199" s="67">
        <f t="shared" si="248"/>
        <v>0</v>
      </c>
      <c r="BT199" s="67">
        <f t="shared" si="249"/>
        <v>0</v>
      </c>
      <c r="BU199" s="67">
        <f t="shared" si="250"/>
        <v>0</v>
      </c>
      <c r="BV199" s="67">
        <f t="shared" si="251"/>
        <v>0</v>
      </c>
      <c r="BW199" s="67">
        <f t="shared" si="252"/>
        <v>0</v>
      </c>
      <c r="BX199" s="67">
        <f t="shared" si="253"/>
        <v>0</v>
      </c>
      <c r="BY199" s="67">
        <f t="shared" si="254"/>
        <v>0</v>
      </c>
      <c r="BZ199" s="67">
        <f t="shared" si="255"/>
        <v>0</v>
      </c>
      <c r="CB199" s="70">
        <f t="shared" si="256"/>
        <v>200.88851490557332</v>
      </c>
      <c r="CC199" s="70">
        <f t="shared" si="257"/>
        <v>200.88851490557332</v>
      </c>
      <c r="CD199" s="70">
        <f t="shared" si="258"/>
        <v>0</v>
      </c>
      <c r="CE199" s="70">
        <f t="shared" si="259"/>
        <v>0</v>
      </c>
      <c r="CF199" s="70">
        <f t="shared" si="260"/>
        <v>0</v>
      </c>
      <c r="CG199" s="70">
        <f t="shared" si="261"/>
        <v>0</v>
      </c>
      <c r="CH199" s="70">
        <f t="shared" si="262"/>
        <v>0</v>
      </c>
      <c r="CI199" s="70">
        <f t="shared" si="263"/>
        <v>0</v>
      </c>
      <c r="CJ199" s="70">
        <f t="shared" si="264"/>
        <v>0</v>
      </c>
      <c r="CK199" s="70">
        <f t="shared" si="265"/>
        <v>0</v>
      </c>
      <c r="CL199">
        <f t="shared" si="271"/>
        <v>401.77702981114663</v>
      </c>
      <c r="CM199" s="64">
        <f t="shared" si="272"/>
        <v>198.94656305198637</v>
      </c>
      <c r="CN199" s="64">
        <f t="shared" si="273"/>
        <v>198.94656305198637</v>
      </c>
      <c r="CO199" s="64">
        <f t="shared" si="274"/>
        <v>0</v>
      </c>
      <c r="CP199" s="64">
        <f t="shared" si="275"/>
        <v>0</v>
      </c>
      <c r="CQ199" s="64">
        <f t="shared" si="276"/>
        <v>0</v>
      </c>
      <c r="CR199" s="64">
        <f t="shared" si="277"/>
        <v>0</v>
      </c>
      <c r="CS199" s="64">
        <f t="shared" si="278"/>
        <v>0</v>
      </c>
      <c r="CT199" s="64">
        <f t="shared" si="279"/>
        <v>0</v>
      </c>
      <c r="CU199" s="64">
        <f t="shared" si="280"/>
        <v>0</v>
      </c>
      <c r="CV199" s="64">
        <f t="shared" si="281"/>
        <v>0</v>
      </c>
      <c r="CX199" s="103">
        <f t="shared" si="282"/>
        <v>199.55379310945227</v>
      </c>
      <c r="CY199" s="103">
        <f t="shared" si="283"/>
        <v>199.55379310945227</v>
      </c>
      <c r="CZ199" s="103">
        <f t="shared" si="284"/>
        <v>0</v>
      </c>
      <c r="DA199" s="103">
        <f t="shared" si="285"/>
        <v>0</v>
      </c>
      <c r="DB199" s="103">
        <f t="shared" si="286"/>
        <v>0</v>
      </c>
      <c r="DC199" s="103">
        <f t="shared" si="287"/>
        <v>0</v>
      </c>
      <c r="DD199" s="103">
        <f t="shared" si="288"/>
        <v>0</v>
      </c>
      <c r="DE199" s="103">
        <f t="shared" si="289"/>
        <v>0</v>
      </c>
      <c r="DF199" s="103">
        <f t="shared" si="290"/>
        <v>0</v>
      </c>
      <c r="DG199" s="103">
        <f t="shared" si="291"/>
        <v>0</v>
      </c>
      <c r="DI199" s="70">
        <f t="shared" si="292"/>
        <v>200.88851490557332</v>
      </c>
      <c r="DJ199" s="70">
        <f t="shared" si="293"/>
        <v>200.88851490557332</v>
      </c>
      <c r="DK199" s="70">
        <f t="shared" si="294"/>
        <v>0</v>
      </c>
      <c r="DL199" s="70">
        <f t="shared" si="295"/>
        <v>0</v>
      </c>
      <c r="DM199" s="70">
        <f t="shared" si="296"/>
        <v>0</v>
      </c>
      <c r="DN199" s="70">
        <f t="shared" si="297"/>
        <v>0</v>
      </c>
      <c r="DO199" s="70">
        <f t="shared" si="298"/>
        <v>0</v>
      </c>
      <c r="DP199" s="70">
        <f t="shared" si="299"/>
        <v>0</v>
      </c>
      <c r="DQ199" s="70">
        <f t="shared" si="300"/>
        <v>0</v>
      </c>
      <c r="DR199" s="70">
        <f t="shared" si="301"/>
        <v>0</v>
      </c>
      <c r="DT199">
        <f t="shared" si="302"/>
        <v>22.236101795509441</v>
      </c>
      <c r="DU199">
        <f t="shared" si="303"/>
        <v>24.813232172525598</v>
      </c>
      <c r="DV199">
        <f t="shared" si="304"/>
        <v>27.505240270575811</v>
      </c>
      <c r="DX199">
        <f t="shared" si="305"/>
        <v>1.6512376018358628</v>
      </c>
      <c r="DY199">
        <f t="shared" si="306"/>
        <v>1.6672002249862792</v>
      </c>
      <c r="DZ199">
        <f t="shared" si="307"/>
        <v>1.6852306289768151</v>
      </c>
      <c r="EB199">
        <f t="shared" si="308"/>
        <v>5.2591865958797746</v>
      </c>
      <c r="EC199">
        <f t="shared" si="309"/>
        <v>13.147966489699437</v>
      </c>
      <c r="ED199">
        <f t="shared" si="310"/>
        <v>0</v>
      </c>
      <c r="EE199">
        <f t="shared" si="311"/>
        <v>0</v>
      </c>
      <c r="EF199">
        <f t="shared" si="312"/>
        <v>0</v>
      </c>
      <c r="EG199">
        <f t="shared" si="313"/>
        <v>0</v>
      </c>
      <c r="EH199">
        <f t="shared" si="314"/>
        <v>0</v>
      </c>
      <c r="EI199">
        <f t="shared" si="315"/>
        <v>0</v>
      </c>
      <c r="EJ199">
        <f t="shared" si="316"/>
        <v>0</v>
      </c>
      <c r="EK199">
        <f t="shared" si="317"/>
        <v>0</v>
      </c>
      <c r="EM199">
        <f t="shared" si="318"/>
        <v>5.2770889273101353</v>
      </c>
      <c r="EN199">
        <f t="shared" si="319"/>
        <v>13.192722318275338</v>
      </c>
      <c r="EO199">
        <f t="shared" si="320"/>
        <v>0</v>
      </c>
      <c r="EP199">
        <f t="shared" si="321"/>
        <v>0</v>
      </c>
      <c r="EQ199">
        <f t="shared" si="322"/>
        <v>0</v>
      </c>
      <c r="ER199">
        <f t="shared" si="323"/>
        <v>0</v>
      </c>
      <c r="ES199">
        <f t="shared" si="324"/>
        <v>0</v>
      </c>
      <c r="ET199">
        <f t="shared" si="325"/>
        <v>0</v>
      </c>
      <c r="EU199">
        <f t="shared" si="326"/>
        <v>0</v>
      </c>
      <c r="EV199">
        <f t="shared" si="327"/>
        <v>0</v>
      </c>
      <c r="EX199">
        <f t="shared" si="328"/>
        <v>5.316431132415131</v>
      </c>
      <c r="EY199">
        <f t="shared" si="329"/>
        <v>13.291077831037828</v>
      </c>
      <c r="EZ199">
        <f t="shared" si="330"/>
        <v>0</v>
      </c>
      <c r="FA199">
        <f t="shared" si="331"/>
        <v>0</v>
      </c>
      <c r="FB199">
        <f t="shared" si="332"/>
        <v>0</v>
      </c>
      <c r="FC199">
        <f t="shared" si="333"/>
        <v>0</v>
      </c>
      <c r="FD199">
        <f t="shared" si="334"/>
        <v>0</v>
      </c>
      <c r="FE199">
        <f t="shared" si="335"/>
        <v>0</v>
      </c>
      <c r="FF199">
        <f t="shared" si="336"/>
        <v>0</v>
      </c>
      <c r="FG199">
        <f t="shared" si="337"/>
        <v>0</v>
      </c>
      <c r="FJ199">
        <f>IF($W$2=0,0,IF(BF199&lt;=0,0,('LED Curve'!$D$19*(BF199/$W$2)^3+'LED Curve'!$D$20*(BF199/$W$2)^2+'LED Curve'!$D$21*(BF199/$W$2)^1+'LED Curve'!$D$22)*$AC$2*$W$2))</f>
        <v>721.05267409295459</v>
      </c>
      <c r="FK199">
        <f>IF($W$3=0,0,IF(BG199&lt;=0,0,('LED Curve'!$D$19*(BG199/$W$3)^3+'LED Curve'!$D$20*(BG199/$W$3)^2+'LED Curve'!$D$21*(BG199/$W$3)^1+'LED Curve'!$D$22)*$AC$3*$W$3))</f>
        <v>1802.6316852323864</v>
      </c>
      <c r="FL199">
        <f>IF($W$4=0,0,IF(BH199&lt;=0,0,('LED Curve'!$D$19*(BH199/$W$4)^3+'LED Curve'!$D$20*(BH199/$W$4)^2+'LED Curve'!$D$21*(BH199/$W$4)^1+'LED Curve'!$D$22)*$AC$4*$W$4))</f>
        <v>0</v>
      </c>
      <c r="FM199">
        <f>IF($W$5=0,0,IF(BI199&lt;=0,0,('LED Curve'!$D$19*(BI199/$W$5)^3+'LED Curve'!$D$20*(BI199/$W$5)^2+'LED Curve'!$D$21*(BI199/$W$5)^1+'LED Curve'!$D$22)*$AC$5*$W$5))</f>
        <v>0</v>
      </c>
      <c r="FN199">
        <f>IF($W$6=0,0,IF(BJ199&lt;=0,0,('LED Curve'!$D$19*(BJ199/$W$6)^3+'LED Curve'!$D$20*(BJ199/$W$6)^2+'LED Curve'!$D$21*(BJ199/$W$6)^1+'LED Curve'!$D$22)*$AC$6*$W$6))</f>
        <v>0</v>
      </c>
      <c r="FO199">
        <f>IF($Z$2=0,0,IF(BK199&lt;=0,0,('LED Curve'!$D$19*(BK199/$Z$2)^3+'LED Curve'!$D$20*(BK199/$Z$2)^2+'LED Curve'!$D$21*(BK199/$Z$2)^1+'LED Curve'!$D$22)*$AE$2*$Z$2))</f>
        <v>0</v>
      </c>
      <c r="FP199">
        <f>IF($Z$3=0,0,IF(BL199&lt;=0,0,('LED Curve'!$D$19*(BL199/$Z$3)^3+'LED Curve'!$D$20*(BL199/$Z$3)^2+'LED Curve'!$D$21*(BL199/$Z$3)^1+'LED Curve'!$D$22)*$AE$3*$Z$3))</f>
        <v>0</v>
      </c>
      <c r="FQ199">
        <f>IF($Z$4=0,0,IF(BM199&lt;=0,0,('LED Curve'!$D$19*(BM199/$Z$4)^3+'LED Curve'!$D$20*(BM199/$Z$4)^2+'LED Curve'!$D$21*(BM199/$Z$4)^1+'LED Curve'!$D$22)*$AE$4*$Z$4))</f>
        <v>0</v>
      </c>
      <c r="FR199">
        <f>IF($Z$5=0,0,IF(BN199&lt;=0,0,('LED Curve'!$D$19*(BN199/$Z$5)^3+'LED Curve'!$D$20*(BN199/$Z$5)^2+'LED Curve'!$D$21*(BN199/$Z$5)^1+'LED Curve'!$D$22)*$AE$5*$Z$5))</f>
        <v>0</v>
      </c>
      <c r="FS199">
        <f>IF($Z$6=0,0,IF(BO199&lt;=0,0,('LED Curve'!$D$19*(BO199/$Z$6)^3+'LED Curve'!$D$20*(BO199/$Z$6)^2+'LED Curve'!$D$21*(BO199/$Z$6)^1+'LED Curve'!$D$22)*$AE$6*$Z$6))</f>
        <v>0</v>
      </c>
      <c r="FU199">
        <f>IF($W$2=0,0,IF(BQ199&lt;=0,0,('LED Curve'!$D$19*(BQ199/$W$2)^3+'LED Curve'!$D$20*(BQ199/$W$2)^2+'LED Curve'!$D$21*(BQ199/$W$2)^1+'LED Curve'!$D$22)*$AC$2*$W$2))</f>
        <v>722.67267712160037</v>
      </c>
      <c r="FV199">
        <f>IF($W$3=0,0,IF(BR199&lt;=0,0,('LED Curve'!$D$19*(BR199/$W$3)^3+'LED Curve'!$D$20*(BR199/$W$3)^2+'LED Curve'!$D$21*(BR199/$W$3)^1+'LED Curve'!$D$22)*$AC$3*$W$3))</f>
        <v>1806.6816928040009</v>
      </c>
      <c r="FW199">
        <f>IF($W$4=0,0,IF(BS199&lt;=0,0,('LED Curve'!$D$19*(BS199/$W$4)^3+'LED Curve'!$D$20*(BS199/$W$4)^2+'LED Curve'!$D$21*(BS199/$W$4)^1+'LED Curve'!$D$22)*$AC$4*$W$4))</f>
        <v>0</v>
      </c>
      <c r="FX199">
        <f>IF($W$5=0,0,IF(BT199&lt;=0,0,('LED Curve'!$D$19*(BT199/$W$5)^3+'LED Curve'!$D$20*(BT199/$W$5)^2+'LED Curve'!$D$21*(BT199/$W$5)^1+'LED Curve'!$D$22)*$AC$5*$W$5))</f>
        <v>0</v>
      </c>
      <c r="FY199">
        <f>IF($W$6=0,0,IF(BU199&lt;=0,0,('LED Curve'!$D$19*(BU199/$W$6)^3+'LED Curve'!$D$20*(BU199/$W$6)^2+'LED Curve'!$D$21*(BU199/$W$6)^1+'LED Curve'!$D$22)*$AC$6*$W$6))</f>
        <v>0</v>
      </c>
      <c r="FZ199">
        <f>IF($Z$2=0,0,IF(BV199&lt;=0,0,('LED Curve'!$D$19*(BV199/$Z$2)^3+'LED Curve'!$D$20*(BV199/$Z$2)^2+'LED Curve'!$D$21*(BV199/$Z$2)^1+'LED Curve'!$D$22)*$AE$2*$Z$2))</f>
        <v>0</v>
      </c>
      <c r="GA199">
        <f>IF($Z$3=0,0,IF(BW199&lt;=0,0,('LED Curve'!$D$19*(BW199/$Z$3)^3+'LED Curve'!$D$20*(BW199/$Z$3)^2+'LED Curve'!$D$21*(BW199/$Z$3)^1+'LED Curve'!$D$22)*$AE$3*$Z$3))</f>
        <v>0</v>
      </c>
      <c r="GB199">
        <f>IF($Z$4=0,0,IF(BX199&lt;=0,0,('LED Curve'!$D$19*(BX199/$Z$4)^3+'LED Curve'!$D$20*(BX199/$Z$4)^2+'LED Curve'!$D$21*(BX199/$Z$4)^1+'LED Curve'!$D$22)*$AE$4*$Z$4))</f>
        <v>0</v>
      </c>
      <c r="GC199">
        <f>IF($Z$5=0,0,IF(BY199&lt;=0,0,('LED Curve'!$D$19*(BY199/$Z$5)^3+'LED Curve'!$D$20*(BY199/$Z$5)^2+'LED Curve'!$D$21*(BY199/$Z$5)^1+'LED Curve'!$D$22)*$AE$5*$Z$5))</f>
        <v>0</v>
      </c>
      <c r="GD199">
        <f>IF($Z$6=0,0,IF(BZ199&lt;=0,0,('LED Curve'!$D$19*(BZ199/$Z$6)^3+'LED Curve'!$D$20*(BZ199/$Z$6)^2+'LED Curve'!$D$21*(BZ199/$Z$6)^1+'LED Curve'!$D$22)*$AE$6*$Z$6))</f>
        <v>0</v>
      </c>
      <c r="GF199">
        <f>IF($W$2=0,0,IF(CB199&lt;=0,0,('LED Curve'!$D$19*(CB199/$W$2)^3+'LED Curve'!$D$20*(CB199/$W$2)^2+'LED Curve'!$D$21*(CB199/$W$2)^1+'LED Curve'!$D$22)*$AC$2*$W$2))</f>
        <v>726.2171345702518</v>
      </c>
      <c r="GG199">
        <f>IF($W$3=0,0,IF(CC199&lt;=0,0,('LED Curve'!$D$19*(CC199/$W$3)^3+'LED Curve'!$D$20*(CC199/$W$3)^2+'LED Curve'!$D$21*(CC199/$W$3)^1+'LED Curve'!$D$22)*$AC$3*$W$3))</f>
        <v>1815.5428364256295</v>
      </c>
      <c r="GH199">
        <f>IF($W$4=0,0,IF(CD199&lt;=0,0,('LED Curve'!$D$19*(CD199/$W$4)^3+'LED Curve'!$D$20*(CD199/$W$4)^2+'LED Curve'!$D$21*(CD199/$W$4)^1+'LED Curve'!$D$22)*$AC$4*$W$4))</f>
        <v>0</v>
      </c>
      <c r="GI199">
        <f>IF($W$5=0,0,IF(CE199&lt;=0,0,('LED Curve'!$D$19*(CE199/$W$5)^3+'LED Curve'!$D$20*(CE199/$W$5)^2+'LED Curve'!$D$21*(CE199/$W$5)^1+'LED Curve'!$D$22)*$AC$5*$W$5))</f>
        <v>0</v>
      </c>
      <c r="GJ199">
        <f>IF($W$6=0,0,IF(CF199&lt;=0,0,('LED Curve'!$D$19*(CF199/$W$6)^3+'LED Curve'!$D$20*(CF199/$W$6)^2+'LED Curve'!$D$21*(CF199/$W$6)^1+'LED Curve'!$D$22)*$AC$6*$W$6))</f>
        <v>0</v>
      </c>
      <c r="GK199">
        <f>IF($Z$2=0,0,IF(CG199&lt;=0,0,('LED Curve'!$D$19*(CG199/$Z$2)^3+'LED Curve'!$D$20*(CG199/$Z$2)^2+'LED Curve'!$D$21*(CG199/$Z$2)^1+'LED Curve'!$D$22)*$AE$2*$Z$2))</f>
        <v>0</v>
      </c>
      <c r="GL199">
        <f>IF($Z$3=0,0,IF(CH199&lt;=0,0,('LED Curve'!$D$19*(CH199/$Z$3)^3+'LED Curve'!$D$20*(CH199/$Z$3)^2+'LED Curve'!$D$21*(CH199/$Z$3)^1+'LED Curve'!$D$22)*$AE$3*$Z$3))</f>
        <v>0</v>
      </c>
      <c r="GM199">
        <f>IF($Z$4=0,0,IF(CI199&lt;=0,0,('LED Curve'!$D$19*(CI199/$Z$4)^3+'LED Curve'!$D$20*(CI199/$Z$4)^2+'LED Curve'!$D$21*(CI199/$Z$4)^1+'LED Curve'!$D$22)*$AE$4*$Z$4))</f>
        <v>0</v>
      </c>
      <c r="GN199">
        <f>IF($Z$5=0,0,IF(CJ199&lt;=0,0,('LED Curve'!$D$19*(CJ199/$Z$5)^3+'LED Curve'!$D$20*(CJ199/$Z$5)^2+'LED Curve'!$D$21*(CJ199/$Z$5)^1+'LED Curve'!$D$22)*$AE$5*$Z$5))</f>
        <v>0</v>
      </c>
      <c r="GO199">
        <f>IF($Z$6=0,0,IF(CK199&lt;=0,0,('LED Curve'!$D$19*(CK199/$Z$6)^3+'LED Curve'!$D$20*(CK199/$Z$6)^2+'LED Curve'!$D$21*(CK199/$Z$6)^1+'LED Curve'!$D$22)*$AE$6*$Z$6))</f>
        <v>0</v>
      </c>
      <c r="GQ199">
        <f t="shared" si="338"/>
        <v>2523.6843593253411</v>
      </c>
      <c r="GR199">
        <f t="shared" si="266"/>
        <v>758.78847390776309</v>
      </c>
      <c r="GS199">
        <f t="shared" si="339"/>
        <v>2529.3543699256015</v>
      </c>
      <c r="GT199">
        <f t="shared" si="267"/>
        <v>221.12845308648593</v>
      </c>
      <c r="GU199">
        <f t="shared" si="340"/>
        <v>2541.7599709958813</v>
      </c>
      <c r="GV199">
        <f t="shared" si="268"/>
        <v>0</v>
      </c>
    </row>
    <row r="200" spans="1:204" ht="16.899999999999999">
      <c r="A200">
        <v>189</v>
      </c>
      <c r="B200">
        <f t="shared" si="229"/>
        <v>6.1523437499999998E-3</v>
      </c>
      <c r="C200" s="50">
        <f t="shared" si="230"/>
        <v>110.50199761320854</v>
      </c>
      <c r="D200" s="50">
        <f t="shared" si="231"/>
        <v>122.93555290356505</v>
      </c>
      <c r="E200" s="50">
        <f t="shared" si="232"/>
        <v>135.36910819392156</v>
      </c>
      <c r="G200" s="52">
        <f t="shared" si="233"/>
        <v>1.7539999621144213</v>
      </c>
      <c r="H200" s="52">
        <f t="shared" si="234"/>
        <v>1.9513579825962706</v>
      </c>
      <c r="I200" s="52">
        <f t="shared" si="235"/>
        <v>2.1487160030781198</v>
      </c>
      <c r="J200" s="52">
        <f>IF(C200&lt;Calculation!D$19,0,G200)</f>
        <v>1.7539999621144213</v>
      </c>
      <c r="K200" s="52">
        <f>IF(D200&lt;Calculation!D$19,0,H200)</f>
        <v>1.9513579825962706</v>
      </c>
      <c r="L200" s="52">
        <f>IF(E200&lt;Calculation!D$19,0,I200)</f>
        <v>2.1487160030781198</v>
      </c>
      <c r="M200" s="52">
        <f>IF(IF(C200&lt;Calculation!D$19,0,C200*(R$3/(R$2+R$3)))&gt;0,$H$2*SIN(2*PI()*$E$2*B200)+$H$5,0)</f>
        <v>1.7704044566057942</v>
      </c>
      <c r="N200" s="52">
        <f>IF(IF(D200&lt;Calculation!D$19,0,D200*(R$3/(R$2+R$3)))&gt;0,$J$2*SIN(2*PI()*$E$2*B200)+$J$5,0)</f>
        <v>1.7736345703605332</v>
      </c>
      <c r="O200" s="52">
        <f>IF(IF(E200&lt;Calculation!D$19,0,E200*(R$3/(R$2+R$3)))&gt;0,$L$2*SIN(2*PI()*$E$2*B200)+$L$5,0)</f>
        <v>1.7834121097631688</v>
      </c>
      <c r="Q200" s="55">
        <f>(M200/Design!C$43)*10^3</f>
        <v>196.71160628953268</v>
      </c>
      <c r="R200" s="55">
        <f>(N200/Design!C$43)*10^3</f>
        <v>197.07050781783704</v>
      </c>
      <c r="S200" s="55">
        <f>(O200/Design!C$43)*10^3</f>
        <v>198.15690108479652</v>
      </c>
      <c r="U200" s="55">
        <f>(($H$2*SIN(2*PI()*$E$2*B200)+$H$5)/Design!C$43)*10^3</f>
        <v>196.71160628953268</v>
      </c>
      <c r="V200" s="55">
        <f>(($J$2*SIN(2*PI()*$E$2*B200)+$J$5)/Design!C$43)*10^3</f>
        <v>197.07050781783704</v>
      </c>
      <c r="W200" s="55">
        <f>(($L$2*SIN(2*PI()*$E$2*B200)+$L$5)/Design!C$43)*10^3</f>
        <v>198.15690108479652</v>
      </c>
      <c r="Y200" s="99">
        <f>IF(C200&lt;('LED Curve'!$D$14*(U200/$W$2)^3+'LED Curve'!$D$15*(U200/$W$2)^2+'LED Curve'!$D$16*(U200/$W$2)^1+'LED Curve'!$D$17)*$AC$2+((R$5-1)*Design!C$18),0,         ('LED Curve'!$D$14*(U200/$W$2)^3+'LED Curve'!$D$15*(U200/$W$2)^2+'LED Curve'!$D$16*(U200/$W$2)^1+'LED Curve'!$D$17)*$AC$2)</f>
        <v>26.400474874114124</v>
      </c>
      <c r="Z200" s="99">
        <f>IF(Y200=0,0,IF(C200&lt;Y200+('LED Curve'!$D$14*(U200/$W$3)^3+'LED Curve'!$D$15*(U200/$W$3)^2+'LED Curve'!$D$16*(U200/$W$3)^1+'LED Curve'!$D$17)*$AC$3+((R$5-2)*Design!C$18),0,         ('LED Curve'!$D$14*(U200/$W$3)^3+'LED Curve'!$D$15*(U200/$W$3)^2+'LED Curve'!$D$16*(U200/$W$3)^1+'LED Curve'!$D$17)*$AC$3))</f>
        <v>66.001187185285318</v>
      </c>
      <c r="AA200" s="99">
        <f>IF(Z200=0,0,IF(C200&lt;(SUM(Y200:Z200)+('LED Curve'!$D$14*(U200/$W$4)^3+'LED Curve'!$D$15*(U200/$W$4)^2+'LED Curve'!$D$16*(U200/$W$4)^1+'LED Curve'!$D$17)*$AC$4+((R$5-3)*Design!C$18)),0,         ('LED Curve'!$D$14*(U200/$W$4)^3+'LED Curve'!$D$15*(U200/$W$4)^2+'LED Curve'!$D$16*(U200/$W$4)^1+'LED Curve'!$D$17)*$AC$4))</f>
        <v>0</v>
      </c>
      <c r="AB200" s="99">
        <f>IF(AA200=0,0,IF(C200&lt;(SUM(Y200:AA200)+('LED Curve'!$D$14*(U200/$W$5)^3+'LED Curve'!$D$15*(U200/$W$5)^2+'LED Curve'!$D$16*(U200/$W$5)^1+'LED Curve'!$D$17)*$AC$5+((R$5-4)*Design!C$18)),0,         ('LED Curve'!$D$14*(U200/$W$5)^3+'LED Curve'!$D$15*(U200/$W$5)^2+'LED Curve'!$D$16*(U200/$W$5)^1+'LED Curve'!$D$17)*$AC$5))</f>
        <v>0</v>
      </c>
      <c r="AC200" s="99">
        <f>IF(AB200=0,0,IF(C200&lt;(SUM(Y200:AB200)+ ('LED Curve'!$D$14*(U200/$W$6)^3+'LED Curve'!$D$15*(U200/$W$6)^2+'LED Curve'!$D$16*(U200/$W$6)^1+'LED Curve'!$D$17)*$AC$6+((R$5-5)*Design!C$18)),0,         ('LED Curve'!$D$14*(U200/$W$6)^3+'LED Curve'!$D$15*(U200/$W$6)^2+'LED Curve'!$D$16*(U200/$W$6)^1+'LED Curve'!$D$17)*$AC$6))</f>
        <v>0</v>
      </c>
      <c r="AD200" s="99">
        <f>IF(AC200=0,0,IF(C200&lt;(SUM(Y200:AC200)+('LED Curve'!$D$14*(U200/$Z$2)^3+'LED Curve'!$D$15*(U200/$Z$2)^2+'LED Curve'!$D$16*(U200/$Z$2)^1+'LED Curve'!$D$17)*$AE$2+((R$5-6)*Design!C$18)),0,         ('LED Curve'!$D$14*(U200/$Z$2)^3+'LED Curve'!$D$15*(U200/$Z$2)^2+'LED Curve'!$D$16*(U200/$Z$2)^1+'LED Curve'!$D$17)*$AE$2))</f>
        <v>0</v>
      </c>
      <c r="AE200" s="99">
        <f>IF(AD200=0,0,IF(C200&lt;(SUM(Y200:AD200)+('LED Curve'!$D$14*(U200/$Z$3)^3+'LED Curve'!$D$15*(U200/$Z$3)^2+'LED Curve'!$D$16*(U200/$Z$3)^1+'LED Curve'!$D$17)*$AE$3+((R$5-7)*Design!C$18)),0,         ('LED Curve'!$D$14*(U200/$Z$3)^3+'LED Curve'!$D$15*(U200/$Z$3)^2+'LED Curve'!$D$16*(U200/$Z$3)^1+'LED Curve'!$D$17)*$AE$3))</f>
        <v>0</v>
      </c>
      <c r="AF200" s="99">
        <f>IF(AE200=0,0,IF(C200&lt;(SUM(Y200:AE200)+('LED Curve'!$D$14*(U200/$Z$4)^3+'LED Curve'!$D$15*(U200/$Z$4)^2+'LED Curve'!$D$16*(U200/$Z$4)^1+'LED Curve'!$D$17)*$AE$4+((R$5-8)*Design!C$18)),0,         ('LED Curve'!$D$14*(U200/$Z$4)^3+'LED Curve'!$D$15*(U200/$Z$4)^2+'LED Curve'!$D$16*(U200/$Z$4)^1+'LED Curve'!$D$17)*$AE$4))</f>
        <v>0</v>
      </c>
      <c r="AG200" s="99">
        <f>IF(AF200=0,0,IF(C200&lt;(SUM(Y200:AF200)+('LED Curve'!$D$14*(U200/$Z$5)^3+'LED Curve'!$D$15*(U200/$Z$5)^2+'LED Curve'!$D$16*(U200/$Z$5)^1+'LED Curve'!$D$17)*$AE$5+((R$5-9)*Design!C$18)),0,         ('LED Curve'!$D$14*(U200/$Z$5)^3+'LED Curve'!$D$15*(U200/$Z$5)^2+'LED Curve'!$D$16*(U200/$Z$5)^1+'LED Curve'!$D$17)*$AE$5))</f>
        <v>0</v>
      </c>
      <c r="AH200" s="99">
        <f>IF(AG200=0,0,IF(C200&lt;(SUM(Y200:AG200)+('LED Curve'!$D$14*(U200/$Z$6)^3+'LED Curve'!$D$15*(U200/$Z$6)^2+'LED Curve'!$D$16*(U200/$Z$6)^1+'LED Curve'!$D$17)*$AE$6+((R$5-10)*Design!C$18)),0,         ('LED Curve'!$D$14*(U200/$Z$6)^3+'LED Curve'!$D$15*(U200/$Z$6)^2+'LED Curve'!$D$16*(U200/$Z$6)^1+'LED Curve'!$D$17)*$AE$6))</f>
        <v>0</v>
      </c>
      <c r="AI200">
        <f t="shared" si="269"/>
        <v>92.401662059399442</v>
      </c>
      <c r="AJ200" s="57">
        <f>IF(D200&lt;('LED Curve'!$D$14*(V200/$W$2)^3+'LED Curve'!$D$15*(V200/$W$2)^2+'LED Curve'!$D$16*(V200/$W$2)^1+'LED Curve'!$D$17)*$AC$2+((R$5-1)*Design!C$18),0,         ('LED Curve'!$D$14*(V200/$W$2)^3+'LED Curve'!$D$15*(V200/$W$2)^2+'LED Curve'!$D$16*(V200/$W$2)^1+'LED Curve'!$D$17)*$AC$2)</f>
        <v>26.406107102859096</v>
      </c>
      <c r="AK200" s="57">
        <f>IF(AJ200=0,0,IF(D200&lt;AJ200+('LED Curve'!$D$14*(V200/$W$3)^3+'LED Curve'!$D$15*(V200/$W$3)^2+'LED Curve'!$D$16*(V200/$W$3)^1+'LED Curve'!$D$17)*$AC$3+((R$5-1)*Design!C$18),0,         ('LED Curve'!$D$14*(V200/$W$3)^3+'LED Curve'!$D$15*(V200/$W$3)^2+'LED Curve'!$D$16*(V200/$W$3)^1+'LED Curve'!$D$17)*$AC$3))</f>
        <v>66.01526775714774</v>
      </c>
      <c r="AL200" s="57">
        <f>IF(AK200=0,0,IF(D200&lt;(SUM(AJ200:AK200)+('LED Curve'!$D$14*(V200/$W$4)^3+'LED Curve'!$D$15*(V200/$W$4)^2+'LED Curve'!$D$16*(V200/$W$4)^1+'LED Curve'!$D$17)*$AC$4+((R$5-1)*Design!C$18)),0,         ('LED Curve'!$D$14*(V200/$W$4)^3+'LED Curve'!$D$15*(V200/$W$4)^2+'LED Curve'!$D$16*(V200/$W$4)^1+'LED Curve'!$D$17)*$AC$4))</f>
        <v>0</v>
      </c>
      <c r="AM200" s="57">
        <f>IF(AL200=0,0,IF(D200&lt;(SUM(AJ200:AL200)+('LED Curve'!$D$14*(V200/$W$5)^3+'LED Curve'!$D$15*(V200/$W$5)^2+'LED Curve'!$D$16*(V200/$W$5)^1+'LED Curve'!$D$17)*$AC$5+((R$5-1)*Design!C$18)),0,         ('LED Curve'!$D$14*(V200/$W$5)^3+'LED Curve'!$D$15*(V200/$W$5)^2+'LED Curve'!$D$16*(V200/$W$5)^1+'LED Curve'!$D$17)*$AC$5))</f>
        <v>0</v>
      </c>
      <c r="AN200" s="57">
        <f>IF(AM200=0,0,IF(D200&lt;(SUM(AJ200:AM200)+ ('LED Curve'!$D$14*(V200/$W$6)^3+'LED Curve'!$D$15*(V200/$W$6)^2+'LED Curve'!$D$16*(V200/$W$6)^1+'LED Curve'!$D$17)*$AC$6+((R$5-1)*Design!C$18)),0,         ('LED Curve'!$D$14*(V200/$W$6)^3+'LED Curve'!$D$15*(V200/$W$6)^2+'LED Curve'!$D$16*(V200/$W$6)^1+'LED Curve'!$D$17)*$AC$6))</f>
        <v>0</v>
      </c>
      <c r="AO200" s="57">
        <f>IF(AN200=0,0,IF(D200&lt;(SUM(AJ200:AN200)+('LED Curve'!$D$14*(V200/$Z$2)^3+'LED Curve'!$D$15*(V200/$Z$2)^2+'LED Curve'!$D$16*(V200/$Z$2)^1+'LED Curve'!$D$17)*$AE$2+((R$5-1)*Design!C$18)),0,         ('LED Curve'!$D$14*(V200/$Z$2)^3+'LED Curve'!$D$15*(V200/$Z$2)^2+'LED Curve'!$D$16*(V200/$Z$2)^1+'LED Curve'!$D$17)*$AE$2))</f>
        <v>0</v>
      </c>
      <c r="AP200" s="57">
        <f>IF(AO200=0,0,IF(D200&lt;(SUM(AJ200:AO200)+('LED Curve'!$D$14*(V200/$Z$3)^3+'LED Curve'!$D$15*(V200/$Z$3)^2+'LED Curve'!$D$16*(V200/$Z$3)^1+'LED Curve'!$D$17)*$AE$3+((R$5-1)*Design!C$18)),0,         ('LED Curve'!$D$14*(V200/$Z$3)^3+'LED Curve'!$D$15*(V200/$Z$3)^2+'LED Curve'!$D$16*(V200/$Z$3)^1+'LED Curve'!$D$17)*$AE$3))</f>
        <v>0</v>
      </c>
      <c r="AQ200" s="57">
        <f>IF(AP200=0,0,IF(D200&lt;(SUM(AJ200:AP200)+('LED Curve'!$D$14*(V200/$Z$4)^3+'LED Curve'!$D$15*(V200/$Z$4)^2+'LED Curve'!$D$16*(V200/$Z$4)^1+'LED Curve'!$D$17)*$AE$4+((R$5-1)*Design!C$18)),0,         ('LED Curve'!$D$14*(V200/$Z$4)^3+'LED Curve'!$D$15*(V200/$Z$4)^2+'LED Curve'!$D$16*(V200/$Z$4)^1+'LED Curve'!$D$17)*$AE$4))</f>
        <v>0</v>
      </c>
      <c r="AR200" s="57">
        <f>IF(AQ200=0,0,IF(D200&lt;(SUM(AJ200:AQ200)+('LED Curve'!$D$14*(V200/$Z$5)^3+'LED Curve'!$D$15*(V200/$Z$5)^2+'LED Curve'!$D$16*(V200/$Z$5)^1+'LED Curve'!$D$17)*$AE$5+((R$5-1)*Design!C$18)),0,         ('LED Curve'!$D$14*(V200/$Z$5)^3+'LED Curve'!$D$15*(V200/$Z$5)^2+'LED Curve'!$D$16*(V200/$Z$5)^1+'LED Curve'!$D$17)*$AE$5))</f>
        <v>0</v>
      </c>
      <c r="AS200" s="57">
        <f>IF(AR200=0,0,IF(D200&lt;(SUM(AJ200:AR200)+('LED Curve'!$D$14*(V200/$Z$6)^3+'LED Curve'!$D$15*(V200/$Z$6)^2+'LED Curve'!$D$16*(V200/$Z$6)^1+'LED Curve'!$D$17)*$AE$6+((R$5-1)*Design!C$18)),0,         ('LED Curve'!$D$14*(V200/$Z$6)^3+'LED Curve'!$D$15*(V200/$Z$6)^2+'LED Curve'!$D$16*(V200/$Z$6)^1+'LED Curve'!$D$17)*$AE$6))</f>
        <v>0</v>
      </c>
      <c r="AU200" s="59">
        <f>IF(E200&lt;('LED Curve'!$D$14*(W200/$W$2)^3+'LED Curve'!$D$15*(W200/$W$2)^2+'LED Curve'!$D$16*(W200/$W$2)^1+'LED Curve'!$D$17)*$AC$2+((R$5-1)*Design!C$18),0,         ('LED Curve'!$D$14*(W200/$W$2)^3+'LED Curve'!$D$15*(W200/$W$2)^2+'LED Curve'!$D$16*(W200/$W$2)^1+'LED Curve'!$D$17)*$AC$2)</f>
        <v>26.423015322589606</v>
      </c>
      <c r="AV200" s="59">
        <f>IF(AU200=0,0,IF(E200&lt;AU200+('LED Curve'!$D$14*(W200/$W$3)^3+'LED Curve'!$D$15*(W200/$W$3)^2+'LED Curve'!$D$16*(W200/$W$3)^1+'LED Curve'!$D$17)*$AC$3+((R$5-2)*Design!C$18),0,         ('LED Curve'!$D$14*(W200/$W$3)^3+'LED Curve'!$D$15*(W200/$W$3)^2+'LED Curve'!$D$16*(W200/$W$3)^1+'LED Curve'!$D$17)*$AC$3))</f>
        <v>66.057538306474015</v>
      </c>
      <c r="AW200" s="59">
        <f>IF(AV200=0,0,IF(E200&lt;(SUM(AU200:AV200)+('LED Curve'!$D$14*(W200/$W$4)^3+'LED Curve'!$D$15*(W200/$W$4)^2+'LED Curve'!$D$16*(W200/$W$4)^1+'LED Curve'!$D$17)*$AC$4+((R$5-3)*Design!C$18)),0,         ('LED Curve'!$D$14*(W200/$W$4)^3+'LED Curve'!$D$15*(W200/$W$4)^2+'LED Curve'!$D$16*(W200/$W$4)^1+'LED Curve'!$D$17)*$AC$4))</f>
        <v>0</v>
      </c>
      <c r="AX200" s="59">
        <f>IF(AW200=0,0,IF(E200&lt;(SUM(AU200:AW200)+('LED Curve'!$D$14*(W200/$W$5)^3+'LED Curve'!$D$15*(W200/$W$5)^2+'LED Curve'!$D$16*(W200/$W$5)^1+'LED Curve'!$D$17)*$AC$5+((R$5-4)*Design!C$18)),0,         ('LED Curve'!$D$14*(W200/$W$5)^3+'LED Curve'!$D$15*(W200/$W$5)^2+'LED Curve'!$D$16*(W200/$W$5)^1+'LED Curve'!$D$17)*$AC$5))</f>
        <v>0</v>
      </c>
      <c r="AY200" s="59">
        <f>IF(AX200=0,0,IF(E200&lt;(SUM(AU200:AX200)+ ('LED Curve'!$D$14*(W200/$W$6)^3+'LED Curve'!$D$15*(W200/$W$6)^2+'LED Curve'!$D$16*(W200/$W$6)^1+'LED Curve'!$D$17)*$AC$6+((R$5-5)*Design!C$18)),0,         ('LED Curve'!$D$14*(W200/$W$6)^3+'LED Curve'!$D$15*(W200/$W$6)^2+'LED Curve'!$D$16*(W200/$W$6)^1+'LED Curve'!$D$17)*$AC$6))</f>
        <v>0</v>
      </c>
      <c r="AZ200" s="59">
        <f>IF(AY200=0,0,IF(E200&lt;(SUM(AU200:AY200)+('LED Curve'!$D$14*(W200/$Z$2)^3+'LED Curve'!$D$15*(W200/$Z$2)^2+'LED Curve'!$D$16*(W200/$Z$2)^1+'LED Curve'!$D$17)*$AE$2+((R$5-6)*Design!C$18)),0,         ('LED Curve'!$D$14*(W200/$Z$2)^3+'LED Curve'!$D$15*(W200/$Z$2)^2+'LED Curve'!$D$16*(W200/$Z$2)^1+'LED Curve'!$D$17)*$AE$2))</f>
        <v>0</v>
      </c>
      <c r="BA200" s="59">
        <f>IF(AZ200=0,0,IF(E200&lt;(SUM(AU200:AZ200)+('LED Curve'!$D$14*(W200/$Z$3)^3+'LED Curve'!$D$15*(W200/$Z$3)^2+'LED Curve'!$D$16*(W200/$Z$3)^1+'LED Curve'!$D$17)*$AE$3+((R$5-7)*Design!C$18)),0,         ('LED Curve'!$D$14*(W200/$Z$3)^3+'LED Curve'!$D$15*(W200/$Z$3)^2+'LED Curve'!$D$16*(W200/$Z$3)^1+'LED Curve'!$D$17)*$AE$3))</f>
        <v>0</v>
      </c>
      <c r="BB200" s="59">
        <f>IF(BA200=0,0,IF(E200&lt;(SUM(AU200:BA200)+('LED Curve'!$D$14*(W200/$Z$4)^3+'LED Curve'!$D$15*(W200/$Z$4)^2+'LED Curve'!$D$16*(W200/$Z$4)^1+'LED Curve'!$D$17)*$AE$4+((R$5-8)*Design!C$18)),0,         ('LED Curve'!$D$14*(W200/$Z$4)^3+'LED Curve'!$D$15*(W200/$Z$4)^2+'LED Curve'!$D$16*(W200/$Z$4)^1+'LED Curve'!$D$17)*$AE$4))</f>
        <v>0</v>
      </c>
      <c r="BC200" s="59">
        <f>IF(BB200=0,0,IF(E200&lt;(SUM(AU200:BB200)+('LED Curve'!$D$14*(W200/$Z$5)^3+'LED Curve'!$D$15*(W200/$Z$5)^2+'LED Curve'!$D$16*(W200/$Z$5)^1+'LED Curve'!$D$17)*$AE$5+((R$5-9)*Design!C$18)),0,         ('LED Curve'!$D$14*(W200/$Z$5)^3+'LED Curve'!$D$15*(W200/$Z$5)^2+'LED Curve'!$D$16*(W200/$Z$5)^1+'LED Curve'!$D$17)*$AE$5))</f>
        <v>0</v>
      </c>
      <c r="BD200" s="59">
        <f>IF(BC200=0,0,IF(E200&lt;(SUM(AU200:BC200)+('LED Curve'!$D$14*(W200/$Z$6)^3+'LED Curve'!$D$15*(W200/$Z$6)^2+'LED Curve'!$D$16*(W200/$Z$6)^1+'LED Curve'!$D$17)*$AE$6+((R$5-10)*Design!C$18)),0,         ('LED Curve'!$D$14*(W200/$Z$6)^3+'LED Curve'!$D$15*(W200/$Z$6)^2+'LED Curve'!$D$16*(W200/$Z$6)^1+'LED Curve'!$D$17)*$AE$6))</f>
        <v>0</v>
      </c>
      <c r="BE200">
        <f t="shared" si="270"/>
        <v>92.480553629063621</v>
      </c>
      <c r="BF200" s="64">
        <f t="shared" si="236"/>
        <v>196.71160628953268</v>
      </c>
      <c r="BG200" s="64">
        <f t="shared" si="237"/>
        <v>196.71160628953268</v>
      </c>
      <c r="BH200" s="64">
        <f t="shared" si="238"/>
        <v>0</v>
      </c>
      <c r="BI200" s="64">
        <f t="shared" si="239"/>
        <v>0</v>
      </c>
      <c r="BJ200" s="64">
        <f t="shared" si="240"/>
        <v>0</v>
      </c>
      <c r="BK200" s="64">
        <f t="shared" si="241"/>
        <v>0</v>
      </c>
      <c r="BL200" s="64">
        <f t="shared" si="242"/>
        <v>0</v>
      </c>
      <c r="BM200" s="64">
        <f t="shared" si="243"/>
        <v>0</v>
      </c>
      <c r="BN200" s="64">
        <f t="shared" si="244"/>
        <v>0</v>
      </c>
      <c r="BO200" s="64">
        <f t="shared" si="245"/>
        <v>0</v>
      </c>
      <c r="BQ200" s="67">
        <f t="shared" si="246"/>
        <v>197.07050781783704</v>
      </c>
      <c r="BR200" s="67">
        <f t="shared" si="247"/>
        <v>197.07050781783704</v>
      </c>
      <c r="BS200" s="67">
        <f t="shared" si="248"/>
        <v>0</v>
      </c>
      <c r="BT200" s="67">
        <f t="shared" si="249"/>
        <v>0</v>
      </c>
      <c r="BU200" s="67">
        <f t="shared" si="250"/>
        <v>0</v>
      </c>
      <c r="BV200" s="67">
        <f t="shared" si="251"/>
        <v>0</v>
      </c>
      <c r="BW200" s="67">
        <f t="shared" si="252"/>
        <v>0</v>
      </c>
      <c r="BX200" s="67">
        <f t="shared" si="253"/>
        <v>0</v>
      </c>
      <c r="BY200" s="67">
        <f t="shared" si="254"/>
        <v>0</v>
      </c>
      <c r="BZ200" s="67">
        <f t="shared" si="255"/>
        <v>0</v>
      </c>
      <c r="CB200" s="70">
        <f t="shared" si="256"/>
        <v>198.15690108479652</v>
      </c>
      <c r="CC200" s="70">
        <f t="shared" si="257"/>
        <v>198.15690108479652</v>
      </c>
      <c r="CD200" s="70">
        <f t="shared" si="258"/>
        <v>0</v>
      </c>
      <c r="CE200" s="70">
        <f t="shared" si="259"/>
        <v>0</v>
      </c>
      <c r="CF200" s="70">
        <f t="shared" si="260"/>
        <v>0</v>
      </c>
      <c r="CG200" s="70">
        <f t="shared" si="261"/>
        <v>0</v>
      </c>
      <c r="CH200" s="70">
        <f t="shared" si="262"/>
        <v>0</v>
      </c>
      <c r="CI200" s="70">
        <f t="shared" si="263"/>
        <v>0</v>
      </c>
      <c r="CJ200" s="70">
        <f t="shared" si="264"/>
        <v>0</v>
      </c>
      <c r="CK200" s="70">
        <f t="shared" si="265"/>
        <v>0</v>
      </c>
      <c r="CL200">
        <f t="shared" si="271"/>
        <v>396.31380216959303</v>
      </c>
      <c r="CM200" s="64">
        <f t="shared" si="272"/>
        <v>196.71160628953268</v>
      </c>
      <c r="CN200" s="64">
        <f t="shared" si="273"/>
        <v>196.71160628953268</v>
      </c>
      <c r="CO200" s="64">
        <f t="shared" si="274"/>
        <v>0</v>
      </c>
      <c r="CP200" s="64">
        <f t="shared" si="275"/>
        <v>0</v>
      </c>
      <c r="CQ200" s="64">
        <f t="shared" si="276"/>
        <v>0</v>
      </c>
      <c r="CR200" s="64">
        <f t="shared" si="277"/>
        <v>0</v>
      </c>
      <c r="CS200" s="64">
        <f t="shared" si="278"/>
        <v>0</v>
      </c>
      <c r="CT200" s="64">
        <f t="shared" si="279"/>
        <v>0</v>
      </c>
      <c r="CU200" s="64">
        <f t="shared" si="280"/>
        <v>0</v>
      </c>
      <c r="CV200" s="64">
        <f t="shared" si="281"/>
        <v>0</v>
      </c>
      <c r="CX200" s="103">
        <f t="shared" si="282"/>
        <v>197.07050781783704</v>
      </c>
      <c r="CY200" s="103">
        <f t="shared" si="283"/>
        <v>197.07050781783704</v>
      </c>
      <c r="CZ200" s="103">
        <f t="shared" si="284"/>
        <v>0</v>
      </c>
      <c r="DA200" s="103">
        <f t="shared" si="285"/>
        <v>0</v>
      </c>
      <c r="DB200" s="103">
        <f t="shared" si="286"/>
        <v>0</v>
      </c>
      <c r="DC200" s="103">
        <f t="shared" si="287"/>
        <v>0</v>
      </c>
      <c r="DD200" s="103">
        <f t="shared" si="288"/>
        <v>0</v>
      </c>
      <c r="DE200" s="103">
        <f t="shared" si="289"/>
        <v>0</v>
      </c>
      <c r="DF200" s="103">
        <f t="shared" si="290"/>
        <v>0</v>
      </c>
      <c r="DG200" s="103">
        <f t="shared" si="291"/>
        <v>0</v>
      </c>
      <c r="DI200" s="70">
        <f t="shared" si="292"/>
        <v>198.15690108479652</v>
      </c>
      <c r="DJ200" s="70">
        <f t="shared" si="293"/>
        <v>198.15690108479652</v>
      </c>
      <c r="DK200" s="70">
        <f t="shared" si="294"/>
        <v>0</v>
      </c>
      <c r="DL200" s="70">
        <f t="shared" si="295"/>
        <v>0</v>
      </c>
      <c r="DM200" s="70">
        <f t="shared" si="296"/>
        <v>0</v>
      </c>
      <c r="DN200" s="70">
        <f t="shared" si="297"/>
        <v>0</v>
      </c>
      <c r="DO200" s="70">
        <f t="shared" si="298"/>
        <v>0</v>
      </c>
      <c r="DP200" s="70">
        <f t="shared" si="299"/>
        <v>0</v>
      </c>
      <c r="DQ200" s="70">
        <f t="shared" si="300"/>
        <v>0</v>
      </c>
      <c r="DR200" s="70">
        <f t="shared" si="301"/>
        <v>0</v>
      </c>
      <c r="DT200">
        <f t="shared" si="302"/>
        <v>21.737025448696361</v>
      </c>
      <c r="DU200">
        <f t="shared" si="303"/>
        <v>24.226971839572137</v>
      </c>
      <c r="DV200">
        <f t="shared" si="304"/>
        <v>26.82432298232003</v>
      </c>
      <c r="DX200">
        <f t="shared" si="305"/>
        <v>1.6602532502258063</v>
      </c>
      <c r="DY200">
        <f t="shared" si="306"/>
        <v>1.6762378880933464</v>
      </c>
      <c r="DZ200">
        <f t="shared" si="307"/>
        <v>1.6943234607213873</v>
      </c>
      <c r="EB200">
        <f t="shared" si="308"/>
        <v>5.193279819293438</v>
      </c>
      <c r="EC200">
        <f t="shared" si="309"/>
        <v>12.983199548233596</v>
      </c>
      <c r="ED200">
        <f t="shared" si="310"/>
        <v>0</v>
      </c>
      <c r="EE200">
        <f t="shared" si="311"/>
        <v>0</v>
      </c>
      <c r="EF200">
        <f t="shared" si="312"/>
        <v>0</v>
      </c>
      <c r="EG200">
        <f t="shared" si="313"/>
        <v>0</v>
      </c>
      <c r="EH200">
        <f t="shared" si="314"/>
        <v>0</v>
      </c>
      <c r="EI200">
        <f t="shared" si="315"/>
        <v>0</v>
      </c>
      <c r="EJ200">
        <f t="shared" si="316"/>
        <v>0</v>
      </c>
      <c r="EK200">
        <f t="shared" si="317"/>
        <v>0</v>
      </c>
      <c r="EM200">
        <f t="shared" si="318"/>
        <v>5.2038649362526357</v>
      </c>
      <c r="EN200">
        <f t="shared" si="319"/>
        <v>13.009662340631589</v>
      </c>
      <c r="EO200">
        <f t="shared" si="320"/>
        <v>0</v>
      </c>
      <c r="EP200">
        <f t="shared" si="321"/>
        <v>0</v>
      </c>
      <c r="EQ200">
        <f t="shared" si="322"/>
        <v>0</v>
      </c>
      <c r="ER200">
        <f t="shared" si="323"/>
        <v>0</v>
      </c>
      <c r="ES200">
        <f t="shared" si="324"/>
        <v>0</v>
      </c>
      <c r="ET200">
        <f t="shared" si="325"/>
        <v>0</v>
      </c>
      <c r="EU200">
        <f t="shared" si="326"/>
        <v>0</v>
      </c>
      <c r="EV200">
        <f t="shared" si="327"/>
        <v>0</v>
      </c>
      <c r="EX200">
        <f t="shared" si="328"/>
        <v>5.2359028336404521</v>
      </c>
      <c r="EY200">
        <f t="shared" si="329"/>
        <v>13.089757084101128</v>
      </c>
      <c r="EZ200">
        <f t="shared" si="330"/>
        <v>0</v>
      </c>
      <c r="FA200">
        <f t="shared" si="331"/>
        <v>0</v>
      </c>
      <c r="FB200">
        <f t="shared" si="332"/>
        <v>0</v>
      </c>
      <c r="FC200">
        <f t="shared" si="333"/>
        <v>0</v>
      </c>
      <c r="FD200">
        <f t="shared" si="334"/>
        <v>0</v>
      </c>
      <c r="FE200">
        <f t="shared" si="335"/>
        <v>0</v>
      </c>
      <c r="FF200">
        <f t="shared" si="336"/>
        <v>0</v>
      </c>
      <c r="FG200">
        <f t="shared" si="337"/>
        <v>0</v>
      </c>
      <c r="FJ200">
        <f>IF($W$2=0,0,IF(BF200&lt;=0,0,('LED Curve'!$D$19*(BF200/$W$2)^3+'LED Curve'!$D$20*(BF200/$W$2)^2+'LED Curve'!$D$21*(BF200/$W$2)^1+'LED Curve'!$D$22)*$AC$2*$W$2))</f>
        <v>715.05016040616226</v>
      </c>
      <c r="FK200">
        <f>IF($W$3=0,0,IF(BG200&lt;=0,0,('LED Curve'!$D$19*(BG200/$W$3)^3+'LED Curve'!$D$20*(BG200/$W$3)^2+'LED Curve'!$D$21*(BG200/$W$3)^1+'LED Curve'!$D$22)*$AC$3*$W$3))</f>
        <v>1787.6254010154057</v>
      </c>
      <c r="FL200">
        <f>IF($W$4=0,0,IF(BH200&lt;=0,0,('LED Curve'!$D$19*(BH200/$W$4)^3+'LED Curve'!$D$20*(BH200/$W$4)^2+'LED Curve'!$D$21*(BH200/$W$4)^1+'LED Curve'!$D$22)*$AC$4*$W$4))</f>
        <v>0</v>
      </c>
      <c r="FM200">
        <f>IF($W$5=0,0,IF(BI200&lt;=0,0,('LED Curve'!$D$19*(BI200/$W$5)^3+'LED Curve'!$D$20*(BI200/$W$5)^2+'LED Curve'!$D$21*(BI200/$W$5)^1+'LED Curve'!$D$22)*$AC$5*$W$5))</f>
        <v>0</v>
      </c>
      <c r="FN200">
        <f>IF($W$6=0,0,IF(BJ200&lt;=0,0,('LED Curve'!$D$19*(BJ200/$W$6)^3+'LED Curve'!$D$20*(BJ200/$W$6)^2+'LED Curve'!$D$21*(BJ200/$W$6)^1+'LED Curve'!$D$22)*$AC$6*$W$6))</f>
        <v>0</v>
      </c>
      <c r="FO200">
        <f>IF($Z$2=0,0,IF(BK200&lt;=0,0,('LED Curve'!$D$19*(BK200/$Z$2)^3+'LED Curve'!$D$20*(BK200/$Z$2)^2+'LED Curve'!$D$21*(BK200/$Z$2)^1+'LED Curve'!$D$22)*$AE$2*$Z$2))</f>
        <v>0</v>
      </c>
      <c r="FP200">
        <f>IF($Z$3=0,0,IF(BL200&lt;=0,0,('LED Curve'!$D$19*(BL200/$Z$3)^3+'LED Curve'!$D$20*(BL200/$Z$3)^2+'LED Curve'!$D$21*(BL200/$Z$3)^1+'LED Curve'!$D$22)*$AE$3*$Z$3))</f>
        <v>0</v>
      </c>
      <c r="FQ200">
        <f>IF($Z$4=0,0,IF(BM200&lt;=0,0,('LED Curve'!$D$19*(BM200/$Z$4)^3+'LED Curve'!$D$20*(BM200/$Z$4)^2+'LED Curve'!$D$21*(BM200/$Z$4)^1+'LED Curve'!$D$22)*$AE$4*$Z$4))</f>
        <v>0</v>
      </c>
      <c r="FR200">
        <f>IF($Z$5=0,0,IF(BN200&lt;=0,0,('LED Curve'!$D$19*(BN200/$Z$5)^3+'LED Curve'!$D$20*(BN200/$Z$5)^2+'LED Curve'!$D$21*(BN200/$Z$5)^1+'LED Curve'!$D$22)*$AE$5*$Z$5))</f>
        <v>0</v>
      </c>
      <c r="FS200">
        <f>IF($Z$6=0,0,IF(BO200&lt;=0,0,('LED Curve'!$D$19*(BO200/$Z$6)^3+'LED Curve'!$D$20*(BO200/$Z$6)^2+'LED Curve'!$D$21*(BO200/$Z$6)^1+'LED Curve'!$D$22)*$AE$6*$Z$6))</f>
        <v>0</v>
      </c>
      <c r="FU200">
        <f>IF($W$2=0,0,IF(BQ200&lt;=0,0,('LED Curve'!$D$19*(BQ200/$W$2)^3+'LED Curve'!$D$20*(BQ200/$W$2)^2+'LED Curve'!$D$21*(BQ200/$W$2)^1+'LED Curve'!$D$22)*$AC$2*$W$2))</f>
        <v>716.01830086196446</v>
      </c>
      <c r="FV200">
        <f>IF($W$3=0,0,IF(BR200&lt;=0,0,('LED Curve'!$D$19*(BR200/$W$3)^3+'LED Curve'!$D$20*(BR200/$W$3)^2+'LED Curve'!$D$21*(BR200/$W$3)^1+'LED Curve'!$D$22)*$AC$3*$W$3))</f>
        <v>1790.045752154911</v>
      </c>
      <c r="FW200">
        <f>IF($W$4=0,0,IF(BS200&lt;=0,0,('LED Curve'!$D$19*(BS200/$W$4)^3+'LED Curve'!$D$20*(BS200/$W$4)^2+'LED Curve'!$D$21*(BS200/$W$4)^1+'LED Curve'!$D$22)*$AC$4*$W$4))</f>
        <v>0</v>
      </c>
      <c r="FX200">
        <f>IF($W$5=0,0,IF(BT200&lt;=0,0,('LED Curve'!$D$19*(BT200/$W$5)^3+'LED Curve'!$D$20*(BT200/$W$5)^2+'LED Curve'!$D$21*(BT200/$W$5)^1+'LED Curve'!$D$22)*$AC$5*$W$5))</f>
        <v>0</v>
      </c>
      <c r="FY200">
        <f>IF($W$6=0,0,IF(BU200&lt;=0,0,('LED Curve'!$D$19*(BU200/$W$6)^3+'LED Curve'!$D$20*(BU200/$W$6)^2+'LED Curve'!$D$21*(BU200/$W$6)^1+'LED Curve'!$D$22)*$AC$6*$W$6))</f>
        <v>0</v>
      </c>
      <c r="FZ200">
        <f>IF($Z$2=0,0,IF(BV200&lt;=0,0,('LED Curve'!$D$19*(BV200/$Z$2)^3+'LED Curve'!$D$20*(BV200/$Z$2)^2+'LED Curve'!$D$21*(BV200/$Z$2)^1+'LED Curve'!$D$22)*$AE$2*$Z$2))</f>
        <v>0</v>
      </c>
      <c r="GA200">
        <f>IF($Z$3=0,0,IF(BW200&lt;=0,0,('LED Curve'!$D$19*(BW200/$Z$3)^3+'LED Curve'!$D$20*(BW200/$Z$3)^2+'LED Curve'!$D$21*(BW200/$Z$3)^1+'LED Curve'!$D$22)*$AE$3*$Z$3))</f>
        <v>0</v>
      </c>
      <c r="GB200">
        <f>IF($Z$4=0,0,IF(BX200&lt;=0,0,('LED Curve'!$D$19*(BX200/$Z$4)^3+'LED Curve'!$D$20*(BX200/$Z$4)^2+'LED Curve'!$D$21*(BX200/$Z$4)^1+'LED Curve'!$D$22)*$AE$4*$Z$4))</f>
        <v>0</v>
      </c>
      <c r="GC200">
        <f>IF($Z$5=0,0,IF(BY200&lt;=0,0,('LED Curve'!$D$19*(BY200/$Z$5)^3+'LED Curve'!$D$20*(BY200/$Z$5)^2+'LED Curve'!$D$21*(BY200/$Z$5)^1+'LED Curve'!$D$22)*$AE$5*$Z$5))</f>
        <v>0</v>
      </c>
      <c r="GD200">
        <f>IF($Z$6=0,0,IF(BZ200&lt;=0,0,('LED Curve'!$D$19*(BZ200/$Z$6)^3+'LED Curve'!$D$20*(BZ200/$Z$6)^2+'LED Curve'!$D$21*(BZ200/$Z$6)^1+'LED Curve'!$D$22)*$AE$6*$Z$6))</f>
        <v>0</v>
      </c>
      <c r="GF200">
        <f>IF($W$2=0,0,IF(CB200&lt;=0,0,('LED Curve'!$D$19*(CB200/$W$2)^3+'LED Curve'!$D$20*(CB200/$W$2)^2+'LED Curve'!$D$21*(CB200/$W$2)^1+'LED Curve'!$D$22)*$AC$2*$W$2))</f>
        <v>718.93901627983576</v>
      </c>
      <c r="GG200">
        <f>IF($W$3=0,0,IF(CC200&lt;=0,0,('LED Curve'!$D$19*(CC200/$W$3)^3+'LED Curve'!$D$20*(CC200/$W$3)^2+'LED Curve'!$D$21*(CC200/$W$3)^1+'LED Curve'!$D$22)*$AC$3*$W$3))</f>
        <v>1797.3475406995894</v>
      </c>
      <c r="GH200">
        <f>IF($W$4=0,0,IF(CD200&lt;=0,0,('LED Curve'!$D$19*(CD200/$W$4)^3+'LED Curve'!$D$20*(CD200/$W$4)^2+'LED Curve'!$D$21*(CD200/$W$4)^1+'LED Curve'!$D$22)*$AC$4*$W$4))</f>
        <v>0</v>
      </c>
      <c r="GI200">
        <f>IF($W$5=0,0,IF(CE200&lt;=0,0,('LED Curve'!$D$19*(CE200/$W$5)^3+'LED Curve'!$D$20*(CE200/$W$5)^2+'LED Curve'!$D$21*(CE200/$W$5)^1+'LED Curve'!$D$22)*$AC$5*$W$5))</f>
        <v>0</v>
      </c>
      <c r="GJ200">
        <f>IF($W$6=0,0,IF(CF200&lt;=0,0,('LED Curve'!$D$19*(CF200/$W$6)^3+'LED Curve'!$D$20*(CF200/$W$6)^2+'LED Curve'!$D$21*(CF200/$W$6)^1+'LED Curve'!$D$22)*$AC$6*$W$6))</f>
        <v>0</v>
      </c>
      <c r="GK200">
        <f>IF($Z$2=0,0,IF(CG200&lt;=0,0,('LED Curve'!$D$19*(CG200/$Z$2)^3+'LED Curve'!$D$20*(CG200/$Z$2)^2+'LED Curve'!$D$21*(CG200/$Z$2)^1+'LED Curve'!$D$22)*$AE$2*$Z$2))</f>
        <v>0</v>
      </c>
      <c r="GL200">
        <f>IF($Z$3=0,0,IF(CH200&lt;=0,0,('LED Curve'!$D$19*(CH200/$Z$3)^3+'LED Curve'!$D$20*(CH200/$Z$3)^2+'LED Curve'!$D$21*(CH200/$Z$3)^1+'LED Curve'!$D$22)*$AE$3*$Z$3))</f>
        <v>0</v>
      </c>
      <c r="GM200">
        <f>IF($Z$4=0,0,IF(CI200&lt;=0,0,('LED Curve'!$D$19*(CI200/$Z$4)^3+'LED Curve'!$D$20*(CI200/$Z$4)^2+'LED Curve'!$D$21*(CI200/$Z$4)^1+'LED Curve'!$D$22)*$AE$4*$Z$4))</f>
        <v>0</v>
      </c>
      <c r="GN200">
        <f>IF($Z$5=0,0,IF(CJ200&lt;=0,0,('LED Curve'!$D$19*(CJ200/$Z$5)^3+'LED Curve'!$D$20*(CJ200/$Z$5)^2+'LED Curve'!$D$21*(CJ200/$Z$5)^1+'LED Curve'!$D$22)*$AE$5*$Z$5))</f>
        <v>0</v>
      </c>
      <c r="GO200">
        <f>IF($Z$6=0,0,IF(CK200&lt;=0,0,('LED Curve'!$D$19*(CK200/$Z$6)^3+'LED Curve'!$D$20*(CK200/$Z$6)^2+'LED Curve'!$D$21*(CK200/$Z$6)^1+'LED Curve'!$D$22)*$AE$6*$Z$6))</f>
        <v>0</v>
      </c>
      <c r="GQ200">
        <f t="shared" si="338"/>
        <v>2502.6755614215681</v>
      </c>
      <c r="GR200">
        <f t="shared" si="266"/>
        <v>737.77967600399006</v>
      </c>
      <c r="GS200">
        <f t="shared" si="339"/>
        <v>2506.0640530168757</v>
      </c>
      <c r="GT200">
        <f t="shared" si="267"/>
        <v>197.83813617776013</v>
      </c>
      <c r="GU200">
        <f t="shared" si="340"/>
        <v>2516.2865569794253</v>
      </c>
      <c r="GV200">
        <f t="shared" si="268"/>
        <v>0</v>
      </c>
    </row>
    <row r="201" spans="1:204" ht="16.899999999999999">
      <c r="A201">
        <v>190</v>
      </c>
      <c r="B201">
        <f t="shared" si="229"/>
        <v>6.184895833333333E-3</v>
      </c>
      <c r="C201" s="50">
        <f t="shared" si="230"/>
        <v>109.21792509966463</v>
      </c>
      <c r="D201" s="50">
        <f t="shared" si="231"/>
        <v>121.50880566629404</v>
      </c>
      <c r="E201" s="50">
        <f t="shared" si="232"/>
        <v>133.79968623292342</v>
      </c>
      <c r="G201" s="52">
        <f t="shared" si="233"/>
        <v>1.7336178587248352</v>
      </c>
      <c r="H201" s="52">
        <f t="shared" si="234"/>
        <v>1.9287112010522862</v>
      </c>
      <c r="I201" s="52">
        <f t="shared" si="235"/>
        <v>2.1238045433797366</v>
      </c>
      <c r="J201" s="52">
        <f>IF(C201&lt;Calculation!D$19,0,G201)</f>
        <v>1.7336178587248352</v>
      </c>
      <c r="K201" s="52">
        <f>IF(D201&lt;Calculation!D$19,0,H201)</f>
        <v>1.9287112010522862</v>
      </c>
      <c r="L201" s="52">
        <f>IF(E201&lt;Calculation!D$19,0,I201)</f>
        <v>2.1238045433797366</v>
      </c>
      <c r="M201" s="52">
        <f>IF(IF(C201&lt;Calculation!D$19,0,C201*(R$3/(R$2+R$3)))&gt;0,$H$2*SIN(2*PI()*$E$2*B201)+$H$5,0)</f>
        <v>1.7500223532162082</v>
      </c>
      <c r="N201" s="52">
        <f>IF(IF(D201&lt;Calculation!D$19,0,D201*(R$3/(R$2+R$3)))&gt;0,$J$2*SIN(2*PI()*$E$2*B201)+$J$5,0)</f>
        <v>1.7509877888165488</v>
      </c>
      <c r="O201" s="52">
        <f>IF(IF(E201&lt;Calculation!D$19,0,E201*(R$3/(R$2+R$3)))&gt;0,$L$2*SIN(2*PI()*$E$2*B201)+$L$5,0)</f>
        <v>1.758500650064786</v>
      </c>
      <c r="Q201" s="55">
        <f>(M201/Design!C$43)*10^3</f>
        <v>194.44692813513424</v>
      </c>
      <c r="R201" s="55">
        <f>(N201/Design!C$43)*10^3</f>
        <v>194.55419875739432</v>
      </c>
      <c r="S201" s="55">
        <f>(O201/Design!C$43)*10^3</f>
        <v>195.38896111830957</v>
      </c>
      <c r="U201" s="55">
        <f>(($H$2*SIN(2*PI()*$E$2*B201)+$H$5)/Design!C$43)*10^3</f>
        <v>194.44692813513424</v>
      </c>
      <c r="V201" s="55">
        <f>(($J$2*SIN(2*PI()*$E$2*B201)+$J$5)/Design!C$43)*10^3</f>
        <v>194.55419875739432</v>
      </c>
      <c r="W201" s="55">
        <f>(($L$2*SIN(2*PI()*$E$2*B201)+$L$5)/Design!C$43)*10^3</f>
        <v>195.38896111830957</v>
      </c>
      <c r="Y201" s="99">
        <f>IF(C201&lt;('LED Curve'!$D$14*(U201/$W$2)^3+'LED Curve'!$D$15*(U201/$W$2)^2+'LED Curve'!$D$16*(U201/$W$2)^1+'LED Curve'!$D$17)*$AC$2+((R$5-1)*Design!C$18),0,         ('LED Curve'!$D$14*(U201/$W$2)^3+'LED Curve'!$D$15*(U201/$W$2)^2+'LED Curve'!$D$16*(U201/$W$2)^1+'LED Curve'!$D$17)*$AC$2)</f>
        <v>26.364409262592631</v>
      </c>
      <c r="Z201" s="99">
        <f>IF(Y201=0,0,IF(C201&lt;Y201+('LED Curve'!$D$14*(U201/$W$3)^3+'LED Curve'!$D$15*(U201/$W$3)^2+'LED Curve'!$D$16*(U201/$W$3)^1+'LED Curve'!$D$17)*$AC$3+((R$5-2)*Design!C$18),0,         ('LED Curve'!$D$14*(U201/$W$3)^3+'LED Curve'!$D$15*(U201/$W$3)^2+'LED Curve'!$D$16*(U201/$W$3)^1+'LED Curve'!$D$17)*$AC$3))</f>
        <v>65.911023156481576</v>
      </c>
      <c r="AA201" s="99">
        <f>IF(Z201=0,0,IF(C201&lt;(SUM(Y201:Z201)+('LED Curve'!$D$14*(U201/$W$4)^3+'LED Curve'!$D$15*(U201/$W$4)^2+'LED Curve'!$D$16*(U201/$W$4)^1+'LED Curve'!$D$17)*$AC$4+((R$5-3)*Design!C$18)),0,         ('LED Curve'!$D$14*(U201/$W$4)^3+'LED Curve'!$D$15*(U201/$W$4)^2+'LED Curve'!$D$16*(U201/$W$4)^1+'LED Curve'!$D$17)*$AC$4))</f>
        <v>0</v>
      </c>
      <c r="AB201" s="99">
        <f>IF(AA201=0,0,IF(C201&lt;(SUM(Y201:AA201)+('LED Curve'!$D$14*(U201/$W$5)^3+'LED Curve'!$D$15*(U201/$W$5)^2+'LED Curve'!$D$16*(U201/$W$5)^1+'LED Curve'!$D$17)*$AC$5+((R$5-4)*Design!C$18)),0,         ('LED Curve'!$D$14*(U201/$W$5)^3+'LED Curve'!$D$15*(U201/$W$5)^2+'LED Curve'!$D$16*(U201/$W$5)^1+'LED Curve'!$D$17)*$AC$5))</f>
        <v>0</v>
      </c>
      <c r="AC201" s="99">
        <f>IF(AB201=0,0,IF(C201&lt;(SUM(Y201:AB201)+ ('LED Curve'!$D$14*(U201/$W$6)^3+'LED Curve'!$D$15*(U201/$W$6)^2+'LED Curve'!$D$16*(U201/$W$6)^1+'LED Curve'!$D$17)*$AC$6+((R$5-5)*Design!C$18)),0,         ('LED Curve'!$D$14*(U201/$W$6)^3+'LED Curve'!$D$15*(U201/$W$6)^2+'LED Curve'!$D$16*(U201/$W$6)^1+'LED Curve'!$D$17)*$AC$6))</f>
        <v>0</v>
      </c>
      <c r="AD201" s="99">
        <f>IF(AC201=0,0,IF(C201&lt;(SUM(Y201:AC201)+('LED Curve'!$D$14*(U201/$Z$2)^3+'LED Curve'!$D$15*(U201/$Z$2)^2+'LED Curve'!$D$16*(U201/$Z$2)^1+'LED Curve'!$D$17)*$AE$2+((R$5-6)*Design!C$18)),0,         ('LED Curve'!$D$14*(U201/$Z$2)^3+'LED Curve'!$D$15*(U201/$Z$2)^2+'LED Curve'!$D$16*(U201/$Z$2)^1+'LED Curve'!$D$17)*$AE$2))</f>
        <v>0</v>
      </c>
      <c r="AE201" s="99">
        <f>IF(AD201=0,0,IF(C201&lt;(SUM(Y201:AD201)+('LED Curve'!$D$14*(U201/$Z$3)^3+'LED Curve'!$D$15*(U201/$Z$3)^2+'LED Curve'!$D$16*(U201/$Z$3)^1+'LED Curve'!$D$17)*$AE$3+((R$5-7)*Design!C$18)),0,         ('LED Curve'!$D$14*(U201/$Z$3)^3+'LED Curve'!$D$15*(U201/$Z$3)^2+'LED Curve'!$D$16*(U201/$Z$3)^1+'LED Curve'!$D$17)*$AE$3))</f>
        <v>0</v>
      </c>
      <c r="AF201" s="99">
        <f>IF(AE201=0,0,IF(C201&lt;(SUM(Y201:AE201)+('LED Curve'!$D$14*(U201/$Z$4)^3+'LED Curve'!$D$15*(U201/$Z$4)^2+'LED Curve'!$D$16*(U201/$Z$4)^1+'LED Curve'!$D$17)*$AE$4+((R$5-8)*Design!C$18)),0,         ('LED Curve'!$D$14*(U201/$Z$4)^3+'LED Curve'!$D$15*(U201/$Z$4)^2+'LED Curve'!$D$16*(U201/$Z$4)^1+'LED Curve'!$D$17)*$AE$4))</f>
        <v>0</v>
      </c>
      <c r="AG201" s="99">
        <f>IF(AF201=0,0,IF(C201&lt;(SUM(Y201:AF201)+('LED Curve'!$D$14*(U201/$Z$5)^3+'LED Curve'!$D$15*(U201/$Z$5)^2+'LED Curve'!$D$16*(U201/$Z$5)^1+'LED Curve'!$D$17)*$AE$5+((R$5-9)*Design!C$18)),0,         ('LED Curve'!$D$14*(U201/$Z$5)^3+'LED Curve'!$D$15*(U201/$Z$5)^2+'LED Curve'!$D$16*(U201/$Z$5)^1+'LED Curve'!$D$17)*$AE$5))</f>
        <v>0</v>
      </c>
      <c r="AH201" s="99">
        <f>IF(AG201=0,0,IF(C201&lt;(SUM(Y201:AG201)+('LED Curve'!$D$14*(U201/$Z$6)^3+'LED Curve'!$D$15*(U201/$Z$6)^2+'LED Curve'!$D$16*(U201/$Z$6)^1+'LED Curve'!$D$17)*$AE$6+((R$5-10)*Design!C$18)),0,         ('LED Curve'!$D$14*(U201/$Z$6)^3+'LED Curve'!$D$15*(U201/$Z$6)^2+'LED Curve'!$D$16*(U201/$Z$6)^1+'LED Curve'!$D$17)*$AE$6))</f>
        <v>0</v>
      </c>
      <c r="AI201">
        <f t="shared" si="269"/>
        <v>92.275432419074207</v>
      </c>
      <c r="AJ201" s="57">
        <f>IF(D201&lt;('LED Curve'!$D$14*(V201/$W$2)^3+'LED Curve'!$D$15*(V201/$W$2)^2+'LED Curve'!$D$16*(V201/$W$2)^1+'LED Curve'!$D$17)*$AC$2+((R$5-1)*Design!C$18),0,         ('LED Curve'!$D$14*(V201/$W$2)^3+'LED Curve'!$D$15*(V201/$W$2)^2+'LED Curve'!$D$16*(V201/$W$2)^1+'LED Curve'!$D$17)*$AC$2)</f>
        <v>26.366137920047901</v>
      </c>
      <c r="AK201" s="57">
        <f>IF(AJ201=0,0,IF(D201&lt;AJ201+('LED Curve'!$D$14*(V201/$W$3)^3+'LED Curve'!$D$15*(V201/$W$3)^2+'LED Curve'!$D$16*(V201/$W$3)^1+'LED Curve'!$D$17)*$AC$3+((R$5-1)*Design!C$18),0,         ('LED Curve'!$D$14*(V201/$W$3)^3+'LED Curve'!$D$15*(V201/$W$3)^2+'LED Curve'!$D$16*(V201/$W$3)^1+'LED Curve'!$D$17)*$AC$3))</f>
        <v>65.915344800119755</v>
      </c>
      <c r="AL201" s="57">
        <f>IF(AK201=0,0,IF(D201&lt;(SUM(AJ201:AK201)+('LED Curve'!$D$14*(V201/$W$4)^3+'LED Curve'!$D$15*(V201/$W$4)^2+'LED Curve'!$D$16*(V201/$W$4)^1+'LED Curve'!$D$17)*$AC$4+((R$5-1)*Design!C$18)),0,         ('LED Curve'!$D$14*(V201/$W$4)^3+'LED Curve'!$D$15*(V201/$W$4)^2+'LED Curve'!$D$16*(V201/$W$4)^1+'LED Curve'!$D$17)*$AC$4))</f>
        <v>0</v>
      </c>
      <c r="AM201" s="57">
        <f>IF(AL201=0,0,IF(D201&lt;(SUM(AJ201:AL201)+('LED Curve'!$D$14*(V201/$W$5)^3+'LED Curve'!$D$15*(V201/$W$5)^2+'LED Curve'!$D$16*(V201/$W$5)^1+'LED Curve'!$D$17)*$AC$5+((R$5-1)*Design!C$18)),0,         ('LED Curve'!$D$14*(V201/$W$5)^3+'LED Curve'!$D$15*(V201/$W$5)^2+'LED Curve'!$D$16*(V201/$W$5)^1+'LED Curve'!$D$17)*$AC$5))</f>
        <v>0</v>
      </c>
      <c r="AN201" s="57">
        <f>IF(AM201=0,0,IF(D201&lt;(SUM(AJ201:AM201)+ ('LED Curve'!$D$14*(V201/$W$6)^3+'LED Curve'!$D$15*(V201/$W$6)^2+'LED Curve'!$D$16*(V201/$W$6)^1+'LED Curve'!$D$17)*$AC$6+((R$5-1)*Design!C$18)),0,         ('LED Curve'!$D$14*(V201/$W$6)^3+'LED Curve'!$D$15*(V201/$W$6)^2+'LED Curve'!$D$16*(V201/$W$6)^1+'LED Curve'!$D$17)*$AC$6))</f>
        <v>0</v>
      </c>
      <c r="AO201" s="57">
        <f>IF(AN201=0,0,IF(D201&lt;(SUM(AJ201:AN201)+('LED Curve'!$D$14*(V201/$Z$2)^3+'LED Curve'!$D$15*(V201/$Z$2)^2+'LED Curve'!$D$16*(V201/$Z$2)^1+'LED Curve'!$D$17)*$AE$2+((R$5-1)*Design!C$18)),0,         ('LED Curve'!$D$14*(V201/$Z$2)^3+'LED Curve'!$D$15*(V201/$Z$2)^2+'LED Curve'!$D$16*(V201/$Z$2)^1+'LED Curve'!$D$17)*$AE$2))</f>
        <v>0</v>
      </c>
      <c r="AP201" s="57">
        <f>IF(AO201=0,0,IF(D201&lt;(SUM(AJ201:AO201)+('LED Curve'!$D$14*(V201/$Z$3)^3+'LED Curve'!$D$15*(V201/$Z$3)^2+'LED Curve'!$D$16*(V201/$Z$3)^1+'LED Curve'!$D$17)*$AE$3+((R$5-1)*Design!C$18)),0,         ('LED Curve'!$D$14*(V201/$Z$3)^3+'LED Curve'!$D$15*(V201/$Z$3)^2+'LED Curve'!$D$16*(V201/$Z$3)^1+'LED Curve'!$D$17)*$AE$3))</f>
        <v>0</v>
      </c>
      <c r="AQ201" s="57">
        <f>IF(AP201=0,0,IF(D201&lt;(SUM(AJ201:AP201)+('LED Curve'!$D$14*(V201/$Z$4)^3+'LED Curve'!$D$15*(V201/$Z$4)^2+'LED Curve'!$D$16*(V201/$Z$4)^1+'LED Curve'!$D$17)*$AE$4+((R$5-1)*Design!C$18)),0,         ('LED Curve'!$D$14*(V201/$Z$4)^3+'LED Curve'!$D$15*(V201/$Z$4)^2+'LED Curve'!$D$16*(V201/$Z$4)^1+'LED Curve'!$D$17)*$AE$4))</f>
        <v>0</v>
      </c>
      <c r="AR201" s="57">
        <f>IF(AQ201=0,0,IF(D201&lt;(SUM(AJ201:AQ201)+('LED Curve'!$D$14*(V201/$Z$5)^3+'LED Curve'!$D$15*(V201/$Z$5)^2+'LED Curve'!$D$16*(V201/$Z$5)^1+'LED Curve'!$D$17)*$AE$5+((R$5-1)*Design!C$18)),0,         ('LED Curve'!$D$14*(V201/$Z$5)^3+'LED Curve'!$D$15*(V201/$Z$5)^2+'LED Curve'!$D$16*(V201/$Z$5)^1+'LED Curve'!$D$17)*$AE$5))</f>
        <v>0</v>
      </c>
      <c r="AS201" s="57">
        <f>IF(AR201=0,0,IF(D201&lt;(SUM(AJ201:AR201)+('LED Curve'!$D$14*(V201/$Z$6)^3+'LED Curve'!$D$15*(V201/$Z$6)^2+'LED Curve'!$D$16*(V201/$Z$6)^1+'LED Curve'!$D$17)*$AE$6+((R$5-1)*Design!C$18)),0,         ('LED Curve'!$D$14*(V201/$Z$6)^3+'LED Curve'!$D$15*(V201/$Z$6)^2+'LED Curve'!$D$16*(V201/$Z$6)^1+'LED Curve'!$D$17)*$AE$6))</f>
        <v>0</v>
      </c>
      <c r="AU201" s="59">
        <f>IF(E201&lt;('LED Curve'!$D$14*(W201/$W$2)^3+'LED Curve'!$D$15*(W201/$W$2)^2+'LED Curve'!$D$16*(W201/$W$2)^1+'LED Curve'!$D$17)*$AC$2+((R$5-1)*Design!C$18),0,         ('LED Curve'!$D$14*(W201/$W$2)^3+'LED Curve'!$D$15*(W201/$W$2)^2+'LED Curve'!$D$16*(W201/$W$2)^1+'LED Curve'!$D$17)*$AC$2)</f>
        <v>26.379521185577147</v>
      </c>
      <c r="AV201" s="59">
        <f>IF(AU201=0,0,IF(E201&lt;AU201+('LED Curve'!$D$14*(W201/$W$3)^3+'LED Curve'!$D$15*(W201/$W$3)^2+'LED Curve'!$D$16*(W201/$W$3)^1+'LED Curve'!$D$17)*$AC$3+((R$5-2)*Design!C$18),0,         ('LED Curve'!$D$14*(W201/$W$3)^3+'LED Curve'!$D$15*(W201/$W$3)^2+'LED Curve'!$D$16*(W201/$W$3)^1+'LED Curve'!$D$17)*$AC$3))</f>
        <v>65.948802963942867</v>
      </c>
      <c r="AW201" s="59">
        <f>IF(AV201=0,0,IF(E201&lt;(SUM(AU201:AV201)+('LED Curve'!$D$14*(W201/$W$4)^3+'LED Curve'!$D$15*(W201/$W$4)^2+'LED Curve'!$D$16*(W201/$W$4)^1+'LED Curve'!$D$17)*$AC$4+((R$5-3)*Design!C$18)),0,         ('LED Curve'!$D$14*(W201/$W$4)^3+'LED Curve'!$D$15*(W201/$W$4)^2+'LED Curve'!$D$16*(W201/$W$4)^1+'LED Curve'!$D$17)*$AC$4))</f>
        <v>0</v>
      </c>
      <c r="AX201" s="59">
        <f>IF(AW201=0,0,IF(E201&lt;(SUM(AU201:AW201)+('LED Curve'!$D$14*(W201/$W$5)^3+'LED Curve'!$D$15*(W201/$W$5)^2+'LED Curve'!$D$16*(W201/$W$5)^1+'LED Curve'!$D$17)*$AC$5+((R$5-4)*Design!C$18)),0,         ('LED Curve'!$D$14*(W201/$W$5)^3+'LED Curve'!$D$15*(W201/$W$5)^2+'LED Curve'!$D$16*(W201/$W$5)^1+'LED Curve'!$D$17)*$AC$5))</f>
        <v>0</v>
      </c>
      <c r="AY201" s="59">
        <f>IF(AX201=0,0,IF(E201&lt;(SUM(AU201:AX201)+ ('LED Curve'!$D$14*(W201/$W$6)^3+'LED Curve'!$D$15*(W201/$W$6)^2+'LED Curve'!$D$16*(W201/$W$6)^1+'LED Curve'!$D$17)*$AC$6+((R$5-5)*Design!C$18)),0,         ('LED Curve'!$D$14*(W201/$W$6)^3+'LED Curve'!$D$15*(W201/$W$6)^2+'LED Curve'!$D$16*(W201/$W$6)^1+'LED Curve'!$D$17)*$AC$6))</f>
        <v>0</v>
      </c>
      <c r="AZ201" s="59">
        <f>IF(AY201=0,0,IF(E201&lt;(SUM(AU201:AY201)+('LED Curve'!$D$14*(W201/$Z$2)^3+'LED Curve'!$D$15*(W201/$Z$2)^2+'LED Curve'!$D$16*(W201/$Z$2)^1+'LED Curve'!$D$17)*$AE$2+((R$5-6)*Design!C$18)),0,         ('LED Curve'!$D$14*(W201/$Z$2)^3+'LED Curve'!$D$15*(W201/$Z$2)^2+'LED Curve'!$D$16*(W201/$Z$2)^1+'LED Curve'!$D$17)*$AE$2))</f>
        <v>0</v>
      </c>
      <c r="BA201" s="59">
        <f>IF(AZ201=0,0,IF(E201&lt;(SUM(AU201:AZ201)+('LED Curve'!$D$14*(W201/$Z$3)^3+'LED Curve'!$D$15*(W201/$Z$3)^2+'LED Curve'!$D$16*(W201/$Z$3)^1+'LED Curve'!$D$17)*$AE$3+((R$5-7)*Design!C$18)),0,         ('LED Curve'!$D$14*(W201/$Z$3)^3+'LED Curve'!$D$15*(W201/$Z$3)^2+'LED Curve'!$D$16*(W201/$Z$3)^1+'LED Curve'!$D$17)*$AE$3))</f>
        <v>0</v>
      </c>
      <c r="BB201" s="59">
        <f>IF(BA201=0,0,IF(E201&lt;(SUM(AU201:BA201)+('LED Curve'!$D$14*(W201/$Z$4)^3+'LED Curve'!$D$15*(W201/$Z$4)^2+'LED Curve'!$D$16*(W201/$Z$4)^1+'LED Curve'!$D$17)*$AE$4+((R$5-8)*Design!C$18)),0,         ('LED Curve'!$D$14*(W201/$Z$4)^3+'LED Curve'!$D$15*(W201/$Z$4)^2+'LED Curve'!$D$16*(W201/$Z$4)^1+'LED Curve'!$D$17)*$AE$4))</f>
        <v>0</v>
      </c>
      <c r="BC201" s="59">
        <f>IF(BB201=0,0,IF(E201&lt;(SUM(AU201:BB201)+('LED Curve'!$D$14*(W201/$Z$5)^3+'LED Curve'!$D$15*(W201/$Z$5)^2+'LED Curve'!$D$16*(W201/$Z$5)^1+'LED Curve'!$D$17)*$AE$5+((R$5-9)*Design!C$18)),0,         ('LED Curve'!$D$14*(W201/$Z$5)^3+'LED Curve'!$D$15*(W201/$Z$5)^2+'LED Curve'!$D$16*(W201/$Z$5)^1+'LED Curve'!$D$17)*$AE$5))</f>
        <v>0</v>
      </c>
      <c r="BD201" s="59">
        <f>IF(BC201=0,0,IF(E201&lt;(SUM(AU201:BC201)+('LED Curve'!$D$14*(W201/$Z$6)^3+'LED Curve'!$D$15*(W201/$Z$6)^2+'LED Curve'!$D$16*(W201/$Z$6)^1+'LED Curve'!$D$17)*$AE$6+((R$5-10)*Design!C$18)),0,         ('LED Curve'!$D$14*(W201/$Z$6)^3+'LED Curve'!$D$15*(W201/$Z$6)^2+'LED Curve'!$D$16*(W201/$Z$6)^1+'LED Curve'!$D$17)*$AE$6))</f>
        <v>0</v>
      </c>
      <c r="BE201">
        <f t="shared" si="270"/>
        <v>92.328324149520014</v>
      </c>
      <c r="BF201" s="64">
        <f t="shared" si="236"/>
        <v>194.44692813513424</v>
      </c>
      <c r="BG201" s="64">
        <f t="shared" si="237"/>
        <v>194.44692813513424</v>
      </c>
      <c r="BH201" s="64">
        <f t="shared" si="238"/>
        <v>0</v>
      </c>
      <c r="BI201" s="64">
        <f t="shared" si="239"/>
        <v>0</v>
      </c>
      <c r="BJ201" s="64">
        <f t="shared" si="240"/>
        <v>0</v>
      </c>
      <c r="BK201" s="64">
        <f t="shared" si="241"/>
        <v>0</v>
      </c>
      <c r="BL201" s="64">
        <f t="shared" si="242"/>
        <v>0</v>
      </c>
      <c r="BM201" s="64">
        <f t="shared" si="243"/>
        <v>0</v>
      </c>
      <c r="BN201" s="64">
        <f t="shared" si="244"/>
        <v>0</v>
      </c>
      <c r="BO201" s="64">
        <f t="shared" si="245"/>
        <v>0</v>
      </c>
      <c r="BQ201" s="67">
        <f t="shared" si="246"/>
        <v>194.55419875739432</v>
      </c>
      <c r="BR201" s="67">
        <f t="shared" si="247"/>
        <v>194.55419875739432</v>
      </c>
      <c r="BS201" s="67">
        <f t="shared" si="248"/>
        <v>0</v>
      </c>
      <c r="BT201" s="67">
        <f t="shared" si="249"/>
        <v>0</v>
      </c>
      <c r="BU201" s="67">
        <f t="shared" si="250"/>
        <v>0</v>
      </c>
      <c r="BV201" s="67">
        <f t="shared" si="251"/>
        <v>0</v>
      </c>
      <c r="BW201" s="67">
        <f t="shared" si="252"/>
        <v>0</v>
      </c>
      <c r="BX201" s="67">
        <f t="shared" si="253"/>
        <v>0</v>
      </c>
      <c r="BY201" s="67">
        <f t="shared" si="254"/>
        <v>0</v>
      </c>
      <c r="BZ201" s="67">
        <f t="shared" si="255"/>
        <v>0</v>
      </c>
      <c r="CB201" s="70">
        <f t="shared" si="256"/>
        <v>195.38896111830957</v>
      </c>
      <c r="CC201" s="70">
        <f t="shared" si="257"/>
        <v>195.38896111830957</v>
      </c>
      <c r="CD201" s="70">
        <f t="shared" si="258"/>
        <v>0</v>
      </c>
      <c r="CE201" s="70">
        <f t="shared" si="259"/>
        <v>0</v>
      </c>
      <c r="CF201" s="70">
        <f t="shared" si="260"/>
        <v>0</v>
      </c>
      <c r="CG201" s="70">
        <f t="shared" si="261"/>
        <v>0</v>
      </c>
      <c r="CH201" s="70">
        <f t="shared" si="262"/>
        <v>0</v>
      </c>
      <c r="CI201" s="70">
        <f t="shared" si="263"/>
        <v>0</v>
      </c>
      <c r="CJ201" s="70">
        <f t="shared" si="264"/>
        <v>0</v>
      </c>
      <c r="CK201" s="70">
        <f t="shared" si="265"/>
        <v>0</v>
      </c>
      <c r="CL201">
        <f t="shared" si="271"/>
        <v>390.77792223661913</v>
      </c>
      <c r="CM201" s="64">
        <f t="shared" si="272"/>
        <v>194.44692813513424</v>
      </c>
      <c r="CN201" s="64">
        <f t="shared" si="273"/>
        <v>194.44692813513424</v>
      </c>
      <c r="CO201" s="64">
        <f t="shared" si="274"/>
        <v>0</v>
      </c>
      <c r="CP201" s="64">
        <f t="shared" si="275"/>
        <v>0</v>
      </c>
      <c r="CQ201" s="64">
        <f t="shared" si="276"/>
        <v>0</v>
      </c>
      <c r="CR201" s="64">
        <f t="shared" si="277"/>
        <v>0</v>
      </c>
      <c r="CS201" s="64">
        <f t="shared" si="278"/>
        <v>0</v>
      </c>
      <c r="CT201" s="64">
        <f t="shared" si="279"/>
        <v>0</v>
      </c>
      <c r="CU201" s="64">
        <f t="shared" si="280"/>
        <v>0</v>
      </c>
      <c r="CV201" s="64">
        <f t="shared" si="281"/>
        <v>0</v>
      </c>
      <c r="CX201" s="103">
        <f t="shared" si="282"/>
        <v>194.55419875739432</v>
      </c>
      <c r="CY201" s="103">
        <f t="shared" si="283"/>
        <v>194.55419875739432</v>
      </c>
      <c r="CZ201" s="103">
        <f t="shared" si="284"/>
        <v>0</v>
      </c>
      <c r="DA201" s="103">
        <f t="shared" si="285"/>
        <v>0</v>
      </c>
      <c r="DB201" s="103">
        <f t="shared" si="286"/>
        <v>0</v>
      </c>
      <c r="DC201" s="103">
        <f t="shared" si="287"/>
        <v>0</v>
      </c>
      <c r="DD201" s="103">
        <f t="shared" si="288"/>
        <v>0</v>
      </c>
      <c r="DE201" s="103">
        <f t="shared" si="289"/>
        <v>0</v>
      </c>
      <c r="DF201" s="103">
        <f t="shared" si="290"/>
        <v>0</v>
      </c>
      <c r="DG201" s="103">
        <f t="shared" si="291"/>
        <v>0</v>
      </c>
      <c r="DI201" s="70">
        <f t="shared" si="292"/>
        <v>195.38896111830957</v>
      </c>
      <c r="DJ201" s="70">
        <f t="shared" si="293"/>
        <v>195.38896111830957</v>
      </c>
      <c r="DK201" s="70">
        <f t="shared" si="294"/>
        <v>0</v>
      </c>
      <c r="DL201" s="70">
        <f t="shared" si="295"/>
        <v>0</v>
      </c>
      <c r="DM201" s="70">
        <f t="shared" si="296"/>
        <v>0</v>
      </c>
      <c r="DN201" s="70">
        <f t="shared" si="297"/>
        <v>0</v>
      </c>
      <c r="DO201" s="70">
        <f t="shared" si="298"/>
        <v>0</v>
      </c>
      <c r="DP201" s="70">
        <f t="shared" si="299"/>
        <v>0</v>
      </c>
      <c r="DQ201" s="70">
        <f t="shared" si="300"/>
        <v>0</v>
      </c>
      <c r="DR201" s="70">
        <f t="shared" si="301"/>
        <v>0</v>
      </c>
      <c r="DT201">
        <f t="shared" si="302"/>
        <v>21.237090032922964</v>
      </c>
      <c r="DU201">
        <f t="shared" si="303"/>
        <v>23.640048328373769</v>
      </c>
      <c r="DV201">
        <f t="shared" si="304"/>
        <v>26.142981691006696</v>
      </c>
      <c r="DX201">
        <f t="shared" si="305"/>
        <v>1.6691663678722017</v>
      </c>
      <c r="DY201">
        <f t="shared" si="306"/>
        <v>1.6851616281520267</v>
      </c>
      <c r="DZ201">
        <f t="shared" si="307"/>
        <v>1.703290977112734</v>
      </c>
      <c r="EB201">
        <f t="shared" si="308"/>
        <v>5.1264783932086164</v>
      </c>
      <c r="EC201">
        <f t="shared" si="309"/>
        <v>12.816195983021542</v>
      </c>
      <c r="ED201">
        <f t="shared" si="310"/>
        <v>0</v>
      </c>
      <c r="EE201">
        <f t="shared" si="311"/>
        <v>0</v>
      </c>
      <c r="EF201">
        <f t="shared" si="312"/>
        <v>0</v>
      </c>
      <c r="EG201">
        <f t="shared" si="313"/>
        <v>0</v>
      </c>
      <c r="EH201">
        <f t="shared" si="314"/>
        <v>0</v>
      </c>
      <c r="EI201">
        <f t="shared" si="315"/>
        <v>0</v>
      </c>
      <c r="EJ201">
        <f t="shared" si="316"/>
        <v>0</v>
      </c>
      <c r="EK201">
        <f t="shared" si="317"/>
        <v>0</v>
      </c>
      <c r="EM201">
        <f t="shared" si="318"/>
        <v>5.129642837361871</v>
      </c>
      <c r="EN201">
        <f t="shared" si="319"/>
        <v>12.824107093404677</v>
      </c>
      <c r="EO201">
        <f t="shared" si="320"/>
        <v>0</v>
      </c>
      <c r="EP201">
        <f t="shared" si="321"/>
        <v>0</v>
      </c>
      <c r="EQ201">
        <f t="shared" si="322"/>
        <v>0</v>
      </c>
      <c r="ER201">
        <f t="shared" si="323"/>
        <v>0</v>
      </c>
      <c r="ES201">
        <f t="shared" si="324"/>
        <v>0</v>
      </c>
      <c r="ET201">
        <f t="shared" si="325"/>
        <v>0</v>
      </c>
      <c r="EU201">
        <f t="shared" si="326"/>
        <v>0</v>
      </c>
      <c r="EV201">
        <f t="shared" si="327"/>
        <v>0</v>
      </c>
      <c r="EX201">
        <f t="shared" si="328"/>
        <v>5.1542672392483562</v>
      </c>
      <c r="EY201">
        <f t="shared" si="329"/>
        <v>12.885668098120892</v>
      </c>
      <c r="EZ201">
        <f t="shared" si="330"/>
        <v>0</v>
      </c>
      <c r="FA201">
        <f t="shared" si="331"/>
        <v>0</v>
      </c>
      <c r="FB201">
        <f t="shared" si="332"/>
        <v>0</v>
      </c>
      <c r="FC201">
        <f t="shared" si="333"/>
        <v>0</v>
      </c>
      <c r="FD201">
        <f t="shared" si="334"/>
        <v>0</v>
      </c>
      <c r="FE201">
        <f t="shared" si="335"/>
        <v>0</v>
      </c>
      <c r="FF201">
        <f t="shared" si="336"/>
        <v>0</v>
      </c>
      <c r="FG201">
        <f t="shared" si="337"/>
        <v>0</v>
      </c>
      <c r="FJ201">
        <f>IF($W$2=0,0,IF(BF201&lt;=0,0,('LED Curve'!$D$19*(BF201/$W$2)^3+'LED Curve'!$D$20*(BF201/$W$2)^2+'LED Curve'!$D$21*(BF201/$W$2)^1+'LED Curve'!$D$22)*$AC$2*$W$2))</f>
        <v>708.90409293156756</v>
      </c>
      <c r="FK201">
        <f>IF($W$3=0,0,IF(BG201&lt;=0,0,('LED Curve'!$D$19*(BG201/$W$3)^3+'LED Curve'!$D$20*(BG201/$W$3)^2+'LED Curve'!$D$21*(BG201/$W$3)^1+'LED Curve'!$D$22)*$AC$3*$W$3))</f>
        <v>1772.2602323289188</v>
      </c>
      <c r="FL201">
        <f>IF($W$4=0,0,IF(BH201&lt;=0,0,('LED Curve'!$D$19*(BH201/$W$4)^3+'LED Curve'!$D$20*(BH201/$W$4)^2+'LED Curve'!$D$21*(BH201/$W$4)^1+'LED Curve'!$D$22)*$AC$4*$W$4))</f>
        <v>0</v>
      </c>
      <c r="FM201">
        <f>IF($W$5=0,0,IF(BI201&lt;=0,0,('LED Curve'!$D$19*(BI201/$W$5)^3+'LED Curve'!$D$20*(BI201/$W$5)^2+'LED Curve'!$D$21*(BI201/$W$5)^1+'LED Curve'!$D$22)*$AC$5*$W$5))</f>
        <v>0</v>
      </c>
      <c r="FN201">
        <f>IF($W$6=0,0,IF(BJ201&lt;=0,0,('LED Curve'!$D$19*(BJ201/$W$6)^3+'LED Curve'!$D$20*(BJ201/$W$6)^2+'LED Curve'!$D$21*(BJ201/$W$6)^1+'LED Curve'!$D$22)*$AC$6*$W$6))</f>
        <v>0</v>
      </c>
      <c r="FO201">
        <f>IF($Z$2=0,0,IF(BK201&lt;=0,0,('LED Curve'!$D$19*(BK201/$Z$2)^3+'LED Curve'!$D$20*(BK201/$Z$2)^2+'LED Curve'!$D$21*(BK201/$Z$2)^1+'LED Curve'!$D$22)*$AE$2*$Z$2))</f>
        <v>0</v>
      </c>
      <c r="FP201">
        <f>IF($Z$3=0,0,IF(BL201&lt;=0,0,('LED Curve'!$D$19*(BL201/$Z$3)^3+'LED Curve'!$D$20*(BL201/$Z$3)^2+'LED Curve'!$D$21*(BL201/$Z$3)^1+'LED Curve'!$D$22)*$AE$3*$Z$3))</f>
        <v>0</v>
      </c>
      <c r="FQ201">
        <f>IF($Z$4=0,0,IF(BM201&lt;=0,0,('LED Curve'!$D$19*(BM201/$Z$4)^3+'LED Curve'!$D$20*(BM201/$Z$4)^2+'LED Curve'!$D$21*(BM201/$Z$4)^1+'LED Curve'!$D$22)*$AE$4*$Z$4))</f>
        <v>0</v>
      </c>
      <c r="FR201">
        <f>IF($Z$5=0,0,IF(BN201&lt;=0,0,('LED Curve'!$D$19*(BN201/$Z$5)^3+'LED Curve'!$D$20*(BN201/$Z$5)^2+'LED Curve'!$D$21*(BN201/$Z$5)^1+'LED Curve'!$D$22)*$AE$5*$Z$5))</f>
        <v>0</v>
      </c>
      <c r="FS201">
        <f>IF($Z$6=0,0,IF(BO201&lt;=0,0,('LED Curve'!$D$19*(BO201/$Z$6)^3+'LED Curve'!$D$20*(BO201/$Z$6)^2+'LED Curve'!$D$21*(BO201/$Z$6)^1+'LED Curve'!$D$22)*$AE$6*$Z$6))</f>
        <v>0</v>
      </c>
      <c r="FU201">
        <f>IF($W$2=0,0,IF(BQ201&lt;=0,0,('LED Curve'!$D$19*(BQ201/$W$2)^3+'LED Curve'!$D$20*(BQ201/$W$2)^2+'LED Curve'!$D$21*(BQ201/$W$2)^1+'LED Curve'!$D$22)*$AC$2*$W$2))</f>
        <v>709.19665242387816</v>
      </c>
      <c r="FV201">
        <f>IF($W$3=0,0,IF(BR201&lt;=0,0,('LED Curve'!$D$19*(BR201/$W$3)^3+'LED Curve'!$D$20*(BR201/$W$3)^2+'LED Curve'!$D$21*(BR201/$W$3)^1+'LED Curve'!$D$22)*$AC$3*$W$3))</f>
        <v>1772.9916310596955</v>
      </c>
      <c r="FW201">
        <f>IF($W$4=0,0,IF(BS201&lt;=0,0,('LED Curve'!$D$19*(BS201/$W$4)^3+'LED Curve'!$D$20*(BS201/$W$4)^2+'LED Curve'!$D$21*(BS201/$W$4)^1+'LED Curve'!$D$22)*$AC$4*$W$4))</f>
        <v>0</v>
      </c>
      <c r="FX201">
        <f>IF($W$5=0,0,IF(BT201&lt;=0,0,('LED Curve'!$D$19*(BT201/$W$5)^3+'LED Curve'!$D$20*(BT201/$W$5)^2+'LED Curve'!$D$21*(BT201/$W$5)^1+'LED Curve'!$D$22)*$AC$5*$W$5))</f>
        <v>0</v>
      </c>
      <c r="FY201">
        <f>IF($W$6=0,0,IF(BU201&lt;=0,0,('LED Curve'!$D$19*(BU201/$W$6)^3+'LED Curve'!$D$20*(BU201/$W$6)^2+'LED Curve'!$D$21*(BU201/$W$6)^1+'LED Curve'!$D$22)*$AC$6*$W$6))</f>
        <v>0</v>
      </c>
      <c r="FZ201">
        <f>IF($Z$2=0,0,IF(BV201&lt;=0,0,('LED Curve'!$D$19*(BV201/$Z$2)^3+'LED Curve'!$D$20*(BV201/$Z$2)^2+'LED Curve'!$D$21*(BV201/$Z$2)^1+'LED Curve'!$D$22)*$AE$2*$Z$2))</f>
        <v>0</v>
      </c>
      <c r="GA201">
        <f>IF($Z$3=0,0,IF(BW201&lt;=0,0,('LED Curve'!$D$19*(BW201/$Z$3)^3+'LED Curve'!$D$20*(BW201/$Z$3)^2+'LED Curve'!$D$21*(BW201/$Z$3)^1+'LED Curve'!$D$22)*$AE$3*$Z$3))</f>
        <v>0</v>
      </c>
      <c r="GB201">
        <f>IF($Z$4=0,0,IF(BX201&lt;=0,0,('LED Curve'!$D$19*(BX201/$Z$4)^3+'LED Curve'!$D$20*(BX201/$Z$4)^2+'LED Curve'!$D$21*(BX201/$Z$4)^1+'LED Curve'!$D$22)*$AE$4*$Z$4))</f>
        <v>0</v>
      </c>
      <c r="GC201">
        <f>IF($Z$5=0,0,IF(BY201&lt;=0,0,('LED Curve'!$D$19*(BY201/$Z$5)^3+'LED Curve'!$D$20*(BY201/$Z$5)^2+'LED Curve'!$D$21*(BY201/$Z$5)^1+'LED Curve'!$D$22)*$AE$5*$Z$5))</f>
        <v>0</v>
      </c>
      <c r="GD201">
        <f>IF($Z$6=0,0,IF(BZ201&lt;=0,0,('LED Curve'!$D$19*(BZ201/$Z$6)^3+'LED Curve'!$D$20*(BZ201/$Z$6)^2+'LED Curve'!$D$21*(BZ201/$Z$6)^1+'LED Curve'!$D$22)*$AE$6*$Z$6))</f>
        <v>0</v>
      </c>
      <c r="GF201">
        <f>IF($W$2=0,0,IF(CB201&lt;=0,0,('LED Curve'!$D$19*(CB201/$W$2)^3+'LED Curve'!$D$20*(CB201/$W$2)^2+'LED Curve'!$D$21*(CB201/$W$2)^1+'LED Curve'!$D$22)*$AC$2*$W$2))</f>
        <v>711.46841784321214</v>
      </c>
      <c r="GG201">
        <f>IF($W$3=0,0,IF(CC201&lt;=0,0,('LED Curve'!$D$19*(CC201/$W$3)^3+'LED Curve'!$D$20*(CC201/$W$3)^2+'LED Curve'!$D$21*(CC201/$W$3)^1+'LED Curve'!$D$22)*$AC$3*$W$3))</f>
        <v>1778.6710446080303</v>
      </c>
      <c r="GH201">
        <f>IF($W$4=0,0,IF(CD201&lt;=0,0,('LED Curve'!$D$19*(CD201/$W$4)^3+'LED Curve'!$D$20*(CD201/$W$4)^2+'LED Curve'!$D$21*(CD201/$W$4)^1+'LED Curve'!$D$22)*$AC$4*$W$4))</f>
        <v>0</v>
      </c>
      <c r="GI201">
        <f>IF($W$5=0,0,IF(CE201&lt;=0,0,('LED Curve'!$D$19*(CE201/$W$5)^3+'LED Curve'!$D$20*(CE201/$W$5)^2+'LED Curve'!$D$21*(CE201/$W$5)^1+'LED Curve'!$D$22)*$AC$5*$W$5))</f>
        <v>0</v>
      </c>
      <c r="GJ201">
        <f>IF($W$6=0,0,IF(CF201&lt;=0,0,('LED Curve'!$D$19*(CF201/$W$6)^3+'LED Curve'!$D$20*(CF201/$W$6)^2+'LED Curve'!$D$21*(CF201/$W$6)^1+'LED Curve'!$D$22)*$AC$6*$W$6))</f>
        <v>0</v>
      </c>
      <c r="GK201">
        <f>IF($Z$2=0,0,IF(CG201&lt;=0,0,('LED Curve'!$D$19*(CG201/$Z$2)^3+'LED Curve'!$D$20*(CG201/$Z$2)^2+'LED Curve'!$D$21*(CG201/$Z$2)^1+'LED Curve'!$D$22)*$AE$2*$Z$2))</f>
        <v>0</v>
      </c>
      <c r="GL201">
        <f>IF($Z$3=0,0,IF(CH201&lt;=0,0,('LED Curve'!$D$19*(CH201/$Z$3)^3+'LED Curve'!$D$20*(CH201/$Z$3)^2+'LED Curve'!$D$21*(CH201/$Z$3)^1+'LED Curve'!$D$22)*$AE$3*$Z$3))</f>
        <v>0</v>
      </c>
      <c r="GM201">
        <f>IF($Z$4=0,0,IF(CI201&lt;=0,0,('LED Curve'!$D$19*(CI201/$Z$4)^3+'LED Curve'!$D$20*(CI201/$Z$4)^2+'LED Curve'!$D$21*(CI201/$Z$4)^1+'LED Curve'!$D$22)*$AE$4*$Z$4))</f>
        <v>0</v>
      </c>
      <c r="GN201">
        <f>IF($Z$5=0,0,IF(CJ201&lt;=0,0,('LED Curve'!$D$19*(CJ201/$Z$5)^3+'LED Curve'!$D$20*(CJ201/$Z$5)^2+'LED Curve'!$D$21*(CJ201/$Z$5)^1+'LED Curve'!$D$22)*$AE$5*$Z$5))</f>
        <v>0</v>
      </c>
      <c r="GO201">
        <f>IF($Z$6=0,0,IF(CK201&lt;=0,0,('LED Curve'!$D$19*(CK201/$Z$6)^3+'LED Curve'!$D$20*(CK201/$Z$6)^2+'LED Curve'!$D$21*(CK201/$Z$6)^1+'LED Curve'!$D$22)*$AE$6*$Z$6))</f>
        <v>0</v>
      </c>
      <c r="GQ201">
        <f t="shared" si="338"/>
        <v>2481.1643252604863</v>
      </c>
      <c r="GR201">
        <f t="shared" si="266"/>
        <v>716.26843984290826</v>
      </c>
      <c r="GS201">
        <f t="shared" si="339"/>
        <v>2482.1882834835737</v>
      </c>
      <c r="GT201">
        <f t="shared" si="267"/>
        <v>173.96236664445814</v>
      </c>
      <c r="GU201">
        <f t="shared" si="340"/>
        <v>2490.1394624512423</v>
      </c>
      <c r="GV201">
        <f t="shared" si="268"/>
        <v>0</v>
      </c>
    </row>
    <row r="202" spans="1:204" ht="16.899999999999999">
      <c r="A202">
        <v>191</v>
      </c>
      <c r="B202">
        <f t="shared" si="229"/>
        <v>6.2174479166666663E-3</v>
      </c>
      <c r="C202" s="50">
        <f t="shared" si="230"/>
        <v>107.91719393348542</v>
      </c>
      <c r="D202" s="50">
        <f t="shared" si="231"/>
        <v>120.0635488149838</v>
      </c>
      <c r="E202" s="50">
        <f t="shared" si="232"/>
        <v>132.20990369648217</v>
      </c>
      <c r="G202" s="52">
        <f t="shared" si="233"/>
        <v>1.7129713322775464</v>
      </c>
      <c r="H202" s="52">
        <f t="shared" si="234"/>
        <v>1.9057706161108539</v>
      </c>
      <c r="I202" s="52">
        <f t="shared" si="235"/>
        <v>2.0985698999441613</v>
      </c>
      <c r="J202" s="52">
        <f>IF(C202&lt;Calculation!D$19,0,G202)</f>
        <v>1.7129713322775464</v>
      </c>
      <c r="K202" s="52">
        <f>IF(D202&lt;Calculation!D$19,0,H202)</f>
        <v>1.9057706161108539</v>
      </c>
      <c r="L202" s="52">
        <f>IF(E202&lt;Calculation!D$19,0,I202)</f>
        <v>2.0985698999441613</v>
      </c>
      <c r="M202" s="52">
        <f>IF(IF(C202&lt;Calculation!D$19,0,C202*(R$3/(R$2+R$3)))&gt;0,$H$2*SIN(2*PI()*$E$2*B202)+$H$5,0)</f>
        <v>1.7293758267689192</v>
      </c>
      <c r="N202" s="52">
        <f>IF(IF(D202&lt;Calculation!D$19,0,D202*(R$3/(R$2+R$3)))&gt;0,$J$2*SIN(2*PI()*$E$2*B202)+$J$5,0)</f>
        <v>1.7280472038751165</v>
      </c>
      <c r="O202" s="52">
        <f>IF(IF(E202&lt;Calculation!D$19,0,E202*(R$3/(R$2+R$3)))&gt;0,$L$2*SIN(2*PI()*$E$2*B202)+$L$5,0)</f>
        <v>1.7332660066292107</v>
      </c>
      <c r="Q202" s="55">
        <f>(M202/Design!C$43)*10^3</f>
        <v>192.15286964099101</v>
      </c>
      <c r="R202" s="55">
        <f>(N202/Design!C$43)*10^3</f>
        <v>192.00524487501295</v>
      </c>
      <c r="S202" s="55">
        <f>(O202/Design!C$43)*10^3</f>
        <v>192.58511184769009</v>
      </c>
      <c r="U202" s="55">
        <f>(($H$2*SIN(2*PI()*$E$2*B202)+$H$5)/Design!C$43)*10^3</f>
        <v>192.15286964099101</v>
      </c>
      <c r="V202" s="55">
        <f>(($J$2*SIN(2*PI()*$E$2*B202)+$J$5)/Design!C$43)*10^3</f>
        <v>192.00524487501295</v>
      </c>
      <c r="W202" s="55">
        <f>(($L$2*SIN(2*PI()*$E$2*B202)+$L$5)/Design!C$43)*10^3</f>
        <v>192.58511184769009</v>
      </c>
      <c r="Y202" s="99">
        <f>IF(C202&lt;('LED Curve'!$D$14*(U202/$W$2)^3+'LED Curve'!$D$15*(U202/$W$2)^2+'LED Curve'!$D$16*(U202/$W$2)^1+'LED Curve'!$D$17)*$AC$2+((R$5-1)*Design!C$18),0,         ('LED Curve'!$D$14*(U202/$W$2)^3+'LED Curve'!$D$15*(U202/$W$2)^2+'LED Curve'!$D$16*(U202/$W$2)^1+'LED Curve'!$D$17)*$AC$2)</f>
        <v>26.326962818749045</v>
      </c>
      <c r="Z202" s="99">
        <f>IF(Y202=0,0,IF(C202&lt;Y202+('LED Curve'!$D$14*(U202/$W$3)^3+'LED Curve'!$D$15*(U202/$W$3)^2+'LED Curve'!$D$16*(U202/$W$3)^1+'LED Curve'!$D$17)*$AC$3+((R$5-2)*Design!C$18),0,         ('LED Curve'!$D$14*(U202/$W$3)^3+'LED Curve'!$D$15*(U202/$W$3)^2+'LED Curve'!$D$16*(U202/$W$3)^1+'LED Curve'!$D$17)*$AC$3))</f>
        <v>65.817407046872617</v>
      </c>
      <c r="AA202" s="99">
        <f>IF(Z202=0,0,IF(C202&lt;(SUM(Y202:Z202)+('LED Curve'!$D$14*(U202/$W$4)^3+'LED Curve'!$D$15*(U202/$W$4)^2+'LED Curve'!$D$16*(U202/$W$4)^1+'LED Curve'!$D$17)*$AC$4+((R$5-3)*Design!C$18)),0,         ('LED Curve'!$D$14*(U202/$W$4)^3+'LED Curve'!$D$15*(U202/$W$4)^2+'LED Curve'!$D$16*(U202/$W$4)^1+'LED Curve'!$D$17)*$AC$4))</f>
        <v>0</v>
      </c>
      <c r="AB202" s="99">
        <f>IF(AA202=0,0,IF(C202&lt;(SUM(Y202:AA202)+('LED Curve'!$D$14*(U202/$W$5)^3+'LED Curve'!$D$15*(U202/$W$5)^2+'LED Curve'!$D$16*(U202/$W$5)^1+'LED Curve'!$D$17)*$AC$5+((R$5-4)*Design!C$18)),0,         ('LED Curve'!$D$14*(U202/$W$5)^3+'LED Curve'!$D$15*(U202/$W$5)^2+'LED Curve'!$D$16*(U202/$W$5)^1+'LED Curve'!$D$17)*$AC$5))</f>
        <v>0</v>
      </c>
      <c r="AC202" s="99">
        <f>IF(AB202=0,0,IF(C202&lt;(SUM(Y202:AB202)+ ('LED Curve'!$D$14*(U202/$W$6)^3+'LED Curve'!$D$15*(U202/$W$6)^2+'LED Curve'!$D$16*(U202/$W$6)^1+'LED Curve'!$D$17)*$AC$6+((R$5-5)*Design!C$18)),0,         ('LED Curve'!$D$14*(U202/$W$6)^3+'LED Curve'!$D$15*(U202/$W$6)^2+'LED Curve'!$D$16*(U202/$W$6)^1+'LED Curve'!$D$17)*$AC$6))</f>
        <v>0</v>
      </c>
      <c r="AD202" s="99">
        <f>IF(AC202=0,0,IF(C202&lt;(SUM(Y202:AC202)+('LED Curve'!$D$14*(U202/$Z$2)^3+'LED Curve'!$D$15*(U202/$Z$2)^2+'LED Curve'!$D$16*(U202/$Z$2)^1+'LED Curve'!$D$17)*$AE$2+((R$5-6)*Design!C$18)),0,         ('LED Curve'!$D$14*(U202/$Z$2)^3+'LED Curve'!$D$15*(U202/$Z$2)^2+'LED Curve'!$D$16*(U202/$Z$2)^1+'LED Curve'!$D$17)*$AE$2))</f>
        <v>0</v>
      </c>
      <c r="AE202" s="99">
        <f>IF(AD202=0,0,IF(C202&lt;(SUM(Y202:AD202)+('LED Curve'!$D$14*(U202/$Z$3)^3+'LED Curve'!$D$15*(U202/$Z$3)^2+'LED Curve'!$D$16*(U202/$Z$3)^1+'LED Curve'!$D$17)*$AE$3+((R$5-7)*Design!C$18)),0,         ('LED Curve'!$D$14*(U202/$Z$3)^3+'LED Curve'!$D$15*(U202/$Z$3)^2+'LED Curve'!$D$16*(U202/$Z$3)^1+'LED Curve'!$D$17)*$AE$3))</f>
        <v>0</v>
      </c>
      <c r="AF202" s="99">
        <f>IF(AE202=0,0,IF(C202&lt;(SUM(Y202:AE202)+('LED Curve'!$D$14*(U202/$Z$4)^3+'LED Curve'!$D$15*(U202/$Z$4)^2+'LED Curve'!$D$16*(U202/$Z$4)^1+'LED Curve'!$D$17)*$AE$4+((R$5-8)*Design!C$18)),0,         ('LED Curve'!$D$14*(U202/$Z$4)^3+'LED Curve'!$D$15*(U202/$Z$4)^2+'LED Curve'!$D$16*(U202/$Z$4)^1+'LED Curve'!$D$17)*$AE$4))</f>
        <v>0</v>
      </c>
      <c r="AG202" s="99">
        <f>IF(AF202=0,0,IF(C202&lt;(SUM(Y202:AF202)+('LED Curve'!$D$14*(U202/$Z$5)^3+'LED Curve'!$D$15*(U202/$Z$5)^2+'LED Curve'!$D$16*(U202/$Z$5)^1+'LED Curve'!$D$17)*$AE$5+((R$5-9)*Design!C$18)),0,         ('LED Curve'!$D$14*(U202/$Z$5)^3+'LED Curve'!$D$15*(U202/$Z$5)^2+'LED Curve'!$D$16*(U202/$Z$5)^1+'LED Curve'!$D$17)*$AE$5))</f>
        <v>0</v>
      </c>
      <c r="AH202" s="99">
        <f>IF(AG202=0,0,IF(C202&lt;(SUM(Y202:AG202)+('LED Curve'!$D$14*(U202/$Z$6)^3+'LED Curve'!$D$15*(U202/$Z$6)^2+'LED Curve'!$D$16*(U202/$Z$6)^1+'LED Curve'!$D$17)*$AE$6+((R$5-10)*Design!C$18)),0,         ('LED Curve'!$D$14*(U202/$Z$6)^3+'LED Curve'!$D$15*(U202/$Z$6)^2+'LED Curve'!$D$16*(U202/$Z$6)^1+'LED Curve'!$D$17)*$AE$6))</f>
        <v>0</v>
      </c>
      <c r="AI202">
        <f t="shared" si="269"/>
        <v>92.144369865621655</v>
      </c>
      <c r="AJ202" s="57">
        <f>IF(D202&lt;('LED Curve'!$D$14*(V202/$W$2)^3+'LED Curve'!$D$15*(V202/$W$2)^2+'LED Curve'!$D$16*(V202/$W$2)^1+'LED Curve'!$D$17)*$AC$2+((R$5-1)*Design!C$18),0,         ('LED Curve'!$D$14*(V202/$W$2)^3+'LED Curve'!$D$15*(V202/$W$2)^2+'LED Curve'!$D$16*(V202/$W$2)^1+'LED Curve'!$D$17)*$AC$2)</f>
        <v>26.324522070715108</v>
      </c>
      <c r="AK202" s="57">
        <f>IF(AJ202=0,0,IF(D202&lt;AJ202+('LED Curve'!$D$14*(V202/$W$3)^3+'LED Curve'!$D$15*(V202/$W$3)^2+'LED Curve'!$D$16*(V202/$W$3)^1+'LED Curve'!$D$17)*$AC$3+((R$5-1)*Design!C$18),0,         ('LED Curve'!$D$14*(V202/$W$3)^3+'LED Curve'!$D$15*(V202/$W$3)^2+'LED Curve'!$D$16*(V202/$W$3)^1+'LED Curve'!$D$17)*$AC$3))</f>
        <v>65.811305176787769</v>
      </c>
      <c r="AL202" s="57">
        <f>IF(AK202=0,0,IF(D202&lt;(SUM(AJ202:AK202)+('LED Curve'!$D$14*(V202/$W$4)^3+'LED Curve'!$D$15*(V202/$W$4)^2+'LED Curve'!$D$16*(V202/$W$4)^1+'LED Curve'!$D$17)*$AC$4+((R$5-1)*Design!C$18)),0,         ('LED Curve'!$D$14*(V202/$W$4)^3+'LED Curve'!$D$15*(V202/$W$4)^2+'LED Curve'!$D$16*(V202/$W$4)^1+'LED Curve'!$D$17)*$AC$4))</f>
        <v>0</v>
      </c>
      <c r="AM202" s="57">
        <f>IF(AL202=0,0,IF(D202&lt;(SUM(AJ202:AL202)+('LED Curve'!$D$14*(V202/$W$5)^3+'LED Curve'!$D$15*(V202/$W$5)^2+'LED Curve'!$D$16*(V202/$W$5)^1+'LED Curve'!$D$17)*$AC$5+((R$5-1)*Design!C$18)),0,         ('LED Curve'!$D$14*(V202/$W$5)^3+'LED Curve'!$D$15*(V202/$W$5)^2+'LED Curve'!$D$16*(V202/$W$5)^1+'LED Curve'!$D$17)*$AC$5))</f>
        <v>0</v>
      </c>
      <c r="AN202" s="57">
        <f>IF(AM202=0,0,IF(D202&lt;(SUM(AJ202:AM202)+ ('LED Curve'!$D$14*(V202/$W$6)^3+'LED Curve'!$D$15*(V202/$W$6)^2+'LED Curve'!$D$16*(V202/$W$6)^1+'LED Curve'!$D$17)*$AC$6+((R$5-1)*Design!C$18)),0,         ('LED Curve'!$D$14*(V202/$W$6)^3+'LED Curve'!$D$15*(V202/$W$6)^2+'LED Curve'!$D$16*(V202/$W$6)^1+'LED Curve'!$D$17)*$AC$6))</f>
        <v>0</v>
      </c>
      <c r="AO202" s="57">
        <f>IF(AN202=0,0,IF(D202&lt;(SUM(AJ202:AN202)+('LED Curve'!$D$14*(V202/$Z$2)^3+'LED Curve'!$D$15*(V202/$Z$2)^2+'LED Curve'!$D$16*(V202/$Z$2)^1+'LED Curve'!$D$17)*$AE$2+((R$5-1)*Design!C$18)),0,         ('LED Curve'!$D$14*(V202/$Z$2)^3+'LED Curve'!$D$15*(V202/$Z$2)^2+'LED Curve'!$D$16*(V202/$Z$2)^1+'LED Curve'!$D$17)*$AE$2))</f>
        <v>0</v>
      </c>
      <c r="AP202" s="57">
        <f>IF(AO202=0,0,IF(D202&lt;(SUM(AJ202:AO202)+('LED Curve'!$D$14*(V202/$Z$3)^3+'LED Curve'!$D$15*(V202/$Z$3)^2+'LED Curve'!$D$16*(V202/$Z$3)^1+'LED Curve'!$D$17)*$AE$3+((R$5-1)*Design!C$18)),0,         ('LED Curve'!$D$14*(V202/$Z$3)^3+'LED Curve'!$D$15*(V202/$Z$3)^2+'LED Curve'!$D$16*(V202/$Z$3)^1+'LED Curve'!$D$17)*$AE$3))</f>
        <v>0</v>
      </c>
      <c r="AQ202" s="57">
        <f>IF(AP202=0,0,IF(D202&lt;(SUM(AJ202:AP202)+('LED Curve'!$D$14*(V202/$Z$4)^3+'LED Curve'!$D$15*(V202/$Z$4)^2+'LED Curve'!$D$16*(V202/$Z$4)^1+'LED Curve'!$D$17)*$AE$4+((R$5-1)*Design!C$18)),0,         ('LED Curve'!$D$14*(V202/$Z$4)^3+'LED Curve'!$D$15*(V202/$Z$4)^2+'LED Curve'!$D$16*(V202/$Z$4)^1+'LED Curve'!$D$17)*$AE$4))</f>
        <v>0</v>
      </c>
      <c r="AR202" s="57">
        <f>IF(AQ202=0,0,IF(D202&lt;(SUM(AJ202:AQ202)+('LED Curve'!$D$14*(V202/$Z$5)^3+'LED Curve'!$D$15*(V202/$Z$5)^2+'LED Curve'!$D$16*(V202/$Z$5)^1+'LED Curve'!$D$17)*$AE$5+((R$5-1)*Design!C$18)),0,         ('LED Curve'!$D$14*(V202/$Z$5)^3+'LED Curve'!$D$15*(V202/$Z$5)^2+'LED Curve'!$D$16*(V202/$Z$5)^1+'LED Curve'!$D$17)*$AE$5))</f>
        <v>0</v>
      </c>
      <c r="AS202" s="57">
        <f>IF(AR202=0,0,IF(D202&lt;(SUM(AJ202:AR202)+('LED Curve'!$D$14*(V202/$Z$6)^3+'LED Curve'!$D$15*(V202/$Z$6)^2+'LED Curve'!$D$16*(V202/$Z$6)^1+'LED Curve'!$D$17)*$AE$6+((R$5-1)*Design!C$18)),0,         ('LED Curve'!$D$14*(V202/$Z$6)^3+'LED Curve'!$D$15*(V202/$Z$6)^2+'LED Curve'!$D$16*(V202/$Z$6)^1+'LED Curve'!$D$17)*$AE$6))</f>
        <v>0</v>
      </c>
      <c r="AU202" s="59">
        <f>IF(E202&lt;('LED Curve'!$D$14*(W202/$W$2)^3+'LED Curve'!$D$15*(W202/$W$2)^2+'LED Curve'!$D$16*(W202/$W$2)^1+'LED Curve'!$D$17)*$AC$2+((R$5-1)*Design!C$18),0,         ('LED Curve'!$D$14*(W202/$W$2)^3+'LED Curve'!$D$15*(W202/$W$2)^2+'LED Curve'!$D$16*(W202/$W$2)^1+'LED Curve'!$D$17)*$AC$2)</f>
        <v>26.334087815768548</v>
      </c>
      <c r="AV202" s="59">
        <f>IF(AU202=0,0,IF(E202&lt;AU202+('LED Curve'!$D$14*(W202/$W$3)^3+'LED Curve'!$D$15*(W202/$W$3)^2+'LED Curve'!$D$16*(W202/$W$3)^1+'LED Curve'!$D$17)*$AC$3+((R$5-2)*Design!C$18),0,         ('LED Curve'!$D$14*(W202/$W$3)^3+'LED Curve'!$D$15*(W202/$W$3)^2+'LED Curve'!$D$16*(W202/$W$3)^1+'LED Curve'!$D$17)*$AC$3))</f>
        <v>65.835219539421374</v>
      </c>
      <c r="AW202" s="59">
        <f>IF(AV202=0,0,IF(E202&lt;(SUM(AU202:AV202)+('LED Curve'!$D$14*(W202/$W$4)^3+'LED Curve'!$D$15*(W202/$W$4)^2+'LED Curve'!$D$16*(W202/$W$4)^1+'LED Curve'!$D$17)*$AC$4+((R$5-3)*Design!C$18)),0,         ('LED Curve'!$D$14*(W202/$W$4)^3+'LED Curve'!$D$15*(W202/$W$4)^2+'LED Curve'!$D$16*(W202/$W$4)^1+'LED Curve'!$D$17)*$AC$4))</f>
        <v>0</v>
      </c>
      <c r="AX202" s="59">
        <f>IF(AW202=0,0,IF(E202&lt;(SUM(AU202:AW202)+('LED Curve'!$D$14*(W202/$W$5)^3+'LED Curve'!$D$15*(W202/$W$5)^2+'LED Curve'!$D$16*(W202/$W$5)^1+'LED Curve'!$D$17)*$AC$5+((R$5-4)*Design!C$18)),0,         ('LED Curve'!$D$14*(W202/$W$5)^3+'LED Curve'!$D$15*(W202/$W$5)^2+'LED Curve'!$D$16*(W202/$W$5)^1+'LED Curve'!$D$17)*$AC$5))</f>
        <v>0</v>
      </c>
      <c r="AY202" s="59">
        <f>IF(AX202=0,0,IF(E202&lt;(SUM(AU202:AX202)+ ('LED Curve'!$D$14*(W202/$W$6)^3+'LED Curve'!$D$15*(W202/$W$6)^2+'LED Curve'!$D$16*(W202/$W$6)^1+'LED Curve'!$D$17)*$AC$6+((R$5-5)*Design!C$18)),0,         ('LED Curve'!$D$14*(W202/$W$6)^3+'LED Curve'!$D$15*(W202/$W$6)^2+'LED Curve'!$D$16*(W202/$W$6)^1+'LED Curve'!$D$17)*$AC$6))</f>
        <v>0</v>
      </c>
      <c r="AZ202" s="59">
        <f>IF(AY202=0,0,IF(E202&lt;(SUM(AU202:AY202)+('LED Curve'!$D$14*(W202/$Z$2)^3+'LED Curve'!$D$15*(W202/$Z$2)^2+'LED Curve'!$D$16*(W202/$Z$2)^1+'LED Curve'!$D$17)*$AE$2+((R$5-6)*Design!C$18)),0,         ('LED Curve'!$D$14*(W202/$Z$2)^3+'LED Curve'!$D$15*(W202/$Z$2)^2+'LED Curve'!$D$16*(W202/$Z$2)^1+'LED Curve'!$D$17)*$AE$2))</f>
        <v>0</v>
      </c>
      <c r="BA202" s="59">
        <f>IF(AZ202=0,0,IF(E202&lt;(SUM(AU202:AZ202)+('LED Curve'!$D$14*(W202/$Z$3)^3+'LED Curve'!$D$15*(W202/$Z$3)^2+'LED Curve'!$D$16*(W202/$Z$3)^1+'LED Curve'!$D$17)*$AE$3+((R$5-7)*Design!C$18)),0,         ('LED Curve'!$D$14*(W202/$Z$3)^3+'LED Curve'!$D$15*(W202/$Z$3)^2+'LED Curve'!$D$16*(W202/$Z$3)^1+'LED Curve'!$D$17)*$AE$3))</f>
        <v>0</v>
      </c>
      <c r="BB202" s="59">
        <f>IF(BA202=0,0,IF(E202&lt;(SUM(AU202:BA202)+('LED Curve'!$D$14*(W202/$Z$4)^3+'LED Curve'!$D$15*(W202/$Z$4)^2+'LED Curve'!$D$16*(W202/$Z$4)^1+'LED Curve'!$D$17)*$AE$4+((R$5-8)*Design!C$18)),0,         ('LED Curve'!$D$14*(W202/$Z$4)^3+'LED Curve'!$D$15*(W202/$Z$4)^2+'LED Curve'!$D$16*(W202/$Z$4)^1+'LED Curve'!$D$17)*$AE$4))</f>
        <v>0</v>
      </c>
      <c r="BC202" s="59">
        <f>IF(BB202=0,0,IF(E202&lt;(SUM(AU202:BB202)+('LED Curve'!$D$14*(W202/$Z$5)^3+'LED Curve'!$D$15*(W202/$Z$5)^2+'LED Curve'!$D$16*(W202/$Z$5)^1+'LED Curve'!$D$17)*$AE$5+((R$5-9)*Design!C$18)),0,         ('LED Curve'!$D$14*(W202/$Z$5)^3+'LED Curve'!$D$15*(W202/$Z$5)^2+'LED Curve'!$D$16*(W202/$Z$5)^1+'LED Curve'!$D$17)*$AE$5))</f>
        <v>0</v>
      </c>
      <c r="BD202" s="59">
        <f>IF(BC202=0,0,IF(E202&lt;(SUM(AU202:BC202)+('LED Curve'!$D$14*(W202/$Z$6)^3+'LED Curve'!$D$15*(W202/$Z$6)^2+'LED Curve'!$D$16*(W202/$Z$6)^1+'LED Curve'!$D$17)*$AE$6+((R$5-10)*Design!C$18)),0,         ('LED Curve'!$D$14*(W202/$Z$6)^3+'LED Curve'!$D$15*(W202/$Z$6)^2+'LED Curve'!$D$16*(W202/$Z$6)^1+'LED Curve'!$D$17)*$AE$6))</f>
        <v>0</v>
      </c>
      <c r="BE202">
        <f t="shared" si="270"/>
        <v>92.169307355189915</v>
      </c>
      <c r="BF202" s="64">
        <f t="shared" si="236"/>
        <v>192.15286964099101</v>
      </c>
      <c r="BG202" s="64">
        <f t="shared" si="237"/>
        <v>192.15286964099101</v>
      </c>
      <c r="BH202" s="64">
        <f t="shared" si="238"/>
        <v>0</v>
      </c>
      <c r="BI202" s="64">
        <f t="shared" si="239"/>
        <v>0</v>
      </c>
      <c r="BJ202" s="64">
        <f t="shared" si="240"/>
        <v>0</v>
      </c>
      <c r="BK202" s="64">
        <f t="shared" si="241"/>
        <v>0</v>
      </c>
      <c r="BL202" s="64">
        <f t="shared" si="242"/>
        <v>0</v>
      </c>
      <c r="BM202" s="64">
        <f t="shared" si="243"/>
        <v>0</v>
      </c>
      <c r="BN202" s="64">
        <f t="shared" si="244"/>
        <v>0</v>
      </c>
      <c r="BO202" s="64">
        <f t="shared" si="245"/>
        <v>0</v>
      </c>
      <c r="BQ202" s="67">
        <f t="shared" si="246"/>
        <v>192.00524487501295</v>
      </c>
      <c r="BR202" s="67">
        <f t="shared" si="247"/>
        <v>192.00524487501295</v>
      </c>
      <c r="BS202" s="67">
        <f t="shared" si="248"/>
        <v>0</v>
      </c>
      <c r="BT202" s="67">
        <f t="shared" si="249"/>
        <v>0</v>
      </c>
      <c r="BU202" s="67">
        <f t="shared" si="250"/>
        <v>0</v>
      </c>
      <c r="BV202" s="67">
        <f t="shared" si="251"/>
        <v>0</v>
      </c>
      <c r="BW202" s="67">
        <f t="shared" si="252"/>
        <v>0</v>
      </c>
      <c r="BX202" s="67">
        <f t="shared" si="253"/>
        <v>0</v>
      </c>
      <c r="BY202" s="67">
        <f t="shared" si="254"/>
        <v>0</v>
      </c>
      <c r="BZ202" s="67">
        <f t="shared" si="255"/>
        <v>0</v>
      </c>
      <c r="CB202" s="70">
        <f t="shared" si="256"/>
        <v>192.58511184769009</v>
      </c>
      <c r="CC202" s="70">
        <f t="shared" si="257"/>
        <v>192.58511184769009</v>
      </c>
      <c r="CD202" s="70">
        <f t="shared" si="258"/>
        <v>0</v>
      </c>
      <c r="CE202" s="70">
        <f t="shared" si="259"/>
        <v>0</v>
      </c>
      <c r="CF202" s="70">
        <f t="shared" si="260"/>
        <v>0</v>
      </c>
      <c r="CG202" s="70">
        <f t="shared" si="261"/>
        <v>0</v>
      </c>
      <c r="CH202" s="70">
        <f t="shared" si="262"/>
        <v>0</v>
      </c>
      <c r="CI202" s="70">
        <f t="shared" si="263"/>
        <v>0</v>
      </c>
      <c r="CJ202" s="70">
        <f t="shared" si="264"/>
        <v>0</v>
      </c>
      <c r="CK202" s="70">
        <f t="shared" si="265"/>
        <v>0</v>
      </c>
      <c r="CL202">
        <f t="shared" si="271"/>
        <v>385.17022369538017</v>
      </c>
      <c r="CM202" s="64">
        <f t="shared" si="272"/>
        <v>192.15286964099101</v>
      </c>
      <c r="CN202" s="64">
        <f t="shared" si="273"/>
        <v>192.15286964099101</v>
      </c>
      <c r="CO202" s="64">
        <f t="shared" si="274"/>
        <v>0</v>
      </c>
      <c r="CP202" s="64">
        <f t="shared" si="275"/>
        <v>0</v>
      </c>
      <c r="CQ202" s="64">
        <f t="shared" si="276"/>
        <v>0</v>
      </c>
      <c r="CR202" s="64">
        <f t="shared" si="277"/>
        <v>0</v>
      </c>
      <c r="CS202" s="64">
        <f t="shared" si="278"/>
        <v>0</v>
      </c>
      <c r="CT202" s="64">
        <f t="shared" si="279"/>
        <v>0</v>
      </c>
      <c r="CU202" s="64">
        <f t="shared" si="280"/>
        <v>0</v>
      </c>
      <c r="CV202" s="64">
        <f t="shared" si="281"/>
        <v>0</v>
      </c>
      <c r="CX202" s="103">
        <f t="shared" si="282"/>
        <v>192.00524487501295</v>
      </c>
      <c r="CY202" s="103">
        <f t="shared" si="283"/>
        <v>192.00524487501295</v>
      </c>
      <c r="CZ202" s="103">
        <f t="shared" si="284"/>
        <v>0</v>
      </c>
      <c r="DA202" s="103">
        <f t="shared" si="285"/>
        <v>0</v>
      </c>
      <c r="DB202" s="103">
        <f t="shared" si="286"/>
        <v>0</v>
      </c>
      <c r="DC202" s="103">
        <f t="shared" si="287"/>
        <v>0</v>
      </c>
      <c r="DD202" s="103">
        <f t="shared" si="288"/>
        <v>0</v>
      </c>
      <c r="DE202" s="103">
        <f t="shared" si="289"/>
        <v>0</v>
      </c>
      <c r="DF202" s="103">
        <f t="shared" si="290"/>
        <v>0</v>
      </c>
      <c r="DG202" s="103">
        <f t="shared" si="291"/>
        <v>0</v>
      </c>
      <c r="DI202" s="70">
        <f t="shared" si="292"/>
        <v>192.58511184769009</v>
      </c>
      <c r="DJ202" s="70">
        <f t="shared" si="293"/>
        <v>192.58511184769009</v>
      </c>
      <c r="DK202" s="70">
        <f t="shared" si="294"/>
        <v>0</v>
      </c>
      <c r="DL202" s="70">
        <f t="shared" si="295"/>
        <v>0</v>
      </c>
      <c r="DM202" s="70">
        <f t="shared" si="296"/>
        <v>0</v>
      </c>
      <c r="DN202" s="70">
        <f t="shared" si="297"/>
        <v>0</v>
      </c>
      <c r="DO202" s="70">
        <f t="shared" si="298"/>
        <v>0</v>
      </c>
      <c r="DP202" s="70">
        <f t="shared" si="299"/>
        <v>0</v>
      </c>
      <c r="DQ202" s="70">
        <f t="shared" si="300"/>
        <v>0</v>
      </c>
      <c r="DR202" s="70">
        <f t="shared" si="301"/>
        <v>0</v>
      </c>
      <c r="DT202">
        <f t="shared" si="302"/>
        <v>20.736598497922571</v>
      </c>
      <c r="DU202">
        <f t="shared" si="303"/>
        <v>23.052831090784036</v>
      </c>
      <c r="DV202">
        <f t="shared" si="304"/>
        <v>25.461659090759355</v>
      </c>
      <c r="DX202">
        <f t="shared" si="305"/>
        <v>1.6779756080559025</v>
      </c>
      <c r="DY202">
        <f t="shared" si="306"/>
        <v>1.6939699488077131</v>
      </c>
      <c r="DZ202">
        <f t="shared" si="307"/>
        <v>1.7121315321607873</v>
      </c>
      <c r="EB202">
        <f t="shared" si="308"/>
        <v>5.0588014545543025</v>
      </c>
      <c r="EC202">
        <f t="shared" si="309"/>
        <v>12.647003636385758</v>
      </c>
      <c r="ED202">
        <f t="shared" si="310"/>
        <v>0</v>
      </c>
      <c r="EE202">
        <f t="shared" si="311"/>
        <v>0</v>
      </c>
      <c r="EF202">
        <f t="shared" si="312"/>
        <v>0</v>
      </c>
      <c r="EG202">
        <f t="shared" si="313"/>
        <v>0</v>
      </c>
      <c r="EH202">
        <f t="shared" si="314"/>
        <v>0</v>
      </c>
      <c r="EI202">
        <f t="shared" si="315"/>
        <v>0</v>
      </c>
      <c r="EJ202">
        <f t="shared" si="316"/>
        <v>0</v>
      </c>
      <c r="EK202">
        <f t="shared" si="317"/>
        <v>0</v>
      </c>
      <c r="EM202">
        <f t="shared" si="318"/>
        <v>5.0544463064053371</v>
      </c>
      <c r="EN202">
        <f t="shared" si="319"/>
        <v>12.636115766013344</v>
      </c>
      <c r="EO202">
        <f t="shared" si="320"/>
        <v>0</v>
      </c>
      <c r="EP202">
        <f t="shared" si="321"/>
        <v>0</v>
      </c>
      <c r="EQ202">
        <f t="shared" si="322"/>
        <v>0</v>
      </c>
      <c r="ER202">
        <f t="shared" si="323"/>
        <v>0</v>
      </c>
      <c r="ES202">
        <f t="shared" si="324"/>
        <v>0</v>
      </c>
      <c r="ET202">
        <f t="shared" si="325"/>
        <v>0</v>
      </c>
      <c r="EU202">
        <f t="shared" si="326"/>
        <v>0</v>
      </c>
      <c r="EV202">
        <f t="shared" si="327"/>
        <v>0</v>
      </c>
      <c r="EX202">
        <f t="shared" si="328"/>
        <v>5.0715532474066789</v>
      </c>
      <c r="EY202">
        <f t="shared" si="329"/>
        <v>12.678883118516696</v>
      </c>
      <c r="EZ202">
        <f t="shared" si="330"/>
        <v>0</v>
      </c>
      <c r="FA202">
        <f t="shared" si="331"/>
        <v>0</v>
      </c>
      <c r="FB202">
        <f t="shared" si="332"/>
        <v>0</v>
      </c>
      <c r="FC202">
        <f t="shared" si="333"/>
        <v>0</v>
      </c>
      <c r="FD202">
        <f t="shared" si="334"/>
        <v>0</v>
      </c>
      <c r="FE202">
        <f t="shared" si="335"/>
        <v>0</v>
      </c>
      <c r="FF202">
        <f t="shared" si="336"/>
        <v>0</v>
      </c>
      <c r="FG202">
        <f t="shared" si="337"/>
        <v>0</v>
      </c>
      <c r="FJ202">
        <f>IF($W$2=0,0,IF(BF202&lt;=0,0,('LED Curve'!$D$19*(BF202/$W$2)^3+'LED Curve'!$D$20*(BF202/$W$2)^2+'LED Curve'!$D$21*(BF202/$W$2)^1+'LED Curve'!$D$22)*$AC$2*$W$2))</f>
        <v>702.61341580894816</v>
      </c>
      <c r="FK202">
        <f>IF($W$3=0,0,IF(BG202&lt;=0,0,('LED Curve'!$D$19*(BG202/$W$3)^3+'LED Curve'!$D$20*(BG202/$W$3)^2+'LED Curve'!$D$21*(BG202/$W$3)^1+'LED Curve'!$D$22)*$AC$3*$W$3))</f>
        <v>1756.5335395223703</v>
      </c>
      <c r="FL202">
        <f>IF($W$4=0,0,IF(BH202&lt;=0,0,('LED Curve'!$D$19*(BH202/$W$4)^3+'LED Curve'!$D$20*(BH202/$W$4)^2+'LED Curve'!$D$21*(BH202/$W$4)^1+'LED Curve'!$D$22)*$AC$4*$W$4))</f>
        <v>0</v>
      </c>
      <c r="FM202">
        <f>IF($W$5=0,0,IF(BI202&lt;=0,0,('LED Curve'!$D$19*(BI202/$W$5)^3+'LED Curve'!$D$20*(BI202/$W$5)^2+'LED Curve'!$D$21*(BI202/$W$5)^1+'LED Curve'!$D$22)*$AC$5*$W$5))</f>
        <v>0</v>
      </c>
      <c r="FN202">
        <f>IF($W$6=0,0,IF(BJ202&lt;=0,0,('LED Curve'!$D$19*(BJ202/$W$6)^3+'LED Curve'!$D$20*(BJ202/$W$6)^2+'LED Curve'!$D$21*(BJ202/$W$6)^1+'LED Curve'!$D$22)*$AC$6*$W$6))</f>
        <v>0</v>
      </c>
      <c r="FO202">
        <f>IF($Z$2=0,0,IF(BK202&lt;=0,0,('LED Curve'!$D$19*(BK202/$Z$2)^3+'LED Curve'!$D$20*(BK202/$Z$2)^2+'LED Curve'!$D$21*(BK202/$Z$2)^1+'LED Curve'!$D$22)*$AE$2*$Z$2))</f>
        <v>0</v>
      </c>
      <c r="FP202">
        <f>IF($Z$3=0,0,IF(BL202&lt;=0,0,('LED Curve'!$D$19*(BL202/$Z$3)^3+'LED Curve'!$D$20*(BL202/$Z$3)^2+'LED Curve'!$D$21*(BL202/$Z$3)^1+'LED Curve'!$D$22)*$AE$3*$Z$3))</f>
        <v>0</v>
      </c>
      <c r="FQ202">
        <f>IF($Z$4=0,0,IF(BM202&lt;=0,0,('LED Curve'!$D$19*(BM202/$Z$4)^3+'LED Curve'!$D$20*(BM202/$Z$4)^2+'LED Curve'!$D$21*(BM202/$Z$4)^1+'LED Curve'!$D$22)*$AE$4*$Z$4))</f>
        <v>0</v>
      </c>
      <c r="FR202">
        <f>IF($Z$5=0,0,IF(BN202&lt;=0,0,('LED Curve'!$D$19*(BN202/$Z$5)^3+'LED Curve'!$D$20*(BN202/$Z$5)^2+'LED Curve'!$D$21*(BN202/$Z$5)^1+'LED Curve'!$D$22)*$AE$5*$Z$5))</f>
        <v>0</v>
      </c>
      <c r="FS202">
        <f>IF($Z$6=0,0,IF(BO202&lt;=0,0,('LED Curve'!$D$19*(BO202/$Z$6)^3+'LED Curve'!$D$20*(BO202/$Z$6)^2+'LED Curve'!$D$21*(BO202/$Z$6)^1+'LED Curve'!$D$22)*$AE$6*$Z$6))</f>
        <v>0</v>
      </c>
      <c r="FU202">
        <f>IF($W$2=0,0,IF(BQ202&lt;=0,0,('LED Curve'!$D$19*(BQ202/$W$2)^3+'LED Curve'!$D$20*(BQ202/$W$2)^2+'LED Curve'!$D$21*(BQ202/$W$2)^1+'LED Curve'!$D$22)*$AC$2*$W$2))</f>
        <v>702.20638159653697</v>
      </c>
      <c r="FV202">
        <f>IF($W$3=0,0,IF(BR202&lt;=0,0,('LED Curve'!$D$19*(BR202/$W$3)^3+'LED Curve'!$D$20*(BR202/$W$3)^2+'LED Curve'!$D$21*(BR202/$W$3)^1+'LED Curve'!$D$22)*$AC$3*$W$3))</f>
        <v>1755.5159539913425</v>
      </c>
      <c r="FW202">
        <f>IF($W$4=0,0,IF(BS202&lt;=0,0,('LED Curve'!$D$19*(BS202/$W$4)^3+'LED Curve'!$D$20*(BS202/$W$4)^2+'LED Curve'!$D$21*(BS202/$W$4)^1+'LED Curve'!$D$22)*$AC$4*$W$4))</f>
        <v>0</v>
      </c>
      <c r="FX202">
        <f>IF($W$5=0,0,IF(BT202&lt;=0,0,('LED Curve'!$D$19*(BT202/$W$5)^3+'LED Curve'!$D$20*(BT202/$W$5)^2+'LED Curve'!$D$21*(BT202/$W$5)^1+'LED Curve'!$D$22)*$AC$5*$W$5))</f>
        <v>0</v>
      </c>
      <c r="FY202">
        <f>IF($W$6=0,0,IF(BU202&lt;=0,0,('LED Curve'!$D$19*(BU202/$W$6)^3+'LED Curve'!$D$20*(BU202/$W$6)^2+'LED Curve'!$D$21*(BU202/$W$6)^1+'LED Curve'!$D$22)*$AC$6*$W$6))</f>
        <v>0</v>
      </c>
      <c r="FZ202">
        <f>IF($Z$2=0,0,IF(BV202&lt;=0,0,('LED Curve'!$D$19*(BV202/$Z$2)^3+'LED Curve'!$D$20*(BV202/$Z$2)^2+'LED Curve'!$D$21*(BV202/$Z$2)^1+'LED Curve'!$D$22)*$AE$2*$Z$2))</f>
        <v>0</v>
      </c>
      <c r="GA202">
        <f>IF($Z$3=0,0,IF(BW202&lt;=0,0,('LED Curve'!$D$19*(BW202/$Z$3)^3+'LED Curve'!$D$20*(BW202/$Z$3)^2+'LED Curve'!$D$21*(BW202/$Z$3)^1+'LED Curve'!$D$22)*$AE$3*$Z$3))</f>
        <v>0</v>
      </c>
      <c r="GB202">
        <f>IF($Z$4=0,0,IF(BX202&lt;=0,0,('LED Curve'!$D$19*(BX202/$Z$4)^3+'LED Curve'!$D$20*(BX202/$Z$4)^2+'LED Curve'!$D$21*(BX202/$Z$4)^1+'LED Curve'!$D$22)*$AE$4*$Z$4))</f>
        <v>0</v>
      </c>
      <c r="GC202">
        <f>IF($Z$5=0,0,IF(BY202&lt;=0,0,('LED Curve'!$D$19*(BY202/$Z$5)^3+'LED Curve'!$D$20*(BY202/$Z$5)^2+'LED Curve'!$D$21*(BY202/$Z$5)^1+'LED Curve'!$D$22)*$AE$5*$Z$5))</f>
        <v>0</v>
      </c>
      <c r="GD202">
        <f>IF($Z$6=0,0,IF(BZ202&lt;=0,0,('LED Curve'!$D$19*(BZ202/$Z$6)^3+'LED Curve'!$D$20*(BZ202/$Z$6)^2+'LED Curve'!$D$21*(BZ202/$Z$6)^1+'LED Curve'!$D$22)*$AE$6*$Z$6))</f>
        <v>0</v>
      </c>
      <c r="GF202">
        <f>IF($W$2=0,0,IF(CB202&lt;=0,0,('LED Curve'!$D$19*(CB202/$W$2)^3+'LED Curve'!$D$20*(CB202/$W$2)^2+'LED Curve'!$D$21*(CB202/$W$2)^1+'LED Curve'!$D$22)*$AC$2*$W$2))</f>
        <v>703.80366085511548</v>
      </c>
      <c r="GG202">
        <f>IF($W$3=0,0,IF(CC202&lt;=0,0,('LED Curve'!$D$19*(CC202/$W$3)^3+'LED Curve'!$D$20*(CC202/$W$3)^2+'LED Curve'!$D$21*(CC202/$W$3)^1+'LED Curve'!$D$22)*$AC$3*$W$3))</f>
        <v>1759.5091521377888</v>
      </c>
      <c r="GH202">
        <f>IF($W$4=0,0,IF(CD202&lt;=0,0,('LED Curve'!$D$19*(CD202/$W$4)^3+'LED Curve'!$D$20*(CD202/$W$4)^2+'LED Curve'!$D$21*(CD202/$W$4)^1+'LED Curve'!$D$22)*$AC$4*$W$4))</f>
        <v>0</v>
      </c>
      <c r="GI202">
        <f>IF($W$5=0,0,IF(CE202&lt;=0,0,('LED Curve'!$D$19*(CE202/$W$5)^3+'LED Curve'!$D$20*(CE202/$W$5)^2+'LED Curve'!$D$21*(CE202/$W$5)^1+'LED Curve'!$D$22)*$AC$5*$W$5))</f>
        <v>0</v>
      </c>
      <c r="GJ202">
        <f>IF($W$6=0,0,IF(CF202&lt;=0,0,('LED Curve'!$D$19*(CF202/$W$6)^3+'LED Curve'!$D$20*(CF202/$W$6)^2+'LED Curve'!$D$21*(CF202/$W$6)^1+'LED Curve'!$D$22)*$AC$6*$W$6))</f>
        <v>0</v>
      </c>
      <c r="GK202">
        <f>IF($Z$2=0,0,IF(CG202&lt;=0,0,('LED Curve'!$D$19*(CG202/$Z$2)^3+'LED Curve'!$D$20*(CG202/$Z$2)^2+'LED Curve'!$D$21*(CG202/$Z$2)^1+'LED Curve'!$D$22)*$AE$2*$Z$2))</f>
        <v>0</v>
      </c>
      <c r="GL202">
        <f>IF($Z$3=0,0,IF(CH202&lt;=0,0,('LED Curve'!$D$19*(CH202/$Z$3)^3+'LED Curve'!$D$20*(CH202/$Z$3)^2+'LED Curve'!$D$21*(CH202/$Z$3)^1+'LED Curve'!$D$22)*$AE$3*$Z$3))</f>
        <v>0</v>
      </c>
      <c r="GM202">
        <f>IF($Z$4=0,0,IF(CI202&lt;=0,0,('LED Curve'!$D$19*(CI202/$Z$4)^3+'LED Curve'!$D$20*(CI202/$Z$4)^2+'LED Curve'!$D$21*(CI202/$Z$4)^1+'LED Curve'!$D$22)*$AE$4*$Z$4))</f>
        <v>0</v>
      </c>
      <c r="GN202">
        <f>IF($Z$5=0,0,IF(CJ202&lt;=0,0,('LED Curve'!$D$19*(CJ202/$Z$5)^3+'LED Curve'!$D$20*(CJ202/$Z$5)^2+'LED Curve'!$D$21*(CJ202/$Z$5)^1+'LED Curve'!$D$22)*$AE$5*$Z$5))</f>
        <v>0</v>
      </c>
      <c r="GO202">
        <f>IF($Z$6=0,0,IF(CK202&lt;=0,0,('LED Curve'!$D$19*(CK202/$Z$6)^3+'LED Curve'!$D$20*(CK202/$Z$6)^2+'LED Curve'!$D$21*(CK202/$Z$6)^1+'LED Curve'!$D$22)*$AE$6*$Z$6))</f>
        <v>0</v>
      </c>
      <c r="GQ202">
        <f t="shared" si="338"/>
        <v>2459.1469553313186</v>
      </c>
      <c r="GR202">
        <f t="shared" si="266"/>
        <v>694.25106991374059</v>
      </c>
      <c r="GS202">
        <f t="shared" si="339"/>
        <v>2457.7223355878796</v>
      </c>
      <c r="GT202">
        <f t="shared" si="267"/>
        <v>149.49641874876397</v>
      </c>
      <c r="GU202">
        <f t="shared" si="340"/>
        <v>2463.3128129929041</v>
      </c>
      <c r="GV202">
        <f t="shared" si="268"/>
        <v>0</v>
      </c>
    </row>
    <row r="203" spans="1:204" ht="16.899999999999999">
      <c r="A203">
        <v>192</v>
      </c>
      <c r="B203">
        <f t="shared" ref="B203:B266" si="341">A203/256/(2*$E$2)</f>
        <v>6.2500000000000003E-3</v>
      </c>
      <c r="C203" s="50">
        <f t="shared" ref="C203:C266" si="342">IF(($E$3*SQRT(2)*SIN(2*PI()*$E$2*B203)-$E$6)&gt;0,($E$3*SQRT(2)*SIN(2*PI()*$E$2*B203)-$E$6),0)</f>
        <v>106.60000000000001</v>
      </c>
      <c r="D203" s="50">
        <f t="shared" ref="D203:D266" si="343">IF(($E$4*SQRT(2)*SIN(2*PI()*$E$2*B203)-$E$6)&gt;0,($E$4*SQRT(2)*SIN(2*PI()*$E$2*B203)-$E$6),0)</f>
        <v>118.60000000000001</v>
      </c>
      <c r="E203" s="50">
        <f t="shared" ref="E203:E266" si="344">IF(($E$5*SQRT(2)*SIN(2*PI()*$E$2*B203)-$E$6)&gt;0,($E$5*SQRT(2)*SIN(2*PI()*$E$2*B203)-$E$6),0)</f>
        <v>130.6</v>
      </c>
      <c r="G203" s="52">
        <f t="shared" ref="G203:G266" si="345">C203*(R$3/(R$2+R$3))</f>
        <v>1.692063492063492</v>
      </c>
      <c r="H203" s="52">
        <f t="shared" ref="H203:H266" si="346">D203*(R$3/(R$2+R$3))</f>
        <v>1.8825396825396825</v>
      </c>
      <c r="I203" s="52">
        <f t="shared" ref="I203:I266" si="347">E203*(R$3/(R$2+R$3))</f>
        <v>2.0730158730158728</v>
      </c>
      <c r="J203" s="52">
        <f>IF(C203&lt;Calculation!D$19,0,G203)</f>
        <v>1.692063492063492</v>
      </c>
      <c r="K203" s="52">
        <f>IF(D203&lt;Calculation!D$19,0,H203)</f>
        <v>1.8825396825396825</v>
      </c>
      <c r="L203" s="52">
        <f>IF(E203&lt;Calculation!D$19,0,I203)</f>
        <v>2.0730158730158728</v>
      </c>
      <c r="M203" s="52">
        <f>IF(IF(C203&lt;Calculation!D$19,0,C203*(R$3/(R$2+R$3)))&gt;0,$H$2*SIN(2*PI()*$E$2*B203)+$H$5,0)</f>
        <v>1.7084679865548649</v>
      </c>
      <c r="N203" s="52">
        <f>IF(IF(D203&lt;Calculation!D$19,0,D203*(R$3/(R$2+R$3)))&gt;0,$J$2*SIN(2*PI()*$E$2*B203)+$J$5,0)</f>
        <v>1.7048162703039451</v>
      </c>
      <c r="O203" s="52">
        <f>IF(IF(E203&lt;Calculation!D$19,0,E203*(R$3/(R$2+R$3)))&gt;0,$L$2*SIN(2*PI()*$E$2*B203)+$L$5,0)</f>
        <v>1.7077119797009221</v>
      </c>
      <c r="Q203" s="55">
        <f>(M203/Design!C$43)*10^3</f>
        <v>189.82977628387388</v>
      </c>
      <c r="R203" s="55">
        <f>(N203/Design!C$43)*10^3</f>
        <v>189.42403003377169</v>
      </c>
      <c r="S203" s="55">
        <f>(O203/Design!C$43)*10^3</f>
        <v>189.74577552232469</v>
      </c>
      <c r="U203" s="55">
        <f>(($H$2*SIN(2*PI()*$E$2*B203)+$H$5)/Design!C$43)*10^3</f>
        <v>189.82977628387388</v>
      </c>
      <c r="V203" s="55">
        <f>(($J$2*SIN(2*PI()*$E$2*B203)+$J$5)/Design!C$43)*10^3</f>
        <v>189.42403003377169</v>
      </c>
      <c r="W203" s="55">
        <f>(($L$2*SIN(2*PI()*$E$2*B203)+$L$5)/Design!C$43)*10^3</f>
        <v>189.74577552232469</v>
      </c>
      <c r="Y203" s="99">
        <f>IF(C203&lt;('LED Curve'!$D$14*(U203/$W$2)^3+'LED Curve'!$D$15*(U203/$W$2)^2+'LED Curve'!$D$16*(U203/$W$2)^1+'LED Curve'!$D$17)*$AC$2+((R$5-1)*Design!C$18),0,         ('LED Curve'!$D$14*(U203/$W$2)^3+'LED Curve'!$D$15*(U203/$W$2)^2+'LED Curve'!$D$16*(U203/$W$2)^1+'LED Curve'!$D$17)*$AC$2)</f>
        <v>26.288124844092195</v>
      </c>
      <c r="Z203" s="99">
        <f>IF(Y203=0,0,IF(C203&lt;Y203+('LED Curve'!$D$14*(U203/$W$3)^3+'LED Curve'!$D$15*(U203/$W$3)^2+'LED Curve'!$D$16*(U203/$W$3)^1+'LED Curve'!$D$17)*$AC$3+((R$5-2)*Design!C$18),0,         ('LED Curve'!$D$14*(U203/$W$3)^3+'LED Curve'!$D$15*(U203/$W$3)^2+'LED Curve'!$D$16*(U203/$W$3)^1+'LED Curve'!$D$17)*$AC$3))</f>
        <v>65.720312110230481</v>
      </c>
      <c r="AA203" s="99">
        <f>IF(Z203=0,0,IF(C203&lt;(SUM(Y203:Z203)+('LED Curve'!$D$14*(U203/$W$4)^3+'LED Curve'!$D$15*(U203/$W$4)^2+'LED Curve'!$D$16*(U203/$W$4)^1+'LED Curve'!$D$17)*$AC$4+((R$5-3)*Design!C$18)),0,         ('LED Curve'!$D$14*(U203/$W$4)^3+'LED Curve'!$D$15*(U203/$W$4)^2+'LED Curve'!$D$16*(U203/$W$4)^1+'LED Curve'!$D$17)*$AC$4))</f>
        <v>0</v>
      </c>
      <c r="AB203" s="99">
        <f>IF(AA203=0,0,IF(C203&lt;(SUM(Y203:AA203)+('LED Curve'!$D$14*(U203/$W$5)^3+'LED Curve'!$D$15*(U203/$W$5)^2+'LED Curve'!$D$16*(U203/$W$5)^1+'LED Curve'!$D$17)*$AC$5+((R$5-4)*Design!C$18)),0,         ('LED Curve'!$D$14*(U203/$W$5)^3+'LED Curve'!$D$15*(U203/$W$5)^2+'LED Curve'!$D$16*(U203/$W$5)^1+'LED Curve'!$D$17)*$AC$5))</f>
        <v>0</v>
      </c>
      <c r="AC203" s="99">
        <f>IF(AB203=0,0,IF(C203&lt;(SUM(Y203:AB203)+ ('LED Curve'!$D$14*(U203/$W$6)^3+'LED Curve'!$D$15*(U203/$W$6)^2+'LED Curve'!$D$16*(U203/$W$6)^1+'LED Curve'!$D$17)*$AC$6+((R$5-5)*Design!C$18)),0,         ('LED Curve'!$D$14*(U203/$W$6)^3+'LED Curve'!$D$15*(U203/$W$6)^2+'LED Curve'!$D$16*(U203/$W$6)^1+'LED Curve'!$D$17)*$AC$6))</f>
        <v>0</v>
      </c>
      <c r="AD203" s="99">
        <f>IF(AC203=0,0,IF(C203&lt;(SUM(Y203:AC203)+('LED Curve'!$D$14*(U203/$Z$2)^3+'LED Curve'!$D$15*(U203/$Z$2)^2+'LED Curve'!$D$16*(U203/$Z$2)^1+'LED Curve'!$D$17)*$AE$2+((R$5-6)*Design!C$18)),0,         ('LED Curve'!$D$14*(U203/$Z$2)^3+'LED Curve'!$D$15*(U203/$Z$2)^2+'LED Curve'!$D$16*(U203/$Z$2)^1+'LED Curve'!$D$17)*$AE$2))</f>
        <v>0</v>
      </c>
      <c r="AE203" s="99">
        <f>IF(AD203=0,0,IF(C203&lt;(SUM(Y203:AD203)+('LED Curve'!$D$14*(U203/$Z$3)^3+'LED Curve'!$D$15*(U203/$Z$3)^2+'LED Curve'!$D$16*(U203/$Z$3)^1+'LED Curve'!$D$17)*$AE$3+((R$5-7)*Design!C$18)),0,         ('LED Curve'!$D$14*(U203/$Z$3)^3+'LED Curve'!$D$15*(U203/$Z$3)^2+'LED Curve'!$D$16*(U203/$Z$3)^1+'LED Curve'!$D$17)*$AE$3))</f>
        <v>0</v>
      </c>
      <c r="AF203" s="99">
        <f>IF(AE203=0,0,IF(C203&lt;(SUM(Y203:AE203)+('LED Curve'!$D$14*(U203/$Z$4)^3+'LED Curve'!$D$15*(U203/$Z$4)^2+'LED Curve'!$D$16*(U203/$Z$4)^1+'LED Curve'!$D$17)*$AE$4+((R$5-8)*Design!C$18)),0,         ('LED Curve'!$D$14*(U203/$Z$4)^3+'LED Curve'!$D$15*(U203/$Z$4)^2+'LED Curve'!$D$16*(U203/$Z$4)^1+'LED Curve'!$D$17)*$AE$4))</f>
        <v>0</v>
      </c>
      <c r="AG203" s="99">
        <f>IF(AF203=0,0,IF(C203&lt;(SUM(Y203:AF203)+('LED Curve'!$D$14*(U203/$Z$5)^3+'LED Curve'!$D$15*(U203/$Z$5)^2+'LED Curve'!$D$16*(U203/$Z$5)^1+'LED Curve'!$D$17)*$AE$5+((R$5-9)*Design!C$18)),0,         ('LED Curve'!$D$14*(U203/$Z$5)^3+'LED Curve'!$D$15*(U203/$Z$5)^2+'LED Curve'!$D$16*(U203/$Z$5)^1+'LED Curve'!$D$17)*$AE$5))</f>
        <v>0</v>
      </c>
      <c r="AH203" s="99">
        <f>IF(AG203=0,0,IF(C203&lt;(SUM(Y203:AG203)+('LED Curve'!$D$14*(U203/$Z$6)^3+'LED Curve'!$D$15*(U203/$Z$6)^2+'LED Curve'!$D$16*(U203/$Z$6)^1+'LED Curve'!$D$17)*$AE$6+((R$5-10)*Design!C$18)),0,         ('LED Curve'!$D$14*(U203/$Z$6)^3+'LED Curve'!$D$15*(U203/$Z$6)^2+'LED Curve'!$D$16*(U203/$Z$6)^1+'LED Curve'!$D$17)*$AE$6))</f>
        <v>0</v>
      </c>
      <c r="AI203">
        <f t="shared" si="269"/>
        <v>92.008436954322676</v>
      </c>
      <c r="AJ203" s="57">
        <f>IF(D203&lt;('LED Curve'!$D$14*(V203/$W$2)^3+'LED Curve'!$D$15*(V203/$W$2)^2+'LED Curve'!$D$16*(V203/$W$2)^1+'LED Curve'!$D$17)*$AC$2+((R$5-1)*Design!C$18),0,         ('LED Curve'!$D$14*(V203/$W$2)^3+'LED Curve'!$D$15*(V203/$W$2)^2+'LED Curve'!$D$16*(V203/$W$2)^1+'LED Curve'!$D$17)*$AC$2)</f>
        <v>26.281248184548957</v>
      </c>
      <c r="AK203" s="57">
        <f>IF(AJ203=0,0,IF(D203&lt;AJ203+('LED Curve'!$D$14*(V203/$W$3)^3+'LED Curve'!$D$15*(V203/$W$3)^2+'LED Curve'!$D$16*(V203/$W$3)^1+'LED Curve'!$D$17)*$AC$3+((R$5-1)*Design!C$18),0,         ('LED Curve'!$D$14*(V203/$W$3)^3+'LED Curve'!$D$15*(V203/$W$3)^2+'LED Curve'!$D$16*(V203/$W$3)^1+'LED Curve'!$D$17)*$AC$3))</f>
        <v>65.703120461372393</v>
      </c>
      <c r="AL203" s="57">
        <f>IF(AK203=0,0,IF(D203&lt;(SUM(AJ203:AK203)+('LED Curve'!$D$14*(V203/$W$4)^3+'LED Curve'!$D$15*(V203/$W$4)^2+'LED Curve'!$D$16*(V203/$W$4)^1+'LED Curve'!$D$17)*$AC$4+((R$5-1)*Design!C$18)),0,         ('LED Curve'!$D$14*(V203/$W$4)^3+'LED Curve'!$D$15*(V203/$W$4)^2+'LED Curve'!$D$16*(V203/$W$4)^1+'LED Curve'!$D$17)*$AC$4))</f>
        <v>0</v>
      </c>
      <c r="AM203" s="57">
        <f>IF(AL203=0,0,IF(D203&lt;(SUM(AJ203:AL203)+('LED Curve'!$D$14*(V203/$W$5)^3+'LED Curve'!$D$15*(V203/$W$5)^2+'LED Curve'!$D$16*(V203/$W$5)^1+'LED Curve'!$D$17)*$AC$5+((R$5-1)*Design!C$18)),0,         ('LED Curve'!$D$14*(V203/$W$5)^3+'LED Curve'!$D$15*(V203/$W$5)^2+'LED Curve'!$D$16*(V203/$W$5)^1+'LED Curve'!$D$17)*$AC$5))</f>
        <v>0</v>
      </c>
      <c r="AN203" s="57">
        <f>IF(AM203=0,0,IF(D203&lt;(SUM(AJ203:AM203)+ ('LED Curve'!$D$14*(V203/$W$6)^3+'LED Curve'!$D$15*(V203/$W$6)^2+'LED Curve'!$D$16*(V203/$W$6)^1+'LED Curve'!$D$17)*$AC$6+((R$5-1)*Design!C$18)),0,         ('LED Curve'!$D$14*(V203/$W$6)^3+'LED Curve'!$D$15*(V203/$W$6)^2+'LED Curve'!$D$16*(V203/$W$6)^1+'LED Curve'!$D$17)*$AC$6))</f>
        <v>0</v>
      </c>
      <c r="AO203" s="57">
        <f>IF(AN203=0,0,IF(D203&lt;(SUM(AJ203:AN203)+('LED Curve'!$D$14*(V203/$Z$2)^3+'LED Curve'!$D$15*(V203/$Z$2)^2+'LED Curve'!$D$16*(V203/$Z$2)^1+'LED Curve'!$D$17)*$AE$2+((R$5-1)*Design!C$18)),0,         ('LED Curve'!$D$14*(V203/$Z$2)^3+'LED Curve'!$D$15*(V203/$Z$2)^2+'LED Curve'!$D$16*(V203/$Z$2)^1+'LED Curve'!$D$17)*$AE$2))</f>
        <v>0</v>
      </c>
      <c r="AP203" s="57">
        <f>IF(AO203=0,0,IF(D203&lt;(SUM(AJ203:AO203)+('LED Curve'!$D$14*(V203/$Z$3)^3+'LED Curve'!$D$15*(V203/$Z$3)^2+'LED Curve'!$D$16*(V203/$Z$3)^1+'LED Curve'!$D$17)*$AE$3+((R$5-1)*Design!C$18)),0,         ('LED Curve'!$D$14*(V203/$Z$3)^3+'LED Curve'!$D$15*(V203/$Z$3)^2+'LED Curve'!$D$16*(V203/$Z$3)^1+'LED Curve'!$D$17)*$AE$3))</f>
        <v>0</v>
      </c>
      <c r="AQ203" s="57">
        <f>IF(AP203=0,0,IF(D203&lt;(SUM(AJ203:AP203)+('LED Curve'!$D$14*(V203/$Z$4)^3+'LED Curve'!$D$15*(V203/$Z$4)^2+'LED Curve'!$D$16*(V203/$Z$4)^1+'LED Curve'!$D$17)*$AE$4+((R$5-1)*Design!C$18)),0,         ('LED Curve'!$D$14*(V203/$Z$4)^3+'LED Curve'!$D$15*(V203/$Z$4)^2+'LED Curve'!$D$16*(V203/$Z$4)^1+'LED Curve'!$D$17)*$AE$4))</f>
        <v>0</v>
      </c>
      <c r="AR203" s="57">
        <f>IF(AQ203=0,0,IF(D203&lt;(SUM(AJ203:AQ203)+('LED Curve'!$D$14*(V203/$Z$5)^3+'LED Curve'!$D$15*(V203/$Z$5)^2+'LED Curve'!$D$16*(V203/$Z$5)^1+'LED Curve'!$D$17)*$AE$5+((R$5-1)*Design!C$18)),0,         ('LED Curve'!$D$14*(V203/$Z$5)^3+'LED Curve'!$D$15*(V203/$Z$5)^2+'LED Curve'!$D$16*(V203/$Z$5)^1+'LED Curve'!$D$17)*$AE$5))</f>
        <v>0</v>
      </c>
      <c r="AS203" s="57">
        <f>IF(AR203=0,0,IF(D203&lt;(SUM(AJ203:AR203)+('LED Curve'!$D$14*(V203/$Z$6)^3+'LED Curve'!$D$15*(V203/$Z$6)^2+'LED Curve'!$D$16*(V203/$Z$6)^1+'LED Curve'!$D$17)*$AE$6+((R$5-1)*Design!C$18)),0,         ('LED Curve'!$D$14*(V203/$Z$6)^3+'LED Curve'!$D$15*(V203/$Z$6)^2+'LED Curve'!$D$16*(V203/$Z$6)^1+'LED Curve'!$D$17)*$AE$6))</f>
        <v>0</v>
      </c>
      <c r="AU203" s="59">
        <f>IF(E203&lt;('LED Curve'!$D$14*(W203/$W$2)^3+'LED Curve'!$D$15*(W203/$W$2)^2+'LED Curve'!$D$16*(W203/$W$2)^1+'LED Curve'!$D$17)*$AC$2+((R$5-1)*Design!C$18),0,         ('LED Curve'!$D$14*(W203/$W$2)^3+'LED Curve'!$D$15*(W203/$W$2)^2+'LED Curve'!$D$16*(W203/$W$2)^1+'LED Curve'!$D$17)*$AC$2)</f>
        <v>26.286703445314995</v>
      </c>
      <c r="AV203" s="59">
        <f>IF(AU203=0,0,IF(E203&lt;AU203+('LED Curve'!$D$14*(W203/$W$3)^3+'LED Curve'!$D$15*(W203/$W$3)^2+'LED Curve'!$D$16*(W203/$W$3)^1+'LED Curve'!$D$17)*$AC$3+((R$5-2)*Design!C$18),0,         ('LED Curve'!$D$14*(W203/$W$3)^3+'LED Curve'!$D$15*(W203/$W$3)^2+'LED Curve'!$D$16*(W203/$W$3)^1+'LED Curve'!$D$17)*$AC$3))</f>
        <v>65.716758613287482</v>
      </c>
      <c r="AW203" s="59">
        <f>IF(AV203=0,0,IF(E203&lt;(SUM(AU203:AV203)+('LED Curve'!$D$14*(W203/$W$4)^3+'LED Curve'!$D$15*(W203/$W$4)^2+'LED Curve'!$D$16*(W203/$W$4)^1+'LED Curve'!$D$17)*$AC$4+((R$5-3)*Design!C$18)),0,         ('LED Curve'!$D$14*(W203/$W$4)^3+'LED Curve'!$D$15*(W203/$W$4)^2+'LED Curve'!$D$16*(W203/$W$4)^1+'LED Curve'!$D$17)*$AC$4))</f>
        <v>0</v>
      </c>
      <c r="AX203" s="59">
        <f>IF(AW203=0,0,IF(E203&lt;(SUM(AU203:AW203)+('LED Curve'!$D$14*(W203/$W$5)^3+'LED Curve'!$D$15*(W203/$W$5)^2+'LED Curve'!$D$16*(W203/$W$5)^1+'LED Curve'!$D$17)*$AC$5+((R$5-4)*Design!C$18)),0,         ('LED Curve'!$D$14*(W203/$W$5)^3+'LED Curve'!$D$15*(W203/$W$5)^2+'LED Curve'!$D$16*(W203/$W$5)^1+'LED Curve'!$D$17)*$AC$5))</f>
        <v>0</v>
      </c>
      <c r="AY203" s="59">
        <f>IF(AX203=0,0,IF(E203&lt;(SUM(AU203:AX203)+ ('LED Curve'!$D$14*(W203/$W$6)^3+'LED Curve'!$D$15*(W203/$W$6)^2+'LED Curve'!$D$16*(W203/$W$6)^1+'LED Curve'!$D$17)*$AC$6+((R$5-5)*Design!C$18)),0,         ('LED Curve'!$D$14*(W203/$W$6)^3+'LED Curve'!$D$15*(W203/$W$6)^2+'LED Curve'!$D$16*(W203/$W$6)^1+'LED Curve'!$D$17)*$AC$6))</f>
        <v>0</v>
      </c>
      <c r="AZ203" s="59">
        <f>IF(AY203=0,0,IF(E203&lt;(SUM(AU203:AY203)+('LED Curve'!$D$14*(W203/$Z$2)^3+'LED Curve'!$D$15*(W203/$Z$2)^2+'LED Curve'!$D$16*(W203/$Z$2)^1+'LED Curve'!$D$17)*$AE$2+((R$5-6)*Design!C$18)),0,         ('LED Curve'!$D$14*(W203/$Z$2)^3+'LED Curve'!$D$15*(W203/$Z$2)^2+'LED Curve'!$D$16*(W203/$Z$2)^1+'LED Curve'!$D$17)*$AE$2))</f>
        <v>0</v>
      </c>
      <c r="BA203" s="59">
        <f>IF(AZ203=0,0,IF(E203&lt;(SUM(AU203:AZ203)+('LED Curve'!$D$14*(W203/$Z$3)^3+'LED Curve'!$D$15*(W203/$Z$3)^2+'LED Curve'!$D$16*(W203/$Z$3)^1+'LED Curve'!$D$17)*$AE$3+((R$5-7)*Design!C$18)),0,         ('LED Curve'!$D$14*(W203/$Z$3)^3+'LED Curve'!$D$15*(W203/$Z$3)^2+'LED Curve'!$D$16*(W203/$Z$3)^1+'LED Curve'!$D$17)*$AE$3))</f>
        <v>0</v>
      </c>
      <c r="BB203" s="59">
        <f>IF(BA203=0,0,IF(E203&lt;(SUM(AU203:BA203)+('LED Curve'!$D$14*(W203/$Z$4)^3+'LED Curve'!$D$15*(W203/$Z$4)^2+'LED Curve'!$D$16*(W203/$Z$4)^1+'LED Curve'!$D$17)*$AE$4+((R$5-8)*Design!C$18)),0,         ('LED Curve'!$D$14*(W203/$Z$4)^3+'LED Curve'!$D$15*(W203/$Z$4)^2+'LED Curve'!$D$16*(W203/$Z$4)^1+'LED Curve'!$D$17)*$AE$4))</f>
        <v>0</v>
      </c>
      <c r="BC203" s="59">
        <f>IF(BB203=0,0,IF(E203&lt;(SUM(AU203:BB203)+('LED Curve'!$D$14*(W203/$Z$5)^3+'LED Curve'!$D$15*(W203/$Z$5)^2+'LED Curve'!$D$16*(W203/$Z$5)^1+'LED Curve'!$D$17)*$AE$5+((R$5-9)*Design!C$18)),0,         ('LED Curve'!$D$14*(W203/$Z$5)^3+'LED Curve'!$D$15*(W203/$Z$5)^2+'LED Curve'!$D$16*(W203/$Z$5)^1+'LED Curve'!$D$17)*$AE$5))</f>
        <v>0</v>
      </c>
      <c r="BD203" s="59">
        <f>IF(BC203=0,0,IF(E203&lt;(SUM(AU203:BC203)+('LED Curve'!$D$14*(W203/$Z$6)^3+'LED Curve'!$D$15*(W203/$Z$6)^2+'LED Curve'!$D$16*(W203/$Z$6)^1+'LED Curve'!$D$17)*$AE$6+((R$5-10)*Design!C$18)),0,         ('LED Curve'!$D$14*(W203/$Z$6)^3+'LED Curve'!$D$15*(W203/$Z$6)^2+'LED Curve'!$D$16*(W203/$Z$6)^1+'LED Curve'!$D$17)*$AE$6))</f>
        <v>0</v>
      </c>
      <c r="BE203">
        <f t="shared" si="270"/>
        <v>92.00346205860248</v>
      </c>
      <c r="BF203" s="64">
        <f t="shared" ref="BF203:BF266" si="348">IF(Y203=0,0,IF(OR((B203*10^3)&lt;AH$2,(B203*10^3)&gt;AM$2),0,Q203))</f>
        <v>189.82977628387388</v>
      </c>
      <c r="BG203" s="64">
        <f t="shared" ref="BG203:BG266" si="349">IF(Z203=0,0,IF(OR((B203*10^3)&lt;AH$3,(B203*10^3)&gt;AM$3),0,Q203))</f>
        <v>189.82977628387388</v>
      </c>
      <c r="BH203" s="64">
        <f t="shared" ref="BH203:BH266" si="350">IF(AA203=0,0,IF(OR((B203*10^3)&lt;AH$4,(B203*10^3)&gt;AM$4),0,Q203))</f>
        <v>0</v>
      </c>
      <c r="BI203" s="64">
        <f t="shared" ref="BI203:BI266" si="351">IF(AB203=0,0,IF(OR((B203*10^3)&lt;AH$5,(B203*10^3)&gt;AM$5),0,Q203))</f>
        <v>0</v>
      </c>
      <c r="BJ203" s="64">
        <f t="shared" ref="BJ203:BJ266" si="352">IF(AC203=0,0,IF(OR((B203*10^3)&lt;AH$6,(B203*10^3)&gt;AM$6),0,Q203))</f>
        <v>0</v>
      </c>
      <c r="BK203" s="64">
        <f t="shared" ref="BK203:BK266" si="353">IF(AD203=0,0,IF(OR((B203*10^3)&lt;AJ$2,(B203*10^3)&gt;AO$2),0,Q203))</f>
        <v>0</v>
      </c>
      <c r="BL203" s="64">
        <f t="shared" ref="BL203:BL266" si="354">IF(AE203=0,0,IF(OR((B203*10^3)&lt;AJ$3,(B203*10^3)&gt;AO$3),0,Q203))</f>
        <v>0</v>
      </c>
      <c r="BM203" s="64">
        <f t="shared" ref="BM203:BM266" si="355">IF(AF203=0,0,IF(OR((B203*10^3)&lt;AJ$4,(B203*10^3)&gt;AO$4),0,Q203))</f>
        <v>0</v>
      </c>
      <c r="BN203" s="64">
        <f t="shared" ref="BN203:BN266" si="356">IF(AG203=0,0,IF(OR((B203*10^3)&lt;AJ$5,(B203*10^3)&gt;AO$5),0,Q203))</f>
        <v>0</v>
      </c>
      <c r="BO203" s="64">
        <f t="shared" ref="BO203:BO266" si="357">IF(AH203=0,0,IF(OR((B203*10^3)&lt;AJ$6,(B203*10^3)&gt;AO$6),0,Q203))</f>
        <v>0</v>
      </c>
      <c r="BQ203" s="67">
        <f t="shared" ref="BQ203:BQ266" si="358">IF(AJ203=0,0,IF(OR((B203*10^3)&lt;AH$2,(B203*10^3)&gt;AM$2),0,R203))</f>
        <v>189.42403003377169</v>
      </c>
      <c r="BR203" s="67">
        <f t="shared" ref="BR203:BR266" si="359">IF(AK203=0,0,IF(OR((B203*10^3)&lt;AH$3,(B203*10^3)&gt;AM$3),0,R203))</f>
        <v>189.42403003377169</v>
      </c>
      <c r="BS203" s="67">
        <f t="shared" ref="BS203:BS266" si="360">IF(AL203=0,0,IF(OR((B203*10^3)&lt;AH$4,(B203*10^3)&gt;AM$4),0,R203))</f>
        <v>0</v>
      </c>
      <c r="BT203" s="67">
        <f t="shared" ref="BT203:BT266" si="361">IF(AM203=0,0,IF(OR((B203*10^3)&lt;AH$5,(B203*10^3)&gt;AM$5),0,R203))</f>
        <v>0</v>
      </c>
      <c r="BU203" s="67">
        <f t="shared" ref="BU203:BU266" si="362">IF(AN203=0,0,IF(OR((B203*10^3)&lt;AH$6,(B203*10^3)&gt;AM$6),0,R203))</f>
        <v>0</v>
      </c>
      <c r="BV203" s="67">
        <f t="shared" ref="BV203:BV266" si="363">IF(AO203=0,0,IF(OR((B203*10^3)&lt;AJ$2,(B203*10^3)&gt;AO$2),0,R203))</f>
        <v>0</v>
      </c>
      <c r="BW203" s="67">
        <f t="shared" ref="BW203:BW266" si="364">IF(AP203=0,0,IF(OR((B203*10^3)&lt;AJ$3,(B203*10^3)&gt;AO$3),0,R203))</f>
        <v>0</v>
      </c>
      <c r="BX203" s="67">
        <f t="shared" ref="BX203:BX266" si="365">IF(AQ203=0,0,IF(OR((B203*10^3)&lt;AJ$4,(B203*10^3)&gt;AO$4),0,R203))</f>
        <v>0</v>
      </c>
      <c r="BY203" s="67">
        <f t="shared" ref="BY203:BY266" si="366">IF(AR203=0,0,IF(OR((B203*10^3)&lt;AJ$5,(B203*10^3)&gt;AO$5),0,R203))</f>
        <v>0</v>
      </c>
      <c r="BZ203" s="67">
        <f t="shared" ref="BZ203:BZ266" si="367">IF(AS203=0,0,IF(OR((B203*10^3)&lt;AJ$6,(B203*10^3)&gt;AO$6),0,R203))</f>
        <v>0</v>
      </c>
      <c r="CB203" s="70">
        <f t="shared" ref="CB203:CB266" si="368">IF(OR((B203*10^3)&lt;AH$2,(B203*10^3)&gt;AM$2),0,S203)</f>
        <v>189.74577552232469</v>
      </c>
      <c r="CC203" s="70">
        <f t="shared" ref="CC203:CC266" si="369">IF(OR((B203*10^3)&lt;AH$3,(B203*10^3)&gt;AM$3),0,S203)</f>
        <v>189.74577552232469</v>
      </c>
      <c r="CD203" s="70">
        <f t="shared" ref="CD203:CD266" si="370">IF(OR((B203*10^3)&lt;AH$4,(B203*10^3)&gt;AM$4),0,S203)</f>
        <v>0</v>
      </c>
      <c r="CE203" s="70">
        <f t="shared" ref="CE203:CE266" si="371">IF(OR((B203*10^3)&lt;AH$5,(B203*10^3)&gt;AM$5),0,S203)</f>
        <v>0</v>
      </c>
      <c r="CF203" s="70">
        <f t="shared" ref="CF203:CF266" si="372">IF(OR((B203*10^3)&lt;AH$6,(B203*10^3)&gt;AM$6),0,S203)</f>
        <v>0</v>
      </c>
      <c r="CG203" s="70">
        <f t="shared" ref="CG203:CG266" si="373">IF(OR((B203*10^3)&lt;AJ$2,(B203*10^3)&gt;AO$2),0,S203)</f>
        <v>0</v>
      </c>
      <c r="CH203" s="70">
        <f t="shared" ref="CH203:CH266" si="374">IF(OR((B203*10^3)&lt;AJ$3,(B203*10^3)&gt;AO$3),0,S203)</f>
        <v>0</v>
      </c>
      <c r="CI203" s="70">
        <f t="shared" ref="CI203:CI266" si="375">IF(OR((B203*10^3)&lt;AJ$4,(B203*10^3)&gt;AO$4),0,S203)</f>
        <v>0</v>
      </c>
      <c r="CJ203" s="70">
        <f t="shared" ref="CJ203:CJ266" si="376">IF(OR((B203*10^3)&lt;AJ$5,(B203*10^3)&gt;AO$5),0,S203)</f>
        <v>0</v>
      </c>
      <c r="CK203" s="70">
        <f t="shared" ref="CK203:CK266" si="377">IF(OR((B203*10^3)&lt;AJ$6,(B203*10^3)&gt;AO$6),0,S203)</f>
        <v>0</v>
      </c>
      <c r="CL203">
        <f t="shared" si="271"/>
        <v>379.49155104464938</v>
      </c>
      <c r="CM203" s="64">
        <f t="shared" si="272"/>
        <v>189.82977628387388</v>
      </c>
      <c r="CN203" s="64">
        <f t="shared" si="273"/>
        <v>189.82977628387388</v>
      </c>
      <c r="CO203" s="64">
        <f t="shared" si="274"/>
        <v>0</v>
      </c>
      <c r="CP203" s="64">
        <f t="shared" si="275"/>
        <v>0</v>
      </c>
      <c r="CQ203" s="64">
        <f t="shared" si="276"/>
        <v>0</v>
      </c>
      <c r="CR203" s="64">
        <f t="shared" si="277"/>
        <v>0</v>
      </c>
      <c r="CS203" s="64">
        <f t="shared" si="278"/>
        <v>0</v>
      </c>
      <c r="CT203" s="64">
        <f t="shared" si="279"/>
        <v>0</v>
      </c>
      <c r="CU203" s="64">
        <f t="shared" si="280"/>
        <v>0</v>
      </c>
      <c r="CV203" s="64">
        <f t="shared" si="281"/>
        <v>0</v>
      </c>
      <c r="CX203" s="103">
        <f t="shared" si="282"/>
        <v>189.42403003377169</v>
      </c>
      <c r="CY203" s="103">
        <f t="shared" si="283"/>
        <v>189.42403003377169</v>
      </c>
      <c r="CZ203" s="103">
        <f t="shared" si="284"/>
        <v>0</v>
      </c>
      <c r="DA203" s="103">
        <f t="shared" si="285"/>
        <v>0</v>
      </c>
      <c r="DB203" s="103">
        <f t="shared" si="286"/>
        <v>0</v>
      </c>
      <c r="DC203" s="103">
        <f t="shared" si="287"/>
        <v>0</v>
      </c>
      <c r="DD203" s="103">
        <f t="shared" si="288"/>
        <v>0</v>
      </c>
      <c r="DE203" s="103">
        <f t="shared" si="289"/>
        <v>0</v>
      </c>
      <c r="DF203" s="103">
        <f t="shared" si="290"/>
        <v>0</v>
      </c>
      <c r="DG203" s="103">
        <f t="shared" si="291"/>
        <v>0</v>
      </c>
      <c r="DI203" s="70">
        <f t="shared" si="292"/>
        <v>189.74577552232469</v>
      </c>
      <c r="DJ203" s="70">
        <f t="shared" si="293"/>
        <v>189.74577552232469</v>
      </c>
      <c r="DK203" s="70">
        <f t="shared" si="294"/>
        <v>0</v>
      </c>
      <c r="DL203" s="70">
        <f t="shared" si="295"/>
        <v>0</v>
      </c>
      <c r="DM203" s="70">
        <f t="shared" si="296"/>
        <v>0</v>
      </c>
      <c r="DN203" s="70">
        <f t="shared" si="297"/>
        <v>0</v>
      </c>
      <c r="DO203" s="70">
        <f t="shared" si="298"/>
        <v>0</v>
      </c>
      <c r="DP203" s="70">
        <f t="shared" si="299"/>
        <v>0</v>
      </c>
      <c r="DQ203" s="70">
        <f t="shared" si="300"/>
        <v>0</v>
      </c>
      <c r="DR203" s="70">
        <f t="shared" si="301"/>
        <v>0</v>
      </c>
      <c r="DT203">
        <f t="shared" si="302"/>
        <v>20.235854151860956</v>
      </c>
      <c r="DU203">
        <f t="shared" si="303"/>
        <v>22.465689962005325</v>
      </c>
      <c r="DV203">
        <f t="shared" si="304"/>
        <v>24.780798283215606</v>
      </c>
      <c r="DX203">
        <f t="shared" si="305"/>
        <v>1.6866796397013262</v>
      </c>
      <c r="DY203">
        <f t="shared" si="306"/>
        <v>1.7026613710875358</v>
      </c>
      <c r="DZ203">
        <f t="shared" si="307"/>
        <v>1.7208434989953907</v>
      </c>
      <c r="EB203">
        <f t="shared" si="308"/>
        <v>4.9902688580765684</v>
      </c>
      <c r="EC203">
        <f t="shared" si="309"/>
        <v>12.475672145191421</v>
      </c>
      <c r="ED203">
        <f t="shared" si="310"/>
        <v>0</v>
      </c>
      <c r="EE203">
        <f t="shared" si="311"/>
        <v>0</v>
      </c>
      <c r="EF203">
        <f t="shared" si="312"/>
        <v>0</v>
      </c>
      <c r="EG203">
        <f t="shared" si="313"/>
        <v>0</v>
      </c>
      <c r="EH203">
        <f t="shared" si="314"/>
        <v>0</v>
      </c>
      <c r="EI203">
        <f t="shared" si="315"/>
        <v>0</v>
      </c>
      <c r="EJ203">
        <f t="shared" si="316"/>
        <v>0</v>
      </c>
      <c r="EK203">
        <f t="shared" si="317"/>
        <v>0</v>
      </c>
      <c r="EM203">
        <f t="shared" si="318"/>
        <v>4.9782999454350092</v>
      </c>
      <c r="EN203">
        <f t="shared" si="319"/>
        <v>12.445749863587524</v>
      </c>
      <c r="EO203">
        <f t="shared" si="320"/>
        <v>0</v>
      </c>
      <c r="EP203">
        <f t="shared" si="321"/>
        <v>0</v>
      </c>
      <c r="EQ203">
        <f t="shared" si="322"/>
        <v>0</v>
      </c>
      <c r="ER203">
        <f t="shared" si="323"/>
        <v>0</v>
      </c>
      <c r="ES203">
        <f t="shared" si="324"/>
        <v>0</v>
      </c>
      <c r="ET203">
        <f t="shared" si="325"/>
        <v>0</v>
      </c>
      <c r="EU203">
        <f t="shared" si="326"/>
        <v>0</v>
      </c>
      <c r="EV203">
        <f t="shared" si="327"/>
        <v>0</v>
      </c>
      <c r="EX203">
        <f t="shared" si="328"/>
        <v>4.9877909311566579</v>
      </c>
      <c r="EY203">
        <f t="shared" si="329"/>
        <v>12.469477327891644</v>
      </c>
      <c r="EZ203">
        <f t="shared" si="330"/>
        <v>0</v>
      </c>
      <c r="FA203">
        <f t="shared" si="331"/>
        <v>0</v>
      </c>
      <c r="FB203">
        <f t="shared" si="332"/>
        <v>0</v>
      </c>
      <c r="FC203">
        <f t="shared" si="333"/>
        <v>0</v>
      </c>
      <c r="FD203">
        <f t="shared" si="334"/>
        <v>0</v>
      </c>
      <c r="FE203">
        <f t="shared" si="335"/>
        <v>0</v>
      </c>
      <c r="FF203">
        <f t="shared" si="336"/>
        <v>0</v>
      </c>
      <c r="FG203">
        <f t="shared" si="337"/>
        <v>0</v>
      </c>
      <c r="FJ203">
        <f>IF($W$2=0,0,IF(BF203&lt;=0,0,('LED Curve'!$D$19*(BF203/$W$2)^3+'LED Curve'!$D$20*(BF203/$W$2)^2+'LED Curve'!$D$21*(BF203/$W$2)^1+'LED Curve'!$D$22)*$AC$2*$W$2))</f>
        <v>696.17713291107282</v>
      </c>
      <c r="FK203">
        <f>IF($W$3=0,0,IF(BG203&lt;=0,0,('LED Curve'!$D$19*(BG203/$W$3)^3+'LED Curve'!$D$20*(BG203/$W$3)^2+'LED Curve'!$D$21*(BG203/$W$3)^1+'LED Curve'!$D$22)*$AC$3*$W$3))</f>
        <v>1740.4428322776821</v>
      </c>
      <c r="FL203">
        <f>IF($W$4=0,0,IF(BH203&lt;=0,0,('LED Curve'!$D$19*(BH203/$W$4)^3+'LED Curve'!$D$20*(BH203/$W$4)^2+'LED Curve'!$D$21*(BH203/$W$4)^1+'LED Curve'!$D$22)*$AC$4*$W$4))</f>
        <v>0</v>
      </c>
      <c r="FM203">
        <f>IF($W$5=0,0,IF(BI203&lt;=0,0,('LED Curve'!$D$19*(BI203/$W$5)^3+'LED Curve'!$D$20*(BI203/$W$5)^2+'LED Curve'!$D$21*(BI203/$W$5)^1+'LED Curve'!$D$22)*$AC$5*$W$5))</f>
        <v>0</v>
      </c>
      <c r="FN203">
        <f>IF($W$6=0,0,IF(BJ203&lt;=0,0,('LED Curve'!$D$19*(BJ203/$W$6)^3+'LED Curve'!$D$20*(BJ203/$W$6)^2+'LED Curve'!$D$21*(BJ203/$W$6)^1+'LED Curve'!$D$22)*$AC$6*$W$6))</f>
        <v>0</v>
      </c>
      <c r="FO203">
        <f>IF($Z$2=0,0,IF(BK203&lt;=0,0,('LED Curve'!$D$19*(BK203/$Z$2)^3+'LED Curve'!$D$20*(BK203/$Z$2)^2+'LED Curve'!$D$21*(BK203/$Z$2)^1+'LED Curve'!$D$22)*$AE$2*$Z$2))</f>
        <v>0</v>
      </c>
      <c r="FP203">
        <f>IF($Z$3=0,0,IF(BL203&lt;=0,0,('LED Curve'!$D$19*(BL203/$Z$3)^3+'LED Curve'!$D$20*(BL203/$Z$3)^2+'LED Curve'!$D$21*(BL203/$Z$3)^1+'LED Curve'!$D$22)*$AE$3*$Z$3))</f>
        <v>0</v>
      </c>
      <c r="FQ203">
        <f>IF($Z$4=0,0,IF(BM203&lt;=0,0,('LED Curve'!$D$19*(BM203/$Z$4)^3+'LED Curve'!$D$20*(BM203/$Z$4)^2+'LED Curve'!$D$21*(BM203/$Z$4)^1+'LED Curve'!$D$22)*$AE$4*$Z$4))</f>
        <v>0</v>
      </c>
      <c r="FR203">
        <f>IF($Z$5=0,0,IF(BN203&lt;=0,0,('LED Curve'!$D$19*(BN203/$Z$5)^3+'LED Curve'!$D$20*(BN203/$Z$5)^2+'LED Curve'!$D$21*(BN203/$Z$5)^1+'LED Curve'!$D$22)*$AE$5*$Z$5))</f>
        <v>0</v>
      </c>
      <c r="FS203">
        <f>IF($Z$6=0,0,IF(BO203&lt;=0,0,('LED Curve'!$D$19*(BO203/$Z$6)^3+'LED Curve'!$D$20*(BO203/$Z$6)^2+'LED Curve'!$D$21*(BO203/$Z$6)^1+'LED Curve'!$D$22)*$AE$6*$Z$6))</f>
        <v>0</v>
      </c>
      <c r="FU203">
        <f>IF($W$2=0,0,IF(BQ203&lt;=0,0,('LED Curve'!$D$19*(BQ203/$W$2)^3+'LED Curve'!$D$20*(BQ203/$W$2)^2+'LED Curve'!$D$21*(BQ203/$W$2)^1+'LED Curve'!$D$22)*$AC$2*$W$2))</f>
        <v>695.04621603876365</v>
      </c>
      <c r="FV203">
        <f>IF($W$3=0,0,IF(BR203&lt;=0,0,('LED Curve'!$D$19*(BR203/$W$3)^3+'LED Curve'!$D$20*(BR203/$W$3)^2+'LED Curve'!$D$21*(BR203/$W$3)^1+'LED Curve'!$D$22)*$AC$3*$W$3))</f>
        <v>1737.6155400969092</v>
      </c>
      <c r="FW203">
        <f>IF($W$4=0,0,IF(BS203&lt;=0,0,('LED Curve'!$D$19*(BS203/$W$4)^3+'LED Curve'!$D$20*(BS203/$W$4)^2+'LED Curve'!$D$21*(BS203/$W$4)^1+'LED Curve'!$D$22)*$AC$4*$W$4))</f>
        <v>0</v>
      </c>
      <c r="FX203">
        <f>IF($W$5=0,0,IF(BT203&lt;=0,0,('LED Curve'!$D$19*(BT203/$W$5)^3+'LED Curve'!$D$20*(BT203/$W$5)^2+'LED Curve'!$D$21*(BT203/$W$5)^1+'LED Curve'!$D$22)*$AC$5*$W$5))</f>
        <v>0</v>
      </c>
      <c r="FY203">
        <f>IF($W$6=0,0,IF(BU203&lt;=0,0,('LED Curve'!$D$19*(BU203/$W$6)^3+'LED Curve'!$D$20*(BU203/$W$6)^2+'LED Curve'!$D$21*(BU203/$W$6)^1+'LED Curve'!$D$22)*$AC$6*$W$6))</f>
        <v>0</v>
      </c>
      <c r="FZ203">
        <f>IF($Z$2=0,0,IF(BV203&lt;=0,0,('LED Curve'!$D$19*(BV203/$Z$2)^3+'LED Curve'!$D$20*(BV203/$Z$2)^2+'LED Curve'!$D$21*(BV203/$Z$2)^1+'LED Curve'!$D$22)*$AE$2*$Z$2))</f>
        <v>0</v>
      </c>
      <c r="GA203">
        <f>IF($Z$3=0,0,IF(BW203&lt;=0,0,('LED Curve'!$D$19*(BW203/$Z$3)^3+'LED Curve'!$D$20*(BW203/$Z$3)^2+'LED Curve'!$D$21*(BW203/$Z$3)^1+'LED Curve'!$D$22)*$AE$3*$Z$3))</f>
        <v>0</v>
      </c>
      <c r="GB203">
        <f>IF($Z$4=0,0,IF(BX203&lt;=0,0,('LED Curve'!$D$19*(BX203/$Z$4)^3+'LED Curve'!$D$20*(BX203/$Z$4)^2+'LED Curve'!$D$21*(BX203/$Z$4)^1+'LED Curve'!$D$22)*$AE$4*$Z$4))</f>
        <v>0</v>
      </c>
      <c r="GC203">
        <f>IF($Z$5=0,0,IF(BY203&lt;=0,0,('LED Curve'!$D$19*(BY203/$Z$5)^3+'LED Curve'!$D$20*(BY203/$Z$5)^2+'LED Curve'!$D$21*(BY203/$Z$5)^1+'LED Curve'!$D$22)*$AE$5*$Z$5))</f>
        <v>0</v>
      </c>
      <c r="GD203">
        <f>IF($Z$6=0,0,IF(BZ203&lt;=0,0,('LED Curve'!$D$19*(BZ203/$Z$6)^3+'LED Curve'!$D$20*(BZ203/$Z$6)^2+'LED Curve'!$D$21*(BZ203/$Z$6)^1+'LED Curve'!$D$22)*$AE$6*$Z$6))</f>
        <v>0</v>
      </c>
      <c r="GF203">
        <f>IF($W$2=0,0,IF(CB203&lt;=0,0,('LED Curve'!$D$19*(CB203/$W$2)^3+'LED Curve'!$D$20*(CB203/$W$2)^2+'LED Curve'!$D$21*(CB203/$W$2)^1+'LED Curve'!$D$22)*$AC$2*$W$2))</f>
        <v>695.94316643062791</v>
      </c>
      <c r="GG203">
        <f>IF($W$3=0,0,IF(CC203&lt;=0,0,('LED Curve'!$D$19*(CC203/$W$3)^3+'LED Curve'!$D$20*(CC203/$W$3)^2+'LED Curve'!$D$21*(CC203/$W$3)^1+'LED Curve'!$D$22)*$AC$3*$W$3))</f>
        <v>1739.8579160765698</v>
      </c>
      <c r="GH203">
        <f>IF($W$4=0,0,IF(CD203&lt;=0,0,('LED Curve'!$D$19*(CD203/$W$4)^3+'LED Curve'!$D$20*(CD203/$W$4)^2+'LED Curve'!$D$21*(CD203/$W$4)^1+'LED Curve'!$D$22)*$AC$4*$W$4))</f>
        <v>0</v>
      </c>
      <c r="GI203">
        <f>IF($W$5=0,0,IF(CE203&lt;=0,0,('LED Curve'!$D$19*(CE203/$W$5)^3+'LED Curve'!$D$20*(CE203/$W$5)^2+'LED Curve'!$D$21*(CE203/$W$5)^1+'LED Curve'!$D$22)*$AC$5*$W$5))</f>
        <v>0</v>
      </c>
      <c r="GJ203">
        <f>IF($W$6=0,0,IF(CF203&lt;=0,0,('LED Curve'!$D$19*(CF203/$W$6)^3+'LED Curve'!$D$20*(CF203/$W$6)^2+'LED Curve'!$D$21*(CF203/$W$6)^1+'LED Curve'!$D$22)*$AC$6*$W$6))</f>
        <v>0</v>
      </c>
      <c r="GK203">
        <f>IF($Z$2=0,0,IF(CG203&lt;=0,0,('LED Curve'!$D$19*(CG203/$Z$2)^3+'LED Curve'!$D$20*(CG203/$Z$2)^2+'LED Curve'!$D$21*(CG203/$Z$2)^1+'LED Curve'!$D$22)*$AE$2*$Z$2))</f>
        <v>0</v>
      </c>
      <c r="GL203">
        <f>IF($Z$3=0,0,IF(CH203&lt;=0,0,('LED Curve'!$D$19*(CH203/$Z$3)^3+'LED Curve'!$D$20*(CH203/$Z$3)^2+'LED Curve'!$D$21*(CH203/$Z$3)^1+'LED Curve'!$D$22)*$AE$3*$Z$3))</f>
        <v>0</v>
      </c>
      <c r="GM203">
        <f>IF($Z$4=0,0,IF(CI203&lt;=0,0,('LED Curve'!$D$19*(CI203/$Z$4)^3+'LED Curve'!$D$20*(CI203/$Z$4)^2+'LED Curve'!$D$21*(CI203/$Z$4)^1+'LED Curve'!$D$22)*$AE$4*$Z$4))</f>
        <v>0</v>
      </c>
      <c r="GN203">
        <f>IF($Z$5=0,0,IF(CJ203&lt;=0,0,('LED Curve'!$D$19*(CJ203/$Z$5)^3+'LED Curve'!$D$20*(CJ203/$Z$5)^2+'LED Curve'!$D$21*(CJ203/$Z$5)^1+'LED Curve'!$D$22)*$AE$5*$Z$5))</f>
        <v>0</v>
      </c>
      <c r="GO203">
        <f>IF($Z$6=0,0,IF(CK203&lt;=0,0,('LED Curve'!$D$19*(CK203/$Z$6)^3+'LED Curve'!$D$20*(CK203/$Z$6)^2+'LED Curve'!$D$21*(CK203/$Z$6)^1+'LED Curve'!$D$22)*$AE$6*$Z$6))</f>
        <v>0</v>
      </c>
      <c r="GQ203">
        <f t="shared" si="338"/>
        <v>2436.619965188755</v>
      </c>
      <c r="GR203">
        <f t="shared" ref="GR203:GR266" si="378">IF(GQ203&lt;$GR$3,0,GQ203-$GR$3)</f>
        <v>671.724079771177</v>
      </c>
      <c r="GS203">
        <f t="shared" si="339"/>
        <v>2432.6617561356729</v>
      </c>
      <c r="GT203">
        <f t="shared" ref="GT203:GT266" si="379">IF(GS203&lt;$GS$3,0,GS203-$GS$3)</f>
        <v>124.43583929655733</v>
      </c>
      <c r="GU203">
        <f t="shared" si="340"/>
        <v>2435.8010825071979</v>
      </c>
      <c r="GV203">
        <f t="shared" ref="GV203:GV266" si="380">IF(GU203&lt;$GT$3,0,GU203-$GT$3)</f>
        <v>0</v>
      </c>
    </row>
    <row r="204" spans="1:204" ht="16.899999999999999">
      <c r="A204">
        <v>193</v>
      </c>
      <c r="B204">
        <f t="shared" si="341"/>
        <v>6.2825520833333336E-3</v>
      </c>
      <c r="C204" s="50">
        <f t="shared" si="342"/>
        <v>105.26654166376987</v>
      </c>
      <c r="D204" s="50">
        <f t="shared" si="343"/>
        <v>117.11837962641096</v>
      </c>
      <c r="E204" s="50">
        <f t="shared" si="344"/>
        <v>128.97021758905206</v>
      </c>
      <c r="G204" s="52">
        <f t="shared" si="345"/>
        <v>1.6708974867265058</v>
      </c>
      <c r="H204" s="52">
        <f t="shared" si="346"/>
        <v>1.8590218988319198</v>
      </c>
      <c r="I204" s="52">
        <f t="shared" si="347"/>
        <v>2.0471463109373342</v>
      </c>
      <c r="J204" s="52">
        <f>IF(C204&lt;Calculation!D$19,0,G204)</f>
        <v>1.6708974867265058</v>
      </c>
      <c r="K204" s="52">
        <f>IF(D204&lt;Calculation!D$19,0,H204)</f>
        <v>1.8590218988319198</v>
      </c>
      <c r="L204" s="52">
        <f>IF(E204&lt;Calculation!D$19,0,I204)</f>
        <v>2.0471463109373342</v>
      </c>
      <c r="M204" s="52">
        <f>IF(IF(C204&lt;Calculation!D$19,0,C204*(R$3/(R$2+R$3)))&gt;0,$H$2*SIN(2*PI()*$E$2*B204)+$H$5,0)</f>
        <v>1.6873019812178787</v>
      </c>
      <c r="N204" s="52">
        <f>IF(IF(D204&lt;Calculation!D$19,0,D204*(R$3/(R$2+R$3)))&gt;0,$J$2*SIN(2*PI()*$E$2*B204)+$J$5,0)</f>
        <v>1.6812984865961826</v>
      </c>
      <c r="O204" s="52">
        <f>IF(IF(E204&lt;Calculation!D$19,0,E204*(R$3/(R$2+R$3)))&gt;0,$L$2*SIN(2*PI()*$E$2*B204)+$L$5,0)</f>
        <v>1.6818424176223832</v>
      </c>
      <c r="Q204" s="55">
        <f>(M204/Design!C$43)*10^3</f>
        <v>187.47799791309762</v>
      </c>
      <c r="R204" s="55">
        <f>(N204/Design!C$43)*10^3</f>
        <v>186.8109429551314</v>
      </c>
      <c r="S204" s="55">
        <f>(O204/Design!C$43)*10^3</f>
        <v>186.87137973582034</v>
      </c>
      <c r="U204" s="55">
        <f>(($H$2*SIN(2*PI()*$E$2*B204)+$H$5)/Design!C$43)*10^3</f>
        <v>187.47799791309762</v>
      </c>
      <c r="V204" s="55">
        <f>(($J$2*SIN(2*PI()*$E$2*B204)+$J$5)/Design!C$43)*10^3</f>
        <v>186.8109429551314</v>
      </c>
      <c r="W204" s="55">
        <f>(($L$2*SIN(2*PI()*$E$2*B204)+$L$5)/Design!C$43)*10^3</f>
        <v>186.87137973582034</v>
      </c>
      <c r="Y204" s="99">
        <f>IF(C204&lt;('LED Curve'!$D$14*(U204/$W$2)^3+'LED Curve'!$D$15*(U204/$W$2)^2+'LED Curve'!$D$16*(U204/$W$2)^1+'LED Curve'!$D$17)*$AC$2+((R$5-1)*Design!C$18),0,         ('LED Curve'!$D$14*(U204/$W$2)^3+'LED Curve'!$D$15*(U204/$W$2)^2+'LED Curve'!$D$16*(U204/$W$2)^1+'LED Curve'!$D$17)*$AC$2)</f>
        <v>26.247886244167404</v>
      </c>
      <c r="Z204" s="99">
        <f>IF(Y204=0,0,IF(C204&lt;Y204+('LED Curve'!$D$14*(U204/$W$3)^3+'LED Curve'!$D$15*(U204/$W$3)^2+'LED Curve'!$D$16*(U204/$W$3)^1+'LED Curve'!$D$17)*$AC$3+((R$5-2)*Design!C$18),0,         ('LED Curve'!$D$14*(U204/$W$3)^3+'LED Curve'!$D$15*(U204/$W$3)^2+'LED Curve'!$D$16*(U204/$W$3)^1+'LED Curve'!$D$17)*$AC$3))</f>
        <v>65.61971561041851</v>
      </c>
      <c r="AA204" s="99">
        <f>IF(Z204=0,0,IF(C204&lt;(SUM(Y204:Z204)+('LED Curve'!$D$14*(U204/$W$4)^3+'LED Curve'!$D$15*(U204/$W$4)^2+'LED Curve'!$D$16*(U204/$W$4)^1+'LED Curve'!$D$17)*$AC$4+((R$5-3)*Design!C$18)),0,         ('LED Curve'!$D$14*(U204/$W$4)^3+'LED Curve'!$D$15*(U204/$W$4)^2+'LED Curve'!$D$16*(U204/$W$4)^1+'LED Curve'!$D$17)*$AC$4))</f>
        <v>0</v>
      </c>
      <c r="AB204" s="99">
        <f>IF(AA204=0,0,IF(C204&lt;(SUM(Y204:AA204)+('LED Curve'!$D$14*(U204/$W$5)^3+'LED Curve'!$D$15*(U204/$W$5)^2+'LED Curve'!$D$16*(U204/$W$5)^1+'LED Curve'!$D$17)*$AC$5+((R$5-4)*Design!C$18)),0,         ('LED Curve'!$D$14*(U204/$W$5)^3+'LED Curve'!$D$15*(U204/$W$5)^2+'LED Curve'!$D$16*(U204/$W$5)^1+'LED Curve'!$D$17)*$AC$5))</f>
        <v>0</v>
      </c>
      <c r="AC204" s="99">
        <f>IF(AB204=0,0,IF(C204&lt;(SUM(Y204:AB204)+ ('LED Curve'!$D$14*(U204/$W$6)^3+'LED Curve'!$D$15*(U204/$W$6)^2+'LED Curve'!$D$16*(U204/$W$6)^1+'LED Curve'!$D$17)*$AC$6+((R$5-5)*Design!C$18)),0,         ('LED Curve'!$D$14*(U204/$W$6)^3+'LED Curve'!$D$15*(U204/$W$6)^2+'LED Curve'!$D$16*(U204/$W$6)^1+'LED Curve'!$D$17)*$AC$6))</f>
        <v>0</v>
      </c>
      <c r="AD204" s="99">
        <f>IF(AC204=0,0,IF(C204&lt;(SUM(Y204:AC204)+('LED Curve'!$D$14*(U204/$Z$2)^3+'LED Curve'!$D$15*(U204/$Z$2)^2+'LED Curve'!$D$16*(U204/$Z$2)^1+'LED Curve'!$D$17)*$AE$2+((R$5-6)*Design!C$18)),0,         ('LED Curve'!$D$14*(U204/$Z$2)^3+'LED Curve'!$D$15*(U204/$Z$2)^2+'LED Curve'!$D$16*(U204/$Z$2)^1+'LED Curve'!$D$17)*$AE$2))</f>
        <v>0</v>
      </c>
      <c r="AE204" s="99">
        <f>IF(AD204=0,0,IF(C204&lt;(SUM(Y204:AD204)+('LED Curve'!$D$14*(U204/$Z$3)^3+'LED Curve'!$D$15*(U204/$Z$3)^2+'LED Curve'!$D$16*(U204/$Z$3)^1+'LED Curve'!$D$17)*$AE$3+((R$5-7)*Design!C$18)),0,         ('LED Curve'!$D$14*(U204/$Z$3)^3+'LED Curve'!$D$15*(U204/$Z$3)^2+'LED Curve'!$D$16*(U204/$Z$3)^1+'LED Curve'!$D$17)*$AE$3))</f>
        <v>0</v>
      </c>
      <c r="AF204" s="99">
        <f>IF(AE204=0,0,IF(C204&lt;(SUM(Y204:AE204)+('LED Curve'!$D$14*(U204/$Z$4)^3+'LED Curve'!$D$15*(U204/$Z$4)^2+'LED Curve'!$D$16*(U204/$Z$4)^1+'LED Curve'!$D$17)*$AE$4+((R$5-8)*Design!C$18)),0,         ('LED Curve'!$D$14*(U204/$Z$4)^3+'LED Curve'!$D$15*(U204/$Z$4)^2+'LED Curve'!$D$16*(U204/$Z$4)^1+'LED Curve'!$D$17)*$AE$4))</f>
        <v>0</v>
      </c>
      <c r="AG204" s="99">
        <f>IF(AF204=0,0,IF(C204&lt;(SUM(Y204:AF204)+('LED Curve'!$D$14*(U204/$Z$5)^3+'LED Curve'!$D$15*(U204/$Z$5)^2+'LED Curve'!$D$16*(U204/$Z$5)^1+'LED Curve'!$D$17)*$AE$5+((R$5-9)*Design!C$18)),0,         ('LED Curve'!$D$14*(U204/$Z$5)^3+'LED Curve'!$D$15*(U204/$Z$5)^2+'LED Curve'!$D$16*(U204/$Z$5)^1+'LED Curve'!$D$17)*$AE$5))</f>
        <v>0</v>
      </c>
      <c r="AH204" s="99">
        <f>IF(AG204=0,0,IF(C204&lt;(SUM(Y204:AG204)+('LED Curve'!$D$14*(U204/$Z$6)^3+'LED Curve'!$D$15*(U204/$Z$6)^2+'LED Curve'!$D$16*(U204/$Z$6)^1+'LED Curve'!$D$17)*$AE$6+((R$5-10)*Design!C$18)),0,         ('LED Curve'!$D$14*(U204/$Z$6)^3+'LED Curve'!$D$15*(U204/$Z$6)^2+'LED Curve'!$D$16*(U204/$Z$6)^1+'LED Curve'!$D$17)*$AE$6))</f>
        <v>0</v>
      </c>
      <c r="AI204">
        <f t="shared" ref="AI204:AI266" si="381">SUM(Y204:AH204)</f>
        <v>91.867601854585914</v>
      </c>
      <c r="AJ204" s="57">
        <f>IF(D204&lt;('LED Curve'!$D$14*(V204/$W$2)^3+'LED Curve'!$D$15*(V204/$W$2)^2+'LED Curve'!$D$16*(V204/$W$2)^1+'LED Curve'!$D$17)*$AC$2+((R$5-1)*Design!C$18),0,         ('LED Curve'!$D$14*(V204/$W$2)^3+'LED Curve'!$D$15*(V204/$W$2)^2+'LED Curve'!$D$16*(V204/$W$2)^1+'LED Curve'!$D$17)*$AC$2)</f>
        <v>26.236307056672135</v>
      </c>
      <c r="AK204" s="57">
        <f>IF(AJ204=0,0,IF(D204&lt;AJ204+('LED Curve'!$D$14*(V204/$W$3)^3+'LED Curve'!$D$15*(V204/$W$3)^2+'LED Curve'!$D$16*(V204/$W$3)^1+'LED Curve'!$D$17)*$AC$3+((R$5-1)*Design!C$18),0,         ('LED Curve'!$D$14*(V204/$W$3)^3+'LED Curve'!$D$15*(V204/$W$3)^2+'LED Curve'!$D$16*(V204/$W$3)^1+'LED Curve'!$D$17)*$AC$3))</f>
        <v>65.590767641680344</v>
      </c>
      <c r="AL204" s="57">
        <f>IF(AK204=0,0,IF(D204&lt;(SUM(AJ204:AK204)+('LED Curve'!$D$14*(V204/$W$4)^3+'LED Curve'!$D$15*(V204/$W$4)^2+'LED Curve'!$D$16*(V204/$W$4)^1+'LED Curve'!$D$17)*$AC$4+((R$5-1)*Design!C$18)),0,         ('LED Curve'!$D$14*(V204/$W$4)^3+'LED Curve'!$D$15*(V204/$W$4)^2+'LED Curve'!$D$16*(V204/$W$4)^1+'LED Curve'!$D$17)*$AC$4))</f>
        <v>0</v>
      </c>
      <c r="AM204" s="57">
        <f>IF(AL204=0,0,IF(D204&lt;(SUM(AJ204:AL204)+('LED Curve'!$D$14*(V204/$W$5)^3+'LED Curve'!$D$15*(V204/$W$5)^2+'LED Curve'!$D$16*(V204/$W$5)^1+'LED Curve'!$D$17)*$AC$5+((R$5-1)*Design!C$18)),0,         ('LED Curve'!$D$14*(V204/$W$5)^3+'LED Curve'!$D$15*(V204/$W$5)^2+'LED Curve'!$D$16*(V204/$W$5)^1+'LED Curve'!$D$17)*$AC$5))</f>
        <v>0</v>
      </c>
      <c r="AN204" s="57">
        <f>IF(AM204=0,0,IF(D204&lt;(SUM(AJ204:AM204)+ ('LED Curve'!$D$14*(V204/$W$6)^3+'LED Curve'!$D$15*(V204/$W$6)^2+'LED Curve'!$D$16*(V204/$W$6)^1+'LED Curve'!$D$17)*$AC$6+((R$5-1)*Design!C$18)),0,         ('LED Curve'!$D$14*(V204/$W$6)^3+'LED Curve'!$D$15*(V204/$W$6)^2+'LED Curve'!$D$16*(V204/$W$6)^1+'LED Curve'!$D$17)*$AC$6))</f>
        <v>0</v>
      </c>
      <c r="AO204" s="57">
        <f>IF(AN204=0,0,IF(D204&lt;(SUM(AJ204:AN204)+('LED Curve'!$D$14*(V204/$Z$2)^3+'LED Curve'!$D$15*(V204/$Z$2)^2+'LED Curve'!$D$16*(V204/$Z$2)^1+'LED Curve'!$D$17)*$AE$2+((R$5-1)*Design!C$18)),0,         ('LED Curve'!$D$14*(V204/$Z$2)^3+'LED Curve'!$D$15*(V204/$Z$2)^2+'LED Curve'!$D$16*(V204/$Z$2)^1+'LED Curve'!$D$17)*$AE$2))</f>
        <v>0</v>
      </c>
      <c r="AP204" s="57">
        <f>IF(AO204=0,0,IF(D204&lt;(SUM(AJ204:AO204)+('LED Curve'!$D$14*(V204/$Z$3)^3+'LED Curve'!$D$15*(V204/$Z$3)^2+'LED Curve'!$D$16*(V204/$Z$3)^1+'LED Curve'!$D$17)*$AE$3+((R$5-1)*Design!C$18)),0,         ('LED Curve'!$D$14*(V204/$Z$3)^3+'LED Curve'!$D$15*(V204/$Z$3)^2+'LED Curve'!$D$16*(V204/$Z$3)^1+'LED Curve'!$D$17)*$AE$3))</f>
        <v>0</v>
      </c>
      <c r="AQ204" s="57">
        <f>IF(AP204=0,0,IF(D204&lt;(SUM(AJ204:AP204)+('LED Curve'!$D$14*(V204/$Z$4)^3+'LED Curve'!$D$15*(V204/$Z$4)^2+'LED Curve'!$D$16*(V204/$Z$4)^1+'LED Curve'!$D$17)*$AE$4+((R$5-1)*Design!C$18)),0,         ('LED Curve'!$D$14*(V204/$Z$4)^3+'LED Curve'!$D$15*(V204/$Z$4)^2+'LED Curve'!$D$16*(V204/$Z$4)^1+'LED Curve'!$D$17)*$AE$4))</f>
        <v>0</v>
      </c>
      <c r="AR204" s="57">
        <f>IF(AQ204=0,0,IF(D204&lt;(SUM(AJ204:AQ204)+('LED Curve'!$D$14*(V204/$Z$5)^3+'LED Curve'!$D$15*(V204/$Z$5)^2+'LED Curve'!$D$16*(V204/$Z$5)^1+'LED Curve'!$D$17)*$AE$5+((R$5-1)*Design!C$18)),0,         ('LED Curve'!$D$14*(V204/$Z$5)^3+'LED Curve'!$D$15*(V204/$Z$5)^2+'LED Curve'!$D$16*(V204/$Z$5)^1+'LED Curve'!$D$17)*$AE$5))</f>
        <v>0</v>
      </c>
      <c r="AS204" s="57">
        <f>IF(AR204=0,0,IF(D204&lt;(SUM(AJ204:AR204)+('LED Curve'!$D$14*(V204/$Z$6)^3+'LED Curve'!$D$15*(V204/$Z$6)^2+'LED Curve'!$D$16*(V204/$Z$6)^1+'LED Curve'!$D$17)*$AE$6+((R$5-1)*Design!C$18)),0,         ('LED Curve'!$D$14*(V204/$Z$6)^3+'LED Curve'!$D$15*(V204/$Z$6)^2+'LED Curve'!$D$16*(V204/$Z$6)^1+'LED Curve'!$D$17)*$AE$6))</f>
        <v>0</v>
      </c>
      <c r="AU204" s="59">
        <f>IF(E204&lt;('LED Curve'!$D$14*(W204/$W$2)^3+'LED Curve'!$D$15*(W204/$W$2)^2+'LED Curve'!$D$16*(W204/$W$2)^1+'LED Curve'!$D$17)*$AC$2+((R$5-1)*Design!C$18),0,         ('LED Curve'!$D$14*(W204/$W$2)^3+'LED Curve'!$D$15*(W204/$W$2)^2+'LED Curve'!$D$16*(W204/$W$2)^1+'LED Curve'!$D$17)*$AC$2)</f>
        <v>26.237359152963975</v>
      </c>
      <c r="AV204" s="59">
        <f>IF(AU204=0,0,IF(E204&lt;AU204+('LED Curve'!$D$14*(W204/$W$3)^3+'LED Curve'!$D$15*(W204/$W$3)^2+'LED Curve'!$D$16*(W204/$W$3)^1+'LED Curve'!$D$17)*$AC$3+((R$5-2)*Design!C$18),0,         ('LED Curve'!$D$14*(W204/$W$3)^3+'LED Curve'!$D$15*(W204/$W$3)^2+'LED Curve'!$D$16*(W204/$W$3)^1+'LED Curve'!$D$17)*$AC$3))</f>
        <v>65.593397882409931</v>
      </c>
      <c r="AW204" s="59">
        <f>IF(AV204=0,0,IF(E204&lt;(SUM(AU204:AV204)+('LED Curve'!$D$14*(W204/$W$4)^3+'LED Curve'!$D$15*(W204/$W$4)^2+'LED Curve'!$D$16*(W204/$W$4)^1+'LED Curve'!$D$17)*$AC$4+((R$5-3)*Design!C$18)),0,         ('LED Curve'!$D$14*(W204/$W$4)^3+'LED Curve'!$D$15*(W204/$W$4)^2+'LED Curve'!$D$16*(W204/$W$4)^1+'LED Curve'!$D$17)*$AC$4))</f>
        <v>0</v>
      </c>
      <c r="AX204" s="59">
        <f>IF(AW204=0,0,IF(E204&lt;(SUM(AU204:AW204)+('LED Curve'!$D$14*(W204/$W$5)^3+'LED Curve'!$D$15*(W204/$W$5)^2+'LED Curve'!$D$16*(W204/$W$5)^1+'LED Curve'!$D$17)*$AC$5+((R$5-4)*Design!C$18)),0,         ('LED Curve'!$D$14*(W204/$W$5)^3+'LED Curve'!$D$15*(W204/$W$5)^2+'LED Curve'!$D$16*(W204/$W$5)^1+'LED Curve'!$D$17)*$AC$5))</f>
        <v>0</v>
      </c>
      <c r="AY204" s="59">
        <f>IF(AX204=0,0,IF(E204&lt;(SUM(AU204:AX204)+ ('LED Curve'!$D$14*(W204/$W$6)^3+'LED Curve'!$D$15*(W204/$W$6)^2+'LED Curve'!$D$16*(W204/$W$6)^1+'LED Curve'!$D$17)*$AC$6+((R$5-5)*Design!C$18)),0,         ('LED Curve'!$D$14*(W204/$W$6)^3+'LED Curve'!$D$15*(W204/$W$6)^2+'LED Curve'!$D$16*(W204/$W$6)^1+'LED Curve'!$D$17)*$AC$6))</f>
        <v>0</v>
      </c>
      <c r="AZ204" s="59">
        <f>IF(AY204=0,0,IF(E204&lt;(SUM(AU204:AY204)+('LED Curve'!$D$14*(W204/$Z$2)^3+'LED Curve'!$D$15*(W204/$Z$2)^2+'LED Curve'!$D$16*(W204/$Z$2)^1+'LED Curve'!$D$17)*$AE$2+((R$5-6)*Design!C$18)),0,         ('LED Curve'!$D$14*(W204/$Z$2)^3+'LED Curve'!$D$15*(W204/$Z$2)^2+'LED Curve'!$D$16*(W204/$Z$2)^1+'LED Curve'!$D$17)*$AE$2))</f>
        <v>0</v>
      </c>
      <c r="BA204" s="59">
        <f>IF(AZ204=0,0,IF(E204&lt;(SUM(AU204:AZ204)+('LED Curve'!$D$14*(W204/$Z$3)^3+'LED Curve'!$D$15*(W204/$Z$3)^2+'LED Curve'!$D$16*(W204/$Z$3)^1+'LED Curve'!$D$17)*$AE$3+((R$5-7)*Design!C$18)),0,         ('LED Curve'!$D$14*(W204/$Z$3)^3+'LED Curve'!$D$15*(W204/$Z$3)^2+'LED Curve'!$D$16*(W204/$Z$3)^1+'LED Curve'!$D$17)*$AE$3))</f>
        <v>0</v>
      </c>
      <c r="BB204" s="59">
        <f>IF(BA204=0,0,IF(E204&lt;(SUM(AU204:BA204)+('LED Curve'!$D$14*(W204/$Z$4)^3+'LED Curve'!$D$15*(W204/$Z$4)^2+'LED Curve'!$D$16*(W204/$Z$4)^1+'LED Curve'!$D$17)*$AE$4+((R$5-8)*Design!C$18)),0,         ('LED Curve'!$D$14*(W204/$Z$4)^3+'LED Curve'!$D$15*(W204/$Z$4)^2+'LED Curve'!$D$16*(W204/$Z$4)^1+'LED Curve'!$D$17)*$AE$4))</f>
        <v>0</v>
      </c>
      <c r="BC204" s="59">
        <f>IF(BB204=0,0,IF(E204&lt;(SUM(AU204:BB204)+('LED Curve'!$D$14*(W204/$Z$5)^3+'LED Curve'!$D$15*(W204/$Z$5)^2+'LED Curve'!$D$16*(W204/$Z$5)^1+'LED Curve'!$D$17)*$AE$5+((R$5-9)*Design!C$18)),0,         ('LED Curve'!$D$14*(W204/$Z$5)^3+'LED Curve'!$D$15*(W204/$Z$5)^2+'LED Curve'!$D$16*(W204/$Z$5)^1+'LED Curve'!$D$17)*$AE$5))</f>
        <v>0</v>
      </c>
      <c r="BD204" s="59">
        <f>IF(BC204=0,0,IF(E204&lt;(SUM(AU204:BC204)+('LED Curve'!$D$14*(W204/$Z$6)^3+'LED Curve'!$D$15*(W204/$Z$6)^2+'LED Curve'!$D$16*(W204/$Z$6)^1+'LED Curve'!$D$17)*$AE$6+((R$5-10)*Design!C$18)),0,         ('LED Curve'!$D$14*(W204/$Z$6)^3+'LED Curve'!$D$15*(W204/$Z$6)^2+'LED Curve'!$D$16*(W204/$Z$6)^1+'LED Curve'!$D$17)*$AE$6))</f>
        <v>0</v>
      </c>
      <c r="BE204">
        <f t="shared" ref="BE204:BE266" si="382">SUM(AU204:BD204)</f>
        <v>91.830757035373907</v>
      </c>
      <c r="BF204" s="64">
        <f t="shared" si="348"/>
        <v>187.47799791309762</v>
      </c>
      <c r="BG204" s="64">
        <f t="shared" si="349"/>
        <v>187.47799791309762</v>
      </c>
      <c r="BH204" s="64">
        <f t="shared" si="350"/>
        <v>0</v>
      </c>
      <c r="BI204" s="64">
        <f t="shared" si="351"/>
        <v>0</v>
      </c>
      <c r="BJ204" s="64">
        <f t="shared" si="352"/>
        <v>0</v>
      </c>
      <c r="BK204" s="64">
        <f t="shared" si="353"/>
        <v>0</v>
      </c>
      <c r="BL204" s="64">
        <f t="shared" si="354"/>
        <v>0</v>
      </c>
      <c r="BM204" s="64">
        <f t="shared" si="355"/>
        <v>0</v>
      </c>
      <c r="BN204" s="64">
        <f t="shared" si="356"/>
        <v>0</v>
      </c>
      <c r="BO204" s="64">
        <f t="shared" si="357"/>
        <v>0</v>
      </c>
      <c r="BQ204" s="67">
        <f t="shared" si="358"/>
        <v>186.8109429551314</v>
      </c>
      <c r="BR204" s="67">
        <f t="shared" si="359"/>
        <v>186.8109429551314</v>
      </c>
      <c r="BS204" s="67">
        <f t="shared" si="360"/>
        <v>0</v>
      </c>
      <c r="BT204" s="67">
        <f t="shared" si="361"/>
        <v>0</v>
      </c>
      <c r="BU204" s="67">
        <f t="shared" si="362"/>
        <v>0</v>
      </c>
      <c r="BV204" s="67">
        <f t="shared" si="363"/>
        <v>0</v>
      </c>
      <c r="BW204" s="67">
        <f t="shared" si="364"/>
        <v>0</v>
      </c>
      <c r="BX204" s="67">
        <f t="shared" si="365"/>
        <v>0</v>
      </c>
      <c r="BY204" s="67">
        <f t="shared" si="366"/>
        <v>0</v>
      </c>
      <c r="BZ204" s="67">
        <f t="shared" si="367"/>
        <v>0</v>
      </c>
      <c r="CB204" s="70">
        <f t="shared" si="368"/>
        <v>186.87137973582034</v>
      </c>
      <c r="CC204" s="70">
        <f t="shared" si="369"/>
        <v>186.87137973582034</v>
      </c>
      <c r="CD204" s="70">
        <f t="shared" si="370"/>
        <v>0</v>
      </c>
      <c r="CE204" s="70">
        <f t="shared" si="371"/>
        <v>0</v>
      </c>
      <c r="CF204" s="70">
        <f t="shared" si="372"/>
        <v>0</v>
      </c>
      <c r="CG204" s="70">
        <f t="shared" si="373"/>
        <v>0</v>
      </c>
      <c r="CH204" s="70">
        <f t="shared" si="374"/>
        <v>0</v>
      </c>
      <c r="CI204" s="70">
        <f t="shared" si="375"/>
        <v>0</v>
      </c>
      <c r="CJ204" s="70">
        <f t="shared" si="376"/>
        <v>0</v>
      </c>
      <c r="CK204" s="70">
        <f t="shared" si="377"/>
        <v>0</v>
      </c>
      <c r="CL204">
        <f t="shared" ref="CL204:CL266" si="383">SUM(CB204:CK204)</f>
        <v>373.74275947164068</v>
      </c>
      <c r="CM204" s="64">
        <f t="shared" ref="CM204:CM266" si="384">BF204/W$2</f>
        <v>187.47799791309762</v>
      </c>
      <c r="CN204" s="64">
        <f t="shared" ref="CN204:CN266" si="385">BG204/W$3</f>
        <v>187.47799791309762</v>
      </c>
      <c r="CO204" s="64">
        <f t="shared" ref="CO204:CO266" si="386">BH204/W$4</f>
        <v>0</v>
      </c>
      <c r="CP204" s="64">
        <f t="shared" ref="CP204:CP266" si="387">BI204/W$5</f>
        <v>0</v>
      </c>
      <c r="CQ204" s="64">
        <f t="shared" ref="CQ204:CQ266" si="388">BJ204/W$6</f>
        <v>0</v>
      </c>
      <c r="CR204" s="64">
        <f t="shared" ref="CR204:CR266" si="389">BK204/Z$2</f>
        <v>0</v>
      </c>
      <c r="CS204" s="64">
        <f t="shared" ref="CS204:CS266" si="390">BL204/Z$3</f>
        <v>0</v>
      </c>
      <c r="CT204" s="64">
        <f t="shared" ref="CT204:CT266" si="391">BM204/Z$4</f>
        <v>0</v>
      </c>
      <c r="CU204" s="64">
        <f t="shared" ref="CU204:CU266" si="392">BN204/Z$5</f>
        <v>0</v>
      </c>
      <c r="CV204" s="64">
        <f t="shared" ref="CV204:CV266" si="393">BO204/Z$6</f>
        <v>0</v>
      </c>
      <c r="CX204" s="103">
        <f t="shared" ref="CX204:CX266" si="394">BQ204/W$2</f>
        <v>186.8109429551314</v>
      </c>
      <c r="CY204" s="103">
        <f t="shared" ref="CY204:CY266" si="395">BR204/W$3</f>
        <v>186.8109429551314</v>
      </c>
      <c r="CZ204" s="103">
        <f t="shared" ref="CZ204:CZ266" si="396">BS204/W$4</f>
        <v>0</v>
      </c>
      <c r="DA204" s="103">
        <f t="shared" ref="DA204:DA266" si="397">BT204/W$5</f>
        <v>0</v>
      </c>
      <c r="DB204" s="103">
        <f t="shared" ref="DB204:DB266" si="398">BU204/W$6</f>
        <v>0</v>
      </c>
      <c r="DC204" s="103">
        <f t="shared" ref="DC204:DC266" si="399">BV204/Z$2</f>
        <v>0</v>
      </c>
      <c r="DD204" s="103">
        <f t="shared" ref="DD204:DD266" si="400">BW204/Z$3</f>
        <v>0</v>
      </c>
      <c r="DE204" s="103">
        <f t="shared" ref="DE204:DE266" si="401">BX204/Z$4</f>
        <v>0</v>
      </c>
      <c r="DF204" s="103">
        <f t="shared" ref="DF204:DF266" si="402">BY204/Z$5</f>
        <v>0</v>
      </c>
      <c r="DG204" s="103">
        <f t="shared" ref="DG204:DG266" si="403">BZ204/Z$6</f>
        <v>0</v>
      </c>
      <c r="DI204" s="70">
        <f t="shared" ref="DI204:DI266" si="404">CB204/W$2</f>
        <v>186.87137973582034</v>
      </c>
      <c r="DJ204" s="70">
        <f t="shared" ref="DJ204:DJ266" si="405">CC204/W$3</f>
        <v>186.87137973582034</v>
      </c>
      <c r="DK204" s="70">
        <f t="shared" ref="DK204:DK266" si="406">CD204/W$4</f>
        <v>0</v>
      </c>
      <c r="DL204" s="70">
        <f t="shared" ref="DL204:DL266" si="407">CE204/W$5</f>
        <v>0</v>
      </c>
      <c r="DM204" s="70">
        <f t="shared" ref="DM204:DM266" si="408">CF204/W$6</f>
        <v>0</v>
      </c>
      <c r="DN204" s="70">
        <f t="shared" ref="DN204:DN266" si="409">CG204/Z$2</f>
        <v>0</v>
      </c>
      <c r="DO204" s="70">
        <f t="shared" ref="DO204:DO266" si="410">CH204/Z$3</f>
        <v>0</v>
      </c>
      <c r="DP204" s="70">
        <f t="shared" ref="DP204:DP266" si="411">CI204/Z$4</f>
        <v>0</v>
      </c>
      <c r="DQ204" s="70">
        <f t="shared" ref="DQ204:DQ266" si="412">CJ204/Z$5</f>
        <v>0</v>
      </c>
      <c r="DR204" s="70">
        <f t="shared" ref="DR204:DR266" si="413">CK204/Z$6</f>
        <v>0</v>
      </c>
      <c r="DT204">
        <f t="shared" ref="DT204:DT266" si="414">C204*Q204*10^-3</f>
        <v>19.735160478359251</v>
      </c>
      <c r="DU204">
        <f t="shared" ref="DU204:DU266" si="415">D204*R204*10^-3</f>
        <v>21.878994935386881</v>
      </c>
      <c r="DV204">
        <f t="shared" ref="DV204:DV266" si="416">E204*S204*10^-3</f>
        <v>24.100842505695123</v>
      </c>
      <c r="DX204">
        <f t="shared" ref="DX204:DX266" si="417">DX203+$E$6*(Q204+Q203)/2*($B204-$B203)</f>
        <v>1.6952771475769082</v>
      </c>
      <c r="DY204">
        <f t="shared" ref="DY204:DY266" si="418">DY203+$E$6*(R204+R203)/2*($B204-$B203)</f>
        <v>1.7112344336230902</v>
      </c>
      <c r="DZ204">
        <f t="shared" ref="DZ204:DZ266" si="419">DZ203+$E$6*(S204+S203)/2*($B204-$B203)</f>
        <v>1.7294252701112989</v>
      </c>
      <c r="EB204">
        <f t="shared" ref="EB204:EB266" si="420">Y204*BF204*10^-3</f>
        <v>4.9209011625072412</v>
      </c>
      <c r="EC204">
        <f t="shared" ref="EC204:EC266" si="421">Z204*BG204*10^-3</f>
        <v>12.302252906268102</v>
      </c>
      <c r="ED204">
        <f t="shared" ref="ED204:ED266" si="422">AA204*BH204*10^-3</f>
        <v>0</v>
      </c>
      <c r="EE204">
        <f t="shared" ref="EE204:EE266" si="423">AB204*BI204*10^-3</f>
        <v>0</v>
      </c>
      <c r="EF204">
        <f t="shared" ref="EF204:EF266" si="424">AC204*BJ204*10^-3</f>
        <v>0</v>
      </c>
      <c r="EG204">
        <f t="shared" ref="EG204:EG266" si="425">AD204*BK204*10^-3</f>
        <v>0</v>
      </c>
      <c r="EH204">
        <f t="shared" ref="EH204:EH266" si="426">AE204*BL204*10^-3</f>
        <v>0</v>
      </c>
      <c r="EI204">
        <f t="shared" ref="EI204:EI266" si="427">AF204*BM204*10^-3</f>
        <v>0</v>
      </c>
      <c r="EJ204">
        <f t="shared" ref="EJ204:EJ266" si="428">AG204*BN204*10^-3</f>
        <v>0</v>
      </c>
      <c r="EK204">
        <f t="shared" ref="EK204:EK266" si="429">AH204*BO204*10^-3</f>
        <v>0</v>
      </c>
      <c r="EM204">
        <f t="shared" ref="EM204:EM266" si="430">AJ204*BQ204*10^-3</f>
        <v>4.9012292609172894</v>
      </c>
      <c r="EN204">
        <f t="shared" ref="EN204:EN266" si="431">AK204*BR204*10^-3</f>
        <v>12.253073152293226</v>
      </c>
      <c r="EO204">
        <f t="shared" ref="EO204:EO266" si="432">AL204*BS204*10^-3</f>
        <v>0</v>
      </c>
      <c r="EP204">
        <f t="shared" ref="EP204:EP266" si="433">AM204*BT204*10^-3</f>
        <v>0</v>
      </c>
      <c r="EQ204">
        <f t="shared" ref="EQ204:EQ266" si="434">AN204*BU204*10^-3</f>
        <v>0</v>
      </c>
      <c r="ER204">
        <f t="shared" ref="ER204:ER266" si="435">AO204*BV204*10^-3</f>
        <v>0</v>
      </c>
      <c r="ES204">
        <f t="shared" ref="ES204:ES266" si="436">AP204*BW204*10^-3</f>
        <v>0</v>
      </c>
      <c r="ET204">
        <f t="shared" ref="ET204:ET266" si="437">AQ204*BX204*10^-3</f>
        <v>0</v>
      </c>
      <c r="EU204">
        <f t="shared" ref="EU204:EU266" si="438">AR204*BY204*10^-3</f>
        <v>0</v>
      </c>
      <c r="EV204">
        <f t="shared" ref="EV204:EV266" si="439">AS204*BZ204*10^-3</f>
        <v>0</v>
      </c>
      <c r="EX204">
        <f t="shared" ref="EX204:EX266" si="440">AU204*CB204*10^-3</f>
        <v>4.9030115055386325</v>
      </c>
      <c r="EY204">
        <f t="shared" ref="EY204:EY266" si="441">AV204*CC204*10^-3</f>
        <v>12.25752876384658</v>
      </c>
      <c r="EZ204">
        <f t="shared" ref="EZ204:EZ266" si="442">AW204*CD204*10^-3</f>
        <v>0</v>
      </c>
      <c r="FA204">
        <f t="shared" ref="FA204:FA266" si="443">AX204*CE204*10^-3</f>
        <v>0</v>
      </c>
      <c r="FB204">
        <f t="shared" ref="FB204:FB266" si="444">AY204*CF204*10^-3</f>
        <v>0</v>
      </c>
      <c r="FC204">
        <f t="shared" ref="FC204:FC266" si="445">AZ204*CG204*10^-3</f>
        <v>0</v>
      </c>
      <c r="FD204">
        <f t="shared" ref="FD204:FD266" si="446">BA204*CH204*10^-3</f>
        <v>0</v>
      </c>
      <c r="FE204">
        <f t="shared" ref="FE204:FE266" si="447">BB204*CI204*10^-3</f>
        <v>0</v>
      </c>
      <c r="FF204">
        <f t="shared" ref="FF204:FF266" si="448">BC204*CJ204*10^-3</f>
        <v>0</v>
      </c>
      <c r="FG204">
        <f t="shared" ref="FG204:FG266" si="449">BD204*CK204*10^-3</f>
        <v>0</v>
      </c>
      <c r="FJ204">
        <f>IF($W$2=0,0,IF(BF204&lt;=0,0,('LED Curve'!$D$19*(BF204/$W$2)^3+'LED Curve'!$D$20*(BF204/$W$2)^2+'LED Curve'!$D$21*(BF204/$W$2)^1+'LED Curve'!$D$22)*$AC$2*$W$2))</f>
        <v>689.59431007060789</v>
      </c>
      <c r="FK204">
        <f>IF($W$3=0,0,IF(BG204&lt;=0,0,('LED Curve'!$D$19*(BG204/$W$3)^3+'LED Curve'!$D$20*(BG204/$W$3)^2+'LED Curve'!$D$21*(BG204/$W$3)^1+'LED Curve'!$D$22)*$AC$3*$W$3))</f>
        <v>1723.9857751765198</v>
      </c>
      <c r="FL204">
        <f>IF($W$4=0,0,IF(BH204&lt;=0,0,('LED Curve'!$D$19*(BH204/$W$4)^3+'LED Curve'!$D$20*(BH204/$W$4)^2+'LED Curve'!$D$21*(BH204/$W$4)^1+'LED Curve'!$D$22)*$AC$4*$W$4))</f>
        <v>0</v>
      </c>
      <c r="FM204">
        <f>IF($W$5=0,0,IF(BI204&lt;=0,0,('LED Curve'!$D$19*(BI204/$W$5)^3+'LED Curve'!$D$20*(BI204/$W$5)^2+'LED Curve'!$D$21*(BI204/$W$5)^1+'LED Curve'!$D$22)*$AC$5*$W$5))</f>
        <v>0</v>
      </c>
      <c r="FN204">
        <f>IF($W$6=0,0,IF(BJ204&lt;=0,0,('LED Curve'!$D$19*(BJ204/$W$6)^3+'LED Curve'!$D$20*(BJ204/$W$6)^2+'LED Curve'!$D$21*(BJ204/$W$6)^1+'LED Curve'!$D$22)*$AC$6*$W$6))</f>
        <v>0</v>
      </c>
      <c r="FO204">
        <f>IF($Z$2=0,0,IF(BK204&lt;=0,0,('LED Curve'!$D$19*(BK204/$Z$2)^3+'LED Curve'!$D$20*(BK204/$Z$2)^2+'LED Curve'!$D$21*(BK204/$Z$2)^1+'LED Curve'!$D$22)*$AE$2*$Z$2))</f>
        <v>0</v>
      </c>
      <c r="FP204">
        <f>IF($Z$3=0,0,IF(BL204&lt;=0,0,('LED Curve'!$D$19*(BL204/$Z$3)^3+'LED Curve'!$D$20*(BL204/$Z$3)^2+'LED Curve'!$D$21*(BL204/$Z$3)^1+'LED Curve'!$D$22)*$AE$3*$Z$3))</f>
        <v>0</v>
      </c>
      <c r="FQ204">
        <f>IF($Z$4=0,0,IF(BM204&lt;=0,0,('LED Curve'!$D$19*(BM204/$Z$4)^3+'LED Curve'!$D$20*(BM204/$Z$4)^2+'LED Curve'!$D$21*(BM204/$Z$4)^1+'LED Curve'!$D$22)*$AE$4*$Z$4))</f>
        <v>0</v>
      </c>
      <c r="FR204">
        <f>IF($Z$5=0,0,IF(BN204&lt;=0,0,('LED Curve'!$D$19*(BN204/$Z$5)^3+'LED Curve'!$D$20*(BN204/$Z$5)^2+'LED Curve'!$D$21*(BN204/$Z$5)^1+'LED Curve'!$D$22)*$AE$5*$Z$5))</f>
        <v>0</v>
      </c>
      <c r="FS204">
        <f>IF($Z$6=0,0,IF(BO204&lt;=0,0,('LED Curve'!$D$19*(BO204/$Z$6)^3+'LED Curve'!$D$20*(BO204/$Z$6)^2+'LED Curve'!$D$21*(BO204/$Z$6)^1+'LED Curve'!$D$22)*$AE$6*$Z$6))</f>
        <v>0</v>
      </c>
      <c r="FU204">
        <f>IF($W$2=0,0,IF(BQ204&lt;=0,0,('LED Curve'!$D$19*(BQ204/$W$2)^3+'LED Curve'!$D$20*(BQ204/$W$2)^2+'LED Curve'!$D$21*(BQ204/$W$2)^1+'LED Curve'!$D$22)*$AC$2*$W$2))</f>
        <v>687.71496411423266</v>
      </c>
      <c r="FV204">
        <f>IF($W$3=0,0,IF(BR204&lt;=0,0,('LED Curve'!$D$19*(BR204/$W$3)^3+'LED Curve'!$D$20*(BR204/$W$3)^2+'LED Curve'!$D$21*(BR204/$W$3)^1+'LED Curve'!$D$22)*$AC$3*$W$3))</f>
        <v>1719.2874102855817</v>
      </c>
      <c r="FW204">
        <f>IF($W$4=0,0,IF(BS204&lt;=0,0,('LED Curve'!$D$19*(BS204/$W$4)^3+'LED Curve'!$D$20*(BS204/$W$4)^2+'LED Curve'!$D$21*(BS204/$W$4)^1+'LED Curve'!$D$22)*$AC$4*$W$4))</f>
        <v>0</v>
      </c>
      <c r="FX204">
        <f>IF($W$5=0,0,IF(BT204&lt;=0,0,('LED Curve'!$D$19*(BT204/$W$5)^3+'LED Curve'!$D$20*(BT204/$W$5)^2+'LED Curve'!$D$21*(BT204/$W$5)^1+'LED Curve'!$D$22)*$AC$5*$W$5))</f>
        <v>0</v>
      </c>
      <c r="FY204">
        <f>IF($W$6=0,0,IF(BU204&lt;=0,0,('LED Curve'!$D$19*(BU204/$W$6)^3+'LED Curve'!$D$20*(BU204/$W$6)^2+'LED Curve'!$D$21*(BU204/$W$6)^1+'LED Curve'!$D$22)*$AC$6*$W$6))</f>
        <v>0</v>
      </c>
      <c r="FZ204">
        <f>IF($Z$2=0,0,IF(BV204&lt;=0,0,('LED Curve'!$D$19*(BV204/$Z$2)^3+'LED Curve'!$D$20*(BV204/$Z$2)^2+'LED Curve'!$D$21*(BV204/$Z$2)^1+'LED Curve'!$D$22)*$AE$2*$Z$2))</f>
        <v>0</v>
      </c>
      <c r="GA204">
        <f>IF($Z$3=0,0,IF(BW204&lt;=0,0,('LED Curve'!$D$19*(BW204/$Z$3)^3+'LED Curve'!$D$20*(BW204/$Z$3)^2+'LED Curve'!$D$21*(BW204/$Z$3)^1+'LED Curve'!$D$22)*$AE$3*$Z$3))</f>
        <v>0</v>
      </c>
      <c r="GB204">
        <f>IF($Z$4=0,0,IF(BX204&lt;=0,0,('LED Curve'!$D$19*(BX204/$Z$4)^3+'LED Curve'!$D$20*(BX204/$Z$4)^2+'LED Curve'!$D$21*(BX204/$Z$4)^1+'LED Curve'!$D$22)*$AE$4*$Z$4))</f>
        <v>0</v>
      </c>
      <c r="GC204">
        <f>IF($Z$5=0,0,IF(BY204&lt;=0,0,('LED Curve'!$D$19*(BY204/$Z$5)^3+'LED Curve'!$D$20*(BY204/$Z$5)^2+'LED Curve'!$D$21*(BY204/$Z$5)^1+'LED Curve'!$D$22)*$AE$5*$Z$5))</f>
        <v>0</v>
      </c>
      <c r="GD204">
        <f>IF($Z$6=0,0,IF(BZ204&lt;=0,0,('LED Curve'!$D$19*(BZ204/$Z$6)^3+'LED Curve'!$D$20*(BZ204/$Z$6)^2+'LED Curve'!$D$21*(BZ204/$Z$6)^1+'LED Curve'!$D$22)*$AE$6*$Z$6))</f>
        <v>0</v>
      </c>
      <c r="GF204">
        <f>IF($W$2=0,0,IF(CB204&lt;=0,0,('LED Curve'!$D$19*(CB204/$W$2)^3+'LED Curve'!$D$20*(CB204/$W$2)^2+'LED Curve'!$D$21*(CB204/$W$2)^1+'LED Curve'!$D$22)*$AC$2*$W$2))</f>
        <v>687.88545874386716</v>
      </c>
      <c r="GG204">
        <f>IF($W$3=0,0,IF(CC204&lt;=0,0,('LED Curve'!$D$19*(CC204/$W$3)^3+'LED Curve'!$D$20*(CC204/$W$3)^2+'LED Curve'!$D$21*(CC204/$W$3)^1+'LED Curve'!$D$22)*$AC$3*$W$3))</f>
        <v>1719.713646859668</v>
      </c>
      <c r="GH204">
        <f>IF($W$4=0,0,IF(CD204&lt;=0,0,('LED Curve'!$D$19*(CD204/$W$4)^3+'LED Curve'!$D$20*(CD204/$W$4)^2+'LED Curve'!$D$21*(CD204/$W$4)^1+'LED Curve'!$D$22)*$AC$4*$W$4))</f>
        <v>0</v>
      </c>
      <c r="GI204">
        <f>IF($W$5=0,0,IF(CE204&lt;=0,0,('LED Curve'!$D$19*(CE204/$W$5)^3+'LED Curve'!$D$20*(CE204/$W$5)^2+'LED Curve'!$D$21*(CE204/$W$5)^1+'LED Curve'!$D$22)*$AC$5*$W$5))</f>
        <v>0</v>
      </c>
      <c r="GJ204">
        <f>IF($W$6=0,0,IF(CF204&lt;=0,0,('LED Curve'!$D$19*(CF204/$W$6)^3+'LED Curve'!$D$20*(CF204/$W$6)^2+'LED Curve'!$D$21*(CF204/$W$6)^1+'LED Curve'!$D$22)*$AC$6*$W$6))</f>
        <v>0</v>
      </c>
      <c r="GK204">
        <f>IF($Z$2=0,0,IF(CG204&lt;=0,0,('LED Curve'!$D$19*(CG204/$Z$2)^3+'LED Curve'!$D$20*(CG204/$Z$2)^2+'LED Curve'!$D$21*(CG204/$Z$2)^1+'LED Curve'!$D$22)*$AE$2*$Z$2))</f>
        <v>0</v>
      </c>
      <c r="GL204">
        <f>IF($Z$3=0,0,IF(CH204&lt;=0,0,('LED Curve'!$D$19*(CH204/$Z$3)^3+'LED Curve'!$D$20*(CH204/$Z$3)^2+'LED Curve'!$D$21*(CH204/$Z$3)^1+'LED Curve'!$D$22)*$AE$3*$Z$3))</f>
        <v>0</v>
      </c>
      <c r="GM204">
        <f>IF($Z$4=0,0,IF(CI204&lt;=0,0,('LED Curve'!$D$19*(CI204/$Z$4)^3+'LED Curve'!$D$20*(CI204/$Z$4)^2+'LED Curve'!$D$21*(CI204/$Z$4)^1+'LED Curve'!$D$22)*$AE$4*$Z$4))</f>
        <v>0</v>
      </c>
      <c r="GN204">
        <f>IF($Z$5=0,0,IF(CJ204&lt;=0,0,('LED Curve'!$D$19*(CJ204/$Z$5)^3+'LED Curve'!$D$20*(CJ204/$Z$5)^2+'LED Curve'!$D$21*(CJ204/$Z$5)^1+'LED Curve'!$D$22)*$AE$5*$Z$5))</f>
        <v>0</v>
      </c>
      <c r="GO204">
        <f>IF($Z$6=0,0,IF(CK204&lt;=0,0,('LED Curve'!$D$19*(CK204/$Z$6)^3+'LED Curve'!$D$20*(CK204/$Z$6)^2+'LED Curve'!$D$21*(CK204/$Z$6)^1+'LED Curve'!$D$22)*$AE$6*$Z$6))</f>
        <v>0</v>
      </c>
      <c r="GQ204">
        <f t="shared" ref="GQ204:GQ266" si="450">SUM(FJ204:FS204)</f>
        <v>2413.5800852471275</v>
      </c>
      <c r="GR204">
        <f t="shared" si="378"/>
        <v>648.68419982954947</v>
      </c>
      <c r="GS204">
        <f t="shared" ref="GS204:GS266" si="451">SUM(FU204:GD204)</f>
        <v>2407.0023743998145</v>
      </c>
      <c r="GT204">
        <f t="shared" si="379"/>
        <v>98.776457560698873</v>
      </c>
      <c r="GU204">
        <f t="shared" ref="GU204:GU266" si="452">SUM(GF204:GO204)</f>
        <v>2407.599105603535</v>
      </c>
      <c r="GV204">
        <f t="shared" si="380"/>
        <v>0</v>
      </c>
    </row>
    <row r="205" spans="1:204" ht="16.899999999999999">
      <c r="A205">
        <v>194</v>
      </c>
      <c r="B205">
        <f t="shared" si="341"/>
        <v>6.3151041666666668E-3</v>
      </c>
      <c r="C205" s="50">
        <f t="shared" si="342"/>
        <v>103.91701973871555</v>
      </c>
      <c r="D205" s="50">
        <f t="shared" si="343"/>
        <v>115.61891082079505</v>
      </c>
      <c r="E205" s="50">
        <f t="shared" si="344"/>
        <v>127.32080190287456</v>
      </c>
      <c r="G205" s="52">
        <f t="shared" si="345"/>
        <v>1.6494765037891357</v>
      </c>
      <c r="H205" s="52">
        <f t="shared" si="346"/>
        <v>1.8352208066792863</v>
      </c>
      <c r="I205" s="52">
        <f t="shared" si="347"/>
        <v>2.0209651095694374</v>
      </c>
      <c r="J205" s="52">
        <f>IF(C205&lt;Calculation!D$19,0,G205)</f>
        <v>1.6494765037891357</v>
      </c>
      <c r="K205" s="52">
        <f>IF(D205&lt;Calculation!D$19,0,H205)</f>
        <v>1.8352208066792863</v>
      </c>
      <c r="L205" s="52">
        <f>IF(E205&lt;Calculation!D$19,0,I205)</f>
        <v>2.0209651095694374</v>
      </c>
      <c r="M205" s="52">
        <f>IF(IF(C205&lt;Calculation!D$19,0,C205*(R$3/(R$2+R$3)))&gt;0,$H$2*SIN(2*PI()*$E$2*B205)+$H$5,0)</f>
        <v>1.6658809982805085</v>
      </c>
      <c r="N205" s="52">
        <f>IF(IF(D205&lt;Calculation!D$19,0,D205*(R$3/(R$2+R$3)))&gt;0,$J$2*SIN(2*PI()*$E$2*B205)+$J$5,0)</f>
        <v>1.6574973944435492</v>
      </c>
      <c r="O205" s="52">
        <f>IF(IF(E205&lt;Calculation!D$19,0,E205*(R$3/(R$2+R$3)))&gt;0,$L$2*SIN(2*PI()*$E$2*B205)+$L$5,0)</f>
        <v>1.6556612162544864</v>
      </c>
      <c r="Q205" s="55">
        <f>(M205/Design!C$43)*10^3</f>
        <v>185.09788869783426</v>
      </c>
      <c r="R205" s="55">
        <f>(N205/Design!C$43)*10^3</f>
        <v>184.16637716039435</v>
      </c>
      <c r="S205" s="55">
        <f>(O205/Design!C$43)*10^3</f>
        <v>183.96235736160961</v>
      </c>
      <c r="U205" s="55">
        <f>(($H$2*SIN(2*PI()*$E$2*B205)+$H$5)/Design!C$43)*10^3</f>
        <v>185.09788869783426</v>
      </c>
      <c r="V205" s="55">
        <f>(($J$2*SIN(2*PI()*$E$2*B205)+$J$5)/Design!C$43)*10^3</f>
        <v>184.16637716039435</v>
      </c>
      <c r="W205" s="55">
        <f>(($L$2*SIN(2*PI()*$E$2*B205)+$L$5)/Design!C$43)*10^3</f>
        <v>183.96235736160961</v>
      </c>
      <c r="Y205" s="99">
        <f>IF(C205&lt;('LED Curve'!$D$14*(U205/$W$2)^3+'LED Curve'!$D$15*(U205/$W$2)^2+'LED Curve'!$D$16*(U205/$W$2)^1+'LED Curve'!$D$17)*$AC$2+((R$5-1)*Design!C$18),0,         ('LED Curve'!$D$14*(U205/$W$2)^3+'LED Curve'!$D$15*(U205/$W$2)^2+'LED Curve'!$D$16*(U205/$W$2)^1+'LED Curve'!$D$17)*$AC$2)</f>
        <v>26.206239568774748</v>
      </c>
      <c r="Z205" s="99">
        <f>IF(Y205=0,0,IF(C205&lt;Y205+('LED Curve'!$D$14*(U205/$W$3)^3+'LED Curve'!$D$15*(U205/$W$3)^2+'LED Curve'!$D$16*(U205/$W$3)^1+'LED Curve'!$D$17)*$AC$3+((R$5-2)*Design!C$18),0,         ('LED Curve'!$D$14*(U205/$W$3)^3+'LED Curve'!$D$15*(U205/$W$3)^2+'LED Curve'!$D$16*(U205/$W$3)^1+'LED Curve'!$D$17)*$AC$3))</f>
        <v>65.515598921936871</v>
      </c>
      <c r="AA205" s="99">
        <f>IF(Z205=0,0,IF(C205&lt;(SUM(Y205:Z205)+('LED Curve'!$D$14*(U205/$W$4)^3+'LED Curve'!$D$15*(U205/$W$4)^2+'LED Curve'!$D$16*(U205/$W$4)^1+'LED Curve'!$D$17)*$AC$4+((R$5-3)*Design!C$18)),0,         ('LED Curve'!$D$14*(U205/$W$4)^3+'LED Curve'!$D$15*(U205/$W$4)^2+'LED Curve'!$D$16*(U205/$W$4)^1+'LED Curve'!$D$17)*$AC$4))</f>
        <v>0</v>
      </c>
      <c r="AB205" s="99">
        <f>IF(AA205=0,0,IF(C205&lt;(SUM(Y205:AA205)+('LED Curve'!$D$14*(U205/$W$5)^3+'LED Curve'!$D$15*(U205/$W$5)^2+'LED Curve'!$D$16*(U205/$W$5)^1+'LED Curve'!$D$17)*$AC$5+((R$5-4)*Design!C$18)),0,         ('LED Curve'!$D$14*(U205/$W$5)^3+'LED Curve'!$D$15*(U205/$W$5)^2+'LED Curve'!$D$16*(U205/$W$5)^1+'LED Curve'!$D$17)*$AC$5))</f>
        <v>0</v>
      </c>
      <c r="AC205" s="99">
        <f>IF(AB205=0,0,IF(C205&lt;(SUM(Y205:AB205)+ ('LED Curve'!$D$14*(U205/$W$6)^3+'LED Curve'!$D$15*(U205/$W$6)^2+'LED Curve'!$D$16*(U205/$W$6)^1+'LED Curve'!$D$17)*$AC$6+((R$5-5)*Design!C$18)),0,         ('LED Curve'!$D$14*(U205/$W$6)^3+'LED Curve'!$D$15*(U205/$W$6)^2+'LED Curve'!$D$16*(U205/$W$6)^1+'LED Curve'!$D$17)*$AC$6))</f>
        <v>0</v>
      </c>
      <c r="AD205" s="99">
        <f>IF(AC205=0,0,IF(C205&lt;(SUM(Y205:AC205)+('LED Curve'!$D$14*(U205/$Z$2)^3+'LED Curve'!$D$15*(U205/$Z$2)^2+'LED Curve'!$D$16*(U205/$Z$2)^1+'LED Curve'!$D$17)*$AE$2+((R$5-6)*Design!C$18)),0,         ('LED Curve'!$D$14*(U205/$Z$2)^3+'LED Curve'!$D$15*(U205/$Z$2)^2+'LED Curve'!$D$16*(U205/$Z$2)^1+'LED Curve'!$D$17)*$AE$2))</f>
        <v>0</v>
      </c>
      <c r="AE205" s="99">
        <f>IF(AD205=0,0,IF(C205&lt;(SUM(Y205:AD205)+('LED Curve'!$D$14*(U205/$Z$3)^3+'LED Curve'!$D$15*(U205/$Z$3)^2+'LED Curve'!$D$16*(U205/$Z$3)^1+'LED Curve'!$D$17)*$AE$3+((R$5-7)*Design!C$18)),0,         ('LED Curve'!$D$14*(U205/$Z$3)^3+'LED Curve'!$D$15*(U205/$Z$3)^2+'LED Curve'!$D$16*(U205/$Z$3)^1+'LED Curve'!$D$17)*$AE$3))</f>
        <v>0</v>
      </c>
      <c r="AF205" s="99">
        <f>IF(AE205=0,0,IF(C205&lt;(SUM(Y205:AE205)+('LED Curve'!$D$14*(U205/$Z$4)^3+'LED Curve'!$D$15*(U205/$Z$4)^2+'LED Curve'!$D$16*(U205/$Z$4)^1+'LED Curve'!$D$17)*$AE$4+((R$5-8)*Design!C$18)),0,         ('LED Curve'!$D$14*(U205/$Z$4)^3+'LED Curve'!$D$15*(U205/$Z$4)^2+'LED Curve'!$D$16*(U205/$Z$4)^1+'LED Curve'!$D$17)*$AE$4))</f>
        <v>0</v>
      </c>
      <c r="AG205" s="99">
        <f>IF(AF205=0,0,IF(C205&lt;(SUM(Y205:AF205)+('LED Curve'!$D$14*(U205/$Z$5)^3+'LED Curve'!$D$15*(U205/$Z$5)^2+'LED Curve'!$D$16*(U205/$Z$5)^1+'LED Curve'!$D$17)*$AE$5+((R$5-9)*Design!C$18)),0,         ('LED Curve'!$D$14*(U205/$Z$5)^3+'LED Curve'!$D$15*(U205/$Z$5)^2+'LED Curve'!$D$16*(U205/$Z$5)^1+'LED Curve'!$D$17)*$AE$5))</f>
        <v>0</v>
      </c>
      <c r="AH205" s="99">
        <f>IF(AG205=0,0,IF(C205&lt;(SUM(Y205:AG205)+('LED Curve'!$D$14*(U205/$Z$6)^3+'LED Curve'!$D$15*(U205/$Z$6)^2+'LED Curve'!$D$16*(U205/$Z$6)^1+'LED Curve'!$D$17)*$AE$6+((R$5-10)*Design!C$18)),0,         ('LED Curve'!$D$14*(U205/$Z$6)^3+'LED Curve'!$D$15*(U205/$Z$6)^2+'LED Curve'!$D$16*(U205/$Z$6)^1+'LED Curve'!$D$17)*$AE$6))</f>
        <v>0</v>
      </c>
      <c r="AI205">
        <f t="shared" si="381"/>
        <v>91.721838490711619</v>
      </c>
      <c r="AJ205" s="57">
        <f>IF(D205&lt;('LED Curve'!$D$14*(V205/$W$2)^3+'LED Curve'!$D$15*(V205/$W$2)^2+'LED Curve'!$D$16*(V205/$W$2)^1+'LED Curve'!$D$17)*$AC$2+((R$5-1)*Design!C$18),0,         ('LED Curve'!$D$14*(V205/$W$2)^3+'LED Curve'!$D$15*(V205/$W$2)^2+'LED Curve'!$D$16*(V205/$W$2)^1+'LED Curve'!$D$17)*$AC$2)</f>
        <v>26.189691699441074</v>
      </c>
      <c r="AK205" s="57">
        <f>IF(AJ205=0,0,IF(D205&lt;AJ205+('LED Curve'!$D$14*(V205/$W$3)^3+'LED Curve'!$D$15*(V205/$W$3)^2+'LED Curve'!$D$16*(V205/$W$3)^1+'LED Curve'!$D$17)*$AC$3+((R$5-1)*Design!C$18),0,         ('LED Curve'!$D$14*(V205/$W$3)^3+'LED Curve'!$D$15*(V205/$W$3)^2+'LED Curve'!$D$16*(V205/$W$3)^1+'LED Curve'!$D$17)*$AC$3))</f>
        <v>65.474229248602683</v>
      </c>
      <c r="AL205" s="57">
        <f>IF(AK205=0,0,IF(D205&lt;(SUM(AJ205:AK205)+('LED Curve'!$D$14*(V205/$W$4)^3+'LED Curve'!$D$15*(V205/$W$4)^2+'LED Curve'!$D$16*(V205/$W$4)^1+'LED Curve'!$D$17)*$AC$4+((R$5-1)*Design!C$18)),0,         ('LED Curve'!$D$14*(V205/$W$4)^3+'LED Curve'!$D$15*(V205/$W$4)^2+'LED Curve'!$D$16*(V205/$W$4)^1+'LED Curve'!$D$17)*$AC$4))</f>
        <v>0</v>
      </c>
      <c r="AM205" s="57">
        <f>IF(AL205=0,0,IF(D205&lt;(SUM(AJ205:AL205)+('LED Curve'!$D$14*(V205/$W$5)^3+'LED Curve'!$D$15*(V205/$W$5)^2+'LED Curve'!$D$16*(V205/$W$5)^1+'LED Curve'!$D$17)*$AC$5+((R$5-1)*Design!C$18)),0,         ('LED Curve'!$D$14*(V205/$W$5)^3+'LED Curve'!$D$15*(V205/$W$5)^2+'LED Curve'!$D$16*(V205/$W$5)^1+'LED Curve'!$D$17)*$AC$5))</f>
        <v>0</v>
      </c>
      <c r="AN205" s="57">
        <f>IF(AM205=0,0,IF(D205&lt;(SUM(AJ205:AM205)+ ('LED Curve'!$D$14*(V205/$W$6)^3+'LED Curve'!$D$15*(V205/$W$6)^2+'LED Curve'!$D$16*(V205/$W$6)^1+'LED Curve'!$D$17)*$AC$6+((R$5-1)*Design!C$18)),0,         ('LED Curve'!$D$14*(V205/$W$6)^3+'LED Curve'!$D$15*(V205/$W$6)^2+'LED Curve'!$D$16*(V205/$W$6)^1+'LED Curve'!$D$17)*$AC$6))</f>
        <v>0</v>
      </c>
      <c r="AO205" s="57">
        <f>IF(AN205=0,0,IF(D205&lt;(SUM(AJ205:AN205)+('LED Curve'!$D$14*(V205/$Z$2)^3+'LED Curve'!$D$15*(V205/$Z$2)^2+'LED Curve'!$D$16*(V205/$Z$2)^1+'LED Curve'!$D$17)*$AE$2+((R$5-1)*Design!C$18)),0,         ('LED Curve'!$D$14*(V205/$Z$2)^3+'LED Curve'!$D$15*(V205/$Z$2)^2+'LED Curve'!$D$16*(V205/$Z$2)^1+'LED Curve'!$D$17)*$AE$2))</f>
        <v>0</v>
      </c>
      <c r="AP205" s="57">
        <f>IF(AO205=0,0,IF(D205&lt;(SUM(AJ205:AO205)+('LED Curve'!$D$14*(V205/$Z$3)^3+'LED Curve'!$D$15*(V205/$Z$3)^2+'LED Curve'!$D$16*(V205/$Z$3)^1+'LED Curve'!$D$17)*$AE$3+((R$5-1)*Design!C$18)),0,         ('LED Curve'!$D$14*(V205/$Z$3)^3+'LED Curve'!$D$15*(V205/$Z$3)^2+'LED Curve'!$D$16*(V205/$Z$3)^1+'LED Curve'!$D$17)*$AE$3))</f>
        <v>0</v>
      </c>
      <c r="AQ205" s="57">
        <f>IF(AP205=0,0,IF(D205&lt;(SUM(AJ205:AP205)+('LED Curve'!$D$14*(V205/$Z$4)^3+'LED Curve'!$D$15*(V205/$Z$4)^2+'LED Curve'!$D$16*(V205/$Z$4)^1+'LED Curve'!$D$17)*$AE$4+((R$5-1)*Design!C$18)),0,         ('LED Curve'!$D$14*(V205/$Z$4)^3+'LED Curve'!$D$15*(V205/$Z$4)^2+'LED Curve'!$D$16*(V205/$Z$4)^1+'LED Curve'!$D$17)*$AE$4))</f>
        <v>0</v>
      </c>
      <c r="AR205" s="57">
        <f>IF(AQ205=0,0,IF(D205&lt;(SUM(AJ205:AQ205)+('LED Curve'!$D$14*(V205/$Z$5)^3+'LED Curve'!$D$15*(V205/$Z$5)^2+'LED Curve'!$D$16*(V205/$Z$5)^1+'LED Curve'!$D$17)*$AE$5+((R$5-1)*Design!C$18)),0,         ('LED Curve'!$D$14*(V205/$Z$5)^3+'LED Curve'!$D$15*(V205/$Z$5)^2+'LED Curve'!$D$16*(V205/$Z$5)^1+'LED Curve'!$D$17)*$AE$5))</f>
        <v>0</v>
      </c>
      <c r="AS205" s="57">
        <f>IF(AR205=0,0,IF(D205&lt;(SUM(AJ205:AR205)+('LED Curve'!$D$14*(V205/$Z$6)^3+'LED Curve'!$D$15*(V205/$Z$6)^2+'LED Curve'!$D$16*(V205/$Z$6)^1+'LED Curve'!$D$17)*$AE$6+((R$5-1)*Design!C$18)),0,         ('LED Curve'!$D$14*(V205/$Z$6)^3+'LED Curve'!$D$15*(V205/$Z$6)^2+'LED Curve'!$D$16*(V205/$Z$6)^1+'LED Curve'!$D$17)*$AE$6))</f>
        <v>0</v>
      </c>
      <c r="AU205" s="59">
        <f>IF(E205&lt;('LED Curve'!$D$14*(W205/$W$2)^3+'LED Curve'!$D$15*(W205/$W$2)^2+'LED Curve'!$D$16*(W205/$W$2)^1+'LED Curve'!$D$17)*$AC$2+((R$5-1)*Design!C$18),0,         ('LED Curve'!$D$14*(W205/$W$2)^3+'LED Curve'!$D$15*(W205/$W$2)^2+'LED Curve'!$D$16*(W205/$W$2)^1+'LED Curve'!$D$17)*$AC$2)</f>
        <v>26.186048929570031</v>
      </c>
      <c r="AV205" s="59">
        <f>IF(AU205=0,0,IF(E205&lt;AU205+('LED Curve'!$D$14*(W205/$W$3)^3+'LED Curve'!$D$15*(W205/$W$3)^2+'LED Curve'!$D$16*(W205/$W$3)^1+'LED Curve'!$D$17)*$AC$3+((R$5-2)*Design!C$18),0,         ('LED Curve'!$D$14*(W205/$W$3)^3+'LED Curve'!$D$15*(W205/$W$3)^2+'LED Curve'!$D$16*(W205/$W$3)^1+'LED Curve'!$D$17)*$AC$3))</f>
        <v>65.465122323925073</v>
      </c>
      <c r="AW205" s="59">
        <f>IF(AV205=0,0,IF(E205&lt;(SUM(AU205:AV205)+('LED Curve'!$D$14*(W205/$W$4)^3+'LED Curve'!$D$15*(W205/$W$4)^2+'LED Curve'!$D$16*(W205/$W$4)^1+'LED Curve'!$D$17)*$AC$4+((R$5-3)*Design!C$18)),0,         ('LED Curve'!$D$14*(W205/$W$4)^3+'LED Curve'!$D$15*(W205/$W$4)^2+'LED Curve'!$D$16*(W205/$W$4)^1+'LED Curve'!$D$17)*$AC$4))</f>
        <v>0</v>
      </c>
      <c r="AX205" s="59">
        <f>IF(AW205=0,0,IF(E205&lt;(SUM(AU205:AW205)+('LED Curve'!$D$14*(W205/$W$5)^3+'LED Curve'!$D$15*(W205/$W$5)^2+'LED Curve'!$D$16*(W205/$W$5)^1+'LED Curve'!$D$17)*$AC$5+((R$5-4)*Design!C$18)),0,         ('LED Curve'!$D$14*(W205/$W$5)^3+'LED Curve'!$D$15*(W205/$W$5)^2+'LED Curve'!$D$16*(W205/$W$5)^1+'LED Curve'!$D$17)*$AC$5))</f>
        <v>0</v>
      </c>
      <c r="AY205" s="59">
        <f>IF(AX205=0,0,IF(E205&lt;(SUM(AU205:AX205)+ ('LED Curve'!$D$14*(W205/$W$6)^3+'LED Curve'!$D$15*(W205/$W$6)^2+'LED Curve'!$D$16*(W205/$W$6)^1+'LED Curve'!$D$17)*$AC$6+((R$5-5)*Design!C$18)),0,         ('LED Curve'!$D$14*(W205/$W$6)^3+'LED Curve'!$D$15*(W205/$W$6)^2+'LED Curve'!$D$16*(W205/$W$6)^1+'LED Curve'!$D$17)*$AC$6))</f>
        <v>0</v>
      </c>
      <c r="AZ205" s="59">
        <f>IF(AY205=0,0,IF(E205&lt;(SUM(AU205:AY205)+('LED Curve'!$D$14*(W205/$Z$2)^3+'LED Curve'!$D$15*(W205/$Z$2)^2+'LED Curve'!$D$16*(W205/$Z$2)^1+'LED Curve'!$D$17)*$AE$2+((R$5-6)*Design!C$18)),0,         ('LED Curve'!$D$14*(W205/$Z$2)^3+'LED Curve'!$D$15*(W205/$Z$2)^2+'LED Curve'!$D$16*(W205/$Z$2)^1+'LED Curve'!$D$17)*$AE$2))</f>
        <v>0</v>
      </c>
      <c r="BA205" s="59">
        <f>IF(AZ205=0,0,IF(E205&lt;(SUM(AU205:AZ205)+('LED Curve'!$D$14*(W205/$Z$3)^3+'LED Curve'!$D$15*(W205/$Z$3)^2+'LED Curve'!$D$16*(W205/$Z$3)^1+'LED Curve'!$D$17)*$AE$3+((R$5-7)*Design!C$18)),0,         ('LED Curve'!$D$14*(W205/$Z$3)^3+'LED Curve'!$D$15*(W205/$Z$3)^2+'LED Curve'!$D$16*(W205/$Z$3)^1+'LED Curve'!$D$17)*$AE$3))</f>
        <v>0</v>
      </c>
      <c r="BB205" s="59">
        <f>IF(BA205=0,0,IF(E205&lt;(SUM(AU205:BA205)+('LED Curve'!$D$14*(W205/$Z$4)^3+'LED Curve'!$D$15*(W205/$Z$4)^2+'LED Curve'!$D$16*(W205/$Z$4)^1+'LED Curve'!$D$17)*$AE$4+((R$5-8)*Design!C$18)),0,         ('LED Curve'!$D$14*(W205/$Z$4)^3+'LED Curve'!$D$15*(W205/$Z$4)^2+'LED Curve'!$D$16*(W205/$Z$4)^1+'LED Curve'!$D$17)*$AE$4))</f>
        <v>0</v>
      </c>
      <c r="BC205" s="59">
        <f>IF(BB205=0,0,IF(E205&lt;(SUM(AU205:BB205)+('LED Curve'!$D$14*(W205/$Z$5)^3+'LED Curve'!$D$15*(W205/$Z$5)^2+'LED Curve'!$D$16*(W205/$Z$5)^1+'LED Curve'!$D$17)*$AE$5+((R$5-9)*Design!C$18)),0,         ('LED Curve'!$D$14*(W205/$Z$5)^3+'LED Curve'!$D$15*(W205/$Z$5)^2+'LED Curve'!$D$16*(W205/$Z$5)^1+'LED Curve'!$D$17)*$AE$5))</f>
        <v>0</v>
      </c>
      <c r="BD205" s="59">
        <f>IF(BC205=0,0,IF(E205&lt;(SUM(AU205:BC205)+('LED Curve'!$D$14*(W205/$Z$6)^3+'LED Curve'!$D$15*(W205/$Z$6)^2+'LED Curve'!$D$16*(W205/$Z$6)^1+'LED Curve'!$D$17)*$AE$6+((R$5-10)*Design!C$18)),0,         ('LED Curve'!$D$14*(W205/$Z$6)^3+'LED Curve'!$D$15*(W205/$Z$6)^2+'LED Curve'!$D$16*(W205/$Z$6)^1+'LED Curve'!$D$17)*$AE$6))</f>
        <v>0</v>
      </c>
      <c r="BE205">
        <f t="shared" si="382"/>
        <v>91.651171253495107</v>
      </c>
      <c r="BF205" s="64">
        <f t="shared" si="348"/>
        <v>185.09788869783426</v>
      </c>
      <c r="BG205" s="64">
        <f t="shared" si="349"/>
        <v>185.09788869783426</v>
      </c>
      <c r="BH205" s="64">
        <f t="shared" si="350"/>
        <v>0</v>
      </c>
      <c r="BI205" s="64">
        <f t="shared" si="351"/>
        <v>0</v>
      </c>
      <c r="BJ205" s="64">
        <f t="shared" si="352"/>
        <v>0</v>
      </c>
      <c r="BK205" s="64">
        <f t="shared" si="353"/>
        <v>0</v>
      </c>
      <c r="BL205" s="64">
        <f t="shared" si="354"/>
        <v>0</v>
      </c>
      <c r="BM205" s="64">
        <f t="shared" si="355"/>
        <v>0</v>
      </c>
      <c r="BN205" s="64">
        <f t="shared" si="356"/>
        <v>0</v>
      </c>
      <c r="BO205" s="64">
        <f t="shared" si="357"/>
        <v>0</v>
      </c>
      <c r="BQ205" s="67">
        <f t="shared" si="358"/>
        <v>184.16637716039435</v>
      </c>
      <c r="BR205" s="67">
        <f t="shared" si="359"/>
        <v>184.16637716039435</v>
      </c>
      <c r="BS205" s="67">
        <f t="shared" si="360"/>
        <v>0</v>
      </c>
      <c r="BT205" s="67">
        <f t="shared" si="361"/>
        <v>0</v>
      </c>
      <c r="BU205" s="67">
        <f t="shared" si="362"/>
        <v>0</v>
      </c>
      <c r="BV205" s="67">
        <f t="shared" si="363"/>
        <v>0</v>
      </c>
      <c r="BW205" s="67">
        <f t="shared" si="364"/>
        <v>0</v>
      </c>
      <c r="BX205" s="67">
        <f t="shared" si="365"/>
        <v>0</v>
      </c>
      <c r="BY205" s="67">
        <f t="shared" si="366"/>
        <v>0</v>
      </c>
      <c r="BZ205" s="67">
        <f t="shared" si="367"/>
        <v>0</v>
      </c>
      <c r="CB205" s="70">
        <f t="shared" si="368"/>
        <v>183.96235736160961</v>
      </c>
      <c r="CC205" s="70">
        <f t="shared" si="369"/>
        <v>183.96235736160961</v>
      </c>
      <c r="CD205" s="70">
        <f t="shared" si="370"/>
        <v>0</v>
      </c>
      <c r="CE205" s="70">
        <f t="shared" si="371"/>
        <v>0</v>
      </c>
      <c r="CF205" s="70">
        <f t="shared" si="372"/>
        <v>0</v>
      </c>
      <c r="CG205" s="70">
        <f t="shared" si="373"/>
        <v>0</v>
      </c>
      <c r="CH205" s="70">
        <f t="shared" si="374"/>
        <v>0</v>
      </c>
      <c r="CI205" s="70">
        <f t="shared" si="375"/>
        <v>0</v>
      </c>
      <c r="CJ205" s="70">
        <f t="shared" si="376"/>
        <v>0</v>
      </c>
      <c r="CK205" s="70">
        <f t="shared" si="377"/>
        <v>0</v>
      </c>
      <c r="CL205">
        <f t="shared" si="383"/>
        <v>367.92471472321921</v>
      </c>
      <c r="CM205" s="64">
        <f t="shared" si="384"/>
        <v>185.09788869783426</v>
      </c>
      <c r="CN205" s="64">
        <f t="shared" si="385"/>
        <v>185.09788869783426</v>
      </c>
      <c r="CO205" s="64">
        <f t="shared" si="386"/>
        <v>0</v>
      </c>
      <c r="CP205" s="64">
        <f t="shared" si="387"/>
        <v>0</v>
      </c>
      <c r="CQ205" s="64">
        <f t="shared" si="388"/>
        <v>0</v>
      </c>
      <c r="CR205" s="64">
        <f t="shared" si="389"/>
        <v>0</v>
      </c>
      <c r="CS205" s="64">
        <f t="shared" si="390"/>
        <v>0</v>
      </c>
      <c r="CT205" s="64">
        <f t="shared" si="391"/>
        <v>0</v>
      </c>
      <c r="CU205" s="64">
        <f t="shared" si="392"/>
        <v>0</v>
      </c>
      <c r="CV205" s="64">
        <f t="shared" si="393"/>
        <v>0</v>
      </c>
      <c r="CX205" s="103">
        <f t="shared" si="394"/>
        <v>184.16637716039435</v>
      </c>
      <c r="CY205" s="103">
        <f t="shared" si="395"/>
        <v>184.16637716039435</v>
      </c>
      <c r="CZ205" s="103">
        <f t="shared" si="396"/>
        <v>0</v>
      </c>
      <c r="DA205" s="103">
        <f t="shared" si="397"/>
        <v>0</v>
      </c>
      <c r="DB205" s="103">
        <f t="shared" si="398"/>
        <v>0</v>
      </c>
      <c r="DC205" s="103">
        <f t="shared" si="399"/>
        <v>0</v>
      </c>
      <c r="DD205" s="103">
        <f t="shared" si="400"/>
        <v>0</v>
      </c>
      <c r="DE205" s="103">
        <f t="shared" si="401"/>
        <v>0</v>
      </c>
      <c r="DF205" s="103">
        <f t="shared" si="402"/>
        <v>0</v>
      </c>
      <c r="DG205" s="103">
        <f t="shared" si="403"/>
        <v>0</v>
      </c>
      <c r="DI205" s="70">
        <f t="shared" si="404"/>
        <v>183.96235736160961</v>
      </c>
      <c r="DJ205" s="70">
        <f t="shared" si="405"/>
        <v>183.96235736160961</v>
      </c>
      <c r="DK205" s="70">
        <f t="shared" si="406"/>
        <v>0</v>
      </c>
      <c r="DL205" s="70">
        <f t="shared" si="407"/>
        <v>0</v>
      </c>
      <c r="DM205" s="70">
        <f t="shared" si="408"/>
        <v>0</v>
      </c>
      <c r="DN205" s="70">
        <f t="shared" si="409"/>
        <v>0</v>
      </c>
      <c r="DO205" s="70">
        <f t="shared" si="410"/>
        <v>0</v>
      </c>
      <c r="DP205" s="70">
        <f t="shared" si="411"/>
        <v>0</v>
      </c>
      <c r="DQ205" s="70">
        <f t="shared" si="412"/>
        <v>0</v>
      </c>
      <c r="DR205" s="70">
        <f t="shared" si="413"/>
        <v>0</v>
      </c>
      <c r="DT205">
        <f t="shared" si="414"/>
        <v>19.234820953407421</v>
      </c>
      <c r="DU205">
        <f t="shared" si="415"/>
        <v>21.293115937096541</v>
      </c>
      <c r="DV205">
        <f t="shared" si="416"/>
        <v>23.422234859223316</v>
      </c>
      <c r="DX205">
        <f t="shared" si="417"/>
        <v>1.703766832493173</v>
      </c>
      <c r="DY205">
        <f t="shared" si="418"/>
        <v>1.7196876928705143</v>
      </c>
      <c r="DZ205">
        <f t="shared" si="419"/>
        <v>1.7378752576102636</v>
      </c>
      <c r="EB205">
        <f t="shared" si="420"/>
        <v>4.8507196148898482</v>
      </c>
      <c r="EC205">
        <f t="shared" si="421"/>
        <v>12.126799037224622</v>
      </c>
      <c r="ED205">
        <f t="shared" si="422"/>
        <v>0</v>
      </c>
      <c r="EE205">
        <f t="shared" si="423"/>
        <v>0</v>
      </c>
      <c r="EF205">
        <f t="shared" si="424"/>
        <v>0</v>
      </c>
      <c r="EG205">
        <f t="shared" si="425"/>
        <v>0</v>
      </c>
      <c r="EH205">
        <f t="shared" si="426"/>
        <v>0</v>
      </c>
      <c r="EI205">
        <f t="shared" si="427"/>
        <v>0</v>
      </c>
      <c r="EJ205">
        <f t="shared" si="428"/>
        <v>0</v>
      </c>
      <c r="EK205">
        <f t="shared" si="429"/>
        <v>0</v>
      </c>
      <c r="EM205">
        <f t="shared" si="430"/>
        <v>4.8232606392337143</v>
      </c>
      <c r="EN205">
        <f t="shared" si="431"/>
        <v>12.058151598084285</v>
      </c>
      <c r="EO205">
        <f t="shared" si="432"/>
        <v>0</v>
      </c>
      <c r="EP205">
        <f t="shared" si="433"/>
        <v>0</v>
      </c>
      <c r="EQ205">
        <f t="shared" si="434"/>
        <v>0</v>
      </c>
      <c r="ER205">
        <f t="shared" si="435"/>
        <v>0</v>
      </c>
      <c r="ES205">
        <f t="shared" si="436"/>
        <v>0</v>
      </c>
      <c r="ET205">
        <f t="shared" si="437"/>
        <v>0</v>
      </c>
      <c r="EU205">
        <f t="shared" si="438"/>
        <v>0</v>
      </c>
      <c r="EV205">
        <f t="shared" si="439"/>
        <v>0</v>
      </c>
      <c r="EX205">
        <f t="shared" si="440"/>
        <v>4.8172472910701574</v>
      </c>
      <c r="EY205">
        <f t="shared" si="441"/>
        <v>12.043118227675391</v>
      </c>
      <c r="EZ205">
        <f t="shared" si="442"/>
        <v>0</v>
      </c>
      <c r="FA205">
        <f t="shared" si="443"/>
        <v>0</v>
      </c>
      <c r="FB205">
        <f t="shared" si="444"/>
        <v>0</v>
      </c>
      <c r="FC205">
        <f t="shared" si="445"/>
        <v>0</v>
      </c>
      <c r="FD205">
        <f t="shared" si="446"/>
        <v>0</v>
      </c>
      <c r="FE205">
        <f t="shared" si="447"/>
        <v>0</v>
      </c>
      <c r="FF205">
        <f t="shared" si="448"/>
        <v>0</v>
      </c>
      <c r="FG205">
        <f t="shared" si="449"/>
        <v>0</v>
      </c>
      <c r="FJ205">
        <f>IF($W$2=0,0,IF(BF205&lt;=0,0,('LED Curve'!$D$19*(BF205/$W$2)^3+'LED Curve'!$D$20*(BF205/$W$2)^2+'LED Curve'!$D$21*(BF205/$W$2)^1+'LED Curve'!$D$22)*$AC$2*$W$2))</f>
        <v>682.86407724310061</v>
      </c>
      <c r="FK205">
        <f>IF($W$3=0,0,IF(BG205&lt;=0,0,('LED Curve'!$D$19*(BG205/$W$3)^3+'LED Curve'!$D$20*(BG205/$W$3)^2+'LED Curve'!$D$21*(BG205/$W$3)^1+'LED Curve'!$D$22)*$AC$3*$W$3))</f>
        <v>1707.1601931077516</v>
      </c>
      <c r="FL205">
        <f>IF($W$4=0,0,IF(BH205&lt;=0,0,('LED Curve'!$D$19*(BH205/$W$4)^3+'LED Curve'!$D$20*(BH205/$W$4)^2+'LED Curve'!$D$21*(BH205/$W$4)^1+'LED Curve'!$D$22)*$AC$4*$W$4))</f>
        <v>0</v>
      </c>
      <c r="FM205">
        <f>IF($W$5=0,0,IF(BI205&lt;=0,0,('LED Curve'!$D$19*(BI205/$W$5)^3+'LED Curve'!$D$20*(BI205/$W$5)^2+'LED Curve'!$D$21*(BI205/$W$5)^1+'LED Curve'!$D$22)*$AC$5*$W$5))</f>
        <v>0</v>
      </c>
      <c r="FN205">
        <f>IF($W$6=0,0,IF(BJ205&lt;=0,0,('LED Curve'!$D$19*(BJ205/$W$6)^3+'LED Curve'!$D$20*(BJ205/$W$6)^2+'LED Curve'!$D$21*(BJ205/$W$6)^1+'LED Curve'!$D$22)*$AC$6*$W$6))</f>
        <v>0</v>
      </c>
      <c r="FO205">
        <f>IF($Z$2=0,0,IF(BK205&lt;=0,0,('LED Curve'!$D$19*(BK205/$Z$2)^3+'LED Curve'!$D$20*(BK205/$Z$2)^2+'LED Curve'!$D$21*(BK205/$Z$2)^1+'LED Curve'!$D$22)*$AE$2*$Z$2))</f>
        <v>0</v>
      </c>
      <c r="FP205">
        <f>IF($Z$3=0,0,IF(BL205&lt;=0,0,('LED Curve'!$D$19*(BL205/$Z$3)^3+'LED Curve'!$D$20*(BL205/$Z$3)^2+'LED Curve'!$D$21*(BL205/$Z$3)^1+'LED Curve'!$D$22)*$AE$3*$Z$3))</f>
        <v>0</v>
      </c>
      <c r="FQ205">
        <f>IF($Z$4=0,0,IF(BM205&lt;=0,0,('LED Curve'!$D$19*(BM205/$Z$4)^3+'LED Curve'!$D$20*(BM205/$Z$4)^2+'LED Curve'!$D$21*(BM205/$Z$4)^1+'LED Curve'!$D$22)*$AE$4*$Z$4))</f>
        <v>0</v>
      </c>
      <c r="FR205">
        <f>IF($Z$5=0,0,IF(BN205&lt;=0,0,('LED Curve'!$D$19*(BN205/$Z$5)^3+'LED Curve'!$D$20*(BN205/$Z$5)^2+'LED Curve'!$D$21*(BN205/$Z$5)^1+'LED Curve'!$D$22)*$AE$5*$Z$5))</f>
        <v>0</v>
      </c>
      <c r="FS205">
        <f>IF($Z$6=0,0,IF(BO205&lt;=0,0,('LED Curve'!$D$19*(BO205/$Z$6)^3+'LED Curve'!$D$20*(BO205/$Z$6)^2+'LED Curve'!$D$21*(BO205/$Z$6)^1+'LED Curve'!$D$22)*$AE$6*$Z$6))</f>
        <v>0</v>
      </c>
      <c r="FU205">
        <f>IF($W$2=0,0,IF(BQ205&lt;=0,0,('LED Curve'!$D$19*(BQ205/$W$2)^3+'LED Curve'!$D$20*(BQ205/$W$2)^2+'LED Curve'!$D$21*(BQ205/$W$2)^1+'LED Curve'!$D$22)*$AC$2*$W$2))</f>
        <v>680.21151763953151</v>
      </c>
      <c r="FV205">
        <f>IF($W$3=0,0,IF(BR205&lt;=0,0,('LED Curve'!$D$19*(BR205/$W$3)^3+'LED Curve'!$D$20*(BR205/$W$3)^2+'LED Curve'!$D$21*(BR205/$W$3)^1+'LED Curve'!$D$22)*$AC$3*$W$3))</f>
        <v>1700.5287940988287</v>
      </c>
      <c r="FW205">
        <f>IF($W$4=0,0,IF(BS205&lt;=0,0,('LED Curve'!$D$19*(BS205/$W$4)^3+'LED Curve'!$D$20*(BS205/$W$4)^2+'LED Curve'!$D$21*(BS205/$W$4)^1+'LED Curve'!$D$22)*$AC$4*$W$4))</f>
        <v>0</v>
      </c>
      <c r="FX205">
        <f>IF($W$5=0,0,IF(BT205&lt;=0,0,('LED Curve'!$D$19*(BT205/$W$5)^3+'LED Curve'!$D$20*(BT205/$W$5)^2+'LED Curve'!$D$21*(BT205/$W$5)^1+'LED Curve'!$D$22)*$AC$5*$W$5))</f>
        <v>0</v>
      </c>
      <c r="FY205">
        <f>IF($W$6=0,0,IF(BU205&lt;=0,0,('LED Curve'!$D$19*(BU205/$W$6)^3+'LED Curve'!$D$20*(BU205/$W$6)^2+'LED Curve'!$D$21*(BU205/$W$6)^1+'LED Curve'!$D$22)*$AC$6*$W$6))</f>
        <v>0</v>
      </c>
      <c r="FZ205">
        <f>IF($Z$2=0,0,IF(BV205&lt;=0,0,('LED Curve'!$D$19*(BV205/$Z$2)^3+'LED Curve'!$D$20*(BV205/$Z$2)^2+'LED Curve'!$D$21*(BV205/$Z$2)^1+'LED Curve'!$D$22)*$AE$2*$Z$2))</f>
        <v>0</v>
      </c>
      <c r="GA205">
        <f>IF($Z$3=0,0,IF(BW205&lt;=0,0,('LED Curve'!$D$19*(BW205/$Z$3)^3+'LED Curve'!$D$20*(BW205/$Z$3)^2+'LED Curve'!$D$21*(BW205/$Z$3)^1+'LED Curve'!$D$22)*$AE$3*$Z$3))</f>
        <v>0</v>
      </c>
      <c r="GB205">
        <f>IF($Z$4=0,0,IF(BX205&lt;=0,0,('LED Curve'!$D$19*(BX205/$Z$4)^3+'LED Curve'!$D$20*(BX205/$Z$4)^2+'LED Curve'!$D$21*(BX205/$Z$4)^1+'LED Curve'!$D$22)*$AE$4*$Z$4))</f>
        <v>0</v>
      </c>
      <c r="GC205">
        <f>IF($Z$5=0,0,IF(BY205&lt;=0,0,('LED Curve'!$D$19*(BY205/$Z$5)^3+'LED Curve'!$D$20*(BY205/$Z$5)^2+'LED Curve'!$D$21*(BY205/$Z$5)^1+'LED Curve'!$D$22)*$AE$5*$Z$5))</f>
        <v>0</v>
      </c>
      <c r="GD205">
        <f>IF($Z$6=0,0,IF(BZ205&lt;=0,0,('LED Curve'!$D$19*(BZ205/$Z$6)^3+'LED Curve'!$D$20*(BZ205/$Z$6)^2+'LED Curve'!$D$21*(BZ205/$Z$6)^1+'LED Curve'!$D$22)*$AE$6*$Z$6))</f>
        <v>0</v>
      </c>
      <c r="GF205">
        <f>IF($W$2=0,0,IF(CB205&lt;=0,0,('LED Curve'!$D$19*(CB205/$W$2)^3+'LED Curve'!$D$20*(CB205/$W$2)^2+'LED Curve'!$D$21*(CB205/$W$2)^1+'LED Curve'!$D$22)*$AC$2*$W$2))</f>
        <v>679.62916845118502</v>
      </c>
      <c r="GG205">
        <f>IF($W$3=0,0,IF(CC205&lt;=0,0,('LED Curve'!$D$19*(CC205/$W$3)^3+'LED Curve'!$D$20*(CC205/$W$3)^2+'LED Curve'!$D$21*(CC205/$W$3)^1+'LED Curve'!$D$22)*$AC$3*$W$3))</f>
        <v>1699.0729211279627</v>
      </c>
      <c r="GH205">
        <f>IF($W$4=0,0,IF(CD205&lt;=0,0,('LED Curve'!$D$19*(CD205/$W$4)^3+'LED Curve'!$D$20*(CD205/$W$4)^2+'LED Curve'!$D$21*(CD205/$W$4)^1+'LED Curve'!$D$22)*$AC$4*$W$4))</f>
        <v>0</v>
      </c>
      <c r="GI205">
        <f>IF($W$5=0,0,IF(CE205&lt;=0,0,('LED Curve'!$D$19*(CE205/$W$5)^3+'LED Curve'!$D$20*(CE205/$W$5)^2+'LED Curve'!$D$21*(CE205/$W$5)^1+'LED Curve'!$D$22)*$AC$5*$W$5))</f>
        <v>0</v>
      </c>
      <c r="GJ205">
        <f>IF($W$6=0,0,IF(CF205&lt;=0,0,('LED Curve'!$D$19*(CF205/$W$6)^3+'LED Curve'!$D$20*(CF205/$W$6)^2+'LED Curve'!$D$21*(CF205/$W$6)^1+'LED Curve'!$D$22)*$AC$6*$W$6))</f>
        <v>0</v>
      </c>
      <c r="GK205">
        <f>IF($Z$2=0,0,IF(CG205&lt;=0,0,('LED Curve'!$D$19*(CG205/$Z$2)^3+'LED Curve'!$D$20*(CG205/$Z$2)^2+'LED Curve'!$D$21*(CG205/$Z$2)^1+'LED Curve'!$D$22)*$AE$2*$Z$2))</f>
        <v>0</v>
      </c>
      <c r="GL205">
        <f>IF($Z$3=0,0,IF(CH205&lt;=0,0,('LED Curve'!$D$19*(CH205/$Z$3)^3+'LED Curve'!$D$20*(CH205/$Z$3)^2+'LED Curve'!$D$21*(CH205/$Z$3)^1+'LED Curve'!$D$22)*$AE$3*$Z$3))</f>
        <v>0</v>
      </c>
      <c r="GM205">
        <f>IF($Z$4=0,0,IF(CI205&lt;=0,0,('LED Curve'!$D$19*(CI205/$Z$4)^3+'LED Curve'!$D$20*(CI205/$Z$4)^2+'LED Curve'!$D$21*(CI205/$Z$4)^1+'LED Curve'!$D$22)*$AE$4*$Z$4))</f>
        <v>0</v>
      </c>
      <c r="GN205">
        <f>IF($Z$5=0,0,IF(CJ205&lt;=0,0,('LED Curve'!$D$19*(CJ205/$Z$5)^3+'LED Curve'!$D$20*(CJ205/$Z$5)^2+'LED Curve'!$D$21*(CJ205/$Z$5)^1+'LED Curve'!$D$22)*$AE$5*$Z$5))</f>
        <v>0</v>
      </c>
      <c r="GO205">
        <f>IF($Z$6=0,0,IF(CK205&lt;=0,0,('LED Curve'!$D$19*(CK205/$Z$6)^3+'LED Curve'!$D$20*(CK205/$Z$6)^2+'LED Curve'!$D$21*(CK205/$Z$6)^1+'LED Curve'!$D$22)*$AE$6*$Z$6))</f>
        <v>0</v>
      </c>
      <c r="GQ205">
        <f t="shared" si="450"/>
        <v>2390.024270350852</v>
      </c>
      <c r="GR205">
        <f t="shared" si="378"/>
        <v>625.12838493327399</v>
      </c>
      <c r="GS205">
        <f t="shared" si="451"/>
        <v>2380.7403117383601</v>
      </c>
      <c r="GT205">
        <f t="shared" si="379"/>
        <v>72.514394899244508</v>
      </c>
      <c r="GU205">
        <f t="shared" si="452"/>
        <v>2378.7020895791475</v>
      </c>
      <c r="GV205">
        <f t="shared" si="380"/>
        <v>0</v>
      </c>
    </row>
    <row r="206" spans="1:204" ht="16.899999999999999">
      <c r="A206">
        <v>195</v>
      </c>
      <c r="B206">
        <f t="shared" si="341"/>
        <v>6.34765625E-3</v>
      </c>
      <c r="C206" s="50">
        <f t="shared" si="342"/>
        <v>102.55163745787502</v>
      </c>
      <c r="D206" s="50">
        <f t="shared" si="343"/>
        <v>114.10181939763891</v>
      </c>
      <c r="E206" s="50">
        <f t="shared" si="344"/>
        <v>125.65200133740279</v>
      </c>
      <c r="G206" s="52">
        <f t="shared" si="345"/>
        <v>1.6278037691726193</v>
      </c>
      <c r="H206" s="52">
        <f t="shared" si="346"/>
        <v>1.8111399904387127</v>
      </c>
      <c r="I206" s="52">
        <f t="shared" si="347"/>
        <v>1.994476211704806</v>
      </c>
      <c r="J206" s="52">
        <f>IF(C206&lt;Calculation!D$19,0,G206)</f>
        <v>1.6278037691726193</v>
      </c>
      <c r="K206" s="52">
        <f>IF(D206&lt;Calculation!D$19,0,H206)</f>
        <v>1.8111399904387127</v>
      </c>
      <c r="L206" s="52">
        <f>IF(E206&lt;Calculation!D$19,0,I206)</f>
        <v>1.994476211704806</v>
      </c>
      <c r="M206" s="52">
        <f>IF(IF(C206&lt;Calculation!D$19,0,C206*(R$3/(R$2+R$3)))&gt;0,$H$2*SIN(2*PI()*$E$2*B206)+$H$5,0)</f>
        <v>1.6442082636639921</v>
      </c>
      <c r="N206" s="52">
        <f>IF(IF(D206&lt;Calculation!D$19,0,D206*(R$3/(R$2+R$3)))&gt;0,$J$2*SIN(2*PI()*$E$2*B206)+$J$5,0)</f>
        <v>1.6334165782029755</v>
      </c>
      <c r="O206" s="52">
        <f>IF(IF(E206&lt;Calculation!D$19,0,E206*(R$3/(R$2+R$3)))&gt;0,$L$2*SIN(2*PI()*$E$2*B206)+$L$5,0)</f>
        <v>1.6291723183898552</v>
      </c>
      <c r="Q206" s="55">
        <f>(M206/Design!C$43)*10^3</f>
        <v>182.6898070737769</v>
      </c>
      <c r="R206" s="55">
        <f>(N206/Design!C$43)*10^3</f>
        <v>181.49073091144172</v>
      </c>
      <c r="S206" s="55">
        <f>(O206/Design!C$43)*10^3</f>
        <v>181.01914648776167</v>
      </c>
      <c r="U206" s="55">
        <f>(($H$2*SIN(2*PI()*$E$2*B206)+$H$5)/Design!C$43)*10^3</f>
        <v>182.6898070737769</v>
      </c>
      <c r="V206" s="55">
        <f>(($J$2*SIN(2*PI()*$E$2*B206)+$J$5)/Design!C$43)*10^3</f>
        <v>181.49073091144172</v>
      </c>
      <c r="W206" s="55">
        <f>(($L$2*SIN(2*PI()*$E$2*B206)+$L$5)/Design!C$43)*10^3</f>
        <v>181.01914648776167</v>
      </c>
      <c r="Y206" s="99">
        <f>IF(C206&lt;('LED Curve'!$D$14*(U206/$W$2)^3+'LED Curve'!$D$15*(U206/$W$2)^2+'LED Curve'!$D$16*(U206/$W$2)^1+'LED Curve'!$D$17)*$AC$2+((R$5-1)*Design!C$18),0,         ('LED Curve'!$D$14*(U206/$W$2)^3+'LED Curve'!$D$15*(U206/$W$2)^2+'LED Curve'!$D$16*(U206/$W$2)^1+'LED Curve'!$D$17)*$AC$2)</f>
        <v>26.16317904999724</v>
      </c>
      <c r="Z206" s="99">
        <f>IF(Y206=0,0,IF(C206&lt;Y206+('LED Curve'!$D$14*(U206/$W$3)^3+'LED Curve'!$D$15*(U206/$W$3)^2+'LED Curve'!$D$16*(U206/$W$3)^1+'LED Curve'!$D$17)*$AC$3+((R$5-2)*Design!C$18),0,         ('LED Curve'!$D$14*(U206/$W$3)^3+'LED Curve'!$D$15*(U206/$W$3)^2+'LED Curve'!$D$16*(U206/$W$3)^1+'LED Curve'!$D$17)*$AC$3))</f>
        <v>65.407947624993099</v>
      </c>
      <c r="AA206" s="99">
        <f>IF(Z206=0,0,IF(C206&lt;(SUM(Y206:Z206)+('LED Curve'!$D$14*(U206/$W$4)^3+'LED Curve'!$D$15*(U206/$W$4)^2+'LED Curve'!$D$16*(U206/$W$4)^1+'LED Curve'!$D$17)*$AC$4+((R$5-3)*Design!C$18)),0,         ('LED Curve'!$D$14*(U206/$W$4)^3+'LED Curve'!$D$15*(U206/$W$4)^2+'LED Curve'!$D$16*(U206/$W$4)^1+'LED Curve'!$D$17)*$AC$4))</f>
        <v>0</v>
      </c>
      <c r="AB206" s="99">
        <f>IF(AA206=0,0,IF(C206&lt;(SUM(Y206:AA206)+('LED Curve'!$D$14*(U206/$W$5)^3+'LED Curve'!$D$15*(U206/$W$5)^2+'LED Curve'!$D$16*(U206/$W$5)^1+'LED Curve'!$D$17)*$AC$5+((R$5-4)*Design!C$18)),0,         ('LED Curve'!$D$14*(U206/$W$5)^3+'LED Curve'!$D$15*(U206/$W$5)^2+'LED Curve'!$D$16*(U206/$W$5)^1+'LED Curve'!$D$17)*$AC$5))</f>
        <v>0</v>
      </c>
      <c r="AC206" s="99">
        <f>IF(AB206=0,0,IF(C206&lt;(SUM(Y206:AB206)+ ('LED Curve'!$D$14*(U206/$W$6)^3+'LED Curve'!$D$15*(U206/$W$6)^2+'LED Curve'!$D$16*(U206/$W$6)^1+'LED Curve'!$D$17)*$AC$6+((R$5-5)*Design!C$18)),0,         ('LED Curve'!$D$14*(U206/$W$6)^3+'LED Curve'!$D$15*(U206/$W$6)^2+'LED Curve'!$D$16*(U206/$W$6)^1+'LED Curve'!$D$17)*$AC$6))</f>
        <v>0</v>
      </c>
      <c r="AD206" s="99">
        <f>IF(AC206=0,0,IF(C206&lt;(SUM(Y206:AC206)+('LED Curve'!$D$14*(U206/$Z$2)^3+'LED Curve'!$D$15*(U206/$Z$2)^2+'LED Curve'!$D$16*(U206/$Z$2)^1+'LED Curve'!$D$17)*$AE$2+((R$5-6)*Design!C$18)),0,         ('LED Curve'!$D$14*(U206/$Z$2)^3+'LED Curve'!$D$15*(U206/$Z$2)^2+'LED Curve'!$D$16*(U206/$Z$2)^1+'LED Curve'!$D$17)*$AE$2))</f>
        <v>0</v>
      </c>
      <c r="AE206" s="99">
        <f>IF(AD206=0,0,IF(C206&lt;(SUM(Y206:AD206)+('LED Curve'!$D$14*(U206/$Z$3)^3+'LED Curve'!$D$15*(U206/$Z$3)^2+'LED Curve'!$D$16*(U206/$Z$3)^1+'LED Curve'!$D$17)*$AE$3+((R$5-7)*Design!C$18)),0,         ('LED Curve'!$D$14*(U206/$Z$3)^3+'LED Curve'!$D$15*(U206/$Z$3)^2+'LED Curve'!$D$16*(U206/$Z$3)^1+'LED Curve'!$D$17)*$AE$3))</f>
        <v>0</v>
      </c>
      <c r="AF206" s="99">
        <f>IF(AE206=0,0,IF(C206&lt;(SUM(Y206:AE206)+('LED Curve'!$D$14*(U206/$Z$4)^3+'LED Curve'!$D$15*(U206/$Z$4)^2+'LED Curve'!$D$16*(U206/$Z$4)^1+'LED Curve'!$D$17)*$AE$4+((R$5-8)*Design!C$18)),0,         ('LED Curve'!$D$14*(U206/$Z$4)^3+'LED Curve'!$D$15*(U206/$Z$4)^2+'LED Curve'!$D$16*(U206/$Z$4)^1+'LED Curve'!$D$17)*$AE$4))</f>
        <v>0</v>
      </c>
      <c r="AG206" s="99">
        <f>IF(AF206=0,0,IF(C206&lt;(SUM(Y206:AF206)+('LED Curve'!$D$14*(U206/$Z$5)^3+'LED Curve'!$D$15*(U206/$Z$5)^2+'LED Curve'!$D$16*(U206/$Z$5)^1+'LED Curve'!$D$17)*$AE$5+((R$5-9)*Design!C$18)),0,         ('LED Curve'!$D$14*(U206/$Z$5)^3+'LED Curve'!$D$15*(U206/$Z$5)^2+'LED Curve'!$D$16*(U206/$Z$5)^1+'LED Curve'!$D$17)*$AE$5))</f>
        <v>0</v>
      </c>
      <c r="AH206" s="99">
        <f>IF(AG206=0,0,IF(C206&lt;(SUM(Y206:AG206)+('LED Curve'!$D$14*(U206/$Z$6)^3+'LED Curve'!$D$15*(U206/$Z$6)^2+'LED Curve'!$D$16*(U206/$Z$6)^1+'LED Curve'!$D$17)*$AE$6+((R$5-10)*Design!C$18)),0,         ('LED Curve'!$D$14*(U206/$Z$6)^3+'LED Curve'!$D$15*(U206/$Z$6)^2+'LED Curve'!$D$16*(U206/$Z$6)^1+'LED Curve'!$D$17)*$AE$6))</f>
        <v>0</v>
      </c>
      <c r="AI206">
        <f t="shared" si="381"/>
        <v>91.571126674990339</v>
      </c>
      <c r="AJ206" s="57">
        <f>IF(D206&lt;('LED Curve'!$D$14*(V206/$W$2)^3+'LED Curve'!$D$15*(V206/$W$2)^2+'LED Curve'!$D$16*(V206/$W$2)^1+'LED Curve'!$D$17)*$AC$2+((R$5-1)*Design!C$18),0,         ('LED Curve'!$D$14*(V206/$W$2)^3+'LED Curve'!$D$15*(V206/$W$2)^2+'LED Curve'!$D$16*(V206/$W$2)^1+'LED Curve'!$D$17)*$AC$2)</f>
        <v>26.141397391246805</v>
      </c>
      <c r="AK206" s="57">
        <f>IF(AJ206=0,0,IF(D206&lt;AJ206+('LED Curve'!$D$14*(V206/$W$3)^3+'LED Curve'!$D$15*(V206/$W$3)^2+'LED Curve'!$D$16*(V206/$W$3)^1+'LED Curve'!$D$17)*$AC$3+((R$5-1)*Design!C$18),0,         ('LED Curve'!$D$14*(V206/$W$3)^3+'LED Curve'!$D$15*(V206/$W$3)^2+'LED Curve'!$D$16*(V206/$W$3)^1+'LED Curve'!$D$17)*$AC$3))</f>
        <v>65.353493478117016</v>
      </c>
      <c r="AL206" s="57">
        <f>IF(AK206=0,0,IF(D206&lt;(SUM(AJ206:AK206)+('LED Curve'!$D$14*(V206/$W$4)^3+'LED Curve'!$D$15*(V206/$W$4)^2+'LED Curve'!$D$16*(V206/$W$4)^1+'LED Curve'!$D$17)*$AC$4+((R$5-1)*Design!C$18)),0,         ('LED Curve'!$D$14*(V206/$W$4)^3+'LED Curve'!$D$15*(V206/$W$4)^2+'LED Curve'!$D$16*(V206/$W$4)^1+'LED Curve'!$D$17)*$AC$4))</f>
        <v>0</v>
      </c>
      <c r="AM206" s="57">
        <f>IF(AL206=0,0,IF(D206&lt;(SUM(AJ206:AL206)+('LED Curve'!$D$14*(V206/$W$5)^3+'LED Curve'!$D$15*(V206/$W$5)^2+'LED Curve'!$D$16*(V206/$W$5)^1+'LED Curve'!$D$17)*$AC$5+((R$5-1)*Design!C$18)),0,         ('LED Curve'!$D$14*(V206/$W$5)^3+'LED Curve'!$D$15*(V206/$W$5)^2+'LED Curve'!$D$16*(V206/$W$5)^1+'LED Curve'!$D$17)*$AC$5))</f>
        <v>0</v>
      </c>
      <c r="AN206" s="57">
        <f>IF(AM206=0,0,IF(D206&lt;(SUM(AJ206:AM206)+ ('LED Curve'!$D$14*(V206/$W$6)^3+'LED Curve'!$D$15*(V206/$W$6)^2+'LED Curve'!$D$16*(V206/$W$6)^1+'LED Curve'!$D$17)*$AC$6+((R$5-1)*Design!C$18)),0,         ('LED Curve'!$D$14*(V206/$W$6)^3+'LED Curve'!$D$15*(V206/$W$6)^2+'LED Curve'!$D$16*(V206/$W$6)^1+'LED Curve'!$D$17)*$AC$6))</f>
        <v>0</v>
      </c>
      <c r="AO206" s="57">
        <f>IF(AN206=0,0,IF(D206&lt;(SUM(AJ206:AN206)+('LED Curve'!$D$14*(V206/$Z$2)^3+'LED Curve'!$D$15*(V206/$Z$2)^2+'LED Curve'!$D$16*(V206/$Z$2)^1+'LED Curve'!$D$17)*$AE$2+((R$5-1)*Design!C$18)),0,         ('LED Curve'!$D$14*(V206/$Z$2)^3+'LED Curve'!$D$15*(V206/$Z$2)^2+'LED Curve'!$D$16*(V206/$Z$2)^1+'LED Curve'!$D$17)*$AE$2))</f>
        <v>0</v>
      </c>
      <c r="AP206" s="57">
        <f>IF(AO206=0,0,IF(D206&lt;(SUM(AJ206:AO206)+('LED Curve'!$D$14*(V206/$Z$3)^3+'LED Curve'!$D$15*(V206/$Z$3)^2+'LED Curve'!$D$16*(V206/$Z$3)^1+'LED Curve'!$D$17)*$AE$3+((R$5-1)*Design!C$18)),0,         ('LED Curve'!$D$14*(V206/$Z$3)^3+'LED Curve'!$D$15*(V206/$Z$3)^2+'LED Curve'!$D$16*(V206/$Z$3)^1+'LED Curve'!$D$17)*$AE$3))</f>
        <v>0</v>
      </c>
      <c r="AQ206" s="57">
        <f>IF(AP206=0,0,IF(D206&lt;(SUM(AJ206:AP206)+('LED Curve'!$D$14*(V206/$Z$4)^3+'LED Curve'!$D$15*(V206/$Z$4)^2+'LED Curve'!$D$16*(V206/$Z$4)^1+'LED Curve'!$D$17)*$AE$4+((R$5-1)*Design!C$18)),0,         ('LED Curve'!$D$14*(V206/$Z$4)^3+'LED Curve'!$D$15*(V206/$Z$4)^2+'LED Curve'!$D$16*(V206/$Z$4)^1+'LED Curve'!$D$17)*$AE$4))</f>
        <v>0</v>
      </c>
      <c r="AR206" s="57">
        <f>IF(AQ206=0,0,IF(D206&lt;(SUM(AJ206:AQ206)+('LED Curve'!$D$14*(V206/$Z$5)^3+'LED Curve'!$D$15*(V206/$Z$5)^2+'LED Curve'!$D$16*(V206/$Z$5)^1+'LED Curve'!$D$17)*$AE$5+((R$5-1)*Design!C$18)),0,         ('LED Curve'!$D$14*(V206/$Z$5)^3+'LED Curve'!$D$15*(V206/$Z$5)^2+'LED Curve'!$D$16*(V206/$Z$5)^1+'LED Curve'!$D$17)*$AE$5))</f>
        <v>0</v>
      </c>
      <c r="AS206" s="57">
        <f>IF(AR206=0,0,IF(D206&lt;(SUM(AJ206:AR206)+('LED Curve'!$D$14*(V206/$Z$6)^3+'LED Curve'!$D$15*(V206/$Z$6)^2+'LED Curve'!$D$16*(V206/$Z$6)^1+'LED Curve'!$D$17)*$AE$6+((R$5-1)*Design!C$18)),0,         ('LED Curve'!$D$14*(V206/$Z$6)^3+'LED Curve'!$D$15*(V206/$Z$6)^2+'LED Curve'!$D$16*(V206/$Z$6)^1+'LED Curve'!$D$17)*$AE$6))</f>
        <v>0</v>
      </c>
      <c r="AU206" s="59">
        <f>IF(E206&lt;('LED Curve'!$D$14*(W206/$W$2)^3+'LED Curve'!$D$15*(W206/$W$2)^2+'LED Curve'!$D$16*(W206/$W$2)^1+'LED Curve'!$D$17)*$AC$2+((R$5-1)*Design!C$18),0,         ('LED Curve'!$D$14*(W206/$W$2)^3+'LED Curve'!$D$15*(W206/$W$2)^2+'LED Curve'!$D$16*(W206/$W$2)^1+'LED Curve'!$D$17)*$AC$2)</f>
        <v>26.1327697396204</v>
      </c>
      <c r="AV206" s="59">
        <f>IF(AU206=0,0,IF(E206&lt;AU206+('LED Curve'!$D$14*(W206/$W$3)^3+'LED Curve'!$D$15*(W206/$W$3)^2+'LED Curve'!$D$16*(W206/$W$3)^1+'LED Curve'!$D$17)*$AC$3+((R$5-2)*Design!C$18),0,         ('LED Curve'!$D$14*(W206/$W$3)^3+'LED Curve'!$D$15*(W206/$W$3)^2+'LED Curve'!$D$16*(W206/$W$3)^1+'LED Curve'!$D$17)*$AC$3))</f>
        <v>65.331924349051008</v>
      </c>
      <c r="AW206" s="59">
        <f>IF(AV206=0,0,IF(E206&lt;(SUM(AU206:AV206)+('LED Curve'!$D$14*(W206/$W$4)^3+'LED Curve'!$D$15*(W206/$W$4)^2+'LED Curve'!$D$16*(W206/$W$4)^1+'LED Curve'!$D$17)*$AC$4+((R$5-3)*Design!C$18)),0,         ('LED Curve'!$D$14*(W206/$W$4)^3+'LED Curve'!$D$15*(W206/$W$4)^2+'LED Curve'!$D$16*(W206/$W$4)^1+'LED Curve'!$D$17)*$AC$4))</f>
        <v>0</v>
      </c>
      <c r="AX206" s="59">
        <f>IF(AW206=0,0,IF(E206&lt;(SUM(AU206:AW206)+('LED Curve'!$D$14*(W206/$W$5)^3+'LED Curve'!$D$15*(W206/$W$5)^2+'LED Curve'!$D$16*(W206/$W$5)^1+'LED Curve'!$D$17)*$AC$5+((R$5-4)*Design!C$18)),0,         ('LED Curve'!$D$14*(W206/$W$5)^3+'LED Curve'!$D$15*(W206/$W$5)^2+'LED Curve'!$D$16*(W206/$W$5)^1+'LED Curve'!$D$17)*$AC$5))</f>
        <v>0</v>
      </c>
      <c r="AY206" s="59">
        <f>IF(AX206=0,0,IF(E206&lt;(SUM(AU206:AX206)+ ('LED Curve'!$D$14*(W206/$W$6)^3+'LED Curve'!$D$15*(W206/$W$6)^2+'LED Curve'!$D$16*(W206/$W$6)^1+'LED Curve'!$D$17)*$AC$6+((R$5-5)*Design!C$18)),0,         ('LED Curve'!$D$14*(W206/$W$6)^3+'LED Curve'!$D$15*(W206/$W$6)^2+'LED Curve'!$D$16*(W206/$W$6)^1+'LED Curve'!$D$17)*$AC$6))</f>
        <v>0</v>
      </c>
      <c r="AZ206" s="59">
        <f>IF(AY206=0,0,IF(E206&lt;(SUM(AU206:AY206)+('LED Curve'!$D$14*(W206/$Z$2)^3+'LED Curve'!$D$15*(W206/$Z$2)^2+'LED Curve'!$D$16*(W206/$Z$2)^1+'LED Curve'!$D$17)*$AE$2+((R$5-6)*Design!C$18)),0,         ('LED Curve'!$D$14*(W206/$Z$2)^3+'LED Curve'!$D$15*(W206/$Z$2)^2+'LED Curve'!$D$16*(W206/$Z$2)^1+'LED Curve'!$D$17)*$AE$2))</f>
        <v>0</v>
      </c>
      <c r="BA206" s="59">
        <f>IF(AZ206=0,0,IF(E206&lt;(SUM(AU206:AZ206)+('LED Curve'!$D$14*(W206/$Z$3)^3+'LED Curve'!$D$15*(W206/$Z$3)^2+'LED Curve'!$D$16*(W206/$Z$3)^1+'LED Curve'!$D$17)*$AE$3+((R$5-7)*Design!C$18)),0,         ('LED Curve'!$D$14*(W206/$Z$3)^3+'LED Curve'!$D$15*(W206/$Z$3)^2+'LED Curve'!$D$16*(W206/$Z$3)^1+'LED Curve'!$D$17)*$AE$3))</f>
        <v>0</v>
      </c>
      <c r="BB206" s="59">
        <f>IF(BA206=0,0,IF(E206&lt;(SUM(AU206:BA206)+('LED Curve'!$D$14*(W206/$Z$4)^3+'LED Curve'!$D$15*(W206/$Z$4)^2+'LED Curve'!$D$16*(W206/$Z$4)^1+'LED Curve'!$D$17)*$AE$4+((R$5-8)*Design!C$18)),0,         ('LED Curve'!$D$14*(W206/$Z$4)^3+'LED Curve'!$D$15*(W206/$Z$4)^2+'LED Curve'!$D$16*(W206/$Z$4)^1+'LED Curve'!$D$17)*$AE$4))</f>
        <v>0</v>
      </c>
      <c r="BC206" s="59">
        <f>IF(BB206=0,0,IF(E206&lt;(SUM(AU206:BB206)+('LED Curve'!$D$14*(W206/$Z$5)^3+'LED Curve'!$D$15*(W206/$Z$5)^2+'LED Curve'!$D$16*(W206/$Z$5)^1+'LED Curve'!$D$17)*$AE$5+((R$5-9)*Design!C$18)),0,         ('LED Curve'!$D$14*(W206/$Z$5)^3+'LED Curve'!$D$15*(W206/$Z$5)^2+'LED Curve'!$D$16*(W206/$Z$5)^1+'LED Curve'!$D$17)*$AE$5))</f>
        <v>0</v>
      </c>
      <c r="BD206" s="59">
        <f>IF(BC206=0,0,IF(E206&lt;(SUM(AU206:BC206)+('LED Curve'!$D$14*(W206/$Z$6)^3+'LED Curve'!$D$15*(W206/$Z$6)^2+'LED Curve'!$D$16*(W206/$Z$6)^1+'LED Curve'!$D$17)*$AE$6+((R$5-10)*Design!C$18)),0,         ('LED Curve'!$D$14*(W206/$Z$6)^3+'LED Curve'!$D$15*(W206/$Z$6)^2+'LED Curve'!$D$16*(W206/$Z$6)^1+'LED Curve'!$D$17)*$AE$6))</f>
        <v>0</v>
      </c>
      <c r="BE206">
        <f t="shared" si="382"/>
        <v>91.464694088671408</v>
      </c>
      <c r="BF206" s="64">
        <f t="shared" si="348"/>
        <v>182.6898070737769</v>
      </c>
      <c r="BG206" s="64">
        <f t="shared" si="349"/>
        <v>182.6898070737769</v>
      </c>
      <c r="BH206" s="64">
        <f t="shared" si="350"/>
        <v>0</v>
      </c>
      <c r="BI206" s="64">
        <f t="shared" si="351"/>
        <v>0</v>
      </c>
      <c r="BJ206" s="64">
        <f t="shared" si="352"/>
        <v>0</v>
      </c>
      <c r="BK206" s="64">
        <f t="shared" si="353"/>
        <v>0</v>
      </c>
      <c r="BL206" s="64">
        <f t="shared" si="354"/>
        <v>0</v>
      </c>
      <c r="BM206" s="64">
        <f t="shared" si="355"/>
        <v>0</v>
      </c>
      <c r="BN206" s="64">
        <f t="shared" si="356"/>
        <v>0</v>
      </c>
      <c r="BO206" s="64">
        <f t="shared" si="357"/>
        <v>0</v>
      </c>
      <c r="BQ206" s="67">
        <f t="shared" si="358"/>
        <v>181.49073091144172</v>
      </c>
      <c r="BR206" s="67">
        <f t="shared" si="359"/>
        <v>181.49073091144172</v>
      </c>
      <c r="BS206" s="67">
        <f t="shared" si="360"/>
        <v>0</v>
      </c>
      <c r="BT206" s="67">
        <f t="shared" si="361"/>
        <v>0</v>
      </c>
      <c r="BU206" s="67">
        <f t="shared" si="362"/>
        <v>0</v>
      </c>
      <c r="BV206" s="67">
        <f t="shared" si="363"/>
        <v>0</v>
      </c>
      <c r="BW206" s="67">
        <f t="shared" si="364"/>
        <v>0</v>
      </c>
      <c r="BX206" s="67">
        <f t="shared" si="365"/>
        <v>0</v>
      </c>
      <c r="BY206" s="67">
        <f t="shared" si="366"/>
        <v>0</v>
      </c>
      <c r="BZ206" s="67">
        <f t="shared" si="367"/>
        <v>0</v>
      </c>
      <c r="CB206" s="70">
        <f t="shared" si="368"/>
        <v>181.01914648776167</v>
      </c>
      <c r="CC206" s="70">
        <f t="shared" si="369"/>
        <v>181.01914648776167</v>
      </c>
      <c r="CD206" s="70">
        <f t="shared" si="370"/>
        <v>0</v>
      </c>
      <c r="CE206" s="70">
        <f t="shared" si="371"/>
        <v>0</v>
      </c>
      <c r="CF206" s="70">
        <f t="shared" si="372"/>
        <v>0</v>
      </c>
      <c r="CG206" s="70">
        <f t="shared" si="373"/>
        <v>0</v>
      </c>
      <c r="CH206" s="70">
        <f t="shared" si="374"/>
        <v>0</v>
      </c>
      <c r="CI206" s="70">
        <f t="shared" si="375"/>
        <v>0</v>
      </c>
      <c r="CJ206" s="70">
        <f t="shared" si="376"/>
        <v>0</v>
      </c>
      <c r="CK206" s="70">
        <f t="shared" si="377"/>
        <v>0</v>
      </c>
      <c r="CL206">
        <f t="shared" si="383"/>
        <v>362.03829297552335</v>
      </c>
      <c r="CM206" s="64">
        <f t="shared" si="384"/>
        <v>182.6898070737769</v>
      </c>
      <c r="CN206" s="64">
        <f t="shared" si="385"/>
        <v>182.6898070737769</v>
      </c>
      <c r="CO206" s="64">
        <f t="shared" si="386"/>
        <v>0</v>
      </c>
      <c r="CP206" s="64">
        <f t="shared" si="387"/>
        <v>0</v>
      </c>
      <c r="CQ206" s="64">
        <f t="shared" si="388"/>
        <v>0</v>
      </c>
      <c r="CR206" s="64">
        <f t="shared" si="389"/>
        <v>0</v>
      </c>
      <c r="CS206" s="64">
        <f t="shared" si="390"/>
        <v>0</v>
      </c>
      <c r="CT206" s="64">
        <f t="shared" si="391"/>
        <v>0</v>
      </c>
      <c r="CU206" s="64">
        <f t="shared" si="392"/>
        <v>0</v>
      </c>
      <c r="CV206" s="64">
        <f t="shared" si="393"/>
        <v>0</v>
      </c>
      <c r="CX206" s="103">
        <f t="shared" si="394"/>
        <v>181.49073091144172</v>
      </c>
      <c r="CY206" s="103">
        <f t="shared" si="395"/>
        <v>181.49073091144172</v>
      </c>
      <c r="CZ206" s="103">
        <f t="shared" si="396"/>
        <v>0</v>
      </c>
      <c r="DA206" s="103">
        <f t="shared" si="397"/>
        <v>0</v>
      </c>
      <c r="DB206" s="103">
        <f t="shared" si="398"/>
        <v>0</v>
      </c>
      <c r="DC206" s="103">
        <f t="shared" si="399"/>
        <v>0</v>
      </c>
      <c r="DD206" s="103">
        <f t="shared" si="400"/>
        <v>0</v>
      </c>
      <c r="DE206" s="103">
        <f t="shared" si="401"/>
        <v>0</v>
      </c>
      <c r="DF206" s="103">
        <f t="shared" si="402"/>
        <v>0</v>
      </c>
      <c r="DG206" s="103">
        <f t="shared" si="403"/>
        <v>0</v>
      </c>
      <c r="DI206" s="70">
        <f t="shared" si="404"/>
        <v>181.01914648776167</v>
      </c>
      <c r="DJ206" s="70">
        <f t="shared" si="405"/>
        <v>181.01914648776167</v>
      </c>
      <c r="DK206" s="70">
        <f t="shared" si="406"/>
        <v>0</v>
      </c>
      <c r="DL206" s="70">
        <f t="shared" si="407"/>
        <v>0</v>
      </c>
      <c r="DM206" s="70">
        <f t="shared" si="408"/>
        <v>0</v>
      </c>
      <c r="DN206" s="70">
        <f t="shared" si="409"/>
        <v>0</v>
      </c>
      <c r="DO206" s="70">
        <f t="shared" si="410"/>
        <v>0</v>
      </c>
      <c r="DP206" s="70">
        <f t="shared" si="411"/>
        <v>0</v>
      </c>
      <c r="DQ206" s="70">
        <f t="shared" si="412"/>
        <v>0</v>
      </c>
      <c r="DR206" s="70">
        <f t="shared" si="413"/>
        <v>0</v>
      </c>
      <c r="DT206">
        <f t="shared" si="414"/>
        <v>18.735138862279097</v>
      </c>
      <c r="DU206">
        <f t="shared" si="415"/>
        <v>20.708422600802802</v>
      </c>
      <c r="DV206">
        <f t="shared" si="416"/>
        <v>22.745418036575742</v>
      </c>
      <c r="DX206">
        <f t="shared" si="417"/>
        <v>1.7121474114983855</v>
      </c>
      <c r="DY206">
        <f t="shared" si="418"/>
        <v>1.7280197233278802</v>
      </c>
      <c r="DZ206">
        <f t="shared" si="419"/>
        <v>1.7461918934401646</v>
      </c>
      <c r="EB206">
        <f t="shared" si="420"/>
        <v>4.7797461330806774</v>
      </c>
      <c r="EC206">
        <f t="shared" si="421"/>
        <v>11.949365332701692</v>
      </c>
      <c r="ED206">
        <f t="shared" si="422"/>
        <v>0</v>
      </c>
      <c r="EE206">
        <f t="shared" si="423"/>
        <v>0</v>
      </c>
      <c r="EF206">
        <f t="shared" si="424"/>
        <v>0</v>
      </c>
      <c r="EG206">
        <f t="shared" si="425"/>
        <v>0</v>
      </c>
      <c r="EH206">
        <f t="shared" si="426"/>
        <v>0</v>
      </c>
      <c r="EI206">
        <f t="shared" si="427"/>
        <v>0</v>
      </c>
      <c r="EJ206">
        <f t="shared" si="428"/>
        <v>0</v>
      </c>
      <c r="EK206">
        <f t="shared" si="429"/>
        <v>0</v>
      </c>
      <c r="EM206">
        <f t="shared" si="430"/>
        <v>4.7444213195838385</v>
      </c>
      <c r="EN206">
        <f t="shared" si="431"/>
        <v>11.861053298959597</v>
      </c>
      <c r="EO206">
        <f t="shared" si="432"/>
        <v>0</v>
      </c>
      <c r="EP206">
        <f t="shared" si="433"/>
        <v>0</v>
      </c>
      <c r="EQ206">
        <f t="shared" si="434"/>
        <v>0</v>
      </c>
      <c r="ER206">
        <f t="shared" si="435"/>
        <v>0</v>
      </c>
      <c r="ES206">
        <f t="shared" si="436"/>
        <v>0</v>
      </c>
      <c r="ET206">
        <f t="shared" si="437"/>
        <v>0</v>
      </c>
      <c r="EU206">
        <f t="shared" si="438"/>
        <v>0</v>
      </c>
      <c r="EV206">
        <f t="shared" si="439"/>
        <v>0</v>
      </c>
      <c r="EX206">
        <f t="shared" si="440"/>
        <v>4.7305316736272909</v>
      </c>
      <c r="EY206">
        <f t="shared" si="441"/>
        <v>11.826329184068229</v>
      </c>
      <c r="EZ206">
        <f t="shared" si="442"/>
        <v>0</v>
      </c>
      <c r="FA206">
        <f t="shared" si="443"/>
        <v>0</v>
      </c>
      <c r="FB206">
        <f t="shared" si="444"/>
        <v>0</v>
      </c>
      <c r="FC206">
        <f t="shared" si="445"/>
        <v>0</v>
      </c>
      <c r="FD206">
        <f t="shared" si="446"/>
        <v>0</v>
      </c>
      <c r="FE206">
        <f t="shared" si="447"/>
        <v>0</v>
      </c>
      <c r="FF206">
        <f t="shared" si="448"/>
        <v>0</v>
      </c>
      <c r="FG206">
        <f t="shared" si="449"/>
        <v>0</v>
      </c>
      <c r="FJ206">
        <f>IF($W$2=0,0,IF(BF206&lt;=0,0,('LED Curve'!$D$19*(BF206/$W$2)^3+'LED Curve'!$D$20*(BF206/$W$2)^2+'LED Curve'!$D$21*(BF206/$W$2)^1+'LED Curve'!$D$22)*$AC$2*$W$2))</f>
        <v>675.98563060331583</v>
      </c>
      <c r="FK206">
        <f>IF($W$3=0,0,IF(BG206&lt;=0,0,('LED Curve'!$D$19*(BG206/$W$3)^3+'LED Curve'!$D$20*(BG206/$W$3)^2+'LED Curve'!$D$21*(BG206/$W$3)^1+'LED Curve'!$D$22)*$AC$3*$W$3))</f>
        <v>1689.9640765082895</v>
      </c>
      <c r="FL206">
        <f>IF($W$4=0,0,IF(BH206&lt;=0,0,('LED Curve'!$D$19*(BH206/$W$4)^3+'LED Curve'!$D$20*(BH206/$W$4)^2+'LED Curve'!$D$21*(BH206/$W$4)^1+'LED Curve'!$D$22)*$AC$4*$W$4))</f>
        <v>0</v>
      </c>
      <c r="FM206">
        <f>IF($W$5=0,0,IF(BI206&lt;=0,0,('LED Curve'!$D$19*(BI206/$W$5)^3+'LED Curve'!$D$20*(BI206/$W$5)^2+'LED Curve'!$D$21*(BI206/$W$5)^1+'LED Curve'!$D$22)*$AC$5*$W$5))</f>
        <v>0</v>
      </c>
      <c r="FN206">
        <f>IF($W$6=0,0,IF(BJ206&lt;=0,0,('LED Curve'!$D$19*(BJ206/$W$6)^3+'LED Curve'!$D$20*(BJ206/$W$6)^2+'LED Curve'!$D$21*(BJ206/$W$6)^1+'LED Curve'!$D$22)*$AC$6*$W$6))</f>
        <v>0</v>
      </c>
      <c r="FO206">
        <f>IF($Z$2=0,0,IF(BK206&lt;=0,0,('LED Curve'!$D$19*(BK206/$Z$2)^3+'LED Curve'!$D$20*(BK206/$Z$2)^2+'LED Curve'!$D$21*(BK206/$Z$2)^1+'LED Curve'!$D$22)*$AE$2*$Z$2))</f>
        <v>0</v>
      </c>
      <c r="FP206">
        <f>IF($Z$3=0,0,IF(BL206&lt;=0,0,('LED Curve'!$D$19*(BL206/$Z$3)^3+'LED Curve'!$D$20*(BL206/$Z$3)^2+'LED Curve'!$D$21*(BL206/$Z$3)^1+'LED Curve'!$D$22)*$AE$3*$Z$3))</f>
        <v>0</v>
      </c>
      <c r="FQ206">
        <f>IF($Z$4=0,0,IF(BM206&lt;=0,0,('LED Curve'!$D$19*(BM206/$Z$4)^3+'LED Curve'!$D$20*(BM206/$Z$4)^2+'LED Curve'!$D$21*(BM206/$Z$4)^1+'LED Curve'!$D$22)*$AE$4*$Z$4))</f>
        <v>0</v>
      </c>
      <c r="FR206">
        <f>IF($Z$5=0,0,IF(BN206&lt;=0,0,('LED Curve'!$D$19*(BN206/$Z$5)^3+'LED Curve'!$D$20*(BN206/$Z$5)^2+'LED Curve'!$D$21*(BN206/$Z$5)^1+'LED Curve'!$D$22)*$AE$5*$Z$5))</f>
        <v>0</v>
      </c>
      <c r="FS206">
        <f>IF($Z$6=0,0,IF(BO206&lt;=0,0,('LED Curve'!$D$19*(BO206/$Z$6)^3+'LED Curve'!$D$20*(BO206/$Z$6)^2+'LED Curve'!$D$21*(BO206/$Z$6)^1+'LED Curve'!$D$22)*$AE$6*$Z$6))</f>
        <v>0</v>
      </c>
      <c r="FU206">
        <f>IF($W$2=0,0,IF(BQ206&lt;=0,0,('LED Curve'!$D$19*(BQ206/$W$2)^3+'LED Curve'!$D$20*(BQ206/$W$2)^2+'LED Curve'!$D$21*(BQ206/$W$2)^1+'LED Curve'!$D$22)*$AC$2*$W$2))</f>
        <v>672.53485454147699</v>
      </c>
      <c r="FV206">
        <f>IF($W$3=0,0,IF(BR206&lt;=0,0,('LED Curve'!$D$19*(BR206/$W$3)^3+'LED Curve'!$D$20*(BR206/$W$3)^2+'LED Curve'!$D$21*(BR206/$W$3)^1+'LED Curve'!$D$22)*$AC$3*$W$3))</f>
        <v>1681.3371363536926</v>
      </c>
      <c r="FW206">
        <f>IF($W$4=0,0,IF(BS206&lt;=0,0,('LED Curve'!$D$19*(BS206/$W$4)^3+'LED Curve'!$D$20*(BS206/$W$4)^2+'LED Curve'!$D$21*(BS206/$W$4)^1+'LED Curve'!$D$22)*$AC$4*$W$4))</f>
        <v>0</v>
      </c>
      <c r="FX206">
        <f>IF($W$5=0,0,IF(BT206&lt;=0,0,('LED Curve'!$D$19*(BT206/$W$5)^3+'LED Curve'!$D$20*(BT206/$W$5)^2+'LED Curve'!$D$21*(BT206/$W$5)^1+'LED Curve'!$D$22)*$AC$5*$W$5))</f>
        <v>0</v>
      </c>
      <c r="FY206">
        <f>IF($W$6=0,0,IF(BU206&lt;=0,0,('LED Curve'!$D$19*(BU206/$W$6)^3+'LED Curve'!$D$20*(BU206/$W$6)^2+'LED Curve'!$D$21*(BU206/$W$6)^1+'LED Curve'!$D$22)*$AC$6*$W$6))</f>
        <v>0</v>
      </c>
      <c r="FZ206">
        <f>IF($Z$2=0,0,IF(BV206&lt;=0,0,('LED Curve'!$D$19*(BV206/$Z$2)^3+'LED Curve'!$D$20*(BV206/$Z$2)^2+'LED Curve'!$D$21*(BV206/$Z$2)^1+'LED Curve'!$D$22)*$AE$2*$Z$2))</f>
        <v>0</v>
      </c>
      <c r="GA206">
        <f>IF($Z$3=0,0,IF(BW206&lt;=0,0,('LED Curve'!$D$19*(BW206/$Z$3)^3+'LED Curve'!$D$20*(BW206/$Z$3)^2+'LED Curve'!$D$21*(BW206/$Z$3)^1+'LED Curve'!$D$22)*$AE$3*$Z$3))</f>
        <v>0</v>
      </c>
      <c r="GB206">
        <f>IF($Z$4=0,0,IF(BX206&lt;=0,0,('LED Curve'!$D$19*(BX206/$Z$4)^3+'LED Curve'!$D$20*(BX206/$Z$4)^2+'LED Curve'!$D$21*(BX206/$Z$4)^1+'LED Curve'!$D$22)*$AE$4*$Z$4))</f>
        <v>0</v>
      </c>
      <c r="GC206">
        <f>IF($Z$5=0,0,IF(BY206&lt;=0,0,('LED Curve'!$D$19*(BY206/$Z$5)^3+'LED Curve'!$D$20*(BY206/$Z$5)^2+'LED Curve'!$D$21*(BY206/$Z$5)^1+'LED Curve'!$D$22)*$AE$5*$Z$5))</f>
        <v>0</v>
      </c>
      <c r="GD206">
        <f>IF($Z$6=0,0,IF(BZ206&lt;=0,0,('LED Curve'!$D$19*(BZ206/$Z$6)^3+'LED Curve'!$D$20*(BZ206/$Z$6)^2+'LED Curve'!$D$21*(BZ206/$Z$6)^1+'LED Curve'!$D$22)*$AE$6*$Z$6))</f>
        <v>0</v>
      </c>
      <c r="GF206">
        <f>IF($W$2=0,0,IF(CB206&lt;=0,0,('LED Curve'!$D$19*(CB206/$W$2)^3+'LED Curve'!$D$20*(CB206/$W$2)^2+'LED Curve'!$D$21*(CB206/$W$2)^1+'LED Curve'!$D$22)*$AC$2*$W$2))</f>
        <v>671.17303599427566</v>
      </c>
      <c r="GG206">
        <f>IF($W$3=0,0,IF(CC206&lt;=0,0,('LED Curve'!$D$19*(CC206/$W$3)^3+'LED Curve'!$D$20*(CC206/$W$3)^2+'LED Curve'!$D$21*(CC206/$W$3)^1+'LED Curve'!$D$22)*$AC$3*$W$3))</f>
        <v>1677.9325899856892</v>
      </c>
      <c r="GH206">
        <f>IF($W$4=0,0,IF(CD206&lt;=0,0,('LED Curve'!$D$19*(CD206/$W$4)^3+'LED Curve'!$D$20*(CD206/$W$4)^2+'LED Curve'!$D$21*(CD206/$W$4)^1+'LED Curve'!$D$22)*$AC$4*$W$4))</f>
        <v>0</v>
      </c>
      <c r="GI206">
        <f>IF($W$5=0,0,IF(CE206&lt;=0,0,('LED Curve'!$D$19*(CE206/$W$5)^3+'LED Curve'!$D$20*(CE206/$W$5)^2+'LED Curve'!$D$21*(CE206/$W$5)^1+'LED Curve'!$D$22)*$AC$5*$W$5))</f>
        <v>0</v>
      </c>
      <c r="GJ206">
        <f>IF($W$6=0,0,IF(CF206&lt;=0,0,('LED Curve'!$D$19*(CF206/$W$6)^3+'LED Curve'!$D$20*(CF206/$W$6)^2+'LED Curve'!$D$21*(CF206/$W$6)^1+'LED Curve'!$D$22)*$AC$6*$W$6))</f>
        <v>0</v>
      </c>
      <c r="GK206">
        <f>IF($Z$2=0,0,IF(CG206&lt;=0,0,('LED Curve'!$D$19*(CG206/$Z$2)^3+'LED Curve'!$D$20*(CG206/$Z$2)^2+'LED Curve'!$D$21*(CG206/$Z$2)^1+'LED Curve'!$D$22)*$AE$2*$Z$2))</f>
        <v>0</v>
      </c>
      <c r="GL206">
        <f>IF($Z$3=0,0,IF(CH206&lt;=0,0,('LED Curve'!$D$19*(CH206/$Z$3)^3+'LED Curve'!$D$20*(CH206/$Z$3)^2+'LED Curve'!$D$21*(CH206/$Z$3)^1+'LED Curve'!$D$22)*$AE$3*$Z$3))</f>
        <v>0</v>
      </c>
      <c r="GM206">
        <f>IF($Z$4=0,0,IF(CI206&lt;=0,0,('LED Curve'!$D$19*(CI206/$Z$4)^3+'LED Curve'!$D$20*(CI206/$Z$4)^2+'LED Curve'!$D$21*(CI206/$Z$4)^1+'LED Curve'!$D$22)*$AE$4*$Z$4))</f>
        <v>0</v>
      </c>
      <c r="GN206">
        <f>IF($Z$5=0,0,IF(CJ206&lt;=0,0,('LED Curve'!$D$19*(CJ206/$Z$5)^3+'LED Curve'!$D$20*(CJ206/$Z$5)^2+'LED Curve'!$D$21*(CJ206/$Z$5)^1+'LED Curve'!$D$22)*$AE$5*$Z$5))</f>
        <v>0</v>
      </c>
      <c r="GO206">
        <f>IF($Z$6=0,0,IF(CK206&lt;=0,0,('LED Curve'!$D$19*(CK206/$Z$6)^3+'LED Curve'!$D$20*(CK206/$Z$6)^2+'LED Curve'!$D$21*(CK206/$Z$6)^1+'LED Curve'!$D$22)*$AE$6*$Z$6))</f>
        <v>0</v>
      </c>
      <c r="GQ206">
        <f t="shared" si="450"/>
        <v>2365.9497071116052</v>
      </c>
      <c r="GR206">
        <f t="shared" si="378"/>
        <v>601.05382169402719</v>
      </c>
      <c r="GS206">
        <f t="shared" si="451"/>
        <v>2353.8719908951698</v>
      </c>
      <c r="GT206">
        <f t="shared" si="379"/>
        <v>45.646074056054204</v>
      </c>
      <c r="GU206">
        <f t="shared" si="452"/>
        <v>2349.1056259799648</v>
      </c>
      <c r="GV206">
        <f t="shared" si="380"/>
        <v>0</v>
      </c>
    </row>
    <row r="207" spans="1:204" ht="16.899999999999999">
      <c r="A207">
        <v>196</v>
      </c>
      <c r="B207">
        <f t="shared" si="341"/>
        <v>6.3802083333333332E-3</v>
      </c>
      <c r="C207" s="50">
        <f t="shared" si="342"/>
        <v>101.17060044279749</v>
      </c>
      <c r="D207" s="50">
        <f t="shared" si="343"/>
        <v>112.56733382533055</v>
      </c>
      <c r="E207" s="50">
        <f t="shared" si="344"/>
        <v>123.96406720786361</v>
      </c>
      <c r="G207" s="52">
        <f t="shared" si="345"/>
        <v>1.6058825467110713</v>
      </c>
      <c r="H207" s="52">
        <f t="shared" si="346"/>
        <v>1.7867830765925483</v>
      </c>
      <c r="I207" s="52">
        <f t="shared" si="347"/>
        <v>1.9676836064740253</v>
      </c>
      <c r="J207" s="52">
        <f>IF(C207&lt;Calculation!D$19,0,G207)</f>
        <v>1.6058825467110713</v>
      </c>
      <c r="K207" s="52">
        <f>IF(D207&lt;Calculation!D$19,0,H207)</f>
        <v>1.7867830765925483</v>
      </c>
      <c r="L207" s="52">
        <f>IF(E207&lt;Calculation!D$19,0,I207)</f>
        <v>1.9676836064740253</v>
      </c>
      <c r="M207" s="52">
        <f>IF(IF(C207&lt;Calculation!D$19,0,C207*(R$3/(R$2+R$3)))&gt;0,$H$2*SIN(2*PI()*$E$2*B207)+$H$5,0)</f>
        <v>1.6222870412024442</v>
      </c>
      <c r="N207" s="52">
        <f>IF(IF(D207&lt;Calculation!D$19,0,D207*(R$3/(R$2+R$3)))&gt;0,$J$2*SIN(2*PI()*$E$2*B207)+$J$5,0)</f>
        <v>1.6090596643568109</v>
      </c>
      <c r="O207" s="52">
        <f>IF(IF(E207&lt;Calculation!D$19,0,E207*(R$3/(R$2+R$3)))&gt;0,$L$2*SIN(2*PI()*$E$2*B207)+$L$5,0)</f>
        <v>1.6023797131590745</v>
      </c>
      <c r="Q207" s="55">
        <f>(M207/Design!C$43)*10^3</f>
        <v>180.25411568916047</v>
      </c>
      <c r="R207" s="55">
        <f>(N207/Design!C$43)*10^3</f>
        <v>178.78440715075678</v>
      </c>
      <c r="S207" s="55">
        <f>(O207/Design!C$43)*10^3</f>
        <v>178.04219035100826</v>
      </c>
      <c r="U207" s="55">
        <f>(($H$2*SIN(2*PI()*$E$2*B207)+$H$5)/Design!C$43)*10^3</f>
        <v>180.25411568916047</v>
      </c>
      <c r="V207" s="55">
        <f>(($J$2*SIN(2*PI()*$E$2*B207)+$J$5)/Design!C$43)*10^3</f>
        <v>178.78440715075678</v>
      </c>
      <c r="W207" s="55">
        <f>(($L$2*SIN(2*PI()*$E$2*B207)+$L$5)/Design!C$43)*10^3</f>
        <v>178.04219035100826</v>
      </c>
      <c r="Y207" s="99">
        <f>IF(C207&lt;('LED Curve'!$D$14*(U207/$W$2)^3+'LED Curve'!$D$15*(U207/$W$2)^2+'LED Curve'!$D$16*(U207/$W$2)^1+'LED Curve'!$D$17)*$AC$2+((R$5-1)*Design!C$18),0,         ('LED Curve'!$D$14*(U207/$W$2)^3+'LED Curve'!$D$15*(U207/$W$2)^2+'LED Curve'!$D$16*(U207/$W$2)^1+'LED Curve'!$D$17)*$AC$2)</f>
        <v>26.118700637971912</v>
      </c>
      <c r="Z207" s="99">
        <f>IF(Y207=0,0,IF(C207&lt;Y207+('LED Curve'!$D$14*(U207/$W$3)^3+'LED Curve'!$D$15*(U207/$W$3)^2+'LED Curve'!$D$16*(U207/$W$3)^1+'LED Curve'!$D$17)*$AC$3+((R$5-2)*Design!C$18),0,         ('LED Curve'!$D$14*(U207/$W$3)^3+'LED Curve'!$D$15*(U207/$W$3)^2+'LED Curve'!$D$16*(U207/$W$3)^1+'LED Curve'!$D$17)*$AC$3))</f>
        <v>65.296751594929788</v>
      </c>
      <c r="AA207" s="99">
        <f>IF(Z207=0,0,IF(C207&lt;(SUM(Y207:Z207)+('LED Curve'!$D$14*(U207/$W$4)^3+'LED Curve'!$D$15*(U207/$W$4)^2+'LED Curve'!$D$16*(U207/$W$4)^1+'LED Curve'!$D$17)*$AC$4+((R$5-3)*Design!C$18)),0,         ('LED Curve'!$D$14*(U207/$W$4)^3+'LED Curve'!$D$15*(U207/$W$4)^2+'LED Curve'!$D$16*(U207/$W$4)^1+'LED Curve'!$D$17)*$AC$4))</f>
        <v>0</v>
      </c>
      <c r="AB207" s="99">
        <f>IF(AA207=0,0,IF(C207&lt;(SUM(Y207:AA207)+('LED Curve'!$D$14*(U207/$W$5)^3+'LED Curve'!$D$15*(U207/$W$5)^2+'LED Curve'!$D$16*(U207/$W$5)^1+'LED Curve'!$D$17)*$AC$5+((R$5-4)*Design!C$18)),0,         ('LED Curve'!$D$14*(U207/$W$5)^3+'LED Curve'!$D$15*(U207/$W$5)^2+'LED Curve'!$D$16*(U207/$W$5)^1+'LED Curve'!$D$17)*$AC$5))</f>
        <v>0</v>
      </c>
      <c r="AC207" s="99">
        <f>IF(AB207=0,0,IF(C207&lt;(SUM(Y207:AB207)+ ('LED Curve'!$D$14*(U207/$W$6)^3+'LED Curve'!$D$15*(U207/$W$6)^2+'LED Curve'!$D$16*(U207/$W$6)^1+'LED Curve'!$D$17)*$AC$6+((R$5-5)*Design!C$18)),0,         ('LED Curve'!$D$14*(U207/$W$6)^3+'LED Curve'!$D$15*(U207/$W$6)^2+'LED Curve'!$D$16*(U207/$W$6)^1+'LED Curve'!$D$17)*$AC$6))</f>
        <v>0</v>
      </c>
      <c r="AD207" s="99">
        <f>IF(AC207=0,0,IF(C207&lt;(SUM(Y207:AC207)+('LED Curve'!$D$14*(U207/$Z$2)^3+'LED Curve'!$D$15*(U207/$Z$2)^2+'LED Curve'!$D$16*(U207/$Z$2)^1+'LED Curve'!$D$17)*$AE$2+((R$5-6)*Design!C$18)),0,         ('LED Curve'!$D$14*(U207/$Z$2)^3+'LED Curve'!$D$15*(U207/$Z$2)^2+'LED Curve'!$D$16*(U207/$Z$2)^1+'LED Curve'!$D$17)*$AE$2))</f>
        <v>0</v>
      </c>
      <c r="AE207" s="99">
        <f>IF(AD207=0,0,IF(C207&lt;(SUM(Y207:AD207)+('LED Curve'!$D$14*(U207/$Z$3)^3+'LED Curve'!$D$15*(U207/$Z$3)^2+'LED Curve'!$D$16*(U207/$Z$3)^1+'LED Curve'!$D$17)*$AE$3+((R$5-7)*Design!C$18)),0,         ('LED Curve'!$D$14*(U207/$Z$3)^3+'LED Curve'!$D$15*(U207/$Z$3)^2+'LED Curve'!$D$16*(U207/$Z$3)^1+'LED Curve'!$D$17)*$AE$3))</f>
        <v>0</v>
      </c>
      <c r="AF207" s="99">
        <f>IF(AE207=0,0,IF(C207&lt;(SUM(Y207:AE207)+('LED Curve'!$D$14*(U207/$Z$4)^3+'LED Curve'!$D$15*(U207/$Z$4)^2+'LED Curve'!$D$16*(U207/$Z$4)^1+'LED Curve'!$D$17)*$AE$4+((R$5-8)*Design!C$18)),0,         ('LED Curve'!$D$14*(U207/$Z$4)^3+'LED Curve'!$D$15*(U207/$Z$4)^2+'LED Curve'!$D$16*(U207/$Z$4)^1+'LED Curve'!$D$17)*$AE$4))</f>
        <v>0</v>
      </c>
      <c r="AG207" s="99">
        <f>IF(AF207=0,0,IF(C207&lt;(SUM(Y207:AF207)+('LED Curve'!$D$14*(U207/$Z$5)^3+'LED Curve'!$D$15*(U207/$Z$5)^2+'LED Curve'!$D$16*(U207/$Z$5)^1+'LED Curve'!$D$17)*$AE$5+((R$5-9)*Design!C$18)),0,         ('LED Curve'!$D$14*(U207/$Z$5)^3+'LED Curve'!$D$15*(U207/$Z$5)^2+'LED Curve'!$D$16*(U207/$Z$5)^1+'LED Curve'!$D$17)*$AE$5))</f>
        <v>0</v>
      </c>
      <c r="AH207" s="99">
        <f>IF(AG207=0,0,IF(C207&lt;(SUM(Y207:AG207)+('LED Curve'!$D$14*(U207/$Z$6)^3+'LED Curve'!$D$15*(U207/$Z$6)^2+'LED Curve'!$D$16*(U207/$Z$6)^1+'LED Curve'!$D$17)*$AE$6+((R$5-10)*Design!C$18)),0,         ('LED Curve'!$D$14*(U207/$Z$6)^3+'LED Curve'!$D$15*(U207/$Z$6)^2+'LED Curve'!$D$16*(U207/$Z$6)^1+'LED Curve'!$D$17)*$AE$6))</f>
        <v>0</v>
      </c>
      <c r="AI207">
        <f t="shared" si="381"/>
        <v>91.4154522329017</v>
      </c>
      <c r="AJ207" s="57">
        <f>IF(D207&lt;('LED Curve'!$D$14*(V207/$W$2)^3+'LED Curve'!$D$15*(V207/$W$2)^2+'LED Curve'!$D$16*(V207/$W$2)^1+'LED Curve'!$D$17)*$AC$2+((R$5-1)*Design!C$18),0,         ('LED Curve'!$D$14*(V207/$W$2)^3+'LED Curve'!$D$15*(V207/$W$2)^2+'LED Curve'!$D$16*(V207/$W$2)^1+'LED Curve'!$D$17)*$AC$2)</f>
        <v>26.0914217222277</v>
      </c>
      <c r="AK207" s="57">
        <f>IF(AJ207=0,0,IF(D207&lt;AJ207+('LED Curve'!$D$14*(V207/$W$3)^3+'LED Curve'!$D$15*(V207/$W$3)^2+'LED Curve'!$D$16*(V207/$W$3)^1+'LED Curve'!$D$17)*$AC$3+((R$5-1)*Design!C$18),0,         ('LED Curve'!$D$14*(V207/$W$3)^3+'LED Curve'!$D$15*(V207/$W$3)^2+'LED Curve'!$D$16*(V207/$W$3)^1+'LED Curve'!$D$17)*$AC$3))</f>
        <v>65.228554305569247</v>
      </c>
      <c r="AL207" s="57">
        <f>IF(AK207=0,0,IF(D207&lt;(SUM(AJ207:AK207)+('LED Curve'!$D$14*(V207/$W$4)^3+'LED Curve'!$D$15*(V207/$W$4)^2+'LED Curve'!$D$16*(V207/$W$4)^1+'LED Curve'!$D$17)*$AC$4+((R$5-1)*Design!C$18)),0,         ('LED Curve'!$D$14*(V207/$W$4)^3+'LED Curve'!$D$15*(V207/$W$4)^2+'LED Curve'!$D$16*(V207/$W$4)^1+'LED Curve'!$D$17)*$AC$4))</f>
        <v>0</v>
      </c>
      <c r="AM207" s="57">
        <f>IF(AL207=0,0,IF(D207&lt;(SUM(AJ207:AL207)+('LED Curve'!$D$14*(V207/$W$5)^3+'LED Curve'!$D$15*(V207/$W$5)^2+'LED Curve'!$D$16*(V207/$W$5)^1+'LED Curve'!$D$17)*$AC$5+((R$5-1)*Design!C$18)),0,         ('LED Curve'!$D$14*(V207/$W$5)^3+'LED Curve'!$D$15*(V207/$W$5)^2+'LED Curve'!$D$16*(V207/$W$5)^1+'LED Curve'!$D$17)*$AC$5))</f>
        <v>0</v>
      </c>
      <c r="AN207" s="57">
        <f>IF(AM207=0,0,IF(D207&lt;(SUM(AJ207:AM207)+ ('LED Curve'!$D$14*(V207/$W$6)^3+'LED Curve'!$D$15*(V207/$W$6)^2+'LED Curve'!$D$16*(V207/$W$6)^1+'LED Curve'!$D$17)*$AC$6+((R$5-1)*Design!C$18)),0,         ('LED Curve'!$D$14*(V207/$W$6)^3+'LED Curve'!$D$15*(V207/$W$6)^2+'LED Curve'!$D$16*(V207/$W$6)^1+'LED Curve'!$D$17)*$AC$6))</f>
        <v>0</v>
      </c>
      <c r="AO207" s="57">
        <f>IF(AN207=0,0,IF(D207&lt;(SUM(AJ207:AN207)+('LED Curve'!$D$14*(V207/$Z$2)^3+'LED Curve'!$D$15*(V207/$Z$2)^2+'LED Curve'!$D$16*(V207/$Z$2)^1+'LED Curve'!$D$17)*$AE$2+((R$5-1)*Design!C$18)),0,         ('LED Curve'!$D$14*(V207/$Z$2)^3+'LED Curve'!$D$15*(V207/$Z$2)^2+'LED Curve'!$D$16*(V207/$Z$2)^1+'LED Curve'!$D$17)*$AE$2))</f>
        <v>0</v>
      </c>
      <c r="AP207" s="57">
        <f>IF(AO207=0,0,IF(D207&lt;(SUM(AJ207:AO207)+('LED Curve'!$D$14*(V207/$Z$3)^3+'LED Curve'!$D$15*(V207/$Z$3)^2+'LED Curve'!$D$16*(V207/$Z$3)^1+'LED Curve'!$D$17)*$AE$3+((R$5-1)*Design!C$18)),0,         ('LED Curve'!$D$14*(V207/$Z$3)^3+'LED Curve'!$D$15*(V207/$Z$3)^2+'LED Curve'!$D$16*(V207/$Z$3)^1+'LED Curve'!$D$17)*$AE$3))</f>
        <v>0</v>
      </c>
      <c r="AQ207" s="57">
        <f>IF(AP207=0,0,IF(D207&lt;(SUM(AJ207:AP207)+('LED Curve'!$D$14*(V207/$Z$4)^3+'LED Curve'!$D$15*(V207/$Z$4)^2+'LED Curve'!$D$16*(V207/$Z$4)^1+'LED Curve'!$D$17)*$AE$4+((R$5-1)*Design!C$18)),0,         ('LED Curve'!$D$14*(V207/$Z$4)^3+'LED Curve'!$D$15*(V207/$Z$4)^2+'LED Curve'!$D$16*(V207/$Z$4)^1+'LED Curve'!$D$17)*$AE$4))</f>
        <v>0</v>
      </c>
      <c r="AR207" s="57">
        <f>IF(AQ207=0,0,IF(D207&lt;(SUM(AJ207:AQ207)+('LED Curve'!$D$14*(V207/$Z$5)^3+'LED Curve'!$D$15*(V207/$Z$5)^2+'LED Curve'!$D$16*(V207/$Z$5)^1+'LED Curve'!$D$17)*$AE$5+((R$5-1)*Design!C$18)),0,         ('LED Curve'!$D$14*(V207/$Z$5)^3+'LED Curve'!$D$15*(V207/$Z$5)^2+'LED Curve'!$D$16*(V207/$Z$5)^1+'LED Curve'!$D$17)*$AE$5))</f>
        <v>0</v>
      </c>
      <c r="AS207" s="57">
        <f>IF(AR207=0,0,IF(D207&lt;(SUM(AJ207:AR207)+('LED Curve'!$D$14*(V207/$Z$6)^3+'LED Curve'!$D$15*(V207/$Z$6)^2+'LED Curve'!$D$16*(V207/$Z$6)^1+'LED Curve'!$D$17)*$AE$6+((R$5-1)*Design!C$18)),0,         ('LED Curve'!$D$14*(V207/$Z$6)^3+'LED Curve'!$D$15*(V207/$Z$6)^2+'LED Curve'!$D$16*(V207/$Z$6)^1+'LED Curve'!$D$17)*$AE$6))</f>
        <v>0</v>
      </c>
      <c r="AU207" s="59">
        <f>IF(E207&lt;('LED Curve'!$D$14*(W207/$W$2)^3+'LED Curve'!$D$15*(W207/$W$2)^2+'LED Curve'!$D$16*(W207/$W$2)^1+'LED Curve'!$D$17)*$AC$2+((R$5-1)*Design!C$18),0,         ('LED Curve'!$D$14*(W207/$W$2)^3+'LED Curve'!$D$15*(W207/$W$2)^2+'LED Curve'!$D$16*(W207/$W$2)^1+'LED Curve'!$D$17)*$AC$2)</f>
        <v>26.077521578658562</v>
      </c>
      <c r="AV207" s="59">
        <f>IF(AU207=0,0,IF(E207&lt;AU207+('LED Curve'!$D$14*(W207/$W$3)^3+'LED Curve'!$D$15*(W207/$W$3)^2+'LED Curve'!$D$16*(W207/$W$3)^1+'LED Curve'!$D$17)*$AC$3+((R$5-2)*Design!C$18),0,         ('LED Curve'!$D$14*(W207/$W$3)^3+'LED Curve'!$D$15*(W207/$W$3)^2+'LED Curve'!$D$16*(W207/$W$3)^1+'LED Curve'!$D$17)*$AC$3))</f>
        <v>65.193803946646398</v>
      </c>
      <c r="AW207" s="59">
        <f>IF(AV207=0,0,IF(E207&lt;(SUM(AU207:AV207)+('LED Curve'!$D$14*(W207/$W$4)^3+'LED Curve'!$D$15*(W207/$W$4)^2+'LED Curve'!$D$16*(W207/$W$4)^1+'LED Curve'!$D$17)*$AC$4+((R$5-3)*Design!C$18)),0,         ('LED Curve'!$D$14*(W207/$W$4)^3+'LED Curve'!$D$15*(W207/$W$4)^2+'LED Curve'!$D$16*(W207/$W$4)^1+'LED Curve'!$D$17)*$AC$4))</f>
        <v>0</v>
      </c>
      <c r="AX207" s="59">
        <f>IF(AW207=0,0,IF(E207&lt;(SUM(AU207:AW207)+('LED Curve'!$D$14*(W207/$W$5)^3+'LED Curve'!$D$15*(W207/$W$5)^2+'LED Curve'!$D$16*(W207/$W$5)^1+'LED Curve'!$D$17)*$AC$5+((R$5-4)*Design!C$18)),0,         ('LED Curve'!$D$14*(W207/$W$5)^3+'LED Curve'!$D$15*(W207/$W$5)^2+'LED Curve'!$D$16*(W207/$W$5)^1+'LED Curve'!$D$17)*$AC$5))</f>
        <v>0</v>
      </c>
      <c r="AY207" s="59">
        <f>IF(AX207=0,0,IF(E207&lt;(SUM(AU207:AX207)+ ('LED Curve'!$D$14*(W207/$W$6)^3+'LED Curve'!$D$15*(W207/$W$6)^2+'LED Curve'!$D$16*(W207/$W$6)^1+'LED Curve'!$D$17)*$AC$6+((R$5-5)*Design!C$18)),0,         ('LED Curve'!$D$14*(W207/$W$6)^3+'LED Curve'!$D$15*(W207/$W$6)^2+'LED Curve'!$D$16*(W207/$W$6)^1+'LED Curve'!$D$17)*$AC$6))</f>
        <v>0</v>
      </c>
      <c r="AZ207" s="59">
        <f>IF(AY207=0,0,IF(E207&lt;(SUM(AU207:AY207)+('LED Curve'!$D$14*(W207/$Z$2)^3+'LED Curve'!$D$15*(W207/$Z$2)^2+'LED Curve'!$D$16*(W207/$Z$2)^1+'LED Curve'!$D$17)*$AE$2+((R$5-6)*Design!C$18)),0,         ('LED Curve'!$D$14*(W207/$Z$2)^3+'LED Curve'!$D$15*(W207/$Z$2)^2+'LED Curve'!$D$16*(W207/$Z$2)^1+'LED Curve'!$D$17)*$AE$2))</f>
        <v>0</v>
      </c>
      <c r="BA207" s="59">
        <f>IF(AZ207=0,0,IF(E207&lt;(SUM(AU207:AZ207)+('LED Curve'!$D$14*(W207/$Z$3)^3+'LED Curve'!$D$15*(W207/$Z$3)^2+'LED Curve'!$D$16*(W207/$Z$3)^1+'LED Curve'!$D$17)*$AE$3+((R$5-7)*Design!C$18)),0,         ('LED Curve'!$D$14*(W207/$Z$3)^3+'LED Curve'!$D$15*(W207/$Z$3)^2+'LED Curve'!$D$16*(W207/$Z$3)^1+'LED Curve'!$D$17)*$AE$3))</f>
        <v>0</v>
      </c>
      <c r="BB207" s="59">
        <f>IF(BA207=0,0,IF(E207&lt;(SUM(AU207:BA207)+('LED Curve'!$D$14*(W207/$Z$4)^3+'LED Curve'!$D$15*(W207/$Z$4)^2+'LED Curve'!$D$16*(W207/$Z$4)^1+'LED Curve'!$D$17)*$AE$4+((R$5-8)*Design!C$18)),0,         ('LED Curve'!$D$14*(W207/$Z$4)^3+'LED Curve'!$D$15*(W207/$Z$4)^2+'LED Curve'!$D$16*(W207/$Z$4)^1+'LED Curve'!$D$17)*$AE$4))</f>
        <v>0</v>
      </c>
      <c r="BC207" s="59">
        <f>IF(BB207=0,0,IF(E207&lt;(SUM(AU207:BB207)+('LED Curve'!$D$14*(W207/$Z$5)^3+'LED Curve'!$D$15*(W207/$Z$5)^2+'LED Curve'!$D$16*(W207/$Z$5)^1+'LED Curve'!$D$17)*$AE$5+((R$5-9)*Design!C$18)),0,         ('LED Curve'!$D$14*(W207/$Z$5)^3+'LED Curve'!$D$15*(W207/$Z$5)^2+'LED Curve'!$D$16*(W207/$Z$5)^1+'LED Curve'!$D$17)*$AE$5))</f>
        <v>0</v>
      </c>
      <c r="BD207" s="59">
        <f>IF(BC207=0,0,IF(E207&lt;(SUM(AU207:BC207)+('LED Curve'!$D$14*(W207/$Z$6)^3+'LED Curve'!$D$15*(W207/$Z$6)^2+'LED Curve'!$D$16*(W207/$Z$6)^1+'LED Curve'!$D$17)*$AE$6+((R$5-10)*Design!C$18)),0,         ('LED Curve'!$D$14*(W207/$Z$6)^3+'LED Curve'!$D$15*(W207/$Z$6)^2+'LED Curve'!$D$16*(W207/$Z$6)^1+'LED Curve'!$D$17)*$AE$6))</f>
        <v>0</v>
      </c>
      <c r="BE207">
        <f t="shared" si="382"/>
        <v>91.27132552530496</v>
      </c>
      <c r="BF207" s="64">
        <f t="shared" si="348"/>
        <v>180.25411568916047</v>
      </c>
      <c r="BG207" s="64">
        <f t="shared" si="349"/>
        <v>180.25411568916047</v>
      </c>
      <c r="BH207" s="64">
        <f t="shared" si="350"/>
        <v>0</v>
      </c>
      <c r="BI207" s="64">
        <f t="shared" si="351"/>
        <v>0</v>
      </c>
      <c r="BJ207" s="64">
        <f t="shared" si="352"/>
        <v>0</v>
      </c>
      <c r="BK207" s="64">
        <f t="shared" si="353"/>
        <v>0</v>
      </c>
      <c r="BL207" s="64">
        <f t="shared" si="354"/>
        <v>0</v>
      </c>
      <c r="BM207" s="64">
        <f t="shared" si="355"/>
        <v>0</v>
      </c>
      <c r="BN207" s="64">
        <f t="shared" si="356"/>
        <v>0</v>
      </c>
      <c r="BO207" s="64">
        <f t="shared" si="357"/>
        <v>0</v>
      </c>
      <c r="BQ207" s="67">
        <f t="shared" si="358"/>
        <v>178.78440715075678</v>
      </c>
      <c r="BR207" s="67">
        <f t="shared" si="359"/>
        <v>178.78440715075678</v>
      </c>
      <c r="BS207" s="67">
        <f t="shared" si="360"/>
        <v>0</v>
      </c>
      <c r="BT207" s="67">
        <f t="shared" si="361"/>
        <v>0</v>
      </c>
      <c r="BU207" s="67">
        <f t="shared" si="362"/>
        <v>0</v>
      </c>
      <c r="BV207" s="67">
        <f t="shared" si="363"/>
        <v>0</v>
      </c>
      <c r="BW207" s="67">
        <f t="shared" si="364"/>
        <v>0</v>
      </c>
      <c r="BX207" s="67">
        <f t="shared" si="365"/>
        <v>0</v>
      </c>
      <c r="BY207" s="67">
        <f t="shared" si="366"/>
        <v>0</v>
      </c>
      <c r="BZ207" s="67">
        <f t="shared" si="367"/>
        <v>0</v>
      </c>
      <c r="CB207" s="70">
        <f t="shared" si="368"/>
        <v>178.04219035100826</v>
      </c>
      <c r="CC207" s="70">
        <f t="shared" si="369"/>
        <v>178.04219035100826</v>
      </c>
      <c r="CD207" s="70">
        <f t="shared" si="370"/>
        <v>0</v>
      </c>
      <c r="CE207" s="70">
        <f t="shared" si="371"/>
        <v>0</v>
      </c>
      <c r="CF207" s="70">
        <f t="shared" si="372"/>
        <v>0</v>
      </c>
      <c r="CG207" s="70">
        <f t="shared" si="373"/>
        <v>0</v>
      </c>
      <c r="CH207" s="70">
        <f t="shared" si="374"/>
        <v>0</v>
      </c>
      <c r="CI207" s="70">
        <f t="shared" si="375"/>
        <v>0</v>
      </c>
      <c r="CJ207" s="70">
        <f t="shared" si="376"/>
        <v>0</v>
      </c>
      <c r="CK207" s="70">
        <f t="shared" si="377"/>
        <v>0</v>
      </c>
      <c r="CL207">
        <f t="shared" si="383"/>
        <v>356.08438070201652</v>
      </c>
      <c r="CM207" s="64">
        <f t="shared" si="384"/>
        <v>180.25411568916047</v>
      </c>
      <c r="CN207" s="64">
        <f t="shared" si="385"/>
        <v>180.25411568916047</v>
      </c>
      <c r="CO207" s="64">
        <f t="shared" si="386"/>
        <v>0</v>
      </c>
      <c r="CP207" s="64">
        <f t="shared" si="387"/>
        <v>0</v>
      </c>
      <c r="CQ207" s="64">
        <f t="shared" si="388"/>
        <v>0</v>
      </c>
      <c r="CR207" s="64">
        <f t="shared" si="389"/>
        <v>0</v>
      </c>
      <c r="CS207" s="64">
        <f t="shared" si="390"/>
        <v>0</v>
      </c>
      <c r="CT207" s="64">
        <f t="shared" si="391"/>
        <v>0</v>
      </c>
      <c r="CU207" s="64">
        <f t="shared" si="392"/>
        <v>0</v>
      </c>
      <c r="CV207" s="64">
        <f t="shared" si="393"/>
        <v>0</v>
      </c>
      <c r="CX207" s="103">
        <f t="shared" si="394"/>
        <v>178.78440715075678</v>
      </c>
      <c r="CY207" s="103">
        <f t="shared" si="395"/>
        <v>178.78440715075678</v>
      </c>
      <c r="CZ207" s="103">
        <f t="shared" si="396"/>
        <v>0</v>
      </c>
      <c r="DA207" s="103">
        <f t="shared" si="397"/>
        <v>0</v>
      </c>
      <c r="DB207" s="103">
        <f t="shared" si="398"/>
        <v>0</v>
      </c>
      <c r="DC207" s="103">
        <f t="shared" si="399"/>
        <v>0</v>
      </c>
      <c r="DD207" s="103">
        <f t="shared" si="400"/>
        <v>0</v>
      </c>
      <c r="DE207" s="103">
        <f t="shared" si="401"/>
        <v>0</v>
      </c>
      <c r="DF207" s="103">
        <f t="shared" si="402"/>
        <v>0</v>
      </c>
      <c r="DG207" s="103">
        <f t="shared" si="403"/>
        <v>0</v>
      </c>
      <c r="DI207" s="70">
        <f t="shared" si="404"/>
        <v>178.04219035100826</v>
      </c>
      <c r="DJ207" s="70">
        <f t="shared" si="405"/>
        <v>178.04219035100826</v>
      </c>
      <c r="DK207" s="70">
        <f t="shared" si="406"/>
        <v>0</v>
      </c>
      <c r="DL207" s="70">
        <f t="shared" si="407"/>
        <v>0</v>
      </c>
      <c r="DM207" s="70">
        <f t="shared" si="408"/>
        <v>0</v>
      </c>
      <c r="DN207" s="70">
        <f t="shared" si="409"/>
        <v>0</v>
      </c>
      <c r="DO207" s="70">
        <f t="shared" si="410"/>
        <v>0</v>
      </c>
      <c r="DP207" s="70">
        <f t="shared" si="411"/>
        <v>0</v>
      </c>
      <c r="DQ207" s="70">
        <f t="shared" si="412"/>
        <v>0</v>
      </c>
      <c r="DR207" s="70">
        <f t="shared" si="413"/>
        <v>0</v>
      </c>
      <c r="DT207">
        <f t="shared" si="414"/>
        <v>18.236417116557849</v>
      </c>
      <c r="DU207">
        <f t="shared" si="415"/>
        <v>20.125284042503051</v>
      </c>
      <c r="DV207">
        <f t="shared" si="416"/>
        <v>22.070834050507635</v>
      </c>
      <c r="DX207">
        <f t="shared" si="417"/>
        <v>1.7204176180717596</v>
      </c>
      <c r="DY207">
        <f t="shared" si="418"/>
        <v>1.7362291177498703</v>
      </c>
      <c r="DZ207">
        <f t="shared" si="419"/>
        <v>1.7543736296311521</v>
      </c>
      <c r="EB207">
        <f t="shared" si="420"/>
        <v>4.7080032864475392</v>
      </c>
      <c r="EC207">
        <f t="shared" si="421"/>
        <v>11.770008216118848</v>
      </c>
      <c r="ED207">
        <f t="shared" si="422"/>
        <v>0</v>
      </c>
      <c r="EE207">
        <f t="shared" si="423"/>
        <v>0</v>
      </c>
      <c r="EF207">
        <f t="shared" si="424"/>
        <v>0</v>
      </c>
      <c r="EG207">
        <f t="shared" si="425"/>
        <v>0</v>
      </c>
      <c r="EH207">
        <f t="shared" si="426"/>
        <v>0</v>
      </c>
      <c r="EI207">
        <f t="shared" si="427"/>
        <v>0</v>
      </c>
      <c r="EJ207">
        <f t="shared" si="428"/>
        <v>0</v>
      </c>
      <c r="EK207">
        <f t="shared" si="429"/>
        <v>0</v>
      </c>
      <c r="EM207">
        <f t="shared" si="430"/>
        <v>4.6647393643288568</v>
      </c>
      <c r="EN207">
        <f t="shared" si="431"/>
        <v>11.661848410822142</v>
      </c>
      <c r="EO207">
        <f t="shared" si="432"/>
        <v>0</v>
      </c>
      <c r="EP207">
        <f t="shared" si="433"/>
        <v>0</v>
      </c>
      <c r="EQ207">
        <f t="shared" si="434"/>
        <v>0</v>
      </c>
      <c r="ER207">
        <f t="shared" si="435"/>
        <v>0</v>
      </c>
      <c r="ES207">
        <f t="shared" si="436"/>
        <v>0</v>
      </c>
      <c r="ET207">
        <f t="shared" si="437"/>
        <v>0</v>
      </c>
      <c r="EU207">
        <f t="shared" si="438"/>
        <v>0</v>
      </c>
      <c r="EV207">
        <f t="shared" si="439"/>
        <v>0</v>
      </c>
      <c r="EX207">
        <f t="shared" si="440"/>
        <v>4.6428990607900538</v>
      </c>
      <c r="EY207">
        <f t="shared" si="441"/>
        <v>11.607247651975131</v>
      </c>
      <c r="EZ207">
        <f t="shared" si="442"/>
        <v>0</v>
      </c>
      <c r="FA207">
        <f t="shared" si="443"/>
        <v>0</v>
      </c>
      <c r="FB207">
        <f t="shared" si="444"/>
        <v>0</v>
      </c>
      <c r="FC207">
        <f t="shared" si="445"/>
        <v>0</v>
      </c>
      <c r="FD207">
        <f t="shared" si="446"/>
        <v>0</v>
      </c>
      <c r="FE207">
        <f t="shared" si="447"/>
        <v>0</v>
      </c>
      <c r="FF207">
        <f t="shared" si="448"/>
        <v>0</v>
      </c>
      <c r="FG207">
        <f t="shared" si="449"/>
        <v>0</v>
      </c>
      <c r="FJ207">
        <f>IF($W$2=0,0,IF(BF207&lt;=0,0,('LED Curve'!$D$19*(BF207/$W$2)^3+'LED Curve'!$D$20*(BF207/$W$2)^2+'LED Curve'!$D$21*(BF207/$W$2)^1+'LED Curve'!$D$22)*$AC$2*$W$2))</f>
        <v>668.95823457227652</v>
      </c>
      <c r="FK207">
        <f>IF($W$3=0,0,IF(BG207&lt;=0,0,('LED Curve'!$D$19*(BG207/$W$3)^3+'LED Curve'!$D$20*(BG207/$W$3)^2+'LED Curve'!$D$21*(BG207/$W$3)^1+'LED Curve'!$D$22)*$AC$3*$W$3))</f>
        <v>1672.3955864306913</v>
      </c>
      <c r="FL207">
        <f>IF($W$4=0,0,IF(BH207&lt;=0,0,('LED Curve'!$D$19*(BH207/$W$4)^3+'LED Curve'!$D$20*(BH207/$W$4)^2+'LED Curve'!$D$21*(BH207/$W$4)^1+'LED Curve'!$D$22)*$AC$4*$W$4))</f>
        <v>0</v>
      </c>
      <c r="FM207">
        <f>IF($W$5=0,0,IF(BI207&lt;=0,0,('LED Curve'!$D$19*(BI207/$W$5)^3+'LED Curve'!$D$20*(BI207/$W$5)^2+'LED Curve'!$D$21*(BI207/$W$5)^1+'LED Curve'!$D$22)*$AC$5*$W$5))</f>
        <v>0</v>
      </c>
      <c r="FN207">
        <f>IF($W$6=0,0,IF(BJ207&lt;=0,0,('LED Curve'!$D$19*(BJ207/$W$6)^3+'LED Curve'!$D$20*(BJ207/$W$6)^2+'LED Curve'!$D$21*(BJ207/$W$6)^1+'LED Curve'!$D$22)*$AC$6*$W$6))</f>
        <v>0</v>
      </c>
      <c r="FO207">
        <f>IF($Z$2=0,0,IF(BK207&lt;=0,0,('LED Curve'!$D$19*(BK207/$Z$2)^3+'LED Curve'!$D$20*(BK207/$Z$2)^2+'LED Curve'!$D$21*(BK207/$Z$2)^1+'LED Curve'!$D$22)*$AE$2*$Z$2))</f>
        <v>0</v>
      </c>
      <c r="FP207">
        <f>IF($Z$3=0,0,IF(BL207&lt;=0,0,('LED Curve'!$D$19*(BL207/$Z$3)^3+'LED Curve'!$D$20*(BL207/$Z$3)^2+'LED Curve'!$D$21*(BL207/$Z$3)^1+'LED Curve'!$D$22)*$AE$3*$Z$3))</f>
        <v>0</v>
      </c>
      <c r="FQ207">
        <f>IF($Z$4=0,0,IF(BM207&lt;=0,0,('LED Curve'!$D$19*(BM207/$Z$4)^3+'LED Curve'!$D$20*(BM207/$Z$4)^2+'LED Curve'!$D$21*(BM207/$Z$4)^1+'LED Curve'!$D$22)*$AE$4*$Z$4))</f>
        <v>0</v>
      </c>
      <c r="FR207">
        <f>IF($Z$5=0,0,IF(BN207&lt;=0,0,('LED Curve'!$D$19*(BN207/$Z$5)^3+'LED Curve'!$D$20*(BN207/$Z$5)^2+'LED Curve'!$D$21*(BN207/$Z$5)^1+'LED Curve'!$D$22)*$AE$5*$Z$5))</f>
        <v>0</v>
      </c>
      <c r="FS207">
        <f>IF($Z$6=0,0,IF(BO207&lt;=0,0,('LED Curve'!$D$19*(BO207/$Z$6)^3+'LED Curve'!$D$20*(BO207/$Z$6)^2+'LED Curve'!$D$21*(BO207/$Z$6)^1+'LED Curve'!$D$22)*$AE$6*$Z$6))</f>
        <v>0</v>
      </c>
      <c r="FU207">
        <f>IF($W$2=0,0,IF(BQ207&lt;=0,0,('LED Curve'!$D$19*(BQ207/$W$2)^3+'LED Curve'!$D$20*(BQ207/$W$2)^2+'LED Curve'!$D$21*(BQ207/$W$2)^1+'LED Curve'!$D$22)*$AC$2*$W$2))</f>
        <v>664.68404142021211</v>
      </c>
      <c r="FV207">
        <f>IF($W$3=0,0,IF(BR207&lt;=0,0,('LED Curve'!$D$19*(BR207/$W$3)^3+'LED Curve'!$D$20*(BR207/$W$3)^2+'LED Curve'!$D$21*(BR207/$W$3)^1+'LED Curve'!$D$22)*$AC$3*$W$3))</f>
        <v>1661.7101035505302</v>
      </c>
      <c r="FW207">
        <f>IF($W$4=0,0,IF(BS207&lt;=0,0,('LED Curve'!$D$19*(BS207/$W$4)^3+'LED Curve'!$D$20*(BS207/$W$4)^2+'LED Curve'!$D$21*(BS207/$W$4)^1+'LED Curve'!$D$22)*$AC$4*$W$4))</f>
        <v>0</v>
      </c>
      <c r="FX207">
        <f>IF($W$5=0,0,IF(BT207&lt;=0,0,('LED Curve'!$D$19*(BT207/$W$5)^3+'LED Curve'!$D$20*(BT207/$W$5)^2+'LED Curve'!$D$21*(BT207/$W$5)^1+'LED Curve'!$D$22)*$AC$5*$W$5))</f>
        <v>0</v>
      </c>
      <c r="FY207">
        <f>IF($W$6=0,0,IF(BU207&lt;=0,0,('LED Curve'!$D$19*(BU207/$W$6)^3+'LED Curve'!$D$20*(BU207/$W$6)^2+'LED Curve'!$D$21*(BU207/$W$6)^1+'LED Curve'!$D$22)*$AC$6*$W$6))</f>
        <v>0</v>
      </c>
      <c r="FZ207">
        <f>IF($Z$2=0,0,IF(BV207&lt;=0,0,('LED Curve'!$D$19*(BV207/$Z$2)^3+'LED Curve'!$D$20*(BV207/$Z$2)^2+'LED Curve'!$D$21*(BV207/$Z$2)^1+'LED Curve'!$D$22)*$AE$2*$Z$2))</f>
        <v>0</v>
      </c>
      <c r="GA207">
        <f>IF($Z$3=0,0,IF(BW207&lt;=0,0,('LED Curve'!$D$19*(BW207/$Z$3)^3+'LED Curve'!$D$20*(BW207/$Z$3)^2+'LED Curve'!$D$21*(BW207/$Z$3)^1+'LED Curve'!$D$22)*$AE$3*$Z$3))</f>
        <v>0</v>
      </c>
      <c r="GB207">
        <f>IF($Z$4=0,0,IF(BX207&lt;=0,0,('LED Curve'!$D$19*(BX207/$Z$4)^3+'LED Curve'!$D$20*(BX207/$Z$4)^2+'LED Curve'!$D$21*(BX207/$Z$4)^1+'LED Curve'!$D$22)*$AE$4*$Z$4))</f>
        <v>0</v>
      </c>
      <c r="GC207">
        <f>IF($Z$5=0,0,IF(BY207&lt;=0,0,('LED Curve'!$D$19*(BY207/$Z$5)^3+'LED Curve'!$D$20*(BY207/$Z$5)^2+'LED Curve'!$D$21*(BY207/$Z$5)^1+'LED Curve'!$D$22)*$AE$5*$Z$5))</f>
        <v>0</v>
      </c>
      <c r="GD207">
        <f>IF($Z$6=0,0,IF(BZ207&lt;=0,0,('LED Curve'!$D$19*(BZ207/$Z$6)^3+'LED Curve'!$D$20*(BZ207/$Z$6)^2+'LED Curve'!$D$21*(BZ207/$Z$6)^1+'LED Curve'!$D$22)*$AE$6*$Z$6))</f>
        <v>0</v>
      </c>
      <c r="GF207">
        <f>IF($W$2=0,0,IF(CB207&lt;=0,0,('LED Curve'!$D$19*(CB207/$W$2)^3+'LED Curve'!$D$20*(CB207/$W$2)^2+'LED Curve'!$D$21*(CB207/$W$2)^1+'LED Curve'!$D$22)*$AC$2*$W$2))</f>
        <v>662.51591477873774</v>
      </c>
      <c r="GG207">
        <f>IF($W$3=0,0,IF(CC207&lt;=0,0,('LED Curve'!$D$19*(CC207/$W$3)^3+'LED Curve'!$D$20*(CC207/$W$3)^2+'LED Curve'!$D$21*(CC207/$W$3)^1+'LED Curve'!$D$22)*$AC$3*$W$3))</f>
        <v>1656.2897869468443</v>
      </c>
      <c r="GH207">
        <f>IF($W$4=0,0,IF(CD207&lt;=0,0,('LED Curve'!$D$19*(CD207/$W$4)^3+'LED Curve'!$D$20*(CD207/$W$4)^2+'LED Curve'!$D$21*(CD207/$W$4)^1+'LED Curve'!$D$22)*$AC$4*$W$4))</f>
        <v>0</v>
      </c>
      <c r="GI207">
        <f>IF($W$5=0,0,IF(CE207&lt;=0,0,('LED Curve'!$D$19*(CE207/$W$5)^3+'LED Curve'!$D$20*(CE207/$W$5)^2+'LED Curve'!$D$21*(CE207/$W$5)^1+'LED Curve'!$D$22)*$AC$5*$W$5))</f>
        <v>0</v>
      </c>
      <c r="GJ207">
        <f>IF($W$6=0,0,IF(CF207&lt;=0,0,('LED Curve'!$D$19*(CF207/$W$6)^3+'LED Curve'!$D$20*(CF207/$W$6)^2+'LED Curve'!$D$21*(CF207/$W$6)^1+'LED Curve'!$D$22)*$AC$6*$W$6))</f>
        <v>0</v>
      </c>
      <c r="GK207">
        <f>IF($Z$2=0,0,IF(CG207&lt;=0,0,('LED Curve'!$D$19*(CG207/$Z$2)^3+'LED Curve'!$D$20*(CG207/$Z$2)^2+'LED Curve'!$D$21*(CG207/$Z$2)^1+'LED Curve'!$D$22)*$AE$2*$Z$2))</f>
        <v>0</v>
      </c>
      <c r="GL207">
        <f>IF($Z$3=0,0,IF(CH207&lt;=0,0,('LED Curve'!$D$19*(CH207/$Z$3)^3+'LED Curve'!$D$20*(CH207/$Z$3)^2+'LED Curve'!$D$21*(CH207/$Z$3)^1+'LED Curve'!$D$22)*$AE$3*$Z$3))</f>
        <v>0</v>
      </c>
      <c r="GM207">
        <f>IF($Z$4=0,0,IF(CI207&lt;=0,0,('LED Curve'!$D$19*(CI207/$Z$4)^3+'LED Curve'!$D$20*(CI207/$Z$4)^2+'LED Curve'!$D$21*(CI207/$Z$4)^1+'LED Curve'!$D$22)*$AE$4*$Z$4))</f>
        <v>0</v>
      </c>
      <c r="GN207">
        <f>IF($Z$5=0,0,IF(CJ207&lt;=0,0,('LED Curve'!$D$19*(CJ207/$Z$5)^3+'LED Curve'!$D$20*(CJ207/$Z$5)^2+'LED Curve'!$D$21*(CJ207/$Z$5)^1+'LED Curve'!$D$22)*$AE$5*$Z$5))</f>
        <v>0</v>
      </c>
      <c r="GO207">
        <f>IF($Z$6=0,0,IF(CK207&lt;=0,0,('LED Curve'!$D$19*(CK207/$Z$6)^3+'LED Curve'!$D$20*(CK207/$Z$6)^2+'LED Curve'!$D$21*(CK207/$Z$6)^1+'LED Curve'!$D$22)*$AE$6*$Z$6))</f>
        <v>0</v>
      </c>
      <c r="GQ207">
        <f t="shared" si="450"/>
        <v>2341.3538210029678</v>
      </c>
      <c r="GR207">
        <f t="shared" si="378"/>
        <v>576.45793558538981</v>
      </c>
      <c r="GS207">
        <f t="shared" si="451"/>
        <v>2326.3941449707422</v>
      </c>
      <c r="GT207">
        <f t="shared" si="379"/>
        <v>18.16822813162662</v>
      </c>
      <c r="GU207">
        <f t="shared" si="452"/>
        <v>2318.8057017255819</v>
      </c>
      <c r="GV207">
        <f t="shared" si="380"/>
        <v>0</v>
      </c>
    </row>
    <row r="208" spans="1:204" ht="16.899999999999999">
      <c r="A208">
        <v>197</v>
      </c>
      <c r="B208">
        <f t="shared" si="341"/>
        <v>6.4127604166666664E-3</v>
      </c>
      <c r="C208" s="50">
        <f t="shared" si="342"/>
        <v>99.774116672577634</v>
      </c>
      <c r="D208" s="50">
        <f t="shared" si="343"/>
        <v>111.01568519175292</v>
      </c>
      <c r="E208" s="50">
        <f t="shared" si="344"/>
        <v>122.25725371092821</v>
      </c>
      <c r="G208" s="52">
        <f t="shared" si="345"/>
        <v>1.5837161376599624</v>
      </c>
      <c r="H208" s="52">
        <f t="shared" si="346"/>
        <v>1.7621537332024273</v>
      </c>
      <c r="I208" s="52">
        <f t="shared" si="347"/>
        <v>1.9405913287448922</v>
      </c>
      <c r="J208" s="52">
        <f>IF(C208&lt;Calculation!D$19,0,G208)</f>
        <v>1.5837161376599624</v>
      </c>
      <c r="K208" s="52">
        <f>IF(D208&lt;Calculation!D$19,0,H208)</f>
        <v>1.7621537332024273</v>
      </c>
      <c r="L208" s="52">
        <f>IF(E208&lt;Calculation!D$19,0,I208)</f>
        <v>1.9405913287448922</v>
      </c>
      <c r="M208" s="52">
        <f>IF(IF(C208&lt;Calculation!D$19,0,C208*(R$3/(R$2+R$3)))&gt;0,$H$2*SIN(2*PI()*$E$2*B208)+$H$5,0)</f>
        <v>1.600120632151335</v>
      </c>
      <c r="N208" s="52">
        <f>IF(IF(D208&lt;Calculation!D$19,0,D208*(R$3/(R$2+R$3)))&gt;0,$J$2*SIN(2*PI()*$E$2*B208)+$J$5,0)</f>
        <v>1.5844303209666897</v>
      </c>
      <c r="O208" s="52">
        <f>IF(IF(E208&lt;Calculation!D$19,0,E208*(R$3/(R$2+R$3)))&gt;0,$L$2*SIN(2*PI()*$E$2*B208)+$L$5,0)</f>
        <v>1.5752874354299411</v>
      </c>
      <c r="Q208" s="55">
        <f>(M208/Design!C$43)*10^3</f>
        <v>177.79118135014835</v>
      </c>
      <c r="R208" s="55">
        <f>(N208/Design!C$43)*10^3</f>
        <v>176.04781344074331</v>
      </c>
      <c r="S208" s="55">
        <f>(O208/Design!C$43)*10^3</f>
        <v>175.03193726999345</v>
      </c>
      <c r="U208" s="55">
        <f>(($H$2*SIN(2*PI()*$E$2*B208)+$H$5)/Design!C$43)*10^3</f>
        <v>177.79118135014835</v>
      </c>
      <c r="V208" s="55">
        <f>(($J$2*SIN(2*PI()*$E$2*B208)+$J$5)/Design!C$43)*10^3</f>
        <v>176.04781344074331</v>
      </c>
      <c r="W208" s="55">
        <f>(($L$2*SIN(2*PI()*$E$2*B208)+$L$5)/Design!C$43)*10^3</f>
        <v>175.03193726999345</v>
      </c>
      <c r="Y208" s="99">
        <f>IF(C208&lt;('LED Curve'!$D$14*(U208/$W$2)^3+'LED Curve'!$D$15*(U208/$W$2)^2+'LED Curve'!$D$16*(U208/$W$2)^1+'LED Curve'!$D$17)*$AC$2+((R$5-1)*Design!C$18),0,         ('LED Curve'!$D$14*(U208/$W$2)^3+'LED Curve'!$D$15*(U208/$W$2)^2+'LED Curve'!$D$16*(U208/$W$2)^1+'LED Curve'!$D$17)*$AC$2)</f>
        <v>26.072802034340008</v>
      </c>
      <c r="Z208" s="99">
        <f>IF(Y208=0,0,IF(C208&lt;Y208+('LED Curve'!$D$14*(U208/$W$3)^3+'LED Curve'!$D$15*(U208/$W$3)^2+'LED Curve'!$D$16*(U208/$W$3)^1+'LED Curve'!$D$17)*$AC$3+((R$5-2)*Design!C$18),0,         ('LED Curve'!$D$14*(U208/$W$3)^3+'LED Curve'!$D$15*(U208/$W$3)^2+'LED Curve'!$D$16*(U208/$W$3)^1+'LED Curve'!$D$17)*$AC$3))</f>
        <v>65.182005085850022</v>
      </c>
      <c r="AA208" s="99">
        <f>IF(Z208=0,0,IF(C208&lt;(SUM(Y208:Z208)+('LED Curve'!$D$14*(U208/$W$4)^3+'LED Curve'!$D$15*(U208/$W$4)^2+'LED Curve'!$D$16*(U208/$W$4)^1+'LED Curve'!$D$17)*$AC$4+((R$5-3)*Design!C$18)),0,         ('LED Curve'!$D$14*(U208/$W$4)^3+'LED Curve'!$D$15*(U208/$W$4)^2+'LED Curve'!$D$16*(U208/$W$4)^1+'LED Curve'!$D$17)*$AC$4))</f>
        <v>0</v>
      </c>
      <c r="AB208" s="99">
        <f>IF(AA208=0,0,IF(C208&lt;(SUM(Y208:AA208)+('LED Curve'!$D$14*(U208/$W$5)^3+'LED Curve'!$D$15*(U208/$W$5)^2+'LED Curve'!$D$16*(U208/$W$5)^1+'LED Curve'!$D$17)*$AC$5+((R$5-4)*Design!C$18)),0,         ('LED Curve'!$D$14*(U208/$W$5)^3+'LED Curve'!$D$15*(U208/$W$5)^2+'LED Curve'!$D$16*(U208/$W$5)^1+'LED Curve'!$D$17)*$AC$5))</f>
        <v>0</v>
      </c>
      <c r="AC208" s="99">
        <f>IF(AB208=0,0,IF(C208&lt;(SUM(Y208:AB208)+ ('LED Curve'!$D$14*(U208/$W$6)^3+'LED Curve'!$D$15*(U208/$W$6)^2+'LED Curve'!$D$16*(U208/$W$6)^1+'LED Curve'!$D$17)*$AC$6+((R$5-5)*Design!C$18)),0,         ('LED Curve'!$D$14*(U208/$W$6)^3+'LED Curve'!$D$15*(U208/$W$6)^2+'LED Curve'!$D$16*(U208/$W$6)^1+'LED Curve'!$D$17)*$AC$6))</f>
        <v>0</v>
      </c>
      <c r="AD208" s="99">
        <f>IF(AC208=0,0,IF(C208&lt;(SUM(Y208:AC208)+('LED Curve'!$D$14*(U208/$Z$2)^3+'LED Curve'!$D$15*(U208/$Z$2)^2+'LED Curve'!$D$16*(U208/$Z$2)^1+'LED Curve'!$D$17)*$AE$2+((R$5-6)*Design!C$18)),0,         ('LED Curve'!$D$14*(U208/$Z$2)^3+'LED Curve'!$D$15*(U208/$Z$2)^2+'LED Curve'!$D$16*(U208/$Z$2)^1+'LED Curve'!$D$17)*$AE$2))</f>
        <v>0</v>
      </c>
      <c r="AE208" s="99">
        <f>IF(AD208=0,0,IF(C208&lt;(SUM(Y208:AD208)+('LED Curve'!$D$14*(U208/$Z$3)^3+'LED Curve'!$D$15*(U208/$Z$3)^2+'LED Curve'!$D$16*(U208/$Z$3)^1+'LED Curve'!$D$17)*$AE$3+((R$5-7)*Design!C$18)),0,         ('LED Curve'!$D$14*(U208/$Z$3)^3+'LED Curve'!$D$15*(U208/$Z$3)^2+'LED Curve'!$D$16*(U208/$Z$3)^1+'LED Curve'!$D$17)*$AE$3))</f>
        <v>0</v>
      </c>
      <c r="AF208" s="99">
        <f>IF(AE208=0,0,IF(C208&lt;(SUM(Y208:AE208)+('LED Curve'!$D$14*(U208/$Z$4)^3+'LED Curve'!$D$15*(U208/$Z$4)^2+'LED Curve'!$D$16*(U208/$Z$4)^1+'LED Curve'!$D$17)*$AE$4+((R$5-8)*Design!C$18)),0,         ('LED Curve'!$D$14*(U208/$Z$4)^3+'LED Curve'!$D$15*(U208/$Z$4)^2+'LED Curve'!$D$16*(U208/$Z$4)^1+'LED Curve'!$D$17)*$AE$4))</f>
        <v>0</v>
      </c>
      <c r="AG208" s="99">
        <f>IF(AF208=0,0,IF(C208&lt;(SUM(Y208:AF208)+('LED Curve'!$D$14*(U208/$Z$5)^3+'LED Curve'!$D$15*(U208/$Z$5)^2+'LED Curve'!$D$16*(U208/$Z$5)^1+'LED Curve'!$D$17)*$AE$5+((R$5-9)*Design!C$18)),0,         ('LED Curve'!$D$14*(U208/$Z$5)^3+'LED Curve'!$D$15*(U208/$Z$5)^2+'LED Curve'!$D$16*(U208/$Z$5)^1+'LED Curve'!$D$17)*$AE$5))</f>
        <v>0</v>
      </c>
      <c r="AH208" s="99">
        <f>IF(AG208=0,0,IF(C208&lt;(SUM(Y208:AG208)+('LED Curve'!$D$14*(U208/$Z$6)^3+'LED Curve'!$D$15*(U208/$Z$6)^2+'LED Curve'!$D$16*(U208/$Z$6)^1+'LED Curve'!$D$17)*$AE$6+((R$5-10)*Design!C$18)),0,         ('LED Curve'!$D$14*(U208/$Z$6)^3+'LED Curve'!$D$15*(U208/$Z$6)^2+'LED Curve'!$D$16*(U208/$Z$6)^1+'LED Curve'!$D$17)*$AE$6))</f>
        <v>0</v>
      </c>
      <c r="AI208">
        <f t="shared" si="381"/>
        <v>91.254807120190037</v>
      </c>
      <c r="AJ208" s="57">
        <f>IF(D208&lt;('LED Curve'!$D$14*(V208/$W$2)^3+'LED Curve'!$D$15*(V208/$W$2)^2+'LED Curve'!$D$16*(V208/$W$2)^1+'LED Curve'!$D$17)*$AC$2+((R$5-1)*Design!C$18),0,         ('LED Curve'!$D$14*(V208/$W$2)^3+'LED Curve'!$D$15*(V208/$W$2)^2+'LED Curve'!$D$16*(V208/$W$2)^1+'LED Curve'!$D$17)*$AC$2)</f>
        <v>26.039764636808744</v>
      </c>
      <c r="AK208" s="57">
        <f>IF(AJ208=0,0,IF(D208&lt;AJ208+('LED Curve'!$D$14*(V208/$W$3)^3+'LED Curve'!$D$15*(V208/$W$3)^2+'LED Curve'!$D$16*(V208/$W$3)^1+'LED Curve'!$D$17)*$AC$3+((R$5-1)*Design!C$18),0,         ('LED Curve'!$D$14*(V208/$W$3)^3+'LED Curve'!$D$15*(V208/$W$3)^2+'LED Curve'!$D$16*(V208/$W$3)^1+'LED Curve'!$D$17)*$AC$3))</f>
        <v>65.099411592021866</v>
      </c>
      <c r="AL208" s="57">
        <f>IF(AK208=0,0,IF(D208&lt;(SUM(AJ208:AK208)+('LED Curve'!$D$14*(V208/$W$4)^3+'LED Curve'!$D$15*(V208/$W$4)^2+'LED Curve'!$D$16*(V208/$W$4)^1+'LED Curve'!$D$17)*$AC$4+((R$5-1)*Design!C$18)),0,         ('LED Curve'!$D$14*(V208/$W$4)^3+'LED Curve'!$D$15*(V208/$W$4)^2+'LED Curve'!$D$16*(V208/$W$4)^1+'LED Curve'!$D$17)*$AC$4))</f>
        <v>0</v>
      </c>
      <c r="AM208" s="57">
        <f>IF(AL208=0,0,IF(D208&lt;(SUM(AJ208:AL208)+('LED Curve'!$D$14*(V208/$W$5)^3+'LED Curve'!$D$15*(V208/$W$5)^2+'LED Curve'!$D$16*(V208/$W$5)^1+'LED Curve'!$D$17)*$AC$5+((R$5-1)*Design!C$18)),0,         ('LED Curve'!$D$14*(V208/$W$5)^3+'LED Curve'!$D$15*(V208/$W$5)^2+'LED Curve'!$D$16*(V208/$W$5)^1+'LED Curve'!$D$17)*$AC$5))</f>
        <v>0</v>
      </c>
      <c r="AN208" s="57">
        <f>IF(AM208=0,0,IF(D208&lt;(SUM(AJ208:AM208)+ ('LED Curve'!$D$14*(V208/$W$6)^3+'LED Curve'!$D$15*(V208/$W$6)^2+'LED Curve'!$D$16*(V208/$W$6)^1+'LED Curve'!$D$17)*$AC$6+((R$5-1)*Design!C$18)),0,         ('LED Curve'!$D$14*(V208/$W$6)^3+'LED Curve'!$D$15*(V208/$W$6)^2+'LED Curve'!$D$16*(V208/$W$6)^1+'LED Curve'!$D$17)*$AC$6))</f>
        <v>0</v>
      </c>
      <c r="AO208" s="57">
        <f>IF(AN208=0,0,IF(D208&lt;(SUM(AJ208:AN208)+('LED Curve'!$D$14*(V208/$Z$2)^3+'LED Curve'!$D$15*(V208/$Z$2)^2+'LED Curve'!$D$16*(V208/$Z$2)^1+'LED Curve'!$D$17)*$AE$2+((R$5-1)*Design!C$18)),0,         ('LED Curve'!$D$14*(V208/$Z$2)^3+'LED Curve'!$D$15*(V208/$Z$2)^2+'LED Curve'!$D$16*(V208/$Z$2)^1+'LED Curve'!$D$17)*$AE$2))</f>
        <v>0</v>
      </c>
      <c r="AP208" s="57">
        <f>IF(AO208=0,0,IF(D208&lt;(SUM(AJ208:AO208)+('LED Curve'!$D$14*(V208/$Z$3)^3+'LED Curve'!$D$15*(V208/$Z$3)^2+'LED Curve'!$D$16*(V208/$Z$3)^1+'LED Curve'!$D$17)*$AE$3+((R$5-1)*Design!C$18)),0,         ('LED Curve'!$D$14*(V208/$Z$3)^3+'LED Curve'!$D$15*(V208/$Z$3)^2+'LED Curve'!$D$16*(V208/$Z$3)^1+'LED Curve'!$D$17)*$AE$3))</f>
        <v>0</v>
      </c>
      <c r="AQ208" s="57">
        <f>IF(AP208=0,0,IF(D208&lt;(SUM(AJ208:AP208)+('LED Curve'!$D$14*(V208/$Z$4)^3+'LED Curve'!$D$15*(V208/$Z$4)^2+'LED Curve'!$D$16*(V208/$Z$4)^1+'LED Curve'!$D$17)*$AE$4+((R$5-1)*Design!C$18)),0,         ('LED Curve'!$D$14*(V208/$Z$4)^3+'LED Curve'!$D$15*(V208/$Z$4)^2+'LED Curve'!$D$16*(V208/$Z$4)^1+'LED Curve'!$D$17)*$AE$4))</f>
        <v>0</v>
      </c>
      <c r="AR208" s="57">
        <f>IF(AQ208=0,0,IF(D208&lt;(SUM(AJ208:AQ208)+('LED Curve'!$D$14*(V208/$Z$5)^3+'LED Curve'!$D$15*(V208/$Z$5)^2+'LED Curve'!$D$16*(V208/$Z$5)^1+'LED Curve'!$D$17)*$AE$5+((R$5-1)*Design!C$18)),0,         ('LED Curve'!$D$14*(V208/$Z$5)^3+'LED Curve'!$D$15*(V208/$Z$5)^2+'LED Curve'!$D$16*(V208/$Z$5)^1+'LED Curve'!$D$17)*$AE$5))</f>
        <v>0</v>
      </c>
      <c r="AS208" s="57">
        <f>IF(AR208=0,0,IF(D208&lt;(SUM(AJ208:AR208)+('LED Curve'!$D$14*(V208/$Z$6)^3+'LED Curve'!$D$15*(V208/$Z$6)^2+'LED Curve'!$D$16*(V208/$Z$6)^1+'LED Curve'!$D$17)*$AE$6+((R$5-1)*Design!C$18)),0,         ('LED Curve'!$D$14*(V208/$Z$6)^3+'LED Curve'!$D$15*(V208/$Z$6)^2+'LED Curve'!$D$16*(V208/$Z$6)^1+'LED Curve'!$D$17)*$AE$6))</f>
        <v>0</v>
      </c>
      <c r="AU208" s="59">
        <f>IF(E208&lt;('LED Curve'!$D$14*(W208/$W$2)^3+'LED Curve'!$D$15*(W208/$W$2)^2+'LED Curve'!$D$16*(W208/$W$2)^1+'LED Curve'!$D$17)*$AC$2+((R$5-1)*Design!C$18),0,         ('LED Curve'!$D$14*(W208/$W$2)^3+'LED Curve'!$D$15*(W208/$W$2)^2+'LED Curve'!$D$16*(W208/$W$2)^1+'LED Curve'!$D$17)*$AC$2)</f>
        <v>26.0203075264943</v>
      </c>
      <c r="AV208" s="59">
        <f>IF(AU208=0,0,IF(E208&lt;AU208+('LED Curve'!$D$14*(W208/$W$3)^3+'LED Curve'!$D$15*(W208/$W$3)^2+'LED Curve'!$D$16*(W208/$W$3)^1+'LED Curve'!$D$17)*$AC$3+((R$5-2)*Design!C$18),0,         ('LED Curve'!$D$14*(W208/$W$3)^3+'LED Curve'!$D$15*(W208/$W$3)^2+'LED Curve'!$D$16*(W208/$W$3)^1+'LED Curve'!$D$17)*$AC$3))</f>
        <v>65.050768816235745</v>
      </c>
      <c r="AW208" s="59">
        <f>IF(AV208=0,0,IF(E208&lt;(SUM(AU208:AV208)+('LED Curve'!$D$14*(W208/$W$4)^3+'LED Curve'!$D$15*(W208/$W$4)^2+'LED Curve'!$D$16*(W208/$W$4)^1+'LED Curve'!$D$17)*$AC$4+((R$5-3)*Design!C$18)),0,         ('LED Curve'!$D$14*(W208/$W$4)^3+'LED Curve'!$D$15*(W208/$W$4)^2+'LED Curve'!$D$16*(W208/$W$4)^1+'LED Curve'!$D$17)*$AC$4))</f>
        <v>0</v>
      </c>
      <c r="AX208" s="59">
        <f>IF(AW208=0,0,IF(E208&lt;(SUM(AU208:AW208)+('LED Curve'!$D$14*(W208/$W$5)^3+'LED Curve'!$D$15*(W208/$W$5)^2+'LED Curve'!$D$16*(W208/$W$5)^1+'LED Curve'!$D$17)*$AC$5+((R$5-4)*Design!C$18)),0,         ('LED Curve'!$D$14*(W208/$W$5)^3+'LED Curve'!$D$15*(W208/$W$5)^2+'LED Curve'!$D$16*(W208/$W$5)^1+'LED Curve'!$D$17)*$AC$5))</f>
        <v>0</v>
      </c>
      <c r="AY208" s="59">
        <f>IF(AX208=0,0,IF(E208&lt;(SUM(AU208:AX208)+ ('LED Curve'!$D$14*(W208/$W$6)^3+'LED Curve'!$D$15*(W208/$W$6)^2+'LED Curve'!$D$16*(W208/$W$6)^1+'LED Curve'!$D$17)*$AC$6+((R$5-5)*Design!C$18)),0,         ('LED Curve'!$D$14*(W208/$W$6)^3+'LED Curve'!$D$15*(W208/$W$6)^2+'LED Curve'!$D$16*(W208/$W$6)^1+'LED Curve'!$D$17)*$AC$6))</f>
        <v>0</v>
      </c>
      <c r="AZ208" s="59">
        <f>IF(AY208=0,0,IF(E208&lt;(SUM(AU208:AY208)+('LED Curve'!$D$14*(W208/$Z$2)^3+'LED Curve'!$D$15*(W208/$Z$2)^2+'LED Curve'!$D$16*(W208/$Z$2)^1+'LED Curve'!$D$17)*$AE$2+((R$5-6)*Design!C$18)),0,         ('LED Curve'!$D$14*(W208/$Z$2)^3+'LED Curve'!$D$15*(W208/$Z$2)^2+'LED Curve'!$D$16*(W208/$Z$2)^1+'LED Curve'!$D$17)*$AE$2))</f>
        <v>0</v>
      </c>
      <c r="BA208" s="59">
        <f>IF(AZ208=0,0,IF(E208&lt;(SUM(AU208:AZ208)+('LED Curve'!$D$14*(W208/$Z$3)^3+'LED Curve'!$D$15*(W208/$Z$3)^2+'LED Curve'!$D$16*(W208/$Z$3)^1+'LED Curve'!$D$17)*$AE$3+((R$5-7)*Design!C$18)),0,         ('LED Curve'!$D$14*(W208/$Z$3)^3+'LED Curve'!$D$15*(W208/$Z$3)^2+'LED Curve'!$D$16*(W208/$Z$3)^1+'LED Curve'!$D$17)*$AE$3))</f>
        <v>0</v>
      </c>
      <c r="BB208" s="59">
        <f>IF(BA208=0,0,IF(E208&lt;(SUM(AU208:BA208)+('LED Curve'!$D$14*(W208/$Z$4)^3+'LED Curve'!$D$15*(W208/$Z$4)^2+'LED Curve'!$D$16*(W208/$Z$4)^1+'LED Curve'!$D$17)*$AE$4+((R$5-8)*Design!C$18)),0,         ('LED Curve'!$D$14*(W208/$Z$4)^3+'LED Curve'!$D$15*(W208/$Z$4)^2+'LED Curve'!$D$16*(W208/$Z$4)^1+'LED Curve'!$D$17)*$AE$4))</f>
        <v>0</v>
      </c>
      <c r="BC208" s="59">
        <f>IF(BB208=0,0,IF(E208&lt;(SUM(AU208:BB208)+('LED Curve'!$D$14*(W208/$Z$5)^3+'LED Curve'!$D$15*(W208/$Z$5)^2+'LED Curve'!$D$16*(W208/$Z$5)^1+'LED Curve'!$D$17)*$AE$5+((R$5-9)*Design!C$18)),0,         ('LED Curve'!$D$14*(W208/$Z$5)^3+'LED Curve'!$D$15*(W208/$Z$5)^2+'LED Curve'!$D$16*(W208/$Z$5)^1+'LED Curve'!$D$17)*$AE$5))</f>
        <v>0</v>
      </c>
      <c r="BD208" s="59">
        <f>IF(BC208=0,0,IF(E208&lt;(SUM(AU208:BC208)+('LED Curve'!$D$14*(W208/$Z$6)^3+'LED Curve'!$D$15*(W208/$Z$6)^2+'LED Curve'!$D$16*(W208/$Z$6)^1+'LED Curve'!$D$17)*$AE$6+((R$5-10)*Design!C$18)),0,         ('LED Curve'!$D$14*(W208/$Z$6)^3+'LED Curve'!$D$15*(W208/$Z$6)^2+'LED Curve'!$D$16*(W208/$Z$6)^1+'LED Curve'!$D$17)*$AE$6))</f>
        <v>0</v>
      </c>
      <c r="BE208">
        <f t="shared" si="382"/>
        <v>91.071076342730038</v>
      </c>
      <c r="BF208" s="64">
        <f t="shared" si="348"/>
        <v>177.79118135014835</v>
      </c>
      <c r="BG208" s="64">
        <f t="shared" si="349"/>
        <v>177.79118135014835</v>
      </c>
      <c r="BH208" s="64">
        <f t="shared" si="350"/>
        <v>0</v>
      </c>
      <c r="BI208" s="64">
        <f t="shared" si="351"/>
        <v>0</v>
      </c>
      <c r="BJ208" s="64">
        <f t="shared" si="352"/>
        <v>0</v>
      </c>
      <c r="BK208" s="64">
        <f t="shared" si="353"/>
        <v>0</v>
      </c>
      <c r="BL208" s="64">
        <f t="shared" si="354"/>
        <v>0</v>
      </c>
      <c r="BM208" s="64">
        <f t="shared" si="355"/>
        <v>0</v>
      </c>
      <c r="BN208" s="64">
        <f t="shared" si="356"/>
        <v>0</v>
      </c>
      <c r="BO208" s="64">
        <f t="shared" si="357"/>
        <v>0</v>
      </c>
      <c r="BQ208" s="67">
        <f t="shared" si="358"/>
        <v>176.04781344074331</v>
      </c>
      <c r="BR208" s="67">
        <f t="shared" si="359"/>
        <v>176.04781344074331</v>
      </c>
      <c r="BS208" s="67">
        <f t="shared" si="360"/>
        <v>0</v>
      </c>
      <c r="BT208" s="67">
        <f t="shared" si="361"/>
        <v>0</v>
      </c>
      <c r="BU208" s="67">
        <f t="shared" si="362"/>
        <v>0</v>
      </c>
      <c r="BV208" s="67">
        <f t="shared" si="363"/>
        <v>0</v>
      </c>
      <c r="BW208" s="67">
        <f t="shared" si="364"/>
        <v>0</v>
      </c>
      <c r="BX208" s="67">
        <f t="shared" si="365"/>
        <v>0</v>
      </c>
      <c r="BY208" s="67">
        <f t="shared" si="366"/>
        <v>0</v>
      </c>
      <c r="BZ208" s="67">
        <f t="shared" si="367"/>
        <v>0</v>
      </c>
      <c r="CB208" s="70">
        <f t="shared" si="368"/>
        <v>175.03193726999345</v>
      </c>
      <c r="CC208" s="70">
        <f t="shared" si="369"/>
        <v>175.03193726999345</v>
      </c>
      <c r="CD208" s="70">
        <f t="shared" si="370"/>
        <v>0</v>
      </c>
      <c r="CE208" s="70">
        <f t="shared" si="371"/>
        <v>0</v>
      </c>
      <c r="CF208" s="70">
        <f t="shared" si="372"/>
        <v>0</v>
      </c>
      <c r="CG208" s="70">
        <f t="shared" si="373"/>
        <v>0</v>
      </c>
      <c r="CH208" s="70">
        <f t="shared" si="374"/>
        <v>0</v>
      </c>
      <c r="CI208" s="70">
        <f t="shared" si="375"/>
        <v>0</v>
      </c>
      <c r="CJ208" s="70">
        <f t="shared" si="376"/>
        <v>0</v>
      </c>
      <c r="CK208" s="70">
        <f t="shared" si="377"/>
        <v>0</v>
      </c>
      <c r="CL208">
        <f t="shared" si="383"/>
        <v>350.0638745399869</v>
      </c>
      <c r="CM208" s="64">
        <f t="shared" si="384"/>
        <v>177.79118135014835</v>
      </c>
      <c r="CN208" s="64">
        <f t="shared" si="385"/>
        <v>177.79118135014835</v>
      </c>
      <c r="CO208" s="64">
        <f t="shared" si="386"/>
        <v>0</v>
      </c>
      <c r="CP208" s="64">
        <f t="shared" si="387"/>
        <v>0</v>
      </c>
      <c r="CQ208" s="64">
        <f t="shared" si="388"/>
        <v>0</v>
      </c>
      <c r="CR208" s="64">
        <f t="shared" si="389"/>
        <v>0</v>
      </c>
      <c r="CS208" s="64">
        <f t="shared" si="390"/>
        <v>0</v>
      </c>
      <c r="CT208" s="64">
        <f t="shared" si="391"/>
        <v>0</v>
      </c>
      <c r="CU208" s="64">
        <f t="shared" si="392"/>
        <v>0</v>
      </c>
      <c r="CV208" s="64">
        <f t="shared" si="393"/>
        <v>0</v>
      </c>
      <c r="CX208" s="103">
        <f t="shared" si="394"/>
        <v>176.04781344074331</v>
      </c>
      <c r="CY208" s="103">
        <f t="shared" si="395"/>
        <v>176.04781344074331</v>
      </c>
      <c r="CZ208" s="103">
        <f t="shared" si="396"/>
        <v>0</v>
      </c>
      <c r="DA208" s="103">
        <f t="shared" si="397"/>
        <v>0</v>
      </c>
      <c r="DB208" s="103">
        <f t="shared" si="398"/>
        <v>0</v>
      </c>
      <c r="DC208" s="103">
        <f t="shared" si="399"/>
        <v>0</v>
      </c>
      <c r="DD208" s="103">
        <f t="shared" si="400"/>
        <v>0</v>
      </c>
      <c r="DE208" s="103">
        <f t="shared" si="401"/>
        <v>0</v>
      </c>
      <c r="DF208" s="103">
        <f t="shared" si="402"/>
        <v>0</v>
      </c>
      <c r="DG208" s="103">
        <f t="shared" si="403"/>
        <v>0</v>
      </c>
      <c r="DI208" s="70">
        <f t="shared" si="404"/>
        <v>175.03193726999345</v>
      </c>
      <c r="DJ208" s="70">
        <f t="shared" si="405"/>
        <v>175.03193726999345</v>
      </c>
      <c r="DK208" s="70">
        <f t="shared" si="406"/>
        <v>0</v>
      </c>
      <c r="DL208" s="70">
        <f t="shared" si="407"/>
        <v>0</v>
      </c>
      <c r="DM208" s="70">
        <f t="shared" si="408"/>
        <v>0</v>
      </c>
      <c r="DN208" s="70">
        <f t="shared" si="409"/>
        <v>0</v>
      </c>
      <c r="DO208" s="70">
        <f t="shared" si="410"/>
        <v>0</v>
      </c>
      <c r="DP208" s="70">
        <f t="shared" si="411"/>
        <v>0</v>
      </c>
      <c r="DQ208" s="70">
        <f t="shared" si="412"/>
        <v>0</v>
      </c>
      <c r="DR208" s="70">
        <f t="shared" si="413"/>
        <v>0</v>
      </c>
      <c r="DT208">
        <f t="shared" si="414"/>
        <v>17.73895807138511</v>
      </c>
      <c r="DU208">
        <f t="shared" si="415"/>
        <v>19.544068635634009</v>
      </c>
      <c r="DV208">
        <f t="shared" si="416"/>
        <v>21.398923962332862</v>
      </c>
      <c r="DX208">
        <f t="shared" si="417"/>
        <v>1.7285762023141917</v>
      </c>
      <c r="DY208">
        <f t="shared" si="418"/>
        <v>1.7443144873597027</v>
      </c>
      <c r="DZ208">
        <f t="shared" si="419"/>
        <v>1.7624189385287661</v>
      </c>
      <c r="EB208">
        <f t="shared" si="420"/>
        <v>4.6355142747938611</v>
      </c>
      <c r="EC208">
        <f t="shared" si="421"/>
        <v>11.588785686984654</v>
      </c>
      <c r="ED208">
        <f t="shared" si="422"/>
        <v>0</v>
      </c>
      <c r="EE208">
        <f t="shared" si="423"/>
        <v>0</v>
      </c>
      <c r="EF208">
        <f t="shared" si="424"/>
        <v>0</v>
      </c>
      <c r="EG208">
        <f t="shared" si="425"/>
        <v>0</v>
      </c>
      <c r="EH208">
        <f t="shared" si="426"/>
        <v>0</v>
      </c>
      <c r="EI208">
        <f t="shared" si="427"/>
        <v>0</v>
      </c>
      <c r="EJ208">
        <f t="shared" si="428"/>
        <v>0</v>
      </c>
      <c r="EK208">
        <f t="shared" si="429"/>
        <v>0</v>
      </c>
      <c r="EM208">
        <f t="shared" si="430"/>
        <v>4.5842436268217712</v>
      </c>
      <c r="EN208">
        <f t="shared" si="431"/>
        <v>11.460609067054428</v>
      </c>
      <c r="EO208">
        <f t="shared" si="432"/>
        <v>0</v>
      </c>
      <c r="EP208">
        <f t="shared" si="433"/>
        <v>0</v>
      </c>
      <c r="EQ208">
        <f t="shared" si="434"/>
        <v>0</v>
      </c>
      <c r="ER208">
        <f t="shared" si="435"/>
        <v>0</v>
      </c>
      <c r="ES208">
        <f t="shared" si="436"/>
        <v>0</v>
      </c>
      <c r="ET208">
        <f t="shared" si="437"/>
        <v>0</v>
      </c>
      <c r="EU208">
        <f t="shared" si="438"/>
        <v>0</v>
      </c>
      <c r="EV208">
        <f t="shared" si="439"/>
        <v>0</v>
      </c>
      <c r="EX208">
        <f t="shared" si="440"/>
        <v>4.5543848347232885</v>
      </c>
      <c r="EY208">
        <f t="shared" si="441"/>
        <v>11.38596208680822</v>
      </c>
      <c r="EZ208">
        <f t="shared" si="442"/>
        <v>0</v>
      </c>
      <c r="FA208">
        <f t="shared" si="443"/>
        <v>0</v>
      </c>
      <c r="FB208">
        <f t="shared" si="444"/>
        <v>0</v>
      </c>
      <c r="FC208">
        <f t="shared" si="445"/>
        <v>0</v>
      </c>
      <c r="FD208">
        <f t="shared" si="446"/>
        <v>0</v>
      </c>
      <c r="FE208">
        <f t="shared" si="447"/>
        <v>0</v>
      </c>
      <c r="FF208">
        <f t="shared" si="448"/>
        <v>0</v>
      </c>
      <c r="FG208">
        <f t="shared" si="449"/>
        <v>0</v>
      </c>
      <c r="FJ208">
        <f>IF($W$2=0,0,IF(BF208&lt;=0,0,('LED Curve'!$D$19*(BF208/$W$2)^3+'LED Curve'!$D$20*(BF208/$W$2)^2+'LED Curve'!$D$21*(BF208/$W$2)^1+'LED Curve'!$D$22)*$AC$2*$W$2))</f>
        <v>661.78122377245904</v>
      </c>
      <c r="FK208">
        <f>IF($W$3=0,0,IF(BG208&lt;=0,0,('LED Curve'!$D$19*(BG208/$W$3)^3+'LED Curve'!$D$20*(BG208/$W$3)^2+'LED Curve'!$D$21*(BG208/$W$3)^1+'LED Curve'!$D$22)*$AC$3*$W$3))</f>
        <v>1654.4530594311477</v>
      </c>
      <c r="FL208">
        <f>IF($W$4=0,0,IF(BH208&lt;=0,0,('LED Curve'!$D$19*(BH208/$W$4)^3+'LED Curve'!$D$20*(BH208/$W$4)^2+'LED Curve'!$D$21*(BH208/$W$4)^1+'LED Curve'!$D$22)*$AC$4*$W$4))</f>
        <v>0</v>
      </c>
      <c r="FM208">
        <f>IF($W$5=0,0,IF(BI208&lt;=0,0,('LED Curve'!$D$19*(BI208/$W$5)^3+'LED Curve'!$D$20*(BI208/$W$5)^2+'LED Curve'!$D$21*(BI208/$W$5)^1+'LED Curve'!$D$22)*$AC$5*$W$5))</f>
        <v>0</v>
      </c>
      <c r="FN208">
        <f>IF($W$6=0,0,IF(BJ208&lt;=0,0,('LED Curve'!$D$19*(BJ208/$W$6)^3+'LED Curve'!$D$20*(BJ208/$W$6)^2+'LED Curve'!$D$21*(BJ208/$W$6)^1+'LED Curve'!$D$22)*$AC$6*$W$6))</f>
        <v>0</v>
      </c>
      <c r="FO208">
        <f>IF($Z$2=0,0,IF(BK208&lt;=0,0,('LED Curve'!$D$19*(BK208/$Z$2)^3+'LED Curve'!$D$20*(BK208/$Z$2)^2+'LED Curve'!$D$21*(BK208/$Z$2)^1+'LED Curve'!$D$22)*$AE$2*$Z$2))</f>
        <v>0</v>
      </c>
      <c r="FP208">
        <f>IF($Z$3=0,0,IF(BL208&lt;=0,0,('LED Curve'!$D$19*(BL208/$Z$3)^3+'LED Curve'!$D$20*(BL208/$Z$3)^2+'LED Curve'!$D$21*(BL208/$Z$3)^1+'LED Curve'!$D$22)*$AE$3*$Z$3))</f>
        <v>0</v>
      </c>
      <c r="FQ208">
        <f>IF($Z$4=0,0,IF(BM208&lt;=0,0,('LED Curve'!$D$19*(BM208/$Z$4)^3+'LED Curve'!$D$20*(BM208/$Z$4)^2+'LED Curve'!$D$21*(BM208/$Z$4)^1+'LED Curve'!$D$22)*$AE$4*$Z$4))</f>
        <v>0</v>
      </c>
      <c r="FR208">
        <f>IF($Z$5=0,0,IF(BN208&lt;=0,0,('LED Curve'!$D$19*(BN208/$Z$5)^3+'LED Curve'!$D$20*(BN208/$Z$5)^2+'LED Curve'!$D$21*(BN208/$Z$5)^1+'LED Curve'!$D$22)*$AE$5*$Z$5))</f>
        <v>0</v>
      </c>
      <c r="FS208">
        <f>IF($Z$6=0,0,IF(BO208&lt;=0,0,('LED Curve'!$D$19*(BO208/$Z$6)^3+'LED Curve'!$D$20*(BO208/$Z$6)^2+'LED Curve'!$D$21*(BO208/$Z$6)^1+'LED Curve'!$D$22)*$AE$6*$Z$6))</f>
        <v>0</v>
      </c>
      <c r="FU208">
        <f>IF($W$2=0,0,IF(BQ208&lt;=0,0,('LED Curve'!$D$19*(BQ208/$W$2)^3+'LED Curve'!$D$20*(BQ208/$W$2)^2+'LED Curve'!$D$21*(BQ208/$W$2)^1+'LED Curve'!$D$22)*$AC$2*$W$2))</f>
        <v>656.65823601474119</v>
      </c>
      <c r="FV208">
        <f>IF($W$3=0,0,IF(BR208&lt;=0,0,('LED Curve'!$D$19*(BR208/$W$3)^3+'LED Curve'!$D$20*(BR208/$W$3)^2+'LED Curve'!$D$21*(BR208/$W$3)^1+'LED Curve'!$D$22)*$AC$3*$W$3))</f>
        <v>1641.645590036853</v>
      </c>
      <c r="FW208">
        <f>IF($W$4=0,0,IF(BS208&lt;=0,0,('LED Curve'!$D$19*(BS208/$W$4)^3+'LED Curve'!$D$20*(BS208/$W$4)^2+'LED Curve'!$D$21*(BS208/$W$4)^1+'LED Curve'!$D$22)*$AC$4*$W$4))</f>
        <v>0</v>
      </c>
      <c r="FX208">
        <f>IF($W$5=0,0,IF(BT208&lt;=0,0,('LED Curve'!$D$19*(BT208/$W$5)^3+'LED Curve'!$D$20*(BT208/$W$5)^2+'LED Curve'!$D$21*(BT208/$W$5)^1+'LED Curve'!$D$22)*$AC$5*$W$5))</f>
        <v>0</v>
      </c>
      <c r="FY208">
        <f>IF($W$6=0,0,IF(BU208&lt;=0,0,('LED Curve'!$D$19*(BU208/$W$6)^3+'LED Curve'!$D$20*(BU208/$W$6)^2+'LED Curve'!$D$21*(BU208/$W$6)^1+'LED Curve'!$D$22)*$AC$6*$W$6))</f>
        <v>0</v>
      </c>
      <c r="FZ208">
        <f>IF($Z$2=0,0,IF(BV208&lt;=0,0,('LED Curve'!$D$19*(BV208/$Z$2)^3+'LED Curve'!$D$20*(BV208/$Z$2)^2+'LED Curve'!$D$21*(BV208/$Z$2)^1+'LED Curve'!$D$22)*$AE$2*$Z$2))</f>
        <v>0</v>
      </c>
      <c r="GA208">
        <f>IF($Z$3=0,0,IF(BW208&lt;=0,0,('LED Curve'!$D$19*(BW208/$Z$3)^3+'LED Curve'!$D$20*(BW208/$Z$3)^2+'LED Curve'!$D$21*(BW208/$Z$3)^1+'LED Curve'!$D$22)*$AE$3*$Z$3))</f>
        <v>0</v>
      </c>
      <c r="GB208">
        <f>IF($Z$4=0,0,IF(BX208&lt;=0,0,('LED Curve'!$D$19*(BX208/$Z$4)^3+'LED Curve'!$D$20*(BX208/$Z$4)^2+'LED Curve'!$D$21*(BX208/$Z$4)^1+'LED Curve'!$D$22)*$AE$4*$Z$4))</f>
        <v>0</v>
      </c>
      <c r="GC208">
        <f>IF($Z$5=0,0,IF(BY208&lt;=0,0,('LED Curve'!$D$19*(BY208/$Z$5)^3+'LED Curve'!$D$20*(BY208/$Z$5)^2+'LED Curve'!$D$21*(BY208/$Z$5)^1+'LED Curve'!$D$22)*$AE$5*$Z$5))</f>
        <v>0</v>
      </c>
      <c r="GD208">
        <f>IF($Z$6=0,0,IF(BZ208&lt;=0,0,('LED Curve'!$D$19*(BZ208/$Z$6)^3+'LED Curve'!$D$20*(BZ208/$Z$6)^2+'LED Curve'!$D$21*(BZ208/$Z$6)^1+'LED Curve'!$D$22)*$AE$6*$Z$6))</f>
        <v>0</v>
      </c>
      <c r="GF208">
        <f>IF($W$2=0,0,IF(CB208&lt;=0,0,('LED Curve'!$D$19*(CB208/$W$2)^3+'LED Curve'!$D$20*(CB208/$W$2)^2+'LED Curve'!$D$21*(CB208/$W$2)^1+'LED Curve'!$D$22)*$AC$2*$W$2))</f>
        <v>653.65677422380429</v>
      </c>
      <c r="GG208">
        <f>IF($W$3=0,0,IF(CC208&lt;=0,0,('LED Curve'!$D$19*(CC208/$W$3)^3+'LED Curve'!$D$20*(CC208/$W$3)^2+'LED Curve'!$D$21*(CC208/$W$3)^1+'LED Curve'!$D$22)*$AC$3*$W$3))</f>
        <v>1634.1419355595108</v>
      </c>
      <c r="GH208">
        <f>IF($W$4=0,0,IF(CD208&lt;=0,0,('LED Curve'!$D$19*(CD208/$W$4)^3+'LED Curve'!$D$20*(CD208/$W$4)^2+'LED Curve'!$D$21*(CD208/$W$4)^1+'LED Curve'!$D$22)*$AC$4*$W$4))</f>
        <v>0</v>
      </c>
      <c r="GI208">
        <f>IF($W$5=0,0,IF(CE208&lt;=0,0,('LED Curve'!$D$19*(CE208/$W$5)^3+'LED Curve'!$D$20*(CE208/$W$5)^2+'LED Curve'!$D$21*(CE208/$W$5)^1+'LED Curve'!$D$22)*$AC$5*$W$5))</f>
        <v>0</v>
      </c>
      <c r="GJ208">
        <f>IF($W$6=0,0,IF(CF208&lt;=0,0,('LED Curve'!$D$19*(CF208/$W$6)^3+'LED Curve'!$D$20*(CF208/$W$6)^2+'LED Curve'!$D$21*(CF208/$W$6)^1+'LED Curve'!$D$22)*$AC$6*$W$6))</f>
        <v>0</v>
      </c>
      <c r="GK208">
        <f>IF($Z$2=0,0,IF(CG208&lt;=0,0,('LED Curve'!$D$19*(CG208/$Z$2)^3+'LED Curve'!$D$20*(CG208/$Z$2)^2+'LED Curve'!$D$21*(CG208/$Z$2)^1+'LED Curve'!$D$22)*$AE$2*$Z$2))</f>
        <v>0</v>
      </c>
      <c r="GL208">
        <f>IF($Z$3=0,0,IF(CH208&lt;=0,0,('LED Curve'!$D$19*(CH208/$Z$3)^3+'LED Curve'!$D$20*(CH208/$Z$3)^2+'LED Curve'!$D$21*(CH208/$Z$3)^1+'LED Curve'!$D$22)*$AE$3*$Z$3))</f>
        <v>0</v>
      </c>
      <c r="GM208">
        <f>IF($Z$4=0,0,IF(CI208&lt;=0,0,('LED Curve'!$D$19*(CI208/$Z$4)^3+'LED Curve'!$D$20*(CI208/$Z$4)^2+'LED Curve'!$D$21*(CI208/$Z$4)^1+'LED Curve'!$D$22)*$AE$4*$Z$4))</f>
        <v>0</v>
      </c>
      <c r="GN208">
        <f>IF($Z$5=0,0,IF(CJ208&lt;=0,0,('LED Curve'!$D$19*(CJ208/$Z$5)^3+'LED Curve'!$D$20*(CJ208/$Z$5)^2+'LED Curve'!$D$21*(CJ208/$Z$5)^1+'LED Curve'!$D$22)*$AE$5*$Z$5))</f>
        <v>0</v>
      </c>
      <c r="GO208">
        <f>IF($Z$6=0,0,IF(CK208&lt;=0,0,('LED Curve'!$D$19*(CK208/$Z$6)^3+'LED Curve'!$D$20*(CK208/$Z$6)^2+'LED Curve'!$D$21*(CK208/$Z$6)^1+'LED Curve'!$D$22)*$AE$6*$Z$6))</f>
        <v>0</v>
      </c>
      <c r="GQ208">
        <f t="shared" si="450"/>
        <v>2316.2342832036065</v>
      </c>
      <c r="GR208">
        <f t="shared" si="378"/>
        <v>551.33839778602851</v>
      </c>
      <c r="GS208">
        <f t="shared" si="451"/>
        <v>2298.3038260515941</v>
      </c>
      <c r="GT208">
        <f t="shared" si="379"/>
        <v>0</v>
      </c>
      <c r="GU208">
        <f t="shared" si="452"/>
        <v>2287.7987097833152</v>
      </c>
      <c r="GV208">
        <f t="shared" si="380"/>
        <v>0</v>
      </c>
    </row>
    <row r="209" spans="1:204" ht="16.899999999999999">
      <c r="A209">
        <v>198</v>
      </c>
      <c r="B209">
        <f t="shared" si="341"/>
        <v>6.4453124999999997E-3</v>
      </c>
      <c r="C209" s="50">
        <f t="shared" si="342"/>
        <v>98.362396452534497</v>
      </c>
      <c r="D209" s="50">
        <f t="shared" si="343"/>
        <v>109.44710716948276</v>
      </c>
      <c r="E209" s="50">
        <f t="shared" si="344"/>
        <v>120.53181788643104</v>
      </c>
      <c r="G209" s="52">
        <f t="shared" si="345"/>
        <v>1.5613078801989602</v>
      </c>
      <c r="H209" s="52">
        <f t="shared" si="346"/>
        <v>1.7372556693568693</v>
      </c>
      <c r="I209" s="52">
        <f t="shared" si="347"/>
        <v>1.9132034585147784</v>
      </c>
      <c r="J209" s="52">
        <f>IF(C209&lt;Calculation!D$19,0,G209)</f>
        <v>1.5613078801989602</v>
      </c>
      <c r="K209" s="52">
        <f>IF(D209&lt;Calculation!D$19,0,H209)</f>
        <v>1.7372556693568693</v>
      </c>
      <c r="L209" s="52">
        <f>IF(E209&lt;Calculation!D$19,0,I209)</f>
        <v>1.9132034585147784</v>
      </c>
      <c r="M209" s="52">
        <f>IF(IF(C209&lt;Calculation!D$19,0,C209*(R$3/(R$2+R$3)))&gt;0,$H$2*SIN(2*PI()*$E$2*B209)+$H$5,0)</f>
        <v>1.577712374690333</v>
      </c>
      <c r="N209" s="52">
        <f>IF(IF(D209&lt;Calculation!D$19,0,D209*(R$3/(R$2+R$3)))&gt;0,$J$2*SIN(2*PI()*$E$2*B209)+$J$5,0)</f>
        <v>1.5595322571211319</v>
      </c>
      <c r="O209" s="52">
        <f>IF(IF(E209&lt;Calculation!D$19,0,E209*(R$3/(R$2+R$3)))&gt;0,$L$2*SIN(2*PI()*$E$2*B209)+$L$5,0)</f>
        <v>1.5478995651998275</v>
      </c>
      <c r="Q209" s="55">
        <f>(M209/Design!C$43)*10^3</f>
        <v>175.30137496559257</v>
      </c>
      <c r="R209" s="55">
        <f>(N209/Design!C$43)*10^3</f>
        <v>173.28136190234801</v>
      </c>
      <c r="S209" s="55">
        <f>(O209/Design!C$43)*10^3</f>
        <v>171.98884057775862</v>
      </c>
      <c r="U209" s="55">
        <f>(($H$2*SIN(2*PI()*$E$2*B209)+$H$5)/Design!C$43)*10^3</f>
        <v>175.30137496559257</v>
      </c>
      <c r="V209" s="55">
        <f>(($J$2*SIN(2*PI()*$E$2*B209)+$J$5)/Design!C$43)*10^3</f>
        <v>173.28136190234801</v>
      </c>
      <c r="W209" s="55">
        <f>(($L$2*SIN(2*PI()*$E$2*B209)+$L$5)/Design!C$43)*10^3</f>
        <v>171.98884057775862</v>
      </c>
      <c r="Y209" s="99">
        <f>IF(C209&lt;('LED Curve'!$D$14*(U209/$W$2)^3+'LED Curve'!$D$15*(U209/$W$2)^2+'LED Curve'!$D$16*(U209/$W$2)^1+'LED Curve'!$D$17)*$AC$2+((R$5-1)*Design!C$18),0,         ('LED Curve'!$D$14*(U209/$W$2)^3+'LED Curve'!$D$15*(U209/$W$2)^2+'LED Curve'!$D$16*(U209/$W$2)^1+'LED Curve'!$D$17)*$AC$2)</f>
        <v>26.025482723315466</v>
      </c>
      <c r="Z209" s="99">
        <f>IF(Y209=0,0,IF(C209&lt;Y209+('LED Curve'!$D$14*(U209/$W$3)^3+'LED Curve'!$D$15*(U209/$W$3)^2+'LED Curve'!$D$16*(U209/$W$3)^1+'LED Curve'!$D$17)*$AC$3+((R$5-2)*Design!C$18),0,         ('LED Curve'!$D$14*(U209/$W$3)^3+'LED Curve'!$D$15*(U209/$W$3)^2+'LED Curve'!$D$16*(U209/$W$3)^1+'LED Curve'!$D$17)*$AC$3))</f>
        <v>65.063706808288671</v>
      </c>
      <c r="AA209" s="99">
        <f>IF(Z209=0,0,IF(C209&lt;(SUM(Y209:Z209)+('LED Curve'!$D$14*(U209/$W$4)^3+'LED Curve'!$D$15*(U209/$W$4)^2+'LED Curve'!$D$16*(U209/$W$4)^1+'LED Curve'!$D$17)*$AC$4+((R$5-3)*Design!C$18)),0,         ('LED Curve'!$D$14*(U209/$W$4)^3+'LED Curve'!$D$15*(U209/$W$4)^2+'LED Curve'!$D$16*(U209/$W$4)^1+'LED Curve'!$D$17)*$AC$4))</f>
        <v>0</v>
      </c>
      <c r="AB209" s="99">
        <f>IF(AA209=0,0,IF(C209&lt;(SUM(Y209:AA209)+('LED Curve'!$D$14*(U209/$W$5)^3+'LED Curve'!$D$15*(U209/$W$5)^2+'LED Curve'!$D$16*(U209/$W$5)^1+'LED Curve'!$D$17)*$AC$5+((R$5-4)*Design!C$18)),0,         ('LED Curve'!$D$14*(U209/$W$5)^3+'LED Curve'!$D$15*(U209/$W$5)^2+'LED Curve'!$D$16*(U209/$W$5)^1+'LED Curve'!$D$17)*$AC$5))</f>
        <v>0</v>
      </c>
      <c r="AC209" s="99">
        <f>IF(AB209=0,0,IF(C209&lt;(SUM(Y209:AB209)+ ('LED Curve'!$D$14*(U209/$W$6)^3+'LED Curve'!$D$15*(U209/$W$6)^2+'LED Curve'!$D$16*(U209/$W$6)^1+'LED Curve'!$D$17)*$AC$6+((R$5-5)*Design!C$18)),0,         ('LED Curve'!$D$14*(U209/$W$6)^3+'LED Curve'!$D$15*(U209/$W$6)^2+'LED Curve'!$D$16*(U209/$W$6)^1+'LED Curve'!$D$17)*$AC$6))</f>
        <v>0</v>
      </c>
      <c r="AD209" s="99">
        <f>IF(AC209=0,0,IF(C209&lt;(SUM(Y209:AC209)+('LED Curve'!$D$14*(U209/$Z$2)^3+'LED Curve'!$D$15*(U209/$Z$2)^2+'LED Curve'!$D$16*(U209/$Z$2)^1+'LED Curve'!$D$17)*$AE$2+((R$5-6)*Design!C$18)),0,         ('LED Curve'!$D$14*(U209/$Z$2)^3+'LED Curve'!$D$15*(U209/$Z$2)^2+'LED Curve'!$D$16*(U209/$Z$2)^1+'LED Curve'!$D$17)*$AE$2))</f>
        <v>0</v>
      </c>
      <c r="AE209" s="99">
        <f>IF(AD209=0,0,IF(C209&lt;(SUM(Y209:AD209)+('LED Curve'!$D$14*(U209/$Z$3)^3+'LED Curve'!$D$15*(U209/$Z$3)^2+'LED Curve'!$D$16*(U209/$Z$3)^1+'LED Curve'!$D$17)*$AE$3+((R$5-7)*Design!C$18)),0,         ('LED Curve'!$D$14*(U209/$Z$3)^3+'LED Curve'!$D$15*(U209/$Z$3)^2+'LED Curve'!$D$16*(U209/$Z$3)^1+'LED Curve'!$D$17)*$AE$3))</f>
        <v>0</v>
      </c>
      <c r="AF209" s="99">
        <f>IF(AE209=0,0,IF(C209&lt;(SUM(Y209:AE209)+('LED Curve'!$D$14*(U209/$Z$4)^3+'LED Curve'!$D$15*(U209/$Z$4)^2+'LED Curve'!$D$16*(U209/$Z$4)^1+'LED Curve'!$D$17)*$AE$4+((R$5-8)*Design!C$18)),0,         ('LED Curve'!$D$14*(U209/$Z$4)^3+'LED Curve'!$D$15*(U209/$Z$4)^2+'LED Curve'!$D$16*(U209/$Z$4)^1+'LED Curve'!$D$17)*$AE$4))</f>
        <v>0</v>
      </c>
      <c r="AG209" s="99">
        <f>IF(AF209=0,0,IF(C209&lt;(SUM(Y209:AF209)+('LED Curve'!$D$14*(U209/$Z$5)^3+'LED Curve'!$D$15*(U209/$Z$5)^2+'LED Curve'!$D$16*(U209/$Z$5)^1+'LED Curve'!$D$17)*$AE$5+((R$5-9)*Design!C$18)),0,         ('LED Curve'!$D$14*(U209/$Z$5)^3+'LED Curve'!$D$15*(U209/$Z$5)^2+'LED Curve'!$D$16*(U209/$Z$5)^1+'LED Curve'!$D$17)*$AE$5))</f>
        <v>0</v>
      </c>
      <c r="AH209" s="99">
        <f>IF(AG209=0,0,IF(C209&lt;(SUM(Y209:AG209)+('LED Curve'!$D$14*(U209/$Z$6)^3+'LED Curve'!$D$15*(U209/$Z$6)^2+'LED Curve'!$D$16*(U209/$Z$6)^1+'LED Curve'!$D$17)*$AE$6+((R$5-10)*Design!C$18)),0,         ('LED Curve'!$D$14*(U209/$Z$6)^3+'LED Curve'!$D$15*(U209/$Z$6)^2+'LED Curve'!$D$16*(U209/$Z$6)^1+'LED Curve'!$D$17)*$AE$6))</f>
        <v>0</v>
      </c>
      <c r="AI209">
        <f t="shared" si="381"/>
        <v>91.089189531604134</v>
      </c>
      <c r="AJ209" s="57">
        <f>IF(D209&lt;('LED Curve'!$D$14*(V209/$W$2)^3+'LED Curve'!$D$15*(V209/$W$2)^2+'LED Curve'!$D$16*(V209/$W$2)^1+'LED Curve'!$D$17)*$AC$2+((R$5-1)*Design!C$18),0,         ('LED Curve'!$D$14*(V209/$W$2)^3+'LED Curve'!$D$15*(V209/$W$2)^2+'LED Curve'!$D$16*(V209/$W$2)^1+'LED Curve'!$D$17)*$AC$2)</f>
        <v>25.986428472986216</v>
      </c>
      <c r="AK209" s="57">
        <f>IF(AJ209=0,0,IF(D209&lt;AJ209+('LED Curve'!$D$14*(V209/$W$3)^3+'LED Curve'!$D$15*(V209/$W$3)^2+'LED Curve'!$D$16*(V209/$W$3)^1+'LED Curve'!$D$17)*$AC$3+((R$5-1)*Design!C$18),0,         ('LED Curve'!$D$14*(V209/$W$3)^3+'LED Curve'!$D$15*(V209/$W$3)^2+'LED Curve'!$D$16*(V209/$W$3)^1+'LED Curve'!$D$17)*$AC$3))</f>
        <v>64.966071182465541</v>
      </c>
      <c r="AL209" s="57">
        <f>IF(AK209=0,0,IF(D209&lt;(SUM(AJ209:AK209)+('LED Curve'!$D$14*(V209/$W$4)^3+'LED Curve'!$D$15*(V209/$W$4)^2+'LED Curve'!$D$16*(V209/$W$4)^1+'LED Curve'!$D$17)*$AC$4+((R$5-1)*Design!C$18)),0,         ('LED Curve'!$D$14*(V209/$W$4)^3+'LED Curve'!$D$15*(V209/$W$4)^2+'LED Curve'!$D$16*(V209/$W$4)^1+'LED Curve'!$D$17)*$AC$4))</f>
        <v>0</v>
      </c>
      <c r="AM209" s="57">
        <f>IF(AL209=0,0,IF(D209&lt;(SUM(AJ209:AL209)+('LED Curve'!$D$14*(V209/$W$5)^3+'LED Curve'!$D$15*(V209/$W$5)^2+'LED Curve'!$D$16*(V209/$W$5)^1+'LED Curve'!$D$17)*$AC$5+((R$5-1)*Design!C$18)),0,         ('LED Curve'!$D$14*(V209/$W$5)^3+'LED Curve'!$D$15*(V209/$W$5)^2+'LED Curve'!$D$16*(V209/$W$5)^1+'LED Curve'!$D$17)*$AC$5))</f>
        <v>0</v>
      </c>
      <c r="AN209" s="57">
        <f>IF(AM209=0,0,IF(D209&lt;(SUM(AJ209:AM209)+ ('LED Curve'!$D$14*(V209/$W$6)^3+'LED Curve'!$D$15*(V209/$W$6)^2+'LED Curve'!$D$16*(V209/$W$6)^1+'LED Curve'!$D$17)*$AC$6+((R$5-1)*Design!C$18)),0,         ('LED Curve'!$D$14*(V209/$W$6)^3+'LED Curve'!$D$15*(V209/$W$6)^2+'LED Curve'!$D$16*(V209/$W$6)^1+'LED Curve'!$D$17)*$AC$6))</f>
        <v>0</v>
      </c>
      <c r="AO209" s="57">
        <f>IF(AN209=0,0,IF(D209&lt;(SUM(AJ209:AN209)+('LED Curve'!$D$14*(V209/$Z$2)^3+'LED Curve'!$D$15*(V209/$Z$2)^2+'LED Curve'!$D$16*(V209/$Z$2)^1+'LED Curve'!$D$17)*$AE$2+((R$5-1)*Design!C$18)),0,         ('LED Curve'!$D$14*(V209/$Z$2)^3+'LED Curve'!$D$15*(V209/$Z$2)^2+'LED Curve'!$D$16*(V209/$Z$2)^1+'LED Curve'!$D$17)*$AE$2))</f>
        <v>0</v>
      </c>
      <c r="AP209" s="57">
        <f>IF(AO209=0,0,IF(D209&lt;(SUM(AJ209:AO209)+('LED Curve'!$D$14*(V209/$Z$3)^3+'LED Curve'!$D$15*(V209/$Z$3)^2+'LED Curve'!$D$16*(V209/$Z$3)^1+'LED Curve'!$D$17)*$AE$3+((R$5-1)*Design!C$18)),0,         ('LED Curve'!$D$14*(V209/$Z$3)^3+'LED Curve'!$D$15*(V209/$Z$3)^2+'LED Curve'!$D$16*(V209/$Z$3)^1+'LED Curve'!$D$17)*$AE$3))</f>
        <v>0</v>
      </c>
      <c r="AQ209" s="57">
        <f>IF(AP209=0,0,IF(D209&lt;(SUM(AJ209:AP209)+('LED Curve'!$D$14*(V209/$Z$4)^3+'LED Curve'!$D$15*(V209/$Z$4)^2+'LED Curve'!$D$16*(V209/$Z$4)^1+'LED Curve'!$D$17)*$AE$4+((R$5-1)*Design!C$18)),0,         ('LED Curve'!$D$14*(V209/$Z$4)^3+'LED Curve'!$D$15*(V209/$Z$4)^2+'LED Curve'!$D$16*(V209/$Z$4)^1+'LED Curve'!$D$17)*$AE$4))</f>
        <v>0</v>
      </c>
      <c r="AR209" s="57">
        <f>IF(AQ209=0,0,IF(D209&lt;(SUM(AJ209:AQ209)+('LED Curve'!$D$14*(V209/$Z$5)^3+'LED Curve'!$D$15*(V209/$Z$5)^2+'LED Curve'!$D$16*(V209/$Z$5)^1+'LED Curve'!$D$17)*$AE$5+((R$5-1)*Design!C$18)),0,         ('LED Curve'!$D$14*(V209/$Z$5)^3+'LED Curve'!$D$15*(V209/$Z$5)^2+'LED Curve'!$D$16*(V209/$Z$5)^1+'LED Curve'!$D$17)*$AE$5))</f>
        <v>0</v>
      </c>
      <c r="AS209" s="57">
        <f>IF(AR209=0,0,IF(D209&lt;(SUM(AJ209:AR209)+('LED Curve'!$D$14*(V209/$Z$6)^3+'LED Curve'!$D$15*(V209/$Z$6)^2+'LED Curve'!$D$16*(V209/$Z$6)^1+'LED Curve'!$D$17)*$AE$6+((R$5-1)*Design!C$18)),0,         ('LED Curve'!$D$14*(V209/$Z$6)^3+'LED Curve'!$D$15*(V209/$Z$6)^2+'LED Curve'!$D$16*(V209/$Z$6)^1+'LED Curve'!$D$17)*$AE$6))</f>
        <v>0</v>
      </c>
      <c r="AU209" s="59">
        <f>IF(E209&lt;('LED Curve'!$D$14*(W209/$W$2)^3+'LED Curve'!$D$15*(W209/$W$2)^2+'LED Curve'!$D$16*(W209/$W$2)^1+'LED Curve'!$D$17)*$AC$2+((R$5-1)*Design!C$18),0,         ('LED Curve'!$D$14*(W209/$W$2)^3+'LED Curve'!$D$15*(W209/$W$2)^2+'LED Curve'!$D$16*(W209/$W$2)^1+'LED Curve'!$D$17)*$AC$2)</f>
        <v>25.961133796094714</v>
      </c>
      <c r="AV209" s="59">
        <f>IF(AU209=0,0,IF(E209&lt;AU209+('LED Curve'!$D$14*(W209/$W$3)^3+'LED Curve'!$D$15*(W209/$W$3)^2+'LED Curve'!$D$16*(W209/$W$3)^1+'LED Curve'!$D$17)*$AC$3+((R$5-2)*Design!C$18),0,         ('LED Curve'!$D$14*(W209/$W$3)^3+'LED Curve'!$D$15*(W209/$W$3)^2+'LED Curve'!$D$16*(W209/$W$3)^1+'LED Curve'!$D$17)*$AC$3))</f>
        <v>64.902834490236785</v>
      </c>
      <c r="AW209" s="59">
        <f>IF(AV209=0,0,IF(E209&lt;(SUM(AU209:AV209)+('LED Curve'!$D$14*(W209/$W$4)^3+'LED Curve'!$D$15*(W209/$W$4)^2+'LED Curve'!$D$16*(W209/$W$4)^1+'LED Curve'!$D$17)*$AC$4+((R$5-3)*Design!C$18)),0,         ('LED Curve'!$D$14*(W209/$W$4)^3+'LED Curve'!$D$15*(W209/$W$4)^2+'LED Curve'!$D$16*(W209/$W$4)^1+'LED Curve'!$D$17)*$AC$4))</f>
        <v>0</v>
      </c>
      <c r="AX209" s="59">
        <f>IF(AW209=0,0,IF(E209&lt;(SUM(AU209:AW209)+('LED Curve'!$D$14*(W209/$W$5)^3+'LED Curve'!$D$15*(W209/$W$5)^2+'LED Curve'!$D$16*(W209/$W$5)^1+'LED Curve'!$D$17)*$AC$5+((R$5-4)*Design!C$18)),0,         ('LED Curve'!$D$14*(W209/$W$5)^3+'LED Curve'!$D$15*(W209/$W$5)^2+'LED Curve'!$D$16*(W209/$W$5)^1+'LED Curve'!$D$17)*$AC$5))</f>
        <v>0</v>
      </c>
      <c r="AY209" s="59">
        <f>IF(AX209=0,0,IF(E209&lt;(SUM(AU209:AX209)+ ('LED Curve'!$D$14*(W209/$W$6)^3+'LED Curve'!$D$15*(W209/$W$6)^2+'LED Curve'!$D$16*(W209/$W$6)^1+'LED Curve'!$D$17)*$AC$6+((R$5-5)*Design!C$18)),0,         ('LED Curve'!$D$14*(W209/$W$6)^3+'LED Curve'!$D$15*(W209/$W$6)^2+'LED Curve'!$D$16*(W209/$W$6)^1+'LED Curve'!$D$17)*$AC$6))</f>
        <v>0</v>
      </c>
      <c r="AZ209" s="59">
        <f>IF(AY209=0,0,IF(E209&lt;(SUM(AU209:AY209)+('LED Curve'!$D$14*(W209/$Z$2)^3+'LED Curve'!$D$15*(W209/$Z$2)^2+'LED Curve'!$D$16*(W209/$Z$2)^1+'LED Curve'!$D$17)*$AE$2+((R$5-6)*Design!C$18)),0,         ('LED Curve'!$D$14*(W209/$Z$2)^3+'LED Curve'!$D$15*(W209/$Z$2)^2+'LED Curve'!$D$16*(W209/$Z$2)^1+'LED Curve'!$D$17)*$AE$2))</f>
        <v>0</v>
      </c>
      <c r="BA209" s="59">
        <f>IF(AZ209=0,0,IF(E209&lt;(SUM(AU209:AZ209)+('LED Curve'!$D$14*(W209/$Z$3)^3+'LED Curve'!$D$15*(W209/$Z$3)^2+'LED Curve'!$D$16*(W209/$Z$3)^1+'LED Curve'!$D$17)*$AE$3+((R$5-7)*Design!C$18)),0,         ('LED Curve'!$D$14*(W209/$Z$3)^3+'LED Curve'!$D$15*(W209/$Z$3)^2+'LED Curve'!$D$16*(W209/$Z$3)^1+'LED Curve'!$D$17)*$AE$3))</f>
        <v>0</v>
      </c>
      <c r="BB209" s="59">
        <f>IF(BA209=0,0,IF(E209&lt;(SUM(AU209:BA209)+('LED Curve'!$D$14*(W209/$Z$4)^3+'LED Curve'!$D$15*(W209/$Z$4)^2+'LED Curve'!$D$16*(W209/$Z$4)^1+'LED Curve'!$D$17)*$AE$4+((R$5-8)*Design!C$18)),0,         ('LED Curve'!$D$14*(W209/$Z$4)^3+'LED Curve'!$D$15*(W209/$Z$4)^2+'LED Curve'!$D$16*(W209/$Z$4)^1+'LED Curve'!$D$17)*$AE$4))</f>
        <v>0</v>
      </c>
      <c r="BC209" s="59">
        <f>IF(BB209=0,0,IF(E209&lt;(SUM(AU209:BB209)+('LED Curve'!$D$14*(W209/$Z$5)^3+'LED Curve'!$D$15*(W209/$Z$5)^2+'LED Curve'!$D$16*(W209/$Z$5)^1+'LED Curve'!$D$17)*$AE$5+((R$5-9)*Design!C$18)),0,         ('LED Curve'!$D$14*(W209/$Z$5)^3+'LED Curve'!$D$15*(W209/$Z$5)^2+'LED Curve'!$D$16*(W209/$Z$5)^1+'LED Curve'!$D$17)*$AE$5))</f>
        <v>0</v>
      </c>
      <c r="BD209" s="59">
        <f>IF(BC209=0,0,IF(E209&lt;(SUM(AU209:BC209)+('LED Curve'!$D$14*(W209/$Z$6)^3+'LED Curve'!$D$15*(W209/$Z$6)^2+'LED Curve'!$D$16*(W209/$Z$6)^1+'LED Curve'!$D$17)*$AE$6+((R$5-10)*Design!C$18)),0,         ('LED Curve'!$D$14*(W209/$Z$6)^3+'LED Curve'!$D$15*(W209/$Z$6)^2+'LED Curve'!$D$16*(W209/$Z$6)^1+'LED Curve'!$D$17)*$AE$6))</f>
        <v>0</v>
      </c>
      <c r="BE209">
        <f t="shared" si="382"/>
        <v>90.863968286331499</v>
      </c>
      <c r="BF209" s="64">
        <f t="shared" si="348"/>
        <v>175.30137496559257</v>
      </c>
      <c r="BG209" s="64">
        <f t="shared" si="349"/>
        <v>175.30137496559257</v>
      </c>
      <c r="BH209" s="64">
        <f t="shared" si="350"/>
        <v>0</v>
      </c>
      <c r="BI209" s="64">
        <f t="shared" si="351"/>
        <v>0</v>
      </c>
      <c r="BJ209" s="64">
        <f t="shared" si="352"/>
        <v>0</v>
      </c>
      <c r="BK209" s="64">
        <f t="shared" si="353"/>
        <v>0</v>
      </c>
      <c r="BL209" s="64">
        <f t="shared" si="354"/>
        <v>0</v>
      </c>
      <c r="BM209" s="64">
        <f t="shared" si="355"/>
        <v>0</v>
      </c>
      <c r="BN209" s="64">
        <f t="shared" si="356"/>
        <v>0</v>
      </c>
      <c r="BO209" s="64">
        <f t="shared" si="357"/>
        <v>0</v>
      </c>
      <c r="BQ209" s="67">
        <f t="shared" si="358"/>
        <v>173.28136190234801</v>
      </c>
      <c r="BR209" s="67">
        <f t="shared" si="359"/>
        <v>173.28136190234801</v>
      </c>
      <c r="BS209" s="67">
        <f t="shared" si="360"/>
        <v>0</v>
      </c>
      <c r="BT209" s="67">
        <f t="shared" si="361"/>
        <v>0</v>
      </c>
      <c r="BU209" s="67">
        <f t="shared" si="362"/>
        <v>0</v>
      </c>
      <c r="BV209" s="67">
        <f t="shared" si="363"/>
        <v>0</v>
      </c>
      <c r="BW209" s="67">
        <f t="shared" si="364"/>
        <v>0</v>
      </c>
      <c r="BX209" s="67">
        <f t="shared" si="365"/>
        <v>0</v>
      </c>
      <c r="BY209" s="67">
        <f t="shared" si="366"/>
        <v>0</v>
      </c>
      <c r="BZ209" s="67">
        <f t="shared" si="367"/>
        <v>0</v>
      </c>
      <c r="CB209" s="70">
        <f t="shared" si="368"/>
        <v>171.98884057775862</v>
      </c>
      <c r="CC209" s="70">
        <f t="shared" si="369"/>
        <v>171.98884057775862</v>
      </c>
      <c r="CD209" s="70">
        <f t="shared" si="370"/>
        <v>0</v>
      </c>
      <c r="CE209" s="70">
        <f t="shared" si="371"/>
        <v>0</v>
      </c>
      <c r="CF209" s="70">
        <f t="shared" si="372"/>
        <v>0</v>
      </c>
      <c r="CG209" s="70">
        <f t="shared" si="373"/>
        <v>0</v>
      </c>
      <c r="CH209" s="70">
        <f t="shared" si="374"/>
        <v>0</v>
      </c>
      <c r="CI209" s="70">
        <f t="shared" si="375"/>
        <v>0</v>
      </c>
      <c r="CJ209" s="70">
        <f t="shared" si="376"/>
        <v>0</v>
      </c>
      <c r="CK209" s="70">
        <f t="shared" si="377"/>
        <v>0</v>
      </c>
      <c r="CL209">
        <f t="shared" si="383"/>
        <v>343.97768115551725</v>
      </c>
      <c r="CM209" s="64">
        <f t="shared" si="384"/>
        <v>175.30137496559257</v>
      </c>
      <c r="CN209" s="64">
        <f t="shared" si="385"/>
        <v>175.30137496559257</v>
      </c>
      <c r="CO209" s="64">
        <f t="shared" si="386"/>
        <v>0</v>
      </c>
      <c r="CP209" s="64">
        <f t="shared" si="387"/>
        <v>0</v>
      </c>
      <c r="CQ209" s="64">
        <f t="shared" si="388"/>
        <v>0</v>
      </c>
      <c r="CR209" s="64">
        <f t="shared" si="389"/>
        <v>0</v>
      </c>
      <c r="CS209" s="64">
        <f t="shared" si="390"/>
        <v>0</v>
      </c>
      <c r="CT209" s="64">
        <f t="shared" si="391"/>
        <v>0</v>
      </c>
      <c r="CU209" s="64">
        <f t="shared" si="392"/>
        <v>0</v>
      </c>
      <c r="CV209" s="64">
        <f t="shared" si="393"/>
        <v>0</v>
      </c>
      <c r="CX209" s="103">
        <f t="shared" si="394"/>
        <v>173.28136190234801</v>
      </c>
      <c r="CY209" s="103">
        <f t="shared" si="395"/>
        <v>173.28136190234801</v>
      </c>
      <c r="CZ209" s="103">
        <f t="shared" si="396"/>
        <v>0</v>
      </c>
      <c r="DA209" s="103">
        <f t="shared" si="397"/>
        <v>0</v>
      </c>
      <c r="DB209" s="103">
        <f t="shared" si="398"/>
        <v>0</v>
      </c>
      <c r="DC209" s="103">
        <f t="shared" si="399"/>
        <v>0</v>
      </c>
      <c r="DD209" s="103">
        <f t="shared" si="400"/>
        <v>0</v>
      </c>
      <c r="DE209" s="103">
        <f t="shared" si="401"/>
        <v>0</v>
      </c>
      <c r="DF209" s="103">
        <f t="shared" si="402"/>
        <v>0</v>
      </c>
      <c r="DG209" s="103">
        <f t="shared" si="403"/>
        <v>0</v>
      </c>
      <c r="DI209" s="70">
        <f t="shared" si="404"/>
        <v>171.98884057775862</v>
      </c>
      <c r="DJ209" s="70">
        <f t="shared" si="405"/>
        <v>171.98884057775862</v>
      </c>
      <c r="DK209" s="70">
        <f t="shared" si="406"/>
        <v>0</v>
      </c>
      <c r="DL209" s="70">
        <f t="shared" si="407"/>
        <v>0</v>
      </c>
      <c r="DM209" s="70">
        <f t="shared" si="408"/>
        <v>0</v>
      </c>
      <c r="DN209" s="70">
        <f t="shared" si="409"/>
        <v>0</v>
      </c>
      <c r="DO209" s="70">
        <f t="shared" si="410"/>
        <v>0</v>
      </c>
      <c r="DP209" s="70">
        <f t="shared" si="411"/>
        <v>0</v>
      </c>
      <c r="DQ209" s="70">
        <f t="shared" si="412"/>
        <v>0</v>
      </c>
      <c r="DR209" s="70">
        <f t="shared" si="413"/>
        <v>0</v>
      </c>
      <c r="DT209">
        <f t="shared" si="414"/>
        <v>17.243063343040024</v>
      </c>
      <c r="DU209">
        <f t="shared" si="415"/>
        <v>18.965143786600208</v>
      </c>
      <c r="DV209">
        <f t="shared" si="416"/>
        <v>20.730127611016826</v>
      </c>
      <c r="DX209">
        <f t="shared" si="417"/>
        <v>1.7366219311364905</v>
      </c>
      <c r="DY209">
        <f t="shared" si="418"/>
        <v>1.7522744620582758</v>
      </c>
      <c r="DZ209">
        <f t="shared" si="419"/>
        <v>1.7703263130239948</v>
      </c>
      <c r="EB209">
        <f t="shared" si="420"/>
        <v>4.5623029055404762</v>
      </c>
      <c r="EC209">
        <f t="shared" si="421"/>
        <v>11.405757263851191</v>
      </c>
      <c r="ED209">
        <f t="shared" si="422"/>
        <v>0</v>
      </c>
      <c r="EE209">
        <f t="shared" si="423"/>
        <v>0</v>
      </c>
      <c r="EF209">
        <f t="shared" si="424"/>
        <v>0</v>
      </c>
      <c r="EG209">
        <f t="shared" si="425"/>
        <v>0</v>
      </c>
      <c r="EH209">
        <f t="shared" si="426"/>
        <v>0</v>
      </c>
      <c r="EI209">
        <f t="shared" si="427"/>
        <v>0</v>
      </c>
      <c r="EJ209">
        <f t="shared" si="428"/>
        <v>0</v>
      </c>
      <c r="EK209">
        <f t="shared" si="429"/>
        <v>0</v>
      </c>
      <c r="EM209">
        <f t="shared" si="430"/>
        <v>4.5029637167770051</v>
      </c>
      <c r="EN209">
        <f t="shared" si="431"/>
        <v>11.257409291942514</v>
      </c>
      <c r="EO209">
        <f t="shared" si="432"/>
        <v>0</v>
      </c>
      <c r="EP209">
        <f t="shared" si="433"/>
        <v>0</v>
      </c>
      <c r="EQ209">
        <f t="shared" si="434"/>
        <v>0</v>
      </c>
      <c r="ER209">
        <f t="shared" si="435"/>
        <v>0</v>
      </c>
      <c r="ES209">
        <f t="shared" si="436"/>
        <v>0</v>
      </c>
      <c r="ET209">
        <f t="shared" si="437"/>
        <v>0</v>
      </c>
      <c r="EU209">
        <f t="shared" si="438"/>
        <v>0</v>
      </c>
      <c r="EV209">
        <f t="shared" si="439"/>
        <v>0</v>
      </c>
      <c r="EX209">
        <f t="shared" si="440"/>
        <v>4.4650253016743955</v>
      </c>
      <c r="EY209">
        <f t="shared" si="441"/>
        <v>11.162563254185988</v>
      </c>
      <c r="EZ209">
        <f t="shared" si="442"/>
        <v>0</v>
      </c>
      <c r="FA209">
        <f t="shared" si="443"/>
        <v>0</v>
      </c>
      <c r="FB209">
        <f t="shared" si="444"/>
        <v>0</v>
      </c>
      <c r="FC209">
        <f t="shared" si="445"/>
        <v>0</v>
      </c>
      <c r="FD209">
        <f t="shared" si="446"/>
        <v>0</v>
      </c>
      <c r="FE209">
        <f t="shared" si="447"/>
        <v>0</v>
      </c>
      <c r="FF209">
        <f t="shared" si="448"/>
        <v>0</v>
      </c>
      <c r="FG209">
        <f t="shared" si="449"/>
        <v>0</v>
      </c>
      <c r="FJ209">
        <f>IF($W$2=0,0,IF(BF209&lt;=0,0,('LED Curve'!$D$19*(BF209/$W$2)^3+'LED Curve'!$D$20*(BF209/$W$2)^2+'LED Curve'!$D$21*(BF209/$W$2)^1+'LED Curve'!$D$22)*$AC$2*$W$2))</f>
        <v>654.45400490868258</v>
      </c>
      <c r="FK209">
        <f>IF($W$3=0,0,IF(BG209&lt;=0,0,('LED Curve'!$D$19*(BG209/$W$3)^3+'LED Curve'!$D$20*(BG209/$W$3)^2+'LED Curve'!$D$21*(BG209/$W$3)^1+'LED Curve'!$D$22)*$AC$3*$W$3))</f>
        <v>1636.1350122717065</v>
      </c>
      <c r="FL209">
        <f>IF($W$4=0,0,IF(BH209&lt;=0,0,('LED Curve'!$D$19*(BH209/$W$4)^3+'LED Curve'!$D$20*(BH209/$W$4)^2+'LED Curve'!$D$21*(BH209/$W$4)^1+'LED Curve'!$D$22)*$AC$4*$W$4))</f>
        <v>0</v>
      </c>
      <c r="FM209">
        <f>IF($W$5=0,0,IF(BI209&lt;=0,0,('LED Curve'!$D$19*(BI209/$W$5)^3+'LED Curve'!$D$20*(BI209/$W$5)^2+'LED Curve'!$D$21*(BI209/$W$5)^1+'LED Curve'!$D$22)*$AC$5*$W$5))</f>
        <v>0</v>
      </c>
      <c r="FN209">
        <f>IF($W$6=0,0,IF(BJ209&lt;=0,0,('LED Curve'!$D$19*(BJ209/$W$6)^3+'LED Curve'!$D$20*(BJ209/$W$6)^2+'LED Curve'!$D$21*(BJ209/$W$6)^1+'LED Curve'!$D$22)*$AC$6*$W$6))</f>
        <v>0</v>
      </c>
      <c r="FO209">
        <f>IF($Z$2=0,0,IF(BK209&lt;=0,0,('LED Curve'!$D$19*(BK209/$Z$2)^3+'LED Curve'!$D$20*(BK209/$Z$2)^2+'LED Curve'!$D$21*(BK209/$Z$2)^1+'LED Curve'!$D$22)*$AE$2*$Z$2))</f>
        <v>0</v>
      </c>
      <c r="FP209">
        <f>IF($Z$3=0,0,IF(BL209&lt;=0,0,('LED Curve'!$D$19*(BL209/$Z$3)^3+'LED Curve'!$D$20*(BL209/$Z$3)^2+'LED Curve'!$D$21*(BL209/$Z$3)^1+'LED Curve'!$D$22)*$AE$3*$Z$3))</f>
        <v>0</v>
      </c>
      <c r="FQ209">
        <f>IF($Z$4=0,0,IF(BM209&lt;=0,0,('LED Curve'!$D$19*(BM209/$Z$4)^3+'LED Curve'!$D$20*(BM209/$Z$4)^2+'LED Curve'!$D$21*(BM209/$Z$4)^1+'LED Curve'!$D$22)*$AE$4*$Z$4))</f>
        <v>0</v>
      </c>
      <c r="FR209">
        <f>IF($Z$5=0,0,IF(BN209&lt;=0,0,('LED Curve'!$D$19*(BN209/$Z$5)^3+'LED Curve'!$D$20*(BN209/$Z$5)^2+'LED Curve'!$D$21*(BN209/$Z$5)^1+'LED Curve'!$D$22)*$AE$5*$Z$5))</f>
        <v>0</v>
      </c>
      <c r="FS209">
        <f>IF($Z$6=0,0,IF(BO209&lt;=0,0,('LED Curve'!$D$19*(BO209/$Z$6)^3+'LED Curve'!$D$20*(BO209/$Z$6)^2+'LED Curve'!$D$21*(BO209/$Z$6)^1+'LED Curve'!$D$22)*$AE$6*$Z$6))</f>
        <v>0</v>
      </c>
      <c r="FU209">
        <f>IF($W$2=0,0,IF(BQ209&lt;=0,0,('LED Curve'!$D$19*(BQ209/$W$2)^3+'LED Curve'!$D$20*(BQ209/$W$2)^2+'LED Curve'!$D$21*(BQ209/$W$2)^1+'LED Curve'!$D$22)*$AC$2*$W$2))</f>
        <v>648.45668956768418</v>
      </c>
      <c r="FV209">
        <f>IF($W$3=0,0,IF(BR209&lt;=0,0,('LED Curve'!$D$19*(BR209/$W$3)^3+'LED Curve'!$D$20*(BR209/$W$3)^2+'LED Curve'!$D$21*(BR209/$W$3)^1+'LED Curve'!$D$22)*$AC$3*$W$3))</f>
        <v>1621.1417239192106</v>
      </c>
      <c r="FW209">
        <f>IF($W$4=0,0,IF(BS209&lt;=0,0,('LED Curve'!$D$19*(BS209/$W$4)^3+'LED Curve'!$D$20*(BS209/$W$4)^2+'LED Curve'!$D$21*(BS209/$W$4)^1+'LED Curve'!$D$22)*$AC$4*$W$4))</f>
        <v>0</v>
      </c>
      <c r="FX209">
        <f>IF($W$5=0,0,IF(BT209&lt;=0,0,('LED Curve'!$D$19*(BT209/$W$5)^3+'LED Curve'!$D$20*(BT209/$W$5)^2+'LED Curve'!$D$21*(BT209/$W$5)^1+'LED Curve'!$D$22)*$AC$5*$W$5))</f>
        <v>0</v>
      </c>
      <c r="FY209">
        <f>IF($W$6=0,0,IF(BU209&lt;=0,0,('LED Curve'!$D$19*(BU209/$W$6)^3+'LED Curve'!$D$20*(BU209/$W$6)^2+'LED Curve'!$D$21*(BU209/$W$6)^1+'LED Curve'!$D$22)*$AC$6*$W$6))</f>
        <v>0</v>
      </c>
      <c r="FZ209">
        <f>IF($Z$2=0,0,IF(BV209&lt;=0,0,('LED Curve'!$D$19*(BV209/$Z$2)^3+'LED Curve'!$D$20*(BV209/$Z$2)^2+'LED Curve'!$D$21*(BV209/$Z$2)^1+'LED Curve'!$D$22)*$AE$2*$Z$2))</f>
        <v>0</v>
      </c>
      <c r="GA209">
        <f>IF($Z$3=0,0,IF(BW209&lt;=0,0,('LED Curve'!$D$19*(BW209/$Z$3)^3+'LED Curve'!$D$20*(BW209/$Z$3)^2+'LED Curve'!$D$21*(BW209/$Z$3)^1+'LED Curve'!$D$22)*$AE$3*$Z$3))</f>
        <v>0</v>
      </c>
      <c r="GB209">
        <f>IF($Z$4=0,0,IF(BX209&lt;=0,0,('LED Curve'!$D$19*(BX209/$Z$4)^3+'LED Curve'!$D$20*(BX209/$Z$4)^2+'LED Curve'!$D$21*(BX209/$Z$4)^1+'LED Curve'!$D$22)*$AE$4*$Z$4))</f>
        <v>0</v>
      </c>
      <c r="GC209">
        <f>IF($Z$5=0,0,IF(BY209&lt;=0,0,('LED Curve'!$D$19*(BY209/$Z$5)^3+'LED Curve'!$D$20*(BY209/$Z$5)^2+'LED Curve'!$D$21*(BY209/$Z$5)^1+'LED Curve'!$D$22)*$AE$5*$Z$5))</f>
        <v>0</v>
      </c>
      <c r="GD209">
        <f>IF($Z$6=0,0,IF(BZ209&lt;=0,0,('LED Curve'!$D$19*(BZ209/$Z$6)^3+'LED Curve'!$D$20*(BZ209/$Z$6)^2+'LED Curve'!$D$21*(BZ209/$Z$6)^1+'LED Curve'!$D$22)*$AE$6*$Z$6))</f>
        <v>0</v>
      </c>
      <c r="GF209">
        <f>IF($W$2=0,0,IF(CB209&lt;=0,0,('LED Curve'!$D$19*(CB209/$W$2)^3+'LED Curve'!$D$20*(CB209/$W$2)^2+'LED Curve'!$D$21*(CB209/$W$2)^1+'LED Curve'!$D$22)*$AC$2*$W$2))</f>
        <v>644.59470267912445</v>
      </c>
      <c r="GG209">
        <f>IF($W$3=0,0,IF(CC209&lt;=0,0,('LED Curve'!$D$19*(CC209/$W$3)^3+'LED Curve'!$D$20*(CC209/$W$3)^2+'LED Curve'!$D$21*(CC209/$W$3)^1+'LED Curve'!$D$22)*$AC$3*$W$3))</f>
        <v>1611.4867566978112</v>
      </c>
      <c r="GH209">
        <f>IF($W$4=0,0,IF(CD209&lt;=0,0,('LED Curve'!$D$19*(CD209/$W$4)^3+'LED Curve'!$D$20*(CD209/$W$4)^2+'LED Curve'!$D$21*(CD209/$W$4)^1+'LED Curve'!$D$22)*$AC$4*$W$4))</f>
        <v>0</v>
      </c>
      <c r="GI209">
        <f>IF($W$5=0,0,IF(CE209&lt;=0,0,('LED Curve'!$D$19*(CE209/$W$5)^3+'LED Curve'!$D$20*(CE209/$W$5)^2+'LED Curve'!$D$21*(CE209/$W$5)^1+'LED Curve'!$D$22)*$AC$5*$W$5))</f>
        <v>0</v>
      </c>
      <c r="GJ209">
        <f>IF($W$6=0,0,IF(CF209&lt;=0,0,('LED Curve'!$D$19*(CF209/$W$6)^3+'LED Curve'!$D$20*(CF209/$W$6)^2+'LED Curve'!$D$21*(CF209/$W$6)^1+'LED Curve'!$D$22)*$AC$6*$W$6))</f>
        <v>0</v>
      </c>
      <c r="GK209">
        <f>IF($Z$2=0,0,IF(CG209&lt;=0,0,('LED Curve'!$D$19*(CG209/$Z$2)^3+'LED Curve'!$D$20*(CG209/$Z$2)^2+'LED Curve'!$D$21*(CG209/$Z$2)^1+'LED Curve'!$D$22)*$AE$2*$Z$2))</f>
        <v>0</v>
      </c>
      <c r="GL209">
        <f>IF($Z$3=0,0,IF(CH209&lt;=0,0,('LED Curve'!$D$19*(CH209/$Z$3)^3+'LED Curve'!$D$20*(CH209/$Z$3)^2+'LED Curve'!$D$21*(CH209/$Z$3)^1+'LED Curve'!$D$22)*$AE$3*$Z$3))</f>
        <v>0</v>
      </c>
      <c r="GM209">
        <f>IF($Z$4=0,0,IF(CI209&lt;=0,0,('LED Curve'!$D$19*(CI209/$Z$4)^3+'LED Curve'!$D$20*(CI209/$Z$4)^2+'LED Curve'!$D$21*(CI209/$Z$4)^1+'LED Curve'!$D$22)*$AE$4*$Z$4))</f>
        <v>0</v>
      </c>
      <c r="GN209">
        <f>IF($Z$5=0,0,IF(CJ209&lt;=0,0,('LED Curve'!$D$19*(CJ209/$Z$5)^3+'LED Curve'!$D$20*(CJ209/$Z$5)^2+'LED Curve'!$D$21*(CJ209/$Z$5)^1+'LED Curve'!$D$22)*$AE$5*$Z$5))</f>
        <v>0</v>
      </c>
      <c r="GO209">
        <f>IF($Z$6=0,0,IF(CK209&lt;=0,0,('LED Curve'!$D$19*(CK209/$Z$6)^3+'LED Curve'!$D$20*(CK209/$Z$6)^2+'LED Curve'!$D$21*(CK209/$Z$6)^1+'LED Curve'!$D$22)*$AE$6*$Z$6))</f>
        <v>0</v>
      </c>
      <c r="GQ209">
        <f t="shared" si="450"/>
        <v>2290.589017180389</v>
      </c>
      <c r="GR209">
        <f t="shared" si="378"/>
        <v>525.69313176281094</v>
      </c>
      <c r="GS209">
        <f t="shared" si="451"/>
        <v>2269.598413486895</v>
      </c>
      <c r="GT209">
        <f t="shared" si="379"/>
        <v>0</v>
      </c>
      <c r="GU209">
        <f t="shared" si="452"/>
        <v>2256.0814593769355</v>
      </c>
      <c r="GV209">
        <f t="shared" si="380"/>
        <v>0</v>
      </c>
    </row>
    <row r="210" spans="1:204" ht="16.899999999999999">
      <c r="A210">
        <v>199</v>
      </c>
      <c r="B210">
        <f t="shared" si="341"/>
        <v>6.4778645833333337E-3</v>
      </c>
      <c r="C210" s="50">
        <f t="shared" si="342"/>
        <v>96.935652382540511</v>
      </c>
      <c r="D210" s="50">
        <f t="shared" si="343"/>
        <v>107.86183598060056</v>
      </c>
      <c r="E210" s="50">
        <f t="shared" si="344"/>
        <v>118.78801957866061</v>
      </c>
      <c r="G210" s="52">
        <f t="shared" si="345"/>
        <v>1.5386611489292144</v>
      </c>
      <c r="H210" s="52">
        <f t="shared" si="346"/>
        <v>1.7120926346127072</v>
      </c>
      <c r="I210" s="52">
        <f t="shared" si="347"/>
        <v>1.8855241202962001</v>
      </c>
      <c r="J210" s="52">
        <f>IF(C210&lt;Calculation!D$19,0,G210)</f>
        <v>1.5386611489292144</v>
      </c>
      <c r="K210" s="52">
        <f>IF(D210&lt;Calculation!D$19,0,H210)</f>
        <v>1.7120926346127072</v>
      </c>
      <c r="L210" s="52">
        <f>IF(E210&lt;Calculation!D$19,0,I210)</f>
        <v>1.8855241202962001</v>
      </c>
      <c r="M210" s="52">
        <f>IF(IF(C210&lt;Calculation!D$19,0,C210*(R$3/(R$2+R$3)))&gt;0,$H$2*SIN(2*PI()*$E$2*B210)+$H$5,0)</f>
        <v>1.5550656434205872</v>
      </c>
      <c r="N210" s="52">
        <f>IF(IF(D210&lt;Calculation!D$19,0,D210*(R$3/(R$2+R$3)))&gt;0,$J$2*SIN(2*PI()*$E$2*B210)+$J$5,0)</f>
        <v>1.5343692223769698</v>
      </c>
      <c r="O210" s="52">
        <f>IF(IF(E210&lt;Calculation!D$19,0,E210*(R$3/(R$2+R$3)))&gt;0,$L$2*SIN(2*PI()*$E$2*B210)+$L$5,0)</f>
        <v>1.5202202269812493</v>
      </c>
      <c r="Q210" s="55">
        <f>(M210/Design!C$43)*10^3</f>
        <v>172.78507149117635</v>
      </c>
      <c r="R210" s="55">
        <f>(N210/Design!C$43)*10^3</f>
        <v>170.48546915299664</v>
      </c>
      <c r="S210" s="55">
        <f>(O210/Design!C$43)*10^3</f>
        <v>168.91335855347214</v>
      </c>
      <c r="U210" s="55">
        <f>(($H$2*SIN(2*PI()*$E$2*B210)+$H$5)/Design!C$43)*10^3</f>
        <v>172.78507149117635</v>
      </c>
      <c r="V210" s="55">
        <f>(($J$2*SIN(2*PI()*$E$2*B210)+$J$5)/Design!C$43)*10^3</f>
        <v>170.48546915299664</v>
      </c>
      <c r="W210" s="55">
        <f>(($L$2*SIN(2*PI()*$E$2*B210)+$L$5)/Design!C$43)*10^3</f>
        <v>168.91335855347214</v>
      </c>
      <c r="Y210" s="99">
        <f>IF(C210&lt;('LED Curve'!$D$14*(U210/$W$2)^3+'LED Curve'!$D$15*(U210/$W$2)^2+'LED Curve'!$D$16*(U210/$W$2)^1+'LED Curve'!$D$17)*$AC$2+((R$5-1)*Design!C$18),0,         ('LED Curve'!$D$14*(U210/$W$2)^3+'LED Curve'!$D$15*(U210/$W$2)^2+'LED Curve'!$D$16*(U210/$W$2)^1+'LED Curve'!$D$17)*$AC$2)</f>
        <v>25.976744000314334</v>
      </c>
      <c r="Z210" s="99">
        <f>IF(Y210=0,0,IF(C210&lt;Y210+('LED Curve'!$D$14*(U210/$W$3)^3+'LED Curve'!$D$15*(U210/$W$3)^2+'LED Curve'!$D$16*(U210/$W$3)^1+'LED Curve'!$D$17)*$AC$3+((R$5-2)*Design!C$18),0,         ('LED Curve'!$D$14*(U210/$W$3)^3+'LED Curve'!$D$15*(U210/$W$3)^2+'LED Curve'!$D$16*(U210/$W$3)^1+'LED Curve'!$D$17)*$AC$3))</f>
        <v>64.941860000785837</v>
      </c>
      <c r="AA210" s="99">
        <f>IF(Z210=0,0,IF(C210&lt;(SUM(Y210:Z210)+('LED Curve'!$D$14*(U210/$W$4)^3+'LED Curve'!$D$15*(U210/$W$4)^2+'LED Curve'!$D$16*(U210/$W$4)^1+'LED Curve'!$D$17)*$AC$4+((R$5-3)*Design!C$18)),0,         ('LED Curve'!$D$14*(U210/$W$4)^3+'LED Curve'!$D$15*(U210/$W$4)^2+'LED Curve'!$D$16*(U210/$W$4)^1+'LED Curve'!$D$17)*$AC$4))</f>
        <v>0</v>
      </c>
      <c r="AB210" s="99">
        <f>IF(AA210=0,0,IF(C210&lt;(SUM(Y210:AA210)+('LED Curve'!$D$14*(U210/$W$5)^3+'LED Curve'!$D$15*(U210/$W$5)^2+'LED Curve'!$D$16*(U210/$W$5)^1+'LED Curve'!$D$17)*$AC$5+((R$5-4)*Design!C$18)),0,         ('LED Curve'!$D$14*(U210/$W$5)^3+'LED Curve'!$D$15*(U210/$W$5)^2+'LED Curve'!$D$16*(U210/$W$5)^1+'LED Curve'!$D$17)*$AC$5))</f>
        <v>0</v>
      </c>
      <c r="AC210" s="99">
        <f>IF(AB210=0,0,IF(C210&lt;(SUM(Y210:AB210)+ ('LED Curve'!$D$14*(U210/$W$6)^3+'LED Curve'!$D$15*(U210/$W$6)^2+'LED Curve'!$D$16*(U210/$W$6)^1+'LED Curve'!$D$17)*$AC$6+((R$5-5)*Design!C$18)),0,         ('LED Curve'!$D$14*(U210/$W$6)^3+'LED Curve'!$D$15*(U210/$W$6)^2+'LED Curve'!$D$16*(U210/$W$6)^1+'LED Curve'!$D$17)*$AC$6))</f>
        <v>0</v>
      </c>
      <c r="AD210" s="99">
        <f>IF(AC210=0,0,IF(C210&lt;(SUM(Y210:AC210)+('LED Curve'!$D$14*(U210/$Z$2)^3+'LED Curve'!$D$15*(U210/$Z$2)^2+'LED Curve'!$D$16*(U210/$Z$2)^1+'LED Curve'!$D$17)*$AE$2+((R$5-6)*Design!C$18)),0,         ('LED Curve'!$D$14*(U210/$Z$2)^3+'LED Curve'!$D$15*(U210/$Z$2)^2+'LED Curve'!$D$16*(U210/$Z$2)^1+'LED Curve'!$D$17)*$AE$2))</f>
        <v>0</v>
      </c>
      <c r="AE210" s="99">
        <f>IF(AD210=0,0,IF(C210&lt;(SUM(Y210:AD210)+('LED Curve'!$D$14*(U210/$Z$3)^3+'LED Curve'!$D$15*(U210/$Z$3)^2+'LED Curve'!$D$16*(U210/$Z$3)^1+'LED Curve'!$D$17)*$AE$3+((R$5-7)*Design!C$18)),0,         ('LED Curve'!$D$14*(U210/$Z$3)^3+'LED Curve'!$D$15*(U210/$Z$3)^2+'LED Curve'!$D$16*(U210/$Z$3)^1+'LED Curve'!$D$17)*$AE$3))</f>
        <v>0</v>
      </c>
      <c r="AF210" s="99">
        <f>IF(AE210=0,0,IF(C210&lt;(SUM(Y210:AE210)+('LED Curve'!$D$14*(U210/$Z$4)^3+'LED Curve'!$D$15*(U210/$Z$4)^2+'LED Curve'!$D$16*(U210/$Z$4)^1+'LED Curve'!$D$17)*$AE$4+((R$5-8)*Design!C$18)),0,         ('LED Curve'!$D$14*(U210/$Z$4)^3+'LED Curve'!$D$15*(U210/$Z$4)^2+'LED Curve'!$D$16*(U210/$Z$4)^1+'LED Curve'!$D$17)*$AE$4))</f>
        <v>0</v>
      </c>
      <c r="AG210" s="99">
        <f>IF(AF210=0,0,IF(C210&lt;(SUM(Y210:AF210)+('LED Curve'!$D$14*(U210/$Z$5)^3+'LED Curve'!$D$15*(U210/$Z$5)^2+'LED Curve'!$D$16*(U210/$Z$5)^1+'LED Curve'!$D$17)*$AE$5+((R$5-9)*Design!C$18)),0,         ('LED Curve'!$D$14*(U210/$Z$5)^3+'LED Curve'!$D$15*(U210/$Z$5)^2+'LED Curve'!$D$16*(U210/$Z$5)^1+'LED Curve'!$D$17)*$AE$5))</f>
        <v>0</v>
      </c>
      <c r="AH210" s="99">
        <f>IF(AG210=0,0,IF(C210&lt;(SUM(Y210:AG210)+('LED Curve'!$D$14*(U210/$Z$6)^3+'LED Curve'!$D$15*(U210/$Z$6)^2+'LED Curve'!$D$16*(U210/$Z$6)^1+'LED Curve'!$D$17)*$AE$6+((R$5-10)*Design!C$18)),0,         ('LED Curve'!$D$14*(U210/$Z$6)^3+'LED Curve'!$D$15*(U210/$Z$6)^2+'LED Curve'!$D$16*(U210/$Z$6)^1+'LED Curve'!$D$17)*$AE$6))</f>
        <v>0</v>
      </c>
      <c r="AI210">
        <f t="shared" si="381"/>
        <v>90.918604001100164</v>
      </c>
      <c r="AJ210" s="57">
        <f>IF(D210&lt;('LED Curve'!$D$14*(V210/$W$2)^3+'LED Curve'!$D$15*(V210/$W$2)^2+'LED Curve'!$D$16*(V210/$W$2)^1+'LED Curve'!$D$17)*$AC$2+((R$5-1)*Design!C$18),0,         ('LED Curve'!$D$14*(V210/$W$2)^3+'LED Curve'!$D$15*(V210/$W$2)^2+'LED Curve'!$D$16*(V210/$W$2)^1+'LED Curve'!$D$17)*$AC$2)</f>
        <v>25.931417998281255</v>
      </c>
      <c r="AK210" s="57">
        <f>IF(AJ210=0,0,IF(D210&lt;AJ210+('LED Curve'!$D$14*(V210/$W$3)^3+'LED Curve'!$D$15*(V210/$W$3)^2+'LED Curve'!$D$16*(V210/$W$3)^1+'LED Curve'!$D$17)*$AC$3+((R$5-1)*Design!C$18),0,         ('LED Curve'!$D$14*(V210/$W$3)^3+'LED Curve'!$D$15*(V210/$W$3)^2+'LED Curve'!$D$16*(V210/$W$3)^1+'LED Curve'!$D$17)*$AC$3))</f>
        <v>64.82854499570314</v>
      </c>
      <c r="AL210" s="57">
        <f>IF(AK210=0,0,IF(D210&lt;(SUM(AJ210:AK210)+('LED Curve'!$D$14*(V210/$W$4)^3+'LED Curve'!$D$15*(V210/$W$4)^2+'LED Curve'!$D$16*(V210/$W$4)^1+'LED Curve'!$D$17)*$AC$4+((R$5-1)*Design!C$18)),0,         ('LED Curve'!$D$14*(V210/$W$4)^3+'LED Curve'!$D$15*(V210/$W$4)^2+'LED Curve'!$D$16*(V210/$W$4)^1+'LED Curve'!$D$17)*$AC$4))</f>
        <v>0</v>
      </c>
      <c r="AM210" s="57">
        <f>IF(AL210=0,0,IF(D210&lt;(SUM(AJ210:AL210)+('LED Curve'!$D$14*(V210/$W$5)^3+'LED Curve'!$D$15*(V210/$W$5)^2+'LED Curve'!$D$16*(V210/$W$5)^1+'LED Curve'!$D$17)*$AC$5+((R$5-1)*Design!C$18)),0,         ('LED Curve'!$D$14*(V210/$W$5)^3+'LED Curve'!$D$15*(V210/$W$5)^2+'LED Curve'!$D$16*(V210/$W$5)^1+'LED Curve'!$D$17)*$AC$5))</f>
        <v>0</v>
      </c>
      <c r="AN210" s="57">
        <f>IF(AM210=0,0,IF(D210&lt;(SUM(AJ210:AM210)+ ('LED Curve'!$D$14*(V210/$W$6)^3+'LED Curve'!$D$15*(V210/$W$6)^2+'LED Curve'!$D$16*(V210/$W$6)^1+'LED Curve'!$D$17)*$AC$6+((R$5-1)*Design!C$18)),0,         ('LED Curve'!$D$14*(V210/$W$6)^3+'LED Curve'!$D$15*(V210/$W$6)^2+'LED Curve'!$D$16*(V210/$W$6)^1+'LED Curve'!$D$17)*$AC$6))</f>
        <v>0</v>
      </c>
      <c r="AO210" s="57">
        <f>IF(AN210=0,0,IF(D210&lt;(SUM(AJ210:AN210)+('LED Curve'!$D$14*(V210/$Z$2)^3+'LED Curve'!$D$15*(V210/$Z$2)^2+'LED Curve'!$D$16*(V210/$Z$2)^1+'LED Curve'!$D$17)*$AE$2+((R$5-1)*Design!C$18)),0,         ('LED Curve'!$D$14*(V210/$Z$2)^3+'LED Curve'!$D$15*(V210/$Z$2)^2+'LED Curve'!$D$16*(V210/$Z$2)^1+'LED Curve'!$D$17)*$AE$2))</f>
        <v>0</v>
      </c>
      <c r="AP210" s="57">
        <f>IF(AO210=0,0,IF(D210&lt;(SUM(AJ210:AO210)+('LED Curve'!$D$14*(V210/$Z$3)^3+'LED Curve'!$D$15*(V210/$Z$3)^2+'LED Curve'!$D$16*(V210/$Z$3)^1+'LED Curve'!$D$17)*$AE$3+((R$5-1)*Design!C$18)),0,         ('LED Curve'!$D$14*(V210/$Z$3)^3+'LED Curve'!$D$15*(V210/$Z$3)^2+'LED Curve'!$D$16*(V210/$Z$3)^1+'LED Curve'!$D$17)*$AE$3))</f>
        <v>0</v>
      </c>
      <c r="AQ210" s="57">
        <f>IF(AP210=0,0,IF(D210&lt;(SUM(AJ210:AP210)+('LED Curve'!$D$14*(V210/$Z$4)^3+'LED Curve'!$D$15*(V210/$Z$4)^2+'LED Curve'!$D$16*(V210/$Z$4)^1+'LED Curve'!$D$17)*$AE$4+((R$5-1)*Design!C$18)),0,         ('LED Curve'!$D$14*(V210/$Z$4)^3+'LED Curve'!$D$15*(V210/$Z$4)^2+'LED Curve'!$D$16*(V210/$Z$4)^1+'LED Curve'!$D$17)*$AE$4))</f>
        <v>0</v>
      </c>
      <c r="AR210" s="57">
        <f>IF(AQ210=0,0,IF(D210&lt;(SUM(AJ210:AQ210)+('LED Curve'!$D$14*(V210/$Z$5)^3+'LED Curve'!$D$15*(V210/$Z$5)^2+'LED Curve'!$D$16*(V210/$Z$5)^1+'LED Curve'!$D$17)*$AE$5+((R$5-1)*Design!C$18)),0,         ('LED Curve'!$D$14*(V210/$Z$5)^3+'LED Curve'!$D$15*(V210/$Z$5)^2+'LED Curve'!$D$16*(V210/$Z$5)^1+'LED Curve'!$D$17)*$AE$5))</f>
        <v>0</v>
      </c>
      <c r="AS210" s="57">
        <f>IF(AR210=0,0,IF(D210&lt;(SUM(AJ210:AR210)+('LED Curve'!$D$14*(V210/$Z$6)^3+'LED Curve'!$D$15*(V210/$Z$6)^2+'LED Curve'!$D$16*(V210/$Z$6)^1+'LED Curve'!$D$17)*$AE$6+((R$5-1)*Design!C$18)),0,         ('LED Curve'!$D$14*(V210/$Z$6)^3+'LED Curve'!$D$15*(V210/$Z$6)^2+'LED Curve'!$D$16*(V210/$Z$6)^1+'LED Curve'!$D$17)*$AE$6))</f>
        <v>0</v>
      </c>
      <c r="AU210" s="59">
        <f>IF(E210&lt;('LED Curve'!$D$14*(W210/$W$2)^3+'LED Curve'!$D$15*(W210/$W$2)^2+'LED Curve'!$D$16*(W210/$W$2)^1+'LED Curve'!$D$17)*$AC$2+((R$5-1)*Design!C$18),0,         ('LED Curve'!$D$14*(W210/$W$2)^3+'LED Curve'!$D$15*(W210/$W$2)^2+'LED Curve'!$D$16*(W210/$W$2)^1+'LED Curve'!$D$17)*$AC$2)</f>
        <v>25.900009778056393</v>
      </c>
      <c r="AV210" s="59">
        <f>IF(AU210=0,0,IF(E210&lt;AU210+('LED Curve'!$D$14*(W210/$W$3)^3+'LED Curve'!$D$15*(W210/$W$3)^2+'LED Curve'!$D$16*(W210/$W$3)^1+'LED Curve'!$D$17)*$AC$3+((R$5-2)*Design!C$18),0,         ('LED Curve'!$D$14*(W210/$W$3)^3+'LED Curve'!$D$15*(W210/$W$3)^2+'LED Curve'!$D$16*(W210/$W$3)^1+'LED Curve'!$D$17)*$AC$3))</f>
        <v>64.75002444514098</v>
      </c>
      <c r="AW210" s="59">
        <f>IF(AV210=0,0,IF(E210&lt;(SUM(AU210:AV210)+('LED Curve'!$D$14*(W210/$W$4)^3+'LED Curve'!$D$15*(W210/$W$4)^2+'LED Curve'!$D$16*(W210/$W$4)^1+'LED Curve'!$D$17)*$AC$4+((R$5-3)*Design!C$18)),0,         ('LED Curve'!$D$14*(W210/$W$4)^3+'LED Curve'!$D$15*(W210/$W$4)^2+'LED Curve'!$D$16*(W210/$W$4)^1+'LED Curve'!$D$17)*$AC$4))</f>
        <v>0</v>
      </c>
      <c r="AX210" s="59">
        <f>IF(AW210=0,0,IF(E210&lt;(SUM(AU210:AW210)+('LED Curve'!$D$14*(W210/$W$5)^3+'LED Curve'!$D$15*(W210/$W$5)^2+'LED Curve'!$D$16*(W210/$W$5)^1+'LED Curve'!$D$17)*$AC$5+((R$5-4)*Design!C$18)),0,         ('LED Curve'!$D$14*(W210/$W$5)^3+'LED Curve'!$D$15*(W210/$W$5)^2+'LED Curve'!$D$16*(W210/$W$5)^1+'LED Curve'!$D$17)*$AC$5))</f>
        <v>0</v>
      </c>
      <c r="AY210" s="59">
        <f>IF(AX210=0,0,IF(E210&lt;(SUM(AU210:AX210)+ ('LED Curve'!$D$14*(W210/$W$6)^3+'LED Curve'!$D$15*(W210/$W$6)^2+'LED Curve'!$D$16*(W210/$W$6)^1+'LED Curve'!$D$17)*$AC$6+((R$5-5)*Design!C$18)),0,         ('LED Curve'!$D$14*(W210/$W$6)^3+'LED Curve'!$D$15*(W210/$W$6)^2+'LED Curve'!$D$16*(W210/$W$6)^1+'LED Curve'!$D$17)*$AC$6))</f>
        <v>0</v>
      </c>
      <c r="AZ210" s="59">
        <f>IF(AY210=0,0,IF(E210&lt;(SUM(AU210:AY210)+('LED Curve'!$D$14*(W210/$Z$2)^3+'LED Curve'!$D$15*(W210/$Z$2)^2+'LED Curve'!$D$16*(W210/$Z$2)^1+'LED Curve'!$D$17)*$AE$2+((R$5-6)*Design!C$18)),0,         ('LED Curve'!$D$14*(W210/$Z$2)^3+'LED Curve'!$D$15*(W210/$Z$2)^2+'LED Curve'!$D$16*(W210/$Z$2)^1+'LED Curve'!$D$17)*$AE$2))</f>
        <v>0</v>
      </c>
      <c r="BA210" s="59">
        <f>IF(AZ210=0,0,IF(E210&lt;(SUM(AU210:AZ210)+('LED Curve'!$D$14*(W210/$Z$3)^3+'LED Curve'!$D$15*(W210/$Z$3)^2+'LED Curve'!$D$16*(W210/$Z$3)^1+'LED Curve'!$D$17)*$AE$3+((R$5-7)*Design!C$18)),0,         ('LED Curve'!$D$14*(W210/$Z$3)^3+'LED Curve'!$D$15*(W210/$Z$3)^2+'LED Curve'!$D$16*(W210/$Z$3)^1+'LED Curve'!$D$17)*$AE$3))</f>
        <v>0</v>
      </c>
      <c r="BB210" s="59">
        <f>IF(BA210=0,0,IF(E210&lt;(SUM(AU210:BA210)+('LED Curve'!$D$14*(W210/$Z$4)^3+'LED Curve'!$D$15*(W210/$Z$4)^2+'LED Curve'!$D$16*(W210/$Z$4)^1+'LED Curve'!$D$17)*$AE$4+((R$5-8)*Design!C$18)),0,         ('LED Curve'!$D$14*(W210/$Z$4)^3+'LED Curve'!$D$15*(W210/$Z$4)^2+'LED Curve'!$D$16*(W210/$Z$4)^1+'LED Curve'!$D$17)*$AE$4))</f>
        <v>0</v>
      </c>
      <c r="BC210" s="59">
        <f>IF(BB210=0,0,IF(E210&lt;(SUM(AU210:BB210)+('LED Curve'!$D$14*(W210/$Z$5)^3+'LED Curve'!$D$15*(W210/$Z$5)^2+'LED Curve'!$D$16*(W210/$Z$5)^1+'LED Curve'!$D$17)*$AE$5+((R$5-9)*Design!C$18)),0,         ('LED Curve'!$D$14*(W210/$Z$5)^3+'LED Curve'!$D$15*(W210/$Z$5)^2+'LED Curve'!$D$16*(W210/$Z$5)^1+'LED Curve'!$D$17)*$AE$5))</f>
        <v>0</v>
      </c>
      <c r="BD210" s="59">
        <f>IF(BC210=0,0,IF(E210&lt;(SUM(AU210:BC210)+('LED Curve'!$D$14*(W210/$Z$6)^3+'LED Curve'!$D$15*(W210/$Z$6)^2+'LED Curve'!$D$16*(W210/$Z$6)^1+'LED Curve'!$D$17)*$AE$6+((R$5-10)*Design!C$18)),0,         ('LED Curve'!$D$14*(W210/$Z$6)^3+'LED Curve'!$D$15*(W210/$Z$6)^2+'LED Curve'!$D$16*(W210/$Z$6)^1+'LED Curve'!$D$17)*$AE$6))</f>
        <v>0</v>
      </c>
      <c r="BE210">
        <f t="shared" si="382"/>
        <v>90.650034223197366</v>
      </c>
      <c r="BF210" s="64">
        <f t="shared" si="348"/>
        <v>172.78507149117635</v>
      </c>
      <c r="BG210" s="64">
        <f t="shared" si="349"/>
        <v>172.78507149117635</v>
      </c>
      <c r="BH210" s="64">
        <f t="shared" si="350"/>
        <v>0</v>
      </c>
      <c r="BI210" s="64">
        <f t="shared" si="351"/>
        <v>0</v>
      </c>
      <c r="BJ210" s="64">
        <f t="shared" si="352"/>
        <v>0</v>
      </c>
      <c r="BK210" s="64">
        <f t="shared" si="353"/>
        <v>0</v>
      </c>
      <c r="BL210" s="64">
        <f t="shared" si="354"/>
        <v>0</v>
      </c>
      <c r="BM210" s="64">
        <f t="shared" si="355"/>
        <v>0</v>
      </c>
      <c r="BN210" s="64">
        <f t="shared" si="356"/>
        <v>0</v>
      </c>
      <c r="BO210" s="64">
        <f t="shared" si="357"/>
        <v>0</v>
      </c>
      <c r="BQ210" s="67">
        <f t="shared" si="358"/>
        <v>170.48546915299664</v>
      </c>
      <c r="BR210" s="67">
        <f t="shared" si="359"/>
        <v>170.48546915299664</v>
      </c>
      <c r="BS210" s="67">
        <f t="shared" si="360"/>
        <v>0</v>
      </c>
      <c r="BT210" s="67">
        <f t="shared" si="361"/>
        <v>0</v>
      </c>
      <c r="BU210" s="67">
        <f t="shared" si="362"/>
        <v>0</v>
      </c>
      <c r="BV210" s="67">
        <f t="shared" si="363"/>
        <v>0</v>
      </c>
      <c r="BW210" s="67">
        <f t="shared" si="364"/>
        <v>0</v>
      </c>
      <c r="BX210" s="67">
        <f t="shared" si="365"/>
        <v>0</v>
      </c>
      <c r="BY210" s="67">
        <f t="shared" si="366"/>
        <v>0</v>
      </c>
      <c r="BZ210" s="67">
        <f t="shared" si="367"/>
        <v>0</v>
      </c>
      <c r="CB210" s="70">
        <f t="shared" si="368"/>
        <v>168.91335855347214</v>
      </c>
      <c r="CC210" s="70">
        <f t="shared" si="369"/>
        <v>168.91335855347214</v>
      </c>
      <c r="CD210" s="70">
        <f t="shared" si="370"/>
        <v>0</v>
      </c>
      <c r="CE210" s="70">
        <f t="shared" si="371"/>
        <v>0</v>
      </c>
      <c r="CF210" s="70">
        <f t="shared" si="372"/>
        <v>0</v>
      </c>
      <c r="CG210" s="70">
        <f t="shared" si="373"/>
        <v>0</v>
      </c>
      <c r="CH210" s="70">
        <f t="shared" si="374"/>
        <v>0</v>
      </c>
      <c r="CI210" s="70">
        <f t="shared" si="375"/>
        <v>0</v>
      </c>
      <c r="CJ210" s="70">
        <f t="shared" si="376"/>
        <v>0</v>
      </c>
      <c r="CK210" s="70">
        <f t="shared" si="377"/>
        <v>0</v>
      </c>
      <c r="CL210">
        <f t="shared" si="383"/>
        <v>337.82671710694427</v>
      </c>
      <c r="CM210" s="64">
        <f t="shared" si="384"/>
        <v>172.78507149117635</v>
      </c>
      <c r="CN210" s="64">
        <f t="shared" si="385"/>
        <v>172.78507149117635</v>
      </c>
      <c r="CO210" s="64">
        <f t="shared" si="386"/>
        <v>0</v>
      </c>
      <c r="CP210" s="64">
        <f t="shared" si="387"/>
        <v>0</v>
      </c>
      <c r="CQ210" s="64">
        <f t="shared" si="388"/>
        <v>0</v>
      </c>
      <c r="CR210" s="64">
        <f t="shared" si="389"/>
        <v>0</v>
      </c>
      <c r="CS210" s="64">
        <f t="shared" si="390"/>
        <v>0</v>
      </c>
      <c r="CT210" s="64">
        <f t="shared" si="391"/>
        <v>0</v>
      </c>
      <c r="CU210" s="64">
        <f t="shared" si="392"/>
        <v>0</v>
      </c>
      <c r="CV210" s="64">
        <f t="shared" si="393"/>
        <v>0</v>
      </c>
      <c r="CX210" s="103">
        <f t="shared" si="394"/>
        <v>170.48546915299664</v>
      </c>
      <c r="CY210" s="103">
        <f t="shared" si="395"/>
        <v>170.48546915299664</v>
      </c>
      <c r="CZ210" s="103">
        <f t="shared" si="396"/>
        <v>0</v>
      </c>
      <c r="DA210" s="103">
        <f t="shared" si="397"/>
        <v>0</v>
      </c>
      <c r="DB210" s="103">
        <f t="shared" si="398"/>
        <v>0</v>
      </c>
      <c r="DC210" s="103">
        <f t="shared" si="399"/>
        <v>0</v>
      </c>
      <c r="DD210" s="103">
        <f t="shared" si="400"/>
        <v>0</v>
      </c>
      <c r="DE210" s="103">
        <f t="shared" si="401"/>
        <v>0</v>
      </c>
      <c r="DF210" s="103">
        <f t="shared" si="402"/>
        <v>0</v>
      </c>
      <c r="DG210" s="103">
        <f t="shared" si="403"/>
        <v>0</v>
      </c>
      <c r="DI210" s="70">
        <f t="shared" si="404"/>
        <v>168.91335855347214</v>
      </c>
      <c r="DJ210" s="70">
        <f t="shared" si="405"/>
        <v>168.91335855347214</v>
      </c>
      <c r="DK210" s="70">
        <f t="shared" si="406"/>
        <v>0</v>
      </c>
      <c r="DL210" s="70">
        <f t="shared" si="407"/>
        <v>0</v>
      </c>
      <c r="DM210" s="70">
        <f t="shared" si="408"/>
        <v>0</v>
      </c>
      <c r="DN210" s="70">
        <f t="shared" si="409"/>
        <v>0</v>
      </c>
      <c r="DO210" s="70">
        <f t="shared" si="410"/>
        <v>0</v>
      </c>
      <c r="DP210" s="70">
        <f t="shared" si="411"/>
        <v>0</v>
      </c>
      <c r="DQ210" s="70">
        <f t="shared" si="412"/>
        <v>0</v>
      </c>
      <c r="DR210" s="70">
        <f t="shared" si="413"/>
        <v>0</v>
      </c>
      <c r="DT210">
        <f t="shared" si="414"/>
        <v>16.749033626961083</v>
      </c>
      <c r="DU210">
        <f t="shared" si="415"/>
        <v>18.388875710856261</v>
      </c>
      <c r="DV210">
        <f t="shared" si="416"/>
        <v>20.064883342947166</v>
      </c>
      <c r="DX210">
        <f t="shared" si="417"/>
        <v>1.744553588445076</v>
      </c>
      <c r="DY210">
        <f t="shared" si="418"/>
        <v>1.7601076906305007</v>
      </c>
      <c r="DZ210">
        <f t="shared" si="419"/>
        <v>1.7780942667802404</v>
      </c>
      <c r="EB210">
        <f t="shared" si="420"/>
        <v>4.4883935692022989</v>
      </c>
      <c r="EC210">
        <f t="shared" si="421"/>
        <v>11.220983923005749</v>
      </c>
      <c r="ED210">
        <f t="shared" si="422"/>
        <v>0</v>
      </c>
      <c r="EE210">
        <f t="shared" si="423"/>
        <v>0</v>
      </c>
      <c r="EF210">
        <f t="shared" si="424"/>
        <v>0</v>
      </c>
      <c r="EG210">
        <f t="shared" si="425"/>
        <v>0</v>
      </c>
      <c r="EH210">
        <f t="shared" si="426"/>
        <v>0</v>
      </c>
      <c r="EI210">
        <f t="shared" si="427"/>
        <v>0</v>
      </c>
      <c r="EJ210">
        <f t="shared" si="428"/>
        <v>0</v>
      </c>
      <c r="EK210">
        <f t="shared" si="429"/>
        <v>0</v>
      </c>
      <c r="EM210">
        <f t="shared" si="430"/>
        <v>4.4209299632394403</v>
      </c>
      <c r="EN210">
        <f t="shared" si="431"/>
        <v>11.052324908098603</v>
      </c>
      <c r="EO210">
        <f t="shared" si="432"/>
        <v>0</v>
      </c>
      <c r="EP210">
        <f t="shared" si="433"/>
        <v>0</v>
      </c>
      <c r="EQ210">
        <f t="shared" si="434"/>
        <v>0</v>
      </c>
      <c r="ER210">
        <f t="shared" si="435"/>
        <v>0</v>
      </c>
      <c r="ES210">
        <f t="shared" si="436"/>
        <v>0</v>
      </c>
      <c r="ET210">
        <f t="shared" si="437"/>
        <v>0</v>
      </c>
      <c r="EU210">
        <f t="shared" si="438"/>
        <v>0</v>
      </c>
      <c r="EV210">
        <f t="shared" si="439"/>
        <v>0</v>
      </c>
      <c r="EX210">
        <f t="shared" si="440"/>
        <v>4.3748576381792734</v>
      </c>
      <c r="EY210">
        <f t="shared" si="441"/>
        <v>10.937144095448184</v>
      </c>
      <c r="EZ210">
        <f t="shared" si="442"/>
        <v>0</v>
      </c>
      <c r="FA210">
        <f t="shared" si="443"/>
        <v>0</v>
      </c>
      <c r="FB210">
        <f t="shared" si="444"/>
        <v>0</v>
      </c>
      <c r="FC210">
        <f t="shared" si="445"/>
        <v>0</v>
      </c>
      <c r="FD210">
        <f t="shared" si="446"/>
        <v>0</v>
      </c>
      <c r="FE210">
        <f t="shared" si="447"/>
        <v>0</v>
      </c>
      <c r="FF210">
        <f t="shared" si="448"/>
        <v>0</v>
      </c>
      <c r="FG210">
        <f t="shared" si="449"/>
        <v>0</v>
      </c>
      <c r="FJ210">
        <f>IF($W$2=0,0,IF(BF210&lt;=0,0,('LED Curve'!$D$19*(BF210/$W$2)^3+'LED Curve'!$D$20*(BF210/$W$2)^2+'LED Curve'!$D$21*(BF210/$W$2)^1+'LED Curve'!$D$22)*$AC$2*$W$2))</f>
        <v>646.97605857233077</v>
      </c>
      <c r="FK210">
        <f>IF($W$3=0,0,IF(BG210&lt;=0,0,('LED Curve'!$D$19*(BG210/$W$3)^3+'LED Curve'!$D$20*(BG210/$W$3)^2+'LED Curve'!$D$21*(BG210/$W$3)^1+'LED Curve'!$D$22)*$AC$3*$W$3))</f>
        <v>1617.4401464308269</v>
      </c>
      <c r="FL210">
        <f>IF($W$4=0,0,IF(BH210&lt;=0,0,('LED Curve'!$D$19*(BH210/$W$4)^3+'LED Curve'!$D$20*(BH210/$W$4)^2+'LED Curve'!$D$21*(BH210/$W$4)^1+'LED Curve'!$D$22)*$AC$4*$W$4))</f>
        <v>0</v>
      </c>
      <c r="FM210">
        <f>IF($W$5=0,0,IF(BI210&lt;=0,0,('LED Curve'!$D$19*(BI210/$W$5)^3+'LED Curve'!$D$20*(BI210/$W$5)^2+'LED Curve'!$D$21*(BI210/$W$5)^1+'LED Curve'!$D$22)*$AC$5*$W$5))</f>
        <v>0</v>
      </c>
      <c r="FN210">
        <f>IF($W$6=0,0,IF(BJ210&lt;=0,0,('LED Curve'!$D$19*(BJ210/$W$6)^3+'LED Curve'!$D$20*(BJ210/$W$6)^2+'LED Curve'!$D$21*(BJ210/$W$6)^1+'LED Curve'!$D$22)*$AC$6*$W$6))</f>
        <v>0</v>
      </c>
      <c r="FO210">
        <f>IF($Z$2=0,0,IF(BK210&lt;=0,0,('LED Curve'!$D$19*(BK210/$Z$2)^3+'LED Curve'!$D$20*(BK210/$Z$2)^2+'LED Curve'!$D$21*(BK210/$Z$2)^1+'LED Curve'!$D$22)*$AE$2*$Z$2))</f>
        <v>0</v>
      </c>
      <c r="FP210">
        <f>IF($Z$3=0,0,IF(BL210&lt;=0,0,('LED Curve'!$D$19*(BL210/$Z$3)^3+'LED Curve'!$D$20*(BL210/$Z$3)^2+'LED Curve'!$D$21*(BL210/$Z$3)^1+'LED Curve'!$D$22)*$AE$3*$Z$3))</f>
        <v>0</v>
      </c>
      <c r="FQ210">
        <f>IF($Z$4=0,0,IF(BM210&lt;=0,0,('LED Curve'!$D$19*(BM210/$Z$4)^3+'LED Curve'!$D$20*(BM210/$Z$4)^2+'LED Curve'!$D$21*(BM210/$Z$4)^1+'LED Curve'!$D$22)*$AE$4*$Z$4))</f>
        <v>0</v>
      </c>
      <c r="FR210">
        <f>IF($Z$5=0,0,IF(BN210&lt;=0,0,('LED Curve'!$D$19*(BN210/$Z$5)^3+'LED Curve'!$D$20*(BN210/$Z$5)^2+'LED Curve'!$D$21*(BN210/$Z$5)^1+'LED Curve'!$D$22)*$AE$5*$Z$5))</f>
        <v>0</v>
      </c>
      <c r="FS210">
        <f>IF($Z$6=0,0,IF(BO210&lt;=0,0,('LED Curve'!$D$19*(BO210/$Z$6)^3+'LED Curve'!$D$20*(BO210/$Z$6)^2+'LED Curve'!$D$21*(BO210/$Z$6)^1+'LED Curve'!$D$22)*$AE$6*$Z$6))</f>
        <v>0</v>
      </c>
      <c r="FU210">
        <f>IF($W$2=0,0,IF(BQ210&lt;=0,0,('LED Curve'!$D$19*(BQ210/$W$2)^3+'LED Curve'!$D$20*(BQ210/$W$2)^2+'LED Curve'!$D$21*(BQ210/$W$2)^1+'LED Curve'!$D$22)*$AC$2*$W$2))</f>
        <v>640.07874908616645</v>
      </c>
      <c r="FV210">
        <f>IF($W$3=0,0,IF(BR210&lt;=0,0,('LED Curve'!$D$19*(BR210/$W$3)^3+'LED Curve'!$D$20*(BR210/$W$3)^2+'LED Curve'!$D$21*(BR210/$W$3)^1+'LED Curve'!$D$22)*$AC$3*$W$3))</f>
        <v>1600.1968727154162</v>
      </c>
      <c r="FW210">
        <f>IF($W$4=0,0,IF(BS210&lt;=0,0,('LED Curve'!$D$19*(BS210/$W$4)^3+'LED Curve'!$D$20*(BS210/$W$4)^2+'LED Curve'!$D$21*(BS210/$W$4)^1+'LED Curve'!$D$22)*$AC$4*$W$4))</f>
        <v>0</v>
      </c>
      <c r="FX210">
        <f>IF($W$5=0,0,IF(BT210&lt;=0,0,('LED Curve'!$D$19*(BT210/$W$5)^3+'LED Curve'!$D$20*(BT210/$W$5)^2+'LED Curve'!$D$21*(BT210/$W$5)^1+'LED Curve'!$D$22)*$AC$5*$W$5))</f>
        <v>0</v>
      </c>
      <c r="FY210">
        <f>IF($W$6=0,0,IF(BU210&lt;=0,0,('LED Curve'!$D$19*(BU210/$W$6)^3+'LED Curve'!$D$20*(BU210/$W$6)^2+'LED Curve'!$D$21*(BU210/$W$6)^1+'LED Curve'!$D$22)*$AC$6*$W$6))</f>
        <v>0</v>
      </c>
      <c r="FZ210">
        <f>IF($Z$2=0,0,IF(BV210&lt;=0,0,('LED Curve'!$D$19*(BV210/$Z$2)^3+'LED Curve'!$D$20*(BV210/$Z$2)^2+'LED Curve'!$D$21*(BV210/$Z$2)^1+'LED Curve'!$D$22)*$AE$2*$Z$2))</f>
        <v>0</v>
      </c>
      <c r="GA210">
        <f>IF($Z$3=0,0,IF(BW210&lt;=0,0,('LED Curve'!$D$19*(BW210/$Z$3)^3+'LED Curve'!$D$20*(BW210/$Z$3)^2+'LED Curve'!$D$21*(BW210/$Z$3)^1+'LED Curve'!$D$22)*$AE$3*$Z$3))</f>
        <v>0</v>
      </c>
      <c r="GB210">
        <f>IF($Z$4=0,0,IF(BX210&lt;=0,0,('LED Curve'!$D$19*(BX210/$Z$4)^3+'LED Curve'!$D$20*(BX210/$Z$4)^2+'LED Curve'!$D$21*(BX210/$Z$4)^1+'LED Curve'!$D$22)*$AE$4*$Z$4))</f>
        <v>0</v>
      </c>
      <c r="GC210">
        <f>IF($Z$5=0,0,IF(BY210&lt;=0,0,('LED Curve'!$D$19*(BY210/$Z$5)^3+'LED Curve'!$D$20*(BY210/$Z$5)^2+'LED Curve'!$D$21*(BY210/$Z$5)^1+'LED Curve'!$D$22)*$AE$5*$Z$5))</f>
        <v>0</v>
      </c>
      <c r="GD210">
        <f>IF($Z$6=0,0,IF(BZ210&lt;=0,0,('LED Curve'!$D$19*(BZ210/$Z$6)^3+'LED Curve'!$D$20*(BZ210/$Z$6)^2+'LED Curve'!$D$21*(BZ210/$Z$6)^1+'LED Curve'!$D$22)*$AE$6*$Z$6))</f>
        <v>0</v>
      </c>
      <c r="GF210">
        <f>IF($W$2=0,0,IF(CB210&lt;=0,0,('LED Curve'!$D$19*(CB210/$W$2)^3+'LED Curve'!$D$20*(CB210/$W$2)^2+'LED Curve'!$D$21*(CB210/$W$2)^1+'LED Curve'!$D$22)*$AC$2*$W$2))</f>
        <v>635.32891020465843</v>
      </c>
      <c r="GG210">
        <f>IF($W$3=0,0,IF(CC210&lt;=0,0,('LED Curve'!$D$19*(CC210/$W$3)^3+'LED Curve'!$D$20*(CC210/$W$3)^2+'LED Curve'!$D$21*(CC210/$W$3)^1+'LED Curve'!$D$22)*$AC$3*$W$3))</f>
        <v>1588.322275511646</v>
      </c>
      <c r="GH210">
        <f>IF($W$4=0,0,IF(CD210&lt;=0,0,('LED Curve'!$D$19*(CD210/$W$4)^3+'LED Curve'!$D$20*(CD210/$W$4)^2+'LED Curve'!$D$21*(CD210/$W$4)^1+'LED Curve'!$D$22)*$AC$4*$W$4))</f>
        <v>0</v>
      </c>
      <c r="GI210">
        <f>IF($W$5=0,0,IF(CE210&lt;=0,0,('LED Curve'!$D$19*(CE210/$W$5)^3+'LED Curve'!$D$20*(CE210/$W$5)^2+'LED Curve'!$D$21*(CE210/$W$5)^1+'LED Curve'!$D$22)*$AC$5*$W$5))</f>
        <v>0</v>
      </c>
      <c r="GJ210">
        <f>IF($W$6=0,0,IF(CF210&lt;=0,0,('LED Curve'!$D$19*(CF210/$W$6)^3+'LED Curve'!$D$20*(CF210/$W$6)^2+'LED Curve'!$D$21*(CF210/$W$6)^1+'LED Curve'!$D$22)*$AC$6*$W$6))</f>
        <v>0</v>
      </c>
      <c r="GK210">
        <f>IF($Z$2=0,0,IF(CG210&lt;=0,0,('LED Curve'!$D$19*(CG210/$Z$2)^3+'LED Curve'!$D$20*(CG210/$Z$2)^2+'LED Curve'!$D$21*(CG210/$Z$2)^1+'LED Curve'!$D$22)*$AE$2*$Z$2))</f>
        <v>0</v>
      </c>
      <c r="GL210">
        <f>IF($Z$3=0,0,IF(CH210&lt;=0,0,('LED Curve'!$D$19*(CH210/$Z$3)^3+'LED Curve'!$D$20*(CH210/$Z$3)^2+'LED Curve'!$D$21*(CH210/$Z$3)^1+'LED Curve'!$D$22)*$AE$3*$Z$3))</f>
        <v>0</v>
      </c>
      <c r="GM210">
        <f>IF($Z$4=0,0,IF(CI210&lt;=0,0,('LED Curve'!$D$19*(CI210/$Z$4)^3+'LED Curve'!$D$20*(CI210/$Z$4)^2+'LED Curve'!$D$21*(CI210/$Z$4)^1+'LED Curve'!$D$22)*$AE$4*$Z$4))</f>
        <v>0</v>
      </c>
      <c r="GN210">
        <f>IF($Z$5=0,0,IF(CJ210&lt;=0,0,('LED Curve'!$D$19*(CJ210/$Z$5)^3+'LED Curve'!$D$20*(CJ210/$Z$5)^2+'LED Curve'!$D$21*(CJ210/$Z$5)^1+'LED Curve'!$D$22)*$AE$5*$Z$5))</f>
        <v>0</v>
      </c>
      <c r="GO210">
        <f>IF($Z$6=0,0,IF(CK210&lt;=0,0,('LED Curve'!$D$19*(CK210/$Z$6)^3+'LED Curve'!$D$20*(CK210/$Z$6)^2+'LED Curve'!$D$21*(CK210/$Z$6)^1+'LED Curve'!$D$22)*$AE$6*$Z$6))</f>
        <v>0</v>
      </c>
      <c r="GQ210">
        <f t="shared" si="450"/>
        <v>2264.4162050031578</v>
      </c>
      <c r="GR210">
        <f t="shared" si="378"/>
        <v>499.52031958557973</v>
      </c>
      <c r="GS210">
        <f t="shared" si="451"/>
        <v>2240.2756218015829</v>
      </c>
      <c r="GT210">
        <f t="shared" si="379"/>
        <v>0</v>
      </c>
      <c r="GU210">
        <f t="shared" si="452"/>
        <v>2223.6511857163046</v>
      </c>
      <c r="GV210">
        <f t="shared" si="380"/>
        <v>0</v>
      </c>
    </row>
    <row r="211" spans="1:204" ht="16.899999999999999">
      <c r="A211">
        <v>200</v>
      </c>
      <c r="B211">
        <f t="shared" si="341"/>
        <v>6.510416666666667E-3</v>
      </c>
      <c r="C211" s="50">
        <f t="shared" si="342"/>
        <v>95.494099325004726</v>
      </c>
      <c r="D211" s="50">
        <f t="shared" si="343"/>
        <v>106.26011036111635</v>
      </c>
      <c r="E211" s="50">
        <f t="shared" si="344"/>
        <v>117.02612139722798</v>
      </c>
      <c r="G211" s="52">
        <f t="shared" si="345"/>
        <v>1.5157793543651543</v>
      </c>
      <c r="H211" s="52">
        <f t="shared" si="346"/>
        <v>1.6866684184304181</v>
      </c>
      <c r="I211" s="52">
        <f t="shared" si="347"/>
        <v>1.8575574824956822</v>
      </c>
      <c r="J211" s="52">
        <f>IF(C211&lt;Calculation!D$19,0,G211)</f>
        <v>1.5157793543651543</v>
      </c>
      <c r="K211" s="52">
        <f>IF(D211&lt;Calculation!D$19,0,H211)</f>
        <v>1.6866684184304181</v>
      </c>
      <c r="L211" s="52">
        <f>IF(E211&lt;Calculation!D$19,0,I211)</f>
        <v>1.8575574824956822</v>
      </c>
      <c r="M211" s="52">
        <f>IF(IF(C211&lt;Calculation!D$19,0,C211*(R$3/(R$2+R$3)))&gt;0,$H$2*SIN(2*PI()*$E$2*B211)+$H$5,0)</f>
        <v>1.5321838488565269</v>
      </c>
      <c r="N211" s="52">
        <f>IF(IF(D211&lt;Calculation!D$19,0,D211*(R$3/(R$2+R$3)))&gt;0,$J$2*SIN(2*PI()*$E$2*B211)+$J$5,0)</f>
        <v>1.5089450061946807</v>
      </c>
      <c r="O211" s="52">
        <f>IF(IF(E211&lt;Calculation!D$19,0,E211*(R$3/(R$2+R$3)))&gt;0,$L$2*SIN(2*PI()*$E$2*B211)+$L$5,0)</f>
        <v>1.4922535891807314</v>
      </c>
      <c r="Q211" s="55">
        <f>(M211/Design!C$43)*10^3</f>
        <v>170.24264987294742</v>
      </c>
      <c r="R211" s="55">
        <f>(N211/Design!C$43)*10^3</f>
        <v>167.66055624385342</v>
      </c>
      <c r="S211" s="55">
        <f>(O211/Design!C$43)*10^3</f>
        <v>165.80595435341462</v>
      </c>
      <c r="U211" s="55">
        <f>(($H$2*SIN(2*PI()*$E$2*B211)+$H$5)/Design!C$43)*10^3</f>
        <v>170.24264987294742</v>
      </c>
      <c r="V211" s="55">
        <f>(($J$2*SIN(2*PI()*$E$2*B211)+$J$5)/Design!C$43)*10^3</f>
        <v>167.66055624385342</v>
      </c>
      <c r="W211" s="55">
        <f>(($L$2*SIN(2*PI()*$E$2*B211)+$L$5)/Design!C$43)*10^3</f>
        <v>165.80595435341462</v>
      </c>
      <c r="Y211" s="99">
        <f>IF(C211&lt;('LED Curve'!$D$14*(U211/$W$2)^3+'LED Curve'!$D$15*(U211/$W$2)^2+'LED Curve'!$D$16*(U211/$W$2)^1+'LED Curve'!$D$17)*$AC$2+((R$5-1)*Design!C$18),0,         ('LED Curve'!$D$14*(U211/$W$2)^3+'LED Curve'!$D$15*(U211/$W$2)^2+'LED Curve'!$D$16*(U211/$W$2)^1+'LED Curve'!$D$17)*$AC$2)</f>
        <v>25.926588998090843</v>
      </c>
      <c r="Z211" s="99">
        <f>IF(Y211=0,0,IF(C211&lt;Y211+('LED Curve'!$D$14*(U211/$W$3)^3+'LED Curve'!$D$15*(U211/$W$3)^2+'LED Curve'!$D$16*(U211/$W$3)^1+'LED Curve'!$D$17)*$AC$3+((R$5-2)*Design!C$18),0,         ('LED Curve'!$D$14*(U211/$W$3)^3+'LED Curve'!$D$15*(U211/$W$3)^2+'LED Curve'!$D$16*(U211/$W$3)^1+'LED Curve'!$D$17)*$AC$3))</f>
        <v>64.816472495227103</v>
      </c>
      <c r="AA211" s="99">
        <f>IF(Z211=0,0,IF(C211&lt;(SUM(Y211:Z211)+('LED Curve'!$D$14*(U211/$W$4)^3+'LED Curve'!$D$15*(U211/$W$4)^2+'LED Curve'!$D$16*(U211/$W$4)^1+'LED Curve'!$D$17)*$AC$4+((R$5-3)*Design!C$18)),0,         ('LED Curve'!$D$14*(U211/$W$4)^3+'LED Curve'!$D$15*(U211/$W$4)^2+'LED Curve'!$D$16*(U211/$W$4)^1+'LED Curve'!$D$17)*$AC$4))</f>
        <v>0</v>
      </c>
      <c r="AB211" s="99">
        <f>IF(AA211=0,0,IF(C211&lt;(SUM(Y211:AA211)+('LED Curve'!$D$14*(U211/$W$5)^3+'LED Curve'!$D$15*(U211/$W$5)^2+'LED Curve'!$D$16*(U211/$W$5)^1+'LED Curve'!$D$17)*$AC$5+((R$5-4)*Design!C$18)),0,         ('LED Curve'!$D$14*(U211/$W$5)^3+'LED Curve'!$D$15*(U211/$W$5)^2+'LED Curve'!$D$16*(U211/$W$5)^1+'LED Curve'!$D$17)*$AC$5))</f>
        <v>0</v>
      </c>
      <c r="AC211" s="99">
        <f>IF(AB211=0,0,IF(C211&lt;(SUM(Y211:AB211)+ ('LED Curve'!$D$14*(U211/$W$6)^3+'LED Curve'!$D$15*(U211/$W$6)^2+'LED Curve'!$D$16*(U211/$W$6)^1+'LED Curve'!$D$17)*$AC$6+((R$5-5)*Design!C$18)),0,         ('LED Curve'!$D$14*(U211/$W$6)^3+'LED Curve'!$D$15*(U211/$W$6)^2+'LED Curve'!$D$16*(U211/$W$6)^1+'LED Curve'!$D$17)*$AC$6))</f>
        <v>0</v>
      </c>
      <c r="AD211" s="99">
        <f>IF(AC211=0,0,IF(C211&lt;(SUM(Y211:AC211)+('LED Curve'!$D$14*(U211/$Z$2)^3+'LED Curve'!$D$15*(U211/$Z$2)^2+'LED Curve'!$D$16*(U211/$Z$2)^1+'LED Curve'!$D$17)*$AE$2+((R$5-6)*Design!C$18)),0,         ('LED Curve'!$D$14*(U211/$Z$2)^3+'LED Curve'!$D$15*(U211/$Z$2)^2+'LED Curve'!$D$16*(U211/$Z$2)^1+'LED Curve'!$D$17)*$AE$2))</f>
        <v>0</v>
      </c>
      <c r="AE211" s="99">
        <f>IF(AD211=0,0,IF(C211&lt;(SUM(Y211:AD211)+('LED Curve'!$D$14*(U211/$Z$3)^3+'LED Curve'!$D$15*(U211/$Z$3)^2+'LED Curve'!$D$16*(U211/$Z$3)^1+'LED Curve'!$D$17)*$AE$3+((R$5-7)*Design!C$18)),0,         ('LED Curve'!$D$14*(U211/$Z$3)^3+'LED Curve'!$D$15*(U211/$Z$3)^2+'LED Curve'!$D$16*(U211/$Z$3)^1+'LED Curve'!$D$17)*$AE$3))</f>
        <v>0</v>
      </c>
      <c r="AF211" s="99">
        <f>IF(AE211=0,0,IF(C211&lt;(SUM(Y211:AE211)+('LED Curve'!$D$14*(U211/$Z$4)^3+'LED Curve'!$D$15*(U211/$Z$4)^2+'LED Curve'!$D$16*(U211/$Z$4)^1+'LED Curve'!$D$17)*$AE$4+((R$5-8)*Design!C$18)),0,         ('LED Curve'!$D$14*(U211/$Z$4)^3+'LED Curve'!$D$15*(U211/$Z$4)^2+'LED Curve'!$D$16*(U211/$Z$4)^1+'LED Curve'!$D$17)*$AE$4))</f>
        <v>0</v>
      </c>
      <c r="AG211" s="99">
        <f>IF(AF211=0,0,IF(C211&lt;(SUM(Y211:AF211)+('LED Curve'!$D$14*(U211/$Z$5)^3+'LED Curve'!$D$15*(U211/$Z$5)^2+'LED Curve'!$D$16*(U211/$Z$5)^1+'LED Curve'!$D$17)*$AE$5+((R$5-9)*Design!C$18)),0,         ('LED Curve'!$D$14*(U211/$Z$5)^3+'LED Curve'!$D$15*(U211/$Z$5)^2+'LED Curve'!$D$16*(U211/$Z$5)^1+'LED Curve'!$D$17)*$AE$5))</f>
        <v>0</v>
      </c>
      <c r="AH211" s="99">
        <f>IF(AG211=0,0,IF(C211&lt;(SUM(Y211:AG211)+('LED Curve'!$D$14*(U211/$Z$6)^3+'LED Curve'!$D$15*(U211/$Z$6)^2+'LED Curve'!$D$16*(U211/$Z$6)^1+'LED Curve'!$D$17)*$AE$6+((R$5-10)*Design!C$18)),0,         ('LED Curve'!$D$14*(U211/$Z$6)^3+'LED Curve'!$D$15*(U211/$Z$6)^2+'LED Curve'!$D$16*(U211/$Z$6)^1+'LED Curve'!$D$17)*$AE$6))</f>
        <v>0</v>
      </c>
      <c r="AI211">
        <f t="shared" si="381"/>
        <v>90.743061493317953</v>
      </c>
      <c r="AJ211" s="57">
        <f>IF(D211&lt;('LED Curve'!$D$14*(V211/$W$2)^3+'LED Curve'!$D$15*(V211/$W$2)^2+'LED Curve'!$D$16*(V211/$W$2)^1+'LED Curve'!$D$17)*$AC$2+((R$5-1)*Design!C$18),0,         ('LED Curve'!$D$14*(V211/$W$2)^3+'LED Curve'!$D$15*(V211/$W$2)^2+'LED Curve'!$D$16*(V211/$W$2)^1+'LED Curve'!$D$17)*$AC$2)</f>
        <v>25.8747404422902</v>
      </c>
      <c r="AK211" s="57">
        <f>IF(AJ211=0,0,IF(D211&lt;AJ211+('LED Curve'!$D$14*(V211/$W$3)^3+'LED Curve'!$D$15*(V211/$W$3)^2+'LED Curve'!$D$16*(V211/$W$3)^1+'LED Curve'!$D$17)*$AC$3+((R$5-1)*Design!C$18),0,         ('LED Curve'!$D$14*(V211/$W$3)^3+'LED Curve'!$D$15*(V211/$W$3)^2+'LED Curve'!$D$16*(V211/$W$3)^1+'LED Curve'!$D$17)*$AC$3))</f>
        <v>64.686851105725495</v>
      </c>
      <c r="AL211" s="57">
        <f>IF(AK211=0,0,IF(D211&lt;(SUM(AJ211:AK211)+('LED Curve'!$D$14*(V211/$W$4)^3+'LED Curve'!$D$15*(V211/$W$4)^2+'LED Curve'!$D$16*(V211/$W$4)^1+'LED Curve'!$D$17)*$AC$4+((R$5-1)*Design!C$18)),0,         ('LED Curve'!$D$14*(V211/$W$4)^3+'LED Curve'!$D$15*(V211/$W$4)^2+'LED Curve'!$D$16*(V211/$W$4)^1+'LED Curve'!$D$17)*$AC$4))</f>
        <v>0</v>
      </c>
      <c r="AM211" s="57">
        <f>IF(AL211=0,0,IF(D211&lt;(SUM(AJ211:AL211)+('LED Curve'!$D$14*(V211/$W$5)^3+'LED Curve'!$D$15*(V211/$W$5)^2+'LED Curve'!$D$16*(V211/$W$5)^1+'LED Curve'!$D$17)*$AC$5+((R$5-1)*Design!C$18)),0,         ('LED Curve'!$D$14*(V211/$W$5)^3+'LED Curve'!$D$15*(V211/$W$5)^2+'LED Curve'!$D$16*(V211/$W$5)^1+'LED Curve'!$D$17)*$AC$5))</f>
        <v>0</v>
      </c>
      <c r="AN211" s="57">
        <f>IF(AM211=0,0,IF(D211&lt;(SUM(AJ211:AM211)+ ('LED Curve'!$D$14*(V211/$W$6)^3+'LED Curve'!$D$15*(V211/$W$6)^2+'LED Curve'!$D$16*(V211/$W$6)^1+'LED Curve'!$D$17)*$AC$6+((R$5-1)*Design!C$18)),0,         ('LED Curve'!$D$14*(V211/$W$6)^3+'LED Curve'!$D$15*(V211/$W$6)^2+'LED Curve'!$D$16*(V211/$W$6)^1+'LED Curve'!$D$17)*$AC$6))</f>
        <v>0</v>
      </c>
      <c r="AO211" s="57">
        <f>IF(AN211=0,0,IF(D211&lt;(SUM(AJ211:AN211)+('LED Curve'!$D$14*(V211/$Z$2)^3+'LED Curve'!$D$15*(V211/$Z$2)^2+'LED Curve'!$D$16*(V211/$Z$2)^1+'LED Curve'!$D$17)*$AE$2+((R$5-1)*Design!C$18)),0,         ('LED Curve'!$D$14*(V211/$Z$2)^3+'LED Curve'!$D$15*(V211/$Z$2)^2+'LED Curve'!$D$16*(V211/$Z$2)^1+'LED Curve'!$D$17)*$AE$2))</f>
        <v>0</v>
      </c>
      <c r="AP211" s="57">
        <f>IF(AO211=0,0,IF(D211&lt;(SUM(AJ211:AO211)+('LED Curve'!$D$14*(V211/$Z$3)^3+'LED Curve'!$D$15*(V211/$Z$3)^2+'LED Curve'!$D$16*(V211/$Z$3)^1+'LED Curve'!$D$17)*$AE$3+((R$5-1)*Design!C$18)),0,         ('LED Curve'!$D$14*(V211/$Z$3)^3+'LED Curve'!$D$15*(V211/$Z$3)^2+'LED Curve'!$D$16*(V211/$Z$3)^1+'LED Curve'!$D$17)*$AE$3))</f>
        <v>0</v>
      </c>
      <c r="AQ211" s="57">
        <f>IF(AP211=0,0,IF(D211&lt;(SUM(AJ211:AP211)+('LED Curve'!$D$14*(V211/$Z$4)^3+'LED Curve'!$D$15*(V211/$Z$4)^2+'LED Curve'!$D$16*(V211/$Z$4)^1+'LED Curve'!$D$17)*$AE$4+((R$5-1)*Design!C$18)),0,         ('LED Curve'!$D$14*(V211/$Z$4)^3+'LED Curve'!$D$15*(V211/$Z$4)^2+'LED Curve'!$D$16*(V211/$Z$4)^1+'LED Curve'!$D$17)*$AE$4))</f>
        <v>0</v>
      </c>
      <c r="AR211" s="57">
        <f>IF(AQ211=0,0,IF(D211&lt;(SUM(AJ211:AQ211)+('LED Curve'!$D$14*(V211/$Z$5)^3+'LED Curve'!$D$15*(V211/$Z$5)^2+'LED Curve'!$D$16*(V211/$Z$5)^1+'LED Curve'!$D$17)*$AE$5+((R$5-1)*Design!C$18)),0,         ('LED Curve'!$D$14*(V211/$Z$5)^3+'LED Curve'!$D$15*(V211/$Z$5)^2+'LED Curve'!$D$16*(V211/$Z$5)^1+'LED Curve'!$D$17)*$AE$5))</f>
        <v>0</v>
      </c>
      <c r="AS211" s="57">
        <f>IF(AR211=0,0,IF(D211&lt;(SUM(AJ211:AR211)+('LED Curve'!$D$14*(V211/$Z$6)^3+'LED Curve'!$D$15*(V211/$Z$6)^2+'LED Curve'!$D$16*(V211/$Z$6)^1+'LED Curve'!$D$17)*$AE$6+((R$5-1)*Design!C$18)),0,         ('LED Curve'!$D$14*(V211/$Z$6)^3+'LED Curve'!$D$15*(V211/$Z$6)^2+'LED Curve'!$D$16*(V211/$Z$6)^1+'LED Curve'!$D$17)*$AE$6))</f>
        <v>0</v>
      </c>
      <c r="AU211" s="59">
        <f>IF(E211&lt;('LED Curve'!$D$14*(W211/$W$2)^3+'LED Curve'!$D$15*(W211/$W$2)^2+'LED Curve'!$D$16*(W211/$W$2)^1+'LED Curve'!$D$17)*$AC$2+((R$5-1)*Design!C$18),0,         ('LED Curve'!$D$14*(W211/$W$2)^3+'LED Curve'!$D$15*(W211/$W$2)^2+'LED Curve'!$D$16*(W211/$W$2)^1+'LED Curve'!$D$17)*$AC$2)</f>
        <v>25.836948080565215</v>
      </c>
      <c r="AV211" s="59">
        <f>IF(AU211=0,0,IF(E211&lt;AU211+('LED Curve'!$D$14*(W211/$W$3)^3+'LED Curve'!$D$15*(W211/$W$3)^2+'LED Curve'!$D$16*(W211/$W$3)^1+'LED Curve'!$D$17)*$AC$3+((R$5-2)*Design!C$18),0,         ('LED Curve'!$D$14*(W211/$W$3)^3+'LED Curve'!$D$15*(W211/$W$3)^2+'LED Curve'!$D$16*(W211/$W$3)^1+'LED Curve'!$D$17)*$AC$3))</f>
        <v>64.592370201413033</v>
      </c>
      <c r="AW211" s="59">
        <f>IF(AV211=0,0,IF(E211&lt;(SUM(AU211:AV211)+('LED Curve'!$D$14*(W211/$W$4)^3+'LED Curve'!$D$15*(W211/$W$4)^2+'LED Curve'!$D$16*(W211/$W$4)^1+'LED Curve'!$D$17)*$AC$4+((R$5-3)*Design!C$18)),0,         ('LED Curve'!$D$14*(W211/$W$4)^3+'LED Curve'!$D$15*(W211/$W$4)^2+'LED Curve'!$D$16*(W211/$W$4)^1+'LED Curve'!$D$17)*$AC$4))</f>
        <v>0</v>
      </c>
      <c r="AX211" s="59">
        <f>IF(AW211=0,0,IF(E211&lt;(SUM(AU211:AW211)+('LED Curve'!$D$14*(W211/$W$5)^3+'LED Curve'!$D$15*(W211/$W$5)^2+'LED Curve'!$D$16*(W211/$W$5)^1+'LED Curve'!$D$17)*$AC$5+((R$5-4)*Design!C$18)),0,         ('LED Curve'!$D$14*(W211/$W$5)^3+'LED Curve'!$D$15*(W211/$W$5)^2+'LED Curve'!$D$16*(W211/$W$5)^1+'LED Curve'!$D$17)*$AC$5))</f>
        <v>0</v>
      </c>
      <c r="AY211" s="59">
        <f>IF(AX211=0,0,IF(E211&lt;(SUM(AU211:AX211)+ ('LED Curve'!$D$14*(W211/$W$6)^3+'LED Curve'!$D$15*(W211/$W$6)^2+'LED Curve'!$D$16*(W211/$W$6)^1+'LED Curve'!$D$17)*$AC$6+((R$5-5)*Design!C$18)),0,         ('LED Curve'!$D$14*(W211/$W$6)^3+'LED Curve'!$D$15*(W211/$W$6)^2+'LED Curve'!$D$16*(W211/$W$6)^1+'LED Curve'!$D$17)*$AC$6))</f>
        <v>0</v>
      </c>
      <c r="AZ211" s="59">
        <f>IF(AY211=0,0,IF(E211&lt;(SUM(AU211:AY211)+('LED Curve'!$D$14*(W211/$Z$2)^3+'LED Curve'!$D$15*(W211/$Z$2)^2+'LED Curve'!$D$16*(W211/$Z$2)^1+'LED Curve'!$D$17)*$AE$2+((R$5-6)*Design!C$18)),0,         ('LED Curve'!$D$14*(W211/$Z$2)^3+'LED Curve'!$D$15*(W211/$Z$2)^2+'LED Curve'!$D$16*(W211/$Z$2)^1+'LED Curve'!$D$17)*$AE$2))</f>
        <v>0</v>
      </c>
      <c r="BA211" s="59">
        <f>IF(AZ211=0,0,IF(E211&lt;(SUM(AU211:AZ211)+('LED Curve'!$D$14*(W211/$Z$3)^3+'LED Curve'!$D$15*(W211/$Z$3)^2+'LED Curve'!$D$16*(W211/$Z$3)^1+'LED Curve'!$D$17)*$AE$3+((R$5-7)*Design!C$18)),0,         ('LED Curve'!$D$14*(W211/$Z$3)^3+'LED Curve'!$D$15*(W211/$Z$3)^2+'LED Curve'!$D$16*(W211/$Z$3)^1+'LED Curve'!$D$17)*$AE$3))</f>
        <v>0</v>
      </c>
      <c r="BB211" s="59">
        <f>IF(BA211=0,0,IF(E211&lt;(SUM(AU211:BA211)+('LED Curve'!$D$14*(W211/$Z$4)^3+'LED Curve'!$D$15*(W211/$Z$4)^2+'LED Curve'!$D$16*(W211/$Z$4)^1+'LED Curve'!$D$17)*$AE$4+((R$5-8)*Design!C$18)),0,         ('LED Curve'!$D$14*(W211/$Z$4)^3+'LED Curve'!$D$15*(W211/$Z$4)^2+'LED Curve'!$D$16*(W211/$Z$4)^1+'LED Curve'!$D$17)*$AE$4))</f>
        <v>0</v>
      </c>
      <c r="BC211" s="59">
        <f>IF(BB211=0,0,IF(E211&lt;(SUM(AU211:BB211)+('LED Curve'!$D$14*(W211/$Z$5)^3+'LED Curve'!$D$15*(W211/$Z$5)^2+'LED Curve'!$D$16*(W211/$Z$5)^1+'LED Curve'!$D$17)*$AE$5+((R$5-9)*Design!C$18)),0,         ('LED Curve'!$D$14*(W211/$Z$5)^3+'LED Curve'!$D$15*(W211/$Z$5)^2+'LED Curve'!$D$16*(W211/$Z$5)^1+'LED Curve'!$D$17)*$AE$5))</f>
        <v>0</v>
      </c>
      <c r="BD211" s="59">
        <f>IF(BC211=0,0,IF(E211&lt;(SUM(AU211:BC211)+('LED Curve'!$D$14*(W211/$Z$6)^3+'LED Curve'!$D$15*(W211/$Z$6)^2+'LED Curve'!$D$16*(W211/$Z$6)^1+'LED Curve'!$D$17)*$AE$6+((R$5-10)*Design!C$18)),0,         ('LED Curve'!$D$14*(W211/$Z$6)^3+'LED Curve'!$D$15*(W211/$Z$6)^2+'LED Curve'!$D$16*(W211/$Z$6)^1+'LED Curve'!$D$17)*$AE$6))</f>
        <v>0</v>
      </c>
      <c r="BE211">
        <f t="shared" si="382"/>
        <v>90.429318281978254</v>
      </c>
      <c r="BF211" s="64">
        <f t="shared" si="348"/>
        <v>170.24264987294742</v>
      </c>
      <c r="BG211" s="64">
        <f t="shared" si="349"/>
        <v>170.24264987294742</v>
      </c>
      <c r="BH211" s="64">
        <f t="shared" si="350"/>
        <v>0</v>
      </c>
      <c r="BI211" s="64">
        <f t="shared" si="351"/>
        <v>0</v>
      </c>
      <c r="BJ211" s="64">
        <f t="shared" si="352"/>
        <v>0</v>
      </c>
      <c r="BK211" s="64">
        <f t="shared" si="353"/>
        <v>0</v>
      </c>
      <c r="BL211" s="64">
        <f t="shared" si="354"/>
        <v>0</v>
      </c>
      <c r="BM211" s="64">
        <f t="shared" si="355"/>
        <v>0</v>
      </c>
      <c r="BN211" s="64">
        <f t="shared" si="356"/>
        <v>0</v>
      </c>
      <c r="BO211" s="64">
        <f t="shared" si="357"/>
        <v>0</v>
      </c>
      <c r="BQ211" s="67">
        <f t="shared" si="358"/>
        <v>167.66055624385342</v>
      </c>
      <c r="BR211" s="67">
        <f t="shared" si="359"/>
        <v>167.66055624385342</v>
      </c>
      <c r="BS211" s="67">
        <f t="shared" si="360"/>
        <v>0</v>
      </c>
      <c r="BT211" s="67">
        <f t="shared" si="361"/>
        <v>0</v>
      </c>
      <c r="BU211" s="67">
        <f t="shared" si="362"/>
        <v>0</v>
      </c>
      <c r="BV211" s="67">
        <f t="shared" si="363"/>
        <v>0</v>
      </c>
      <c r="BW211" s="67">
        <f t="shared" si="364"/>
        <v>0</v>
      </c>
      <c r="BX211" s="67">
        <f t="shared" si="365"/>
        <v>0</v>
      </c>
      <c r="BY211" s="67">
        <f t="shared" si="366"/>
        <v>0</v>
      </c>
      <c r="BZ211" s="67">
        <f t="shared" si="367"/>
        <v>0</v>
      </c>
      <c r="CB211" s="70">
        <f t="shared" si="368"/>
        <v>165.80595435341462</v>
      </c>
      <c r="CC211" s="70">
        <f t="shared" si="369"/>
        <v>165.80595435341462</v>
      </c>
      <c r="CD211" s="70">
        <f t="shared" si="370"/>
        <v>0</v>
      </c>
      <c r="CE211" s="70">
        <f t="shared" si="371"/>
        <v>0</v>
      </c>
      <c r="CF211" s="70">
        <f t="shared" si="372"/>
        <v>0</v>
      </c>
      <c r="CG211" s="70">
        <f t="shared" si="373"/>
        <v>0</v>
      </c>
      <c r="CH211" s="70">
        <f t="shared" si="374"/>
        <v>0</v>
      </c>
      <c r="CI211" s="70">
        <f t="shared" si="375"/>
        <v>0</v>
      </c>
      <c r="CJ211" s="70">
        <f t="shared" si="376"/>
        <v>0</v>
      </c>
      <c r="CK211" s="70">
        <f t="shared" si="377"/>
        <v>0</v>
      </c>
      <c r="CL211">
        <f t="shared" si="383"/>
        <v>331.61190870682924</v>
      </c>
      <c r="CM211" s="64">
        <f t="shared" si="384"/>
        <v>170.24264987294742</v>
      </c>
      <c r="CN211" s="64">
        <f t="shared" si="385"/>
        <v>170.24264987294742</v>
      </c>
      <c r="CO211" s="64">
        <f t="shared" si="386"/>
        <v>0</v>
      </c>
      <c r="CP211" s="64">
        <f t="shared" si="387"/>
        <v>0</v>
      </c>
      <c r="CQ211" s="64">
        <f t="shared" si="388"/>
        <v>0</v>
      </c>
      <c r="CR211" s="64">
        <f t="shared" si="389"/>
        <v>0</v>
      </c>
      <c r="CS211" s="64">
        <f t="shared" si="390"/>
        <v>0</v>
      </c>
      <c r="CT211" s="64">
        <f t="shared" si="391"/>
        <v>0</v>
      </c>
      <c r="CU211" s="64">
        <f t="shared" si="392"/>
        <v>0</v>
      </c>
      <c r="CV211" s="64">
        <f t="shared" si="393"/>
        <v>0</v>
      </c>
      <c r="CX211" s="103">
        <f t="shared" si="394"/>
        <v>167.66055624385342</v>
      </c>
      <c r="CY211" s="103">
        <f t="shared" si="395"/>
        <v>167.66055624385342</v>
      </c>
      <c r="CZ211" s="103">
        <f t="shared" si="396"/>
        <v>0</v>
      </c>
      <c r="DA211" s="103">
        <f t="shared" si="397"/>
        <v>0</v>
      </c>
      <c r="DB211" s="103">
        <f t="shared" si="398"/>
        <v>0</v>
      </c>
      <c r="DC211" s="103">
        <f t="shared" si="399"/>
        <v>0</v>
      </c>
      <c r="DD211" s="103">
        <f t="shared" si="400"/>
        <v>0</v>
      </c>
      <c r="DE211" s="103">
        <f t="shared" si="401"/>
        <v>0</v>
      </c>
      <c r="DF211" s="103">
        <f t="shared" si="402"/>
        <v>0</v>
      </c>
      <c r="DG211" s="103">
        <f t="shared" si="403"/>
        <v>0</v>
      </c>
      <c r="DI211" s="70">
        <f t="shared" si="404"/>
        <v>165.80595435341462</v>
      </c>
      <c r="DJ211" s="70">
        <f t="shared" si="405"/>
        <v>165.80595435341462</v>
      </c>
      <c r="DK211" s="70">
        <f t="shared" si="406"/>
        <v>0</v>
      </c>
      <c r="DL211" s="70">
        <f t="shared" si="407"/>
        <v>0</v>
      </c>
      <c r="DM211" s="70">
        <f t="shared" si="408"/>
        <v>0</v>
      </c>
      <c r="DN211" s="70">
        <f t="shared" si="409"/>
        <v>0</v>
      </c>
      <c r="DO211" s="70">
        <f t="shared" si="410"/>
        <v>0</v>
      </c>
      <c r="DP211" s="70">
        <f t="shared" si="411"/>
        <v>0</v>
      </c>
      <c r="DQ211" s="70">
        <f t="shared" si="412"/>
        <v>0</v>
      </c>
      <c r="DR211" s="70">
        <f t="shared" si="413"/>
        <v>0</v>
      </c>
      <c r="DT211">
        <f t="shared" si="414"/>
        <v>16.257168516319247</v>
      </c>
      <c r="DU211">
        <f t="shared" si="415"/>
        <v>17.815629209678018</v>
      </c>
      <c r="DV211">
        <f t="shared" si="416"/>
        <v>19.403627742545943</v>
      </c>
      <c r="DX211">
        <f t="shared" si="417"/>
        <v>1.7523699753251178</v>
      </c>
      <c r="DY211">
        <f t="shared" si="418"/>
        <v>1.7678128409487883</v>
      </c>
      <c r="DZ211">
        <f t="shared" si="419"/>
        <v>1.7857213344571552</v>
      </c>
      <c r="EB211">
        <f t="shared" si="420"/>
        <v>4.4138112132017904</v>
      </c>
      <c r="EC211">
        <f t="shared" si="421"/>
        <v>11.034528033004475</v>
      </c>
      <c r="ED211">
        <f t="shared" si="422"/>
        <v>0</v>
      </c>
      <c r="EE211">
        <f t="shared" si="423"/>
        <v>0</v>
      </c>
      <c r="EF211">
        <f t="shared" si="424"/>
        <v>0</v>
      </c>
      <c r="EG211">
        <f t="shared" si="425"/>
        <v>0</v>
      </c>
      <c r="EH211">
        <f t="shared" si="426"/>
        <v>0</v>
      </c>
      <c r="EI211">
        <f t="shared" si="427"/>
        <v>0</v>
      </c>
      <c r="EJ211">
        <f t="shared" si="428"/>
        <v>0</v>
      </c>
      <c r="EK211">
        <f t="shared" si="429"/>
        <v>0</v>
      </c>
      <c r="EM211">
        <f t="shared" si="430"/>
        <v>4.3381733752197054</v>
      </c>
      <c r="EN211">
        <f t="shared" si="431"/>
        <v>10.845433438049263</v>
      </c>
      <c r="EO211">
        <f t="shared" si="432"/>
        <v>0</v>
      </c>
      <c r="EP211">
        <f t="shared" si="433"/>
        <v>0</v>
      </c>
      <c r="EQ211">
        <f t="shared" si="434"/>
        <v>0</v>
      </c>
      <c r="ER211">
        <f t="shared" si="435"/>
        <v>0</v>
      </c>
      <c r="ES211">
        <f t="shared" si="436"/>
        <v>0</v>
      </c>
      <c r="ET211">
        <f t="shared" si="437"/>
        <v>0</v>
      </c>
      <c r="EU211">
        <f t="shared" si="438"/>
        <v>0</v>
      </c>
      <c r="EV211">
        <f t="shared" si="439"/>
        <v>0</v>
      </c>
      <c r="EX211">
        <f t="shared" si="440"/>
        <v>4.2839198340777394</v>
      </c>
      <c r="EY211">
        <f t="shared" si="441"/>
        <v>10.709799585194348</v>
      </c>
      <c r="EZ211">
        <f t="shared" si="442"/>
        <v>0</v>
      </c>
      <c r="FA211">
        <f t="shared" si="443"/>
        <v>0</v>
      </c>
      <c r="FB211">
        <f t="shared" si="444"/>
        <v>0</v>
      </c>
      <c r="FC211">
        <f t="shared" si="445"/>
        <v>0</v>
      </c>
      <c r="FD211">
        <f t="shared" si="446"/>
        <v>0</v>
      </c>
      <c r="FE211">
        <f t="shared" si="447"/>
        <v>0</v>
      </c>
      <c r="FF211">
        <f t="shared" si="448"/>
        <v>0</v>
      </c>
      <c r="FG211">
        <f t="shared" si="449"/>
        <v>0</v>
      </c>
      <c r="FJ211">
        <f>IF($W$2=0,0,IF(BF211&lt;=0,0,('LED Curve'!$D$19*(BF211/$W$2)^3+'LED Curve'!$D$20*(BF211/$W$2)^2+'LED Curve'!$D$21*(BF211/$W$2)^1+'LED Curve'!$D$22)*$AC$2*$W$2))</f>
        <v>639.34694096664509</v>
      </c>
      <c r="FK211">
        <f>IF($W$3=0,0,IF(BG211&lt;=0,0,('LED Curve'!$D$19*(BG211/$W$3)^3+'LED Curve'!$D$20*(BG211/$W$3)^2+'LED Curve'!$D$21*(BG211/$W$3)^1+'LED Curve'!$D$22)*$AC$3*$W$3))</f>
        <v>1598.3673524166127</v>
      </c>
      <c r="FL211">
        <f>IF($W$4=0,0,IF(BH211&lt;=0,0,('LED Curve'!$D$19*(BH211/$W$4)^3+'LED Curve'!$D$20*(BH211/$W$4)^2+'LED Curve'!$D$21*(BH211/$W$4)^1+'LED Curve'!$D$22)*$AC$4*$W$4))</f>
        <v>0</v>
      </c>
      <c r="FM211">
        <f>IF($W$5=0,0,IF(BI211&lt;=0,0,('LED Curve'!$D$19*(BI211/$W$5)^3+'LED Curve'!$D$20*(BI211/$W$5)^2+'LED Curve'!$D$21*(BI211/$W$5)^1+'LED Curve'!$D$22)*$AC$5*$W$5))</f>
        <v>0</v>
      </c>
      <c r="FN211">
        <f>IF($W$6=0,0,IF(BJ211&lt;=0,0,('LED Curve'!$D$19*(BJ211/$W$6)^3+'LED Curve'!$D$20*(BJ211/$W$6)^2+'LED Curve'!$D$21*(BJ211/$W$6)^1+'LED Curve'!$D$22)*$AC$6*$W$6))</f>
        <v>0</v>
      </c>
      <c r="FO211">
        <f>IF($Z$2=0,0,IF(BK211&lt;=0,0,('LED Curve'!$D$19*(BK211/$Z$2)^3+'LED Curve'!$D$20*(BK211/$Z$2)^2+'LED Curve'!$D$21*(BK211/$Z$2)^1+'LED Curve'!$D$22)*$AE$2*$Z$2))</f>
        <v>0</v>
      </c>
      <c r="FP211">
        <f>IF($Z$3=0,0,IF(BL211&lt;=0,0,('LED Curve'!$D$19*(BL211/$Z$3)^3+'LED Curve'!$D$20*(BL211/$Z$3)^2+'LED Curve'!$D$21*(BL211/$Z$3)^1+'LED Curve'!$D$22)*$AE$3*$Z$3))</f>
        <v>0</v>
      </c>
      <c r="FQ211">
        <f>IF($Z$4=0,0,IF(BM211&lt;=0,0,('LED Curve'!$D$19*(BM211/$Z$4)^3+'LED Curve'!$D$20*(BM211/$Z$4)^2+'LED Curve'!$D$21*(BM211/$Z$4)^1+'LED Curve'!$D$22)*$AE$4*$Z$4))</f>
        <v>0</v>
      </c>
      <c r="FR211">
        <f>IF($Z$5=0,0,IF(BN211&lt;=0,0,('LED Curve'!$D$19*(BN211/$Z$5)^3+'LED Curve'!$D$20*(BN211/$Z$5)^2+'LED Curve'!$D$21*(BN211/$Z$5)^1+'LED Curve'!$D$22)*$AE$5*$Z$5))</f>
        <v>0</v>
      </c>
      <c r="FS211">
        <f>IF($Z$6=0,0,IF(BO211&lt;=0,0,('LED Curve'!$D$19*(BO211/$Z$6)^3+'LED Curve'!$D$20*(BO211/$Z$6)^2+'LED Curve'!$D$21*(BO211/$Z$6)^1+'LED Curve'!$D$22)*$AE$6*$Z$6))</f>
        <v>0</v>
      </c>
      <c r="FU211">
        <f>IF($W$2=0,0,IF(BQ211&lt;=0,0,('LED Curve'!$D$19*(BQ211/$W$2)^3+'LED Curve'!$D$20*(BQ211/$W$2)^2+'LED Curve'!$D$21*(BQ211/$W$2)^1+'LED Curve'!$D$22)*$AC$2*$W$2))</f>
        <v>631.52385949589882</v>
      </c>
      <c r="FV211">
        <f>IF($W$3=0,0,IF(BR211&lt;=0,0,('LED Curve'!$D$19*(BR211/$W$3)^3+'LED Curve'!$D$20*(BR211/$W$3)^2+'LED Curve'!$D$21*(BR211/$W$3)^1+'LED Curve'!$D$22)*$AC$3*$W$3))</f>
        <v>1578.809648739747</v>
      </c>
      <c r="FW211">
        <f>IF($W$4=0,0,IF(BS211&lt;=0,0,('LED Curve'!$D$19*(BS211/$W$4)^3+'LED Curve'!$D$20*(BS211/$W$4)^2+'LED Curve'!$D$21*(BS211/$W$4)^1+'LED Curve'!$D$22)*$AC$4*$W$4))</f>
        <v>0</v>
      </c>
      <c r="FX211">
        <f>IF($W$5=0,0,IF(BT211&lt;=0,0,('LED Curve'!$D$19*(BT211/$W$5)^3+'LED Curve'!$D$20*(BT211/$W$5)^2+'LED Curve'!$D$21*(BT211/$W$5)^1+'LED Curve'!$D$22)*$AC$5*$W$5))</f>
        <v>0</v>
      </c>
      <c r="FY211">
        <f>IF($W$6=0,0,IF(BU211&lt;=0,0,('LED Curve'!$D$19*(BU211/$W$6)^3+'LED Curve'!$D$20*(BU211/$W$6)^2+'LED Curve'!$D$21*(BU211/$W$6)^1+'LED Curve'!$D$22)*$AC$6*$W$6))</f>
        <v>0</v>
      </c>
      <c r="FZ211">
        <f>IF($Z$2=0,0,IF(BV211&lt;=0,0,('LED Curve'!$D$19*(BV211/$Z$2)^3+'LED Curve'!$D$20*(BV211/$Z$2)^2+'LED Curve'!$D$21*(BV211/$Z$2)^1+'LED Curve'!$D$22)*$AE$2*$Z$2))</f>
        <v>0</v>
      </c>
      <c r="GA211">
        <f>IF($Z$3=0,0,IF(BW211&lt;=0,0,('LED Curve'!$D$19*(BW211/$Z$3)^3+'LED Curve'!$D$20*(BW211/$Z$3)^2+'LED Curve'!$D$21*(BW211/$Z$3)^1+'LED Curve'!$D$22)*$AE$3*$Z$3))</f>
        <v>0</v>
      </c>
      <c r="GB211">
        <f>IF($Z$4=0,0,IF(BX211&lt;=0,0,('LED Curve'!$D$19*(BX211/$Z$4)^3+'LED Curve'!$D$20*(BX211/$Z$4)^2+'LED Curve'!$D$21*(BX211/$Z$4)^1+'LED Curve'!$D$22)*$AE$4*$Z$4))</f>
        <v>0</v>
      </c>
      <c r="GC211">
        <f>IF($Z$5=0,0,IF(BY211&lt;=0,0,('LED Curve'!$D$19*(BY211/$Z$5)^3+'LED Curve'!$D$20*(BY211/$Z$5)^2+'LED Curve'!$D$21*(BY211/$Z$5)^1+'LED Curve'!$D$22)*$AE$5*$Z$5))</f>
        <v>0</v>
      </c>
      <c r="GD211">
        <f>IF($Z$6=0,0,IF(BZ211&lt;=0,0,('LED Curve'!$D$19*(BZ211/$Z$6)^3+'LED Curve'!$D$20*(BZ211/$Z$6)^2+'LED Curve'!$D$21*(BZ211/$Z$6)^1+'LED Curve'!$D$22)*$AE$6*$Z$6))</f>
        <v>0</v>
      </c>
      <c r="GF211">
        <f>IF($W$2=0,0,IF(CB211&lt;=0,0,('LED Curve'!$D$19*(CB211/$W$2)^3+'LED Curve'!$D$20*(CB211/$W$2)^2+'LED Curve'!$D$21*(CB211/$W$2)^1+'LED Curve'!$D$22)*$AC$2*$W$2))</f>
        <v>625.8587312099271</v>
      </c>
      <c r="GG211">
        <f>IF($W$3=0,0,IF(CC211&lt;=0,0,('LED Curve'!$D$19*(CC211/$W$3)^3+'LED Curve'!$D$20*(CC211/$W$3)^2+'LED Curve'!$D$21*(CC211/$W$3)^1+'LED Curve'!$D$22)*$AC$3*$W$3))</f>
        <v>1564.6468280248178</v>
      </c>
      <c r="GH211">
        <f>IF($W$4=0,0,IF(CD211&lt;=0,0,('LED Curve'!$D$19*(CD211/$W$4)^3+'LED Curve'!$D$20*(CD211/$W$4)^2+'LED Curve'!$D$21*(CD211/$W$4)^1+'LED Curve'!$D$22)*$AC$4*$W$4))</f>
        <v>0</v>
      </c>
      <c r="GI211">
        <f>IF($W$5=0,0,IF(CE211&lt;=0,0,('LED Curve'!$D$19*(CE211/$W$5)^3+'LED Curve'!$D$20*(CE211/$W$5)^2+'LED Curve'!$D$21*(CE211/$W$5)^1+'LED Curve'!$D$22)*$AC$5*$W$5))</f>
        <v>0</v>
      </c>
      <c r="GJ211">
        <f>IF($W$6=0,0,IF(CF211&lt;=0,0,('LED Curve'!$D$19*(CF211/$W$6)^3+'LED Curve'!$D$20*(CF211/$W$6)^2+'LED Curve'!$D$21*(CF211/$W$6)^1+'LED Curve'!$D$22)*$AC$6*$W$6))</f>
        <v>0</v>
      </c>
      <c r="GK211">
        <f>IF($Z$2=0,0,IF(CG211&lt;=0,0,('LED Curve'!$D$19*(CG211/$Z$2)^3+'LED Curve'!$D$20*(CG211/$Z$2)^2+'LED Curve'!$D$21*(CG211/$Z$2)^1+'LED Curve'!$D$22)*$AE$2*$Z$2))</f>
        <v>0</v>
      </c>
      <c r="GL211">
        <f>IF($Z$3=0,0,IF(CH211&lt;=0,0,('LED Curve'!$D$19*(CH211/$Z$3)^3+'LED Curve'!$D$20*(CH211/$Z$3)^2+'LED Curve'!$D$21*(CH211/$Z$3)^1+'LED Curve'!$D$22)*$AE$3*$Z$3))</f>
        <v>0</v>
      </c>
      <c r="GM211">
        <f>IF($Z$4=0,0,IF(CI211&lt;=0,0,('LED Curve'!$D$19*(CI211/$Z$4)^3+'LED Curve'!$D$20*(CI211/$Z$4)^2+'LED Curve'!$D$21*(CI211/$Z$4)^1+'LED Curve'!$D$22)*$AE$4*$Z$4))</f>
        <v>0</v>
      </c>
      <c r="GN211">
        <f>IF($Z$5=0,0,IF(CJ211&lt;=0,0,('LED Curve'!$D$19*(CJ211/$Z$5)^3+'LED Curve'!$D$20*(CJ211/$Z$5)^2+'LED Curve'!$D$21*(CJ211/$Z$5)^1+'LED Curve'!$D$22)*$AE$5*$Z$5))</f>
        <v>0</v>
      </c>
      <c r="GO211">
        <f>IF($Z$6=0,0,IF(CK211&lt;=0,0,('LED Curve'!$D$19*(CK211/$Z$6)^3+'LED Curve'!$D$20*(CK211/$Z$6)^2+'LED Curve'!$D$21*(CK211/$Z$6)^1+'LED Curve'!$D$22)*$AE$6*$Z$6))</f>
        <v>0</v>
      </c>
      <c r="GQ211">
        <f t="shared" si="450"/>
        <v>2237.7142933832579</v>
      </c>
      <c r="GR211">
        <f t="shared" si="378"/>
        <v>472.81840796567985</v>
      </c>
      <c r="GS211">
        <f t="shared" si="451"/>
        <v>2210.3335082356457</v>
      </c>
      <c r="GT211">
        <f t="shared" si="379"/>
        <v>0</v>
      </c>
      <c r="GU211">
        <f t="shared" si="452"/>
        <v>2190.5055592347449</v>
      </c>
      <c r="GV211">
        <f t="shared" si="380"/>
        <v>0</v>
      </c>
    </row>
    <row r="212" spans="1:204" ht="16.899999999999999">
      <c r="A212">
        <v>201</v>
      </c>
      <c r="B212">
        <f t="shared" si="341"/>
        <v>6.5429687500000002E-3</v>
      </c>
      <c r="C212" s="50">
        <f t="shared" si="342"/>
        <v>94.037954372515074</v>
      </c>
      <c r="D212" s="50">
        <f t="shared" si="343"/>
        <v>104.64217152501675</v>
      </c>
      <c r="E212" s="50">
        <f t="shared" si="344"/>
        <v>115.24638867751842</v>
      </c>
      <c r="G212" s="52">
        <f t="shared" si="345"/>
        <v>1.4926659424208741</v>
      </c>
      <c r="H212" s="52">
        <f t="shared" si="346"/>
        <v>1.6609868496034403</v>
      </c>
      <c r="I212" s="52">
        <f t="shared" si="347"/>
        <v>1.8293077567860065</v>
      </c>
      <c r="J212" s="52">
        <f>IF(C212&lt;Calculation!D$19,0,G212)</f>
        <v>1.4926659424208741</v>
      </c>
      <c r="K212" s="52">
        <f>IF(D212&lt;Calculation!D$19,0,H212)</f>
        <v>1.6609868496034403</v>
      </c>
      <c r="L212" s="52">
        <f>IF(E212&lt;Calculation!D$19,0,I212)</f>
        <v>1.8293077567860065</v>
      </c>
      <c r="M212" s="52">
        <f>IF(IF(C212&lt;Calculation!D$19,0,C212*(R$3/(R$2+R$3)))&gt;0,$H$2*SIN(2*PI()*$E$2*B212)+$H$5,0)</f>
        <v>1.509070436912247</v>
      </c>
      <c r="N212" s="52">
        <f>IF(IF(D212&lt;Calculation!D$19,0,D212*(R$3/(R$2+R$3)))&gt;0,$J$2*SIN(2*PI()*$E$2*B212)+$J$5,0)</f>
        <v>1.4832634373677029</v>
      </c>
      <c r="O212" s="52">
        <f>IF(IF(E212&lt;Calculation!D$19,0,E212*(R$3/(R$2+R$3)))&gt;0,$L$2*SIN(2*PI()*$E$2*B212)+$L$5,0)</f>
        <v>1.4640038634710557</v>
      </c>
      <c r="Q212" s="55">
        <f>(M212/Design!C$43)*10^3</f>
        <v>167.67449299024966</v>
      </c>
      <c r="R212" s="55">
        <f>(N212/Design!C$43)*10^3</f>
        <v>164.80704859641142</v>
      </c>
      <c r="S212" s="55">
        <f>(O212/Design!C$43)*10^3</f>
        <v>162.66709594122841</v>
      </c>
      <c r="U212" s="55">
        <f>(($H$2*SIN(2*PI()*$E$2*B212)+$H$5)/Design!C$43)*10^3</f>
        <v>167.67449299024966</v>
      </c>
      <c r="V212" s="55">
        <f>(($J$2*SIN(2*PI()*$E$2*B212)+$J$5)/Design!C$43)*10^3</f>
        <v>164.80704859641142</v>
      </c>
      <c r="W212" s="55">
        <f>(($L$2*SIN(2*PI()*$E$2*B212)+$L$5)/Design!C$43)*10^3</f>
        <v>162.66709594122841</v>
      </c>
      <c r="Y212" s="99">
        <f>IF(C212&lt;('LED Curve'!$D$14*(U212/$W$2)^3+'LED Curve'!$D$15*(U212/$W$2)^2+'LED Curve'!$D$16*(U212/$W$2)^1+'LED Curve'!$D$17)*$AC$2+((R$5-1)*Design!C$18),0,         ('LED Curve'!$D$14*(U212/$W$2)^3+'LED Curve'!$D$15*(U212/$W$2)^2+'LED Curve'!$D$16*(U212/$W$2)^1+'LED Curve'!$D$17)*$AC$2)</f>
        <v>25.875022710329503</v>
      </c>
      <c r="Z212" s="99">
        <f>IF(Y212=0,0,IF(C212&lt;Y212+('LED Curve'!$D$14*(U212/$W$3)^3+'LED Curve'!$D$15*(U212/$W$3)^2+'LED Curve'!$D$16*(U212/$W$3)^1+'LED Curve'!$D$17)*$AC$3+((R$5-2)*Design!C$18),0,         ('LED Curve'!$D$14*(U212/$W$3)^3+'LED Curve'!$D$15*(U212/$W$3)^2+'LED Curve'!$D$16*(U212/$W$3)^1+'LED Curve'!$D$17)*$AC$3))</f>
        <v>64.687556775823765</v>
      </c>
      <c r="AA212" s="99">
        <f>IF(Z212=0,0,IF(C212&lt;(SUM(Y212:Z212)+('LED Curve'!$D$14*(U212/$W$4)^3+'LED Curve'!$D$15*(U212/$W$4)^2+'LED Curve'!$D$16*(U212/$W$4)^1+'LED Curve'!$D$17)*$AC$4+((R$5-3)*Design!C$18)),0,         ('LED Curve'!$D$14*(U212/$W$4)^3+'LED Curve'!$D$15*(U212/$W$4)^2+'LED Curve'!$D$16*(U212/$W$4)^1+'LED Curve'!$D$17)*$AC$4))</f>
        <v>0</v>
      </c>
      <c r="AB212" s="99">
        <f>IF(AA212=0,0,IF(C212&lt;(SUM(Y212:AA212)+('LED Curve'!$D$14*(U212/$W$5)^3+'LED Curve'!$D$15*(U212/$W$5)^2+'LED Curve'!$D$16*(U212/$W$5)^1+'LED Curve'!$D$17)*$AC$5+((R$5-4)*Design!C$18)),0,         ('LED Curve'!$D$14*(U212/$W$5)^3+'LED Curve'!$D$15*(U212/$W$5)^2+'LED Curve'!$D$16*(U212/$W$5)^1+'LED Curve'!$D$17)*$AC$5))</f>
        <v>0</v>
      </c>
      <c r="AC212" s="99">
        <f>IF(AB212=0,0,IF(C212&lt;(SUM(Y212:AB212)+ ('LED Curve'!$D$14*(U212/$W$6)^3+'LED Curve'!$D$15*(U212/$W$6)^2+'LED Curve'!$D$16*(U212/$W$6)^1+'LED Curve'!$D$17)*$AC$6+((R$5-5)*Design!C$18)),0,         ('LED Curve'!$D$14*(U212/$W$6)^3+'LED Curve'!$D$15*(U212/$W$6)^2+'LED Curve'!$D$16*(U212/$W$6)^1+'LED Curve'!$D$17)*$AC$6))</f>
        <v>0</v>
      </c>
      <c r="AD212" s="99">
        <f>IF(AC212=0,0,IF(C212&lt;(SUM(Y212:AC212)+('LED Curve'!$D$14*(U212/$Z$2)^3+'LED Curve'!$D$15*(U212/$Z$2)^2+'LED Curve'!$D$16*(U212/$Z$2)^1+'LED Curve'!$D$17)*$AE$2+((R$5-6)*Design!C$18)),0,         ('LED Curve'!$D$14*(U212/$Z$2)^3+'LED Curve'!$D$15*(U212/$Z$2)^2+'LED Curve'!$D$16*(U212/$Z$2)^1+'LED Curve'!$D$17)*$AE$2))</f>
        <v>0</v>
      </c>
      <c r="AE212" s="99">
        <f>IF(AD212=0,0,IF(C212&lt;(SUM(Y212:AD212)+('LED Curve'!$D$14*(U212/$Z$3)^3+'LED Curve'!$D$15*(U212/$Z$3)^2+'LED Curve'!$D$16*(U212/$Z$3)^1+'LED Curve'!$D$17)*$AE$3+((R$5-7)*Design!C$18)),0,         ('LED Curve'!$D$14*(U212/$Z$3)^3+'LED Curve'!$D$15*(U212/$Z$3)^2+'LED Curve'!$D$16*(U212/$Z$3)^1+'LED Curve'!$D$17)*$AE$3))</f>
        <v>0</v>
      </c>
      <c r="AF212" s="99">
        <f>IF(AE212=0,0,IF(C212&lt;(SUM(Y212:AE212)+('LED Curve'!$D$14*(U212/$Z$4)^3+'LED Curve'!$D$15*(U212/$Z$4)^2+'LED Curve'!$D$16*(U212/$Z$4)^1+'LED Curve'!$D$17)*$AE$4+((R$5-8)*Design!C$18)),0,         ('LED Curve'!$D$14*(U212/$Z$4)^3+'LED Curve'!$D$15*(U212/$Z$4)^2+'LED Curve'!$D$16*(U212/$Z$4)^1+'LED Curve'!$D$17)*$AE$4))</f>
        <v>0</v>
      </c>
      <c r="AG212" s="99">
        <f>IF(AF212=0,0,IF(C212&lt;(SUM(Y212:AF212)+('LED Curve'!$D$14*(U212/$Z$5)^3+'LED Curve'!$D$15*(U212/$Z$5)^2+'LED Curve'!$D$16*(U212/$Z$5)^1+'LED Curve'!$D$17)*$AE$5+((R$5-9)*Design!C$18)),0,         ('LED Curve'!$D$14*(U212/$Z$5)^3+'LED Curve'!$D$15*(U212/$Z$5)^2+'LED Curve'!$D$16*(U212/$Z$5)^1+'LED Curve'!$D$17)*$AE$5))</f>
        <v>0</v>
      </c>
      <c r="AH212" s="99">
        <f>IF(AG212=0,0,IF(C212&lt;(SUM(Y212:AG212)+('LED Curve'!$D$14*(U212/$Z$6)^3+'LED Curve'!$D$15*(U212/$Z$6)^2+'LED Curve'!$D$16*(U212/$Z$6)^1+'LED Curve'!$D$17)*$AE$6+((R$5-10)*Design!C$18)),0,         ('LED Curve'!$D$14*(U212/$Z$6)^3+'LED Curve'!$D$15*(U212/$Z$6)^2+'LED Curve'!$D$16*(U212/$Z$6)^1+'LED Curve'!$D$17)*$AE$6))</f>
        <v>0</v>
      </c>
      <c r="AI212">
        <f t="shared" si="381"/>
        <v>90.562579486153268</v>
      </c>
      <c r="AJ212" s="57">
        <f>IF(D212&lt;('LED Curve'!$D$14*(V212/$W$2)^3+'LED Curve'!$D$15*(V212/$W$2)^2+'LED Curve'!$D$16*(V212/$W$2)^1+'LED Curve'!$D$17)*$AC$2+((R$5-1)*Design!C$18),0,         ('LED Curve'!$D$14*(V212/$W$2)^3+'LED Curve'!$D$15*(V212/$W$2)^2+'LED Curve'!$D$16*(V212/$W$2)^1+'LED Curve'!$D$17)*$AC$2)</f>
        <v>25.816405525764331</v>
      </c>
      <c r="AK212" s="57">
        <f>IF(AJ212=0,0,IF(D212&lt;AJ212+('LED Curve'!$D$14*(V212/$W$3)^3+'LED Curve'!$D$15*(V212/$W$3)^2+'LED Curve'!$D$16*(V212/$W$3)^1+'LED Curve'!$D$17)*$AC$3+((R$5-1)*Design!C$18),0,         ('LED Curve'!$D$14*(V212/$W$3)^3+'LED Curve'!$D$15*(V212/$W$3)^2+'LED Curve'!$D$16*(V212/$W$3)^1+'LED Curve'!$D$17)*$AC$3))</f>
        <v>64.541013814410832</v>
      </c>
      <c r="AL212" s="57">
        <f>IF(AK212=0,0,IF(D212&lt;(SUM(AJ212:AK212)+('LED Curve'!$D$14*(V212/$W$4)^3+'LED Curve'!$D$15*(V212/$W$4)^2+'LED Curve'!$D$16*(V212/$W$4)^1+'LED Curve'!$D$17)*$AC$4+((R$5-1)*Design!C$18)),0,         ('LED Curve'!$D$14*(V212/$W$4)^3+'LED Curve'!$D$15*(V212/$W$4)^2+'LED Curve'!$D$16*(V212/$W$4)^1+'LED Curve'!$D$17)*$AC$4))</f>
        <v>0</v>
      </c>
      <c r="AM212" s="57">
        <f>IF(AL212=0,0,IF(D212&lt;(SUM(AJ212:AL212)+('LED Curve'!$D$14*(V212/$W$5)^3+'LED Curve'!$D$15*(V212/$W$5)^2+'LED Curve'!$D$16*(V212/$W$5)^1+'LED Curve'!$D$17)*$AC$5+((R$5-1)*Design!C$18)),0,         ('LED Curve'!$D$14*(V212/$W$5)^3+'LED Curve'!$D$15*(V212/$W$5)^2+'LED Curve'!$D$16*(V212/$W$5)^1+'LED Curve'!$D$17)*$AC$5))</f>
        <v>0</v>
      </c>
      <c r="AN212" s="57">
        <f>IF(AM212=0,0,IF(D212&lt;(SUM(AJ212:AM212)+ ('LED Curve'!$D$14*(V212/$W$6)^3+'LED Curve'!$D$15*(V212/$W$6)^2+'LED Curve'!$D$16*(V212/$W$6)^1+'LED Curve'!$D$17)*$AC$6+((R$5-1)*Design!C$18)),0,         ('LED Curve'!$D$14*(V212/$W$6)^3+'LED Curve'!$D$15*(V212/$W$6)^2+'LED Curve'!$D$16*(V212/$W$6)^1+'LED Curve'!$D$17)*$AC$6))</f>
        <v>0</v>
      </c>
      <c r="AO212" s="57">
        <f>IF(AN212=0,0,IF(D212&lt;(SUM(AJ212:AN212)+('LED Curve'!$D$14*(V212/$Z$2)^3+'LED Curve'!$D$15*(V212/$Z$2)^2+'LED Curve'!$D$16*(V212/$Z$2)^1+'LED Curve'!$D$17)*$AE$2+((R$5-1)*Design!C$18)),0,         ('LED Curve'!$D$14*(V212/$Z$2)^3+'LED Curve'!$D$15*(V212/$Z$2)^2+'LED Curve'!$D$16*(V212/$Z$2)^1+'LED Curve'!$D$17)*$AE$2))</f>
        <v>0</v>
      </c>
      <c r="AP212" s="57">
        <f>IF(AO212=0,0,IF(D212&lt;(SUM(AJ212:AO212)+('LED Curve'!$D$14*(V212/$Z$3)^3+'LED Curve'!$D$15*(V212/$Z$3)^2+'LED Curve'!$D$16*(V212/$Z$3)^1+'LED Curve'!$D$17)*$AE$3+((R$5-1)*Design!C$18)),0,         ('LED Curve'!$D$14*(V212/$Z$3)^3+'LED Curve'!$D$15*(V212/$Z$3)^2+'LED Curve'!$D$16*(V212/$Z$3)^1+'LED Curve'!$D$17)*$AE$3))</f>
        <v>0</v>
      </c>
      <c r="AQ212" s="57">
        <f>IF(AP212=0,0,IF(D212&lt;(SUM(AJ212:AP212)+('LED Curve'!$D$14*(V212/$Z$4)^3+'LED Curve'!$D$15*(V212/$Z$4)^2+'LED Curve'!$D$16*(V212/$Z$4)^1+'LED Curve'!$D$17)*$AE$4+((R$5-1)*Design!C$18)),0,         ('LED Curve'!$D$14*(V212/$Z$4)^3+'LED Curve'!$D$15*(V212/$Z$4)^2+'LED Curve'!$D$16*(V212/$Z$4)^1+'LED Curve'!$D$17)*$AE$4))</f>
        <v>0</v>
      </c>
      <c r="AR212" s="57">
        <f>IF(AQ212=0,0,IF(D212&lt;(SUM(AJ212:AQ212)+('LED Curve'!$D$14*(V212/$Z$5)^3+'LED Curve'!$D$15*(V212/$Z$5)^2+'LED Curve'!$D$16*(V212/$Z$5)^1+'LED Curve'!$D$17)*$AE$5+((R$5-1)*Design!C$18)),0,         ('LED Curve'!$D$14*(V212/$Z$5)^3+'LED Curve'!$D$15*(V212/$Z$5)^2+'LED Curve'!$D$16*(V212/$Z$5)^1+'LED Curve'!$D$17)*$AE$5))</f>
        <v>0</v>
      </c>
      <c r="AS212" s="57">
        <f>IF(AR212=0,0,IF(D212&lt;(SUM(AJ212:AR212)+('LED Curve'!$D$14*(V212/$Z$6)^3+'LED Curve'!$D$15*(V212/$Z$6)^2+'LED Curve'!$D$16*(V212/$Z$6)^1+'LED Curve'!$D$17)*$AE$6+((R$5-1)*Design!C$18)),0,         ('LED Curve'!$D$14*(V212/$Z$6)^3+'LED Curve'!$D$15*(V212/$Z$6)^2+'LED Curve'!$D$16*(V212/$Z$6)^1+'LED Curve'!$D$17)*$AE$6))</f>
        <v>0</v>
      </c>
      <c r="AU212" s="59">
        <f>IF(E212&lt;('LED Curve'!$D$14*(W212/$W$2)^3+'LED Curve'!$D$15*(W212/$W$2)^2+'LED Curve'!$D$16*(W212/$W$2)^1+'LED Curve'!$D$17)*$AC$2+((R$5-1)*Design!C$18),0,         ('LED Curve'!$D$14*(W212/$W$2)^3+'LED Curve'!$D$15*(W212/$W$2)^2+'LED Curve'!$D$16*(W212/$W$2)^1+'LED Curve'!$D$17)*$AC$2)</f>
        <v>25.771964564756296</v>
      </c>
      <c r="AV212" s="59">
        <f>IF(AU212=0,0,IF(E212&lt;AU212+('LED Curve'!$D$14*(W212/$W$3)^3+'LED Curve'!$D$15*(W212/$W$3)^2+'LED Curve'!$D$16*(W212/$W$3)^1+'LED Curve'!$D$17)*$AC$3+((R$5-2)*Design!C$18),0,         ('LED Curve'!$D$14*(W212/$W$3)^3+'LED Curve'!$D$15*(W212/$W$3)^2+'LED Curve'!$D$16*(W212/$W$3)^1+'LED Curve'!$D$17)*$AC$3))</f>
        <v>64.429911411890743</v>
      </c>
      <c r="AW212" s="59">
        <f>IF(AV212=0,0,IF(E212&lt;(SUM(AU212:AV212)+('LED Curve'!$D$14*(W212/$W$4)^3+'LED Curve'!$D$15*(W212/$W$4)^2+'LED Curve'!$D$16*(W212/$W$4)^1+'LED Curve'!$D$17)*$AC$4+((R$5-3)*Design!C$18)),0,         ('LED Curve'!$D$14*(W212/$W$4)^3+'LED Curve'!$D$15*(W212/$W$4)^2+'LED Curve'!$D$16*(W212/$W$4)^1+'LED Curve'!$D$17)*$AC$4))</f>
        <v>0</v>
      </c>
      <c r="AX212" s="59">
        <f>IF(AW212=0,0,IF(E212&lt;(SUM(AU212:AW212)+('LED Curve'!$D$14*(W212/$W$5)^3+'LED Curve'!$D$15*(W212/$W$5)^2+'LED Curve'!$D$16*(W212/$W$5)^1+'LED Curve'!$D$17)*$AC$5+((R$5-4)*Design!C$18)),0,         ('LED Curve'!$D$14*(W212/$W$5)^3+'LED Curve'!$D$15*(W212/$W$5)^2+'LED Curve'!$D$16*(W212/$W$5)^1+'LED Curve'!$D$17)*$AC$5))</f>
        <v>0</v>
      </c>
      <c r="AY212" s="59">
        <f>IF(AX212=0,0,IF(E212&lt;(SUM(AU212:AX212)+ ('LED Curve'!$D$14*(W212/$W$6)^3+'LED Curve'!$D$15*(W212/$W$6)^2+'LED Curve'!$D$16*(W212/$W$6)^1+'LED Curve'!$D$17)*$AC$6+((R$5-5)*Design!C$18)),0,         ('LED Curve'!$D$14*(W212/$W$6)^3+'LED Curve'!$D$15*(W212/$W$6)^2+'LED Curve'!$D$16*(W212/$W$6)^1+'LED Curve'!$D$17)*$AC$6))</f>
        <v>0</v>
      </c>
      <c r="AZ212" s="59">
        <f>IF(AY212=0,0,IF(E212&lt;(SUM(AU212:AY212)+('LED Curve'!$D$14*(W212/$Z$2)^3+'LED Curve'!$D$15*(W212/$Z$2)^2+'LED Curve'!$D$16*(W212/$Z$2)^1+'LED Curve'!$D$17)*$AE$2+((R$5-6)*Design!C$18)),0,         ('LED Curve'!$D$14*(W212/$Z$2)^3+'LED Curve'!$D$15*(W212/$Z$2)^2+'LED Curve'!$D$16*(W212/$Z$2)^1+'LED Curve'!$D$17)*$AE$2))</f>
        <v>0</v>
      </c>
      <c r="BA212" s="59">
        <f>IF(AZ212=0,0,IF(E212&lt;(SUM(AU212:AZ212)+('LED Curve'!$D$14*(W212/$Z$3)^3+'LED Curve'!$D$15*(W212/$Z$3)^2+'LED Curve'!$D$16*(W212/$Z$3)^1+'LED Curve'!$D$17)*$AE$3+((R$5-7)*Design!C$18)),0,         ('LED Curve'!$D$14*(W212/$Z$3)^3+'LED Curve'!$D$15*(W212/$Z$3)^2+'LED Curve'!$D$16*(W212/$Z$3)^1+'LED Curve'!$D$17)*$AE$3))</f>
        <v>0</v>
      </c>
      <c r="BB212" s="59">
        <f>IF(BA212=0,0,IF(E212&lt;(SUM(AU212:BA212)+('LED Curve'!$D$14*(W212/$Z$4)^3+'LED Curve'!$D$15*(W212/$Z$4)^2+'LED Curve'!$D$16*(W212/$Z$4)^1+'LED Curve'!$D$17)*$AE$4+((R$5-8)*Design!C$18)),0,         ('LED Curve'!$D$14*(W212/$Z$4)^3+'LED Curve'!$D$15*(W212/$Z$4)^2+'LED Curve'!$D$16*(W212/$Z$4)^1+'LED Curve'!$D$17)*$AE$4))</f>
        <v>0</v>
      </c>
      <c r="BC212" s="59">
        <f>IF(BB212=0,0,IF(E212&lt;(SUM(AU212:BB212)+('LED Curve'!$D$14*(W212/$Z$5)^3+'LED Curve'!$D$15*(W212/$Z$5)^2+'LED Curve'!$D$16*(W212/$Z$5)^1+'LED Curve'!$D$17)*$AE$5+((R$5-9)*Design!C$18)),0,         ('LED Curve'!$D$14*(W212/$Z$5)^3+'LED Curve'!$D$15*(W212/$Z$5)^2+'LED Curve'!$D$16*(W212/$Z$5)^1+'LED Curve'!$D$17)*$AE$5))</f>
        <v>0</v>
      </c>
      <c r="BD212" s="59">
        <f>IF(BC212=0,0,IF(E212&lt;(SUM(AU212:BC212)+('LED Curve'!$D$14*(W212/$Z$6)^3+'LED Curve'!$D$15*(W212/$Z$6)^2+'LED Curve'!$D$16*(W212/$Z$6)^1+'LED Curve'!$D$17)*$AE$6+((R$5-10)*Design!C$18)),0,         ('LED Curve'!$D$14*(W212/$Z$6)^3+'LED Curve'!$D$15*(W212/$Z$6)^2+'LED Curve'!$D$16*(W212/$Z$6)^1+'LED Curve'!$D$17)*$AE$6))</f>
        <v>0</v>
      </c>
      <c r="BE212">
        <f t="shared" si="382"/>
        <v>90.201875976647045</v>
      </c>
      <c r="BF212" s="64">
        <f t="shared" si="348"/>
        <v>167.67449299024966</v>
      </c>
      <c r="BG212" s="64">
        <f t="shared" si="349"/>
        <v>167.67449299024966</v>
      </c>
      <c r="BH212" s="64">
        <f t="shared" si="350"/>
        <v>0</v>
      </c>
      <c r="BI212" s="64">
        <f t="shared" si="351"/>
        <v>0</v>
      </c>
      <c r="BJ212" s="64">
        <f t="shared" si="352"/>
        <v>0</v>
      </c>
      <c r="BK212" s="64">
        <f t="shared" si="353"/>
        <v>0</v>
      </c>
      <c r="BL212" s="64">
        <f t="shared" si="354"/>
        <v>0</v>
      </c>
      <c r="BM212" s="64">
        <f t="shared" si="355"/>
        <v>0</v>
      </c>
      <c r="BN212" s="64">
        <f t="shared" si="356"/>
        <v>0</v>
      </c>
      <c r="BO212" s="64">
        <f t="shared" si="357"/>
        <v>0</v>
      </c>
      <c r="BQ212" s="67">
        <f t="shared" si="358"/>
        <v>164.80704859641142</v>
      </c>
      <c r="BR212" s="67">
        <f t="shared" si="359"/>
        <v>164.80704859641142</v>
      </c>
      <c r="BS212" s="67">
        <f t="shared" si="360"/>
        <v>0</v>
      </c>
      <c r="BT212" s="67">
        <f t="shared" si="361"/>
        <v>0</v>
      </c>
      <c r="BU212" s="67">
        <f t="shared" si="362"/>
        <v>0</v>
      </c>
      <c r="BV212" s="67">
        <f t="shared" si="363"/>
        <v>0</v>
      </c>
      <c r="BW212" s="67">
        <f t="shared" si="364"/>
        <v>0</v>
      </c>
      <c r="BX212" s="67">
        <f t="shared" si="365"/>
        <v>0</v>
      </c>
      <c r="BY212" s="67">
        <f t="shared" si="366"/>
        <v>0</v>
      </c>
      <c r="BZ212" s="67">
        <f t="shared" si="367"/>
        <v>0</v>
      </c>
      <c r="CB212" s="70">
        <f t="shared" si="368"/>
        <v>162.66709594122841</v>
      </c>
      <c r="CC212" s="70">
        <f t="shared" si="369"/>
        <v>162.66709594122841</v>
      </c>
      <c r="CD212" s="70">
        <f t="shared" si="370"/>
        <v>0</v>
      </c>
      <c r="CE212" s="70">
        <f t="shared" si="371"/>
        <v>0</v>
      </c>
      <c r="CF212" s="70">
        <f t="shared" si="372"/>
        <v>0</v>
      </c>
      <c r="CG212" s="70">
        <f t="shared" si="373"/>
        <v>0</v>
      </c>
      <c r="CH212" s="70">
        <f t="shared" si="374"/>
        <v>0</v>
      </c>
      <c r="CI212" s="70">
        <f t="shared" si="375"/>
        <v>0</v>
      </c>
      <c r="CJ212" s="70">
        <f t="shared" si="376"/>
        <v>0</v>
      </c>
      <c r="CK212" s="70">
        <f t="shared" si="377"/>
        <v>0</v>
      </c>
      <c r="CL212">
        <f t="shared" si="383"/>
        <v>325.33419188245682</v>
      </c>
      <c r="CM212" s="64">
        <f t="shared" si="384"/>
        <v>167.67449299024966</v>
      </c>
      <c r="CN212" s="64">
        <f t="shared" si="385"/>
        <v>167.67449299024966</v>
      </c>
      <c r="CO212" s="64">
        <f t="shared" si="386"/>
        <v>0</v>
      </c>
      <c r="CP212" s="64">
        <f t="shared" si="387"/>
        <v>0</v>
      </c>
      <c r="CQ212" s="64">
        <f t="shared" si="388"/>
        <v>0</v>
      </c>
      <c r="CR212" s="64">
        <f t="shared" si="389"/>
        <v>0</v>
      </c>
      <c r="CS212" s="64">
        <f t="shared" si="390"/>
        <v>0</v>
      </c>
      <c r="CT212" s="64">
        <f t="shared" si="391"/>
        <v>0</v>
      </c>
      <c r="CU212" s="64">
        <f t="shared" si="392"/>
        <v>0</v>
      </c>
      <c r="CV212" s="64">
        <f t="shared" si="393"/>
        <v>0</v>
      </c>
      <c r="CX212" s="103">
        <f t="shared" si="394"/>
        <v>164.80704859641142</v>
      </c>
      <c r="CY212" s="103">
        <f t="shared" si="395"/>
        <v>164.80704859641142</v>
      </c>
      <c r="CZ212" s="103">
        <f t="shared" si="396"/>
        <v>0</v>
      </c>
      <c r="DA212" s="103">
        <f t="shared" si="397"/>
        <v>0</v>
      </c>
      <c r="DB212" s="103">
        <f t="shared" si="398"/>
        <v>0</v>
      </c>
      <c r="DC212" s="103">
        <f t="shared" si="399"/>
        <v>0</v>
      </c>
      <c r="DD212" s="103">
        <f t="shared" si="400"/>
        <v>0</v>
      </c>
      <c r="DE212" s="103">
        <f t="shared" si="401"/>
        <v>0</v>
      </c>
      <c r="DF212" s="103">
        <f t="shared" si="402"/>
        <v>0</v>
      </c>
      <c r="DG212" s="103">
        <f t="shared" si="403"/>
        <v>0</v>
      </c>
      <c r="DI212" s="70">
        <f t="shared" si="404"/>
        <v>162.66709594122841</v>
      </c>
      <c r="DJ212" s="70">
        <f t="shared" si="405"/>
        <v>162.66709594122841</v>
      </c>
      <c r="DK212" s="70">
        <f t="shared" si="406"/>
        <v>0</v>
      </c>
      <c r="DL212" s="70">
        <f t="shared" si="407"/>
        <v>0</v>
      </c>
      <c r="DM212" s="70">
        <f t="shared" si="408"/>
        <v>0</v>
      </c>
      <c r="DN212" s="70">
        <f t="shared" si="409"/>
        <v>0</v>
      </c>
      <c r="DO212" s="70">
        <f t="shared" si="410"/>
        <v>0</v>
      </c>
      <c r="DP212" s="70">
        <f t="shared" si="411"/>
        <v>0</v>
      </c>
      <c r="DQ212" s="70">
        <f t="shared" si="412"/>
        <v>0</v>
      </c>
      <c r="DR212" s="70">
        <f t="shared" si="413"/>
        <v>0</v>
      </c>
      <c r="DT212">
        <f t="shared" si="414"/>
        <v>15.767766321251697</v>
      </c>
      <c r="DU212">
        <f t="shared" si="415"/>
        <v>17.245767447757455</v>
      </c>
      <c r="DV212">
        <f t="shared" si="416"/>
        <v>18.74679536388599</v>
      </c>
      <c r="DX212">
        <f t="shared" si="417"/>
        <v>1.7600699102210891</v>
      </c>
      <c r="DY212">
        <f t="shared" si="418"/>
        <v>1.7753886001736641</v>
      </c>
      <c r="DZ212">
        <f t="shared" si="419"/>
        <v>1.793206071931317</v>
      </c>
      <c r="EB212">
        <f t="shared" si="420"/>
        <v>4.3385813140656948</v>
      </c>
      <c r="EC212">
        <f t="shared" si="421"/>
        <v>10.846453285164237</v>
      </c>
      <c r="ED212">
        <f t="shared" si="422"/>
        <v>0</v>
      </c>
      <c r="EE212">
        <f t="shared" si="423"/>
        <v>0</v>
      </c>
      <c r="EF212">
        <f t="shared" si="424"/>
        <v>0</v>
      </c>
      <c r="EG212">
        <f t="shared" si="425"/>
        <v>0</v>
      </c>
      <c r="EH212">
        <f t="shared" si="426"/>
        <v>0</v>
      </c>
      <c r="EI212">
        <f t="shared" si="427"/>
        <v>0</v>
      </c>
      <c r="EJ212">
        <f t="shared" si="428"/>
        <v>0</v>
      </c>
      <c r="EK212">
        <f t="shared" si="429"/>
        <v>0</v>
      </c>
      <c r="EM212">
        <f t="shared" si="430"/>
        <v>4.2547256000693068</v>
      </c>
      <c r="EN212">
        <f t="shared" si="431"/>
        <v>10.636814000173267</v>
      </c>
      <c r="EO212">
        <f t="shared" si="432"/>
        <v>0</v>
      </c>
      <c r="EP212">
        <f t="shared" si="433"/>
        <v>0</v>
      </c>
      <c r="EQ212">
        <f t="shared" si="434"/>
        <v>0</v>
      </c>
      <c r="ER212">
        <f t="shared" si="435"/>
        <v>0</v>
      </c>
      <c r="ES212">
        <f t="shared" si="436"/>
        <v>0</v>
      </c>
      <c r="ET212">
        <f t="shared" si="437"/>
        <v>0</v>
      </c>
      <c r="EU212">
        <f t="shared" si="438"/>
        <v>0</v>
      </c>
      <c r="EV212">
        <f t="shared" si="439"/>
        <v>0</v>
      </c>
      <c r="EX212">
        <f t="shared" si="440"/>
        <v>4.1922506324491513</v>
      </c>
      <c r="EY212">
        <f t="shared" si="441"/>
        <v>10.480626581122879</v>
      </c>
      <c r="EZ212">
        <f t="shared" si="442"/>
        <v>0</v>
      </c>
      <c r="FA212">
        <f t="shared" si="443"/>
        <v>0</v>
      </c>
      <c r="FB212">
        <f t="shared" si="444"/>
        <v>0</v>
      </c>
      <c r="FC212">
        <f t="shared" si="445"/>
        <v>0</v>
      </c>
      <c r="FD212">
        <f t="shared" si="446"/>
        <v>0</v>
      </c>
      <c r="FE212">
        <f t="shared" si="447"/>
        <v>0</v>
      </c>
      <c r="FF212">
        <f t="shared" si="448"/>
        <v>0</v>
      </c>
      <c r="FG212">
        <f t="shared" si="449"/>
        <v>0</v>
      </c>
      <c r="FJ212">
        <f>IF($W$2=0,0,IF(BF212&lt;=0,0,('LED Curve'!$D$19*(BF212/$W$2)^3+'LED Curve'!$D$20*(BF212/$W$2)^2+'LED Curve'!$D$21*(BF212/$W$2)^1+'LED Curve'!$D$22)*$AC$2*$W$2))</f>
        <v>631.56628555092732</v>
      </c>
      <c r="FK212">
        <f>IF($W$3=0,0,IF(BG212&lt;=0,0,('LED Curve'!$D$19*(BG212/$W$3)^3+'LED Curve'!$D$20*(BG212/$W$3)^2+'LED Curve'!$D$21*(BG212/$W$3)^1+'LED Curve'!$D$22)*$AC$3*$W$3))</f>
        <v>1578.9157138773182</v>
      </c>
      <c r="FL212">
        <f>IF($W$4=0,0,IF(BH212&lt;=0,0,('LED Curve'!$D$19*(BH212/$W$4)^3+'LED Curve'!$D$20*(BH212/$W$4)^2+'LED Curve'!$D$21*(BH212/$W$4)^1+'LED Curve'!$D$22)*$AC$4*$W$4))</f>
        <v>0</v>
      </c>
      <c r="FM212">
        <f>IF($W$5=0,0,IF(BI212&lt;=0,0,('LED Curve'!$D$19*(BI212/$W$5)^3+'LED Curve'!$D$20*(BI212/$W$5)^2+'LED Curve'!$D$21*(BI212/$W$5)^1+'LED Curve'!$D$22)*$AC$5*$W$5))</f>
        <v>0</v>
      </c>
      <c r="FN212">
        <f>IF($W$6=0,0,IF(BJ212&lt;=0,0,('LED Curve'!$D$19*(BJ212/$W$6)^3+'LED Curve'!$D$20*(BJ212/$W$6)^2+'LED Curve'!$D$21*(BJ212/$W$6)^1+'LED Curve'!$D$22)*$AC$6*$W$6))</f>
        <v>0</v>
      </c>
      <c r="FO212">
        <f>IF($Z$2=0,0,IF(BK212&lt;=0,0,('LED Curve'!$D$19*(BK212/$Z$2)^3+'LED Curve'!$D$20*(BK212/$Z$2)^2+'LED Curve'!$D$21*(BK212/$Z$2)^1+'LED Curve'!$D$22)*$AE$2*$Z$2))</f>
        <v>0</v>
      </c>
      <c r="FP212">
        <f>IF($Z$3=0,0,IF(BL212&lt;=0,0,('LED Curve'!$D$19*(BL212/$Z$3)^3+'LED Curve'!$D$20*(BL212/$Z$3)^2+'LED Curve'!$D$21*(BL212/$Z$3)^1+'LED Curve'!$D$22)*$AE$3*$Z$3))</f>
        <v>0</v>
      </c>
      <c r="FQ212">
        <f>IF($Z$4=0,0,IF(BM212&lt;=0,0,('LED Curve'!$D$19*(BM212/$Z$4)^3+'LED Curve'!$D$20*(BM212/$Z$4)^2+'LED Curve'!$D$21*(BM212/$Z$4)^1+'LED Curve'!$D$22)*$AE$4*$Z$4))</f>
        <v>0</v>
      </c>
      <c r="FR212">
        <f>IF($Z$5=0,0,IF(BN212&lt;=0,0,('LED Curve'!$D$19*(BN212/$Z$5)^3+'LED Curve'!$D$20*(BN212/$Z$5)^2+'LED Curve'!$D$21*(BN212/$Z$5)^1+'LED Curve'!$D$22)*$AE$5*$Z$5))</f>
        <v>0</v>
      </c>
      <c r="FS212">
        <f>IF($Z$6=0,0,IF(BO212&lt;=0,0,('LED Curve'!$D$19*(BO212/$Z$6)^3+'LED Curve'!$D$20*(BO212/$Z$6)^2+'LED Curve'!$D$21*(BO212/$Z$6)^1+'LED Curve'!$D$22)*$AE$6*$Z$6))</f>
        <v>0</v>
      </c>
      <c r="FU212">
        <f>IF($W$2=0,0,IF(BQ212&lt;=0,0,('LED Curve'!$D$19*(BQ212/$W$2)^3+'LED Curve'!$D$20*(BQ212/$W$2)^2+'LED Curve'!$D$21*(BQ212/$W$2)^1+'LED Curve'!$D$22)*$AC$2*$W$2))</f>
        <v>622.79156568563383</v>
      </c>
      <c r="FV212">
        <f>IF($W$3=0,0,IF(BR212&lt;=0,0,('LED Curve'!$D$19*(BR212/$W$3)^3+'LED Curve'!$D$20*(BR212/$W$3)^2+'LED Curve'!$D$21*(BR212/$W$3)^1+'LED Curve'!$D$22)*$AC$3*$W$3))</f>
        <v>1556.9789142140846</v>
      </c>
      <c r="FW212">
        <f>IF($W$4=0,0,IF(BS212&lt;=0,0,('LED Curve'!$D$19*(BS212/$W$4)^3+'LED Curve'!$D$20*(BS212/$W$4)^2+'LED Curve'!$D$21*(BS212/$W$4)^1+'LED Curve'!$D$22)*$AC$4*$W$4))</f>
        <v>0</v>
      </c>
      <c r="FX212">
        <f>IF($W$5=0,0,IF(BT212&lt;=0,0,('LED Curve'!$D$19*(BT212/$W$5)^3+'LED Curve'!$D$20*(BT212/$W$5)^2+'LED Curve'!$D$21*(BT212/$W$5)^1+'LED Curve'!$D$22)*$AC$5*$W$5))</f>
        <v>0</v>
      </c>
      <c r="FY212">
        <f>IF($W$6=0,0,IF(BU212&lt;=0,0,('LED Curve'!$D$19*(BU212/$W$6)^3+'LED Curve'!$D$20*(BU212/$W$6)^2+'LED Curve'!$D$21*(BU212/$W$6)^1+'LED Curve'!$D$22)*$AC$6*$W$6))</f>
        <v>0</v>
      </c>
      <c r="FZ212">
        <f>IF($Z$2=0,0,IF(BV212&lt;=0,0,('LED Curve'!$D$19*(BV212/$Z$2)^3+'LED Curve'!$D$20*(BV212/$Z$2)^2+'LED Curve'!$D$21*(BV212/$Z$2)^1+'LED Curve'!$D$22)*$AE$2*$Z$2))</f>
        <v>0</v>
      </c>
      <c r="GA212">
        <f>IF($Z$3=0,0,IF(BW212&lt;=0,0,('LED Curve'!$D$19*(BW212/$Z$3)^3+'LED Curve'!$D$20*(BW212/$Z$3)^2+'LED Curve'!$D$21*(BW212/$Z$3)^1+'LED Curve'!$D$22)*$AE$3*$Z$3))</f>
        <v>0</v>
      </c>
      <c r="GB212">
        <f>IF($Z$4=0,0,IF(BX212&lt;=0,0,('LED Curve'!$D$19*(BX212/$Z$4)^3+'LED Curve'!$D$20*(BX212/$Z$4)^2+'LED Curve'!$D$21*(BX212/$Z$4)^1+'LED Curve'!$D$22)*$AE$4*$Z$4))</f>
        <v>0</v>
      </c>
      <c r="GC212">
        <f>IF($Z$5=0,0,IF(BY212&lt;=0,0,('LED Curve'!$D$19*(BY212/$Z$5)^3+'LED Curve'!$D$20*(BY212/$Z$5)^2+'LED Curve'!$D$21*(BY212/$Z$5)^1+'LED Curve'!$D$22)*$AE$5*$Z$5))</f>
        <v>0</v>
      </c>
      <c r="GD212">
        <f>IF($Z$6=0,0,IF(BZ212&lt;=0,0,('LED Curve'!$D$19*(BZ212/$Z$6)^3+'LED Curve'!$D$20*(BZ212/$Z$6)^2+'LED Curve'!$D$21*(BZ212/$Z$6)^1+'LED Curve'!$D$22)*$AE$6*$Z$6))</f>
        <v>0</v>
      </c>
      <c r="GF212">
        <f>IF($W$2=0,0,IF(CB212&lt;=0,0,('LED Curve'!$D$19*(CB212/$W$2)^3+'LED Curve'!$D$20*(CB212/$W$2)^2+'LED Curve'!$D$21*(CB212/$W$2)^1+'LED Curve'!$D$22)*$AC$2*$W$2))</f>
        <v>616.18362694904124</v>
      </c>
      <c r="GG212">
        <f>IF($W$3=0,0,IF(CC212&lt;=0,0,('LED Curve'!$D$19*(CC212/$W$3)^3+'LED Curve'!$D$20*(CC212/$W$3)^2+'LED Curve'!$D$21*(CC212/$W$3)^1+'LED Curve'!$D$22)*$AC$3*$W$3))</f>
        <v>1540.4590673726032</v>
      </c>
      <c r="GH212">
        <f>IF($W$4=0,0,IF(CD212&lt;=0,0,('LED Curve'!$D$19*(CD212/$W$4)^3+'LED Curve'!$D$20*(CD212/$W$4)^2+'LED Curve'!$D$21*(CD212/$W$4)^1+'LED Curve'!$D$22)*$AC$4*$W$4))</f>
        <v>0</v>
      </c>
      <c r="GI212">
        <f>IF($W$5=0,0,IF(CE212&lt;=0,0,('LED Curve'!$D$19*(CE212/$W$5)^3+'LED Curve'!$D$20*(CE212/$W$5)^2+'LED Curve'!$D$21*(CE212/$W$5)^1+'LED Curve'!$D$22)*$AC$5*$W$5))</f>
        <v>0</v>
      </c>
      <c r="GJ212">
        <f>IF($W$6=0,0,IF(CF212&lt;=0,0,('LED Curve'!$D$19*(CF212/$W$6)^3+'LED Curve'!$D$20*(CF212/$W$6)^2+'LED Curve'!$D$21*(CF212/$W$6)^1+'LED Curve'!$D$22)*$AC$6*$W$6))</f>
        <v>0</v>
      </c>
      <c r="GK212">
        <f>IF($Z$2=0,0,IF(CG212&lt;=0,0,('LED Curve'!$D$19*(CG212/$Z$2)^3+'LED Curve'!$D$20*(CG212/$Z$2)^2+'LED Curve'!$D$21*(CG212/$Z$2)^1+'LED Curve'!$D$22)*$AE$2*$Z$2))</f>
        <v>0</v>
      </c>
      <c r="GL212">
        <f>IF($Z$3=0,0,IF(CH212&lt;=0,0,('LED Curve'!$D$19*(CH212/$Z$3)^3+'LED Curve'!$D$20*(CH212/$Z$3)^2+'LED Curve'!$D$21*(CH212/$Z$3)^1+'LED Curve'!$D$22)*$AE$3*$Z$3))</f>
        <v>0</v>
      </c>
      <c r="GM212">
        <f>IF($Z$4=0,0,IF(CI212&lt;=0,0,('LED Curve'!$D$19*(CI212/$Z$4)^3+'LED Curve'!$D$20*(CI212/$Z$4)^2+'LED Curve'!$D$21*(CI212/$Z$4)^1+'LED Curve'!$D$22)*$AE$4*$Z$4))</f>
        <v>0</v>
      </c>
      <c r="GN212">
        <f>IF($Z$5=0,0,IF(CJ212&lt;=0,0,('LED Curve'!$D$19*(CJ212/$Z$5)^3+'LED Curve'!$D$20*(CJ212/$Z$5)^2+'LED Curve'!$D$21*(CJ212/$Z$5)^1+'LED Curve'!$D$22)*$AE$5*$Z$5))</f>
        <v>0</v>
      </c>
      <c r="GO212">
        <f>IF($Z$6=0,0,IF(CK212&lt;=0,0,('LED Curve'!$D$19*(CK212/$Z$6)^3+'LED Curve'!$D$20*(CK212/$Z$6)^2+'LED Curve'!$D$21*(CK212/$Z$6)^1+'LED Curve'!$D$22)*$AE$6*$Z$6))</f>
        <v>0</v>
      </c>
      <c r="GQ212">
        <f t="shared" si="450"/>
        <v>2210.4819994282457</v>
      </c>
      <c r="GR212">
        <f t="shared" si="378"/>
        <v>445.58611401066764</v>
      </c>
      <c r="GS212">
        <f t="shared" si="451"/>
        <v>2179.7704798997183</v>
      </c>
      <c r="GT212">
        <f t="shared" si="379"/>
        <v>0</v>
      </c>
      <c r="GU212">
        <f t="shared" si="452"/>
        <v>2156.6426943216443</v>
      </c>
      <c r="GV212">
        <f t="shared" si="380"/>
        <v>0</v>
      </c>
    </row>
    <row r="213" spans="1:204" ht="16.899999999999999">
      <c r="A213">
        <v>202</v>
      </c>
      <c r="B213">
        <f t="shared" si="341"/>
        <v>6.5755208333333334E-3</v>
      </c>
      <c r="C213" s="50">
        <f t="shared" si="342"/>
        <v>92.567436815145342</v>
      </c>
      <c r="D213" s="50">
        <f t="shared" si="343"/>
        <v>103.00826312793927</v>
      </c>
      <c r="E213" s="50">
        <f t="shared" si="344"/>
        <v>113.44908944073319</v>
      </c>
      <c r="G213" s="52">
        <f t="shared" si="345"/>
        <v>1.4693243938911957</v>
      </c>
      <c r="H213" s="52">
        <f t="shared" si="346"/>
        <v>1.6350517956815758</v>
      </c>
      <c r="I213" s="52">
        <f t="shared" si="347"/>
        <v>1.8007791974719554</v>
      </c>
      <c r="J213" s="52">
        <f>IF(C213&lt;Calculation!D$19,0,G213)</f>
        <v>1.4693243938911957</v>
      </c>
      <c r="K213" s="52">
        <f>IF(D213&lt;Calculation!D$19,0,H213)</f>
        <v>1.6350517956815758</v>
      </c>
      <c r="L213" s="52">
        <f>IF(E213&lt;Calculation!D$19,0,I213)</f>
        <v>1.8007791974719554</v>
      </c>
      <c r="M213" s="52">
        <f>IF(IF(C213&lt;Calculation!D$19,0,C213*(R$3/(R$2+R$3)))&gt;0,$H$2*SIN(2*PI()*$E$2*B213)+$H$5,0)</f>
        <v>1.4857288883825688</v>
      </c>
      <c r="N213" s="52">
        <f>IF(IF(D213&lt;Calculation!D$19,0,D213*(R$3/(R$2+R$3)))&gt;0,$J$2*SIN(2*PI()*$E$2*B213)+$J$5,0)</f>
        <v>1.4573283834458381</v>
      </c>
      <c r="O213" s="52">
        <f>IF(IF(E213&lt;Calculation!D$19,0,E213*(R$3/(R$2+R$3)))&gt;0,$L$2*SIN(2*PI()*$E$2*B213)+$L$5,0)</f>
        <v>1.4354753041570045</v>
      </c>
      <c r="Q213" s="55">
        <f>(M213/Design!C$43)*10^3</f>
        <v>165.08098759806319</v>
      </c>
      <c r="R213" s="55">
        <f>(N213/Design!C$43)*10^3</f>
        <v>161.92537593842647</v>
      </c>
      <c r="S213" s="55">
        <f>(O213/Design!C$43)*10^3</f>
        <v>159.49725601744493</v>
      </c>
      <c r="U213" s="55">
        <f>(($H$2*SIN(2*PI()*$E$2*B213)+$H$5)/Design!C$43)*10^3</f>
        <v>165.08098759806319</v>
      </c>
      <c r="V213" s="55">
        <f>(($J$2*SIN(2*PI()*$E$2*B213)+$J$5)/Design!C$43)*10^3</f>
        <v>161.92537593842647</v>
      </c>
      <c r="W213" s="55">
        <f>(($L$2*SIN(2*PI()*$E$2*B213)+$L$5)/Design!C$43)*10^3</f>
        <v>159.49725601744493</v>
      </c>
      <c r="Y213" s="99">
        <f>IF(C213&lt;('LED Curve'!$D$14*(U213/$W$2)^3+'LED Curve'!$D$15*(U213/$W$2)^2+'LED Curve'!$D$16*(U213/$W$2)^1+'LED Curve'!$D$17)*$AC$2+((R$5-1)*Design!C$18),0,         ('LED Curve'!$D$14*(U213/$W$2)^3+'LED Curve'!$D$15*(U213/$W$2)^2+'LED Curve'!$D$16*(U213/$W$2)^1+'LED Curve'!$D$17)*$AC$2)</f>
        <v>25.822052012645997</v>
      </c>
      <c r="Z213" s="99">
        <f>IF(Y213=0,0,IF(C213&lt;Y213+('LED Curve'!$D$14*(U213/$W$3)^3+'LED Curve'!$D$15*(U213/$W$3)^2+'LED Curve'!$D$16*(U213/$W$3)^1+'LED Curve'!$D$17)*$AC$3+((R$5-2)*Design!C$18),0,         ('LED Curve'!$D$14*(U213/$W$3)^3+'LED Curve'!$D$15*(U213/$W$3)^2+'LED Curve'!$D$16*(U213/$W$3)^1+'LED Curve'!$D$17)*$AC$3))</f>
        <v>64.555130031614993</v>
      </c>
      <c r="AA213" s="99">
        <f>IF(Z213=0,0,IF(C213&lt;(SUM(Y213:Z213)+('LED Curve'!$D$14*(U213/$W$4)^3+'LED Curve'!$D$15*(U213/$W$4)^2+'LED Curve'!$D$16*(U213/$W$4)^1+'LED Curve'!$D$17)*$AC$4+((R$5-3)*Design!C$18)),0,         ('LED Curve'!$D$14*(U213/$W$4)^3+'LED Curve'!$D$15*(U213/$W$4)^2+'LED Curve'!$D$16*(U213/$W$4)^1+'LED Curve'!$D$17)*$AC$4))</f>
        <v>0</v>
      </c>
      <c r="AB213" s="99">
        <f>IF(AA213=0,0,IF(C213&lt;(SUM(Y213:AA213)+('LED Curve'!$D$14*(U213/$W$5)^3+'LED Curve'!$D$15*(U213/$W$5)^2+'LED Curve'!$D$16*(U213/$W$5)^1+'LED Curve'!$D$17)*$AC$5+((R$5-4)*Design!C$18)),0,         ('LED Curve'!$D$14*(U213/$W$5)^3+'LED Curve'!$D$15*(U213/$W$5)^2+'LED Curve'!$D$16*(U213/$W$5)^1+'LED Curve'!$D$17)*$AC$5))</f>
        <v>0</v>
      </c>
      <c r="AC213" s="99">
        <f>IF(AB213=0,0,IF(C213&lt;(SUM(Y213:AB213)+ ('LED Curve'!$D$14*(U213/$W$6)^3+'LED Curve'!$D$15*(U213/$W$6)^2+'LED Curve'!$D$16*(U213/$W$6)^1+'LED Curve'!$D$17)*$AC$6+((R$5-5)*Design!C$18)),0,         ('LED Curve'!$D$14*(U213/$W$6)^3+'LED Curve'!$D$15*(U213/$W$6)^2+'LED Curve'!$D$16*(U213/$W$6)^1+'LED Curve'!$D$17)*$AC$6))</f>
        <v>0</v>
      </c>
      <c r="AD213" s="99">
        <f>IF(AC213=0,0,IF(C213&lt;(SUM(Y213:AC213)+('LED Curve'!$D$14*(U213/$Z$2)^3+'LED Curve'!$D$15*(U213/$Z$2)^2+'LED Curve'!$D$16*(U213/$Z$2)^1+'LED Curve'!$D$17)*$AE$2+((R$5-6)*Design!C$18)),0,         ('LED Curve'!$D$14*(U213/$Z$2)^3+'LED Curve'!$D$15*(U213/$Z$2)^2+'LED Curve'!$D$16*(U213/$Z$2)^1+'LED Curve'!$D$17)*$AE$2))</f>
        <v>0</v>
      </c>
      <c r="AE213" s="99">
        <f>IF(AD213=0,0,IF(C213&lt;(SUM(Y213:AD213)+('LED Curve'!$D$14*(U213/$Z$3)^3+'LED Curve'!$D$15*(U213/$Z$3)^2+'LED Curve'!$D$16*(U213/$Z$3)^1+'LED Curve'!$D$17)*$AE$3+((R$5-7)*Design!C$18)),0,         ('LED Curve'!$D$14*(U213/$Z$3)^3+'LED Curve'!$D$15*(U213/$Z$3)^2+'LED Curve'!$D$16*(U213/$Z$3)^1+'LED Curve'!$D$17)*$AE$3))</f>
        <v>0</v>
      </c>
      <c r="AF213" s="99">
        <f>IF(AE213=0,0,IF(C213&lt;(SUM(Y213:AE213)+('LED Curve'!$D$14*(U213/$Z$4)^3+'LED Curve'!$D$15*(U213/$Z$4)^2+'LED Curve'!$D$16*(U213/$Z$4)^1+'LED Curve'!$D$17)*$AE$4+((R$5-8)*Design!C$18)),0,         ('LED Curve'!$D$14*(U213/$Z$4)^3+'LED Curve'!$D$15*(U213/$Z$4)^2+'LED Curve'!$D$16*(U213/$Z$4)^1+'LED Curve'!$D$17)*$AE$4))</f>
        <v>0</v>
      </c>
      <c r="AG213" s="99">
        <f>IF(AF213=0,0,IF(C213&lt;(SUM(Y213:AF213)+('LED Curve'!$D$14*(U213/$Z$5)^3+'LED Curve'!$D$15*(U213/$Z$5)^2+'LED Curve'!$D$16*(U213/$Z$5)^1+'LED Curve'!$D$17)*$AE$5+((R$5-9)*Design!C$18)),0,         ('LED Curve'!$D$14*(U213/$Z$5)^3+'LED Curve'!$D$15*(U213/$Z$5)^2+'LED Curve'!$D$16*(U213/$Z$5)^1+'LED Curve'!$D$17)*$AE$5))</f>
        <v>0</v>
      </c>
      <c r="AH213" s="99">
        <f>IF(AG213=0,0,IF(C213&lt;(SUM(Y213:AG213)+('LED Curve'!$D$14*(U213/$Z$6)^3+'LED Curve'!$D$15*(U213/$Z$6)^2+'LED Curve'!$D$16*(U213/$Z$6)^1+'LED Curve'!$D$17)*$AE$6+((R$5-10)*Design!C$18)),0,         ('LED Curve'!$D$14*(U213/$Z$6)^3+'LED Curve'!$D$15*(U213/$Z$6)^2+'LED Curve'!$D$16*(U213/$Z$6)^1+'LED Curve'!$D$17)*$AE$6))</f>
        <v>0</v>
      </c>
      <c r="AI213">
        <f t="shared" si="381"/>
        <v>90.377182044260991</v>
      </c>
      <c r="AJ213" s="57">
        <f>IF(D213&lt;('LED Curve'!$D$14*(V213/$W$2)^3+'LED Curve'!$D$15*(V213/$W$2)^2+'LED Curve'!$D$16*(V213/$W$2)^1+'LED Curve'!$D$17)*$AC$2+((R$5-1)*Design!C$18),0,         ('LED Curve'!$D$14*(V213/$W$2)^3+'LED Curve'!$D$15*(V213/$W$2)^2+'LED Curve'!$D$16*(V213/$W$2)^1+'LED Curve'!$D$17)*$AC$2)</f>
        <v>25.756425486156505</v>
      </c>
      <c r="AK213" s="57">
        <f>IF(AJ213=0,0,IF(D213&lt;AJ213+('LED Curve'!$D$14*(V213/$W$3)^3+'LED Curve'!$D$15*(V213/$W$3)^2+'LED Curve'!$D$16*(V213/$W$3)^1+'LED Curve'!$D$17)*$AC$3+((R$5-1)*Design!C$18),0,         ('LED Curve'!$D$14*(V213/$W$3)^3+'LED Curve'!$D$15*(V213/$W$3)^2+'LED Curve'!$D$16*(V213/$W$3)^1+'LED Curve'!$D$17)*$AC$3))</f>
        <v>64.391063715391269</v>
      </c>
      <c r="AL213" s="57">
        <f>IF(AK213=0,0,IF(D213&lt;(SUM(AJ213:AK213)+('LED Curve'!$D$14*(V213/$W$4)^3+'LED Curve'!$D$15*(V213/$W$4)^2+'LED Curve'!$D$16*(V213/$W$4)^1+'LED Curve'!$D$17)*$AC$4+((R$5-1)*Design!C$18)),0,         ('LED Curve'!$D$14*(V213/$W$4)^3+'LED Curve'!$D$15*(V213/$W$4)^2+'LED Curve'!$D$16*(V213/$W$4)^1+'LED Curve'!$D$17)*$AC$4))</f>
        <v>0</v>
      </c>
      <c r="AM213" s="57">
        <f>IF(AL213=0,0,IF(D213&lt;(SUM(AJ213:AL213)+('LED Curve'!$D$14*(V213/$W$5)^3+'LED Curve'!$D$15*(V213/$W$5)^2+'LED Curve'!$D$16*(V213/$W$5)^1+'LED Curve'!$D$17)*$AC$5+((R$5-1)*Design!C$18)),0,         ('LED Curve'!$D$14*(V213/$W$5)^3+'LED Curve'!$D$15*(V213/$W$5)^2+'LED Curve'!$D$16*(V213/$W$5)^1+'LED Curve'!$D$17)*$AC$5))</f>
        <v>0</v>
      </c>
      <c r="AN213" s="57">
        <f>IF(AM213=0,0,IF(D213&lt;(SUM(AJ213:AM213)+ ('LED Curve'!$D$14*(V213/$W$6)^3+'LED Curve'!$D$15*(V213/$W$6)^2+'LED Curve'!$D$16*(V213/$W$6)^1+'LED Curve'!$D$17)*$AC$6+((R$5-1)*Design!C$18)),0,         ('LED Curve'!$D$14*(V213/$W$6)^3+'LED Curve'!$D$15*(V213/$W$6)^2+'LED Curve'!$D$16*(V213/$W$6)^1+'LED Curve'!$D$17)*$AC$6))</f>
        <v>0</v>
      </c>
      <c r="AO213" s="57">
        <f>IF(AN213=0,0,IF(D213&lt;(SUM(AJ213:AN213)+('LED Curve'!$D$14*(V213/$Z$2)^3+'LED Curve'!$D$15*(V213/$Z$2)^2+'LED Curve'!$D$16*(V213/$Z$2)^1+'LED Curve'!$D$17)*$AE$2+((R$5-1)*Design!C$18)),0,         ('LED Curve'!$D$14*(V213/$Z$2)^3+'LED Curve'!$D$15*(V213/$Z$2)^2+'LED Curve'!$D$16*(V213/$Z$2)^1+'LED Curve'!$D$17)*$AE$2))</f>
        <v>0</v>
      </c>
      <c r="AP213" s="57">
        <f>IF(AO213=0,0,IF(D213&lt;(SUM(AJ213:AO213)+('LED Curve'!$D$14*(V213/$Z$3)^3+'LED Curve'!$D$15*(V213/$Z$3)^2+'LED Curve'!$D$16*(V213/$Z$3)^1+'LED Curve'!$D$17)*$AE$3+((R$5-1)*Design!C$18)),0,         ('LED Curve'!$D$14*(V213/$Z$3)^3+'LED Curve'!$D$15*(V213/$Z$3)^2+'LED Curve'!$D$16*(V213/$Z$3)^1+'LED Curve'!$D$17)*$AE$3))</f>
        <v>0</v>
      </c>
      <c r="AQ213" s="57">
        <f>IF(AP213=0,0,IF(D213&lt;(SUM(AJ213:AP213)+('LED Curve'!$D$14*(V213/$Z$4)^3+'LED Curve'!$D$15*(V213/$Z$4)^2+'LED Curve'!$D$16*(V213/$Z$4)^1+'LED Curve'!$D$17)*$AE$4+((R$5-1)*Design!C$18)),0,         ('LED Curve'!$D$14*(V213/$Z$4)^3+'LED Curve'!$D$15*(V213/$Z$4)^2+'LED Curve'!$D$16*(V213/$Z$4)^1+'LED Curve'!$D$17)*$AE$4))</f>
        <v>0</v>
      </c>
      <c r="AR213" s="57">
        <f>IF(AQ213=0,0,IF(D213&lt;(SUM(AJ213:AQ213)+('LED Curve'!$D$14*(V213/$Z$5)^3+'LED Curve'!$D$15*(V213/$Z$5)^2+'LED Curve'!$D$16*(V213/$Z$5)^1+'LED Curve'!$D$17)*$AE$5+((R$5-1)*Design!C$18)),0,         ('LED Curve'!$D$14*(V213/$Z$5)^3+'LED Curve'!$D$15*(V213/$Z$5)^2+'LED Curve'!$D$16*(V213/$Z$5)^1+'LED Curve'!$D$17)*$AE$5))</f>
        <v>0</v>
      </c>
      <c r="AS213" s="57">
        <f>IF(AR213=0,0,IF(D213&lt;(SUM(AJ213:AR213)+('LED Curve'!$D$14*(V213/$Z$6)^3+'LED Curve'!$D$15*(V213/$Z$6)^2+'LED Curve'!$D$16*(V213/$Z$6)^1+'LED Curve'!$D$17)*$AE$6+((R$5-1)*Design!C$18)),0,         ('LED Curve'!$D$14*(V213/$Z$6)^3+'LED Curve'!$D$15*(V213/$Z$6)^2+'LED Curve'!$D$16*(V213/$Z$6)^1+'LED Curve'!$D$17)*$AE$6))</f>
        <v>0</v>
      </c>
      <c r="AU213" s="59">
        <f>IF(E213&lt;('LED Curve'!$D$14*(W213/$W$2)^3+'LED Curve'!$D$15*(W213/$W$2)^2+'LED Curve'!$D$16*(W213/$W$2)^1+'LED Curve'!$D$17)*$AC$2+((R$5-1)*Design!C$18),0,         ('LED Curve'!$D$14*(W213/$W$2)^3+'LED Curve'!$D$15*(W213/$W$2)^2+'LED Curve'!$D$16*(W213/$W$2)^1+'LED Curve'!$D$17)*$AC$2)</f>
        <v>25.705078375393107</v>
      </c>
      <c r="AV213" s="59">
        <f>IF(AU213=0,0,IF(E213&lt;AU213+('LED Curve'!$D$14*(W213/$W$3)^3+'LED Curve'!$D$15*(W213/$W$3)^2+'LED Curve'!$D$16*(W213/$W$3)^1+'LED Curve'!$D$17)*$AC$3+((R$5-2)*Design!C$18),0,         ('LED Curve'!$D$14*(W213/$W$3)^3+'LED Curve'!$D$15*(W213/$W$3)^2+'LED Curve'!$D$16*(W213/$W$3)^1+'LED Curve'!$D$17)*$AC$3))</f>
        <v>64.262695938482764</v>
      </c>
      <c r="AW213" s="59">
        <f>IF(AV213=0,0,IF(E213&lt;(SUM(AU213:AV213)+('LED Curve'!$D$14*(W213/$W$4)^3+'LED Curve'!$D$15*(W213/$W$4)^2+'LED Curve'!$D$16*(W213/$W$4)^1+'LED Curve'!$D$17)*$AC$4+((R$5-3)*Design!C$18)),0,         ('LED Curve'!$D$14*(W213/$W$4)^3+'LED Curve'!$D$15*(W213/$W$4)^2+'LED Curve'!$D$16*(W213/$W$4)^1+'LED Curve'!$D$17)*$AC$4))</f>
        <v>0</v>
      </c>
      <c r="AX213" s="59">
        <f>IF(AW213=0,0,IF(E213&lt;(SUM(AU213:AW213)+('LED Curve'!$D$14*(W213/$W$5)^3+'LED Curve'!$D$15*(W213/$W$5)^2+'LED Curve'!$D$16*(W213/$W$5)^1+'LED Curve'!$D$17)*$AC$5+((R$5-4)*Design!C$18)),0,         ('LED Curve'!$D$14*(W213/$W$5)^3+'LED Curve'!$D$15*(W213/$W$5)^2+'LED Curve'!$D$16*(W213/$W$5)^1+'LED Curve'!$D$17)*$AC$5))</f>
        <v>0</v>
      </c>
      <c r="AY213" s="59">
        <f>IF(AX213=0,0,IF(E213&lt;(SUM(AU213:AX213)+ ('LED Curve'!$D$14*(W213/$W$6)^3+'LED Curve'!$D$15*(W213/$W$6)^2+'LED Curve'!$D$16*(W213/$W$6)^1+'LED Curve'!$D$17)*$AC$6+((R$5-5)*Design!C$18)),0,         ('LED Curve'!$D$14*(W213/$W$6)^3+'LED Curve'!$D$15*(W213/$W$6)^2+'LED Curve'!$D$16*(W213/$W$6)^1+'LED Curve'!$D$17)*$AC$6))</f>
        <v>0</v>
      </c>
      <c r="AZ213" s="59">
        <f>IF(AY213=0,0,IF(E213&lt;(SUM(AU213:AY213)+('LED Curve'!$D$14*(W213/$Z$2)^3+'LED Curve'!$D$15*(W213/$Z$2)^2+'LED Curve'!$D$16*(W213/$Z$2)^1+'LED Curve'!$D$17)*$AE$2+((R$5-6)*Design!C$18)),0,         ('LED Curve'!$D$14*(W213/$Z$2)^3+'LED Curve'!$D$15*(W213/$Z$2)^2+'LED Curve'!$D$16*(W213/$Z$2)^1+'LED Curve'!$D$17)*$AE$2))</f>
        <v>0</v>
      </c>
      <c r="BA213" s="59">
        <f>IF(AZ213=0,0,IF(E213&lt;(SUM(AU213:AZ213)+('LED Curve'!$D$14*(W213/$Z$3)^3+'LED Curve'!$D$15*(W213/$Z$3)^2+'LED Curve'!$D$16*(W213/$Z$3)^1+'LED Curve'!$D$17)*$AE$3+((R$5-7)*Design!C$18)),0,         ('LED Curve'!$D$14*(W213/$Z$3)^3+'LED Curve'!$D$15*(W213/$Z$3)^2+'LED Curve'!$D$16*(W213/$Z$3)^1+'LED Curve'!$D$17)*$AE$3))</f>
        <v>0</v>
      </c>
      <c r="BB213" s="59">
        <f>IF(BA213=0,0,IF(E213&lt;(SUM(AU213:BA213)+('LED Curve'!$D$14*(W213/$Z$4)^3+'LED Curve'!$D$15*(W213/$Z$4)^2+'LED Curve'!$D$16*(W213/$Z$4)^1+'LED Curve'!$D$17)*$AE$4+((R$5-8)*Design!C$18)),0,         ('LED Curve'!$D$14*(W213/$Z$4)^3+'LED Curve'!$D$15*(W213/$Z$4)^2+'LED Curve'!$D$16*(W213/$Z$4)^1+'LED Curve'!$D$17)*$AE$4))</f>
        <v>0</v>
      </c>
      <c r="BC213" s="59">
        <f>IF(BB213=0,0,IF(E213&lt;(SUM(AU213:BB213)+('LED Curve'!$D$14*(W213/$Z$5)^3+'LED Curve'!$D$15*(W213/$Z$5)^2+'LED Curve'!$D$16*(W213/$Z$5)^1+'LED Curve'!$D$17)*$AE$5+((R$5-9)*Design!C$18)),0,         ('LED Curve'!$D$14*(W213/$Z$5)^3+'LED Curve'!$D$15*(W213/$Z$5)^2+'LED Curve'!$D$16*(W213/$Z$5)^1+'LED Curve'!$D$17)*$AE$5))</f>
        <v>0</v>
      </c>
      <c r="BD213" s="59">
        <f>IF(BC213=0,0,IF(E213&lt;(SUM(AU213:BC213)+('LED Curve'!$D$14*(W213/$Z$6)^3+'LED Curve'!$D$15*(W213/$Z$6)^2+'LED Curve'!$D$16*(W213/$Z$6)^1+'LED Curve'!$D$17)*$AE$6+((R$5-10)*Design!C$18)),0,         ('LED Curve'!$D$14*(W213/$Z$6)^3+'LED Curve'!$D$15*(W213/$Z$6)^2+'LED Curve'!$D$16*(W213/$Z$6)^1+'LED Curve'!$D$17)*$AE$6))</f>
        <v>0</v>
      </c>
      <c r="BE213">
        <f t="shared" si="382"/>
        <v>89.967774313875879</v>
      </c>
      <c r="BF213" s="64">
        <f t="shared" si="348"/>
        <v>165.08098759806319</v>
      </c>
      <c r="BG213" s="64">
        <f t="shared" si="349"/>
        <v>165.08098759806319</v>
      </c>
      <c r="BH213" s="64">
        <f t="shared" si="350"/>
        <v>0</v>
      </c>
      <c r="BI213" s="64">
        <f t="shared" si="351"/>
        <v>0</v>
      </c>
      <c r="BJ213" s="64">
        <f t="shared" si="352"/>
        <v>0</v>
      </c>
      <c r="BK213" s="64">
        <f t="shared" si="353"/>
        <v>0</v>
      </c>
      <c r="BL213" s="64">
        <f t="shared" si="354"/>
        <v>0</v>
      </c>
      <c r="BM213" s="64">
        <f t="shared" si="355"/>
        <v>0</v>
      </c>
      <c r="BN213" s="64">
        <f t="shared" si="356"/>
        <v>0</v>
      </c>
      <c r="BO213" s="64">
        <f t="shared" si="357"/>
        <v>0</v>
      </c>
      <c r="BQ213" s="67">
        <f t="shared" si="358"/>
        <v>161.92537593842647</v>
      </c>
      <c r="BR213" s="67">
        <f t="shared" si="359"/>
        <v>161.92537593842647</v>
      </c>
      <c r="BS213" s="67">
        <f t="shared" si="360"/>
        <v>0</v>
      </c>
      <c r="BT213" s="67">
        <f t="shared" si="361"/>
        <v>0</v>
      </c>
      <c r="BU213" s="67">
        <f t="shared" si="362"/>
        <v>0</v>
      </c>
      <c r="BV213" s="67">
        <f t="shared" si="363"/>
        <v>0</v>
      </c>
      <c r="BW213" s="67">
        <f t="shared" si="364"/>
        <v>0</v>
      </c>
      <c r="BX213" s="67">
        <f t="shared" si="365"/>
        <v>0</v>
      </c>
      <c r="BY213" s="67">
        <f t="shared" si="366"/>
        <v>0</v>
      </c>
      <c r="BZ213" s="67">
        <f t="shared" si="367"/>
        <v>0</v>
      </c>
      <c r="CB213" s="70">
        <f t="shared" si="368"/>
        <v>159.49725601744493</v>
      </c>
      <c r="CC213" s="70">
        <f t="shared" si="369"/>
        <v>159.49725601744493</v>
      </c>
      <c r="CD213" s="70">
        <f t="shared" si="370"/>
        <v>0</v>
      </c>
      <c r="CE213" s="70">
        <f t="shared" si="371"/>
        <v>0</v>
      </c>
      <c r="CF213" s="70">
        <f t="shared" si="372"/>
        <v>0</v>
      </c>
      <c r="CG213" s="70">
        <f t="shared" si="373"/>
        <v>0</v>
      </c>
      <c r="CH213" s="70">
        <f t="shared" si="374"/>
        <v>0</v>
      </c>
      <c r="CI213" s="70">
        <f t="shared" si="375"/>
        <v>0</v>
      </c>
      <c r="CJ213" s="70">
        <f t="shared" si="376"/>
        <v>0</v>
      </c>
      <c r="CK213" s="70">
        <f t="shared" si="377"/>
        <v>0</v>
      </c>
      <c r="CL213">
        <f t="shared" si="383"/>
        <v>318.99451203488985</v>
      </c>
      <c r="CM213" s="64">
        <f t="shared" si="384"/>
        <v>165.08098759806319</v>
      </c>
      <c r="CN213" s="64">
        <f t="shared" si="385"/>
        <v>165.08098759806319</v>
      </c>
      <c r="CO213" s="64">
        <f t="shared" si="386"/>
        <v>0</v>
      </c>
      <c r="CP213" s="64">
        <f t="shared" si="387"/>
        <v>0</v>
      </c>
      <c r="CQ213" s="64">
        <f t="shared" si="388"/>
        <v>0</v>
      </c>
      <c r="CR213" s="64">
        <f t="shared" si="389"/>
        <v>0</v>
      </c>
      <c r="CS213" s="64">
        <f t="shared" si="390"/>
        <v>0</v>
      </c>
      <c r="CT213" s="64">
        <f t="shared" si="391"/>
        <v>0</v>
      </c>
      <c r="CU213" s="64">
        <f t="shared" si="392"/>
        <v>0</v>
      </c>
      <c r="CV213" s="64">
        <f t="shared" si="393"/>
        <v>0</v>
      </c>
      <c r="CX213" s="103">
        <f t="shared" si="394"/>
        <v>161.92537593842647</v>
      </c>
      <c r="CY213" s="103">
        <f t="shared" si="395"/>
        <v>161.92537593842647</v>
      </c>
      <c r="CZ213" s="103">
        <f t="shared" si="396"/>
        <v>0</v>
      </c>
      <c r="DA213" s="103">
        <f t="shared" si="397"/>
        <v>0</v>
      </c>
      <c r="DB213" s="103">
        <f t="shared" si="398"/>
        <v>0</v>
      </c>
      <c r="DC213" s="103">
        <f t="shared" si="399"/>
        <v>0</v>
      </c>
      <c r="DD213" s="103">
        <f t="shared" si="400"/>
        <v>0</v>
      </c>
      <c r="DE213" s="103">
        <f t="shared" si="401"/>
        <v>0</v>
      </c>
      <c r="DF213" s="103">
        <f t="shared" si="402"/>
        <v>0</v>
      </c>
      <c r="DG213" s="103">
        <f t="shared" si="403"/>
        <v>0</v>
      </c>
      <c r="DI213" s="70">
        <f t="shared" si="404"/>
        <v>159.49725601744493</v>
      </c>
      <c r="DJ213" s="70">
        <f t="shared" si="405"/>
        <v>159.49725601744493</v>
      </c>
      <c r="DK213" s="70">
        <f t="shared" si="406"/>
        <v>0</v>
      </c>
      <c r="DL213" s="70">
        <f t="shared" si="407"/>
        <v>0</v>
      </c>
      <c r="DM213" s="70">
        <f t="shared" si="408"/>
        <v>0</v>
      </c>
      <c r="DN213" s="70">
        <f t="shared" si="409"/>
        <v>0</v>
      </c>
      <c r="DO213" s="70">
        <f t="shared" si="410"/>
        <v>0</v>
      </c>
      <c r="DP213" s="70">
        <f t="shared" si="411"/>
        <v>0</v>
      </c>
      <c r="DQ213" s="70">
        <f t="shared" si="412"/>
        <v>0</v>
      </c>
      <c r="DR213" s="70">
        <f t="shared" si="413"/>
        <v>0</v>
      </c>
      <c r="DT213">
        <f t="shared" si="414"/>
        <v>15.281123888865507</v>
      </c>
      <c r="DU213">
        <f t="shared" si="415"/>
        <v>16.679651731755918</v>
      </c>
      <c r="DV213">
        <f t="shared" si="416"/>
        <v>18.094818463474628</v>
      </c>
      <c r="DX213">
        <f t="shared" si="417"/>
        <v>1.767652229114703</v>
      </c>
      <c r="DY213">
        <f t="shared" si="418"/>
        <v>1.7828336749514762</v>
      </c>
      <c r="DZ213">
        <f t="shared" si="419"/>
        <v>1.8005470565137085</v>
      </c>
      <c r="EB213">
        <f t="shared" si="420"/>
        <v>4.2627298480561571</v>
      </c>
      <c r="EC213">
        <f t="shared" si="421"/>
        <v>10.656824620140391</v>
      </c>
      <c r="ED213">
        <f t="shared" si="422"/>
        <v>0</v>
      </c>
      <c r="EE213">
        <f t="shared" si="423"/>
        <v>0</v>
      </c>
      <c r="EF213">
        <f t="shared" si="424"/>
        <v>0</v>
      </c>
      <c r="EG213">
        <f t="shared" si="425"/>
        <v>0</v>
      </c>
      <c r="EH213">
        <f t="shared" si="426"/>
        <v>0</v>
      </c>
      <c r="EI213">
        <f t="shared" si="427"/>
        <v>0</v>
      </c>
      <c r="EJ213">
        <f t="shared" si="428"/>
        <v>0</v>
      </c>
      <c r="EK213">
        <f t="shared" si="429"/>
        <v>0</v>
      </c>
      <c r="EM213">
        <f t="shared" si="430"/>
        <v>4.1706188796759607</v>
      </c>
      <c r="EN213">
        <f t="shared" si="431"/>
        <v>10.426547199189903</v>
      </c>
      <c r="EO213">
        <f t="shared" si="432"/>
        <v>0</v>
      </c>
      <c r="EP213">
        <f t="shared" si="433"/>
        <v>0</v>
      </c>
      <c r="EQ213">
        <f t="shared" si="434"/>
        <v>0</v>
      </c>
      <c r="ER213">
        <f t="shared" si="435"/>
        <v>0</v>
      </c>
      <c r="ES213">
        <f t="shared" si="436"/>
        <v>0</v>
      </c>
      <c r="ET213">
        <f t="shared" si="437"/>
        <v>0</v>
      </c>
      <c r="EU213">
        <f t="shared" si="438"/>
        <v>0</v>
      </c>
      <c r="EV213">
        <f t="shared" si="439"/>
        <v>0</v>
      </c>
      <c r="EX213">
        <f t="shared" si="440"/>
        <v>4.0998894665885617</v>
      </c>
      <c r="EY213">
        <f t="shared" si="441"/>
        <v>10.249723666471404</v>
      </c>
      <c r="EZ213">
        <f t="shared" si="442"/>
        <v>0</v>
      </c>
      <c r="FA213">
        <f t="shared" si="443"/>
        <v>0</v>
      </c>
      <c r="FB213">
        <f t="shared" si="444"/>
        <v>0</v>
      </c>
      <c r="FC213">
        <f t="shared" si="445"/>
        <v>0</v>
      </c>
      <c r="FD213">
        <f t="shared" si="446"/>
        <v>0</v>
      </c>
      <c r="FE213">
        <f t="shared" si="447"/>
        <v>0</v>
      </c>
      <c r="FF213">
        <f t="shared" si="448"/>
        <v>0</v>
      </c>
      <c r="FG213">
        <f t="shared" si="449"/>
        <v>0</v>
      </c>
      <c r="FJ213">
        <f>IF($W$2=0,0,IF(BF213&lt;=0,0,('LED Curve'!$D$19*(BF213/$W$2)^3+'LED Curve'!$D$20*(BF213/$W$2)^2+'LED Curve'!$D$21*(BF213/$W$2)^1+'LED Curve'!$D$22)*$AC$2*$W$2))</f>
        <v>623.63380460160079</v>
      </c>
      <c r="FK213">
        <f>IF($W$3=0,0,IF(BG213&lt;=0,0,('LED Curve'!$D$19*(BG213/$W$3)^3+'LED Curve'!$D$20*(BG213/$W$3)^2+'LED Curve'!$D$21*(BG213/$W$3)^1+'LED Curve'!$D$22)*$AC$3*$W$3))</f>
        <v>1559.084511504002</v>
      </c>
      <c r="FL213">
        <f>IF($W$4=0,0,IF(BH213&lt;=0,0,('LED Curve'!$D$19*(BH213/$W$4)^3+'LED Curve'!$D$20*(BH213/$W$4)^2+'LED Curve'!$D$21*(BH213/$W$4)^1+'LED Curve'!$D$22)*$AC$4*$W$4))</f>
        <v>0</v>
      </c>
      <c r="FM213">
        <f>IF($W$5=0,0,IF(BI213&lt;=0,0,('LED Curve'!$D$19*(BI213/$W$5)^3+'LED Curve'!$D$20*(BI213/$W$5)^2+'LED Curve'!$D$21*(BI213/$W$5)^1+'LED Curve'!$D$22)*$AC$5*$W$5))</f>
        <v>0</v>
      </c>
      <c r="FN213">
        <f>IF($W$6=0,0,IF(BJ213&lt;=0,0,('LED Curve'!$D$19*(BJ213/$W$6)^3+'LED Curve'!$D$20*(BJ213/$W$6)^2+'LED Curve'!$D$21*(BJ213/$W$6)^1+'LED Curve'!$D$22)*$AC$6*$W$6))</f>
        <v>0</v>
      </c>
      <c r="FO213">
        <f>IF($Z$2=0,0,IF(BK213&lt;=0,0,('LED Curve'!$D$19*(BK213/$Z$2)^3+'LED Curve'!$D$20*(BK213/$Z$2)^2+'LED Curve'!$D$21*(BK213/$Z$2)^1+'LED Curve'!$D$22)*$AE$2*$Z$2))</f>
        <v>0</v>
      </c>
      <c r="FP213">
        <f>IF($Z$3=0,0,IF(BL213&lt;=0,0,('LED Curve'!$D$19*(BL213/$Z$3)^3+'LED Curve'!$D$20*(BL213/$Z$3)^2+'LED Curve'!$D$21*(BL213/$Z$3)^1+'LED Curve'!$D$22)*$AE$3*$Z$3))</f>
        <v>0</v>
      </c>
      <c r="FQ213">
        <f>IF($Z$4=0,0,IF(BM213&lt;=0,0,('LED Curve'!$D$19*(BM213/$Z$4)^3+'LED Curve'!$D$20*(BM213/$Z$4)^2+'LED Curve'!$D$21*(BM213/$Z$4)^1+'LED Curve'!$D$22)*$AE$4*$Z$4))</f>
        <v>0</v>
      </c>
      <c r="FR213">
        <f>IF($Z$5=0,0,IF(BN213&lt;=0,0,('LED Curve'!$D$19*(BN213/$Z$5)^3+'LED Curve'!$D$20*(BN213/$Z$5)^2+'LED Curve'!$D$21*(BN213/$Z$5)^1+'LED Curve'!$D$22)*$AE$5*$Z$5))</f>
        <v>0</v>
      </c>
      <c r="FS213">
        <f>IF($Z$6=0,0,IF(BO213&lt;=0,0,('LED Curve'!$D$19*(BO213/$Z$6)^3+'LED Curve'!$D$20*(BO213/$Z$6)^2+'LED Curve'!$D$21*(BO213/$Z$6)^1+'LED Curve'!$D$22)*$AE$6*$Z$6))</f>
        <v>0</v>
      </c>
      <c r="FU213">
        <f>IF($W$2=0,0,IF(BQ213&lt;=0,0,('LED Curve'!$D$19*(BQ213/$W$2)^3+'LED Curve'!$D$20*(BQ213/$W$2)^2+'LED Curve'!$D$21*(BQ213/$W$2)^1+'LED Curve'!$D$22)*$AC$2*$W$2))</f>
        <v>613.88151443934498</v>
      </c>
      <c r="FV213">
        <f>IF($W$3=0,0,IF(BR213&lt;=0,0,('LED Curve'!$D$19*(BR213/$W$3)^3+'LED Curve'!$D$20*(BR213/$W$3)^2+'LED Curve'!$D$21*(BR213/$W$3)^1+'LED Curve'!$D$22)*$AC$3*$W$3))</f>
        <v>1534.7037860983623</v>
      </c>
      <c r="FW213">
        <f>IF($W$4=0,0,IF(BS213&lt;=0,0,('LED Curve'!$D$19*(BS213/$W$4)^3+'LED Curve'!$D$20*(BS213/$W$4)^2+'LED Curve'!$D$21*(BS213/$W$4)^1+'LED Curve'!$D$22)*$AC$4*$W$4))</f>
        <v>0</v>
      </c>
      <c r="FX213">
        <f>IF($W$5=0,0,IF(BT213&lt;=0,0,('LED Curve'!$D$19*(BT213/$W$5)^3+'LED Curve'!$D$20*(BT213/$W$5)^2+'LED Curve'!$D$21*(BT213/$W$5)^1+'LED Curve'!$D$22)*$AC$5*$W$5))</f>
        <v>0</v>
      </c>
      <c r="FY213">
        <f>IF($W$6=0,0,IF(BU213&lt;=0,0,('LED Curve'!$D$19*(BU213/$W$6)^3+'LED Curve'!$D$20*(BU213/$W$6)^2+'LED Curve'!$D$21*(BU213/$W$6)^1+'LED Curve'!$D$22)*$AC$6*$W$6))</f>
        <v>0</v>
      </c>
      <c r="FZ213">
        <f>IF($Z$2=0,0,IF(BV213&lt;=0,0,('LED Curve'!$D$19*(BV213/$Z$2)^3+'LED Curve'!$D$20*(BV213/$Z$2)^2+'LED Curve'!$D$21*(BV213/$Z$2)^1+'LED Curve'!$D$22)*$AE$2*$Z$2))</f>
        <v>0</v>
      </c>
      <c r="GA213">
        <f>IF($Z$3=0,0,IF(BW213&lt;=0,0,('LED Curve'!$D$19*(BW213/$Z$3)^3+'LED Curve'!$D$20*(BW213/$Z$3)^2+'LED Curve'!$D$21*(BW213/$Z$3)^1+'LED Curve'!$D$22)*$AE$3*$Z$3))</f>
        <v>0</v>
      </c>
      <c r="GB213">
        <f>IF($Z$4=0,0,IF(BX213&lt;=0,0,('LED Curve'!$D$19*(BX213/$Z$4)^3+'LED Curve'!$D$20*(BX213/$Z$4)^2+'LED Curve'!$D$21*(BX213/$Z$4)^1+'LED Curve'!$D$22)*$AE$4*$Z$4))</f>
        <v>0</v>
      </c>
      <c r="GC213">
        <f>IF($Z$5=0,0,IF(BY213&lt;=0,0,('LED Curve'!$D$19*(BY213/$Z$5)^3+'LED Curve'!$D$20*(BY213/$Z$5)^2+'LED Curve'!$D$21*(BY213/$Z$5)^1+'LED Curve'!$D$22)*$AE$5*$Z$5))</f>
        <v>0</v>
      </c>
      <c r="GD213">
        <f>IF($Z$6=0,0,IF(BZ213&lt;=0,0,('LED Curve'!$D$19*(BZ213/$Z$6)^3+'LED Curve'!$D$20*(BZ213/$Z$6)^2+'LED Curve'!$D$21*(BZ213/$Z$6)^1+'LED Curve'!$D$22)*$AE$6*$Z$6))</f>
        <v>0</v>
      </c>
      <c r="GF213">
        <f>IF($W$2=0,0,IF(CB213&lt;=0,0,('LED Curve'!$D$19*(CB213/$W$2)^3+'LED Curve'!$D$20*(CB213/$W$2)^2+'LED Curve'!$D$21*(CB213/$W$2)^1+'LED Curve'!$D$22)*$AC$2*$W$2))</f>
        <v>606.30318786813439</v>
      </c>
      <c r="GG213">
        <f>IF($W$3=0,0,IF(CC213&lt;=0,0,('LED Curve'!$D$19*(CC213/$W$3)^3+'LED Curve'!$D$20*(CC213/$W$3)^2+'LED Curve'!$D$21*(CC213/$W$3)^1+'LED Curve'!$D$22)*$AC$3*$W$3))</f>
        <v>1515.757969670336</v>
      </c>
      <c r="GH213">
        <f>IF($W$4=0,0,IF(CD213&lt;=0,0,('LED Curve'!$D$19*(CD213/$W$4)^3+'LED Curve'!$D$20*(CD213/$W$4)^2+'LED Curve'!$D$21*(CD213/$W$4)^1+'LED Curve'!$D$22)*$AC$4*$W$4))</f>
        <v>0</v>
      </c>
      <c r="GI213">
        <f>IF($W$5=0,0,IF(CE213&lt;=0,0,('LED Curve'!$D$19*(CE213/$W$5)^3+'LED Curve'!$D$20*(CE213/$W$5)^2+'LED Curve'!$D$21*(CE213/$W$5)^1+'LED Curve'!$D$22)*$AC$5*$W$5))</f>
        <v>0</v>
      </c>
      <c r="GJ213">
        <f>IF($W$6=0,0,IF(CF213&lt;=0,0,('LED Curve'!$D$19*(CF213/$W$6)^3+'LED Curve'!$D$20*(CF213/$W$6)^2+'LED Curve'!$D$21*(CF213/$W$6)^1+'LED Curve'!$D$22)*$AC$6*$W$6))</f>
        <v>0</v>
      </c>
      <c r="GK213">
        <f>IF($Z$2=0,0,IF(CG213&lt;=0,0,('LED Curve'!$D$19*(CG213/$Z$2)^3+'LED Curve'!$D$20*(CG213/$Z$2)^2+'LED Curve'!$D$21*(CG213/$Z$2)^1+'LED Curve'!$D$22)*$AE$2*$Z$2))</f>
        <v>0</v>
      </c>
      <c r="GL213">
        <f>IF($Z$3=0,0,IF(CH213&lt;=0,0,('LED Curve'!$D$19*(CH213/$Z$3)^3+'LED Curve'!$D$20*(CH213/$Z$3)^2+'LED Curve'!$D$21*(CH213/$Z$3)^1+'LED Curve'!$D$22)*$AE$3*$Z$3))</f>
        <v>0</v>
      </c>
      <c r="GM213">
        <f>IF($Z$4=0,0,IF(CI213&lt;=0,0,('LED Curve'!$D$19*(CI213/$Z$4)^3+'LED Curve'!$D$20*(CI213/$Z$4)^2+'LED Curve'!$D$21*(CI213/$Z$4)^1+'LED Curve'!$D$22)*$AE$4*$Z$4))</f>
        <v>0</v>
      </c>
      <c r="GN213">
        <f>IF($Z$5=0,0,IF(CJ213&lt;=0,0,('LED Curve'!$D$19*(CJ213/$Z$5)^3+'LED Curve'!$D$20*(CJ213/$Z$5)^2+'LED Curve'!$D$21*(CJ213/$Z$5)^1+'LED Curve'!$D$22)*$AE$5*$Z$5))</f>
        <v>0</v>
      </c>
      <c r="GO213">
        <f>IF($Z$6=0,0,IF(CK213&lt;=0,0,('LED Curve'!$D$19*(CK213/$Z$6)^3+'LED Curve'!$D$20*(CK213/$Z$6)^2+'LED Curve'!$D$21*(CK213/$Z$6)^1+'LED Curve'!$D$22)*$AE$6*$Z$6))</f>
        <v>0</v>
      </c>
      <c r="GQ213">
        <f t="shared" si="450"/>
        <v>2182.7183161056028</v>
      </c>
      <c r="GR213">
        <f t="shared" si="378"/>
        <v>417.82243068802472</v>
      </c>
      <c r="GS213">
        <f t="shared" si="451"/>
        <v>2148.5853005377076</v>
      </c>
      <c r="GT213">
        <f t="shared" si="379"/>
        <v>0</v>
      </c>
      <c r="GU213">
        <f t="shared" si="452"/>
        <v>2122.0611575384705</v>
      </c>
      <c r="GV213">
        <f t="shared" si="380"/>
        <v>0</v>
      </c>
    </row>
    <row r="214" spans="1:204" ht="16.899999999999999">
      <c r="A214">
        <v>203</v>
      </c>
      <c r="B214">
        <f t="shared" si="341"/>
        <v>6.6080729166666666E-3</v>
      </c>
      <c r="C214" s="50">
        <f t="shared" si="342"/>
        <v>91.082768107430638</v>
      </c>
      <c r="D214" s="50">
        <f t="shared" si="343"/>
        <v>101.35863123047848</v>
      </c>
      <c r="E214" s="50">
        <f t="shared" si="344"/>
        <v>111.63449435352632</v>
      </c>
      <c r="G214" s="52">
        <f t="shared" si="345"/>
        <v>1.4457582239274704</v>
      </c>
      <c r="H214" s="52">
        <f t="shared" si="346"/>
        <v>1.6088671623885471</v>
      </c>
      <c r="I214" s="52">
        <f t="shared" si="347"/>
        <v>1.771976100849624</v>
      </c>
      <c r="J214" s="52">
        <f>IF(C214&lt;Calculation!D$19,0,G214)</f>
        <v>1.4457582239274704</v>
      </c>
      <c r="K214" s="52">
        <f>IF(D214&lt;Calculation!D$19,0,H214)</f>
        <v>1.6088671623885471</v>
      </c>
      <c r="L214" s="52">
        <f>IF(E214&lt;Calculation!D$19,0,I214)</f>
        <v>1.771976100849624</v>
      </c>
      <c r="M214" s="52">
        <f>IF(IF(C214&lt;Calculation!D$19,0,C214*(R$3/(R$2+R$3)))&gt;0,$H$2*SIN(2*PI()*$E$2*B214)+$H$5,0)</f>
        <v>1.4621627184188433</v>
      </c>
      <c r="N214" s="52">
        <f>IF(IF(D214&lt;Calculation!D$19,0,D214*(R$3/(R$2+R$3)))&gt;0,$J$2*SIN(2*PI()*$E$2*B214)+$J$5,0)</f>
        <v>1.4311437501528099</v>
      </c>
      <c r="O214" s="52">
        <f>IF(IF(E214&lt;Calculation!D$19,0,E214*(R$3/(R$2+R$3)))&gt;0,$L$2*SIN(2*PI()*$E$2*B214)+$L$5,0)</f>
        <v>1.4066722075346734</v>
      </c>
      <c r="Q214" s="55">
        <f>(M214/Design!C$43)*10^3</f>
        <v>162.46252426876038</v>
      </c>
      <c r="R214" s="55">
        <f>(N214/Design!C$43)*10^3</f>
        <v>159.01597223920112</v>
      </c>
      <c r="S214" s="55">
        <f>(O214/Design!C$43)*10^3</f>
        <v>156.29691194829704</v>
      </c>
      <c r="U214" s="55">
        <f>(($H$2*SIN(2*PI()*$E$2*B214)+$H$5)/Design!C$43)*10^3</f>
        <v>162.46252426876038</v>
      </c>
      <c r="V214" s="55">
        <f>(($J$2*SIN(2*PI()*$E$2*B214)+$J$5)/Design!C$43)*10^3</f>
        <v>159.01597223920112</v>
      </c>
      <c r="W214" s="55">
        <f>(($L$2*SIN(2*PI()*$E$2*B214)+$L$5)/Design!C$43)*10^3</f>
        <v>156.29691194829704</v>
      </c>
      <c r="Y214" s="99">
        <f>IF(C214&lt;('LED Curve'!$D$14*(U214/$W$2)^3+'LED Curve'!$D$15*(U214/$W$2)^2+'LED Curve'!$D$16*(U214/$W$2)^1+'LED Curve'!$D$17)*$AC$2+((R$5-1)*Design!C$18),0,         ('LED Curve'!$D$14*(U214/$W$2)^3+'LED Curve'!$D$15*(U214/$W$2)^2+'LED Curve'!$D$16*(U214/$W$2)^1+'LED Curve'!$D$17)*$AC$2)</f>
        <v>25.767685680953161</v>
      </c>
      <c r="Z214" s="99">
        <f>IF(Y214=0,0,IF(C214&lt;Y214+('LED Curve'!$D$14*(U214/$W$3)^3+'LED Curve'!$D$15*(U214/$W$3)^2+'LED Curve'!$D$16*(U214/$W$3)^1+'LED Curve'!$D$17)*$AC$3+((R$5-2)*Design!C$18),0,         ('LED Curve'!$D$14*(U214/$W$3)^3+'LED Curve'!$D$15*(U214/$W$3)^2+'LED Curve'!$D$16*(U214/$W$3)^1+'LED Curve'!$D$17)*$AC$3))</f>
        <v>64.419214202382904</v>
      </c>
      <c r="AA214" s="99">
        <f>IF(Z214=0,0,IF(C214&lt;(SUM(Y214:Z214)+('LED Curve'!$D$14*(U214/$W$4)^3+'LED Curve'!$D$15*(U214/$W$4)^2+'LED Curve'!$D$16*(U214/$W$4)^1+'LED Curve'!$D$17)*$AC$4+((R$5-3)*Design!C$18)),0,         ('LED Curve'!$D$14*(U214/$W$4)^3+'LED Curve'!$D$15*(U214/$W$4)^2+'LED Curve'!$D$16*(U214/$W$4)^1+'LED Curve'!$D$17)*$AC$4))</f>
        <v>0</v>
      </c>
      <c r="AB214" s="99">
        <f>IF(AA214=0,0,IF(C214&lt;(SUM(Y214:AA214)+('LED Curve'!$D$14*(U214/$W$5)^3+'LED Curve'!$D$15*(U214/$W$5)^2+'LED Curve'!$D$16*(U214/$W$5)^1+'LED Curve'!$D$17)*$AC$5+((R$5-4)*Design!C$18)),0,         ('LED Curve'!$D$14*(U214/$W$5)^3+'LED Curve'!$D$15*(U214/$W$5)^2+'LED Curve'!$D$16*(U214/$W$5)^1+'LED Curve'!$D$17)*$AC$5))</f>
        <v>0</v>
      </c>
      <c r="AC214" s="99">
        <f>IF(AB214=0,0,IF(C214&lt;(SUM(Y214:AB214)+ ('LED Curve'!$D$14*(U214/$W$6)^3+'LED Curve'!$D$15*(U214/$W$6)^2+'LED Curve'!$D$16*(U214/$W$6)^1+'LED Curve'!$D$17)*$AC$6+((R$5-5)*Design!C$18)),0,         ('LED Curve'!$D$14*(U214/$W$6)^3+'LED Curve'!$D$15*(U214/$W$6)^2+'LED Curve'!$D$16*(U214/$W$6)^1+'LED Curve'!$D$17)*$AC$6))</f>
        <v>0</v>
      </c>
      <c r="AD214" s="99">
        <f>IF(AC214=0,0,IF(C214&lt;(SUM(Y214:AC214)+('LED Curve'!$D$14*(U214/$Z$2)^3+'LED Curve'!$D$15*(U214/$Z$2)^2+'LED Curve'!$D$16*(U214/$Z$2)^1+'LED Curve'!$D$17)*$AE$2+((R$5-6)*Design!C$18)),0,         ('LED Curve'!$D$14*(U214/$Z$2)^3+'LED Curve'!$D$15*(U214/$Z$2)^2+'LED Curve'!$D$16*(U214/$Z$2)^1+'LED Curve'!$D$17)*$AE$2))</f>
        <v>0</v>
      </c>
      <c r="AE214" s="99">
        <f>IF(AD214=0,0,IF(C214&lt;(SUM(Y214:AD214)+('LED Curve'!$D$14*(U214/$Z$3)^3+'LED Curve'!$D$15*(U214/$Z$3)^2+'LED Curve'!$D$16*(U214/$Z$3)^1+'LED Curve'!$D$17)*$AE$3+((R$5-7)*Design!C$18)),0,         ('LED Curve'!$D$14*(U214/$Z$3)^3+'LED Curve'!$D$15*(U214/$Z$3)^2+'LED Curve'!$D$16*(U214/$Z$3)^1+'LED Curve'!$D$17)*$AE$3))</f>
        <v>0</v>
      </c>
      <c r="AF214" s="99">
        <f>IF(AE214=0,0,IF(C214&lt;(SUM(Y214:AE214)+('LED Curve'!$D$14*(U214/$Z$4)^3+'LED Curve'!$D$15*(U214/$Z$4)^2+'LED Curve'!$D$16*(U214/$Z$4)^1+'LED Curve'!$D$17)*$AE$4+((R$5-8)*Design!C$18)),0,         ('LED Curve'!$D$14*(U214/$Z$4)^3+'LED Curve'!$D$15*(U214/$Z$4)^2+'LED Curve'!$D$16*(U214/$Z$4)^1+'LED Curve'!$D$17)*$AE$4))</f>
        <v>0</v>
      </c>
      <c r="AG214" s="99">
        <f>IF(AF214=0,0,IF(C214&lt;(SUM(Y214:AF214)+('LED Curve'!$D$14*(U214/$Z$5)^3+'LED Curve'!$D$15*(U214/$Z$5)^2+'LED Curve'!$D$16*(U214/$Z$5)^1+'LED Curve'!$D$17)*$AE$5+((R$5-9)*Design!C$18)),0,         ('LED Curve'!$D$14*(U214/$Z$5)^3+'LED Curve'!$D$15*(U214/$Z$5)^2+'LED Curve'!$D$16*(U214/$Z$5)^1+'LED Curve'!$D$17)*$AE$5))</f>
        <v>0</v>
      </c>
      <c r="AH214" s="99">
        <f>IF(AG214=0,0,IF(C214&lt;(SUM(Y214:AG214)+('LED Curve'!$D$14*(U214/$Z$6)^3+'LED Curve'!$D$15*(U214/$Z$6)^2+'LED Curve'!$D$16*(U214/$Z$6)^1+'LED Curve'!$D$17)*$AE$6+((R$5-10)*Design!C$18)),0,         ('LED Curve'!$D$14*(U214/$Z$6)^3+'LED Curve'!$D$15*(U214/$Z$6)^2+'LED Curve'!$D$16*(U214/$Z$6)^1+'LED Curve'!$D$17)*$AE$6))</f>
        <v>0</v>
      </c>
      <c r="AI214">
        <f t="shared" si="381"/>
        <v>90.186899883336068</v>
      </c>
      <c r="AJ214" s="57">
        <f>IF(D214&lt;('LED Curve'!$D$14*(V214/$W$2)^3+'LED Curve'!$D$15*(V214/$W$2)^2+'LED Curve'!$D$16*(V214/$W$2)^1+'LED Curve'!$D$17)*$AC$2+((R$5-1)*Design!C$18),0,         ('LED Curve'!$D$14*(V214/$W$2)^3+'LED Curve'!$D$15*(V214/$W$2)^2+'LED Curve'!$D$16*(V214/$W$2)^1+'LED Curve'!$D$17)*$AC$2)</f>
        <v>25.694815099576925</v>
      </c>
      <c r="AK214" s="57">
        <f>IF(AJ214=0,0,IF(D214&lt;AJ214+('LED Curve'!$D$14*(V214/$W$3)^3+'LED Curve'!$D$15*(V214/$W$3)^2+'LED Curve'!$D$16*(V214/$W$3)^1+'LED Curve'!$D$17)*$AC$3+((R$5-1)*Design!C$18),0,         ('LED Curve'!$D$14*(V214/$W$3)^3+'LED Curve'!$D$15*(V214/$W$3)^2+'LED Curve'!$D$16*(V214/$W$3)^1+'LED Curve'!$D$17)*$AC$3))</f>
        <v>64.237037748942313</v>
      </c>
      <c r="AL214" s="57">
        <f>IF(AK214=0,0,IF(D214&lt;(SUM(AJ214:AK214)+('LED Curve'!$D$14*(V214/$W$4)^3+'LED Curve'!$D$15*(V214/$W$4)^2+'LED Curve'!$D$16*(V214/$W$4)^1+'LED Curve'!$D$17)*$AC$4+((R$5-1)*Design!C$18)),0,         ('LED Curve'!$D$14*(V214/$W$4)^3+'LED Curve'!$D$15*(V214/$W$4)^2+'LED Curve'!$D$16*(V214/$W$4)^1+'LED Curve'!$D$17)*$AC$4))</f>
        <v>0</v>
      </c>
      <c r="AM214" s="57">
        <f>IF(AL214=0,0,IF(D214&lt;(SUM(AJ214:AL214)+('LED Curve'!$D$14*(V214/$W$5)^3+'LED Curve'!$D$15*(V214/$W$5)^2+'LED Curve'!$D$16*(V214/$W$5)^1+'LED Curve'!$D$17)*$AC$5+((R$5-1)*Design!C$18)),0,         ('LED Curve'!$D$14*(V214/$W$5)^3+'LED Curve'!$D$15*(V214/$W$5)^2+'LED Curve'!$D$16*(V214/$W$5)^1+'LED Curve'!$D$17)*$AC$5))</f>
        <v>0</v>
      </c>
      <c r="AN214" s="57">
        <f>IF(AM214=0,0,IF(D214&lt;(SUM(AJ214:AM214)+ ('LED Curve'!$D$14*(V214/$W$6)^3+'LED Curve'!$D$15*(V214/$W$6)^2+'LED Curve'!$D$16*(V214/$W$6)^1+'LED Curve'!$D$17)*$AC$6+((R$5-1)*Design!C$18)),0,         ('LED Curve'!$D$14*(V214/$W$6)^3+'LED Curve'!$D$15*(V214/$W$6)^2+'LED Curve'!$D$16*(V214/$W$6)^1+'LED Curve'!$D$17)*$AC$6))</f>
        <v>0</v>
      </c>
      <c r="AO214" s="57">
        <f>IF(AN214=0,0,IF(D214&lt;(SUM(AJ214:AN214)+('LED Curve'!$D$14*(V214/$Z$2)^3+'LED Curve'!$D$15*(V214/$Z$2)^2+'LED Curve'!$D$16*(V214/$Z$2)^1+'LED Curve'!$D$17)*$AE$2+((R$5-1)*Design!C$18)),0,         ('LED Curve'!$D$14*(V214/$Z$2)^3+'LED Curve'!$D$15*(V214/$Z$2)^2+'LED Curve'!$D$16*(V214/$Z$2)^1+'LED Curve'!$D$17)*$AE$2))</f>
        <v>0</v>
      </c>
      <c r="AP214" s="57">
        <f>IF(AO214=0,0,IF(D214&lt;(SUM(AJ214:AO214)+('LED Curve'!$D$14*(V214/$Z$3)^3+'LED Curve'!$D$15*(V214/$Z$3)^2+'LED Curve'!$D$16*(V214/$Z$3)^1+'LED Curve'!$D$17)*$AE$3+((R$5-1)*Design!C$18)),0,         ('LED Curve'!$D$14*(V214/$Z$3)^3+'LED Curve'!$D$15*(V214/$Z$3)^2+'LED Curve'!$D$16*(V214/$Z$3)^1+'LED Curve'!$D$17)*$AE$3))</f>
        <v>0</v>
      </c>
      <c r="AQ214" s="57">
        <f>IF(AP214=0,0,IF(D214&lt;(SUM(AJ214:AP214)+('LED Curve'!$D$14*(V214/$Z$4)^3+'LED Curve'!$D$15*(V214/$Z$4)^2+'LED Curve'!$D$16*(V214/$Z$4)^1+'LED Curve'!$D$17)*$AE$4+((R$5-1)*Design!C$18)),0,         ('LED Curve'!$D$14*(V214/$Z$4)^3+'LED Curve'!$D$15*(V214/$Z$4)^2+'LED Curve'!$D$16*(V214/$Z$4)^1+'LED Curve'!$D$17)*$AE$4))</f>
        <v>0</v>
      </c>
      <c r="AR214" s="57">
        <f>IF(AQ214=0,0,IF(D214&lt;(SUM(AJ214:AQ214)+('LED Curve'!$D$14*(V214/$Z$5)^3+'LED Curve'!$D$15*(V214/$Z$5)^2+'LED Curve'!$D$16*(V214/$Z$5)^1+'LED Curve'!$D$17)*$AE$5+((R$5-1)*Design!C$18)),0,         ('LED Curve'!$D$14*(V214/$Z$5)^3+'LED Curve'!$D$15*(V214/$Z$5)^2+'LED Curve'!$D$16*(V214/$Z$5)^1+'LED Curve'!$D$17)*$AE$5))</f>
        <v>0</v>
      </c>
      <c r="AS214" s="57">
        <f>IF(AR214=0,0,IF(D214&lt;(SUM(AJ214:AR214)+('LED Curve'!$D$14*(V214/$Z$6)^3+'LED Curve'!$D$15*(V214/$Z$6)^2+'LED Curve'!$D$16*(V214/$Z$6)^1+'LED Curve'!$D$17)*$AE$6+((R$5-1)*Design!C$18)),0,         ('LED Curve'!$D$14*(V214/$Z$6)^3+'LED Curve'!$D$15*(V214/$Z$6)^2+'LED Curve'!$D$16*(V214/$Z$6)^1+'LED Curve'!$D$17)*$AE$6))</f>
        <v>0</v>
      </c>
      <c r="AU214" s="59">
        <f>IF(E214&lt;('LED Curve'!$D$14*(W214/$W$2)^3+'LED Curve'!$D$15*(W214/$W$2)^2+'LED Curve'!$D$16*(W214/$W$2)^1+'LED Curve'!$D$17)*$AC$2+((R$5-1)*Design!C$18),0,         ('LED Curve'!$D$14*(W214/$W$2)^3+'LED Curve'!$D$15*(W214/$W$2)^2+'LED Curve'!$D$16*(W214/$W$2)^1+'LED Curve'!$D$17)*$AC$2)</f>
        <v>25.636311966791151</v>
      </c>
      <c r="AV214" s="59">
        <f>IF(AU214=0,0,IF(E214&lt;AU214+('LED Curve'!$D$14*(W214/$W$3)^3+'LED Curve'!$D$15*(W214/$W$3)^2+'LED Curve'!$D$16*(W214/$W$3)^1+'LED Curve'!$D$17)*$AC$3+((R$5-2)*Design!C$18),0,         ('LED Curve'!$D$14*(W214/$W$3)^3+'LED Curve'!$D$15*(W214/$W$3)^2+'LED Curve'!$D$16*(W214/$W$3)^1+'LED Curve'!$D$17)*$AC$3))</f>
        <v>64.09077991697788</v>
      </c>
      <c r="AW214" s="59">
        <f>IF(AV214=0,0,IF(E214&lt;(SUM(AU214:AV214)+('LED Curve'!$D$14*(W214/$W$4)^3+'LED Curve'!$D$15*(W214/$W$4)^2+'LED Curve'!$D$16*(W214/$W$4)^1+'LED Curve'!$D$17)*$AC$4+((R$5-3)*Design!C$18)),0,         ('LED Curve'!$D$14*(W214/$W$4)^3+'LED Curve'!$D$15*(W214/$W$4)^2+'LED Curve'!$D$16*(W214/$W$4)^1+'LED Curve'!$D$17)*$AC$4))</f>
        <v>0</v>
      </c>
      <c r="AX214" s="59">
        <f>IF(AW214=0,0,IF(E214&lt;(SUM(AU214:AW214)+('LED Curve'!$D$14*(W214/$W$5)^3+'LED Curve'!$D$15*(W214/$W$5)^2+'LED Curve'!$D$16*(W214/$W$5)^1+'LED Curve'!$D$17)*$AC$5+((R$5-4)*Design!C$18)),0,         ('LED Curve'!$D$14*(W214/$W$5)^3+'LED Curve'!$D$15*(W214/$W$5)^2+'LED Curve'!$D$16*(W214/$W$5)^1+'LED Curve'!$D$17)*$AC$5))</f>
        <v>0</v>
      </c>
      <c r="AY214" s="59">
        <f>IF(AX214=0,0,IF(E214&lt;(SUM(AU214:AX214)+ ('LED Curve'!$D$14*(W214/$W$6)^3+'LED Curve'!$D$15*(W214/$W$6)^2+'LED Curve'!$D$16*(W214/$W$6)^1+'LED Curve'!$D$17)*$AC$6+((R$5-5)*Design!C$18)),0,         ('LED Curve'!$D$14*(W214/$W$6)^3+'LED Curve'!$D$15*(W214/$W$6)^2+'LED Curve'!$D$16*(W214/$W$6)^1+'LED Curve'!$D$17)*$AC$6))</f>
        <v>0</v>
      </c>
      <c r="AZ214" s="59">
        <f>IF(AY214=0,0,IF(E214&lt;(SUM(AU214:AY214)+('LED Curve'!$D$14*(W214/$Z$2)^3+'LED Curve'!$D$15*(W214/$Z$2)^2+'LED Curve'!$D$16*(W214/$Z$2)^1+'LED Curve'!$D$17)*$AE$2+((R$5-6)*Design!C$18)),0,         ('LED Curve'!$D$14*(W214/$Z$2)^3+'LED Curve'!$D$15*(W214/$Z$2)^2+'LED Curve'!$D$16*(W214/$Z$2)^1+'LED Curve'!$D$17)*$AE$2))</f>
        <v>0</v>
      </c>
      <c r="BA214" s="59">
        <f>IF(AZ214=0,0,IF(E214&lt;(SUM(AU214:AZ214)+('LED Curve'!$D$14*(W214/$Z$3)^3+'LED Curve'!$D$15*(W214/$Z$3)^2+'LED Curve'!$D$16*(W214/$Z$3)^1+'LED Curve'!$D$17)*$AE$3+((R$5-7)*Design!C$18)),0,         ('LED Curve'!$D$14*(W214/$Z$3)^3+'LED Curve'!$D$15*(W214/$Z$3)^2+'LED Curve'!$D$16*(W214/$Z$3)^1+'LED Curve'!$D$17)*$AE$3))</f>
        <v>0</v>
      </c>
      <c r="BB214" s="59">
        <f>IF(BA214=0,0,IF(E214&lt;(SUM(AU214:BA214)+('LED Curve'!$D$14*(W214/$Z$4)^3+'LED Curve'!$D$15*(W214/$Z$4)^2+'LED Curve'!$D$16*(W214/$Z$4)^1+'LED Curve'!$D$17)*$AE$4+((R$5-8)*Design!C$18)),0,         ('LED Curve'!$D$14*(W214/$Z$4)^3+'LED Curve'!$D$15*(W214/$Z$4)^2+'LED Curve'!$D$16*(W214/$Z$4)^1+'LED Curve'!$D$17)*$AE$4))</f>
        <v>0</v>
      </c>
      <c r="BC214" s="59">
        <f>IF(BB214=0,0,IF(E214&lt;(SUM(AU214:BB214)+('LED Curve'!$D$14*(W214/$Z$5)^3+'LED Curve'!$D$15*(W214/$Z$5)^2+'LED Curve'!$D$16*(W214/$Z$5)^1+'LED Curve'!$D$17)*$AE$5+((R$5-9)*Design!C$18)),0,         ('LED Curve'!$D$14*(W214/$Z$5)^3+'LED Curve'!$D$15*(W214/$Z$5)^2+'LED Curve'!$D$16*(W214/$Z$5)^1+'LED Curve'!$D$17)*$AE$5))</f>
        <v>0</v>
      </c>
      <c r="BD214" s="59">
        <f>IF(BC214=0,0,IF(E214&lt;(SUM(AU214:BC214)+('LED Curve'!$D$14*(W214/$Z$6)^3+'LED Curve'!$D$15*(W214/$Z$6)^2+'LED Curve'!$D$16*(W214/$Z$6)^1+'LED Curve'!$D$17)*$AE$6+((R$5-10)*Design!C$18)),0,         ('LED Curve'!$D$14*(W214/$Z$6)^3+'LED Curve'!$D$15*(W214/$Z$6)^2+'LED Curve'!$D$16*(W214/$Z$6)^1+'LED Curve'!$D$17)*$AE$6))</f>
        <v>0</v>
      </c>
      <c r="BE214">
        <f t="shared" si="382"/>
        <v>89.727091883769035</v>
      </c>
      <c r="BF214" s="64">
        <f t="shared" si="348"/>
        <v>162.46252426876038</v>
      </c>
      <c r="BG214" s="64">
        <f t="shared" si="349"/>
        <v>162.46252426876038</v>
      </c>
      <c r="BH214" s="64">
        <f t="shared" si="350"/>
        <v>0</v>
      </c>
      <c r="BI214" s="64">
        <f t="shared" si="351"/>
        <v>0</v>
      </c>
      <c r="BJ214" s="64">
        <f t="shared" si="352"/>
        <v>0</v>
      </c>
      <c r="BK214" s="64">
        <f t="shared" si="353"/>
        <v>0</v>
      </c>
      <c r="BL214" s="64">
        <f t="shared" si="354"/>
        <v>0</v>
      </c>
      <c r="BM214" s="64">
        <f t="shared" si="355"/>
        <v>0</v>
      </c>
      <c r="BN214" s="64">
        <f t="shared" si="356"/>
        <v>0</v>
      </c>
      <c r="BO214" s="64">
        <f t="shared" si="357"/>
        <v>0</v>
      </c>
      <c r="BQ214" s="67">
        <f t="shared" si="358"/>
        <v>159.01597223920112</v>
      </c>
      <c r="BR214" s="67">
        <f t="shared" si="359"/>
        <v>159.01597223920112</v>
      </c>
      <c r="BS214" s="67">
        <f t="shared" si="360"/>
        <v>0</v>
      </c>
      <c r="BT214" s="67">
        <f t="shared" si="361"/>
        <v>0</v>
      </c>
      <c r="BU214" s="67">
        <f t="shared" si="362"/>
        <v>0</v>
      </c>
      <c r="BV214" s="67">
        <f t="shared" si="363"/>
        <v>0</v>
      </c>
      <c r="BW214" s="67">
        <f t="shared" si="364"/>
        <v>0</v>
      </c>
      <c r="BX214" s="67">
        <f t="shared" si="365"/>
        <v>0</v>
      </c>
      <c r="BY214" s="67">
        <f t="shared" si="366"/>
        <v>0</v>
      </c>
      <c r="BZ214" s="67">
        <f t="shared" si="367"/>
        <v>0</v>
      </c>
      <c r="CB214" s="70">
        <f t="shared" si="368"/>
        <v>156.29691194829704</v>
      </c>
      <c r="CC214" s="70">
        <f t="shared" si="369"/>
        <v>156.29691194829704</v>
      </c>
      <c r="CD214" s="70">
        <f t="shared" si="370"/>
        <v>0</v>
      </c>
      <c r="CE214" s="70">
        <f t="shared" si="371"/>
        <v>0</v>
      </c>
      <c r="CF214" s="70">
        <f t="shared" si="372"/>
        <v>0</v>
      </c>
      <c r="CG214" s="70">
        <f t="shared" si="373"/>
        <v>0</v>
      </c>
      <c r="CH214" s="70">
        <f t="shared" si="374"/>
        <v>0</v>
      </c>
      <c r="CI214" s="70">
        <f t="shared" si="375"/>
        <v>0</v>
      </c>
      <c r="CJ214" s="70">
        <f t="shared" si="376"/>
        <v>0</v>
      </c>
      <c r="CK214" s="70">
        <f t="shared" si="377"/>
        <v>0</v>
      </c>
      <c r="CL214">
        <f t="shared" si="383"/>
        <v>312.59382389659407</v>
      </c>
      <c r="CM214" s="64">
        <f t="shared" si="384"/>
        <v>162.46252426876038</v>
      </c>
      <c r="CN214" s="64">
        <f t="shared" si="385"/>
        <v>162.46252426876038</v>
      </c>
      <c r="CO214" s="64">
        <f t="shared" si="386"/>
        <v>0</v>
      </c>
      <c r="CP214" s="64">
        <f t="shared" si="387"/>
        <v>0</v>
      </c>
      <c r="CQ214" s="64">
        <f t="shared" si="388"/>
        <v>0</v>
      </c>
      <c r="CR214" s="64">
        <f t="shared" si="389"/>
        <v>0</v>
      </c>
      <c r="CS214" s="64">
        <f t="shared" si="390"/>
        <v>0</v>
      </c>
      <c r="CT214" s="64">
        <f t="shared" si="391"/>
        <v>0</v>
      </c>
      <c r="CU214" s="64">
        <f t="shared" si="392"/>
        <v>0</v>
      </c>
      <c r="CV214" s="64">
        <f t="shared" si="393"/>
        <v>0</v>
      </c>
      <c r="CX214" s="103">
        <f t="shared" si="394"/>
        <v>159.01597223920112</v>
      </c>
      <c r="CY214" s="103">
        <f t="shared" si="395"/>
        <v>159.01597223920112</v>
      </c>
      <c r="CZ214" s="103">
        <f t="shared" si="396"/>
        <v>0</v>
      </c>
      <c r="DA214" s="103">
        <f t="shared" si="397"/>
        <v>0</v>
      </c>
      <c r="DB214" s="103">
        <f t="shared" si="398"/>
        <v>0</v>
      </c>
      <c r="DC214" s="103">
        <f t="shared" si="399"/>
        <v>0</v>
      </c>
      <c r="DD214" s="103">
        <f t="shared" si="400"/>
        <v>0</v>
      </c>
      <c r="DE214" s="103">
        <f t="shared" si="401"/>
        <v>0</v>
      </c>
      <c r="DF214" s="103">
        <f t="shared" si="402"/>
        <v>0</v>
      </c>
      <c r="DG214" s="103">
        <f t="shared" si="403"/>
        <v>0</v>
      </c>
      <c r="DI214" s="70">
        <f t="shared" si="404"/>
        <v>156.29691194829704</v>
      </c>
      <c r="DJ214" s="70">
        <f t="shared" si="405"/>
        <v>156.29691194829704</v>
      </c>
      <c r="DK214" s="70">
        <f t="shared" si="406"/>
        <v>0</v>
      </c>
      <c r="DL214" s="70">
        <f t="shared" si="407"/>
        <v>0</v>
      </c>
      <c r="DM214" s="70">
        <f t="shared" si="408"/>
        <v>0</v>
      </c>
      <c r="DN214" s="70">
        <f t="shared" si="409"/>
        <v>0</v>
      </c>
      <c r="DO214" s="70">
        <f t="shared" si="410"/>
        <v>0</v>
      </c>
      <c r="DP214" s="70">
        <f t="shared" si="411"/>
        <v>0</v>
      </c>
      <c r="DQ214" s="70">
        <f t="shared" si="412"/>
        <v>0</v>
      </c>
      <c r="DR214" s="70">
        <f t="shared" si="413"/>
        <v>0</v>
      </c>
      <c r="DT214">
        <f t="shared" si="414"/>
        <v>14.797536424119324</v>
      </c>
      <c r="DU214">
        <f t="shared" si="415"/>
        <v>16.117641289949191</v>
      </c>
      <c r="DV214">
        <f t="shared" si="416"/>
        <v>17.448126734365768</v>
      </c>
      <c r="DX214">
        <f t="shared" si="417"/>
        <v>1.77511578570021</v>
      </c>
      <c r="DY214">
        <f t="shared" si="418"/>
        <v>1.7901467916091696</v>
      </c>
      <c r="DZ214">
        <f t="shared" si="419"/>
        <v>1.8077428871639696</v>
      </c>
      <c r="EB214">
        <f t="shared" si="420"/>
        <v>4.1862832602916429</v>
      </c>
      <c r="EC214">
        <f t="shared" si="421"/>
        <v>10.465708150729107</v>
      </c>
      <c r="ED214">
        <f t="shared" si="422"/>
        <v>0</v>
      </c>
      <c r="EE214">
        <f t="shared" si="423"/>
        <v>0</v>
      </c>
      <c r="EF214">
        <f t="shared" si="424"/>
        <v>0</v>
      </c>
      <c r="EG214">
        <f t="shared" si="425"/>
        <v>0</v>
      </c>
      <c r="EH214">
        <f t="shared" si="426"/>
        <v>0</v>
      </c>
      <c r="EI214">
        <f t="shared" si="427"/>
        <v>0</v>
      </c>
      <c r="EJ214">
        <f t="shared" si="428"/>
        <v>0</v>
      </c>
      <c r="EK214">
        <f t="shared" si="429"/>
        <v>0</v>
      </c>
      <c r="EM214">
        <f t="shared" si="430"/>
        <v>4.0858860045657295</v>
      </c>
      <c r="EN214">
        <f t="shared" si="431"/>
        <v>10.214715011414325</v>
      </c>
      <c r="EO214">
        <f t="shared" si="432"/>
        <v>0</v>
      </c>
      <c r="EP214">
        <f t="shared" si="433"/>
        <v>0</v>
      </c>
      <c r="EQ214">
        <f t="shared" si="434"/>
        <v>0</v>
      </c>
      <c r="ER214">
        <f t="shared" si="435"/>
        <v>0</v>
      </c>
      <c r="ES214">
        <f t="shared" si="436"/>
        <v>0</v>
      </c>
      <c r="ET214">
        <f t="shared" si="437"/>
        <v>0</v>
      </c>
      <c r="EU214">
        <f t="shared" si="438"/>
        <v>0</v>
      </c>
      <c r="EV214">
        <f t="shared" si="439"/>
        <v>0</v>
      </c>
      <c r="EX214">
        <f t="shared" si="440"/>
        <v>4.0068763941526306</v>
      </c>
      <c r="EY214">
        <f t="shared" si="441"/>
        <v>10.017190985381577</v>
      </c>
      <c r="EZ214">
        <f t="shared" si="442"/>
        <v>0</v>
      </c>
      <c r="FA214">
        <f t="shared" si="443"/>
        <v>0</v>
      </c>
      <c r="FB214">
        <f t="shared" si="444"/>
        <v>0</v>
      </c>
      <c r="FC214">
        <f t="shared" si="445"/>
        <v>0</v>
      </c>
      <c r="FD214">
        <f t="shared" si="446"/>
        <v>0</v>
      </c>
      <c r="FE214">
        <f t="shared" si="447"/>
        <v>0</v>
      </c>
      <c r="FF214">
        <f t="shared" si="448"/>
        <v>0</v>
      </c>
      <c r="FG214">
        <f t="shared" si="449"/>
        <v>0</v>
      </c>
      <c r="FJ214">
        <f>IF($W$2=0,0,IF(BF214&lt;=0,0,('LED Curve'!$D$19*(BF214/$W$2)^3+'LED Curve'!$D$20*(BF214/$W$2)^2+'LED Curve'!$D$21*(BF214/$W$2)^1+'LED Curve'!$D$22)*$AC$2*$W$2))</f>
        <v>615.54929068818285</v>
      </c>
      <c r="FK214">
        <f>IF($W$3=0,0,IF(BG214&lt;=0,0,('LED Curve'!$D$19*(BG214/$W$3)^3+'LED Curve'!$D$20*(BG214/$W$3)^2+'LED Curve'!$D$21*(BG214/$W$3)^1+'LED Curve'!$D$22)*$AC$3*$W$3))</f>
        <v>1538.8732267204571</v>
      </c>
      <c r="FL214">
        <f>IF($W$4=0,0,IF(BH214&lt;=0,0,('LED Curve'!$D$19*(BH214/$W$4)^3+'LED Curve'!$D$20*(BH214/$W$4)^2+'LED Curve'!$D$21*(BH214/$W$4)^1+'LED Curve'!$D$22)*$AC$4*$W$4))</f>
        <v>0</v>
      </c>
      <c r="FM214">
        <f>IF($W$5=0,0,IF(BI214&lt;=0,0,('LED Curve'!$D$19*(BI214/$W$5)^3+'LED Curve'!$D$20*(BI214/$W$5)^2+'LED Curve'!$D$21*(BI214/$W$5)^1+'LED Curve'!$D$22)*$AC$5*$W$5))</f>
        <v>0</v>
      </c>
      <c r="FN214">
        <f>IF($W$6=0,0,IF(BJ214&lt;=0,0,('LED Curve'!$D$19*(BJ214/$W$6)^3+'LED Curve'!$D$20*(BJ214/$W$6)^2+'LED Curve'!$D$21*(BJ214/$W$6)^1+'LED Curve'!$D$22)*$AC$6*$W$6))</f>
        <v>0</v>
      </c>
      <c r="FO214">
        <f>IF($Z$2=0,0,IF(BK214&lt;=0,0,('LED Curve'!$D$19*(BK214/$Z$2)^3+'LED Curve'!$D$20*(BK214/$Z$2)^2+'LED Curve'!$D$21*(BK214/$Z$2)^1+'LED Curve'!$D$22)*$AE$2*$Z$2))</f>
        <v>0</v>
      </c>
      <c r="FP214">
        <f>IF($Z$3=0,0,IF(BL214&lt;=0,0,('LED Curve'!$D$19*(BL214/$Z$3)^3+'LED Curve'!$D$20*(BL214/$Z$3)^2+'LED Curve'!$D$21*(BL214/$Z$3)^1+'LED Curve'!$D$22)*$AE$3*$Z$3))</f>
        <v>0</v>
      </c>
      <c r="FQ214">
        <f>IF($Z$4=0,0,IF(BM214&lt;=0,0,('LED Curve'!$D$19*(BM214/$Z$4)^3+'LED Curve'!$D$20*(BM214/$Z$4)^2+'LED Curve'!$D$21*(BM214/$Z$4)^1+'LED Curve'!$D$22)*$AE$4*$Z$4))</f>
        <v>0</v>
      </c>
      <c r="FR214">
        <f>IF($Z$5=0,0,IF(BN214&lt;=0,0,('LED Curve'!$D$19*(BN214/$Z$5)^3+'LED Curve'!$D$20*(BN214/$Z$5)^2+'LED Curve'!$D$21*(BN214/$Z$5)^1+'LED Curve'!$D$22)*$AE$5*$Z$5))</f>
        <v>0</v>
      </c>
      <c r="FS214">
        <f>IF($Z$6=0,0,IF(BO214&lt;=0,0,('LED Curve'!$D$19*(BO214/$Z$6)^3+'LED Curve'!$D$20*(BO214/$Z$6)^2+'LED Curve'!$D$21*(BO214/$Z$6)^1+'LED Curve'!$D$22)*$AE$6*$Z$6))</f>
        <v>0</v>
      </c>
      <c r="FU214">
        <f>IF($W$2=0,0,IF(BQ214&lt;=0,0,('LED Curve'!$D$19*(BQ214/$W$2)^3+'LED Curve'!$D$20*(BQ214/$W$2)^2+'LED Curve'!$D$21*(BQ214/$W$2)^1+'LED Curve'!$D$22)*$AC$2*$W$2))</f>
        <v>604.79345625360145</v>
      </c>
      <c r="FV214">
        <f>IF($W$3=0,0,IF(BR214&lt;=0,0,('LED Curve'!$D$19*(BR214/$W$3)^3+'LED Curve'!$D$20*(BR214/$W$3)^2+'LED Curve'!$D$21*(BR214/$W$3)^1+'LED Curve'!$D$22)*$AC$3*$W$3))</f>
        <v>1511.9836406340037</v>
      </c>
      <c r="FW214">
        <f>IF($W$4=0,0,IF(BS214&lt;=0,0,('LED Curve'!$D$19*(BS214/$W$4)^3+'LED Curve'!$D$20*(BS214/$W$4)^2+'LED Curve'!$D$21*(BS214/$W$4)^1+'LED Curve'!$D$22)*$AC$4*$W$4))</f>
        <v>0</v>
      </c>
      <c r="FX214">
        <f>IF($W$5=0,0,IF(BT214&lt;=0,0,('LED Curve'!$D$19*(BT214/$W$5)^3+'LED Curve'!$D$20*(BT214/$W$5)^2+'LED Curve'!$D$21*(BT214/$W$5)^1+'LED Curve'!$D$22)*$AC$5*$W$5))</f>
        <v>0</v>
      </c>
      <c r="FY214">
        <f>IF($W$6=0,0,IF(BU214&lt;=0,0,('LED Curve'!$D$19*(BU214/$W$6)^3+'LED Curve'!$D$20*(BU214/$W$6)^2+'LED Curve'!$D$21*(BU214/$W$6)^1+'LED Curve'!$D$22)*$AC$6*$W$6))</f>
        <v>0</v>
      </c>
      <c r="FZ214">
        <f>IF($Z$2=0,0,IF(BV214&lt;=0,0,('LED Curve'!$D$19*(BV214/$Z$2)^3+'LED Curve'!$D$20*(BV214/$Z$2)^2+'LED Curve'!$D$21*(BV214/$Z$2)^1+'LED Curve'!$D$22)*$AE$2*$Z$2))</f>
        <v>0</v>
      </c>
      <c r="GA214">
        <f>IF($Z$3=0,0,IF(BW214&lt;=0,0,('LED Curve'!$D$19*(BW214/$Z$3)^3+'LED Curve'!$D$20*(BW214/$Z$3)^2+'LED Curve'!$D$21*(BW214/$Z$3)^1+'LED Curve'!$D$22)*$AE$3*$Z$3))</f>
        <v>0</v>
      </c>
      <c r="GB214">
        <f>IF($Z$4=0,0,IF(BX214&lt;=0,0,('LED Curve'!$D$19*(BX214/$Z$4)^3+'LED Curve'!$D$20*(BX214/$Z$4)^2+'LED Curve'!$D$21*(BX214/$Z$4)^1+'LED Curve'!$D$22)*$AE$4*$Z$4))</f>
        <v>0</v>
      </c>
      <c r="GC214">
        <f>IF($Z$5=0,0,IF(BY214&lt;=0,0,('LED Curve'!$D$19*(BY214/$Z$5)^3+'LED Curve'!$D$20*(BY214/$Z$5)^2+'LED Curve'!$D$21*(BY214/$Z$5)^1+'LED Curve'!$D$22)*$AE$5*$Z$5))</f>
        <v>0</v>
      </c>
      <c r="GD214">
        <f>IF($Z$6=0,0,IF(BZ214&lt;=0,0,('LED Curve'!$D$19*(BZ214/$Z$6)^3+'LED Curve'!$D$20*(BZ214/$Z$6)^2+'LED Curve'!$D$21*(BZ214/$Z$6)^1+'LED Curve'!$D$22)*$AE$6*$Z$6))</f>
        <v>0</v>
      </c>
      <c r="GF214">
        <f>IF($W$2=0,0,IF(CB214&lt;=0,0,('LED Curve'!$D$19*(CB214/$W$2)^3+'LED Curve'!$D$20*(CB214/$W$2)^2+'LED Curve'!$D$21*(CB214/$W$2)^1+'LED Curve'!$D$22)*$AC$2*$W$2))</f>
        <v>596.21713580200833</v>
      </c>
      <c r="GG214">
        <f>IF($W$3=0,0,IF(CC214&lt;=0,0,('LED Curve'!$D$19*(CC214/$W$3)^3+'LED Curve'!$D$20*(CC214/$W$3)^2+'LED Curve'!$D$21*(CC214/$W$3)^1+'LED Curve'!$D$22)*$AC$3*$W$3))</f>
        <v>1490.5428395050208</v>
      </c>
      <c r="GH214">
        <f>IF($W$4=0,0,IF(CD214&lt;=0,0,('LED Curve'!$D$19*(CD214/$W$4)^3+'LED Curve'!$D$20*(CD214/$W$4)^2+'LED Curve'!$D$21*(CD214/$W$4)^1+'LED Curve'!$D$22)*$AC$4*$W$4))</f>
        <v>0</v>
      </c>
      <c r="GI214">
        <f>IF($W$5=0,0,IF(CE214&lt;=0,0,('LED Curve'!$D$19*(CE214/$W$5)^3+'LED Curve'!$D$20*(CE214/$W$5)^2+'LED Curve'!$D$21*(CE214/$W$5)^1+'LED Curve'!$D$22)*$AC$5*$W$5))</f>
        <v>0</v>
      </c>
      <c r="GJ214">
        <f>IF($W$6=0,0,IF(CF214&lt;=0,0,('LED Curve'!$D$19*(CF214/$W$6)^3+'LED Curve'!$D$20*(CF214/$W$6)^2+'LED Curve'!$D$21*(CF214/$W$6)^1+'LED Curve'!$D$22)*$AC$6*$W$6))</f>
        <v>0</v>
      </c>
      <c r="GK214">
        <f>IF($Z$2=0,0,IF(CG214&lt;=0,0,('LED Curve'!$D$19*(CG214/$Z$2)^3+'LED Curve'!$D$20*(CG214/$Z$2)^2+'LED Curve'!$D$21*(CG214/$Z$2)^1+'LED Curve'!$D$22)*$AE$2*$Z$2))</f>
        <v>0</v>
      </c>
      <c r="GL214">
        <f>IF($Z$3=0,0,IF(CH214&lt;=0,0,('LED Curve'!$D$19*(CH214/$Z$3)^3+'LED Curve'!$D$20*(CH214/$Z$3)^2+'LED Curve'!$D$21*(CH214/$Z$3)^1+'LED Curve'!$D$22)*$AE$3*$Z$3))</f>
        <v>0</v>
      </c>
      <c r="GM214">
        <f>IF($Z$4=0,0,IF(CI214&lt;=0,0,('LED Curve'!$D$19*(CI214/$Z$4)^3+'LED Curve'!$D$20*(CI214/$Z$4)^2+'LED Curve'!$D$21*(CI214/$Z$4)^1+'LED Curve'!$D$22)*$AE$4*$Z$4))</f>
        <v>0</v>
      </c>
      <c r="GN214">
        <f>IF($Z$5=0,0,IF(CJ214&lt;=0,0,('LED Curve'!$D$19*(CJ214/$Z$5)^3+'LED Curve'!$D$20*(CJ214/$Z$5)^2+'LED Curve'!$D$21*(CJ214/$Z$5)^1+'LED Curve'!$D$22)*$AE$5*$Z$5))</f>
        <v>0</v>
      </c>
      <c r="GO214">
        <f>IF($Z$6=0,0,IF(CK214&lt;=0,0,('LED Curve'!$D$19*(CK214/$Z$6)^3+'LED Curve'!$D$20*(CK214/$Z$6)^2+'LED Curve'!$D$21*(CK214/$Z$6)^1+'LED Curve'!$D$22)*$AE$6*$Z$6))</f>
        <v>0</v>
      </c>
      <c r="GQ214">
        <f t="shared" si="450"/>
        <v>2154.42251740864</v>
      </c>
      <c r="GR214">
        <f t="shared" si="378"/>
        <v>389.526631991062</v>
      </c>
      <c r="GS214">
        <f t="shared" si="451"/>
        <v>2116.7770968876052</v>
      </c>
      <c r="GT214">
        <f t="shared" si="379"/>
        <v>0</v>
      </c>
      <c r="GU214">
        <f t="shared" si="452"/>
        <v>2086.759975307029</v>
      </c>
      <c r="GV214">
        <f t="shared" si="380"/>
        <v>0</v>
      </c>
    </row>
    <row r="215" spans="1:204" ht="16.899999999999999">
      <c r="A215">
        <v>204</v>
      </c>
      <c r="B215">
        <f t="shared" si="341"/>
        <v>6.6406249999999998E-3</v>
      </c>
      <c r="C215" s="50">
        <f t="shared" si="342"/>
        <v>89.584171835017301</v>
      </c>
      <c r="D215" s="50">
        <f t="shared" si="343"/>
        <v>99.693524261130321</v>
      </c>
      <c r="E215" s="50">
        <f t="shared" si="344"/>
        <v>109.80287668724336</v>
      </c>
      <c r="G215" s="52">
        <f t="shared" si="345"/>
        <v>1.4219709815082111</v>
      </c>
      <c r="H215" s="52">
        <f t="shared" si="346"/>
        <v>1.5824368930338146</v>
      </c>
      <c r="I215" s="52">
        <f t="shared" si="347"/>
        <v>1.7429028045594182</v>
      </c>
      <c r="J215" s="52">
        <f>IF(C215&lt;Calculation!D$19,0,G215)</f>
        <v>1.4219709815082111</v>
      </c>
      <c r="K215" s="52">
        <f>IF(D215&lt;Calculation!D$19,0,H215)</f>
        <v>1.5824368930338146</v>
      </c>
      <c r="L215" s="52">
        <f>IF(E215&lt;Calculation!D$19,0,I215)</f>
        <v>1.7429028045594182</v>
      </c>
      <c r="M215" s="52">
        <f>IF(IF(C215&lt;Calculation!D$19,0,C215*(R$3/(R$2+R$3)))&gt;0,$H$2*SIN(2*PI()*$E$2*B215)+$H$5,0)</f>
        <v>1.4383754759995837</v>
      </c>
      <c r="N215" s="52">
        <f>IF(IF(D215&lt;Calculation!D$19,0,D215*(R$3/(R$2+R$3)))&gt;0,$J$2*SIN(2*PI()*$E$2*B215)+$J$5,0)</f>
        <v>1.4047134807980772</v>
      </c>
      <c r="O215" s="52">
        <f>IF(IF(E215&lt;Calculation!D$19,0,E215*(R$3/(R$2+R$3)))&gt;0,$L$2*SIN(2*PI()*$E$2*B215)+$L$5,0)</f>
        <v>1.3775989112444673</v>
      </c>
      <c r="Q215" s="55">
        <f>(M215/Design!C$43)*10^3</f>
        <v>159.81949733328707</v>
      </c>
      <c r="R215" s="55">
        <f>(N215/Design!C$43)*10^3</f>
        <v>156.07927564423079</v>
      </c>
      <c r="S215" s="55">
        <f>(O215/Design!C$43)*10^3</f>
        <v>153.06654569382971</v>
      </c>
      <c r="U215" s="55">
        <f>(($H$2*SIN(2*PI()*$E$2*B215)+$H$5)/Design!C$43)*10^3</f>
        <v>159.81949733328707</v>
      </c>
      <c r="V215" s="55">
        <f>(($J$2*SIN(2*PI()*$E$2*B215)+$J$5)/Design!C$43)*10^3</f>
        <v>156.07927564423079</v>
      </c>
      <c r="W215" s="55">
        <f>(($L$2*SIN(2*PI()*$E$2*B215)+$L$5)/Design!C$43)*10^3</f>
        <v>153.06654569382971</v>
      </c>
      <c r="Y215" s="99">
        <f>IF(C215&lt;('LED Curve'!$D$14*(U215/$W$2)^3+'LED Curve'!$D$15*(U215/$W$2)^2+'LED Curve'!$D$16*(U215/$W$2)^1+'LED Curve'!$D$17)*$AC$2+((R$5-1)*Design!C$18),0,         ('LED Curve'!$D$14*(U215/$W$2)^3+'LED Curve'!$D$15*(U215/$W$2)^2+'LED Curve'!$D$16*(U215/$W$2)^1+'LED Curve'!$D$17)*$AC$2)</f>
        <v>25.711934407152068</v>
      </c>
      <c r="Z215" s="99">
        <f>IF(Y215=0,0,IF(C215&lt;Y215+('LED Curve'!$D$14*(U215/$W$3)^3+'LED Curve'!$D$15*(U215/$W$3)^2+'LED Curve'!$D$16*(U215/$W$3)^1+'LED Curve'!$D$17)*$AC$3+((R$5-2)*Design!C$18),0,         ('LED Curve'!$D$14*(U215/$W$3)^3+'LED Curve'!$D$15*(U215/$W$3)^2+'LED Curve'!$D$16*(U215/$W$3)^1+'LED Curve'!$D$17)*$AC$3))</f>
        <v>0</v>
      </c>
      <c r="AA215" s="99">
        <f>IF(Z215=0,0,IF(C215&lt;(SUM(Y215:Z215)+('LED Curve'!$D$14*(U215/$W$4)^3+'LED Curve'!$D$15*(U215/$W$4)^2+'LED Curve'!$D$16*(U215/$W$4)^1+'LED Curve'!$D$17)*$AC$4+((R$5-3)*Design!C$18)),0,         ('LED Curve'!$D$14*(U215/$W$4)^3+'LED Curve'!$D$15*(U215/$W$4)^2+'LED Curve'!$D$16*(U215/$W$4)^1+'LED Curve'!$D$17)*$AC$4))</f>
        <v>0</v>
      </c>
      <c r="AB215" s="99">
        <f>IF(AA215=0,0,IF(C215&lt;(SUM(Y215:AA215)+('LED Curve'!$D$14*(U215/$W$5)^3+'LED Curve'!$D$15*(U215/$W$5)^2+'LED Curve'!$D$16*(U215/$W$5)^1+'LED Curve'!$D$17)*$AC$5+((R$5-4)*Design!C$18)),0,         ('LED Curve'!$D$14*(U215/$W$5)^3+'LED Curve'!$D$15*(U215/$W$5)^2+'LED Curve'!$D$16*(U215/$W$5)^1+'LED Curve'!$D$17)*$AC$5))</f>
        <v>0</v>
      </c>
      <c r="AC215" s="99">
        <f>IF(AB215=0,0,IF(C215&lt;(SUM(Y215:AB215)+ ('LED Curve'!$D$14*(U215/$W$6)^3+'LED Curve'!$D$15*(U215/$W$6)^2+'LED Curve'!$D$16*(U215/$W$6)^1+'LED Curve'!$D$17)*$AC$6+((R$5-5)*Design!C$18)),0,         ('LED Curve'!$D$14*(U215/$W$6)^3+'LED Curve'!$D$15*(U215/$W$6)^2+'LED Curve'!$D$16*(U215/$W$6)^1+'LED Curve'!$D$17)*$AC$6))</f>
        <v>0</v>
      </c>
      <c r="AD215" s="99">
        <f>IF(AC215=0,0,IF(C215&lt;(SUM(Y215:AC215)+('LED Curve'!$D$14*(U215/$Z$2)^3+'LED Curve'!$D$15*(U215/$Z$2)^2+'LED Curve'!$D$16*(U215/$Z$2)^1+'LED Curve'!$D$17)*$AE$2+((R$5-6)*Design!C$18)),0,         ('LED Curve'!$D$14*(U215/$Z$2)^3+'LED Curve'!$D$15*(U215/$Z$2)^2+'LED Curve'!$D$16*(U215/$Z$2)^1+'LED Curve'!$D$17)*$AE$2))</f>
        <v>0</v>
      </c>
      <c r="AE215" s="99">
        <f>IF(AD215=0,0,IF(C215&lt;(SUM(Y215:AD215)+('LED Curve'!$D$14*(U215/$Z$3)^3+'LED Curve'!$D$15*(U215/$Z$3)^2+'LED Curve'!$D$16*(U215/$Z$3)^1+'LED Curve'!$D$17)*$AE$3+((R$5-7)*Design!C$18)),0,         ('LED Curve'!$D$14*(U215/$Z$3)^3+'LED Curve'!$D$15*(U215/$Z$3)^2+'LED Curve'!$D$16*(U215/$Z$3)^1+'LED Curve'!$D$17)*$AE$3))</f>
        <v>0</v>
      </c>
      <c r="AF215" s="99">
        <f>IF(AE215=0,0,IF(C215&lt;(SUM(Y215:AE215)+('LED Curve'!$D$14*(U215/$Z$4)^3+'LED Curve'!$D$15*(U215/$Z$4)^2+'LED Curve'!$D$16*(U215/$Z$4)^1+'LED Curve'!$D$17)*$AE$4+((R$5-8)*Design!C$18)),0,         ('LED Curve'!$D$14*(U215/$Z$4)^3+'LED Curve'!$D$15*(U215/$Z$4)^2+'LED Curve'!$D$16*(U215/$Z$4)^1+'LED Curve'!$D$17)*$AE$4))</f>
        <v>0</v>
      </c>
      <c r="AG215" s="99">
        <f>IF(AF215=0,0,IF(C215&lt;(SUM(Y215:AF215)+('LED Curve'!$D$14*(U215/$Z$5)^3+'LED Curve'!$D$15*(U215/$Z$5)^2+'LED Curve'!$D$16*(U215/$Z$5)^1+'LED Curve'!$D$17)*$AE$5+((R$5-9)*Design!C$18)),0,         ('LED Curve'!$D$14*(U215/$Z$5)^3+'LED Curve'!$D$15*(U215/$Z$5)^2+'LED Curve'!$D$16*(U215/$Z$5)^1+'LED Curve'!$D$17)*$AE$5))</f>
        <v>0</v>
      </c>
      <c r="AH215" s="99">
        <f>IF(AG215=0,0,IF(C215&lt;(SUM(Y215:AG215)+('LED Curve'!$D$14*(U215/$Z$6)^3+'LED Curve'!$D$15*(U215/$Z$6)^2+'LED Curve'!$D$16*(U215/$Z$6)^1+'LED Curve'!$D$17)*$AE$6+((R$5-10)*Design!C$18)),0,         ('LED Curve'!$D$14*(U215/$Z$6)^3+'LED Curve'!$D$15*(U215/$Z$6)^2+'LED Curve'!$D$16*(U215/$Z$6)^1+'LED Curve'!$D$17)*$AE$6))</f>
        <v>0</v>
      </c>
      <c r="AI215">
        <f t="shared" si="381"/>
        <v>25.711934407152068</v>
      </c>
      <c r="AJ215" s="57">
        <f>IF(D215&lt;('LED Curve'!$D$14*(V215/$W$2)^3+'LED Curve'!$D$15*(V215/$W$2)^2+'LED Curve'!$D$16*(V215/$W$2)^1+'LED Curve'!$D$17)*$AC$2+((R$5-1)*Design!C$18),0,         ('LED Curve'!$D$14*(V215/$W$2)^3+'LED Curve'!$D$15*(V215/$W$2)^2+'LED Curve'!$D$16*(V215/$W$2)^1+'LED Curve'!$D$17)*$AC$2)</f>
        <v>25.631591699105364</v>
      </c>
      <c r="AK215" s="57">
        <f>IF(AJ215=0,0,IF(D215&lt;AJ215+('LED Curve'!$D$14*(V215/$W$3)^3+'LED Curve'!$D$15*(V215/$W$3)^2+'LED Curve'!$D$16*(V215/$W$3)^1+'LED Curve'!$D$17)*$AC$3+((R$5-1)*Design!C$18),0,         ('LED Curve'!$D$14*(V215/$W$3)^3+'LED Curve'!$D$15*(V215/$W$3)^2+'LED Curve'!$D$16*(V215/$W$3)^1+'LED Curve'!$D$17)*$AC$3))</f>
        <v>64.078979247763414</v>
      </c>
      <c r="AL215" s="57">
        <f>IF(AK215=0,0,IF(D215&lt;(SUM(AJ215:AK215)+('LED Curve'!$D$14*(V215/$W$4)^3+'LED Curve'!$D$15*(V215/$W$4)^2+'LED Curve'!$D$16*(V215/$W$4)^1+'LED Curve'!$D$17)*$AC$4+((R$5-1)*Design!C$18)),0,         ('LED Curve'!$D$14*(V215/$W$4)^3+'LED Curve'!$D$15*(V215/$W$4)^2+'LED Curve'!$D$16*(V215/$W$4)^1+'LED Curve'!$D$17)*$AC$4))</f>
        <v>0</v>
      </c>
      <c r="AM215" s="57">
        <f>IF(AL215=0,0,IF(D215&lt;(SUM(AJ215:AL215)+('LED Curve'!$D$14*(V215/$W$5)^3+'LED Curve'!$D$15*(V215/$W$5)^2+'LED Curve'!$D$16*(V215/$W$5)^1+'LED Curve'!$D$17)*$AC$5+((R$5-1)*Design!C$18)),0,         ('LED Curve'!$D$14*(V215/$W$5)^3+'LED Curve'!$D$15*(V215/$W$5)^2+'LED Curve'!$D$16*(V215/$W$5)^1+'LED Curve'!$D$17)*$AC$5))</f>
        <v>0</v>
      </c>
      <c r="AN215" s="57">
        <f>IF(AM215=0,0,IF(D215&lt;(SUM(AJ215:AM215)+ ('LED Curve'!$D$14*(V215/$W$6)^3+'LED Curve'!$D$15*(V215/$W$6)^2+'LED Curve'!$D$16*(V215/$W$6)^1+'LED Curve'!$D$17)*$AC$6+((R$5-1)*Design!C$18)),0,         ('LED Curve'!$D$14*(V215/$W$6)^3+'LED Curve'!$D$15*(V215/$W$6)^2+'LED Curve'!$D$16*(V215/$W$6)^1+'LED Curve'!$D$17)*$AC$6))</f>
        <v>0</v>
      </c>
      <c r="AO215" s="57">
        <f>IF(AN215=0,0,IF(D215&lt;(SUM(AJ215:AN215)+('LED Curve'!$D$14*(V215/$Z$2)^3+'LED Curve'!$D$15*(V215/$Z$2)^2+'LED Curve'!$D$16*(V215/$Z$2)^1+'LED Curve'!$D$17)*$AE$2+((R$5-1)*Design!C$18)),0,         ('LED Curve'!$D$14*(V215/$Z$2)^3+'LED Curve'!$D$15*(V215/$Z$2)^2+'LED Curve'!$D$16*(V215/$Z$2)^1+'LED Curve'!$D$17)*$AE$2))</f>
        <v>0</v>
      </c>
      <c r="AP215" s="57">
        <f>IF(AO215=0,0,IF(D215&lt;(SUM(AJ215:AO215)+('LED Curve'!$D$14*(V215/$Z$3)^3+'LED Curve'!$D$15*(V215/$Z$3)^2+'LED Curve'!$D$16*(V215/$Z$3)^1+'LED Curve'!$D$17)*$AE$3+((R$5-1)*Design!C$18)),0,         ('LED Curve'!$D$14*(V215/$Z$3)^3+'LED Curve'!$D$15*(V215/$Z$3)^2+'LED Curve'!$D$16*(V215/$Z$3)^1+'LED Curve'!$D$17)*$AE$3))</f>
        <v>0</v>
      </c>
      <c r="AQ215" s="57">
        <f>IF(AP215=0,0,IF(D215&lt;(SUM(AJ215:AP215)+('LED Curve'!$D$14*(V215/$Z$4)^3+'LED Curve'!$D$15*(V215/$Z$4)^2+'LED Curve'!$D$16*(V215/$Z$4)^1+'LED Curve'!$D$17)*$AE$4+((R$5-1)*Design!C$18)),0,         ('LED Curve'!$D$14*(V215/$Z$4)^3+'LED Curve'!$D$15*(V215/$Z$4)^2+'LED Curve'!$D$16*(V215/$Z$4)^1+'LED Curve'!$D$17)*$AE$4))</f>
        <v>0</v>
      </c>
      <c r="AR215" s="57">
        <f>IF(AQ215=0,0,IF(D215&lt;(SUM(AJ215:AQ215)+('LED Curve'!$D$14*(V215/$Z$5)^3+'LED Curve'!$D$15*(V215/$Z$5)^2+'LED Curve'!$D$16*(V215/$Z$5)^1+'LED Curve'!$D$17)*$AE$5+((R$5-1)*Design!C$18)),0,         ('LED Curve'!$D$14*(V215/$Z$5)^3+'LED Curve'!$D$15*(V215/$Z$5)^2+'LED Curve'!$D$16*(V215/$Z$5)^1+'LED Curve'!$D$17)*$AE$5))</f>
        <v>0</v>
      </c>
      <c r="AS215" s="57">
        <f>IF(AR215=0,0,IF(D215&lt;(SUM(AJ215:AR215)+('LED Curve'!$D$14*(V215/$Z$6)^3+'LED Curve'!$D$15*(V215/$Z$6)^2+'LED Curve'!$D$16*(V215/$Z$6)^1+'LED Curve'!$D$17)*$AE$6+((R$5-1)*Design!C$18)),0,         ('LED Curve'!$D$14*(V215/$Z$6)^3+'LED Curve'!$D$15*(V215/$Z$6)^2+'LED Curve'!$D$16*(V215/$Z$6)^1+'LED Curve'!$D$17)*$AE$6))</f>
        <v>0</v>
      </c>
      <c r="AU215" s="59">
        <f>IF(E215&lt;('LED Curve'!$D$14*(W215/$W$2)^3+'LED Curve'!$D$15*(W215/$W$2)^2+'LED Curve'!$D$16*(W215/$W$2)^1+'LED Curve'!$D$17)*$AC$2+((R$5-1)*Design!C$18),0,         ('LED Curve'!$D$14*(W215/$W$2)^3+'LED Curve'!$D$15*(W215/$W$2)^2+'LED Curve'!$D$16*(W215/$W$2)^1+'LED Curve'!$D$17)*$AC$2)</f>
        <v>25.565691123918331</v>
      </c>
      <c r="AV215" s="59">
        <f>IF(AU215=0,0,IF(E215&lt;AU215+('LED Curve'!$D$14*(W215/$W$3)^3+'LED Curve'!$D$15*(W215/$W$3)^2+'LED Curve'!$D$16*(W215/$W$3)^1+'LED Curve'!$D$17)*$AC$3+((R$5-2)*Design!C$18),0,         ('LED Curve'!$D$14*(W215/$W$3)^3+'LED Curve'!$D$15*(W215/$W$3)^2+'LED Curve'!$D$16*(W215/$W$3)^1+'LED Curve'!$D$17)*$AC$3))</f>
        <v>63.914227809795825</v>
      </c>
      <c r="AW215" s="59">
        <f>IF(AV215=0,0,IF(E215&lt;(SUM(AU215:AV215)+('LED Curve'!$D$14*(W215/$W$4)^3+'LED Curve'!$D$15*(W215/$W$4)^2+'LED Curve'!$D$16*(W215/$W$4)^1+'LED Curve'!$D$17)*$AC$4+((R$5-3)*Design!C$18)),0,         ('LED Curve'!$D$14*(W215/$W$4)^3+'LED Curve'!$D$15*(W215/$W$4)^2+'LED Curve'!$D$16*(W215/$W$4)^1+'LED Curve'!$D$17)*$AC$4))</f>
        <v>0</v>
      </c>
      <c r="AX215" s="59">
        <f>IF(AW215=0,0,IF(E215&lt;(SUM(AU215:AW215)+('LED Curve'!$D$14*(W215/$W$5)^3+'LED Curve'!$D$15*(W215/$W$5)^2+'LED Curve'!$D$16*(W215/$W$5)^1+'LED Curve'!$D$17)*$AC$5+((R$5-4)*Design!C$18)),0,         ('LED Curve'!$D$14*(W215/$W$5)^3+'LED Curve'!$D$15*(W215/$W$5)^2+'LED Curve'!$D$16*(W215/$W$5)^1+'LED Curve'!$D$17)*$AC$5))</f>
        <v>0</v>
      </c>
      <c r="AY215" s="59">
        <f>IF(AX215=0,0,IF(E215&lt;(SUM(AU215:AX215)+ ('LED Curve'!$D$14*(W215/$W$6)^3+'LED Curve'!$D$15*(W215/$W$6)^2+'LED Curve'!$D$16*(W215/$W$6)^1+'LED Curve'!$D$17)*$AC$6+((R$5-5)*Design!C$18)),0,         ('LED Curve'!$D$14*(W215/$W$6)^3+'LED Curve'!$D$15*(W215/$W$6)^2+'LED Curve'!$D$16*(W215/$W$6)^1+'LED Curve'!$D$17)*$AC$6))</f>
        <v>0</v>
      </c>
      <c r="AZ215" s="59">
        <f>IF(AY215=0,0,IF(E215&lt;(SUM(AU215:AY215)+('LED Curve'!$D$14*(W215/$Z$2)^3+'LED Curve'!$D$15*(W215/$Z$2)^2+'LED Curve'!$D$16*(W215/$Z$2)^1+'LED Curve'!$D$17)*$AE$2+((R$5-6)*Design!C$18)),0,         ('LED Curve'!$D$14*(W215/$Z$2)^3+'LED Curve'!$D$15*(W215/$Z$2)^2+'LED Curve'!$D$16*(W215/$Z$2)^1+'LED Curve'!$D$17)*$AE$2))</f>
        <v>0</v>
      </c>
      <c r="BA215" s="59">
        <f>IF(AZ215=0,0,IF(E215&lt;(SUM(AU215:AZ215)+('LED Curve'!$D$14*(W215/$Z$3)^3+'LED Curve'!$D$15*(W215/$Z$3)^2+'LED Curve'!$D$16*(W215/$Z$3)^1+'LED Curve'!$D$17)*$AE$3+((R$5-7)*Design!C$18)),0,         ('LED Curve'!$D$14*(W215/$Z$3)^3+'LED Curve'!$D$15*(W215/$Z$3)^2+'LED Curve'!$D$16*(W215/$Z$3)^1+'LED Curve'!$D$17)*$AE$3))</f>
        <v>0</v>
      </c>
      <c r="BB215" s="59">
        <f>IF(BA215=0,0,IF(E215&lt;(SUM(AU215:BA215)+('LED Curve'!$D$14*(W215/$Z$4)^3+'LED Curve'!$D$15*(W215/$Z$4)^2+'LED Curve'!$D$16*(W215/$Z$4)^1+'LED Curve'!$D$17)*$AE$4+((R$5-8)*Design!C$18)),0,         ('LED Curve'!$D$14*(W215/$Z$4)^3+'LED Curve'!$D$15*(W215/$Z$4)^2+'LED Curve'!$D$16*(W215/$Z$4)^1+'LED Curve'!$D$17)*$AE$4))</f>
        <v>0</v>
      </c>
      <c r="BC215" s="59">
        <f>IF(BB215=0,0,IF(E215&lt;(SUM(AU215:BB215)+('LED Curve'!$D$14*(W215/$Z$5)^3+'LED Curve'!$D$15*(W215/$Z$5)^2+'LED Curve'!$D$16*(W215/$Z$5)^1+'LED Curve'!$D$17)*$AE$5+((R$5-9)*Design!C$18)),0,         ('LED Curve'!$D$14*(W215/$Z$5)^3+'LED Curve'!$D$15*(W215/$Z$5)^2+'LED Curve'!$D$16*(W215/$Z$5)^1+'LED Curve'!$D$17)*$AE$5))</f>
        <v>0</v>
      </c>
      <c r="BD215" s="59">
        <f>IF(BC215=0,0,IF(E215&lt;(SUM(AU215:BC215)+('LED Curve'!$D$14*(W215/$Z$6)^3+'LED Curve'!$D$15*(W215/$Z$6)^2+'LED Curve'!$D$16*(W215/$Z$6)^1+'LED Curve'!$D$17)*$AE$6+((R$5-10)*Design!C$18)),0,         ('LED Curve'!$D$14*(W215/$Z$6)^3+'LED Curve'!$D$15*(W215/$Z$6)^2+'LED Curve'!$D$16*(W215/$Z$6)^1+'LED Curve'!$D$17)*$AE$6))</f>
        <v>0</v>
      </c>
      <c r="BE215">
        <f t="shared" si="382"/>
        <v>89.47991893371416</v>
      </c>
      <c r="BF215" s="64">
        <f t="shared" si="348"/>
        <v>159.81949733328707</v>
      </c>
      <c r="BG215" s="64">
        <f t="shared" si="349"/>
        <v>0</v>
      </c>
      <c r="BH215" s="64">
        <f t="shared" si="350"/>
        <v>0</v>
      </c>
      <c r="BI215" s="64">
        <f t="shared" si="351"/>
        <v>0</v>
      </c>
      <c r="BJ215" s="64">
        <f t="shared" si="352"/>
        <v>0</v>
      </c>
      <c r="BK215" s="64">
        <f t="shared" si="353"/>
        <v>0</v>
      </c>
      <c r="BL215" s="64">
        <f t="shared" si="354"/>
        <v>0</v>
      </c>
      <c r="BM215" s="64">
        <f t="shared" si="355"/>
        <v>0</v>
      </c>
      <c r="BN215" s="64">
        <f t="shared" si="356"/>
        <v>0</v>
      </c>
      <c r="BO215" s="64">
        <f t="shared" si="357"/>
        <v>0</v>
      </c>
      <c r="BQ215" s="67">
        <f t="shared" si="358"/>
        <v>156.07927564423079</v>
      </c>
      <c r="BR215" s="67">
        <f t="shared" si="359"/>
        <v>156.07927564423079</v>
      </c>
      <c r="BS215" s="67">
        <f t="shared" si="360"/>
        <v>0</v>
      </c>
      <c r="BT215" s="67">
        <f t="shared" si="361"/>
        <v>0</v>
      </c>
      <c r="BU215" s="67">
        <f t="shared" si="362"/>
        <v>0</v>
      </c>
      <c r="BV215" s="67">
        <f t="shared" si="363"/>
        <v>0</v>
      </c>
      <c r="BW215" s="67">
        <f t="shared" si="364"/>
        <v>0</v>
      </c>
      <c r="BX215" s="67">
        <f t="shared" si="365"/>
        <v>0</v>
      </c>
      <c r="BY215" s="67">
        <f t="shared" si="366"/>
        <v>0</v>
      </c>
      <c r="BZ215" s="67">
        <f t="shared" si="367"/>
        <v>0</v>
      </c>
      <c r="CB215" s="70">
        <f t="shared" si="368"/>
        <v>153.06654569382971</v>
      </c>
      <c r="CC215" s="70">
        <f t="shared" si="369"/>
        <v>153.06654569382971</v>
      </c>
      <c r="CD215" s="70">
        <f t="shared" si="370"/>
        <v>0</v>
      </c>
      <c r="CE215" s="70">
        <f t="shared" si="371"/>
        <v>0</v>
      </c>
      <c r="CF215" s="70">
        <f t="shared" si="372"/>
        <v>0</v>
      </c>
      <c r="CG215" s="70">
        <f t="shared" si="373"/>
        <v>0</v>
      </c>
      <c r="CH215" s="70">
        <f t="shared" si="374"/>
        <v>0</v>
      </c>
      <c r="CI215" s="70">
        <f t="shared" si="375"/>
        <v>0</v>
      </c>
      <c r="CJ215" s="70">
        <f t="shared" si="376"/>
        <v>0</v>
      </c>
      <c r="CK215" s="70">
        <f t="shared" si="377"/>
        <v>0</v>
      </c>
      <c r="CL215">
        <f t="shared" si="383"/>
        <v>306.13309138765942</v>
      </c>
      <c r="CM215" s="64">
        <f t="shared" si="384"/>
        <v>159.81949733328707</v>
      </c>
      <c r="CN215" s="64">
        <f t="shared" si="385"/>
        <v>0</v>
      </c>
      <c r="CO215" s="64">
        <f t="shared" si="386"/>
        <v>0</v>
      </c>
      <c r="CP215" s="64">
        <f t="shared" si="387"/>
        <v>0</v>
      </c>
      <c r="CQ215" s="64">
        <f t="shared" si="388"/>
        <v>0</v>
      </c>
      <c r="CR215" s="64">
        <f t="shared" si="389"/>
        <v>0</v>
      </c>
      <c r="CS215" s="64">
        <f t="shared" si="390"/>
        <v>0</v>
      </c>
      <c r="CT215" s="64">
        <f t="shared" si="391"/>
        <v>0</v>
      </c>
      <c r="CU215" s="64">
        <f t="shared" si="392"/>
        <v>0</v>
      </c>
      <c r="CV215" s="64">
        <f t="shared" si="393"/>
        <v>0</v>
      </c>
      <c r="CX215" s="103">
        <f t="shared" si="394"/>
        <v>156.07927564423079</v>
      </c>
      <c r="CY215" s="103">
        <f t="shared" si="395"/>
        <v>156.07927564423079</v>
      </c>
      <c r="CZ215" s="103">
        <f t="shared" si="396"/>
        <v>0</v>
      </c>
      <c r="DA215" s="103">
        <f t="shared" si="397"/>
        <v>0</v>
      </c>
      <c r="DB215" s="103">
        <f t="shared" si="398"/>
        <v>0</v>
      </c>
      <c r="DC215" s="103">
        <f t="shared" si="399"/>
        <v>0</v>
      </c>
      <c r="DD215" s="103">
        <f t="shared" si="400"/>
        <v>0</v>
      </c>
      <c r="DE215" s="103">
        <f t="shared" si="401"/>
        <v>0</v>
      </c>
      <c r="DF215" s="103">
        <f t="shared" si="402"/>
        <v>0</v>
      </c>
      <c r="DG215" s="103">
        <f t="shared" si="403"/>
        <v>0</v>
      </c>
      <c r="DI215" s="70">
        <f t="shared" si="404"/>
        <v>153.06654569382971</v>
      </c>
      <c r="DJ215" s="70">
        <f t="shared" si="405"/>
        <v>153.06654569382971</v>
      </c>
      <c r="DK215" s="70">
        <f t="shared" si="406"/>
        <v>0</v>
      </c>
      <c r="DL215" s="70">
        <f t="shared" si="407"/>
        <v>0</v>
      </c>
      <c r="DM215" s="70">
        <f t="shared" si="408"/>
        <v>0</v>
      </c>
      <c r="DN215" s="70">
        <f t="shared" si="409"/>
        <v>0</v>
      </c>
      <c r="DO215" s="70">
        <f t="shared" si="410"/>
        <v>0</v>
      </c>
      <c r="DP215" s="70">
        <f t="shared" si="411"/>
        <v>0</v>
      </c>
      <c r="DQ215" s="70">
        <f t="shared" si="412"/>
        <v>0</v>
      </c>
      <c r="DR215" s="70">
        <f t="shared" si="413"/>
        <v>0</v>
      </c>
      <c r="DT215">
        <f t="shared" si="414"/>
        <v>14.317297311691279</v>
      </c>
      <c r="DU215">
        <f t="shared" si="415"/>
        <v>15.56009305309777</v>
      </c>
      <c r="DV215">
        <f t="shared" si="416"/>
        <v>16.807147041761883</v>
      </c>
      <c r="DX215">
        <f t="shared" si="417"/>
        <v>1.7824594515570276</v>
      </c>
      <c r="DY215">
        <f t="shared" si="418"/>
        <v>1.7973266963460968</v>
      </c>
      <c r="DZ215">
        <f t="shared" si="419"/>
        <v>1.8147921847013877</v>
      </c>
      <c r="EB215">
        <f t="shared" si="420"/>
        <v>4.1092684324174922</v>
      </c>
      <c r="EC215">
        <f t="shared" si="421"/>
        <v>0</v>
      </c>
      <c r="ED215">
        <f t="shared" si="422"/>
        <v>0</v>
      </c>
      <c r="EE215">
        <f t="shared" si="423"/>
        <v>0</v>
      </c>
      <c r="EF215">
        <f t="shared" si="424"/>
        <v>0</v>
      </c>
      <c r="EG215">
        <f t="shared" si="425"/>
        <v>0</v>
      </c>
      <c r="EH215">
        <f t="shared" si="426"/>
        <v>0</v>
      </c>
      <c r="EI215">
        <f t="shared" si="427"/>
        <v>0</v>
      </c>
      <c r="EJ215">
        <f t="shared" si="428"/>
        <v>0</v>
      </c>
      <c r="EK215">
        <f t="shared" si="429"/>
        <v>0</v>
      </c>
      <c r="EM215">
        <f t="shared" si="430"/>
        <v>4.0005602660050439</v>
      </c>
      <c r="EN215">
        <f t="shared" si="431"/>
        <v>10.001400665012611</v>
      </c>
      <c r="EO215">
        <f t="shared" si="432"/>
        <v>0</v>
      </c>
      <c r="EP215">
        <f t="shared" si="433"/>
        <v>0</v>
      </c>
      <c r="EQ215">
        <f t="shared" si="434"/>
        <v>0</v>
      </c>
      <c r="ER215">
        <f t="shared" si="435"/>
        <v>0</v>
      </c>
      <c r="ES215">
        <f t="shared" si="436"/>
        <v>0</v>
      </c>
      <c r="ET215">
        <f t="shared" si="437"/>
        <v>0</v>
      </c>
      <c r="EU215">
        <f t="shared" si="438"/>
        <v>0</v>
      </c>
      <c r="EV215">
        <f t="shared" si="439"/>
        <v>0</v>
      </c>
      <c r="EX215">
        <f t="shared" si="440"/>
        <v>3.9132520286135821</v>
      </c>
      <c r="EY215">
        <f t="shared" si="441"/>
        <v>9.7831300715339555</v>
      </c>
      <c r="EZ215">
        <f t="shared" si="442"/>
        <v>0</v>
      </c>
      <c r="FA215">
        <f t="shared" si="443"/>
        <v>0</v>
      </c>
      <c r="FB215">
        <f t="shared" si="444"/>
        <v>0</v>
      </c>
      <c r="FC215">
        <f t="shared" si="445"/>
        <v>0</v>
      </c>
      <c r="FD215">
        <f t="shared" si="446"/>
        <v>0</v>
      </c>
      <c r="FE215">
        <f t="shared" si="447"/>
        <v>0</v>
      </c>
      <c r="FF215">
        <f t="shared" si="448"/>
        <v>0</v>
      </c>
      <c r="FG215">
        <f t="shared" si="449"/>
        <v>0</v>
      </c>
      <c r="FJ215">
        <f>IF($W$2=0,0,IF(BF215&lt;=0,0,('LED Curve'!$D$19*(BF215/$W$2)^3+'LED Curve'!$D$20*(BF215/$W$2)^2+'LED Curve'!$D$21*(BF215/$W$2)^1+'LED Curve'!$D$22)*$AC$2*$W$2))</f>
        <v>607.31261806233272</v>
      </c>
      <c r="FK215">
        <f>IF($W$3=0,0,IF(BG215&lt;=0,0,('LED Curve'!$D$19*(BG215/$W$3)^3+'LED Curve'!$D$20*(BG215/$W$3)^2+'LED Curve'!$D$21*(BG215/$W$3)^1+'LED Curve'!$D$22)*$AC$3*$W$3))</f>
        <v>0</v>
      </c>
      <c r="FL215">
        <f>IF($W$4=0,0,IF(BH215&lt;=0,0,('LED Curve'!$D$19*(BH215/$W$4)^3+'LED Curve'!$D$20*(BH215/$W$4)^2+'LED Curve'!$D$21*(BH215/$W$4)^1+'LED Curve'!$D$22)*$AC$4*$W$4))</f>
        <v>0</v>
      </c>
      <c r="FM215">
        <f>IF($W$5=0,0,IF(BI215&lt;=0,0,('LED Curve'!$D$19*(BI215/$W$5)^3+'LED Curve'!$D$20*(BI215/$W$5)^2+'LED Curve'!$D$21*(BI215/$W$5)^1+'LED Curve'!$D$22)*$AC$5*$W$5))</f>
        <v>0</v>
      </c>
      <c r="FN215">
        <f>IF($W$6=0,0,IF(BJ215&lt;=0,0,('LED Curve'!$D$19*(BJ215/$W$6)^3+'LED Curve'!$D$20*(BJ215/$W$6)^2+'LED Curve'!$D$21*(BJ215/$W$6)^1+'LED Curve'!$D$22)*$AC$6*$W$6))</f>
        <v>0</v>
      </c>
      <c r="FO215">
        <f>IF($Z$2=0,0,IF(BK215&lt;=0,0,('LED Curve'!$D$19*(BK215/$Z$2)^3+'LED Curve'!$D$20*(BK215/$Z$2)^2+'LED Curve'!$D$21*(BK215/$Z$2)^1+'LED Curve'!$D$22)*$AE$2*$Z$2))</f>
        <v>0</v>
      </c>
      <c r="FP215">
        <f>IF($Z$3=0,0,IF(BL215&lt;=0,0,('LED Curve'!$D$19*(BL215/$Z$3)^3+'LED Curve'!$D$20*(BL215/$Z$3)^2+'LED Curve'!$D$21*(BL215/$Z$3)^1+'LED Curve'!$D$22)*$AE$3*$Z$3))</f>
        <v>0</v>
      </c>
      <c r="FQ215">
        <f>IF($Z$4=0,0,IF(BM215&lt;=0,0,('LED Curve'!$D$19*(BM215/$Z$4)^3+'LED Curve'!$D$20*(BM215/$Z$4)^2+'LED Curve'!$D$21*(BM215/$Z$4)^1+'LED Curve'!$D$22)*$AE$4*$Z$4))</f>
        <v>0</v>
      </c>
      <c r="FR215">
        <f>IF($Z$5=0,0,IF(BN215&lt;=0,0,('LED Curve'!$D$19*(BN215/$Z$5)^3+'LED Curve'!$D$20*(BN215/$Z$5)^2+'LED Curve'!$D$21*(BN215/$Z$5)^1+'LED Curve'!$D$22)*$AE$5*$Z$5))</f>
        <v>0</v>
      </c>
      <c r="FS215">
        <f>IF($Z$6=0,0,IF(BO215&lt;=0,0,('LED Curve'!$D$19*(BO215/$Z$6)^3+'LED Curve'!$D$20*(BO215/$Z$6)^2+'LED Curve'!$D$21*(BO215/$Z$6)^1+'LED Curve'!$D$22)*$AE$6*$Z$6))</f>
        <v>0</v>
      </c>
      <c r="FU215">
        <f>IF($W$2=0,0,IF(BQ215&lt;=0,0,('LED Curve'!$D$19*(BQ215/$W$2)^3+'LED Curve'!$D$20*(BQ215/$W$2)^2+'LED Curve'!$D$21*(BQ215/$W$2)^1+'LED Curve'!$D$22)*$AC$2*$W$2))</f>
        <v>595.52724703778392</v>
      </c>
      <c r="FV215">
        <f>IF($W$3=0,0,IF(BR215&lt;=0,0,('LED Curve'!$D$19*(BR215/$W$3)^3+'LED Curve'!$D$20*(BR215/$W$3)^2+'LED Curve'!$D$21*(BR215/$W$3)^1+'LED Curve'!$D$22)*$AC$3*$W$3))</f>
        <v>1488.8181175944599</v>
      </c>
      <c r="FW215">
        <f>IF($W$4=0,0,IF(BS215&lt;=0,0,('LED Curve'!$D$19*(BS215/$W$4)^3+'LED Curve'!$D$20*(BS215/$W$4)^2+'LED Curve'!$D$21*(BS215/$W$4)^1+'LED Curve'!$D$22)*$AC$4*$W$4))</f>
        <v>0</v>
      </c>
      <c r="FX215">
        <f>IF($W$5=0,0,IF(BT215&lt;=0,0,('LED Curve'!$D$19*(BT215/$W$5)^3+'LED Curve'!$D$20*(BT215/$W$5)^2+'LED Curve'!$D$21*(BT215/$W$5)^1+'LED Curve'!$D$22)*$AC$5*$W$5))</f>
        <v>0</v>
      </c>
      <c r="FY215">
        <f>IF($W$6=0,0,IF(BU215&lt;=0,0,('LED Curve'!$D$19*(BU215/$W$6)^3+'LED Curve'!$D$20*(BU215/$W$6)^2+'LED Curve'!$D$21*(BU215/$W$6)^1+'LED Curve'!$D$22)*$AC$6*$W$6))</f>
        <v>0</v>
      </c>
      <c r="FZ215">
        <f>IF($Z$2=0,0,IF(BV215&lt;=0,0,('LED Curve'!$D$19*(BV215/$Z$2)^3+'LED Curve'!$D$20*(BV215/$Z$2)^2+'LED Curve'!$D$21*(BV215/$Z$2)^1+'LED Curve'!$D$22)*$AE$2*$Z$2))</f>
        <v>0</v>
      </c>
      <c r="GA215">
        <f>IF($Z$3=0,0,IF(BW215&lt;=0,0,('LED Curve'!$D$19*(BW215/$Z$3)^3+'LED Curve'!$D$20*(BW215/$Z$3)^2+'LED Curve'!$D$21*(BW215/$Z$3)^1+'LED Curve'!$D$22)*$AE$3*$Z$3))</f>
        <v>0</v>
      </c>
      <c r="GB215">
        <f>IF($Z$4=0,0,IF(BX215&lt;=0,0,('LED Curve'!$D$19*(BX215/$Z$4)^3+'LED Curve'!$D$20*(BX215/$Z$4)^2+'LED Curve'!$D$21*(BX215/$Z$4)^1+'LED Curve'!$D$22)*$AE$4*$Z$4))</f>
        <v>0</v>
      </c>
      <c r="GC215">
        <f>IF($Z$5=0,0,IF(BY215&lt;=0,0,('LED Curve'!$D$19*(BY215/$Z$5)^3+'LED Curve'!$D$20*(BY215/$Z$5)^2+'LED Curve'!$D$21*(BY215/$Z$5)^1+'LED Curve'!$D$22)*$AE$5*$Z$5))</f>
        <v>0</v>
      </c>
      <c r="GD215">
        <f>IF($Z$6=0,0,IF(BZ215&lt;=0,0,('LED Curve'!$D$19*(BZ215/$Z$6)^3+'LED Curve'!$D$20*(BZ215/$Z$6)^2+'LED Curve'!$D$21*(BZ215/$Z$6)^1+'LED Curve'!$D$22)*$AE$6*$Z$6))</f>
        <v>0</v>
      </c>
      <c r="GF215">
        <f>IF($W$2=0,0,IF(CB215&lt;=0,0,('LED Curve'!$D$19*(CB215/$W$2)^3+'LED Curve'!$D$20*(CB215/$W$2)^2+'LED Curve'!$D$21*(CB215/$W$2)^1+'LED Curve'!$D$22)*$AC$2*$W$2))</f>
        <v>585.92532601700623</v>
      </c>
      <c r="GG215">
        <f>IF($W$3=0,0,IF(CC215&lt;=0,0,('LED Curve'!$D$19*(CC215/$W$3)^3+'LED Curve'!$D$20*(CC215/$W$3)^2+'LED Curve'!$D$21*(CC215/$W$3)^1+'LED Curve'!$D$22)*$AC$3*$W$3))</f>
        <v>1464.8133150425156</v>
      </c>
      <c r="GH215">
        <f>IF($W$4=0,0,IF(CD215&lt;=0,0,('LED Curve'!$D$19*(CD215/$W$4)^3+'LED Curve'!$D$20*(CD215/$W$4)^2+'LED Curve'!$D$21*(CD215/$W$4)^1+'LED Curve'!$D$22)*$AC$4*$W$4))</f>
        <v>0</v>
      </c>
      <c r="GI215">
        <f>IF($W$5=0,0,IF(CE215&lt;=0,0,('LED Curve'!$D$19*(CE215/$W$5)^3+'LED Curve'!$D$20*(CE215/$W$5)^2+'LED Curve'!$D$21*(CE215/$W$5)^1+'LED Curve'!$D$22)*$AC$5*$W$5))</f>
        <v>0</v>
      </c>
      <c r="GJ215">
        <f>IF($W$6=0,0,IF(CF215&lt;=0,0,('LED Curve'!$D$19*(CF215/$W$6)^3+'LED Curve'!$D$20*(CF215/$W$6)^2+'LED Curve'!$D$21*(CF215/$W$6)^1+'LED Curve'!$D$22)*$AC$6*$W$6))</f>
        <v>0</v>
      </c>
      <c r="GK215">
        <f>IF($Z$2=0,0,IF(CG215&lt;=0,0,('LED Curve'!$D$19*(CG215/$Z$2)^3+'LED Curve'!$D$20*(CG215/$Z$2)^2+'LED Curve'!$D$21*(CG215/$Z$2)^1+'LED Curve'!$D$22)*$AE$2*$Z$2))</f>
        <v>0</v>
      </c>
      <c r="GL215">
        <f>IF($Z$3=0,0,IF(CH215&lt;=0,0,('LED Curve'!$D$19*(CH215/$Z$3)^3+'LED Curve'!$D$20*(CH215/$Z$3)^2+'LED Curve'!$D$21*(CH215/$Z$3)^1+'LED Curve'!$D$22)*$AE$3*$Z$3))</f>
        <v>0</v>
      </c>
      <c r="GM215">
        <f>IF($Z$4=0,0,IF(CI215&lt;=0,0,('LED Curve'!$D$19*(CI215/$Z$4)^3+'LED Curve'!$D$20*(CI215/$Z$4)^2+'LED Curve'!$D$21*(CI215/$Z$4)^1+'LED Curve'!$D$22)*$AE$4*$Z$4))</f>
        <v>0</v>
      </c>
      <c r="GN215">
        <f>IF($Z$5=0,0,IF(CJ215&lt;=0,0,('LED Curve'!$D$19*(CJ215/$Z$5)^3+'LED Curve'!$D$20*(CJ215/$Z$5)^2+'LED Curve'!$D$21*(CJ215/$Z$5)^1+'LED Curve'!$D$22)*$AE$5*$Z$5))</f>
        <v>0</v>
      </c>
      <c r="GO215">
        <f>IF($Z$6=0,0,IF(CK215&lt;=0,0,('LED Curve'!$D$19*(CK215/$Z$6)^3+'LED Curve'!$D$20*(CK215/$Z$6)^2+'LED Curve'!$D$21*(CK215/$Z$6)^1+'LED Curve'!$D$22)*$AE$6*$Z$6))</f>
        <v>0</v>
      </c>
      <c r="GQ215">
        <f t="shared" si="450"/>
        <v>607.31261806233272</v>
      </c>
      <c r="GR215">
        <f t="shared" si="378"/>
        <v>0</v>
      </c>
      <c r="GS215">
        <f t="shared" si="451"/>
        <v>2084.3453646322437</v>
      </c>
      <c r="GT215">
        <f t="shared" si="379"/>
        <v>0</v>
      </c>
      <c r="GU215">
        <f t="shared" si="452"/>
        <v>2050.7386410595218</v>
      </c>
      <c r="GV215">
        <f t="shared" si="380"/>
        <v>0</v>
      </c>
    </row>
    <row r="216" spans="1:204" ht="16.899999999999999">
      <c r="A216">
        <v>205</v>
      </c>
      <c r="B216">
        <f t="shared" si="341"/>
        <v>6.673177083333333E-3</v>
      </c>
      <c r="C216" s="50">
        <f t="shared" si="342"/>
        <v>88.071873680991686</v>
      </c>
      <c r="D216" s="50">
        <f t="shared" si="343"/>
        <v>98.013192978879644</v>
      </c>
      <c r="E216" s="50">
        <f t="shared" si="344"/>
        <v>107.95451227676762</v>
      </c>
      <c r="G216" s="52">
        <f t="shared" si="345"/>
        <v>1.3979662489046298</v>
      </c>
      <c r="H216" s="52">
        <f t="shared" si="346"/>
        <v>1.5557649679187244</v>
      </c>
      <c r="I216" s="52">
        <f t="shared" si="347"/>
        <v>1.7135636869328192</v>
      </c>
      <c r="J216" s="52">
        <f>IF(C216&lt;Calculation!D$19,0,G216)</f>
        <v>1.3979662489046298</v>
      </c>
      <c r="K216" s="52">
        <f>IF(D216&lt;Calculation!D$19,0,H216)</f>
        <v>1.5557649679187244</v>
      </c>
      <c r="L216" s="52">
        <f>IF(E216&lt;Calculation!D$19,0,I216)</f>
        <v>1.7135636869328192</v>
      </c>
      <c r="M216" s="52">
        <f>IF(IF(C216&lt;Calculation!D$19,0,C216*(R$3/(R$2+R$3)))&gt;0,$H$2*SIN(2*PI()*$E$2*B216)+$H$5,0)</f>
        <v>1.4143707433960027</v>
      </c>
      <c r="N216" s="52">
        <f>IF(IF(D216&lt;Calculation!D$19,0,D216*(R$3/(R$2+R$3)))&gt;0,$J$2*SIN(2*PI()*$E$2*B216)+$J$5,0)</f>
        <v>1.378041555682987</v>
      </c>
      <c r="O216" s="52">
        <f>IF(IF(E216&lt;Calculation!D$19,0,E216*(R$3/(R$2+R$3)))&gt;0,$L$2*SIN(2*PI()*$E$2*B216)+$L$5,0)</f>
        <v>1.3482597936178682</v>
      </c>
      <c r="Q216" s="55">
        <f>(M216/Design!C$43)*10^3</f>
        <v>157.15230482177807</v>
      </c>
      <c r="R216" s="55">
        <f>(N216/Design!C$43)*10^3</f>
        <v>153.11572840922076</v>
      </c>
      <c r="S216" s="55">
        <f>(O216/Design!C$43)*10^3</f>
        <v>149.80664373531869</v>
      </c>
      <c r="U216" s="55">
        <f>(($H$2*SIN(2*PI()*$E$2*B216)+$H$5)/Design!C$43)*10^3</f>
        <v>157.15230482177807</v>
      </c>
      <c r="V216" s="55">
        <f>(($J$2*SIN(2*PI()*$E$2*B216)+$J$5)/Design!C$43)*10^3</f>
        <v>153.11572840922076</v>
      </c>
      <c r="W216" s="55">
        <f>(($L$2*SIN(2*PI()*$E$2*B216)+$L$5)/Design!C$43)*10^3</f>
        <v>149.80664373531869</v>
      </c>
      <c r="Y216" s="99">
        <f>IF(C216&lt;('LED Curve'!$D$14*(U216/$W$2)^3+'LED Curve'!$D$15*(U216/$W$2)^2+'LED Curve'!$D$16*(U216/$W$2)^1+'LED Curve'!$D$17)*$AC$2+((R$5-1)*Design!C$18),0,         ('LED Curve'!$D$14*(U216/$W$2)^3+'LED Curve'!$D$15*(U216/$W$2)^2+'LED Curve'!$D$16*(U216/$W$2)^1+'LED Curve'!$D$17)*$AC$2)</f>
        <v>25.654810812111926</v>
      </c>
      <c r="Z216" s="99">
        <f>IF(Y216=0,0,IF(C216&lt;Y216+('LED Curve'!$D$14*(U216/$W$3)^3+'LED Curve'!$D$15*(U216/$W$3)^2+'LED Curve'!$D$16*(U216/$W$3)^1+'LED Curve'!$D$17)*$AC$3+((R$5-2)*Design!C$18),0,         ('LED Curve'!$D$14*(U216/$W$3)^3+'LED Curve'!$D$15*(U216/$W$3)^2+'LED Curve'!$D$16*(U216/$W$3)^1+'LED Curve'!$D$17)*$AC$3))</f>
        <v>0</v>
      </c>
      <c r="AA216" s="99">
        <f>IF(Z216=0,0,IF(C216&lt;(SUM(Y216:Z216)+('LED Curve'!$D$14*(U216/$W$4)^3+'LED Curve'!$D$15*(U216/$W$4)^2+'LED Curve'!$D$16*(U216/$W$4)^1+'LED Curve'!$D$17)*$AC$4+((R$5-3)*Design!C$18)),0,         ('LED Curve'!$D$14*(U216/$W$4)^3+'LED Curve'!$D$15*(U216/$W$4)^2+'LED Curve'!$D$16*(U216/$W$4)^1+'LED Curve'!$D$17)*$AC$4))</f>
        <v>0</v>
      </c>
      <c r="AB216" s="99">
        <f>IF(AA216=0,0,IF(C216&lt;(SUM(Y216:AA216)+('LED Curve'!$D$14*(U216/$W$5)^3+'LED Curve'!$D$15*(U216/$W$5)^2+'LED Curve'!$D$16*(U216/$W$5)^1+'LED Curve'!$D$17)*$AC$5+((R$5-4)*Design!C$18)),0,         ('LED Curve'!$D$14*(U216/$W$5)^3+'LED Curve'!$D$15*(U216/$W$5)^2+'LED Curve'!$D$16*(U216/$W$5)^1+'LED Curve'!$D$17)*$AC$5))</f>
        <v>0</v>
      </c>
      <c r="AC216" s="99">
        <f>IF(AB216=0,0,IF(C216&lt;(SUM(Y216:AB216)+ ('LED Curve'!$D$14*(U216/$W$6)^3+'LED Curve'!$D$15*(U216/$W$6)^2+'LED Curve'!$D$16*(U216/$W$6)^1+'LED Curve'!$D$17)*$AC$6+((R$5-5)*Design!C$18)),0,         ('LED Curve'!$D$14*(U216/$W$6)^3+'LED Curve'!$D$15*(U216/$W$6)^2+'LED Curve'!$D$16*(U216/$W$6)^1+'LED Curve'!$D$17)*$AC$6))</f>
        <v>0</v>
      </c>
      <c r="AD216" s="99">
        <f>IF(AC216=0,0,IF(C216&lt;(SUM(Y216:AC216)+('LED Curve'!$D$14*(U216/$Z$2)^3+'LED Curve'!$D$15*(U216/$Z$2)^2+'LED Curve'!$D$16*(U216/$Z$2)^1+'LED Curve'!$D$17)*$AE$2+((R$5-6)*Design!C$18)),0,         ('LED Curve'!$D$14*(U216/$Z$2)^3+'LED Curve'!$D$15*(U216/$Z$2)^2+'LED Curve'!$D$16*(U216/$Z$2)^1+'LED Curve'!$D$17)*$AE$2))</f>
        <v>0</v>
      </c>
      <c r="AE216" s="99">
        <f>IF(AD216=0,0,IF(C216&lt;(SUM(Y216:AD216)+('LED Curve'!$D$14*(U216/$Z$3)^3+'LED Curve'!$D$15*(U216/$Z$3)^2+'LED Curve'!$D$16*(U216/$Z$3)^1+'LED Curve'!$D$17)*$AE$3+((R$5-7)*Design!C$18)),0,         ('LED Curve'!$D$14*(U216/$Z$3)^3+'LED Curve'!$D$15*(U216/$Z$3)^2+'LED Curve'!$D$16*(U216/$Z$3)^1+'LED Curve'!$D$17)*$AE$3))</f>
        <v>0</v>
      </c>
      <c r="AF216" s="99">
        <f>IF(AE216=0,0,IF(C216&lt;(SUM(Y216:AE216)+('LED Curve'!$D$14*(U216/$Z$4)^3+'LED Curve'!$D$15*(U216/$Z$4)^2+'LED Curve'!$D$16*(U216/$Z$4)^1+'LED Curve'!$D$17)*$AE$4+((R$5-8)*Design!C$18)),0,         ('LED Curve'!$D$14*(U216/$Z$4)^3+'LED Curve'!$D$15*(U216/$Z$4)^2+'LED Curve'!$D$16*(U216/$Z$4)^1+'LED Curve'!$D$17)*$AE$4))</f>
        <v>0</v>
      </c>
      <c r="AG216" s="99">
        <f>IF(AF216=0,0,IF(C216&lt;(SUM(Y216:AF216)+('LED Curve'!$D$14*(U216/$Z$5)^3+'LED Curve'!$D$15*(U216/$Z$5)^2+'LED Curve'!$D$16*(U216/$Z$5)^1+'LED Curve'!$D$17)*$AE$5+((R$5-9)*Design!C$18)),0,         ('LED Curve'!$D$14*(U216/$Z$5)^3+'LED Curve'!$D$15*(U216/$Z$5)^2+'LED Curve'!$D$16*(U216/$Z$5)^1+'LED Curve'!$D$17)*$AE$5))</f>
        <v>0</v>
      </c>
      <c r="AH216" s="99">
        <f>IF(AG216=0,0,IF(C216&lt;(SUM(Y216:AG216)+('LED Curve'!$D$14*(U216/$Z$6)^3+'LED Curve'!$D$15*(U216/$Z$6)^2+'LED Curve'!$D$16*(U216/$Z$6)^1+'LED Curve'!$D$17)*$AE$6+((R$5-10)*Design!C$18)),0,         ('LED Curve'!$D$14*(U216/$Z$6)^3+'LED Curve'!$D$15*(U216/$Z$6)^2+'LED Curve'!$D$16*(U216/$Z$6)^1+'LED Curve'!$D$17)*$AE$6))</f>
        <v>0</v>
      </c>
      <c r="AI216">
        <f t="shared" si="381"/>
        <v>25.654810812111926</v>
      </c>
      <c r="AJ216" s="57">
        <f>IF(D216&lt;('LED Curve'!$D$14*(V216/$W$2)^3+'LED Curve'!$D$15*(V216/$W$2)^2+'LED Curve'!$D$16*(V216/$W$2)^1+'LED Curve'!$D$17)*$AC$2+((R$5-1)*Design!C$18),0,         ('LED Curve'!$D$14*(V216/$W$2)^3+'LED Curve'!$D$15*(V216/$W$2)^2+'LED Curve'!$D$16*(V216/$W$2)^1+'LED Curve'!$D$17)*$AC$2)</f>
        <v>25.566775189412201</v>
      </c>
      <c r="AK216" s="57">
        <f>IF(AJ216=0,0,IF(D216&lt;AJ216+('LED Curve'!$D$14*(V216/$W$3)^3+'LED Curve'!$D$15*(V216/$W$3)^2+'LED Curve'!$D$16*(V216/$W$3)^1+'LED Curve'!$D$17)*$AC$3+((R$5-1)*Design!C$18),0,         ('LED Curve'!$D$14*(V216/$W$3)^3+'LED Curve'!$D$15*(V216/$W$3)^2+'LED Curve'!$D$16*(V216/$W$3)^1+'LED Curve'!$D$17)*$AC$3))</f>
        <v>63.916937973530501</v>
      </c>
      <c r="AL216" s="57">
        <f>IF(AK216=0,0,IF(D216&lt;(SUM(AJ216:AK216)+('LED Curve'!$D$14*(V216/$W$4)^3+'LED Curve'!$D$15*(V216/$W$4)^2+'LED Curve'!$D$16*(V216/$W$4)^1+'LED Curve'!$D$17)*$AC$4+((R$5-1)*Design!C$18)),0,         ('LED Curve'!$D$14*(V216/$W$4)^3+'LED Curve'!$D$15*(V216/$W$4)^2+'LED Curve'!$D$16*(V216/$W$4)^1+'LED Curve'!$D$17)*$AC$4))</f>
        <v>0</v>
      </c>
      <c r="AM216" s="57">
        <f>IF(AL216=0,0,IF(D216&lt;(SUM(AJ216:AL216)+('LED Curve'!$D$14*(V216/$W$5)^3+'LED Curve'!$D$15*(V216/$W$5)^2+'LED Curve'!$D$16*(V216/$W$5)^1+'LED Curve'!$D$17)*$AC$5+((R$5-1)*Design!C$18)),0,         ('LED Curve'!$D$14*(V216/$W$5)^3+'LED Curve'!$D$15*(V216/$W$5)^2+'LED Curve'!$D$16*(V216/$W$5)^1+'LED Curve'!$D$17)*$AC$5))</f>
        <v>0</v>
      </c>
      <c r="AN216" s="57">
        <f>IF(AM216=0,0,IF(D216&lt;(SUM(AJ216:AM216)+ ('LED Curve'!$D$14*(V216/$W$6)^3+'LED Curve'!$D$15*(V216/$W$6)^2+'LED Curve'!$D$16*(V216/$W$6)^1+'LED Curve'!$D$17)*$AC$6+((R$5-1)*Design!C$18)),0,         ('LED Curve'!$D$14*(V216/$W$6)^3+'LED Curve'!$D$15*(V216/$W$6)^2+'LED Curve'!$D$16*(V216/$W$6)^1+'LED Curve'!$D$17)*$AC$6))</f>
        <v>0</v>
      </c>
      <c r="AO216" s="57">
        <f>IF(AN216=0,0,IF(D216&lt;(SUM(AJ216:AN216)+('LED Curve'!$D$14*(V216/$Z$2)^3+'LED Curve'!$D$15*(V216/$Z$2)^2+'LED Curve'!$D$16*(V216/$Z$2)^1+'LED Curve'!$D$17)*$AE$2+((R$5-1)*Design!C$18)),0,         ('LED Curve'!$D$14*(V216/$Z$2)^3+'LED Curve'!$D$15*(V216/$Z$2)^2+'LED Curve'!$D$16*(V216/$Z$2)^1+'LED Curve'!$D$17)*$AE$2))</f>
        <v>0</v>
      </c>
      <c r="AP216" s="57">
        <f>IF(AO216=0,0,IF(D216&lt;(SUM(AJ216:AO216)+('LED Curve'!$D$14*(V216/$Z$3)^3+'LED Curve'!$D$15*(V216/$Z$3)^2+'LED Curve'!$D$16*(V216/$Z$3)^1+'LED Curve'!$D$17)*$AE$3+((R$5-1)*Design!C$18)),0,         ('LED Curve'!$D$14*(V216/$Z$3)^3+'LED Curve'!$D$15*(V216/$Z$3)^2+'LED Curve'!$D$16*(V216/$Z$3)^1+'LED Curve'!$D$17)*$AE$3))</f>
        <v>0</v>
      </c>
      <c r="AQ216" s="57">
        <f>IF(AP216=0,0,IF(D216&lt;(SUM(AJ216:AP216)+('LED Curve'!$D$14*(V216/$Z$4)^3+'LED Curve'!$D$15*(V216/$Z$4)^2+'LED Curve'!$D$16*(V216/$Z$4)^1+'LED Curve'!$D$17)*$AE$4+((R$5-1)*Design!C$18)),0,         ('LED Curve'!$D$14*(V216/$Z$4)^3+'LED Curve'!$D$15*(V216/$Z$4)^2+'LED Curve'!$D$16*(V216/$Z$4)^1+'LED Curve'!$D$17)*$AE$4))</f>
        <v>0</v>
      </c>
      <c r="AR216" s="57">
        <f>IF(AQ216=0,0,IF(D216&lt;(SUM(AJ216:AQ216)+('LED Curve'!$D$14*(V216/$Z$5)^3+'LED Curve'!$D$15*(V216/$Z$5)^2+'LED Curve'!$D$16*(V216/$Z$5)^1+'LED Curve'!$D$17)*$AE$5+((R$5-1)*Design!C$18)),0,         ('LED Curve'!$D$14*(V216/$Z$5)^3+'LED Curve'!$D$15*(V216/$Z$5)^2+'LED Curve'!$D$16*(V216/$Z$5)^1+'LED Curve'!$D$17)*$AE$5))</f>
        <v>0</v>
      </c>
      <c r="AS216" s="57">
        <f>IF(AR216=0,0,IF(D216&lt;(SUM(AJ216:AR216)+('LED Curve'!$D$14*(V216/$Z$6)^3+'LED Curve'!$D$15*(V216/$Z$6)^2+'LED Curve'!$D$16*(V216/$Z$6)^1+'LED Curve'!$D$17)*$AE$6+((R$5-1)*Design!C$18)),0,         ('LED Curve'!$D$14*(V216/$Z$6)^3+'LED Curve'!$D$15*(V216/$Z$6)^2+'LED Curve'!$D$16*(V216/$Z$6)^1+'LED Curve'!$D$17)*$AE$6))</f>
        <v>0</v>
      </c>
      <c r="AU216" s="59">
        <f>IF(E216&lt;('LED Curve'!$D$14*(W216/$W$2)^3+'LED Curve'!$D$15*(W216/$W$2)^2+'LED Curve'!$D$16*(W216/$W$2)^1+'LED Curve'!$D$17)*$AC$2+((R$5-1)*Design!C$18),0,         ('LED Curve'!$D$14*(W216/$W$2)^3+'LED Curve'!$D$15*(W216/$W$2)^2+'LED Curve'!$D$16*(W216/$W$2)^1+'LED Curve'!$D$17)*$AC$2)</f>
        <v>25.49324497861074</v>
      </c>
      <c r="AV216" s="59">
        <f>IF(AU216=0,0,IF(E216&lt;AU216+('LED Curve'!$D$14*(W216/$W$3)^3+'LED Curve'!$D$15*(W216/$W$3)^2+'LED Curve'!$D$16*(W216/$W$3)^1+'LED Curve'!$D$17)*$AC$3+((R$5-2)*Design!C$18),0,         ('LED Curve'!$D$14*(W216/$W$3)^3+'LED Curve'!$D$15*(W216/$W$3)^2+'LED Curve'!$D$16*(W216/$W$3)^1+'LED Curve'!$D$17)*$AC$3))</f>
        <v>63.733112446526846</v>
      </c>
      <c r="AW216" s="59">
        <f>IF(AV216=0,0,IF(E216&lt;(SUM(AU216:AV216)+('LED Curve'!$D$14*(W216/$W$4)^3+'LED Curve'!$D$15*(W216/$W$4)^2+'LED Curve'!$D$16*(W216/$W$4)^1+'LED Curve'!$D$17)*$AC$4+((R$5-3)*Design!C$18)),0,         ('LED Curve'!$D$14*(W216/$W$4)^3+'LED Curve'!$D$15*(W216/$W$4)^2+'LED Curve'!$D$16*(W216/$W$4)^1+'LED Curve'!$D$17)*$AC$4))</f>
        <v>0</v>
      </c>
      <c r="AX216" s="59">
        <f>IF(AW216=0,0,IF(E216&lt;(SUM(AU216:AW216)+('LED Curve'!$D$14*(W216/$W$5)^3+'LED Curve'!$D$15*(W216/$W$5)^2+'LED Curve'!$D$16*(W216/$W$5)^1+'LED Curve'!$D$17)*$AC$5+((R$5-4)*Design!C$18)),0,         ('LED Curve'!$D$14*(W216/$W$5)^3+'LED Curve'!$D$15*(W216/$W$5)^2+'LED Curve'!$D$16*(W216/$W$5)^1+'LED Curve'!$D$17)*$AC$5))</f>
        <v>0</v>
      </c>
      <c r="AY216" s="59">
        <f>IF(AX216=0,0,IF(E216&lt;(SUM(AU216:AX216)+ ('LED Curve'!$D$14*(W216/$W$6)^3+'LED Curve'!$D$15*(W216/$W$6)^2+'LED Curve'!$D$16*(W216/$W$6)^1+'LED Curve'!$D$17)*$AC$6+((R$5-5)*Design!C$18)),0,         ('LED Curve'!$D$14*(W216/$W$6)^3+'LED Curve'!$D$15*(W216/$W$6)^2+'LED Curve'!$D$16*(W216/$W$6)^1+'LED Curve'!$D$17)*$AC$6))</f>
        <v>0</v>
      </c>
      <c r="AZ216" s="59">
        <f>IF(AY216=0,0,IF(E216&lt;(SUM(AU216:AY216)+('LED Curve'!$D$14*(W216/$Z$2)^3+'LED Curve'!$D$15*(W216/$Z$2)^2+'LED Curve'!$D$16*(W216/$Z$2)^1+'LED Curve'!$D$17)*$AE$2+((R$5-6)*Design!C$18)),0,         ('LED Curve'!$D$14*(W216/$Z$2)^3+'LED Curve'!$D$15*(W216/$Z$2)^2+'LED Curve'!$D$16*(W216/$Z$2)^1+'LED Curve'!$D$17)*$AE$2))</f>
        <v>0</v>
      </c>
      <c r="BA216" s="59">
        <f>IF(AZ216=0,0,IF(E216&lt;(SUM(AU216:AZ216)+('LED Curve'!$D$14*(W216/$Z$3)^3+'LED Curve'!$D$15*(W216/$Z$3)^2+'LED Curve'!$D$16*(W216/$Z$3)^1+'LED Curve'!$D$17)*$AE$3+((R$5-7)*Design!C$18)),0,         ('LED Curve'!$D$14*(W216/$Z$3)^3+'LED Curve'!$D$15*(W216/$Z$3)^2+'LED Curve'!$D$16*(W216/$Z$3)^1+'LED Curve'!$D$17)*$AE$3))</f>
        <v>0</v>
      </c>
      <c r="BB216" s="59">
        <f>IF(BA216=0,0,IF(E216&lt;(SUM(AU216:BA216)+('LED Curve'!$D$14*(W216/$Z$4)^3+'LED Curve'!$D$15*(W216/$Z$4)^2+'LED Curve'!$D$16*(W216/$Z$4)^1+'LED Curve'!$D$17)*$AE$4+((R$5-8)*Design!C$18)),0,         ('LED Curve'!$D$14*(W216/$Z$4)^3+'LED Curve'!$D$15*(W216/$Z$4)^2+'LED Curve'!$D$16*(W216/$Z$4)^1+'LED Curve'!$D$17)*$AE$4))</f>
        <v>0</v>
      </c>
      <c r="BC216" s="59">
        <f>IF(BB216=0,0,IF(E216&lt;(SUM(AU216:BB216)+('LED Curve'!$D$14*(W216/$Z$5)^3+'LED Curve'!$D$15*(W216/$Z$5)^2+'LED Curve'!$D$16*(W216/$Z$5)^1+'LED Curve'!$D$17)*$AE$5+((R$5-9)*Design!C$18)),0,         ('LED Curve'!$D$14*(W216/$Z$5)^3+'LED Curve'!$D$15*(W216/$Z$5)^2+'LED Curve'!$D$16*(W216/$Z$5)^1+'LED Curve'!$D$17)*$AE$5))</f>
        <v>0</v>
      </c>
      <c r="BD216" s="59">
        <f>IF(BC216=0,0,IF(E216&lt;(SUM(AU216:BC216)+('LED Curve'!$D$14*(W216/$Z$6)^3+'LED Curve'!$D$15*(W216/$Z$6)^2+'LED Curve'!$D$16*(W216/$Z$6)^1+'LED Curve'!$D$17)*$AE$6+((R$5-10)*Design!C$18)),0,         ('LED Curve'!$D$14*(W216/$Z$6)^3+'LED Curve'!$D$15*(W216/$Z$6)^2+'LED Curve'!$D$16*(W216/$Z$6)^1+'LED Curve'!$D$17)*$AE$6))</f>
        <v>0</v>
      </c>
      <c r="BE216">
        <f t="shared" si="382"/>
        <v>89.226357425137593</v>
      </c>
      <c r="BF216" s="64">
        <f t="shared" si="348"/>
        <v>157.15230482177807</v>
      </c>
      <c r="BG216" s="64">
        <f t="shared" si="349"/>
        <v>0</v>
      </c>
      <c r="BH216" s="64">
        <f t="shared" si="350"/>
        <v>0</v>
      </c>
      <c r="BI216" s="64">
        <f t="shared" si="351"/>
        <v>0</v>
      </c>
      <c r="BJ216" s="64">
        <f t="shared" si="352"/>
        <v>0</v>
      </c>
      <c r="BK216" s="64">
        <f t="shared" si="353"/>
        <v>0</v>
      </c>
      <c r="BL216" s="64">
        <f t="shared" si="354"/>
        <v>0</v>
      </c>
      <c r="BM216" s="64">
        <f t="shared" si="355"/>
        <v>0</v>
      </c>
      <c r="BN216" s="64">
        <f t="shared" si="356"/>
        <v>0</v>
      </c>
      <c r="BO216" s="64">
        <f t="shared" si="357"/>
        <v>0</v>
      </c>
      <c r="BQ216" s="67">
        <f t="shared" si="358"/>
        <v>153.11572840922076</v>
      </c>
      <c r="BR216" s="67">
        <f t="shared" si="359"/>
        <v>153.11572840922076</v>
      </c>
      <c r="BS216" s="67">
        <f t="shared" si="360"/>
        <v>0</v>
      </c>
      <c r="BT216" s="67">
        <f t="shared" si="361"/>
        <v>0</v>
      </c>
      <c r="BU216" s="67">
        <f t="shared" si="362"/>
        <v>0</v>
      </c>
      <c r="BV216" s="67">
        <f t="shared" si="363"/>
        <v>0</v>
      </c>
      <c r="BW216" s="67">
        <f t="shared" si="364"/>
        <v>0</v>
      </c>
      <c r="BX216" s="67">
        <f t="shared" si="365"/>
        <v>0</v>
      </c>
      <c r="BY216" s="67">
        <f t="shared" si="366"/>
        <v>0</v>
      </c>
      <c r="BZ216" s="67">
        <f t="shared" si="367"/>
        <v>0</v>
      </c>
      <c r="CB216" s="70">
        <f t="shared" si="368"/>
        <v>149.80664373531869</v>
      </c>
      <c r="CC216" s="70">
        <f t="shared" si="369"/>
        <v>149.80664373531869</v>
      </c>
      <c r="CD216" s="70">
        <f t="shared" si="370"/>
        <v>0</v>
      </c>
      <c r="CE216" s="70">
        <f t="shared" si="371"/>
        <v>0</v>
      </c>
      <c r="CF216" s="70">
        <f t="shared" si="372"/>
        <v>0</v>
      </c>
      <c r="CG216" s="70">
        <f t="shared" si="373"/>
        <v>0</v>
      </c>
      <c r="CH216" s="70">
        <f t="shared" si="374"/>
        <v>0</v>
      </c>
      <c r="CI216" s="70">
        <f t="shared" si="375"/>
        <v>0</v>
      </c>
      <c r="CJ216" s="70">
        <f t="shared" si="376"/>
        <v>0</v>
      </c>
      <c r="CK216" s="70">
        <f t="shared" si="377"/>
        <v>0</v>
      </c>
      <c r="CL216">
        <f t="shared" si="383"/>
        <v>299.61328747063737</v>
      </c>
      <c r="CM216" s="64">
        <f t="shared" si="384"/>
        <v>157.15230482177807</v>
      </c>
      <c r="CN216" s="64">
        <f t="shared" si="385"/>
        <v>0</v>
      </c>
      <c r="CO216" s="64">
        <f t="shared" si="386"/>
        <v>0</v>
      </c>
      <c r="CP216" s="64">
        <f t="shared" si="387"/>
        <v>0</v>
      </c>
      <c r="CQ216" s="64">
        <f t="shared" si="388"/>
        <v>0</v>
      </c>
      <c r="CR216" s="64">
        <f t="shared" si="389"/>
        <v>0</v>
      </c>
      <c r="CS216" s="64">
        <f t="shared" si="390"/>
        <v>0</v>
      </c>
      <c r="CT216" s="64">
        <f t="shared" si="391"/>
        <v>0</v>
      </c>
      <c r="CU216" s="64">
        <f t="shared" si="392"/>
        <v>0</v>
      </c>
      <c r="CV216" s="64">
        <f t="shared" si="393"/>
        <v>0</v>
      </c>
      <c r="CX216" s="103">
        <f t="shared" si="394"/>
        <v>153.11572840922076</v>
      </c>
      <c r="CY216" s="103">
        <f t="shared" si="395"/>
        <v>153.11572840922076</v>
      </c>
      <c r="CZ216" s="103">
        <f t="shared" si="396"/>
        <v>0</v>
      </c>
      <c r="DA216" s="103">
        <f t="shared" si="397"/>
        <v>0</v>
      </c>
      <c r="DB216" s="103">
        <f t="shared" si="398"/>
        <v>0</v>
      </c>
      <c r="DC216" s="103">
        <f t="shared" si="399"/>
        <v>0</v>
      </c>
      <c r="DD216" s="103">
        <f t="shared" si="400"/>
        <v>0</v>
      </c>
      <c r="DE216" s="103">
        <f t="shared" si="401"/>
        <v>0</v>
      </c>
      <c r="DF216" s="103">
        <f t="shared" si="402"/>
        <v>0</v>
      </c>
      <c r="DG216" s="103">
        <f t="shared" si="403"/>
        <v>0</v>
      </c>
      <c r="DI216" s="70">
        <f t="shared" si="404"/>
        <v>149.80664373531869</v>
      </c>
      <c r="DJ216" s="70">
        <f t="shared" si="405"/>
        <v>149.80664373531869</v>
      </c>
      <c r="DK216" s="70">
        <f t="shared" si="406"/>
        <v>0</v>
      </c>
      <c r="DL216" s="70">
        <f t="shared" si="407"/>
        <v>0</v>
      </c>
      <c r="DM216" s="70">
        <f t="shared" si="408"/>
        <v>0</v>
      </c>
      <c r="DN216" s="70">
        <f t="shared" si="409"/>
        <v>0</v>
      </c>
      <c r="DO216" s="70">
        <f t="shared" si="410"/>
        <v>0</v>
      </c>
      <c r="DP216" s="70">
        <f t="shared" si="411"/>
        <v>0</v>
      </c>
      <c r="DQ216" s="70">
        <f t="shared" si="412"/>
        <v>0</v>
      </c>
      <c r="DR216" s="70">
        <f t="shared" si="413"/>
        <v>0</v>
      </c>
      <c r="DT216">
        <f t="shared" si="414"/>
        <v>13.840697938940339</v>
      </c>
      <c r="DU216">
        <f t="shared" si="415"/>
        <v>15.00736143667468</v>
      </c>
      <c r="DV216">
        <f t="shared" si="416"/>
        <v>16.172303160265812</v>
      </c>
      <c r="DX216">
        <f t="shared" si="417"/>
        <v>1.7896821163196754</v>
      </c>
      <c r="DY216">
        <f t="shared" si="418"/>
        <v>1.8043721554228356</v>
      </c>
      <c r="DZ216">
        <f t="shared" si="419"/>
        <v>1.8216935920125987</v>
      </c>
      <c r="EB216">
        <f t="shared" si="420"/>
        <v>4.0317126488900614</v>
      </c>
      <c r="EC216">
        <f t="shared" si="421"/>
        <v>0</v>
      </c>
      <c r="ED216">
        <f t="shared" si="422"/>
        <v>0</v>
      </c>
      <c r="EE216">
        <f t="shared" si="423"/>
        <v>0</v>
      </c>
      <c r="EF216">
        <f t="shared" si="424"/>
        <v>0</v>
      </c>
      <c r="EG216">
        <f t="shared" si="425"/>
        <v>0</v>
      </c>
      <c r="EH216">
        <f t="shared" si="426"/>
        <v>0</v>
      </c>
      <c r="EI216">
        <f t="shared" si="427"/>
        <v>0</v>
      </c>
      <c r="EJ216">
        <f t="shared" si="428"/>
        <v>0</v>
      </c>
      <c r="EK216">
        <f t="shared" si="429"/>
        <v>0</v>
      </c>
      <c r="EM216">
        <f t="shared" si="430"/>
        <v>3.9146754062016424</v>
      </c>
      <c r="EN216">
        <f t="shared" si="431"/>
        <v>9.786688515504105</v>
      </c>
      <c r="EO216">
        <f t="shared" si="432"/>
        <v>0</v>
      </c>
      <c r="EP216">
        <f t="shared" si="433"/>
        <v>0</v>
      </c>
      <c r="EQ216">
        <f t="shared" si="434"/>
        <v>0</v>
      </c>
      <c r="ER216">
        <f t="shared" si="435"/>
        <v>0</v>
      </c>
      <c r="ES216">
        <f t="shared" si="436"/>
        <v>0</v>
      </c>
      <c r="ET216">
        <f t="shared" si="437"/>
        <v>0</v>
      </c>
      <c r="EU216">
        <f t="shared" si="438"/>
        <v>0</v>
      </c>
      <c r="EV216">
        <f t="shared" si="439"/>
        <v>0</v>
      </c>
      <c r="EX216">
        <f t="shared" si="440"/>
        <v>3.8190574681679412</v>
      </c>
      <c r="EY216">
        <f t="shared" si="441"/>
        <v>9.5476436704198537</v>
      </c>
      <c r="EZ216">
        <f t="shared" si="442"/>
        <v>0</v>
      </c>
      <c r="FA216">
        <f t="shared" si="443"/>
        <v>0</v>
      </c>
      <c r="FB216">
        <f t="shared" si="444"/>
        <v>0</v>
      </c>
      <c r="FC216">
        <f t="shared" si="445"/>
        <v>0</v>
      </c>
      <c r="FD216">
        <f t="shared" si="446"/>
        <v>0</v>
      </c>
      <c r="FE216">
        <f t="shared" si="447"/>
        <v>0</v>
      </c>
      <c r="FF216">
        <f t="shared" si="448"/>
        <v>0</v>
      </c>
      <c r="FG216">
        <f t="shared" si="449"/>
        <v>0</v>
      </c>
      <c r="FJ216">
        <f>IF($W$2=0,0,IF(BF216&lt;=0,0,('LED Curve'!$D$19*(BF216/$W$2)^3+'LED Curve'!$D$20*(BF216/$W$2)^2+'LED Curve'!$D$21*(BF216/$W$2)^1+'LED Curve'!$D$22)*$AC$2*$W$2))</f>
        <v>598.9237439582547</v>
      </c>
      <c r="FK216">
        <f>IF($W$3=0,0,IF(BG216&lt;=0,0,('LED Curve'!$D$19*(BG216/$W$3)^3+'LED Curve'!$D$20*(BG216/$W$3)^2+'LED Curve'!$D$21*(BG216/$W$3)^1+'LED Curve'!$D$22)*$AC$3*$W$3))</f>
        <v>0</v>
      </c>
      <c r="FL216">
        <f>IF($W$4=0,0,IF(BH216&lt;=0,0,('LED Curve'!$D$19*(BH216/$W$4)^3+'LED Curve'!$D$20*(BH216/$W$4)^2+'LED Curve'!$D$21*(BH216/$W$4)^1+'LED Curve'!$D$22)*$AC$4*$W$4))</f>
        <v>0</v>
      </c>
      <c r="FM216">
        <f>IF($W$5=0,0,IF(BI216&lt;=0,0,('LED Curve'!$D$19*(BI216/$W$5)^3+'LED Curve'!$D$20*(BI216/$W$5)^2+'LED Curve'!$D$21*(BI216/$W$5)^1+'LED Curve'!$D$22)*$AC$5*$W$5))</f>
        <v>0</v>
      </c>
      <c r="FN216">
        <f>IF($W$6=0,0,IF(BJ216&lt;=0,0,('LED Curve'!$D$19*(BJ216/$W$6)^3+'LED Curve'!$D$20*(BJ216/$W$6)^2+'LED Curve'!$D$21*(BJ216/$W$6)^1+'LED Curve'!$D$22)*$AC$6*$W$6))</f>
        <v>0</v>
      </c>
      <c r="FO216">
        <f>IF($Z$2=0,0,IF(BK216&lt;=0,0,('LED Curve'!$D$19*(BK216/$Z$2)^3+'LED Curve'!$D$20*(BK216/$Z$2)^2+'LED Curve'!$D$21*(BK216/$Z$2)^1+'LED Curve'!$D$22)*$AE$2*$Z$2))</f>
        <v>0</v>
      </c>
      <c r="FP216">
        <f>IF($Z$3=0,0,IF(BL216&lt;=0,0,('LED Curve'!$D$19*(BL216/$Z$3)^3+'LED Curve'!$D$20*(BL216/$Z$3)^2+'LED Curve'!$D$21*(BL216/$Z$3)^1+'LED Curve'!$D$22)*$AE$3*$Z$3))</f>
        <v>0</v>
      </c>
      <c r="FQ216">
        <f>IF($Z$4=0,0,IF(BM216&lt;=0,0,('LED Curve'!$D$19*(BM216/$Z$4)^3+'LED Curve'!$D$20*(BM216/$Z$4)^2+'LED Curve'!$D$21*(BM216/$Z$4)^1+'LED Curve'!$D$22)*$AE$4*$Z$4))</f>
        <v>0</v>
      </c>
      <c r="FR216">
        <f>IF($Z$5=0,0,IF(BN216&lt;=0,0,('LED Curve'!$D$19*(BN216/$Z$5)^3+'LED Curve'!$D$20*(BN216/$Z$5)^2+'LED Curve'!$D$21*(BN216/$Z$5)^1+'LED Curve'!$D$22)*$AE$5*$Z$5))</f>
        <v>0</v>
      </c>
      <c r="FS216">
        <f>IF($Z$6=0,0,IF(BO216&lt;=0,0,('LED Curve'!$D$19*(BO216/$Z$6)^3+'LED Curve'!$D$20*(BO216/$Z$6)^2+'LED Curve'!$D$21*(BO216/$Z$6)^1+'LED Curve'!$D$22)*$AE$6*$Z$6))</f>
        <v>0</v>
      </c>
      <c r="FU216">
        <f>IF($W$2=0,0,IF(BQ216&lt;=0,0,('LED Curve'!$D$19*(BQ216/$W$2)^3+'LED Curve'!$D$20*(BQ216/$W$2)^2+'LED Curve'!$D$21*(BQ216/$W$2)^1+'LED Curve'!$D$22)*$AC$2*$W$2))</f>
        <v>586.08284969492161</v>
      </c>
      <c r="FV216">
        <f>IF($W$3=0,0,IF(BR216&lt;=0,0,('LED Curve'!$D$19*(BR216/$W$3)^3+'LED Curve'!$D$20*(BR216/$W$3)^2+'LED Curve'!$D$21*(BR216/$W$3)^1+'LED Curve'!$D$22)*$AC$3*$W$3))</f>
        <v>1465.207124237304</v>
      </c>
      <c r="FW216">
        <f>IF($W$4=0,0,IF(BS216&lt;=0,0,('LED Curve'!$D$19*(BS216/$W$4)^3+'LED Curve'!$D$20*(BS216/$W$4)^2+'LED Curve'!$D$21*(BS216/$W$4)^1+'LED Curve'!$D$22)*$AC$4*$W$4))</f>
        <v>0</v>
      </c>
      <c r="FX216">
        <f>IF($W$5=0,0,IF(BT216&lt;=0,0,('LED Curve'!$D$19*(BT216/$W$5)^3+'LED Curve'!$D$20*(BT216/$W$5)^2+'LED Curve'!$D$21*(BT216/$W$5)^1+'LED Curve'!$D$22)*$AC$5*$W$5))</f>
        <v>0</v>
      </c>
      <c r="FY216">
        <f>IF($W$6=0,0,IF(BU216&lt;=0,0,('LED Curve'!$D$19*(BU216/$W$6)^3+'LED Curve'!$D$20*(BU216/$W$6)^2+'LED Curve'!$D$21*(BU216/$W$6)^1+'LED Curve'!$D$22)*$AC$6*$W$6))</f>
        <v>0</v>
      </c>
      <c r="FZ216">
        <f>IF($Z$2=0,0,IF(BV216&lt;=0,0,('LED Curve'!$D$19*(BV216/$Z$2)^3+'LED Curve'!$D$20*(BV216/$Z$2)^2+'LED Curve'!$D$21*(BV216/$Z$2)^1+'LED Curve'!$D$22)*$AE$2*$Z$2))</f>
        <v>0</v>
      </c>
      <c r="GA216">
        <f>IF($Z$3=0,0,IF(BW216&lt;=0,0,('LED Curve'!$D$19*(BW216/$Z$3)^3+'LED Curve'!$D$20*(BW216/$Z$3)^2+'LED Curve'!$D$21*(BW216/$Z$3)^1+'LED Curve'!$D$22)*$AE$3*$Z$3))</f>
        <v>0</v>
      </c>
      <c r="GB216">
        <f>IF($Z$4=0,0,IF(BX216&lt;=0,0,('LED Curve'!$D$19*(BX216/$Z$4)^3+'LED Curve'!$D$20*(BX216/$Z$4)^2+'LED Curve'!$D$21*(BX216/$Z$4)^1+'LED Curve'!$D$22)*$AE$4*$Z$4))</f>
        <v>0</v>
      </c>
      <c r="GC216">
        <f>IF($Z$5=0,0,IF(BY216&lt;=0,0,('LED Curve'!$D$19*(BY216/$Z$5)^3+'LED Curve'!$D$20*(BY216/$Z$5)^2+'LED Curve'!$D$21*(BY216/$Z$5)^1+'LED Curve'!$D$22)*$AE$5*$Z$5))</f>
        <v>0</v>
      </c>
      <c r="GD216">
        <f>IF($Z$6=0,0,IF(BZ216&lt;=0,0,('LED Curve'!$D$19*(BZ216/$Z$6)^3+'LED Curve'!$D$20*(BZ216/$Z$6)^2+'LED Curve'!$D$21*(BZ216/$Z$6)^1+'LED Curve'!$D$22)*$AE$6*$Z$6))</f>
        <v>0</v>
      </c>
      <c r="GF216">
        <f>IF($W$2=0,0,IF(CB216&lt;=0,0,('LED Curve'!$D$19*(CB216/$W$2)^3+'LED Curve'!$D$20*(CB216/$W$2)^2+'LED Curve'!$D$21*(CB216/$W$2)^1+'LED Curve'!$D$22)*$AC$2*$W$2))</f>
        <v>575.42774909733373</v>
      </c>
      <c r="GG216">
        <f>IF($W$3=0,0,IF(CC216&lt;=0,0,('LED Curve'!$D$19*(CC216/$W$3)^3+'LED Curve'!$D$20*(CC216/$W$3)^2+'LED Curve'!$D$21*(CC216/$W$3)^1+'LED Curve'!$D$22)*$AC$3*$W$3))</f>
        <v>1438.5693727433343</v>
      </c>
      <c r="GH216">
        <f>IF($W$4=0,0,IF(CD216&lt;=0,0,('LED Curve'!$D$19*(CD216/$W$4)^3+'LED Curve'!$D$20*(CD216/$W$4)^2+'LED Curve'!$D$21*(CD216/$W$4)^1+'LED Curve'!$D$22)*$AC$4*$W$4))</f>
        <v>0</v>
      </c>
      <c r="GI216">
        <f>IF($W$5=0,0,IF(CE216&lt;=0,0,('LED Curve'!$D$19*(CE216/$W$5)^3+'LED Curve'!$D$20*(CE216/$W$5)^2+'LED Curve'!$D$21*(CE216/$W$5)^1+'LED Curve'!$D$22)*$AC$5*$W$5))</f>
        <v>0</v>
      </c>
      <c r="GJ216">
        <f>IF($W$6=0,0,IF(CF216&lt;=0,0,('LED Curve'!$D$19*(CF216/$W$6)^3+'LED Curve'!$D$20*(CF216/$W$6)^2+'LED Curve'!$D$21*(CF216/$W$6)^1+'LED Curve'!$D$22)*$AC$6*$W$6))</f>
        <v>0</v>
      </c>
      <c r="GK216">
        <f>IF($Z$2=0,0,IF(CG216&lt;=0,0,('LED Curve'!$D$19*(CG216/$Z$2)^3+'LED Curve'!$D$20*(CG216/$Z$2)^2+'LED Curve'!$D$21*(CG216/$Z$2)^1+'LED Curve'!$D$22)*$AE$2*$Z$2))</f>
        <v>0</v>
      </c>
      <c r="GL216">
        <f>IF($Z$3=0,0,IF(CH216&lt;=0,0,('LED Curve'!$D$19*(CH216/$Z$3)^3+'LED Curve'!$D$20*(CH216/$Z$3)^2+'LED Curve'!$D$21*(CH216/$Z$3)^1+'LED Curve'!$D$22)*$AE$3*$Z$3))</f>
        <v>0</v>
      </c>
      <c r="GM216">
        <f>IF($Z$4=0,0,IF(CI216&lt;=0,0,('LED Curve'!$D$19*(CI216/$Z$4)^3+'LED Curve'!$D$20*(CI216/$Z$4)^2+'LED Curve'!$D$21*(CI216/$Z$4)^1+'LED Curve'!$D$22)*$AE$4*$Z$4))</f>
        <v>0</v>
      </c>
      <c r="GN216">
        <f>IF($Z$5=0,0,IF(CJ216&lt;=0,0,('LED Curve'!$D$19*(CJ216/$Z$5)^3+'LED Curve'!$D$20*(CJ216/$Z$5)^2+'LED Curve'!$D$21*(CJ216/$Z$5)^1+'LED Curve'!$D$22)*$AE$5*$Z$5))</f>
        <v>0</v>
      </c>
      <c r="GO216">
        <f>IF($Z$6=0,0,IF(CK216&lt;=0,0,('LED Curve'!$D$19*(CK216/$Z$6)^3+'LED Curve'!$D$20*(CK216/$Z$6)^2+'LED Curve'!$D$21*(CK216/$Z$6)^1+'LED Curve'!$D$22)*$AE$6*$Z$6))</f>
        <v>0</v>
      </c>
      <c r="GQ216">
        <f t="shared" si="450"/>
        <v>598.9237439582547</v>
      </c>
      <c r="GR216">
        <f t="shared" si="378"/>
        <v>0</v>
      </c>
      <c r="GS216">
        <f t="shared" si="451"/>
        <v>2051.2899739322256</v>
      </c>
      <c r="GT216">
        <f t="shared" si="379"/>
        <v>0</v>
      </c>
      <c r="GU216">
        <f t="shared" si="452"/>
        <v>2013.9971218406681</v>
      </c>
      <c r="GV216">
        <f t="shared" si="380"/>
        <v>0</v>
      </c>
    </row>
    <row r="217" spans="1:204" ht="16.899999999999999">
      <c r="A217">
        <v>206</v>
      </c>
      <c r="B217">
        <f t="shared" si="341"/>
        <v>6.7057291666666663E-3</v>
      </c>
      <c r="C217" s="50">
        <f t="shared" si="342"/>
        <v>86.546101391893146</v>
      </c>
      <c r="D217" s="50">
        <f t="shared" si="343"/>
        <v>96.317890435436823</v>
      </c>
      <c r="E217" s="50">
        <f t="shared" si="344"/>
        <v>106.0896794789805</v>
      </c>
      <c r="G217" s="52">
        <f t="shared" si="345"/>
        <v>1.3737476411411609</v>
      </c>
      <c r="H217" s="52">
        <f t="shared" si="346"/>
        <v>1.5288554037370923</v>
      </c>
      <c r="I217" s="52">
        <f t="shared" si="347"/>
        <v>1.6839631663330237</v>
      </c>
      <c r="J217" s="52">
        <f>IF(C217&lt;Calculation!D$19,0,G217)</f>
        <v>1.3737476411411609</v>
      </c>
      <c r="K217" s="52">
        <f>IF(D217&lt;Calculation!D$19,0,H217)</f>
        <v>1.5288554037370923</v>
      </c>
      <c r="L217" s="52">
        <f>IF(E217&lt;Calculation!D$19,0,I217)</f>
        <v>1.6839631663330237</v>
      </c>
      <c r="M217" s="52">
        <f>IF(IF(C217&lt;Calculation!D$19,0,C217*(R$3/(R$2+R$3)))&gt;0,$H$2*SIN(2*PI()*$E$2*B217)+$H$5,0)</f>
        <v>1.3901521356325337</v>
      </c>
      <c r="N217" s="52">
        <f>IF(IF(D217&lt;Calculation!D$19,0,D217*(R$3/(R$2+R$3)))&gt;0,$J$2*SIN(2*PI()*$E$2*B217)+$J$5,0)</f>
        <v>1.3511319915013549</v>
      </c>
      <c r="O217" s="52">
        <f>IF(IF(E217&lt;Calculation!D$19,0,E217*(R$3/(R$2+R$3)))&gt;0,$L$2*SIN(2*PI()*$E$2*B217)+$L$5,0)</f>
        <v>1.3186592730180728</v>
      </c>
      <c r="Q217" s="55">
        <f>(M217/Design!C$43)*10^3</f>
        <v>154.46134840361486</v>
      </c>
      <c r="R217" s="55">
        <f>(N217/Design!C$43)*10^3</f>
        <v>150.12577683348388</v>
      </c>
      <c r="S217" s="55">
        <f>(O217/Design!C$43)*10^3</f>
        <v>146.51769700200808</v>
      </c>
      <c r="U217" s="55">
        <f>(($H$2*SIN(2*PI()*$E$2*B217)+$H$5)/Design!C$43)*10^3</f>
        <v>154.46134840361486</v>
      </c>
      <c r="V217" s="55">
        <f>(($J$2*SIN(2*PI()*$E$2*B217)+$J$5)/Design!C$43)*10^3</f>
        <v>150.12577683348388</v>
      </c>
      <c r="W217" s="55">
        <f>(($L$2*SIN(2*PI()*$E$2*B217)+$L$5)/Design!C$43)*10^3</f>
        <v>146.51769700200808</v>
      </c>
      <c r="Y217" s="99">
        <f>IF(C217&lt;('LED Curve'!$D$14*(U217/$W$2)^3+'LED Curve'!$D$15*(U217/$W$2)^2+'LED Curve'!$D$16*(U217/$W$2)^1+'LED Curve'!$D$17)*$AC$2+((R$5-1)*Design!C$18),0,         ('LED Curve'!$D$14*(U217/$W$2)^3+'LED Curve'!$D$15*(U217/$W$2)^2+'LED Curve'!$D$16*(U217/$W$2)^1+'LED Curve'!$D$17)*$AC$2)</f>
        <v>25.596329455906151</v>
      </c>
      <c r="Z217" s="99">
        <f>IF(Y217=0,0,IF(C217&lt;Y217+('LED Curve'!$D$14*(U217/$W$3)^3+'LED Curve'!$D$15*(U217/$W$3)^2+'LED Curve'!$D$16*(U217/$W$3)^1+'LED Curve'!$D$17)*$AC$3+((R$5-2)*Design!C$18),0,         ('LED Curve'!$D$14*(U217/$W$3)^3+'LED Curve'!$D$15*(U217/$W$3)^2+'LED Curve'!$D$16*(U217/$W$3)^1+'LED Curve'!$D$17)*$AC$3))</f>
        <v>0</v>
      </c>
      <c r="AA217" s="99">
        <f>IF(Z217=0,0,IF(C217&lt;(SUM(Y217:Z217)+('LED Curve'!$D$14*(U217/$W$4)^3+'LED Curve'!$D$15*(U217/$W$4)^2+'LED Curve'!$D$16*(U217/$W$4)^1+'LED Curve'!$D$17)*$AC$4+((R$5-3)*Design!C$18)),0,         ('LED Curve'!$D$14*(U217/$W$4)^3+'LED Curve'!$D$15*(U217/$W$4)^2+'LED Curve'!$D$16*(U217/$W$4)^1+'LED Curve'!$D$17)*$AC$4))</f>
        <v>0</v>
      </c>
      <c r="AB217" s="99">
        <f>IF(AA217=0,0,IF(C217&lt;(SUM(Y217:AA217)+('LED Curve'!$D$14*(U217/$W$5)^3+'LED Curve'!$D$15*(U217/$W$5)^2+'LED Curve'!$D$16*(U217/$W$5)^1+'LED Curve'!$D$17)*$AC$5+((R$5-4)*Design!C$18)),0,         ('LED Curve'!$D$14*(U217/$W$5)^3+'LED Curve'!$D$15*(U217/$W$5)^2+'LED Curve'!$D$16*(U217/$W$5)^1+'LED Curve'!$D$17)*$AC$5))</f>
        <v>0</v>
      </c>
      <c r="AC217" s="99">
        <f>IF(AB217=0,0,IF(C217&lt;(SUM(Y217:AB217)+ ('LED Curve'!$D$14*(U217/$W$6)^3+'LED Curve'!$D$15*(U217/$W$6)^2+'LED Curve'!$D$16*(U217/$W$6)^1+'LED Curve'!$D$17)*$AC$6+((R$5-5)*Design!C$18)),0,         ('LED Curve'!$D$14*(U217/$W$6)^3+'LED Curve'!$D$15*(U217/$W$6)^2+'LED Curve'!$D$16*(U217/$W$6)^1+'LED Curve'!$D$17)*$AC$6))</f>
        <v>0</v>
      </c>
      <c r="AD217" s="99">
        <f>IF(AC217=0,0,IF(C217&lt;(SUM(Y217:AC217)+('LED Curve'!$D$14*(U217/$Z$2)^3+'LED Curve'!$D$15*(U217/$Z$2)^2+'LED Curve'!$D$16*(U217/$Z$2)^1+'LED Curve'!$D$17)*$AE$2+((R$5-6)*Design!C$18)),0,         ('LED Curve'!$D$14*(U217/$Z$2)^3+'LED Curve'!$D$15*(U217/$Z$2)^2+'LED Curve'!$D$16*(U217/$Z$2)^1+'LED Curve'!$D$17)*$AE$2))</f>
        <v>0</v>
      </c>
      <c r="AE217" s="99">
        <f>IF(AD217=0,0,IF(C217&lt;(SUM(Y217:AD217)+('LED Curve'!$D$14*(U217/$Z$3)^3+'LED Curve'!$D$15*(U217/$Z$3)^2+'LED Curve'!$D$16*(U217/$Z$3)^1+'LED Curve'!$D$17)*$AE$3+((R$5-7)*Design!C$18)),0,         ('LED Curve'!$D$14*(U217/$Z$3)^3+'LED Curve'!$D$15*(U217/$Z$3)^2+'LED Curve'!$D$16*(U217/$Z$3)^1+'LED Curve'!$D$17)*$AE$3))</f>
        <v>0</v>
      </c>
      <c r="AF217" s="99">
        <f>IF(AE217=0,0,IF(C217&lt;(SUM(Y217:AE217)+('LED Curve'!$D$14*(U217/$Z$4)^3+'LED Curve'!$D$15*(U217/$Z$4)^2+'LED Curve'!$D$16*(U217/$Z$4)^1+'LED Curve'!$D$17)*$AE$4+((R$5-8)*Design!C$18)),0,         ('LED Curve'!$D$14*(U217/$Z$4)^3+'LED Curve'!$D$15*(U217/$Z$4)^2+'LED Curve'!$D$16*(U217/$Z$4)^1+'LED Curve'!$D$17)*$AE$4))</f>
        <v>0</v>
      </c>
      <c r="AG217" s="99">
        <f>IF(AF217=0,0,IF(C217&lt;(SUM(Y217:AF217)+('LED Curve'!$D$14*(U217/$Z$5)^3+'LED Curve'!$D$15*(U217/$Z$5)^2+'LED Curve'!$D$16*(U217/$Z$5)^1+'LED Curve'!$D$17)*$AE$5+((R$5-9)*Design!C$18)),0,         ('LED Curve'!$D$14*(U217/$Z$5)^3+'LED Curve'!$D$15*(U217/$Z$5)^2+'LED Curve'!$D$16*(U217/$Z$5)^1+'LED Curve'!$D$17)*$AE$5))</f>
        <v>0</v>
      </c>
      <c r="AH217" s="99">
        <f>IF(AG217=0,0,IF(C217&lt;(SUM(Y217:AG217)+('LED Curve'!$D$14*(U217/$Z$6)^3+'LED Curve'!$D$15*(U217/$Z$6)^2+'LED Curve'!$D$16*(U217/$Z$6)^1+'LED Curve'!$D$17)*$AE$6+((R$5-10)*Design!C$18)),0,         ('LED Curve'!$D$14*(U217/$Z$6)^3+'LED Curve'!$D$15*(U217/$Z$6)^2+'LED Curve'!$D$16*(U217/$Z$6)^1+'LED Curve'!$D$17)*$AE$6))</f>
        <v>0</v>
      </c>
      <c r="AI217">
        <f t="shared" si="381"/>
        <v>25.596329455906151</v>
      </c>
      <c r="AJ217" s="57">
        <f>IF(D217&lt;('LED Curve'!$D$14*(V217/$W$2)^3+'LED Curve'!$D$15*(V217/$W$2)^2+'LED Curve'!$D$16*(V217/$W$2)^1+'LED Curve'!$D$17)*$AC$2+((R$5-1)*Design!C$18),0,         ('LED Curve'!$D$14*(V217/$W$2)^3+'LED Curve'!$D$15*(V217/$W$2)^2+'LED Curve'!$D$16*(V217/$W$2)^1+'LED Curve'!$D$17)*$AC$2)</f>
        <v>25.500388057645736</v>
      </c>
      <c r="AK217" s="57">
        <f>IF(AJ217=0,0,IF(D217&lt;AJ217+('LED Curve'!$D$14*(V217/$W$3)^3+'LED Curve'!$D$15*(V217/$W$3)^2+'LED Curve'!$D$16*(V217/$W$3)^1+'LED Curve'!$D$17)*$AC$3+((R$5-1)*Design!C$18),0,         ('LED Curve'!$D$14*(V217/$W$3)^3+'LED Curve'!$D$15*(V217/$W$3)^2+'LED Curve'!$D$16*(V217/$W$3)^1+'LED Curve'!$D$17)*$AC$3))</f>
        <v>63.750970144114341</v>
      </c>
      <c r="AL217" s="57">
        <f>IF(AK217=0,0,IF(D217&lt;(SUM(AJ217:AK217)+('LED Curve'!$D$14*(V217/$W$4)^3+'LED Curve'!$D$15*(V217/$W$4)^2+'LED Curve'!$D$16*(V217/$W$4)^1+'LED Curve'!$D$17)*$AC$4+((R$5-1)*Design!C$18)),0,         ('LED Curve'!$D$14*(V217/$W$4)^3+'LED Curve'!$D$15*(V217/$W$4)^2+'LED Curve'!$D$16*(V217/$W$4)^1+'LED Curve'!$D$17)*$AC$4))</f>
        <v>0</v>
      </c>
      <c r="AM217" s="57">
        <f>IF(AL217=0,0,IF(D217&lt;(SUM(AJ217:AL217)+('LED Curve'!$D$14*(V217/$W$5)^3+'LED Curve'!$D$15*(V217/$W$5)^2+'LED Curve'!$D$16*(V217/$W$5)^1+'LED Curve'!$D$17)*$AC$5+((R$5-1)*Design!C$18)),0,         ('LED Curve'!$D$14*(V217/$W$5)^3+'LED Curve'!$D$15*(V217/$W$5)^2+'LED Curve'!$D$16*(V217/$W$5)^1+'LED Curve'!$D$17)*$AC$5))</f>
        <v>0</v>
      </c>
      <c r="AN217" s="57">
        <f>IF(AM217=0,0,IF(D217&lt;(SUM(AJ217:AM217)+ ('LED Curve'!$D$14*(V217/$W$6)^3+'LED Curve'!$D$15*(V217/$W$6)^2+'LED Curve'!$D$16*(V217/$W$6)^1+'LED Curve'!$D$17)*$AC$6+((R$5-1)*Design!C$18)),0,         ('LED Curve'!$D$14*(V217/$W$6)^3+'LED Curve'!$D$15*(V217/$W$6)^2+'LED Curve'!$D$16*(V217/$W$6)^1+'LED Curve'!$D$17)*$AC$6))</f>
        <v>0</v>
      </c>
      <c r="AO217" s="57">
        <f>IF(AN217=0,0,IF(D217&lt;(SUM(AJ217:AN217)+('LED Curve'!$D$14*(V217/$Z$2)^3+'LED Curve'!$D$15*(V217/$Z$2)^2+'LED Curve'!$D$16*(V217/$Z$2)^1+'LED Curve'!$D$17)*$AE$2+((R$5-1)*Design!C$18)),0,         ('LED Curve'!$D$14*(V217/$Z$2)^3+'LED Curve'!$D$15*(V217/$Z$2)^2+'LED Curve'!$D$16*(V217/$Z$2)^1+'LED Curve'!$D$17)*$AE$2))</f>
        <v>0</v>
      </c>
      <c r="AP217" s="57">
        <f>IF(AO217=0,0,IF(D217&lt;(SUM(AJ217:AO217)+('LED Curve'!$D$14*(V217/$Z$3)^3+'LED Curve'!$D$15*(V217/$Z$3)^2+'LED Curve'!$D$16*(V217/$Z$3)^1+'LED Curve'!$D$17)*$AE$3+((R$5-1)*Design!C$18)),0,         ('LED Curve'!$D$14*(V217/$Z$3)^3+'LED Curve'!$D$15*(V217/$Z$3)^2+'LED Curve'!$D$16*(V217/$Z$3)^1+'LED Curve'!$D$17)*$AE$3))</f>
        <v>0</v>
      </c>
      <c r="AQ217" s="57">
        <f>IF(AP217=0,0,IF(D217&lt;(SUM(AJ217:AP217)+('LED Curve'!$D$14*(V217/$Z$4)^3+'LED Curve'!$D$15*(V217/$Z$4)^2+'LED Curve'!$D$16*(V217/$Z$4)^1+'LED Curve'!$D$17)*$AE$4+((R$5-1)*Design!C$18)),0,         ('LED Curve'!$D$14*(V217/$Z$4)^3+'LED Curve'!$D$15*(V217/$Z$4)^2+'LED Curve'!$D$16*(V217/$Z$4)^1+'LED Curve'!$D$17)*$AE$4))</f>
        <v>0</v>
      </c>
      <c r="AR217" s="57">
        <f>IF(AQ217=0,0,IF(D217&lt;(SUM(AJ217:AQ217)+('LED Curve'!$D$14*(V217/$Z$5)^3+'LED Curve'!$D$15*(V217/$Z$5)^2+'LED Curve'!$D$16*(V217/$Z$5)^1+'LED Curve'!$D$17)*$AE$5+((R$5-1)*Design!C$18)),0,         ('LED Curve'!$D$14*(V217/$Z$5)^3+'LED Curve'!$D$15*(V217/$Z$5)^2+'LED Curve'!$D$16*(V217/$Z$5)^1+'LED Curve'!$D$17)*$AE$5))</f>
        <v>0</v>
      </c>
      <c r="AS217" s="57">
        <f>IF(AR217=0,0,IF(D217&lt;(SUM(AJ217:AR217)+('LED Curve'!$D$14*(V217/$Z$6)^3+'LED Curve'!$D$15*(V217/$Z$6)^2+'LED Curve'!$D$16*(V217/$Z$6)^1+'LED Curve'!$D$17)*$AE$6+((R$5-1)*Design!C$18)),0,         ('LED Curve'!$D$14*(V217/$Z$6)^3+'LED Curve'!$D$15*(V217/$Z$6)^2+'LED Curve'!$D$16*(V217/$Z$6)^1+'LED Curve'!$D$17)*$AE$6))</f>
        <v>0</v>
      </c>
      <c r="AU217" s="59">
        <f>IF(E217&lt;('LED Curve'!$D$14*(W217/$W$2)^3+'LED Curve'!$D$15*(W217/$W$2)^2+'LED Curve'!$D$16*(W217/$W$2)^1+'LED Curve'!$D$17)*$AC$2+((R$5-1)*Design!C$18),0,         ('LED Curve'!$D$14*(W217/$W$2)^3+'LED Curve'!$D$15*(W217/$W$2)^2+'LED Curve'!$D$16*(W217/$W$2)^1+'LED Curve'!$D$17)*$AC$2)</f>
        <v>25.419006020849519</v>
      </c>
      <c r="AV217" s="59">
        <f>IF(AU217=0,0,IF(E217&lt;AU217+('LED Curve'!$D$14*(W217/$W$3)^3+'LED Curve'!$D$15*(W217/$W$3)^2+'LED Curve'!$D$16*(W217/$W$3)^1+'LED Curve'!$D$17)*$AC$3+((R$5-2)*Design!C$18),0,         ('LED Curve'!$D$14*(W217/$W$3)^3+'LED Curve'!$D$15*(W217/$W$3)^2+'LED Curve'!$D$16*(W217/$W$3)^1+'LED Curve'!$D$17)*$AC$3))</f>
        <v>63.547515052123799</v>
      </c>
      <c r="AW217" s="59">
        <f>IF(AV217=0,0,IF(E217&lt;(SUM(AU217:AV217)+('LED Curve'!$D$14*(W217/$W$4)^3+'LED Curve'!$D$15*(W217/$W$4)^2+'LED Curve'!$D$16*(W217/$W$4)^1+'LED Curve'!$D$17)*$AC$4+((R$5-3)*Design!C$18)),0,         ('LED Curve'!$D$14*(W217/$W$4)^3+'LED Curve'!$D$15*(W217/$W$4)^2+'LED Curve'!$D$16*(W217/$W$4)^1+'LED Curve'!$D$17)*$AC$4))</f>
        <v>0</v>
      </c>
      <c r="AX217" s="59">
        <f>IF(AW217=0,0,IF(E217&lt;(SUM(AU217:AW217)+('LED Curve'!$D$14*(W217/$W$5)^3+'LED Curve'!$D$15*(W217/$W$5)^2+'LED Curve'!$D$16*(W217/$W$5)^1+'LED Curve'!$D$17)*$AC$5+((R$5-4)*Design!C$18)),0,         ('LED Curve'!$D$14*(W217/$W$5)^3+'LED Curve'!$D$15*(W217/$W$5)^2+'LED Curve'!$D$16*(W217/$W$5)^1+'LED Curve'!$D$17)*$AC$5))</f>
        <v>0</v>
      </c>
      <c r="AY217" s="59">
        <f>IF(AX217=0,0,IF(E217&lt;(SUM(AU217:AX217)+ ('LED Curve'!$D$14*(W217/$W$6)^3+'LED Curve'!$D$15*(W217/$W$6)^2+'LED Curve'!$D$16*(W217/$W$6)^1+'LED Curve'!$D$17)*$AC$6+((R$5-5)*Design!C$18)),0,         ('LED Curve'!$D$14*(W217/$W$6)^3+'LED Curve'!$D$15*(W217/$W$6)^2+'LED Curve'!$D$16*(W217/$W$6)^1+'LED Curve'!$D$17)*$AC$6))</f>
        <v>0</v>
      </c>
      <c r="AZ217" s="59">
        <f>IF(AY217=0,0,IF(E217&lt;(SUM(AU217:AY217)+('LED Curve'!$D$14*(W217/$Z$2)^3+'LED Curve'!$D$15*(W217/$Z$2)^2+'LED Curve'!$D$16*(W217/$Z$2)^1+'LED Curve'!$D$17)*$AE$2+((R$5-6)*Design!C$18)),0,         ('LED Curve'!$D$14*(W217/$Z$2)^3+'LED Curve'!$D$15*(W217/$Z$2)^2+'LED Curve'!$D$16*(W217/$Z$2)^1+'LED Curve'!$D$17)*$AE$2))</f>
        <v>0</v>
      </c>
      <c r="BA217" s="59">
        <f>IF(AZ217=0,0,IF(E217&lt;(SUM(AU217:AZ217)+('LED Curve'!$D$14*(W217/$Z$3)^3+'LED Curve'!$D$15*(W217/$Z$3)^2+'LED Curve'!$D$16*(W217/$Z$3)^1+'LED Curve'!$D$17)*$AE$3+((R$5-7)*Design!C$18)),0,         ('LED Curve'!$D$14*(W217/$Z$3)^3+'LED Curve'!$D$15*(W217/$Z$3)^2+'LED Curve'!$D$16*(W217/$Z$3)^1+'LED Curve'!$D$17)*$AE$3))</f>
        <v>0</v>
      </c>
      <c r="BB217" s="59">
        <f>IF(BA217=0,0,IF(E217&lt;(SUM(AU217:BA217)+('LED Curve'!$D$14*(W217/$Z$4)^3+'LED Curve'!$D$15*(W217/$Z$4)^2+'LED Curve'!$D$16*(W217/$Z$4)^1+'LED Curve'!$D$17)*$AE$4+((R$5-8)*Design!C$18)),0,         ('LED Curve'!$D$14*(W217/$Z$4)^3+'LED Curve'!$D$15*(W217/$Z$4)^2+'LED Curve'!$D$16*(W217/$Z$4)^1+'LED Curve'!$D$17)*$AE$4))</f>
        <v>0</v>
      </c>
      <c r="BC217" s="59">
        <f>IF(BB217=0,0,IF(E217&lt;(SUM(AU217:BB217)+('LED Curve'!$D$14*(W217/$Z$5)^3+'LED Curve'!$D$15*(W217/$Z$5)^2+'LED Curve'!$D$16*(W217/$Z$5)^1+'LED Curve'!$D$17)*$AE$5+((R$5-9)*Design!C$18)),0,         ('LED Curve'!$D$14*(W217/$Z$5)^3+'LED Curve'!$D$15*(W217/$Z$5)^2+'LED Curve'!$D$16*(W217/$Z$5)^1+'LED Curve'!$D$17)*$AE$5))</f>
        <v>0</v>
      </c>
      <c r="BD217" s="59">
        <f>IF(BC217=0,0,IF(E217&lt;(SUM(AU217:BC217)+('LED Curve'!$D$14*(W217/$Z$6)^3+'LED Curve'!$D$15*(W217/$Z$6)^2+'LED Curve'!$D$16*(W217/$Z$6)^1+'LED Curve'!$D$17)*$AE$6+((R$5-10)*Design!C$18)),0,         ('LED Curve'!$D$14*(W217/$Z$6)^3+'LED Curve'!$D$15*(W217/$Z$6)^2+'LED Curve'!$D$16*(W217/$Z$6)^1+'LED Curve'!$D$17)*$AE$6))</f>
        <v>0</v>
      </c>
      <c r="BE217">
        <f t="shared" si="382"/>
        <v>88.966521072973322</v>
      </c>
      <c r="BF217" s="64">
        <f t="shared" si="348"/>
        <v>154.46134840361486</v>
      </c>
      <c r="BG217" s="64">
        <f t="shared" si="349"/>
        <v>0</v>
      </c>
      <c r="BH217" s="64">
        <f t="shared" si="350"/>
        <v>0</v>
      </c>
      <c r="BI217" s="64">
        <f t="shared" si="351"/>
        <v>0</v>
      </c>
      <c r="BJ217" s="64">
        <f t="shared" si="352"/>
        <v>0</v>
      </c>
      <c r="BK217" s="64">
        <f t="shared" si="353"/>
        <v>0</v>
      </c>
      <c r="BL217" s="64">
        <f t="shared" si="354"/>
        <v>0</v>
      </c>
      <c r="BM217" s="64">
        <f t="shared" si="355"/>
        <v>0</v>
      </c>
      <c r="BN217" s="64">
        <f t="shared" si="356"/>
        <v>0</v>
      </c>
      <c r="BO217" s="64">
        <f t="shared" si="357"/>
        <v>0</v>
      </c>
      <c r="BQ217" s="67">
        <f t="shared" si="358"/>
        <v>150.12577683348388</v>
      </c>
      <c r="BR217" s="67">
        <f t="shared" si="359"/>
        <v>150.12577683348388</v>
      </c>
      <c r="BS217" s="67">
        <f t="shared" si="360"/>
        <v>0</v>
      </c>
      <c r="BT217" s="67">
        <f t="shared" si="361"/>
        <v>0</v>
      </c>
      <c r="BU217" s="67">
        <f t="shared" si="362"/>
        <v>0</v>
      </c>
      <c r="BV217" s="67">
        <f t="shared" si="363"/>
        <v>0</v>
      </c>
      <c r="BW217" s="67">
        <f t="shared" si="364"/>
        <v>0</v>
      </c>
      <c r="BX217" s="67">
        <f t="shared" si="365"/>
        <v>0</v>
      </c>
      <c r="BY217" s="67">
        <f t="shared" si="366"/>
        <v>0</v>
      </c>
      <c r="BZ217" s="67">
        <f t="shared" si="367"/>
        <v>0</v>
      </c>
      <c r="CB217" s="70">
        <f t="shared" si="368"/>
        <v>146.51769700200808</v>
      </c>
      <c r="CC217" s="70">
        <f t="shared" si="369"/>
        <v>146.51769700200808</v>
      </c>
      <c r="CD217" s="70">
        <f t="shared" si="370"/>
        <v>0</v>
      </c>
      <c r="CE217" s="70">
        <f t="shared" si="371"/>
        <v>0</v>
      </c>
      <c r="CF217" s="70">
        <f t="shared" si="372"/>
        <v>0</v>
      </c>
      <c r="CG217" s="70">
        <f t="shared" si="373"/>
        <v>0</v>
      </c>
      <c r="CH217" s="70">
        <f t="shared" si="374"/>
        <v>0</v>
      </c>
      <c r="CI217" s="70">
        <f t="shared" si="375"/>
        <v>0</v>
      </c>
      <c r="CJ217" s="70">
        <f t="shared" si="376"/>
        <v>0</v>
      </c>
      <c r="CK217" s="70">
        <f t="shared" si="377"/>
        <v>0</v>
      </c>
      <c r="CL217">
        <f t="shared" si="383"/>
        <v>293.03539400401615</v>
      </c>
      <c r="CM217" s="64">
        <f t="shared" si="384"/>
        <v>154.46134840361486</v>
      </c>
      <c r="CN217" s="64">
        <f t="shared" si="385"/>
        <v>0</v>
      </c>
      <c r="CO217" s="64">
        <f t="shared" si="386"/>
        <v>0</v>
      </c>
      <c r="CP217" s="64">
        <f t="shared" si="387"/>
        <v>0</v>
      </c>
      <c r="CQ217" s="64">
        <f t="shared" si="388"/>
        <v>0</v>
      </c>
      <c r="CR217" s="64">
        <f t="shared" si="389"/>
        <v>0</v>
      </c>
      <c r="CS217" s="64">
        <f t="shared" si="390"/>
        <v>0</v>
      </c>
      <c r="CT217" s="64">
        <f t="shared" si="391"/>
        <v>0</v>
      </c>
      <c r="CU217" s="64">
        <f t="shared" si="392"/>
        <v>0</v>
      </c>
      <c r="CV217" s="64">
        <f t="shared" si="393"/>
        <v>0</v>
      </c>
      <c r="CX217" s="103">
        <f t="shared" si="394"/>
        <v>150.12577683348388</v>
      </c>
      <c r="CY217" s="103">
        <f t="shared" si="395"/>
        <v>150.12577683348388</v>
      </c>
      <c r="CZ217" s="103">
        <f t="shared" si="396"/>
        <v>0</v>
      </c>
      <c r="DA217" s="103">
        <f t="shared" si="397"/>
        <v>0</v>
      </c>
      <c r="DB217" s="103">
        <f t="shared" si="398"/>
        <v>0</v>
      </c>
      <c r="DC217" s="103">
        <f t="shared" si="399"/>
        <v>0</v>
      </c>
      <c r="DD217" s="103">
        <f t="shared" si="400"/>
        <v>0</v>
      </c>
      <c r="DE217" s="103">
        <f t="shared" si="401"/>
        <v>0</v>
      </c>
      <c r="DF217" s="103">
        <f t="shared" si="402"/>
        <v>0</v>
      </c>
      <c r="DG217" s="103">
        <f t="shared" si="403"/>
        <v>0</v>
      </c>
      <c r="DI217" s="70">
        <f t="shared" si="404"/>
        <v>146.51769700200808</v>
      </c>
      <c r="DJ217" s="70">
        <f t="shared" si="405"/>
        <v>146.51769700200808</v>
      </c>
      <c r="DK217" s="70">
        <f t="shared" si="406"/>
        <v>0</v>
      </c>
      <c r="DL217" s="70">
        <f t="shared" si="407"/>
        <v>0</v>
      </c>
      <c r="DM217" s="70">
        <f t="shared" si="408"/>
        <v>0</v>
      </c>
      <c r="DN217" s="70">
        <f t="shared" si="409"/>
        <v>0</v>
      </c>
      <c r="DO217" s="70">
        <f t="shared" si="410"/>
        <v>0</v>
      </c>
      <c r="DP217" s="70">
        <f t="shared" si="411"/>
        <v>0</v>
      </c>
      <c r="DQ217" s="70">
        <f t="shared" si="412"/>
        <v>0</v>
      </c>
      <c r="DR217" s="70">
        <f t="shared" si="413"/>
        <v>0</v>
      </c>
      <c r="DT217">
        <f t="shared" si="414"/>
        <v>13.368027520067784</v>
      </c>
      <c r="DU217">
        <f t="shared" si="415"/>
        <v>14.45979812458234</v>
      </c>
      <c r="DV217">
        <f t="shared" si="416"/>
        <v>15.544015512941421</v>
      </c>
      <c r="DX217">
        <f t="shared" si="417"/>
        <v>1.7967826878449935</v>
      </c>
      <c r="DY217">
        <f t="shared" si="418"/>
        <v>1.8112819553469857</v>
      </c>
      <c r="DZ217">
        <f t="shared" si="419"/>
        <v>1.8284457742559623</v>
      </c>
      <c r="EB217">
        <f t="shared" si="420"/>
        <v>3.9536435619424299</v>
      </c>
      <c r="EC217">
        <f t="shared" si="421"/>
        <v>0</v>
      </c>
      <c r="ED217">
        <f t="shared" si="422"/>
        <v>0</v>
      </c>
      <c r="EE217">
        <f t="shared" si="423"/>
        <v>0</v>
      </c>
      <c r="EF217">
        <f t="shared" si="424"/>
        <v>0</v>
      </c>
      <c r="EG217">
        <f t="shared" si="425"/>
        <v>0</v>
      </c>
      <c r="EH217">
        <f t="shared" si="426"/>
        <v>0</v>
      </c>
      <c r="EI217">
        <f t="shared" si="427"/>
        <v>0</v>
      </c>
      <c r="EJ217">
        <f t="shared" si="428"/>
        <v>0</v>
      </c>
      <c r="EK217">
        <f t="shared" si="429"/>
        <v>0</v>
      </c>
      <c r="EM217">
        <f t="shared" si="430"/>
        <v>3.8282655667093612</v>
      </c>
      <c r="EN217">
        <f t="shared" si="431"/>
        <v>9.5706639167734036</v>
      </c>
      <c r="EO217">
        <f t="shared" si="432"/>
        <v>0</v>
      </c>
      <c r="EP217">
        <f t="shared" si="433"/>
        <v>0</v>
      </c>
      <c r="EQ217">
        <f t="shared" si="434"/>
        <v>0</v>
      </c>
      <c r="ER217">
        <f t="shared" si="435"/>
        <v>0</v>
      </c>
      <c r="ES217">
        <f t="shared" si="436"/>
        <v>0</v>
      </c>
      <c r="ET217">
        <f t="shared" si="437"/>
        <v>0</v>
      </c>
      <c r="EU217">
        <f t="shared" si="438"/>
        <v>0</v>
      </c>
      <c r="EV217">
        <f t="shared" si="439"/>
        <v>0</v>
      </c>
      <c r="EX217">
        <f t="shared" si="440"/>
        <v>3.7243342222550488</v>
      </c>
      <c r="EY217">
        <f t="shared" si="441"/>
        <v>9.3108355556376221</v>
      </c>
      <c r="EZ217">
        <f t="shared" si="442"/>
        <v>0</v>
      </c>
      <c r="FA217">
        <f t="shared" si="443"/>
        <v>0</v>
      </c>
      <c r="FB217">
        <f t="shared" si="444"/>
        <v>0</v>
      </c>
      <c r="FC217">
        <f t="shared" si="445"/>
        <v>0</v>
      </c>
      <c r="FD217">
        <f t="shared" si="446"/>
        <v>0</v>
      </c>
      <c r="FE217">
        <f t="shared" si="447"/>
        <v>0</v>
      </c>
      <c r="FF217">
        <f t="shared" si="448"/>
        <v>0</v>
      </c>
      <c r="FG217">
        <f t="shared" si="449"/>
        <v>0</v>
      </c>
      <c r="FJ217">
        <f>IF($W$2=0,0,IF(BF217&lt;=0,0,('LED Curve'!$D$19*(BF217/$W$2)^3+'LED Curve'!$D$20*(BF217/$W$2)^2+'LED Curve'!$D$21*(BF217/$W$2)^1+'LED Curve'!$D$22)*$AC$2*$W$2))</f>
        <v>590.38270980284381</v>
      </c>
      <c r="FK217">
        <f>IF($W$3=0,0,IF(BG217&lt;=0,0,('LED Curve'!$D$19*(BG217/$W$3)^3+'LED Curve'!$D$20*(BG217/$W$3)^2+'LED Curve'!$D$21*(BG217/$W$3)^1+'LED Curve'!$D$22)*$AC$3*$W$3))</f>
        <v>0</v>
      </c>
      <c r="FL217">
        <f>IF($W$4=0,0,IF(BH217&lt;=0,0,('LED Curve'!$D$19*(BH217/$W$4)^3+'LED Curve'!$D$20*(BH217/$W$4)^2+'LED Curve'!$D$21*(BH217/$W$4)^1+'LED Curve'!$D$22)*$AC$4*$W$4))</f>
        <v>0</v>
      </c>
      <c r="FM217">
        <f>IF($W$5=0,0,IF(BI217&lt;=0,0,('LED Curve'!$D$19*(BI217/$W$5)^3+'LED Curve'!$D$20*(BI217/$W$5)^2+'LED Curve'!$D$21*(BI217/$W$5)^1+'LED Curve'!$D$22)*$AC$5*$W$5))</f>
        <v>0</v>
      </c>
      <c r="FN217">
        <f>IF($W$6=0,0,IF(BJ217&lt;=0,0,('LED Curve'!$D$19*(BJ217/$W$6)^3+'LED Curve'!$D$20*(BJ217/$W$6)^2+'LED Curve'!$D$21*(BJ217/$W$6)^1+'LED Curve'!$D$22)*$AC$6*$W$6))</f>
        <v>0</v>
      </c>
      <c r="FO217">
        <f>IF($Z$2=0,0,IF(BK217&lt;=0,0,('LED Curve'!$D$19*(BK217/$Z$2)^3+'LED Curve'!$D$20*(BK217/$Z$2)^2+'LED Curve'!$D$21*(BK217/$Z$2)^1+'LED Curve'!$D$22)*$AE$2*$Z$2))</f>
        <v>0</v>
      </c>
      <c r="FP217">
        <f>IF($Z$3=0,0,IF(BL217&lt;=0,0,('LED Curve'!$D$19*(BL217/$Z$3)^3+'LED Curve'!$D$20*(BL217/$Z$3)^2+'LED Curve'!$D$21*(BL217/$Z$3)^1+'LED Curve'!$D$22)*$AE$3*$Z$3))</f>
        <v>0</v>
      </c>
      <c r="FQ217">
        <f>IF($Z$4=0,0,IF(BM217&lt;=0,0,('LED Curve'!$D$19*(BM217/$Z$4)^3+'LED Curve'!$D$20*(BM217/$Z$4)^2+'LED Curve'!$D$21*(BM217/$Z$4)^1+'LED Curve'!$D$22)*$AE$4*$Z$4))</f>
        <v>0</v>
      </c>
      <c r="FR217">
        <f>IF($Z$5=0,0,IF(BN217&lt;=0,0,('LED Curve'!$D$19*(BN217/$Z$5)^3+'LED Curve'!$D$20*(BN217/$Z$5)^2+'LED Curve'!$D$21*(BN217/$Z$5)^1+'LED Curve'!$D$22)*$AE$5*$Z$5))</f>
        <v>0</v>
      </c>
      <c r="FS217">
        <f>IF($Z$6=0,0,IF(BO217&lt;=0,0,('LED Curve'!$D$19*(BO217/$Z$6)^3+'LED Curve'!$D$20*(BO217/$Z$6)^2+'LED Curve'!$D$21*(BO217/$Z$6)^1+'LED Curve'!$D$22)*$AE$6*$Z$6))</f>
        <v>0</v>
      </c>
      <c r="FU217">
        <f>IF($W$2=0,0,IF(BQ217&lt;=0,0,('LED Curve'!$D$19*(BQ217/$W$2)^3+'LED Curve'!$D$20*(BQ217/$W$2)^2+'LED Curve'!$D$21*(BQ217/$W$2)^1+'LED Curve'!$D$22)*$AC$2*$W$2))</f>
        <v>576.46033558109855</v>
      </c>
      <c r="FV217">
        <f>IF($W$3=0,0,IF(BR217&lt;=0,0,('LED Curve'!$D$19*(BR217/$W$3)^3+'LED Curve'!$D$20*(BR217/$W$3)^2+'LED Curve'!$D$21*(BR217/$W$3)^1+'LED Curve'!$D$22)*$AC$3*$W$3))</f>
        <v>1441.1508389527464</v>
      </c>
      <c r="FW217">
        <f>IF($W$4=0,0,IF(BS217&lt;=0,0,('LED Curve'!$D$19*(BS217/$W$4)^3+'LED Curve'!$D$20*(BS217/$W$4)^2+'LED Curve'!$D$21*(BS217/$W$4)^1+'LED Curve'!$D$22)*$AC$4*$W$4))</f>
        <v>0</v>
      </c>
      <c r="FX217">
        <f>IF($W$5=0,0,IF(BT217&lt;=0,0,('LED Curve'!$D$19*(BT217/$W$5)^3+'LED Curve'!$D$20*(BT217/$W$5)^2+'LED Curve'!$D$21*(BT217/$W$5)^1+'LED Curve'!$D$22)*$AC$5*$W$5))</f>
        <v>0</v>
      </c>
      <c r="FY217">
        <f>IF($W$6=0,0,IF(BU217&lt;=0,0,('LED Curve'!$D$19*(BU217/$W$6)^3+'LED Curve'!$D$20*(BU217/$W$6)^2+'LED Curve'!$D$21*(BU217/$W$6)^1+'LED Curve'!$D$22)*$AC$6*$W$6))</f>
        <v>0</v>
      </c>
      <c r="FZ217">
        <f>IF($Z$2=0,0,IF(BV217&lt;=0,0,('LED Curve'!$D$19*(BV217/$Z$2)^3+'LED Curve'!$D$20*(BV217/$Z$2)^2+'LED Curve'!$D$21*(BV217/$Z$2)^1+'LED Curve'!$D$22)*$AE$2*$Z$2))</f>
        <v>0</v>
      </c>
      <c r="GA217">
        <f>IF($Z$3=0,0,IF(BW217&lt;=0,0,('LED Curve'!$D$19*(BW217/$Z$3)^3+'LED Curve'!$D$20*(BW217/$Z$3)^2+'LED Curve'!$D$21*(BW217/$Z$3)^1+'LED Curve'!$D$22)*$AE$3*$Z$3))</f>
        <v>0</v>
      </c>
      <c r="GB217">
        <f>IF($Z$4=0,0,IF(BX217&lt;=0,0,('LED Curve'!$D$19*(BX217/$Z$4)^3+'LED Curve'!$D$20*(BX217/$Z$4)^2+'LED Curve'!$D$21*(BX217/$Z$4)^1+'LED Curve'!$D$22)*$AE$4*$Z$4))</f>
        <v>0</v>
      </c>
      <c r="GC217">
        <f>IF($Z$5=0,0,IF(BY217&lt;=0,0,('LED Curve'!$D$19*(BY217/$Z$5)^3+'LED Curve'!$D$20*(BY217/$Z$5)^2+'LED Curve'!$D$21*(BY217/$Z$5)^1+'LED Curve'!$D$22)*$AE$5*$Z$5))</f>
        <v>0</v>
      </c>
      <c r="GD217">
        <f>IF($Z$6=0,0,IF(BZ217&lt;=0,0,('LED Curve'!$D$19*(BZ217/$Z$6)^3+'LED Curve'!$D$20*(BZ217/$Z$6)^2+'LED Curve'!$D$21*(BZ217/$Z$6)^1+'LED Curve'!$D$22)*$AE$6*$Z$6))</f>
        <v>0</v>
      </c>
      <c r="GF217">
        <f>IF($W$2=0,0,IF(CB217&lt;=0,0,('LED Curve'!$D$19*(CB217/$W$2)^3+'LED Curve'!$D$20*(CB217/$W$2)^2+'LED Curve'!$D$21*(CB217/$W$2)^1+'LED Curve'!$D$22)*$AC$2*$W$2))</f>
        <v>564.7245326722466</v>
      </c>
      <c r="GG217">
        <f>IF($W$3=0,0,IF(CC217&lt;=0,0,('LED Curve'!$D$19*(CC217/$W$3)^3+'LED Curve'!$D$20*(CC217/$W$3)^2+'LED Curve'!$D$21*(CC217/$W$3)^1+'LED Curve'!$D$22)*$AC$3*$W$3))</f>
        <v>1411.8113316806166</v>
      </c>
      <c r="GH217">
        <f>IF($W$4=0,0,IF(CD217&lt;=0,0,('LED Curve'!$D$19*(CD217/$W$4)^3+'LED Curve'!$D$20*(CD217/$W$4)^2+'LED Curve'!$D$21*(CD217/$W$4)^1+'LED Curve'!$D$22)*$AC$4*$W$4))</f>
        <v>0</v>
      </c>
      <c r="GI217">
        <f>IF($W$5=0,0,IF(CE217&lt;=0,0,('LED Curve'!$D$19*(CE217/$W$5)^3+'LED Curve'!$D$20*(CE217/$W$5)^2+'LED Curve'!$D$21*(CE217/$W$5)^1+'LED Curve'!$D$22)*$AC$5*$W$5))</f>
        <v>0</v>
      </c>
      <c r="GJ217">
        <f>IF($W$6=0,0,IF(CF217&lt;=0,0,('LED Curve'!$D$19*(CF217/$W$6)^3+'LED Curve'!$D$20*(CF217/$W$6)^2+'LED Curve'!$D$21*(CF217/$W$6)^1+'LED Curve'!$D$22)*$AC$6*$W$6))</f>
        <v>0</v>
      </c>
      <c r="GK217">
        <f>IF($Z$2=0,0,IF(CG217&lt;=0,0,('LED Curve'!$D$19*(CG217/$Z$2)^3+'LED Curve'!$D$20*(CG217/$Z$2)^2+'LED Curve'!$D$21*(CG217/$Z$2)^1+'LED Curve'!$D$22)*$AE$2*$Z$2))</f>
        <v>0</v>
      </c>
      <c r="GL217">
        <f>IF($Z$3=0,0,IF(CH217&lt;=0,0,('LED Curve'!$D$19*(CH217/$Z$3)^3+'LED Curve'!$D$20*(CH217/$Z$3)^2+'LED Curve'!$D$21*(CH217/$Z$3)^1+'LED Curve'!$D$22)*$AE$3*$Z$3))</f>
        <v>0</v>
      </c>
      <c r="GM217">
        <f>IF($Z$4=0,0,IF(CI217&lt;=0,0,('LED Curve'!$D$19*(CI217/$Z$4)^3+'LED Curve'!$D$20*(CI217/$Z$4)^2+'LED Curve'!$D$21*(CI217/$Z$4)^1+'LED Curve'!$D$22)*$AE$4*$Z$4))</f>
        <v>0</v>
      </c>
      <c r="GN217">
        <f>IF($Z$5=0,0,IF(CJ217&lt;=0,0,('LED Curve'!$D$19*(CJ217/$Z$5)^3+'LED Curve'!$D$20*(CJ217/$Z$5)^2+'LED Curve'!$D$21*(CJ217/$Z$5)^1+'LED Curve'!$D$22)*$AE$5*$Z$5))</f>
        <v>0</v>
      </c>
      <c r="GO217">
        <f>IF($Z$6=0,0,IF(CK217&lt;=0,0,('LED Curve'!$D$19*(CK217/$Z$6)^3+'LED Curve'!$D$20*(CK217/$Z$6)^2+'LED Curve'!$D$21*(CK217/$Z$6)^1+'LED Curve'!$D$22)*$AE$6*$Z$6))</f>
        <v>0</v>
      </c>
      <c r="GQ217">
        <f t="shared" si="450"/>
        <v>590.38270980284381</v>
      </c>
      <c r="GR217">
        <f t="shared" si="378"/>
        <v>0</v>
      </c>
      <c r="GS217">
        <f t="shared" si="451"/>
        <v>2017.6111745338449</v>
      </c>
      <c r="GT217">
        <f t="shared" si="379"/>
        <v>0</v>
      </c>
      <c r="GU217">
        <f t="shared" si="452"/>
        <v>1976.5358643528632</v>
      </c>
      <c r="GV217">
        <f t="shared" si="380"/>
        <v>0</v>
      </c>
    </row>
    <row r="218" spans="1:204" ht="16.899999999999999">
      <c r="A218">
        <v>207</v>
      </c>
      <c r="B218">
        <f t="shared" si="341"/>
        <v>6.7382812500000003E-3</v>
      </c>
      <c r="C218" s="50">
        <f t="shared" si="342"/>
        <v>85.007084743416186</v>
      </c>
      <c r="D218" s="50">
        <f t="shared" si="343"/>
        <v>94.60787193712909</v>
      </c>
      <c r="E218" s="50">
        <f t="shared" si="344"/>
        <v>104.20865913084199</v>
      </c>
      <c r="G218" s="52">
        <f t="shared" si="345"/>
        <v>1.3493188054510505</v>
      </c>
      <c r="H218" s="52">
        <f t="shared" si="346"/>
        <v>1.5017122529703029</v>
      </c>
      <c r="I218" s="52">
        <f t="shared" si="347"/>
        <v>1.6541057004895554</v>
      </c>
      <c r="J218" s="52">
        <f>IF(C218&lt;Calculation!D$19,0,G218)</f>
        <v>1.3493188054510505</v>
      </c>
      <c r="K218" s="52">
        <f>IF(D218&lt;Calculation!D$19,0,H218)</f>
        <v>1.5017122529703029</v>
      </c>
      <c r="L218" s="52">
        <f>IF(E218&lt;Calculation!D$19,0,I218)</f>
        <v>1.6541057004895554</v>
      </c>
      <c r="M218" s="52">
        <f>IF(IF(C218&lt;Calculation!D$19,0,C218*(R$3/(R$2+R$3)))&gt;0,$H$2*SIN(2*PI()*$E$2*B218)+$H$5,0)</f>
        <v>1.3657232999424231</v>
      </c>
      <c r="N218" s="52">
        <f>IF(IF(D218&lt;Calculation!D$19,0,D218*(R$3/(R$2+R$3)))&gt;0,$J$2*SIN(2*PI()*$E$2*B218)+$J$5,0)</f>
        <v>1.3239888407345655</v>
      </c>
      <c r="O218" s="52">
        <f>IF(IF(E218&lt;Calculation!D$19,0,E218*(R$3/(R$2+R$3)))&gt;0,$L$2*SIN(2*PI()*$E$2*B218)+$L$5,0)</f>
        <v>1.2888018071746046</v>
      </c>
      <c r="Q218" s="55">
        <f>(M218/Design!C$43)*10^3</f>
        <v>151.74703332693591</v>
      </c>
      <c r="R218" s="55">
        <f>(N218/Design!C$43)*10^3</f>
        <v>147.10987119272951</v>
      </c>
      <c r="S218" s="55">
        <f>(O218/Design!C$43)*10^3</f>
        <v>143.2002007971783</v>
      </c>
      <c r="U218" s="55">
        <f>(($H$2*SIN(2*PI()*$E$2*B218)+$H$5)/Design!C$43)*10^3</f>
        <v>151.74703332693591</v>
      </c>
      <c r="V218" s="55">
        <f>(($J$2*SIN(2*PI()*$E$2*B218)+$J$5)/Design!C$43)*10^3</f>
        <v>147.10987119272951</v>
      </c>
      <c r="W218" s="55">
        <f>(($L$2*SIN(2*PI()*$E$2*B218)+$L$5)/Design!C$43)*10^3</f>
        <v>143.2002007971783</v>
      </c>
      <c r="Y218" s="99">
        <f>IF(C218&lt;('LED Curve'!$D$14*(U218/$W$2)^3+'LED Curve'!$D$15*(U218/$W$2)^2+'LED Curve'!$D$16*(U218/$W$2)^1+'LED Curve'!$D$17)*$AC$2+((R$5-1)*Design!C$18),0,         ('LED Curve'!$D$14*(U218/$W$2)^3+'LED Curve'!$D$15*(U218/$W$2)^2+'LED Curve'!$D$16*(U218/$W$2)^1+'LED Curve'!$D$17)*$AC$2)</f>
        <v>25.536506845275937</v>
      </c>
      <c r="Z218" s="99">
        <f>IF(Y218=0,0,IF(C218&lt;Y218+('LED Curve'!$D$14*(U218/$W$3)^3+'LED Curve'!$D$15*(U218/$W$3)^2+'LED Curve'!$D$16*(U218/$W$3)^1+'LED Curve'!$D$17)*$AC$3+((R$5-2)*Design!C$18),0,         ('LED Curve'!$D$14*(U218/$W$3)^3+'LED Curve'!$D$15*(U218/$W$3)^2+'LED Curve'!$D$16*(U218/$W$3)^1+'LED Curve'!$D$17)*$AC$3))</f>
        <v>0</v>
      </c>
      <c r="AA218" s="99">
        <f>IF(Z218=0,0,IF(C218&lt;(SUM(Y218:Z218)+('LED Curve'!$D$14*(U218/$W$4)^3+'LED Curve'!$D$15*(U218/$W$4)^2+'LED Curve'!$D$16*(U218/$W$4)^1+'LED Curve'!$D$17)*$AC$4+((R$5-3)*Design!C$18)),0,         ('LED Curve'!$D$14*(U218/$W$4)^3+'LED Curve'!$D$15*(U218/$W$4)^2+'LED Curve'!$D$16*(U218/$W$4)^1+'LED Curve'!$D$17)*$AC$4))</f>
        <v>0</v>
      </c>
      <c r="AB218" s="99">
        <f>IF(AA218=0,0,IF(C218&lt;(SUM(Y218:AA218)+('LED Curve'!$D$14*(U218/$W$5)^3+'LED Curve'!$D$15*(U218/$W$5)^2+'LED Curve'!$D$16*(U218/$W$5)^1+'LED Curve'!$D$17)*$AC$5+((R$5-4)*Design!C$18)),0,         ('LED Curve'!$D$14*(U218/$W$5)^3+'LED Curve'!$D$15*(U218/$W$5)^2+'LED Curve'!$D$16*(U218/$W$5)^1+'LED Curve'!$D$17)*$AC$5))</f>
        <v>0</v>
      </c>
      <c r="AC218" s="99">
        <f>IF(AB218=0,0,IF(C218&lt;(SUM(Y218:AB218)+ ('LED Curve'!$D$14*(U218/$W$6)^3+'LED Curve'!$D$15*(U218/$W$6)^2+'LED Curve'!$D$16*(U218/$W$6)^1+'LED Curve'!$D$17)*$AC$6+((R$5-5)*Design!C$18)),0,         ('LED Curve'!$D$14*(U218/$W$6)^3+'LED Curve'!$D$15*(U218/$W$6)^2+'LED Curve'!$D$16*(U218/$W$6)^1+'LED Curve'!$D$17)*$AC$6))</f>
        <v>0</v>
      </c>
      <c r="AD218" s="99">
        <f>IF(AC218=0,0,IF(C218&lt;(SUM(Y218:AC218)+('LED Curve'!$D$14*(U218/$Z$2)^3+'LED Curve'!$D$15*(U218/$Z$2)^2+'LED Curve'!$D$16*(U218/$Z$2)^1+'LED Curve'!$D$17)*$AE$2+((R$5-6)*Design!C$18)),0,         ('LED Curve'!$D$14*(U218/$Z$2)^3+'LED Curve'!$D$15*(U218/$Z$2)^2+'LED Curve'!$D$16*(U218/$Z$2)^1+'LED Curve'!$D$17)*$AE$2))</f>
        <v>0</v>
      </c>
      <c r="AE218" s="99">
        <f>IF(AD218=0,0,IF(C218&lt;(SUM(Y218:AD218)+('LED Curve'!$D$14*(U218/$Z$3)^3+'LED Curve'!$D$15*(U218/$Z$3)^2+'LED Curve'!$D$16*(U218/$Z$3)^1+'LED Curve'!$D$17)*$AE$3+((R$5-7)*Design!C$18)),0,         ('LED Curve'!$D$14*(U218/$Z$3)^3+'LED Curve'!$D$15*(U218/$Z$3)^2+'LED Curve'!$D$16*(U218/$Z$3)^1+'LED Curve'!$D$17)*$AE$3))</f>
        <v>0</v>
      </c>
      <c r="AF218" s="99">
        <f>IF(AE218=0,0,IF(C218&lt;(SUM(Y218:AE218)+('LED Curve'!$D$14*(U218/$Z$4)^3+'LED Curve'!$D$15*(U218/$Z$4)^2+'LED Curve'!$D$16*(U218/$Z$4)^1+'LED Curve'!$D$17)*$AE$4+((R$5-8)*Design!C$18)),0,         ('LED Curve'!$D$14*(U218/$Z$4)^3+'LED Curve'!$D$15*(U218/$Z$4)^2+'LED Curve'!$D$16*(U218/$Z$4)^1+'LED Curve'!$D$17)*$AE$4))</f>
        <v>0</v>
      </c>
      <c r="AG218" s="99">
        <f>IF(AF218=0,0,IF(C218&lt;(SUM(Y218:AF218)+('LED Curve'!$D$14*(U218/$Z$5)^3+'LED Curve'!$D$15*(U218/$Z$5)^2+'LED Curve'!$D$16*(U218/$Z$5)^1+'LED Curve'!$D$17)*$AE$5+((R$5-9)*Design!C$18)),0,         ('LED Curve'!$D$14*(U218/$Z$5)^3+'LED Curve'!$D$15*(U218/$Z$5)^2+'LED Curve'!$D$16*(U218/$Z$5)^1+'LED Curve'!$D$17)*$AE$5))</f>
        <v>0</v>
      </c>
      <c r="AH218" s="99">
        <f>IF(AG218=0,0,IF(C218&lt;(SUM(Y218:AG218)+('LED Curve'!$D$14*(U218/$Z$6)^3+'LED Curve'!$D$15*(U218/$Z$6)^2+'LED Curve'!$D$16*(U218/$Z$6)^1+'LED Curve'!$D$17)*$AE$6+((R$5-10)*Design!C$18)),0,         ('LED Curve'!$D$14*(U218/$Z$6)^3+'LED Curve'!$D$15*(U218/$Z$6)^2+'LED Curve'!$D$16*(U218/$Z$6)^1+'LED Curve'!$D$17)*$AE$6))</f>
        <v>0</v>
      </c>
      <c r="AI218">
        <f t="shared" si="381"/>
        <v>25.536506845275937</v>
      </c>
      <c r="AJ218" s="57">
        <f>IF(D218&lt;('LED Curve'!$D$14*(V218/$W$2)^3+'LED Curve'!$D$15*(V218/$W$2)^2+'LED Curve'!$D$16*(V218/$W$2)^1+'LED Curve'!$D$17)*$AC$2+((R$5-1)*Design!C$18),0,         ('LED Curve'!$D$14*(V218/$W$2)^3+'LED Curve'!$D$15*(V218/$W$2)^2+'LED Curve'!$D$16*(V218/$W$2)^1+'LED Curve'!$D$17)*$AC$2)</f>
        <v>25.432455380548493</v>
      </c>
      <c r="AK218" s="57">
        <f>IF(AJ218=0,0,IF(D218&lt;AJ218+('LED Curve'!$D$14*(V218/$W$3)^3+'LED Curve'!$D$15*(V218/$W$3)^2+'LED Curve'!$D$16*(V218/$W$3)^1+'LED Curve'!$D$17)*$AC$3+((R$5-1)*Design!C$18),0,         ('LED Curve'!$D$14*(V218/$W$3)^3+'LED Curve'!$D$15*(V218/$W$3)^2+'LED Curve'!$D$16*(V218/$W$3)^1+'LED Curve'!$D$17)*$AC$3))</f>
        <v>63.581138451371231</v>
      </c>
      <c r="AL218" s="57">
        <f>IF(AK218=0,0,IF(D218&lt;(SUM(AJ218:AK218)+('LED Curve'!$D$14*(V218/$W$4)^3+'LED Curve'!$D$15*(V218/$W$4)^2+'LED Curve'!$D$16*(V218/$W$4)^1+'LED Curve'!$D$17)*$AC$4+((R$5-1)*Design!C$18)),0,         ('LED Curve'!$D$14*(V218/$W$4)^3+'LED Curve'!$D$15*(V218/$W$4)^2+'LED Curve'!$D$16*(V218/$W$4)^1+'LED Curve'!$D$17)*$AC$4))</f>
        <v>0</v>
      </c>
      <c r="AM218" s="57">
        <f>IF(AL218=0,0,IF(D218&lt;(SUM(AJ218:AL218)+('LED Curve'!$D$14*(V218/$W$5)^3+'LED Curve'!$D$15*(V218/$W$5)^2+'LED Curve'!$D$16*(V218/$W$5)^1+'LED Curve'!$D$17)*$AC$5+((R$5-1)*Design!C$18)),0,         ('LED Curve'!$D$14*(V218/$W$5)^3+'LED Curve'!$D$15*(V218/$W$5)^2+'LED Curve'!$D$16*(V218/$W$5)^1+'LED Curve'!$D$17)*$AC$5))</f>
        <v>0</v>
      </c>
      <c r="AN218" s="57">
        <f>IF(AM218=0,0,IF(D218&lt;(SUM(AJ218:AM218)+ ('LED Curve'!$D$14*(V218/$W$6)^3+'LED Curve'!$D$15*(V218/$W$6)^2+'LED Curve'!$D$16*(V218/$W$6)^1+'LED Curve'!$D$17)*$AC$6+((R$5-1)*Design!C$18)),0,         ('LED Curve'!$D$14*(V218/$W$6)^3+'LED Curve'!$D$15*(V218/$W$6)^2+'LED Curve'!$D$16*(V218/$W$6)^1+'LED Curve'!$D$17)*$AC$6))</f>
        <v>0</v>
      </c>
      <c r="AO218" s="57">
        <f>IF(AN218=0,0,IF(D218&lt;(SUM(AJ218:AN218)+('LED Curve'!$D$14*(V218/$Z$2)^3+'LED Curve'!$D$15*(V218/$Z$2)^2+'LED Curve'!$D$16*(V218/$Z$2)^1+'LED Curve'!$D$17)*$AE$2+((R$5-1)*Design!C$18)),0,         ('LED Curve'!$D$14*(V218/$Z$2)^3+'LED Curve'!$D$15*(V218/$Z$2)^2+'LED Curve'!$D$16*(V218/$Z$2)^1+'LED Curve'!$D$17)*$AE$2))</f>
        <v>0</v>
      </c>
      <c r="AP218" s="57">
        <f>IF(AO218=0,0,IF(D218&lt;(SUM(AJ218:AO218)+('LED Curve'!$D$14*(V218/$Z$3)^3+'LED Curve'!$D$15*(V218/$Z$3)^2+'LED Curve'!$D$16*(V218/$Z$3)^1+'LED Curve'!$D$17)*$AE$3+((R$5-1)*Design!C$18)),0,         ('LED Curve'!$D$14*(V218/$Z$3)^3+'LED Curve'!$D$15*(V218/$Z$3)^2+'LED Curve'!$D$16*(V218/$Z$3)^1+'LED Curve'!$D$17)*$AE$3))</f>
        <v>0</v>
      </c>
      <c r="AQ218" s="57">
        <f>IF(AP218=0,0,IF(D218&lt;(SUM(AJ218:AP218)+('LED Curve'!$D$14*(V218/$Z$4)^3+'LED Curve'!$D$15*(V218/$Z$4)^2+'LED Curve'!$D$16*(V218/$Z$4)^1+'LED Curve'!$D$17)*$AE$4+((R$5-1)*Design!C$18)),0,         ('LED Curve'!$D$14*(V218/$Z$4)^3+'LED Curve'!$D$15*(V218/$Z$4)^2+'LED Curve'!$D$16*(V218/$Z$4)^1+'LED Curve'!$D$17)*$AE$4))</f>
        <v>0</v>
      </c>
      <c r="AR218" s="57">
        <f>IF(AQ218=0,0,IF(D218&lt;(SUM(AJ218:AQ218)+('LED Curve'!$D$14*(V218/$Z$5)^3+'LED Curve'!$D$15*(V218/$Z$5)^2+'LED Curve'!$D$16*(V218/$Z$5)^1+'LED Curve'!$D$17)*$AE$5+((R$5-1)*Design!C$18)),0,         ('LED Curve'!$D$14*(V218/$Z$5)^3+'LED Curve'!$D$15*(V218/$Z$5)^2+'LED Curve'!$D$16*(V218/$Z$5)^1+'LED Curve'!$D$17)*$AE$5))</f>
        <v>0</v>
      </c>
      <c r="AS218" s="57">
        <f>IF(AR218=0,0,IF(D218&lt;(SUM(AJ218:AR218)+('LED Curve'!$D$14*(V218/$Z$6)^3+'LED Curve'!$D$15*(V218/$Z$6)^2+'LED Curve'!$D$16*(V218/$Z$6)^1+'LED Curve'!$D$17)*$AE$6+((R$5-1)*Design!C$18)),0,         ('LED Curve'!$D$14*(V218/$Z$6)^3+'LED Curve'!$D$15*(V218/$Z$6)^2+'LED Curve'!$D$16*(V218/$Z$6)^1+'LED Curve'!$D$17)*$AE$6))</f>
        <v>0</v>
      </c>
      <c r="AU218" s="59">
        <f>IF(E218&lt;('LED Curve'!$D$14*(W218/$W$2)^3+'LED Curve'!$D$15*(W218/$W$2)^2+'LED Curve'!$D$16*(W218/$W$2)^1+'LED Curve'!$D$17)*$AC$2+((R$5-1)*Design!C$18),0,         ('LED Curve'!$D$14*(W218/$W$2)^3+'LED Curve'!$D$15*(W218/$W$2)^2+'LED Curve'!$D$16*(W218/$W$2)^1+'LED Curve'!$D$17)*$AC$2)</f>
        <v>25.343010105051327</v>
      </c>
      <c r="AV218" s="59">
        <f>IF(AU218=0,0,IF(E218&lt;AU218+('LED Curve'!$D$14*(W218/$W$3)^3+'LED Curve'!$D$15*(W218/$W$3)^2+'LED Curve'!$D$16*(W218/$W$3)^1+'LED Curve'!$D$17)*$AC$3+((R$5-2)*Design!C$18),0,         ('LED Curve'!$D$14*(W218/$W$3)^3+'LED Curve'!$D$15*(W218/$W$3)^2+'LED Curve'!$D$16*(W218/$W$3)^1+'LED Curve'!$D$17)*$AC$3))</f>
        <v>63.357525262628315</v>
      </c>
      <c r="AW218" s="59">
        <f>IF(AV218=0,0,IF(E218&lt;(SUM(AU218:AV218)+('LED Curve'!$D$14*(W218/$W$4)^3+'LED Curve'!$D$15*(W218/$W$4)^2+'LED Curve'!$D$16*(W218/$W$4)^1+'LED Curve'!$D$17)*$AC$4+((R$5-3)*Design!C$18)),0,         ('LED Curve'!$D$14*(W218/$W$4)^3+'LED Curve'!$D$15*(W218/$W$4)^2+'LED Curve'!$D$16*(W218/$W$4)^1+'LED Curve'!$D$17)*$AC$4))</f>
        <v>0</v>
      </c>
      <c r="AX218" s="59">
        <f>IF(AW218=0,0,IF(E218&lt;(SUM(AU218:AW218)+('LED Curve'!$D$14*(W218/$W$5)^3+'LED Curve'!$D$15*(W218/$W$5)^2+'LED Curve'!$D$16*(W218/$W$5)^1+'LED Curve'!$D$17)*$AC$5+((R$5-4)*Design!C$18)),0,         ('LED Curve'!$D$14*(W218/$W$5)^3+'LED Curve'!$D$15*(W218/$W$5)^2+'LED Curve'!$D$16*(W218/$W$5)^1+'LED Curve'!$D$17)*$AC$5))</f>
        <v>0</v>
      </c>
      <c r="AY218" s="59">
        <f>IF(AX218=0,0,IF(E218&lt;(SUM(AU218:AX218)+ ('LED Curve'!$D$14*(W218/$W$6)^3+'LED Curve'!$D$15*(W218/$W$6)^2+'LED Curve'!$D$16*(W218/$W$6)^1+'LED Curve'!$D$17)*$AC$6+((R$5-5)*Design!C$18)),0,         ('LED Curve'!$D$14*(W218/$W$6)^3+'LED Curve'!$D$15*(W218/$W$6)^2+'LED Curve'!$D$16*(W218/$W$6)^1+'LED Curve'!$D$17)*$AC$6))</f>
        <v>0</v>
      </c>
      <c r="AZ218" s="59">
        <f>IF(AY218=0,0,IF(E218&lt;(SUM(AU218:AY218)+('LED Curve'!$D$14*(W218/$Z$2)^3+'LED Curve'!$D$15*(W218/$Z$2)^2+'LED Curve'!$D$16*(W218/$Z$2)^1+'LED Curve'!$D$17)*$AE$2+((R$5-6)*Design!C$18)),0,         ('LED Curve'!$D$14*(W218/$Z$2)^3+'LED Curve'!$D$15*(W218/$Z$2)^2+'LED Curve'!$D$16*(W218/$Z$2)^1+'LED Curve'!$D$17)*$AE$2))</f>
        <v>0</v>
      </c>
      <c r="BA218" s="59">
        <f>IF(AZ218=0,0,IF(E218&lt;(SUM(AU218:AZ218)+('LED Curve'!$D$14*(W218/$Z$3)^3+'LED Curve'!$D$15*(W218/$Z$3)^2+'LED Curve'!$D$16*(W218/$Z$3)^1+'LED Curve'!$D$17)*$AE$3+((R$5-7)*Design!C$18)),0,         ('LED Curve'!$D$14*(W218/$Z$3)^3+'LED Curve'!$D$15*(W218/$Z$3)^2+'LED Curve'!$D$16*(W218/$Z$3)^1+'LED Curve'!$D$17)*$AE$3))</f>
        <v>0</v>
      </c>
      <c r="BB218" s="59">
        <f>IF(BA218=0,0,IF(E218&lt;(SUM(AU218:BA218)+('LED Curve'!$D$14*(W218/$Z$4)^3+'LED Curve'!$D$15*(W218/$Z$4)^2+'LED Curve'!$D$16*(W218/$Z$4)^1+'LED Curve'!$D$17)*$AE$4+((R$5-8)*Design!C$18)),0,         ('LED Curve'!$D$14*(W218/$Z$4)^3+'LED Curve'!$D$15*(W218/$Z$4)^2+'LED Curve'!$D$16*(W218/$Z$4)^1+'LED Curve'!$D$17)*$AE$4))</f>
        <v>0</v>
      </c>
      <c r="BC218" s="59">
        <f>IF(BB218=0,0,IF(E218&lt;(SUM(AU218:BB218)+('LED Curve'!$D$14*(W218/$Z$5)^3+'LED Curve'!$D$15*(W218/$Z$5)^2+'LED Curve'!$D$16*(W218/$Z$5)^1+'LED Curve'!$D$17)*$AE$5+((R$5-9)*Design!C$18)),0,         ('LED Curve'!$D$14*(W218/$Z$5)^3+'LED Curve'!$D$15*(W218/$Z$5)^2+'LED Curve'!$D$16*(W218/$Z$5)^1+'LED Curve'!$D$17)*$AE$5))</f>
        <v>0</v>
      </c>
      <c r="BD218" s="59">
        <f>IF(BC218=0,0,IF(E218&lt;(SUM(AU218:BC218)+('LED Curve'!$D$14*(W218/$Z$6)^3+'LED Curve'!$D$15*(W218/$Z$6)^2+'LED Curve'!$D$16*(W218/$Z$6)^1+'LED Curve'!$D$17)*$AE$6+((R$5-10)*Design!C$18)),0,         ('LED Curve'!$D$14*(W218/$Z$6)^3+'LED Curve'!$D$15*(W218/$Z$6)^2+'LED Curve'!$D$16*(W218/$Z$6)^1+'LED Curve'!$D$17)*$AE$6))</f>
        <v>0</v>
      </c>
      <c r="BE218">
        <f t="shared" si="382"/>
        <v>88.700535367679635</v>
      </c>
      <c r="BF218" s="64">
        <f t="shared" si="348"/>
        <v>151.74703332693591</v>
      </c>
      <c r="BG218" s="64">
        <f t="shared" si="349"/>
        <v>0</v>
      </c>
      <c r="BH218" s="64">
        <f t="shared" si="350"/>
        <v>0</v>
      </c>
      <c r="BI218" s="64">
        <f t="shared" si="351"/>
        <v>0</v>
      </c>
      <c r="BJ218" s="64">
        <f t="shared" si="352"/>
        <v>0</v>
      </c>
      <c r="BK218" s="64">
        <f t="shared" si="353"/>
        <v>0</v>
      </c>
      <c r="BL218" s="64">
        <f t="shared" si="354"/>
        <v>0</v>
      </c>
      <c r="BM218" s="64">
        <f t="shared" si="355"/>
        <v>0</v>
      </c>
      <c r="BN218" s="64">
        <f t="shared" si="356"/>
        <v>0</v>
      </c>
      <c r="BO218" s="64">
        <f t="shared" si="357"/>
        <v>0</v>
      </c>
      <c r="BQ218" s="67">
        <f t="shared" si="358"/>
        <v>147.10987119272951</v>
      </c>
      <c r="BR218" s="67">
        <f t="shared" si="359"/>
        <v>147.10987119272951</v>
      </c>
      <c r="BS218" s="67">
        <f t="shared" si="360"/>
        <v>0</v>
      </c>
      <c r="BT218" s="67">
        <f t="shared" si="361"/>
        <v>0</v>
      </c>
      <c r="BU218" s="67">
        <f t="shared" si="362"/>
        <v>0</v>
      </c>
      <c r="BV218" s="67">
        <f t="shared" si="363"/>
        <v>0</v>
      </c>
      <c r="BW218" s="67">
        <f t="shared" si="364"/>
        <v>0</v>
      </c>
      <c r="BX218" s="67">
        <f t="shared" si="365"/>
        <v>0</v>
      </c>
      <c r="BY218" s="67">
        <f t="shared" si="366"/>
        <v>0</v>
      </c>
      <c r="BZ218" s="67">
        <f t="shared" si="367"/>
        <v>0</v>
      </c>
      <c r="CB218" s="70">
        <f t="shared" si="368"/>
        <v>143.2002007971783</v>
      </c>
      <c r="CC218" s="70">
        <f t="shared" si="369"/>
        <v>143.2002007971783</v>
      </c>
      <c r="CD218" s="70">
        <f t="shared" si="370"/>
        <v>0</v>
      </c>
      <c r="CE218" s="70">
        <f t="shared" si="371"/>
        <v>0</v>
      </c>
      <c r="CF218" s="70">
        <f t="shared" si="372"/>
        <v>0</v>
      </c>
      <c r="CG218" s="70">
        <f t="shared" si="373"/>
        <v>0</v>
      </c>
      <c r="CH218" s="70">
        <f t="shared" si="374"/>
        <v>0</v>
      </c>
      <c r="CI218" s="70">
        <f t="shared" si="375"/>
        <v>0</v>
      </c>
      <c r="CJ218" s="70">
        <f t="shared" si="376"/>
        <v>0</v>
      </c>
      <c r="CK218" s="70">
        <f t="shared" si="377"/>
        <v>0</v>
      </c>
      <c r="CL218">
        <f t="shared" si="383"/>
        <v>286.40040159435659</v>
      </c>
      <c r="CM218" s="64">
        <f t="shared" si="384"/>
        <v>151.74703332693591</v>
      </c>
      <c r="CN218" s="64">
        <f t="shared" si="385"/>
        <v>0</v>
      </c>
      <c r="CO218" s="64">
        <f t="shared" si="386"/>
        <v>0</v>
      </c>
      <c r="CP218" s="64">
        <f t="shared" si="387"/>
        <v>0</v>
      </c>
      <c r="CQ218" s="64">
        <f t="shared" si="388"/>
        <v>0</v>
      </c>
      <c r="CR218" s="64">
        <f t="shared" si="389"/>
        <v>0</v>
      </c>
      <c r="CS218" s="64">
        <f t="shared" si="390"/>
        <v>0</v>
      </c>
      <c r="CT218" s="64">
        <f t="shared" si="391"/>
        <v>0</v>
      </c>
      <c r="CU218" s="64">
        <f t="shared" si="392"/>
        <v>0</v>
      </c>
      <c r="CV218" s="64">
        <f t="shared" si="393"/>
        <v>0</v>
      </c>
      <c r="CX218" s="103">
        <f t="shared" si="394"/>
        <v>147.10987119272951</v>
      </c>
      <c r="CY218" s="103">
        <f t="shared" si="395"/>
        <v>147.10987119272951</v>
      </c>
      <c r="CZ218" s="103">
        <f t="shared" si="396"/>
        <v>0</v>
      </c>
      <c r="DA218" s="103">
        <f t="shared" si="397"/>
        <v>0</v>
      </c>
      <c r="DB218" s="103">
        <f t="shared" si="398"/>
        <v>0</v>
      </c>
      <c r="DC218" s="103">
        <f t="shared" si="399"/>
        <v>0</v>
      </c>
      <c r="DD218" s="103">
        <f t="shared" si="400"/>
        <v>0</v>
      </c>
      <c r="DE218" s="103">
        <f t="shared" si="401"/>
        <v>0</v>
      </c>
      <c r="DF218" s="103">
        <f t="shared" si="402"/>
        <v>0</v>
      </c>
      <c r="DG218" s="103">
        <f t="shared" si="403"/>
        <v>0</v>
      </c>
      <c r="DI218" s="70">
        <f t="shared" si="404"/>
        <v>143.2002007971783</v>
      </c>
      <c r="DJ218" s="70">
        <f t="shared" si="405"/>
        <v>143.2002007971783</v>
      </c>
      <c r="DK218" s="70">
        <f t="shared" si="406"/>
        <v>0</v>
      </c>
      <c r="DL218" s="70">
        <f t="shared" si="407"/>
        <v>0</v>
      </c>
      <c r="DM218" s="70">
        <f t="shared" si="408"/>
        <v>0</v>
      </c>
      <c r="DN218" s="70">
        <f t="shared" si="409"/>
        <v>0</v>
      </c>
      <c r="DO218" s="70">
        <f t="shared" si="410"/>
        <v>0</v>
      </c>
      <c r="DP218" s="70">
        <f t="shared" si="411"/>
        <v>0</v>
      </c>
      <c r="DQ218" s="70">
        <f t="shared" si="412"/>
        <v>0</v>
      </c>
      <c r="DR218" s="70">
        <f t="shared" si="413"/>
        <v>0</v>
      </c>
      <c r="DT218">
        <f t="shared" si="414"/>
        <v>12.899572921584841</v>
      </c>
      <c r="DU218">
        <f t="shared" si="415"/>
        <v>13.91775185448931</v>
      </c>
      <c r="DV218">
        <f t="shared" si="416"/>
        <v>14.922700912341281</v>
      </c>
      <c r="DX218">
        <f t="shared" si="417"/>
        <v>1.8037600923766144</v>
      </c>
      <c r="DY218">
        <f t="shared" si="418"/>
        <v>1.8180549030559165</v>
      </c>
      <c r="DZ218">
        <f t="shared" si="419"/>
        <v>1.8350474190625845</v>
      </c>
      <c r="EB218">
        <f t="shared" si="420"/>
        <v>3.8750891553036144</v>
      </c>
      <c r="EC218">
        <f t="shared" si="421"/>
        <v>0</v>
      </c>
      <c r="ED218">
        <f t="shared" si="422"/>
        <v>0</v>
      </c>
      <c r="EE218">
        <f t="shared" si="423"/>
        <v>0</v>
      </c>
      <c r="EF218">
        <f t="shared" si="424"/>
        <v>0</v>
      </c>
      <c r="EG218">
        <f t="shared" si="425"/>
        <v>0</v>
      </c>
      <c r="EH218">
        <f t="shared" si="426"/>
        <v>0</v>
      </c>
      <c r="EI218">
        <f t="shared" si="427"/>
        <v>0</v>
      </c>
      <c r="EJ218">
        <f t="shared" si="428"/>
        <v>0</v>
      </c>
      <c r="EK218">
        <f t="shared" si="429"/>
        <v>0</v>
      </c>
      <c r="EM218">
        <f t="shared" si="430"/>
        <v>3.7413652351473297</v>
      </c>
      <c r="EN218">
        <f t="shared" si="431"/>
        <v>9.3534130878683222</v>
      </c>
      <c r="EO218">
        <f t="shared" si="432"/>
        <v>0</v>
      </c>
      <c r="EP218">
        <f t="shared" si="433"/>
        <v>0</v>
      </c>
      <c r="EQ218">
        <f t="shared" si="434"/>
        <v>0</v>
      </c>
      <c r="ER218">
        <f t="shared" si="435"/>
        <v>0</v>
      </c>
      <c r="ES218">
        <f t="shared" si="436"/>
        <v>0</v>
      </c>
      <c r="ET218">
        <f t="shared" si="437"/>
        <v>0</v>
      </c>
      <c r="EU218">
        <f t="shared" si="438"/>
        <v>0</v>
      </c>
      <c r="EV218">
        <f t="shared" si="439"/>
        <v>0</v>
      </c>
      <c r="EX218">
        <f t="shared" si="440"/>
        <v>3.6291241358482691</v>
      </c>
      <c r="EY218">
        <f t="shared" si="441"/>
        <v>9.0728103396206716</v>
      </c>
      <c r="EZ218">
        <f t="shared" si="442"/>
        <v>0</v>
      </c>
      <c r="FA218">
        <f t="shared" si="443"/>
        <v>0</v>
      </c>
      <c r="FB218">
        <f t="shared" si="444"/>
        <v>0</v>
      </c>
      <c r="FC218">
        <f t="shared" si="445"/>
        <v>0</v>
      </c>
      <c r="FD218">
        <f t="shared" si="446"/>
        <v>0</v>
      </c>
      <c r="FE218">
        <f t="shared" si="447"/>
        <v>0</v>
      </c>
      <c r="FF218">
        <f t="shared" si="448"/>
        <v>0</v>
      </c>
      <c r="FG218">
        <f t="shared" si="449"/>
        <v>0</v>
      </c>
      <c r="FJ218">
        <f>IF($W$2=0,0,IF(BF218&lt;=0,0,('LED Curve'!$D$19*(BF218/$W$2)^3+'LED Curve'!$D$20*(BF218/$W$2)^2+'LED Curve'!$D$21*(BF218/$W$2)^1+'LED Curve'!$D$22)*$AC$2*$W$2))</f>
        <v>581.68964233408872</v>
      </c>
      <c r="FK218">
        <f>IF($W$3=0,0,IF(BG218&lt;=0,0,('LED Curve'!$D$19*(BG218/$W$3)^3+'LED Curve'!$D$20*(BG218/$W$3)^2+'LED Curve'!$D$21*(BG218/$W$3)^1+'LED Curve'!$D$22)*$AC$3*$W$3))</f>
        <v>0</v>
      </c>
      <c r="FL218">
        <f>IF($W$4=0,0,IF(BH218&lt;=0,0,('LED Curve'!$D$19*(BH218/$W$4)^3+'LED Curve'!$D$20*(BH218/$W$4)^2+'LED Curve'!$D$21*(BH218/$W$4)^1+'LED Curve'!$D$22)*$AC$4*$W$4))</f>
        <v>0</v>
      </c>
      <c r="FM218">
        <f>IF($W$5=0,0,IF(BI218&lt;=0,0,('LED Curve'!$D$19*(BI218/$W$5)^3+'LED Curve'!$D$20*(BI218/$W$5)^2+'LED Curve'!$D$21*(BI218/$W$5)^1+'LED Curve'!$D$22)*$AC$5*$W$5))</f>
        <v>0</v>
      </c>
      <c r="FN218">
        <f>IF($W$6=0,0,IF(BJ218&lt;=0,0,('LED Curve'!$D$19*(BJ218/$W$6)^3+'LED Curve'!$D$20*(BJ218/$W$6)^2+'LED Curve'!$D$21*(BJ218/$W$6)^1+'LED Curve'!$D$22)*$AC$6*$W$6))</f>
        <v>0</v>
      </c>
      <c r="FO218">
        <f>IF($Z$2=0,0,IF(BK218&lt;=0,0,('LED Curve'!$D$19*(BK218/$Z$2)^3+'LED Curve'!$D$20*(BK218/$Z$2)^2+'LED Curve'!$D$21*(BK218/$Z$2)^1+'LED Curve'!$D$22)*$AE$2*$Z$2))</f>
        <v>0</v>
      </c>
      <c r="FP218">
        <f>IF($Z$3=0,0,IF(BL218&lt;=0,0,('LED Curve'!$D$19*(BL218/$Z$3)^3+'LED Curve'!$D$20*(BL218/$Z$3)^2+'LED Curve'!$D$21*(BL218/$Z$3)^1+'LED Curve'!$D$22)*$AE$3*$Z$3))</f>
        <v>0</v>
      </c>
      <c r="FQ218">
        <f>IF($Z$4=0,0,IF(BM218&lt;=0,0,('LED Curve'!$D$19*(BM218/$Z$4)^3+'LED Curve'!$D$20*(BM218/$Z$4)^2+'LED Curve'!$D$21*(BM218/$Z$4)^1+'LED Curve'!$D$22)*$AE$4*$Z$4))</f>
        <v>0</v>
      </c>
      <c r="FR218">
        <f>IF($Z$5=0,0,IF(BN218&lt;=0,0,('LED Curve'!$D$19*(BN218/$Z$5)^3+'LED Curve'!$D$20*(BN218/$Z$5)^2+'LED Curve'!$D$21*(BN218/$Z$5)^1+'LED Curve'!$D$22)*$AE$5*$Z$5))</f>
        <v>0</v>
      </c>
      <c r="FS218">
        <f>IF($Z$6=0,0,IF(BO218&lt;=0,0,('LED Curve'!$D$19*(BO218/$Z$6)^3+'LED Curve'!$D$20*(BO218/$Z$6)^2+'LED Curve'!$D$21*(BO218/$Z$6)^1+'LED Curve'!$D$22)*$AE$6*$Z$6))</f>
        <v>0</v>
      </c>
      <c r="FU218">
        <f>IF($W$2=0,0,IF(BQ218&lt;=0,0,('LED Curve'!$D$19*(BQ218/$W$2)^3+'LED Curve'!$D$20*(BQ218/$W$2)^2+'LED Curve'!$D$21*(BQ218/$W$2)^1+'LED Curve'!$D$22)*$AC$2*$W$2))</f>
        <v>566.65988584153263</v>
      </c>
      <c r="FV218">
        <f>IF($W$3=0,0,IF(BR218&lt;=0,0,('LED Curve'!$D$19*(BR218/$W$3)^3+'LED Curve'!$D$20*(BR218/$W$3)^2+'LED Curve'!$D$21*(BR218/$W$3)^1+'LED Curve'!$D$22)*$AC$3*$W$3))</f>
        <v>1416.6497146038316</v>
      </c>
      <c r="FW218">
        <f>IF($W$4=0,0,IF(BS218&lt;=0,0,('LED Curve'!$D$19*(BS218/$W$4)^3+'LED Curve'!$D$20*(BS218/$W$4)^2+'LED Curve'!$D$21*(BS218/$W$4)^1+'LED Curve'!$D$22)*$AC$4*$W$4))</f>
        <v>0</v>
      </c>
      <c r="FX218">
        <f>IF($W$5=0,0,IF(BT218&lt;=0,0,('LED Curve'!$D$19*(BT218/$W$5)^3+'LED Curve'!$D$20*(BT218/$W$5)^2+'LED Curve'!$D$21*(BT218/$W$5)^1+'LED Curve'!$D$22)*$AC$5*$W$5))</f>
        <v>0</v>
      </c>
      <c r="FY218">
        <f>IF($W$6=0,0,IF(BU218&lt;=0,0,('LED Curve'!$D$19*(BU218/$W$6)^3+'LED Curve'!$D$20*(BU218/$W$6)^2+'LED Curve'!$D$21*(BU218/$W$6)^1+'LED Curve'!$D$22)*$AC$6*$W$6))</f>
        <v>0</v>
      </c>
      <c r="FZ218">
        <f>IF($Z$2=0,0,IF(BV218&lt;=0,0,('LED Curve'!$D$19*(BV218/$Z$2)^3+'LED Curve'!$D$20*(BV218/$Z$2)^2+'LED Curve'!$D$21*(BV218/$Z$2)^1+'LED Curve'!$D$22)*$AE$2*$Z$2))</f>
        <v>0</v>
      </c>
      <c r="GA218">
        <f>IF($Z$3=0,0,IF(BW218&lt;=0,0,('LED Curve'!$D$19*(BW218/$Z$3)^3+'LED Curve'!$D$20*(BW218/$Z$3)^2+'LED Curve'!$D$21*(BW218/$Z$3)^1+'LED Curve'!$D$22)*$AE$3*$Z$3))</f>
        <v>0</v>
      </c>
      <c r="GB218">
        <f>IF($Z$4=0,0,IF(BX218&lt;=0,0,('LED Curve'!$D$19*(BX218/$Z$4)^3+'LED Curve'!$D$20*(BX218/$Z$4)^2+'LED Curve'!$D$21*(BX218/$Z$4)^1+'LED Curve'!$D$22)*$AE$4*$Z$4))</f>
        <v>0</v>
      </c>
      <c r="GC218">
        <f>IF($Z$5=0,0,IF(BY218&lt;=0,0,('LED Curve'!$D$19*(BY218/$Z$5)^3+'LED Curve'!$D$20*(BY218/$Z$5)^2+'LED Curve'!$D$21*(BY218/$Z$5)^1+'LED Curve'!$D$22)*$AE$5*$Z$5))</f>
        <v>0</v>
      </c>
      <c r="GD218">
        <f>IF($Z$6=0,0,IF(BZ218&lt;=0,0,('LED Curve'!$D$19*(BZ218/$Z$6)^3+'LED Curve'!$D$20*(BZ218/$Z$6)^2+'LED Curve'!$D$21*(BZ218/$Z$6)^1+'LED Curve'!$D$22)*$AE$6*$Z$6))</f>
        <v>0</v>
      </c>
      <c r="GF218">
        <f>IF($W$2=0,0,IF(CB218&lt;=0,0,('LED Curve'!$D$19*(CB218/$W$2)^3+'LED Curve'!$D$20*(CB218/$W$2)^2+'LED Curve'!$D$21*(CB218/$W$2)^1+'LED Curve'!$D$22)*$AC$2*$W$2))</f>
        <v>553.81594298174309</v>
      </c>
      <c r="GG218">
        <f>IF($W$3=0,0,IF(CC218&lt;=0,0,('LED Curve'!$D$19*(CC218/$W$3)^3+'LED Curve'!$D$20*(CC218/$W$3)^2+'LED Curve'!$D$21*(CC218/$W$3)^1+'LED Curve'!$D$22)*$AC$3*$W$3))</f>
        <v>1384.5398574543578</v>
      </c>
      <c r="GH218">
        <f>IF($W$4=0,0,IF(CD218&lt;=0,0,('LED Curve'!$D$19*(CD218/$W$4)^3+'LED Curve'!$D$20*(CD218/$W$4)^2+'LED Curve'!$D$21*(CD218/$W$4)^1+'LED Curve'!$D$22)*$AC$4*$W$4))</f>
        <v>0</v>
      </c>
      <c r="GI218">
        <f>IF($W$5=0,0,IF(CE218&lt;=0,0,('LED Curve'!$D$19*(CE218/$W$5)^3+'LED Curve'!$D$20*(CE218/$W$5)^2+'LED Curve'!$D$21*(CE218/$W$5)^1+'LED Curve'!$D$22)*$AC$5*$W$5))</f>
        <v>0</v>
      </c>
      <c r="GJ218">
        <f>IF($W$6=0,0,IF(CF218&lt;=0,0,('LED Curve'!$D$19*(CF218/$W$6)^3+'LED Curve'!$D$20*(CF218/$W$6)^2+'LED Curve'!$D$21*(CF218/$W$6)^1+'LED Curve'!$D$22)*$AC$6*$W$6))</f>
        <v>0</v>
      </c>
      <c r="GK218">
        <f>IF($Z$2=0,0,IF(CG218&lt;=0,0,('LED Curve'!$D$19*(CG218/$Z$2)^3+'LED Curve'!$D$20*(CG218/$Z$2)^2+'LED Curve'!$D$21*(CG218/$Z$2)^1+'LED Curve'!$D$22)*$AE$2*$Z$2))</f>
        <v>0</v>
      </c>
      <c r="GL218">
        <f>IF($Z$3=0,0,IF(CH218&lt;=0,0,('LED Curve'!$D$19*(CH218/$Z$3)^3+'LED Curve'!$D$20*(CH218/$Z$3)^2+'LED Curve'!$D$21*(CH218/$Z$3)^1+'LED Curve'!$D$22)*$AE$3*$Z$3))</f>
        <v>0</v>
      </c>
      <c r="GM218">
        <f>IF($Z$4=0,0,IF(CI218&lt;=0,0,('LED Curve'!$D$19*(CI218/$Z$4)^3+'LED Curve'!$D$20*(CI218/$Z$4)^2+'LED Curve'!$D$21*(CI218/$Z$4)^1+'LED Curve'!$D$22)*$AE$4*$Z$4))</f>
        <v>0</v>
      </c>
      <c r="GN218">
        <f>IF($Z$5=0,0,IF(CJ218&lt;=0,0,('LED Curve'!$D$19*(CJ218/$Z$5)^3+'LED Curve'!$D$20*(CJ218/$Z$5)^2+'LED Curve'!$D$21*(CJ218/$Z$5)^1+'LED Curve'!$D$22)*$AE$5*$Z$5))</f>
        <v>0</v>
      </c>
      <c r="GO218">
        <f>IF($Z$6=0,0,IF(CK218&lt;=0,0,('LED Curve'!$D$19*(CK218/$Z$6)^3+'LED Curve'!$D$20*(CK218/$Z$6)^2+'LED Curve'!$D$21*(CK218/$Z$6)^1+'LED Curve'!$D$22)*$AE$6*$Z$6))</f>
        <v>0</v>
      </c>
      <c r="GQ218">
        <f t="shared" si="450"/>
        <v>581.68964233408872</v>
      </c>
      <c r="GR218">
        <f t="shared" si="378"/>
        <v>0</v>
      </c>
      <c r="GS218">
        <f t="shared" si="451"/>
        <v>1983.3096004453641</v>
      </c>
      <c r="GT218">
        <f t="shared" si="379"/>
        <v>0</v>
      </c>
      <c r="GU218">
        <f t="shared" si="452"/>
        <v>1938.3558004361009</v>
      </c>
      <c r="GV218">
        <f t="shared" si="380"/>
        <v>0</v>
      </c>
    </row>
    <row r="219" spans="1:204" ht="16.899999999999999">
      <c r="A219">
        <v>208</v>
      </c>
      <c r="B219">
        <f t="shared" si="341"/>
        <v>6.7708333333333336E-3</v>
      </c>
      <c r="C219" s="50">
        <f t="shared" si="342"/>
        <v>83.455055505807081</v>
      </c>
      <c r="D219" s="50">
        <f t="shared" si="343"/>
        <v>92.883395006452304</v>
      </c>
      <c r="E219" s="50">
        <f t="shared" si="344"/>
        <v>102.31173450709754</v>
      </c>
      <c r="G219" s="52">
        <f t="shared" si="345"/>
        <v>1.3246834207270965</v>
      </c>
      <c r="H219" s="52">
        <f t="shared" si="346"/>
        <v>1.4743396032770206</v>
      </c>
      <c r="I219" s="52">
        <f t="shared" si="347"/>
        <v>1.6239957858269449</v>
      </c>
      <c r="J219" s="52">
        <f>IF(C219&lt;Calculation!D$19,0,G219)</f>
        <v>1.3246834207270965</v>
      </c>
      <c r="K219" s="52">
        <f>IF(D219&lt;Calculation!D$19,0,H219)</f>
        <v>1.4743396032770206</v>
      </c>
      <c r="L219" s="52">
        <f>IF(E219&lt;Calculation!D$19,0,I219)</f>
        <v>1.6239957858269449</v>
      </c>
      <c r="M219" s="52">
        <f>IF(IF(C219&lt;Calculation!D$19,0,C219*(R$3/(R$2+R$3)))&gt;0,$H$2*SIN(2*PI()*$E$2*B219)+$H$5,0)</f>
        <v>1.3410879152184694</v>
      </c>
      <c r="N219" s="52">
        <f>IF(IF(D219&lt;Calculation!D$19,0,D219*(R$3/(R$2+R$3)))&gt;0,$J$2*SIN(2*PI()*$E$2*B219)+$J$5,0)</f>
        <v>1.2966161910412832</v>
      </c>
      <c r="O219" s="52">
        <f>IF(IF(E219&lt;Calculation!D$19,0,E219*(R$3/(R$2+R$3)))&gt;0,$L$2*SIN(2*PI()*$E$2*B219)+$L$5,0)</f>
        <v>1.2586918925119941</v>
      </c>
      <c r="Q219" s="55">
        <f>(M219/Design!C$43)*10^3</f>
        <v>149.0097683576077</v>
      </c>
      <c r="R219" s="55">
        <f>(N219/Design!C$43)*10^3</f>
        <v>144.0684656712537</v>
      </c>
      <c r="S219" s="55">
        <f>(O219/Design!C$43)*10^3</f>
        <v>139.85465472355492</v>
      </c>
      <c r="U219" s="55">
        <f>(($H$2*SIN(2*PI()*$E$2*B219)+$H$5)/Design!C$43)*10^3</f>
        <v>149.0097683576077</v>
      </c>
      <c r="V219" s="55">
        <f>(($J$2*SIN(2*PI()*$E$2*B219)+$J$5)/Design!C$43)*10^3</f>
        <v>144.0684656712537</v>
      </c>
      <c r="W219" s="55">
        <f>(($L$2*SIN(2*PI()*$E$2*B219)+$L$5)/Design!C$43)*10^3</f>
        <v>139.85465472355492</v>
      </c>
      <c r="Y219" s="99">
        <f>IF(C219&lt;('LED Curve'!$D$14*(U219/$W$2)^3+'LED Curve'!$D$15*(U219/$W$2)^2+'LED Curve'!$D$16*(U219/$W$2)^1+'LED Curve'!$D$17)*$AC$2+((R$5-1)*Design!C$18),0,         ('LED Curve'!$D$14*(U219/$W$2)^3+'LED Curve'!$D$15*(U219/$W$2)^2+'LED Curve'!$D$16*(U219/$W$2)^1+'LED Curve'!$D$17)*$AC$2)</f>
        <v>25.475361438296389</v>
      </c>
      <c r="Z219" s="99">
        <f>IF(Y219=0,0,IF(C219&lt;Y219+('LED Curve'!$D$14*(U219/$W$3)^3+'LED Curve'!$D$15*(U219/$W$3)^2+'LED Curve'!$D$16*(U219/$W$3)^1+'LED Curve'!$D$17)*$AC$3+((R$5-2)*Design!C$18),0,         ('LED Curve'!$D$14*(U219/$W$3)^3+'LED Curve'!$D$15*(U219/$W$3)^2+'LED Curve'!$D$16*(U219/$W$3)^1+'LED Curve'!$D$17)*$AC$3))</f>
        <v>0</v>
      </c>
      <c r="AA219" s="99">
        <f>IF(Z219=0,0,IF(C219&lt;(SUM(Y219:Z219)+('LED Curve'!$D$14*(U219/$W$4)^3+'LED Curve'!$D$15*(U219/$W$4)^2+'LED Curve'!$D$16*(U219/$W$4)^1+'LED Curve'!$D$17)*$AC$4+((R$5-3)*Design!C$18)),0,         ('LED Curve'!$D$14*(U219/$W$4)^3+'LED Curve'!$D$15*(U219/$W$4)^2+'LED Curve'!$D$16*(U219/$W$4)^1+'LED Curve'!$D$17)*$AC$4))</f>
        <v>0</v>
      </c>
      <c r="AB219" s="99">
        <f>IF(AA219=0,0,IF(C219&lt;(SUM(Y219:AA219)+('LED Curve'!$D$14*(U219/$W$5)^3+'LED Curve'!$D$15*(U219/$W$5)^2+'LED Curve'!$D$16*(U219/$W$5)^1+'LED Curve'!$D$17)*$AC$5+((R$5-4)*Design!C$18)),0,         ('LED Curve'!$D$14*(U219/$W$5)^3+'LED Curve'!$D$15*(U219/$W$5)^2+'LED Curve'!$D$16*(U219/$W$5)^1+'LED Curve'!$D$17)*$AC$5))</f>
        <v>0</v>
      </c>
      <c r="AC219" s="99">
        <f>IF(AB219=0,0,IF(C219&lt;(SUM(Y219:AB219)+ ('LED Curve'!$D$14*(U219/$W$6)^3+'LED Curve'!$D$15*(U219/$W$6)^2+'LED Curve'!$D$16*(U219/$W$6)^1+'LED Curve'!$D$17)*$AC$6+((R$5-5)*Design!C$18)),0,         ('LED Curve'!$D$14*(U219/$W$6)^3+'LED Curve'!$D$15*(U219/$W$6)^2+'LED Curve'!$D$16*(U219/$W$6)^1+'LED Curve'!$D$17)*$AC$6))</f>
        <v>0</v>
      </c>
      <c r="AD219" s="99">
        <f>IF(AC219=0,0,IF(C219&lt;(SUM(Y219:AC219)+('LED Curve'!$D$14*(U219/$Z$2)^3+'LED Curve'!$D$15*(U219/$Z$2)^2+'LED Curve'!$D$16*(U219/$Z$2)^1+'LED Curve'!$D$17)*$AE$2+((R$5-6)*Design!C$18)),0,         ('LED Curve'!$D$14*(U219/$Z$2)^3+'LED Curve'!$D$15*(U219/$Z$2)^2+'LED Curve'!$D$16*(U219/$Z$2)^1+'LED Curve'!$D$17)*$AE$2))</f>
        <v>0</v>
      </c>
      <c r="AE219" s="99">
        <f>IF(AD219=0,0,IF(C219&lt;(SUM(Y219:AD219)+('LED Curve'!$D$14*(U219/$Z$3)^3+'LED Curve'!$D$15*(U219/$Z$3)^2+'LED Curve'!$D$16*(U219/$Z$3)^1+'LED Curve'!$D$17)*$AE$3+((R$5-7)*Design!C$18)),0,         ('LED Curve'!$D$14*(U219/$Z$3)^3+'LED Curve'!$D$15*(U219/$Z$3)^2+'LED Curve'!$D$16*(U219/$Z$3)^1+'LED Curve'!$D$17)*$AE$3))</f>
        <v>0</v>
      </c>
      <c r="AF219" s="99">
        <f>IF(AE219=0,0,IF(C219&lt;(SUM(Y219:AE219)+('LED Curve'!$D$14*(U219/$Z$4)^3+'LED Curve'!$D$15*(U219/$Z$4)^2+'LED Curve'!$D$16*(U219/$Z$4)^1+'LED Curve'!$D$17)*$AE$4+((R$5-8)*Design!C$18)),0,         ('LED Curve'!$D$14*(U219/$Z$4)^3+'LED Curve'!$D$15*(U219/$Z$4)^2+'LED Curve'!$D$16*(U219/$Z$4)^1+'LED Curve'!$D$17)*$AE$4))</f>
        <v>0</v>
      </c>
      <c r="AG219" s="99">
        <f>IF(AF219=0,0,IF(C219&lt;(SUM(Y219:AF219)+('LED Curve'!$D$14*(U219/$Z$5)^3+'LED Curve'!$D$15*(U219/$Z$5)^2+'LED Curve'!$D$16*(U219/$Z$5)^1+'LED Curve'!$D$17)*$AE$5+((R$5-9)*Design!C$18)),0,         ('LED Curve'!$D$14*(U219/$Z$5)^3+'LED Curve'!$D$15*(U219/$Z$5)^2+'LED Curve'!$D$16*(U219/$Z$5)^1+'LED Curve'!$D$17)*$AE$5))</f>
        <v>0</v>
      </c>
      <c r="AH219" s="99">
        <f>IF(AG219=0,0,IF(C219&lt;(SUM(Y219:AG219)+('LED Curve'!$D$14*(U219/$Z$6)^3+'LED Curve'!$D$15*(U219/$Z$6)^2+'LED Curve'!$D$16*(U219/$Z$6)^1+'LED Curve'!$D$17)*$AE$6+((R$5-10)*Design!C$18)),0,         ('LED Curve'!$D$14*(U219/$Z$6)^3+'LED Curve'!$D$15*(U219/$Z$6)^2+'LED Curve'!$D$16*(U219/$Z$6)^1+'LED Curve'!$D$17)*$AE$6))</f>
        <v>0</v>
      </c>
      <c r="AI219">
        <f t="shared" si="381"/>
        <v>25.475361438296389</v>
      </c>
      <c r="AJ219" s="57">
        <f>IF(D219&lt;('LED Curve'!$D$14*(V219/$W$2)^3+'LED Curve'!$D$15*(V219/$W$2)^2+'LED Curve'!$D$16*(V219/$W$2)^1+'LED Curve'!$D$17)*$AC$2+((R$5-1)*Design!C$18),0,         ('LED Curve'!$D$14*(V219/$W$2)^3+'LED Curve'!$D$15*(V219/$W$2)^2+'LED Curve'!$D$16*(V219/$W$2)^1+'LED Curve'!$D$17)*$AC$2)</f>
        <v>25.363004827770489</v>
      </c>
      <c r="AK219" s="57">
        <f>IF(AJ219=0,0,IF(D219&lt;AJ219+('LED Curve'!$D$14*(V219/$W$3)^3+'LED Curve'!$D$15*(V219/$W$3)^2+'LED Curve'!$D$16*(V219/$W$3)^1+'LED Curve'!$D$17)*$AC$3+((R$5-1)*Design!C$18),0,         ('LED Curve'!$D$14*(V219/$W$3)^3+'LED Curve'!$D$15*(V219/$W$3)^2+'LED Curve'!$D$16*(V219/$W$3)^1+'LED Curve'!$D$17)*$AC$3))</f>
        <v>63.407512069426218</v>
      </c>
      <c r="AL219" s="57">
        <f>IF(AK219=0,0,IF(D219&lt;(SUM(AJ219:AK219)+('LED Curve'!$D$14*(V219/$W$4)^3+'LED Curve'!$D$15*(V219/$W$4)^2+'LED Curve'!$D$16*(V219/$W$4)^1+'LED Curve'!$D$17)*$AC$4+((R$5-1)*Design!C$18)),0,         ('LED Curve'!$D$14*(V219/$W$4)^3+'LED Curve'!$D$15*(V219/$W$4)^2+'LED Curve'!$D$16*(V219/$W$4)^1+'LED Curve'!$D$17)*$AC$4))</f>
        <v>0</v>
      </c>
      <c r="AM219" s="57">
        <f>IF(AL219=0,0,IF(D219&lt;(SUM(AJ219:AL219)+('LED Curve'!$D$14*(V219/$W$5)^3+'LED Curve'!$D$15*(V219/$W$5)^2+'LED Curve'!$D$16*(V219/$W$5)^1+'LED Curve'!$D$17)*$AC$5+((R$5-1)*Design!C$18)),0,         ('LED Curve'!$D$14*(V219/$W$5)^3+'LED Curve'!$D$15*(V219/$W$5)^2+'LED Curve'!$D$16*(V219/$W$5)^1+'LED Curve'!$D$17)*$AC$5))</f>
        <v>0</v>
      </c>
      <c r="AN219" s="57">
        <f>IF(AM219=0,0,IF(D219&lt;(SUM(AJ219:AM219)+ ('LED Curve'!$D$14*(V219/$W$6)^3+'LED Curve'!$D$15*(V219/$W$6)^2+'LED Curve'!$D$16*(V219/$W$6)^1+'LED Curve'!$D$17)*$AC$6+((R$5-1)*Design!C$18)),0,         ('LED Curve'!$D$14*(V219/$W$6)^3+'LED Curve'!$D$15*(V219/$W$6)^2+'LED Curve'!$D$16*(V219/$W$6)^1+'LED Curve'!$D$17)*$AC$6))</f>
        <v>0</v>
      </c>
      <c r="AO219" s="57">
        <f>IF(AN219=0,0,IF(D219&lt;(SUM(AJ219:AN219)+('LED Curve'!$D$14*(V219/$Z$2)^3+'LED Curve'!$D$15*(V219/$Z$2)^2+'LED Curve'!$D$16*(V219/$Z$2)^1+'LED Curve'!$D$17)*$AE$2+((R$5-1)*Design!C$18)),0,         ('LED Curve'!$D$14*(V219/$Z$2)^3+'LED Curve'!$D$15*(V219/$Z$2)^2+'LED Curve'!$D$16*(V219/$Z$2)^1+'LED Curve'!$D$17)*$AE$2))</f>
        <v>0</v>
      </c>
      <c r="AP219" s="57">
        <f>IF(AO219=0,0,IF(D219&lt;(SUM(AJ219:AO219)+('LED Curve'!$D$14*(V219/$Z$3)^3+'LED Curve'!$D$15*(V219/$Z$3)^2+'LED Curve'!$D$16*(V219/$Z$3)^1+'LED Curve'!$D$17)*$AE$3+((R$5-1)*Design!C$18)),0,         ('LED Curve'!$D$14*(V219/$Z$3)^3+'LED Curve'!$D$15*(V219/$Z$3)^2+'LED Curve'!$D$16*(V219/$Z$3)^1+'LED Curve'!$D$17)*$AE$3))</f>
        <v>0</v>
      </c>
      <c r="AQ219" s="57">
        <f>IF(AP219=0,0,IF(D219&lt;(SUM(AJ219:AP219)+('LED Curve'!$D$14*(V219/$Z$4)^3+'LED Curve'!$D$15*(V219/$Z$4)^2+'LED Curve'!$D$16*(V219/$Z$4)^1+'LED Curve'!$D$17)*$AE$4+((R$5-1)*Design!C$18)),0,         ('LED Curve'!$D$14*(V219/$Z$4)^3+'LED Curve'!$D$15*(V219/$Z$4)^2+'LED Curve'!$D$16*(V219/$Z$4)^1+'LED Curve'!$D$17)*$AE$4))</f>
        <v>0</v>
      </c>
      <c r="AR219" s="57">
        <f>IF(AQ219=0,0,IF(D219&lt;(SUM(AJ219:AQ219)+('LED Curve'!$D$14*(V219/$Z$5)^3+'LED Curve'!$D$15*(V219/$Z$5)^2+'LED Curve'!$D$16*(V219/$Z$5)^1+'LED Curve'!$D$17)*$AE$5+((R$5-1)*Design!C$18)),0,         ('LED Curve'!$D$14*(V219/$Z$5)^3+'LED Curve'!$D$15*(V219/$Z$5)^2+'LED Curve'!$D$16*(V219/$Z$5)^1+'LED Curve'!$D$17)*$AE$5))</f>
        <v>0</v>
      </c>
      <c r="AS219" s="57">
        <f>IF(AR219=0,0,IF(D219&lt;(SUM(AJ219:AR219)+('LED Curve'!$D$14*(V219/$Z$6)^3+'LED Curve'!$D$15*(V219/$Z$6)^2+'LED Curve'!$D$16*(V219/$Z$6)^1+'LED Curve'!$D$17)*$AE$6+((R$5-1)*Design!C$18)),0,         ('LED Curve'!$D$14*(V219/$Z$6)^3+'LED Curve'!$D$15*(V219/$Z$6)^2+'LED Curve'!$D$16*(V219/$Z$6)^1+'LED Curve'!$D$17)*$AE$6))</f>
        <v>0</v>
      </c>
      <c r="AU219" s="59">
        <f>IF(E219&lt;('LED Curve'!$D$14*(W219/$W$2)^3+'LED Curve'!$D$15*(W219/$W$2)^2+'LED Curve'!$D$16*(W219/$W$2)^1+'LED Curve'!$D$17)*$AC$2+((R$5-1)*Design!C$18),0,         ('LED Curve'!$D$14*(W219/$W$2)^3+'LED Curve'!$D$15*(W219/$W$2)^2+'LED Curve'!$D$16*(W219/$W$2)^1+'LED Curve'!$D$17)*$AC$2)</f>
        <v>25.265296451331924</v>
      </c>
      <c r="AV219" s="59">
        <f>IF(AU219=0,0,IF(E219&lt;AU219+('LED Curve'!$D$14*(W219/$W$3)^3+'LED Curve'!$D$15*(W219/$W$3)^2+'LED Curve'!$D$16*(W219/$W$3)^1+'LED Curve'!$D$17)*$AC$3+((R$5-2)*Design!C$18),0,         ('LED Curve'!$D$14*(W219/$W$3)^3+'LED Curve'!$D$15*(W219/$W$3)^2+'LED Curve'!$D$16*(W219/$W$3)^1+'LED Curve'!$D$17)*$AC$3))</f>
        <v>63.163241128329808</v>
      </c>
      <c r="AW219" s="59">
        <f>IF(AV219=0,0,IF(E219&lt;(SUM(AU219:AV219)+('LED Curve'!$D$14*(W219/$W$4)^3+'LED Curve'!$D$15*(W219/$W$4)^2+'LED Curve'!$D$16*(W219/$W$4)^1+'LED Curve'!$D$17)*$AC$4+((R$5-3)*Design!C$18)),0,         ('LED Curve'!$D$14*(W219/$W$4)^3+'LED Curve'!$D$15*(W219/$W$4)^2+'LED Curve'!$D$16*(W219/$W$4)^1+'LED Curve'!$D$17)*$AC$4))</f>
        <v>0</v>
      </c>
      <c r="AX219" s="59">
        <f>IF(AW219=0,0,IF(E219&lt;(SUM(AU219:AW219)+('LED Curve'!$D$14*(W219/$W$5)^3+'LED Curve'!$D$15*(W219/$W$5)^2+'LED Curve'!$D$16*(W219/$W$5)^1+'LED Curve'!$D$17)*$AC$5+((R$5-4)*Design!C$18)),0,         ('LED Curve'!$D$14*(W219/$W$5)^3+'LED Curve'!$D$15*(W219/$W$5)^2+'LED Curve'!$D$16*(W219/$W$5)^1+'LED Curve'!$D$17)*$AC$5))</f>
        <v>0</v>
      </c>
      <c r="AY219" s="59">
        <f>IF(AX219=0,0,IF(E219&lt;(SUM(AU219:AX219)+ ('LED Curve'!$D$14*(W219/$W$6)^3+'LED Curve'!$D$15*(W219/$W$6)^2+'LED Curve'!$D$16*(W219/$W$6)^1+'LED Curve'!$D$17)*$AC$6+((R$5-5)*Design!C$18)),0,         ('LED Curve'!$D$14*(W219/$W$6)^3+'LED Curve'!$D$15*(W219/$W$6)^2+'LED Curve'!$D$16*(W219/$W$6)^1+'LED Curve'!$D$17)*$AC$6))</f>
        <v>0</v>
      </c>
      <c r="AZ219" s="59">
        <f>IF(AY219=0,0,IF(E219&lt;(SUM(AU219:AY219)+('LED Curve'!$D$14*(W219/$Z$2)^3+'LED Curve'!$D$15*(W219/$Z$2)^2+'LED Curve'!$D$16*(W219/$Z$2)^1+'LED Curve'!$D$17)*$AE$2+((R$5-6)*Design!C$18)),0,         ('LED Curve'!$D$14*(W219/$Z$2)^3+'LED Curve'!$D$15*(W219/$Z$2)^2+'LED Curve'!$D$16*(W219/$Z$2)^1+'LED Curve'!$D$17)*$AE$2))</f>
        <v>0</v>
      </c>
      <c r="BA219" s="59">
        <f>IF(AZ219=0,0,IF(E219&lt;(SUM(AU219:AZ219)+('LED Curve'!$D$14*(W219/$Z$3)^3+'LED Curve'!$D$15*(W219/$Z$3)^2+'LED Curve'!$D$16*(W219/$Z$3)^1+'LED Curve'!$D$17)*$AE$3+((R$5-7)*Design!C$18)),0,         ('LED Curve'!$D$14*(W219/$Z$3)^3+'LED Curve'!$D$15*(W219/$Z$3)^2+'LED Curve'!$D$16*(W219/$Z$3)^1+'LED Curve'!$D$17)*$AE$3))</f>
        <v>0</v>
      </c>
      <c r="BB219" s="59">
        <f>IF(BA219=0,0,IF(E219&lt;(SUM(AU219:BA219)+('LED Curve'!$D$14*(W219/$Z$4)^3+'LED Curve'!$D$15*(W219/$Z$4)^2+'LED Curve'!$D$16*(W219/$Z$4)^1+'LED Curve'!$D$17)*$AE$4+((R$5-8)*Design!C$18)),0,         ('LED Curve'!$D$14*(W219/$Z$4)^3+'LED Curve'!$D$15*(W219/$Z$4)^2+'LED Curve'!$D$16*(W219/$Z$4)^1+'LED Curve'!$D$17)*$AE$4))</f>
        <v>0</v>
      </c>
      <c r="BC219" s="59">
        <f>IF(BB219=0,0,IF(E219&lt;(SUM(AU219:BB219)+('LED Curve'!$D$14*(W219/$Z$5)^3+'LED Curve'!$D$15*(W219/$Z$5)^2+'LED Curve'!$D$16*(W219/$Z$5)^1+'LED Curve'!$D$17)*$AE$5+((R$5-9)*Design!C$18)),0,         ('LED Curve'!$D$14*(W219/$Z$5)^3+'LED Curve'!$D$15*(W219/$Z$5)^2+'LED Curve'!$D$16*(W219/$Z$5)^1+'LED Curve'!$D$17)*$AE$5))</f>
        <v>0</v>
      </c>
      <c r="BD219" s="59">
        <f>IF(BC219=0,0,IF(E219&lt;(SUM(AU219:BC219)+('LED Curve'!$D$14*(W219/$Z$6)^3+'LED Curve'!$D$15*(W219/$Z$6)^2+'LED Curve'!$D$16*(W219/$Z$6)^1+'LED Curve'!$D$17)*$AE$6+((R$5-10)*Design!C$18)),0,         ('LED Curve'!$D$14*(W219/$Z$6)^3+'LED Curve'!$D$15*(W219/$Z$6)^2+'LED Curve'!$D$16*(W219/$Z$6)^1+'LED Curve'!$D$17)*$AE$6))</f>
        <v>0</v>
      </c>
      <c r="BE219">
        <f t="shared" si="382"/>
        <v>88.428537579661736</v>
      </c>
      <c r="BF219" s="64">
        <f t="shared" si="348"/>
        <v>149.0097683576077</v>
      </c>
      <c r="BG219" s="64">
        <f t="shared" si="349"/>
        <v>0</v>
      </c>
      <c r="BH219" s="64">
        <f t="shared" si="350"/>
        <v>0</v>
      </c>
      <c r="BI219" s="64">
        <f t="shared" si="351"/>
        <v>0</v>
      </c>
      <c r="BJ219" s="64">
        <f t="shared" si="352"/>
        <v>0</v>
      </c>
      <c r="BK219" s="64">
        <f t="shared" si="353"/>
        <v>0</v>
      </c>
      <c r="BL219" s="64">
        <f t="shared" si="354"/>
        <v>0</v>
      </c>
      <c r="BM219" s="64">
        <f t="shared" si="355"/>
        <v>0</v>
      </c>
      <c r="BN219" s="64">
        <f t="shared" si="356"/>
        <v>0</v>
      </c>
      <c r="BO219" s="64">
        <f t="shared" si="357"/>
        <v>0</v>
      </c>
      <c r="BQ219" s="67">
        <f t="shared" si="358"/>
        <v>144.0684656712537</v>
      </c>
      <c r="BR219" s="67">
        <f t="shared" si="359"/>
        <v>144.0684656712537</v>
      </c>
      <c r="BS219" s="67">
        <f t="shared" si="360"/>
        <v>0</v>
      </c>
      <c r="BT219" s="67">
        <f t="shared" si="361"/>
        <v>0</v>
      </c>
      <c r="BU219" s="67">
        <f t="shared" si="362"/>
        <v>0</v>
      </c>
      <c r="BV219" s="67">
        <f t="shared" si="363"/>
        <v>0</v>
      </c>
      <c r="BW219" s="67">
        <f t="shared" si="364"/>
        <v>0</v>
      </c>
      <c r="BX219" s="67">
        <f t="shared" si="365"/>
        <v>0</v>
      </c>
      <c r="BY219" s="67">
        <f t="shared" si="366"/>
        <v>0</v>
      </c>
      <c r="BZ219" s="67">
        <f t="shared" si="367"/>
        <v>0</v>
      </c>
      <c r="CB219" s="70">
        <f t="shared" si="368"/>
        <v>139.85465472355492</v>
      </c>
      <c r="CC219" s="70">
        <f t="shared" si="369"/>
        <v>139.85465472355492</v>
      </c>
      <c r="CD219" s="70">
        <f t="shared" si="370"/>
        <v>0</v>
      </c>
      <c r="CE219" s="70">
        <f t="shared" si="371"/>
        <v>0</v>
      </c>
      <c r="CF219" s="70">
        <f t="shared" si="372"/>
        <v>0</v>
      </c>
      <c r="CG219" s="70">
        <f t="shared" si="373"/>
        <v>0</v>
      </c>
      <c r="CH219" s="70">
        <f t="shared" si="374"/>
        <v>0</v>
      </c>
      <c r="CI219" s="70">
        <f t="shared" si="375"/>
        <v>0</v>
      </c>
      <c r="CJ219" s="70">
        <f t="shared" si="376"/>
        <v>0</v>
      </c>
      <c r="CK219" s="70">
        <f t="shared" si="377"/>
        <v>0</v>
      </c>
      <c r="CL219">
        <f t="shared" si="383"/>
        <v>279.70930944710983</v>
      </c>
      <c r="CM219" s="64">
        <f t="shared" si="384"/>
        <v>149.0097683576077</v>
      </c>
      <c r="CN219" s="64">
        <f t="shared" si="385"/>
        <v>0</v>
      </c>
      <c r="CO219" s="64">
        <f t="shared" si="386"/>
        <v>0</v>
      </c>
      <c r="CP219" s="64">
        <f t="shared" si="387"/>
        <v>0</v>
      </c>
      <c r="CQ219" s="64">
        <f t="shared" si="388"/>
        <v>0</v>
      </c>
      <c r="CR219" s="64">
        <f t="shared" si="389"/>
        <v>0</v>
      </c>
      <c r="CS219" s="64">
        <f t="shared" si="390"/>
        <v>0</v>
      </c>
      <c r="CT219" s="64">
        <f t="shared" si="391"/>
        <v>0</v>
      </c>
      <c r="CU219" s="64">
        <f t="shared" si="392"/>
        <v>0</v>
      </c>
      <c r="CV219" s="64">
        <f t="shared" si="393"/>
        <v>0</v>
      </c>
      <c r="CX219" s="103">
        <f t="shared" si="394"/>
        <v>144.0684656712537</v>
      </c>
      <c r="CY219" s="103">
        <f t="shared" si="395"/>
        <v>144.0684656712537</v>
      </c>
      <c r="CZ219" s="103">
        <f t="shared" si="396"/>
        <v>0</v>
      </c>
      <c r="DA219" s="103">
        <f t="shared" si="397"/>
        <v>0</v>
      </c>
      <c r="DB219" s="103">
        <f t="shared" si="398"/>
        <v>0</v>
      </c>
      <c r="DC219" s="103">
        <f t="shared" si="399"/>
        <v>0</v>
      </c>
      <c r="DD219" s="103">
        <f t="shared" si="400"/>
        <v>0</v>
      </c>
      <c r="DE219" s="103">
        <f t="shared" si="401"/>
        <v>0</v>
      </c>
      <c r="DF219" s="103">
        <f t="shared" si="402"/>
        <v>0</v>
      </c>
      <c r="DG219" s="103">
        <f t="shared" si="403"/>
        <v>0</v>
      </c>
      <c r="DI219" s="70">
        <f t="shared" si="404"/>
        <v>139.85465472355492</v>
      </c>
      <c r="DJ219" s="70">
        <f t="shared" si="405"/>
        <v>139.85465472355492</v>
      </c>
      <c r="DK219" s="70">
        <f t="shared" si="406"/>
        <v>0</v>
      </c>
      <c r="DL219" s="70">
        <f t="shared" si="407"/>
        <v>0</v>
      </c>
      <c r="DM219" s="70">
        <f t="shared" si="408"/>
        <v>0</v>
      </c>
      <c r="DN219" s="70">
        <f t="shared" si="409"/>
        <v>0</v>
      </c>
      <c r="DO219" s="70">
        <f t="shared" si="410"/>
        <v>0</v>
      </c>
      <c r="DP219" s="70">
        <f t="shared" si="411"/>
        <v>0</v>
      </c>
      <c r="DQ219" s="70">
        <f t="shared" si="412"/>
        <v>0</v>
      </c>
      <c r="DR219" s="70">
        <f t="shared" si="413"/>
        <v>0</v>
      </c>
      <c r="DT219">
        <f t="shared" si="414"/>
        <v>12.435618489191606</v>
      </c>
      <c r="DU219">
        <f t="shared" si="415"/>
        <v>13.381568204916572</v>
      </c>
      <c r="DV219">
        <f t="shared" si="416"/>
        <v>14.308772303658145</v>
      </c>
      <c r="DX219">
        <f t="shared" si="417"/>
        <v>1.8106132747066659</v>
      </c>
      <c r="DY219">
        <f t="shared" si="418"/>
        <v>1.824689826096437</v>
      </c>
      <c r="DZ219">
        <f t="shared" si="419"/>
        <v>1.8414972367339553</v>
      </c>
      <c r="EB219">
        <f t="shared" si="420"/>
        <v>3.7960777067468765</v>
      </c>
      <c r="EC219">
        <f t="shared" si="421"/>
        <v>0</v>
      </c>
      <c r="ED219">
        <f t="shared" si="422"/>
        <v>0</v>
      </c>
      <c r="EE219">
        <f t="shared" si="423"/>
        <v>0</v>
      </c>
      <c r="EF219">
        <f t="shared" si="424"/>
        <v>0</v>
      </c>
      <c r="EG219">
        <f t="shared" si="425"/>
        <v>0</v>
      </c>
      <c r="EH219">
        <f t="shared" si="426"/>
        <v>0</v>
      </c>
      <c r="EI219">
        <f t="shared" si="427"/>
        <v>0</v>
      </c>
      <c r="EJ219">
        <f t="shared" si="428"/>
        <v>0</v>
      </c>
      <c r="EK219">
        <f t="shared" si="429"/>
        <v>0</v>
      </c>
      <c r="EM219">
        <f t="shared" si="430"/>
        <v>3.6540091903494947</v>
      </c>
      <c r="EN219">
        <f t="shared" si="431"/>
        <v>9.1350229758737367</v>
      </c>
      <c r="EO219">
        <f t="shared" si="432"/>
        <v>0</v>
      </c>
      <c r="EP219">
        <f t="shared" si="433"/>
        <v>0</v>
      </c>
      <c r="EQ219">
        <f t="shared" si="434"/>
        <v>0</v>
      </c>
      <c r="ER219">
        <f t="shared" si="435"/>
        <v>0</v>
      </c>
      <c r="ES219">
        <f t="shared" si="436"/>
        <v>0</v>
      </c>
      <c r="ET219">
        <f t="shared" si="437"/>
        <v>0</v>
      </c>
      <c r="EU219">
        <f t="shared" si="438"/>
        <v>0</v>
      </c>
      <c r="EV219">
        <f t="shared" si="439"/>
        <v>0</v>
      </c>
      <c r="EX219">
        <f t="shared" si="440"/>
        <v>3.5334693116892835</v>
      </c>
      <c r="EY219">
        <f t="shared" si="441"/>
        <v>8.8336732792232091</v>
      </c>
      <c r="EZ219">
        <f t="shared" si="442"/>
        <v>0</v>
      </c>
      <c r="FA219">
        <f t="shared" si="443"/>
        <v>0</v>
      </c>
      <c r="FB219">
        <f t="shared" si="444"/>
        <v>0</v>
      </c>
      <c r="FC219">
        <f t="shared" si="445"/>
        <v>0</v>
      </c>
      <c r="FD219">
        <f t="shared" si="446"/>
        <v>0</v>
      </c>
      <c r="FE219">
        <f t="shared" si="447"/>
        <v>0</v>
      </c>
      <c r="FF219">
        <f t="shared" si="448"/>
        <v>0</v>
      </c>
      <c r="FG219">
        <f t="shared" si="449"/>
        <v>0</v>
      </c>
      <c r="FJ219">
        <f>IF($W$2=0,0,IF(BF219&lt;=0,0,('LED Curve'!$D$19*(BF219/$W$2)^3+'LED Curve'!$D$20*(BF219/$W$2)^2+'LED Curve'!$D$21*(BF219/$W$2)^1+'LED Curve'!$D$22)*$AC$2*$W$2))</f>
        <v>572.84475462635407</v>
      </c>
      <c r="FK219">
        <f>IF($W$3=0,0,IF(BG219&lt;=0,0,('LED Curve'!$D$19*(BG219/$W$3)^3+'LED Curve'!$D$20*(BG219/$W$3)^2+'LED Curve'!$D$21*(BG219/$W$3)^1+'LED Curve'!$D$22)*$AC$3*$W$3))</f>
        <v>0</v>
      </c>
      <c r="FL219">
        <f>IF($W$4=0,0,IF(BH219&lt;=0,0,('LED Curve'!$D$19*(BH219/$W$4)^3+'LED Curve'!$D$20*(BH219/$W$4)^2+'LED Curve'!$D$21*(BH219/$W$4)^1+'LED Curve'!$D$22)*$AC$4*$W$4))</f>
        <v>0</v>
      </c>
      <c r="FM219">
        <f>IF($W$5=0,0,IF(BI219&lt;=0,0,('LED Curve'!$D$19*(BI219/$W$5)^3+'LED Curve'!$D$20*(BI219/$W$5)^2+'LED Curve'!$D$21*(BI219/$W$5)^1+'LED Curve'!$D$22)*$AC$5*$W$5))</f>
        <v>0</v>
      </c>
      <c r="FN219">
        <f>IF($W$6=0,0,IF(BJ219&lt;=0,0,('LED Curve'!$D$19*(BJ219/$W$6)^3+'LED Curve'!$D$20*(BJ219/$W$6)^2+'LED Curve'!$D$21*(BJ219/$W$6)^1+'LED Curve'!$D$22)*$AC$6*$W$6))</f>
        <v>0</v>
      </c>
      <c r="FO219">
        <f>IF($Z$2=0,0,IF(BK219&lt;=0,0,('LED Curve'!$D$19*(BK219/$Z$2)^3+'LED Curve'!$D$20*(BK219/$Z$2)^2+'LED Curve'!$D$21*(BK219/$Z$2)^1+'LED Curve'!$D$22)*$AE$2*$Z$2))</f>
        <v>0</v>
      </c>
      <c r="FP219">
        <f>IF($Z$3=0,0,IF(BL219&lt;=0,0,('LED Curve'!$D$19*(BL219/$Z$3)^3+'LED Curve'!$D$20*(BL219/$Z$3)^2+'LED Curve'!$D$21*(BL219/$Z$3)^1+'LED Curve'!$D$22)*$AE$3*$Z$3))</f>
        <v>0</v>
      </c>
      <c r="FQ219">
        <f>IF($Z$4=0,0,IF(BM219&lt;=0,0,('LED Curve'!$D$19*(BM219/$Z$4)^3+'LED Curve'!$D$20*(BM219/$Z$4)^2+'LED Curve'!$D$21*(BM219/$Z$4)^1+'LED Curve'!$D$22)*$AE$4*$Z$4))</f>
        <v>0</v>
      </c>
      <c r="FR219">
        <f>IF($Z$5=0,0,IF(BN219&lt;=0,0,('LED Curve'!$D$19*(BN219/$Z$5)^3+'LED Curve'!$D$20*(BN219/$Z$5)^2+'LED Curve'!$D$21*(BN219/$Z$5)^1+'LED Curve'!$D$22)*$AE$5*$Z$5))</f>
        <v>0</v>
      </c>
      <c r="FS219">
        <f>IF($Z$6=0,0,IF(BO219&lt;=0,0,('LED Curve'!$D$19*(BO219/$Z$6)^3+'LED Curve'!$D$20*(BO219/$Z$6)^2+'LED Curve'!$D$21*(BO219/$Z$6)^1+'LED Curve'!$D$22)*$AE$6*$Z$6))</f>
        <v>0</v>
      </c>
      <c r="FU219">
        <f>IF($W$2=0,0,IF(BQ219&lt;=0,0,('LED Curve'!$D$19*(BQ219/$W$2)^3+'LED Curve'!$D$20*(BQ219/$W$2)^2+'LED Curve'!$D$21*(BQ219/$W$2)^1+'LED Curve'!$D$22)*$AC$2*$W$2))</f>
        <v>556.68179262159254</v>
      </c>
      <c r="FV219">
        <f>IF($W$3=0,0,IF(BR219&lt;=0,0,('LED Curve'!$D$19*(BR219/$W$3)^3+'LED Curve'!$D$20*(BR219/$W$3)^2+'LED Curve'!$D$21*(BR219/$W$3)^1+'LED Curve'!$D$22)*$AC$3*$W$3))</f>
        <v>1391.7044815539814</v>
      </c>
      <c r="FW219">
        <f>IF($W$4=0,0,IF(BS219&lt;=0,0,('LED Curve'!$D$19*(BS219/$W$4)^3+'LED Curve'!$D$20*(BS219/$W$4)^2+'LED Curve'!$D$21*(BS219/$W$4)^1+'LED Curve'!$D$22)*$AC$4*$W$4))</f>
        <v>0</v>
      </c>
      <c r="FX219">
        <f>IF($W$5=0,0,IF(BT219&lt;=0,0,('LED Curve'!$D$19*(BT219/$W$5)^3+'LED Curve'!$D$20*(BT219/$W$5)^2+'LED Curve'!$D$21*(BT219/$W$5)^1+'LED Curve'!$D$22)*$AC$5*$W$5))</f>
        <v>0</v>
      </c>
      <c r="FY219">
        <f>IF($W$6=0,0,IF(BU219&lt;=0,0,('LED Curve'!$D$19*(BU219/$W$6)^3+'LED Curve'!$D$20*(BU219/$W$6)^2+'LED Curve'!$D$21*(BU219/$W$6)^1+'LED Curve'!$D$22)*$AC$6*$W$6))</f>
        <v>0</v>
      </c>
      <c r="FZ219">
        <f>IF($Z$2=0,0,IF(BV219&lt;=0,0,('LED Curve'!$D$19*(BV219/$Z$2)^3+'LED Curve'!$D$20*(BV219/$Z$2)^2+'LED Curve'!$D$21*(BV219/$Z$2)^1+'LED Curve'!$D$22)*$AE$2*$Z$2))</f>
        <v>0</v>
      </c>
      <c r="GA219">
        <f>IF($Z$3=0,0,IF(BW219&lt;=0,0,('LED Curve'!$D$19*(BW219/$Z$3)^3+'LED Curve'!$D$20*(BW219/$Z$3)^2+'LED Curve'!$D$21*(BW219/$Z$3)^1+'LED Curve'!$D$22)*$AE$3*$Z$3))</f>
        <v>0</v>
      </c>
      <c r="GB219">
        <f>IF($Z$4=0,0,IF(BX219&lt;=0,0,('LED Curve'!$D$19*(BX219/$Z$4)^3+'LED Curve'!$D$20*(BX219/$Z$4)^2+'LED Curve'!$D$21*(BX219/$Z$4)^1+'LED Curve'!$D$22)*$AE$4*$Z$4))</f>
        <v>0</v>
      </c>
      <c r="GC219">
        <f>IF($Z$5=0,0,IF(BY219&lt;=0,0,('LED Curve'!$D$19*(BY219/$Z$5)^3+'LED Curve'!$D$20*(BY219/$Z$5)^2+'LED Curve'!$D$21*(BY219/$Z$5)^1+'LED Curve'!$D$22)*$AE$5*$Z$5))</f>
        <v>0</v>
      </c>
      <c r="GD219">
        <f>IF($Z$6=0,0,IF(BZ219&lt;=0,0,('LED Curve'!$D$19*(BZ219/$Z$6)^3+'LED Curve'!$D$20*(BZ219/$Z$6)^2+'LED Curve'!$D$21*(BZ219/$Z$6)^1+'LED Curve'!$D$22)*$AE$6*$Z$6))</f>
        <v>0</v>
      </c>
      <c r="GF219">
        <f>IF($W$2=0,0,IF(CB219&lt;=0,0,('LED Curve'!$D$19*(CB219/$W$2)^3+'LED Curve'!$D$20*(CB219/$W$2)^2+'LED Curve'!$D$21*(CB219/$W$2)^1+'LED Curve'!$D$22)*$AC$2*$W$2))</f>
        <v>542.70238627860738</v>
      </c>
      <c r="GG219">
        <f>IF($W$3=0,0,IF(CC219&lt;=0,0,('LED Curve'!$D$19*(CC219/$W$3)^3+'LED Curve'!$D$20*(CC219/$W$3)^2+'LED Curve'!$D$21*(CC219/$W$3)^1+'LED Curve'!$D$22)*$AC$3*$W$3))</f>
        <v>1356.7559656965184</v>
      </c>
      <c r="GH219">
        <f>IF($W$4=0,0,IF(CD219&lt;=0,0,('LED Curve'!$D$19*(CD219/$W$4)^3+'LED Curve'!$D$20*(CD219/$W$4)^2+'LED Curve'!$D$21*(CD219/$W$4)^1+'LED Curve'!$D$22)*$AC$4*$W$4))</f>
        <v>0</v>
      </c>
      <c r="GI219">
        <f>IF($W$5=0,0,IF(CE219&lt;=0,0,('LED Curve'!$D$19*(CE219/$W$5)^3+'LED Curve'!$D$20*(CE219/$W$5)^2+'LED Curve'!$D$21*(CE219/$W$5)^1+'LED Curve'!$D$22)*$AC$5*$W$5))</f>
        <v>0</v>
      </c>
      <c r="GJ219">
        <f>IF($W$6=0,0,IF(CF219&lt;=0,0,('LED Curve'!$D$19*(CF219/$W$6)^3+'LED Curve'!$D$20*(CF219/$W$6)^2+'LED Curve'!$D$21*(CF219/$W$6)^1+'LED Curve'!$D$22)*$AC$6*$W$6))</f>
        <v>0</v>
      </c>
      <c r="GK219">
        <f>IF($Z$2=0,0,IF(CG219&lt;=0,0,('LED Curve'!$D$19*(CG219/$Z$2)^3+'LED Curve'!$D$20*(CG219/$Z$2)^2+'LED Curve'!$D$21*(CG219/$Z$2)^1+'LED Curve'!$D$22)*$AE$2*$Z$2))</f>
        <v>0</v>
      </c>
      <c r="GL219">
        <f>IF($Z$3=0,0,IF(CH219&lt;=0,0,('LED Curve'!$D$19*(CH219/$Z$3)^3+'LED Curve'!$D$20*(CH219/$Z$3)^2+'LED Curve'!$D$21*(CH219/$Z$3)^1+'LED Curve'!$D$22)*$AE$3*$Z$3))</f>
        <v>0</v>
      </c>
      <c r="GM219">
        <f>IF($Z$4=0,0,IF(CI219&lt;=0,0,('LED Curve'!$D$19*(CI219/$Z$4)^3+'LED Curve'!$D$20*(CI219/$Z$4)^2+'LED Curve'!$D$21*(CI219/$Z$4)^1+'LED Curve'!$D$22)*$AE$4*$Z$4))</f>
        <v>0</v>
      </c>
      <c r="GN219">
        <f>IF($Z$5=0,0,IF(CJ219&lt;=0,0,('LED Curve'!$D$19*(CJ219/$Z$5)^3+'LED Curve'!$D$20*(CJ219/$Z$5)^2+'LED Curve'!$D$21*(CJ219/$Z$5)^1+'LED Curve'!$D$22)*$AE$5*$Z$5))</f>
        <v>0</v>
      </c>
      <c r="GO219">
        <f>IF($Z$6=0,0,IF(CK219&lt;=0,0,('LED Curve'!$D$19*(CK219/$Z$6)^3+'LED Curve'!$D$20*(CK219/$Z$6)^2+'LED Curve'!$D$21*(CK219/$Z$6)^1+'LED Curve'!$D$22)*$AE$6*$Z$6))</f>
        <v>0</v>
      </c>
      <c r="GQ219">
        <f t="shared" si="450"/>
        <v>572.84475462635407</v>
      </c>
      <c r="GR219">
        <f t="shared" si="378"/>
        <v>0</v>
      </c>
      <c r="GS219">
        <f t="shared" si="451"/>
        <v>1948.3862741755738</v>
      </c>
      <c r="GT219">
        <f t="shared" si="379"/>
        <v>0</v>
      </c>
      <c r="GU219">
        <f t="shared" si="452"/>
        <v>1899.4583519751259</v>
      </c>
      <c r="GV219">
        <f t="shared" si="380"/>
        <v>0</v>
      </c>
    </row>
    <row r="220" spans="1:204" ht="16.899999999999999">
      <c r="A220">
        <v>209</v>
      </c>
      <c r="B220">
        <f t="shared" si="341"/>
        <v>6.8033854166666668E-3</v>
      </c>
      <c r="C220" s="50">
        <f t="shared" si="342"/>
        <v>81.890247408960221</v>
      </c>
      <c r="D220" s="50">
        <f t="shared" si="343"/>
        <v>91.144719343289125</v>
      </c>
      <c r="E220" s="50">
        <f t="shared" si="344"/>
        <v>100.39919127761804</v>
      </c>
      <c r="G220" s="52">
        <f t="shared" si="345"/>
        <v>1.2998451969676226</v>
      </c>
      <c r="H220" s="52">
        <f t="shared" si="346"/>
        <v>1.4467415768776051</v>
      </c>
      <c r="I220" s="52">
        <f t="shared" si="347"/>
        <v>1.593637956787588</v>
      </c>
      <c r="J220" s="52">
        <f>IF(C220&lt;Calculation!D$19,0,G220)</f>
        <v>1.2998451969676226</v>
      </c>
      <c r="K220" s="52">
        <f>IF(D220&lt;Calculation!D$19,0,H220)</f>
        <v>1.4467415768776051</v>
      </c>
      <c r="L220" s="52">
        <f>IF(E220&lt;Calculation!D$19,0,I220)</f>
        <v>1.593637956787588</v>
      </c>
      <c r="M220" s="52">
        <f>IF(IF(C220&lt;Calculation!D$19,0,C220*(R$3/(R$2+R$3)))&gt;0,$H$2*SIN(2*PI()*$E$2*B220)+$H$5,0)</f>
        <v>1.3162496914589954</v>
      </c>
      <c r="N220" s="52">
        <f>IF(IF(D220&lt;Calculation!D$19,0,D220*(R$3/(R$2+R$3)))&gt;0,$J$2*SIN(2*PI()*$E$2*B220)+$J$5,0)</f>
        <v>1.2690181646418679</v>
      </c>
      <c r="O220" s="52">
        <f>IF(IF(E220&lt;Calculation!D$19,0,E220*(R$3/(R$2+R$3)))&gt;0,$L$2*SIN(2*PI()*$E$2*B220)+$L$5,0)</f>
        <v>1.228334063472637</v>
      </c>
      <c r="Q220" s="55">
        <f>(M220/Design!C$43)*10^3</f>
        <v>146.24996571766616</v>
      </c>
      <c r="R220" s="55">
        <f>(N220/Design!C$43)*10^3</f>
        <v>141.00201829354086</v>
      </c>
      <c r="S220" s="55">
        <f>(O220/Design!C$43)*10^3</f>
        <v>136.48156260807076</v>
      </c>
      <c r="U220" s="55">
        <f>(($H$2*SIN(2*PI()*$E$2*B220)+$H$5)/Design!C$43)*10^3</f>
        <v>146.24996571766616</v>
      </c>
      <c r="V220" s="55">
        <f>(($J$2*SIN(2*PI()*$E$2*B220)+$J$5)/Design!C$43)*10^3</f>
        <v>141.00201829354086</v>
      </c>
      <c r="W220" s="55">
        <f>(($L$2*SIN(2*PI()*$E$2*B220)+$L$5)/Design!C$43)*10^3</f>
        <v>136.48156260807076</v>
      </c>
      <c r="Y220" s="99">
        <f>IF(C220&lt;('LED Curve'!$D$14*(U220/$W$2)^3+'LED Curve'!$D$15*(U220/$W$2)^2+'LED Curve'!$D$16*(U220/$W$2)^1+'LED Curve'!$D$17)*$AC$2+((R$5-1)*Design!C$18),0,         ('LED Curve'!$D$14*(U220/$W$2)^3+'LED Curve'!$D$15*(U220/$W$2)^2+'LED Curve'!$D$16*(U220/$W$2)^1+'LED Curve'!$D$17)*$AC$2)</f>
        <v>25.412913646224279</v>
      </c>
      <c r="Z220" s="99">
        <f>IF(Y220=0,0,IF(C220&lt;Y220+('LED Curve'!$D$14*(U220/$W$3)^3+'LED Curve'!$D$15*(U220/$W$3)^2+'LED Curve'!$D$16*(U220/$W$3)^1+'LED Curve'!$D$17)*$AC$3+((R$5-2)*Design!C$18),0,         ('LED Curve'!$D$14*(U220/$W$3)^3+'LED Curve'!$D$15*(U220/$W$3)^2+'LED Curve'!$D$16*(U220/$W$3)^1+'LED Curve'!$D$17)*$AC$3))</f>
        <v>0</v>
      </c>
      <c r="AA220" s="99">
        <f>IF(Z220=0,0,IF(C220&lt;(SUM(Y220:Z220)+('LED Curve'!$D$14*(U220/$W$4)^3+'LED Curve'!$D$15*(U220/$W$4)^2+'LED Curve'!$D$16*(U220/$W$4)^1+'LED Curve'!$D$17)*$AC$4+((R$5-3)*Design!C$18)),0,         ('LED Curve'!$D$14*(U220/$W$4)^3+'LED Curve'!$D$15*(U220/$W$4)^2+'LED Curve'!$D$16*(U220/$W$4)^1+'LED Curve'!$D$17)*$AC$4))</f>
        <v>0</v>
      </c>
      <c r="AB220" s="99">
        <f>IF(AA220=0,0,IF(C220&lt;(SUM(Y220:AA220)+('LED Curve'!$D$14*(U220/$W$5)^3+'LED Curve'!$D$15*(U220/$W$5)^2+'LED Curve'!$D$16*(U220/$W$5)^1+'LED Curve'!$D$17)*$AC$5+((R$5-4)*Design!C$18)),0,         ('LED Curve'!$D$14*(U220/$W$5)^3+'LED Curve'!$D$15*(U220/$W$5)^2+'LED Curve'!$D$16*(U220/$W$5)^1+'LED Curve'!$D$17)*$AC$5))</f>
        <v>0</v>
      </c>
      <c r="AC220" s="99">
        <f>IF(AB220=0,0,IF(C220&lt;(SUM(Y220:AB220)+ ('LED Curve'!$D$14*(U220/$W$6)^3+'LED Curve'!$D$15*(U220/$W$6)^2+'LED Curve'!$D$16*(U220/$W$6)^1+'LED Curve'!$D$17)*$AC$6+((R$5-5)*Design!C$18)),0,         ('LED Curve'!$D$14*(U220/$W$6)^3+'LED Curve'!$D$15*(U220/$W$6)^2+'LED Curve'!$D$16*(U220/$W$6)^1+'LED Curve'!$D$17)*$AC$6))</f>
        <v>0</v>
      </c>
      <c r="AD220" s="99">
        <f>IF(AC220=0,0,IF(C220&lt;(SUM(Y220:AC220)+('LED Curve'!$D$14*(U220/$Z$2)^3+'LED Curve'!$D$15*(U220/$Z$2)^2+'LED Curve'!$D$16*(U220/$Z$2)^1+'LED Curve'!$D$17)*$AE$2+((R$5-6)*Design!C$18)),0,         ('LED Curve'!$D$14*(U220/$Z$2)^3+'LED Curve'!$D$15*(U220/$Z$2)^2+'LED Curve'!$D$16*(U220/$Z$2)^1+'LED Curve'!$D$17)*$AE$2))</f>
        <v>0</v>
      </c>
      <c r="AE220" s="99">
        <f>IF(AD220=0,0,IF(C220&lt;(SUM(Y220:AD220)+('LED Curve'!$D$14*(U220/$Z$3)^3+'LED Curve'!$D$15*(U220/$Z$3)^2+'LED Curve'!$D$16*(U220/$Z$3)^1+'LED Curve'!$D$17)*$AE$3+((R$5-7)*Design!C$18)),0,         ('LED Curve'!$D$14*(U220/$Z$3)^3+'LED Curve'!$D$15*(U220/$Z$3)^2+'LED Curve'!$D$16*(U220/$Z$3)^1+'LED Curve'!$D$17)*$AE$3))</f>
        <v>0</v>
      </c>
      <c r="AF220" s="99">
        <f>IF(AE220=0,0,IF(C220&lt;(SUM(Y220:AE220)+('LED Curve'!$D$14*(U220/$Z$4)^3+'LED Curve'!$D$15*(U220/$Z$4)^2+'LED Curve'!$D$16*(U220/$Z$4)^1+'LED Curve'!$D$17)*$AE$4+((R$5-8)*Design!C$18)),0,         ('LED Curve'!$D$14*(U220/$Z$4)^3+'LED Curve'!$D$15*(U220/$Z$4)^2+'LED Curve'!$D$16*(U220/$Z$4)^1+'LED Curve'!$D$17)*$AE$4))</f>
        <v>0</v>
      </c>
      <c r="AG220" s="99">
        <f>IF(AF220=0,0,IF(C220&lt;(SUM(Y220:AF220)+('LED Curve'!$D$14*(U220/$Z$5)^3+'LED Curve'!$D$15*(U220/$Z$5)^2+'LED Curve'!$D$16*(U220/$Z$5)^1+'LED Curve'!$D$17)*$AE$5+((R$5-9)*Design!C$18)),0,         ('LED Curve'!$D$14*(U220/$Z$5)^3+'LED Curve'!$D$15*(U220/$Z$5)^2+'LED Curve'!$D$16*(U220/$Z$5)^1+'LED Curve'!$D$17)*$AE$5))</f>
        <v>0</v>
      </c>
      <c r="AH220" s="99">
        <f>IF(AG220=0,0,IF(C220&lt;(SUM(Y220:AG220)+('LED Curve'!$D$14*(U220/$Z$6)^3+'LED Curve'!$D$15*(U220/$Z$6)^2+'LED Curve'!$D$16*(U220/$Z$6)^1+'LED Curve'!$D$17)*$AE$6+((R$5-10)*Design!C$18)),0,         ('LED Curve'!$D$14*(U220/$Z$6)^3+'LED Curve'!$D$15*(U220/$Z$6)^2+'LED Curve'!$D$16*(U220/$Z$6)^1+'LED Curve'!$D$17)*$AE$6))</f>
        <v>0</v>
      </c>
      <c r="AI220">
        <f t="shared" si="381"/>
        <v>25.412913646224279</v>
      </c>
      <c r="AJ220" s="57">
        <f>IF(D220&lt;('LED Curve'!$D$14*(V220/$W$2)^3+'LED Curve'!$D$15*(V220/$W$2)^2+'LED Curve'!$D$16*(V220/$W$2)^1+'LED Curve'!$D$17)*$AC$2+((R$5-1)*Design!C$18),0,         ('LED Curve'!$D$14*(V220/$W$2)^3+'LED Curve'!$D$15*(V220/$W$2)^2+'LED Curve'!$D$16*(V220/$W$2)^1+'LED Curve'!$D$17)*$AC$2)</f>
        <v>25.292066661352816</v>
      </c>
      <c r="AK220" s="57">
        <f>IF(AJ220=0,0,IF(D220&lt;AJ220+('LED Curve'!$D$14*(V220/$W$3)^3+'LED Curve'!$D$15*(V220/$W$3)^2+'LED Curve'!$D$16*(V220/$W$3)^1+'LED Curve'!$D$17)*$AC$3+((R$5-1)*Design!C$18),0,         ('LED Curve'!$D$14*(V220/$W$3)^3+'LED Curve'!$D$15*(V220/$W$3)^2+'LED Curve'!$D$16*(V220/$W$3)^1+'LED Curve'!$D$17)*$AC$3))</f>
        <v>63.230166653382042</v>
      </c>
      <c r="AL220" s="57">
        <f>IF(AK220=0,0,IF(D220&lt;(SUM(AJ220:AK220)+('LED Curve'!$D$14*(V220/$W$4)^3+'LED Curve'!$D$15*(V220/$W$4)^2+'LED Curve'!$D$16*(V220/$W$4)^1+'LED Curve'!$D$17)*$AC$4+((R$5-1)*Design!C$18)),0,         ('LED Curve'!$D$14*(V220/$W$4)^3+'LED Curve'!$D$15*(V220/$W$4)^2+'LED Curve'!$D$16*(V220/$W$4)^1+'LED Curve'!$D$17)*$AC$4))</f>
        <v>0</v>
      </c>
      <c r="AM220" s="57">
        <f>IF(AL220=0,0,IF(D220&lt;(SUM(AJ220:AL220)+('LED Curve'!$D$14*(V220/$W$5)^3+'LED Curve'!$D$15*(V220/$W$5)^2+'LED Curve'!$D$16*(V220/$W$5)^1+'LED Curve'!$D$17)*$AC$5+((R$5-1)*Design!C$18)),0,         ('LED Curve'!$D$14*(V220/$W$5)^3+'LED Curve'!$D$15*(V220/$W$5)^2+'LED Curve'!$D$16*(V220/$W$5)^1+'LED Curve'!$D$17)*$AC$5))</f>
        <v>0</v>
      </c>
      <c r="AN220" s="57">
        <f>IF(AM220=0,0,IF(D220&lt;(SUM(AJ220:AM220)+ ('LED Curve'!$D$14*(V220/$W$6)^3+'LED Curve'!$D$15*(V220/$W$6)^2+'LED Curve'!$D$16*(V220/$W$6)^1+'LED Curve'!$D$17)*$AC$6+((R$5-1)*Design!C$18)),0,         ('LED Curve'!$D$14*(V220/$W$6)^3+'LED Curve'!$D$15*(V220/$W$6)^2+'LED Curve'!$D$16*(V220/$W$6)^1+'LED Curve'!$D$17)*$AC$6))</f>
        <v>0</v>
      </c>
      <c r="AO220" s="57">
        <f>IF(AN220=0,0,IF(D220&lt;(SUM(AJ220:AN220)+('LED Curve'!$D$14*(V220/$Z$2)^3+'LED Curve'!$D$15*(V220/$Z$2)^2+'LED Curve'!$D$16*(V220/$Z$2)^1+'LED Curve'!$D$17)*$AE$2+((R$5-1)*Design!C$18)),0,         ('LED Curve'!$D$14*(V220/$Z$2)^3+'LED Curve'!$D$15*(V220/$Z$2)^2+'LED Curve'!$D$16*(V220/$Z$2)^1+'LED Curve'!$D$17)*$AE$2))</f>
        <v>0</v>
      </c>
      <c r="AP220" s="57">
        <f>IF(AO220=0,0,IF(D220&lt;(SUM(AJ220:AO220)+('LED Curve'!$D$14*(V220/$Z$3)^3+'LED Curve'!$D$15*(V220/$Z$3)^2+'LED Curve'!$D$16*(V220/$Z$3)^1+'LED Curve'!$D$17)*$AE$3+((R$5-1)*Design!C$18)),0,         ('LED Curve'!$D$14*(V220/$Z$3)^3+'LED Curve'!$D$15*(V220/$Z$3)^2+'LED Curve'!$D$16*(V220/$Z$3)^1+'LED Curve'!$D$17)*$AE$3))</f>
        <v>0</v>
      </c>
      <c r="AQ220" s="57">
        <f>IF(AP220=0,0,IF(D220&lt;(SUM(AJ220:AP220)+('LED Curve'!$D$14*(V220/$Z$4)^3+'LED Curve'!$D$15*(V220/$Z$4)^2+'LED Curve'!$D$16*(V220/$Z$4)^1+'LED Curve'!$D$17)*$AE$4+((R$5-1)*Design!C$18)),0,         ('LED Curve'!$D$14*(V220/$Z$4)^3+'LED Curve'!$D$15*(V220/$Z$4)^2+'LED Curve'!$D$16*(V220/$Z$4)^1+'LED Curve'!$D$17)*$AE$4))</f>
        <v>0</v>
      </c>
      <c r="AR220" s="57">
        <f>IF(AQ220=0,0,IF(D220&lt;(SUM(AJ220:AQ220)+('LED Curve'!$D$14*(V220/$Z$5)^3+'LED Curve'!$D$15*(V220/$Z$5)^2+'LED Curve'!$D$16*(V220/$Z$5)^1+'LED Curve'!$D$17)*$AE$5+((R$5-1)*Design!C$18)),0,         ('LED Curve'!$D$14*(V220/$Z$5)^3+'LED Curve'!$D$15*(V220/$Z$5)^2+'LED Curve'!$D$16*(V220/$Z$5)^1+'LED Curve'!$D$17)*$AE$5))</f>
        <v>0</v>
      </c>
      <c r="AS220" s="57">
        <f>IF(AR220=0,0,IF(D220&lt;(SUM(AJ220:AR220)+('LED Curve'!$D$14*(V220/$Z$6)^3+'LED Curve'!$D$15*(V220/$Z$6)^2+'LED Curve'!$D$16*(V220/$Z$6)^1+'LED Curve'!$D$17)*$AE$6+((R$5-1)*Design!C$18)),0,         ('LED Curve'!$D$14*(V220/$Z$6)^3+'LED Curve'!$D$15*(V220/$Z$6)^2+'LED Curve'!$D$16*(V220/$Z$6)^1+'LED Curve'!$D$17)*$AE$6))</f>
        <v>0</v>
      </c>
      <c r="AU220" s="59">
        <f>IF(E220&lt;('LED Curve'!$D$14*(W220/$W$2)^3+'LED Curve'!$D$15*(W220/$W$2)^2+'LED Curve'!$D$16*(W220/$W$2)^1+'LED Curve'!$D$17)*$AC$2+((R$5-1)*Design!C$18),0,         ('LED Curve'!$D$14*(W220/$W$2)^3+'LED Curve'!$D$15*(W220/$W$2)^2+'LED Curve'!$D$16*(W220/$W$2)^1+'LED Curve'!$D$17)*$AC$2)</f>
        <v>25.185907641709569</v>
      </c>
      <c r="AV220" s="59">
        <f>IF(AU220=0,0,IF(E220&lt;AU220+('LED Curve'!$D$14*(W220/$W$3)^3+'LED Curve'!$D$15*(W220/$W$3)^2+'LED Curve'!$D$16*(W220/$W$3)^1+'LED Curve'!$D$17)*$AC$3+((R$5-2)*Design!C$18),0,         ('LED Curve'!$D$14*(W220/$W$3)^3+'LED Curve'!$D$15*(W220/$W$3)^2+'LED Curve'!$D$16*(W220/$W$3)^1+'LED Curve'!$D$17)*$AC$3))</f>
        <v>62.964769104273927</v>
      </c>
      <c r="AW220" s="59">
        <f>IF(AV220=0,0,IF(E220&lt;(SUM(AU220:AV220)+('LED Curve'!$D$14*(W220/$W$4)^3+'LED Curve'!$D$15*(W220/$W$4)^2+'LED Curve'!$D$16*(W220/$W$4)^1+'LED Curve'!$D$17)*$AC$4+((R$5-3)*Design!C$18)),0,         ('LED Curve'!$D$14*(W220/$W$4)^3+'LED Curve'!$D$15*(W220/$W$4)^2+'LED Curve'!$D$16*(W220/$W$4)^1+'LED Curve'!$D$17)*$AC$4))</f>
        <v>0</v>
      </c>
      <c r="AX220" s="59">
        <f>IF(AW220=0,0,IF(E220&lt;(SUM(AU220:AW220)+('LED Curve'!$D$14*(W220/$W$5)^3+'LED Curve'!$D$15*(W220/$W$5)^2+'LED Curve'!$D$16*(W220/$W$5)^1+'LED Curve'!$D$17)*$AC$5+((R$5-4)*Design!C$18)),0,         ('LED Curve'!$D$14*(W220/$W$5)^3+'LED Curve'!$D$15*(W220/$W$5)^2+'LED Curve'!$D$16*(W220/$W$5)^1+'LED Curve'!$D$17)*$AC$5))</f>
        <v>0</v>
      </c>
      <c r="AY220" s="59">
        <f>IF(AX220=0,0,IF(E220&lt;(SUM(AU220:AX220)+ ('LED Curve'!$D$14*(W220/$W$6)^3+'LED Curve'!$D$15*(W220/$W$6)^2+'LED Curve'!$D$16*(W220/$W$6)^1+'LED Curve'!$D$17)*$AC$6+((R$5-5)*Design!C$18)),0,         ('LED Curve'!$D$14*(W220/$W$6)^3+'LED Curve'!$D$15*(W220/$W$6)^2+'LED Curve'!$D$16*(W220/$W$6)^1+'LED Curve'!$D$17)*$AC$6))</f>
        <v>0</v>
      </c>
      <c r="AZ220" s="59">
        <f>IF(AY220=0,0,IF(E220&lt;(SUM(AU220:AY220)+('LED Curve'!$D$14*(W220/$Z$2)^3+'LED Curve'!$D$15*(W220/$Z$2)^2+'LED Curve'!$D$16*(W220/$Z$2)^1+'LED Curve'!$D$17)*$AE$2+((R$5-6)*Design!C$18)),0,         ('LED Curve'!$D$14*(W220/$Z$2)^3+'LED Curve'!$D$15*(W220/$Z$2)^2+'LED Curve'!$D$16*(W220/$Z$2)^1+'LED Curve'!$D$17)*$AE$2))</f>
        <v>0</v>
      </c>
      <c r="BA220" s="59">
        <f>IF(AZ220=0,0,IF(E220&lt;(SUM(AU220:AZ220)+('LED Curve'!$D$14*(W220/$Z$3)^3+'LED Curve'!$D$15*(W220/$Z$3)^2+'LED Curve'!$D$16*(W220/$Z$3)^1+'LED Curve'!$D$17)*$AE$3+((R$5-7)*Design!C$18)),0,         ('LED Curve'!$D$14*(W220/$Z$3)^3+'LED Curve'!$D$15*(W220/$Z$3)^2+'LED Curve'!$D$16*(W220/$Z$3)^1+'LED Curve'!$D$17)*$AE$3))</f>
        <v>0</v>
      </c>
      <c r="BB220" s="59">
        <f>IF(BA220=0,0,IF(E220&lt;(SUM(AU220:BA220)+('LED Curve'!$D$14*(W220/$Z$4)^3+'LED Curve'!$D$15*(W220/$Z$4)^2+'LED Curve'!$D$16*(W220/$Z$4)^1+'LED Curve'!$D$17)*$AE$4+((R$5-8)*Design!C$18)),0,         ('LED Curve'!$D$14*(W220/$Z$4)^3+'LED Curve'!$D$15*(W220/$Z$4)^2+'LED Curve'!$D$16*(W220/$Z$4)^1+'LED Curve'!$D$17)*$AE$4))</f>
        <v>0</v>
      </c>
      <c r="BC220" s="59">
        <f>IF(BB220=0,0,IF(E220&lt;(SUM(AU220:BB220)+('LED Curve'!$D$14*(W220/$Z$5)^3+'LED Curve'!$D$15*(W220/$Z$5)^2+'LED Curve'!$D$16*(W220/$Z$5)^1+'LED Curve'!$D$17)*$AE$5+((R$5-9)*Design!C$18)),0,         ('LED Curve'!$D$14*(W220/$Z$5)^3+'LED Curve'!$D$15*(W220/$Z$5)^2+'LED Curve'!$D$16*(W220/$Z$5)^1+'LED Curve'!$D$17)*$AE$5))</f>
        <v>0</v>
      </c>
      <c r="BD220" s="59">
        <f>IF(BC220=0,0,IF(E220&lt;(SUM(AU220:BC220)+('LED Curve'!$D$14*(W220/$Z$6)^3+'LED Curve'!$D$15*(W220/$Z$6)^2+'LED Curve'!$D$16*(W220/$Z$6)^1+'LED Curve'!$D$17)*$AE$6+((R$5-10)*Design!C$18)),0,         ('LED Curve'!$D$14*(W220/$Z$6)^3+'LED Curve'!$D$15*(W220/$Z$6)^2+'LED Curve'!$D$16*(W220/$Z$6)^1+'LED Curve'!$D$17)*$AE$6))</f>
        <v>0</v>
      </c>
      <c r="BE220">
        <f t="shared" si="382"/>
        <v>88.150676745983503</v>
      </c>
      <c r="BF220" s="64">
        <f t="shared" si="348"/>
        <v>146.24996571766616</v>
      </c>
      <c r="BG220" s="64">
        <f t="shared" si="349"/>
        <v>0</v>
      </c>
      <c r="BH220" s="64">
        <f t="shared" si="350"/>
        <v>0</v>
      </c>
      <c r="BI220" s="64">
        <f t="shared" si="351"/>
        <v>0</v>
      </c>
      <c r="BJ220" s="64">
        <f t="shared" si="352"/>
        <v>0</v>
      </c>
      <c r="BK220" s="64">
        <f t="shared" si="353"/>
        <v>0</v>
      </c>
      <c r="BL220" s="64">
        <f t="shared" si="354"/>
        <v>0</v>
      </c>
      <c r="BM220" s="64">
        <f t="shared" si="355"/>
        <v>0</v>
      </c>
      <c r="BN220" s="64">
        <f t="shared" si="356"/>
        <v>0</v>
      </c>
      <c r="BO220" s="64">
        <f t="shared" si="357"/>
        <v>0</v>
      </c>
      <c r="BQ220" s="67">
        <f t="shared" si="358"/>
        <v>141.00201829354086</v>
      </c>
      <c r="BR220" s="67">
        <f t="shared" si="359"/>
        <v>141.00201829354086</v>
      </c>
      <c r="BS220" s="67">
        <f t="shared" si="360"/>
        <v>0</v>
      </c>
      <c r="BT220" s="67">
        <f t="shared" si="361"/>
        <v>0</v>
      </c>
      <c r="BU220" s="67">
        <f t="shared" si="362"/>
        <v>0</v>
      </c>
      <c r="BV220" s="67">
        <f t="shared" si="363"/>
        <v>0</v>
      </c>
      <c r="BW220" s="67">
        <f t="shared" si="364"/>
        <v>0</v>
      </c>
      <c r="BX220" s="67">
        <f t="shared" si="365"/>
        <v>0</v>
      </c>
      <c r="BY220" s="67">
        <f t="shared" si="366"/>
        <v>0</v>
      </c>
      <c r="BZ220" s="67">
        <f t="shared" si="367"/>
        <v>0</v>
      </c>
      <c r="CB220" s="70">
        <f t="shared" si="368"/>
        <v>136.48156260807076</v>
      </c>
      <c r="CC220" s="70">
        <f t="shared" si="369"/>
        <v>136.48156260807076</v>
      </c>
      <c r="CD220" s="70">
        <f t="shared" si="370"/>
        <v>0</v>
      </c>
      <c r="CE220" s="70">
        <f t="shared" si="371"/>
        <v>0</v>
      </c>
      <c r="CF220" s="70">
        <f t="shared" si="372"/>
        <v>0</v>
      </c>
      <c r="CG220" s="70">
        <f t="shared" si="373"/>
        <v>0</v>
      </c>
      <c r="CH220" s="70">
        <f t="shared" si="374"/>
        <v>0</v>
      </c>
      <c r="CI220" s="70">
        <f t="shared" si="375"/>
        <v>0</v>
      </c>
      <c r="CJ220" s="70">
        <f t="shared" si="376"/>
        <v>0</v>
      </c>
      <c r="CK220" s="70">
        <f t="shared" si="377"/>
        <v>0</v>
      </c>
      <c r="CL220">
        <f t="shared" si="383"/>
        <v>272.96312521614152</v>
      </c>
      <c r="CM220" s="64">
        <f t="shared" si="384"/>
        <v>146.24996571766616</v>
      </c>
      <c r="CN220" s="64">
        <f t="shared" si="385"/>
        <v>0</v>
      </c>
      <c r="CO220" s="64">
        <f t="shared" si="386"/>
        <v>0</v>
      </c>
      <c r="CP220" s="64">
        <f t="shared" si="387"/>
        <v>0</v>
      </c>
      <c r="CQ220" s="64">
        <f t="shared" si="388"/>
        <v>0</v>
      </c>
      <c r="CR220" s="64">
        <f t="shared" si="389"/>
        <v>0</v>
      </c>
      <c r="CS220" s="64">
        <f t="shared" si="390"/>
        <v>0</v>
      </c>
      <c r="CT220" s="64">
        <f t="shared" si="391"/>
        <v>0</v>
      </c>
      <c r="CU220" s="64">
        <f t="shared" si="392"/>
        <v>0</v>
      </c>
      <c r="CV220" s="64">
        <f t="shared" si="393"/>
        <v>0</v>
      </c>
      <c r="CX220" s="103">
        <f t="shared" si="394"/>
        <v>141.00201829354086</v>
      </c>
      <c r="CY220" s="103">
        <f t="shared" si="395"/>
        <v>141.00201829354086</v>
      </c>
      <c r="CZ220" s="103">
        <f t="shared" si="396"/>
        <v>0</v>
      </c>
      <c r="DA220" s="103">
        <f t="shared" si="397"/>
        <v>0</v>
      </c>
      <c r="DB220" s="103">
        <f t="shared" si="398"/>
        <v>0</v>
      </c>
      <c r="DC220" s="103">
        <f t="shared" si="399"/>
        <v>0</v>
      </c>
      <c r="DD220" s="103">
        <f t="shared" si="400"/>
        <v>0</v>
      </c>
      <c r="DE220" s="103">
        <f t="shared" si="401"/>
        <v>0</v>
      </c>
      <c r="DF220" s="103">
        <f t="shared" si="402"/>
        <v>0</v>
      </c>
      <c r="DG220" s="103">
        <f t="shared" si="403"/>
        <v>0</v>
      </c>
      <c r="DI220" s="70">
        <f t="shared" si="404"/>
        <v>136.48156260807076</v>
      </c>
      <c r="DJ220" s="70">
        <f t="shared" si="405"/>
        <v>136.48156260807076</v>
      </c>
      <c r="DK220" s="70">
        <f t="shared" si="406"/>
        <v>0</v>
      </c>
      <c r="DL220" s="70">
        <f t="shared" si="407"/>
        <v>0</v>
      </c>
      <c r="DM220" s="70">
        <f t="shared" si="408"/>
        <v>0</v>
      </c>
      <c r="DN220" s="70">
        <f t="shared" si="409"/>
        <v>0</v>
      </c>
      <c r="DO220" s="70">
        <f t="shared" si="410"/>
        <v>0</v>
      </c>
      <c r="DP220" s="70">
        <f t="shared" si="411"/>
        <v>0</v>
      </c>
      <c r="DQ220" s="70">
        <f t="shared" si="412"/>
        <v>0</v>
      </c>
      <c r="DR220" s="70">
        <f t="shared" si="413"/>
        <v>0</v>
      </c>
      <c r="DT220">
        <f t="shared" si="414"/>
        <v>11.976445876171633</v>
      </c>
      <c r="DU220">
        <f t="shared" si="415"/>
        <v>12.8515893842021</v>
      </c>
      <c r="DV220">
        <f t="shared" si="416"/>
        <v>13.7026385101559</v>
      </c>
      <c r="DX220">
        <f t="shared" si="417"/>
        <v>1.8173411983346832</v>
      </c>
      <c r="DY220">
        <f t="shared" si="418"/>
        <v>1.831185572801364</v>
      </c>
      <c r="DZ220">
        <f t="shared" si="419"/>
        <v>1.8477939604361733</v>
      </c>
      <c r="EB220">
        <f t="shared" si="420"/>
        <v>3.7166377495463112</v>
      </c>
      <c r="EC220">
        <f t="shared" si="421"/>
        <v>0</v>
      </c>
      <c r="ED220">
        <f t="shared" si="422"/>
        <v>0</v>
      </c>
      <c r="EE220">
        <f t="shared" si="423"/>
        <v>0</v>
      </c>
      <c r="EF220">
        <f t="shared" si="424"/>
        <v>0</v>
      </c>
      <c r="EG220">
        <f t="shared" si="425"/>
        <v>0</v>
      </c>
      <c r="EH220">
        <f t="shared" si="426"/>
        <v>0</v>
      </c>
      <c r="EI220">
        <f t="shared" si="427"/>
        <v>0</v>
      </c>
      <c r="EJ220">
        <f t="shared" si="428"/>
        <v>0</v>
      </c>
      <c r="EK220">
        <f t="shared" si="429"/>
        <v>0</v>
      </c>
      <c r="EM220">
        <f t="shared" si="430"/>
        <v>3.5662324460655248</v>
      </c>
      <c r="EN220">
        <f t="shared" si="431"/>
        <v>8.9155811151638122</v>
      </c>
      <c r="EO220">
        <f t="shared" si="432"/>
        <v>0</v>
      </c>
      <c r="EP220">
        <f t="shared" si="433"/>
        <v>0</v>
      </c>
      <c r="EQ220">
        <f t="shared" si="434"/>
        <v>0</v>
      </c>
      <c r="ER220">
        <f t="shared" si="435"/>
        <v>0</v>
      </c>
      <c r="ES220">
        <f t="shared" si="436"/>
        <v>0</v>
      </c>
      <c r="ET220">
        <f t="shared" si="437"/>
        <v>0</v>
      </c>
      <c r="EU220">
        <f t="shared" si="438"/>
        <v>0</v>
      </c>
      <c r="EV220">
        <f t="shared" si="439"/>
        <v>0</v>
      </c>
      <c r="EX220">
        <f t="shared" si="440"/>
        <v>3.4374120306430722</v>
      </c>
      <c r="EY220">
        <f t="shared" si="441"/>
        <v>8.5935300766076814</v>
      </c>
      <c r="EZ220">
        <f t="shared" si="442"/>
        <v>0</v>
      </c>
      <c r="FA220">
        <f t="shared" si="443"/>
        <v>0</v>
      </c>
      <c r="FB220">
        <f t="shared" si="444"/>
        <v>0</v>
      </c>
      <c r="FC220">
        <f t="shared" si="445"/>
        <v>0</v>
      </c>
      <c r="FD220">
        <f t="shared" si="446"/>
        <v>0</v>
      </c>
      <c r="FE220">
        <f t="shared" si="447"/>
        <v>0</v>
      </c>
      <c r="FF220">
        <f t="shared" si="448"/>
        <v>0</v>
      </c>
      <c r="FG220">
        <f t="shared" si="449"/>
        <v>0</v>
      </c>
      <c r="FJ220">
        <f>IF($W$2=0,0,IF(BF220&lt;=0,0,('LED Curve'!$D$19*(BF220/$W$2)^3+'LED Curve'!$D$20*(BF220/$W$2)^2+'LED Curve'!$D$21*(BF220/$W$2)^1+'LED Curve'!$D$22)*$AC$2*$W$2))</f>
        <v>563.84834702129535</v>
      </c>
      <c r="FK220">
        <f>IF($W$3=0,0,IF(BG220&lt;=0,0,('LED Curve'!$D$19*(BG220/$W$3)^3+'LED Curve'!$D$20*(BG220/$W$3)^2+'LED Curve'!$D$21*(BG220/$W$3)^1+'LED Curve'!$D$22)*$AC$3*$W$3))</f>
        <v>0</v>
      </c>
      <c r="FL220">
        <f>IF($W$4=0,0,IF(BH220&lt;=0,0,('LED Curve'!$D$19*(BH220/$W$4)^3+'LED Curve'!$D$20*(BH220/$W$4)^2+'LED Curve'!$D$21*(BH220/$W$4)^1+'LED Curve'!$D$22)*$AC$4*$W$4))</f>
        <v>0</v>
      </c>
      <c r="FM220">
        <f>IF($W$5=0,0,IF(BI220&lt;=0,0,('LED Curve'!$D$19*(BI220/$W$5)^3+'LED Curve'!$D$20*(BI220/$W$5)^2+'LED Curve'!$D$21*(BI220/$W$5)^1+'LED Curve'!$D$22)*$AC$5*$W$5))</f>
        <v>0</v>
      </c>
      <c r="FN220">
        <f>IF($W$6=0,0,IF(BJ220&lt;=0,0,('LED Curve'!$D$19*(BJ220/$W$6)^3+'LED Curve'!$D$20*(BJ220/$W$6)^2+'LED Curve'!$D$21*(BJ220/$W$6)^1+'LED Curve'!$D$22)*$AC$6*$W$6))</f>
        <v>0</v>
      </c>
      <c r="FO220">
        <f>IF($Z$2=0,0,IF(BK220&lt;=0,0,('LED Curve'!$D$19*(BK220/$Z$2)^3+'LED Curve'!$D$20*(BK220/$Z$2)^2+'LED Curve'!$D$21*(BK220/$Z$2)^1+'LED Curve'!$D$22)*$AE$2*$Z$2))</f>
        <v>0</v>
      </c>
      <c r="FP220">
        <f>IF($Z$3=0,0,IF(BL220&lt;=0,0,('LED Curve'!$D$19*(BL220/$Z$3)^3+'LED Curve'!$D$20*(BL220/$Z$3)^2+'LED Curve'!$D$21*(BL220/$Z$3)^1+'LED Curve'!$D$22)*$AE$3*$Z$3))</f>
        <v>0</v>
      </c>
      <c r="FQ220">
        <f>IF($Z$4=0,0,IF(BM220&lt;=0,0,('LED Curve'!$D$19*(BM220/$Z$4)^3+'LED Curve'!$D$20*(BM220/$Z$4)^2+'LED Curve'!$D$21*(BM220/$Z$4)^1+'LED Curve'!$D$22)*$AE$4*$Z$4))</f>
        <v>0</v>
      </c>
      <c r="FR220">
        <f>IF($Z$5=0,0,IF(BN220&lt;=0,0,('LED Curve'!$D$19*(BN220/$Z$5)^3+'LED Curve'!$D$20*(BN220/$Z$5)^2+'LED Curve'!$D$21*(BN220/$Z$5)^1+'LED Curve'!$D$22)*$AE$5*$Z$5))</f>
        <v>0</v>
      </c>
      <c r="FS220">
        <f>IF($Z$6=0,0,IF(BO220&lt;=0,0,('LED Curve'!$D$19*(BO220/$Z$6)^3+'LED Curve'!$D$20*(BO220/$Z$6)^2+'LED Curve'!$D$21*(BO220/$Z$6)^1+'LED Curve'!$D$22)*$AE$6*$Z$6))</f>
        <v>0</v>
      </c>
      <c r="FU220">
        <f>IF($W$2=0,0,IF(BQ220&lt;=0,0,('LED Curve'!$D$19*(BQ220/$W$2)^3+'LED Curve'!$D$20*(BQ220/$W$2)^2+'LED Curve'!$D$21*(BQ220/$W$2)^1+'LED Curve'!$D$22)*$AC$2*$W$2))</f>
        <v>546.52646015118091</v>
      </c>
      <c r="FV220">
        <f>IF($W$3=0,0,IF(BR220&lt;=0,0,('LED Curve'!$D$19*(BR220/$W$3)^3+'LED Curve'!$D$20*(BR220/$W$3)^2+'LED Curve'!$D$21*(BR220/$W$3)^1+'LED Curve'!$D$22)*$AC$3*$W$3))</f>
        <v>1366.3161503779522</v>
      </c>
      <c r="FW220">
        <f>IF($W$4=0,0,IF(BS220&lt;=0,0,('LED Curve'!$D$19*(BS220/$W$4)^3+'LED Curve'!$D$20*(BS220/$W$4)^2+'LED Curve'!$D$21*(BS220/$W$4)^1+'LED Curve'!$D$22)*$AC$4*$W$4))</f>
        <v>0</v>
      </c>
      <c r="FX220">
        <f>IF($W$5=0,0,IF(BT220&lt;=0,0,('LED Curve'!$D$19*(BT220/$W$5)^3+'LED Curve'!$D$20*(BT220/$W$5)^2+'LED Curve'!$D$21*(BT220/$W$5)^1+'LED Curve'!$D$22)*$AC$5*$W$5))</f>
        <v>0</v>
      </c>
      <c r="FY220">
        <f>IF($W$6=0,0,IF(BU220&lt;=0,0,('LED Curve'!$D$19*(BU220/$W$6)^3+'LED Curve'!$D$20*(BU220/$W$6)^2+'LED Curve'!$D$21*(BU220/$W$6)^1+'LED Curve'!$D$22)*$AC$6*$W$6))</f>
        <v>0</v>
      </c>
      <c r="FZ220">
        <f>IF($Z$2=0,0,IF(BV220&lt;=0,0,('LED Curve'!$D$19*(BV220/$Z$2)^3+'LED Curve'!$D$20*(BV220/$Z$2)^2+'LED Curve'!$D$21*(BV220/$Z$2)^1+'LED Curve'!$D$22)*$AE$2*$Z$2))</f>
        <v>0</v>
      </c>
      <c r="GA220">
        <f>IF($Z$3=0,0,IF(BW220&lt;=0,0,('LED Curve'!$D$19*(BW220/$Z$3)^3+'LED Curve'!$D$20*(BW220/$Z$3)^2+'LED Curve'!$D$21*(BW220/$Z$3)^1+'LED Curve'!$D$22)*$AE$3*$Z$3))</f>
        <v>0</v>
      </c>
      <c r="GB220">
        <f>IF($Z$4=0,0,IF(BX220&lt;=0,0,('LED Curve'!$D$19*(BX220/$Z$4)^3+'LED Curve'!$D$20*(BX220/$Z$4)^2+'LED Curve'!$D$21*(BX220/$Z$4)^1+'LED Curve'!$D$22)*$AE$4*$Z$4))</f>
        <v>0</v>
      </c>
      <c r="GC220">
        <f>IF($Z$5=0,0,IF(BY220&lt;=0,0,('LED Curve'!$D$19*(BY220/$Z$5)^3+'LED Curve'!$D$20*(BY220/$Z$5)^2+'LED Curve'!$D$21*(BY220/$Z$5)^1+'LED Curve'!$D$22)*$AE$5*$Z$5))</f>
        <v>0</v>
      </c>
      <c r="GD220">
        <f>IF($Z$6=0,0,IF(BZ220&lt;=0,0,('LED Curve'!$D$19*(BZ220/$Z$6)^3+'LED Curve'!$D$20*(BZ220/$Z$6)^2+'LED Curve'!$D$21*(BZ220/$Z$6)^1+'LED Curve'!$D$22)*$AE$6*$Z$6))</f>
        <v>0</v>
      </c>
      <c r="GF220">
        <f>IF($W$2=0,0,IF(CB220&lt;=0,0,('LED Curve'!$D$19*(CB220/$W$2)^3+'LED Curve'!$D$20*(CB220/$W$2)^2+'LED Curve'!$D$21*(CB220/$W$2)^1+'LED Curve'!$D$22)*$AC$2*$W$2))</f>
        <v>531.38441006487051</v>
      </c>
      <c r="GG220">
        <f>IF($W$3=0,0,IF(CC220&lt;=0,0,('LED Curve'!$D$19*(CC220/$W$3)^3+'LED Curve'!$D$20*(CC220/$W$3)^2+'LED Curve'!$D$21*(CC220/$W$3)^1+'LED Curve'!$D$22)*$AC$3*$W$3))</f>
        <v>1328.4610251621762</v>
      </c>
      <c r="GH220">
        <f>IF($W$4=0,0,IF(CD220&lt;=0,0,('LED Curve'!$D$19*(CD220/$W$4)^3+'LED Curve'!$D$20*(CD220/$W$4)^2+'LED Curve'!$D$21*(CD220/$W$4)^1+'LED Curve'!$D$22)*$AC$4*$W$4))</f>
        <v>0</v>
      </c>
      <c r="GI220">
        <f>IF($W$5=0,0,IF(CE220&lt;=0,0,('LED Curve'!$D$19*(CE220/$W$5)^3+'LED Curve'!$D$20*(CE220/$W$5)^2+'LED Curve'!$D$21*(CE220/$W$5)^1+'LED Curve'!$D$22)*$AC$5*$W$5))</f>
        <v>0</v>
      </c>
      <c r="GJ220">
        <f>IF($W$6=0,0,IF(CF220&lt;=0,0,('LED Curve'!$D$19*(CF220/$W$6)^3+'LED Curve'!$D$20*(CF220/$W$6)^2+'LED Curve'!$D$21*(CF220/$W$6)^1+'LED Curve'!$D$22)*$AC$6*$W$6))</f>
        <v>0</v>
      </c>
      <c r="GK220">
        <f>IF($Z$2=0,0,IF(CG220&lt;=0,0,('LED Curve'!$D$19*(CG220/$Z$2)^3+'LED Curve'!$D$20*(CG220/$Z$2)^2+'LED Curve'!$D$21*(CG220/$Z$2)^1+'LED Curve'!$D$22)*$AE$2*$Z$2))</f>
        <v>0</v>
      </c>
      <c r="GL220">
        <f>IF($Z$3=0,0,IF(CH220&lt;=0,0,('LED Curve'!$D$19*(CH220/$Z$3)^3+'LED Curve'!$D$20*(CH220/$Z$3)^2+'LED Curve'!$D$21*(CH220/$Z$3)^1+'LED Curve'!$D$22)*$AE$3*$Z$3))</f>
        <v>0</v>
      </c>
      <c r="GM220">
        <f>IF($Z$4=0,0,IF(CI220&lt;=0,0,('LED Curve'!$D$19*(CI220/$Z$4)^3+'LED Curve'!$D$20*(CI220/$Z$4)^2+'LED Curve'!$D$21*(CI220/$Z$4)^1+'LED Curve'!$D$22)*$AE$4*$Z$4))</f>
        <v>0</v>
      </c>
      <c r="GN220">
        <f>IF($Z$5=0,0,IF(CJ220&lt;=0,0,('LED Curve'!$D$19*(CJ220/$Z$5)^3+'LED Curve'!$D$20*(CJ220/$Z$5)^2+'LED Curve'!$D$21*(CJ220/$Z$5)^1+'LED Curve'!$D$22)*$AE$5*$Z$5))</f>
        <v>0</v>
      </c>
      <c r="GO220">
        <f>IF($Z$6=0,0,IF(CK220&lt;=0,0,('LED Curve'!$D$19*(CK220/$Z$6)^3+'LED Curve'!$D$20*(CK220/$Z$6)^2+'LED Curve'!$D$21*(CK220/$Z$6)^1+'LED Curve'!$D$22)*$AE$6*$Z$6))</f>
        <v>0</v>
      </c>
      <c r="GQ220">
        <f t="shared" si="450"/>
        <v>563.84834702129535</v>
      </c>
      <c r="GR220">
        <f t="shared" si="378"/>
        <v>0</v>
      </c>
      <c r="GS220">
        <f t="shared" si="451"/>
        <v>1912.8426105291333</v>
      </c>
      <c r="GT220">
        <f t="shared" si="379"/>
        <v>0</v>
      </c>
      <c r="GU220">
        <f t="shared" si="452"/>
        <v>1859.8454352270467</v>
      </c>
      <c r="GV220">
        <f t="shared" si="380"/>
        <v>0</v>
      </c>
    </row>
    <row r="221" spans="1:204" ht="16.899999999999999">
      <c r="A221">
        <v>210</v>
      </c>
      <c r="B221">
        <f t="shared" si="341"/>
        <v>6.8359375E-3</v>
      </c>
      <c r="C221" s="50">
        <f t="shared" si="342"/>
        <v>80.312896107219203</v>
      </c>
      <c r="D221" s="50">
        <f t="shared" si="343"/>
        <v>89.392106785799115</v>
      </c>
      <c r="E221" s="50">
        <f t="shared" si="344"/>
        <v>98.471317464379027</v>
      </c>
      <c r="G221" s="52">
        <f t="shared" si="345"/>
        <v>1.2748078747177651</v>
      </c>
      <c r="H221" s="52">
        <f t="shared" si="346"/>
        <v>1.4189223299333191</v>
      </c>
      <c r="I221" s="52">
        <f t="shared" si="347"/>
        <v>1.5630367851488733</v>
      </c>
      <c r="J221" s="52">
        <f>IF(C221&lt;Calculation!D$19,0,G221)</f>
        <v>1.2748078747177651</v>
      </c>
      <c r="K221" s="52">
        <f>IF(D221&lt;Calculation!D$19,0,H221)</f>
        <v>1.4189223299333191</v>
      </c>
      <c r="L221" s="52">
        <f>IF(E221&lt;Calculation!D$19,0,I221)</f>
        <v>1.5630367851488733</v>
      </c>
      <c r="M221" s="52">
        <f>IF(IF(C221&lt;Calculation!D$19,0,C221*(R$3/(R$2+R$3)))&gt;0,$H$2*SIN(2*PI()*$E$2*B221)+$H$5,0)</f>
        <v>1.291212369209138</v>
      </c>
      <c r="N221" s="52">
        <f>IF(IF(D221&lt;Calculation!D$19,0,D221*(R$3/(R$2+R$3)))&gt;0,$J$2*SIN(2*PI()*$E$2*B221)+$J$5,0)</f>
        <v>1.2411989176975817</v>
      </c>
      <c r="O221" s="52">
        <f>IF(IF(E221&lt;Calculation!D$19,0,E221*(R$3/(R$2+R$3)))&gt;0,$L$2*SIN(2*PI()*$E$2*B221)+$L$5,0)</f>
        <v>1.1977328918339225</v>
      </c>
      <c r="Q221" s="55">
        <f>(M221/Design!C$43)*10^3</f>
        <v>143.46804102323753</v>
      </c>
      <c r="R221" s="55">
        <f>(N221/Design!C$43)*10^3</f>
        <v>137.91099085528685</v>
      </c>
      <c r="S221" s="55">
        <f>(O221/Design!C$43)*10^3</f>
        <v>133.08143242599138</v>
      </c>
      <c r="U221" s="55">
        <f>(($H$2*SIN(2*PI()*$E$2*B221)+$H$5)/Design!C$43)*10^3</f>
        <v>143.46804102323753</v>
      </c>
      <c r="V221" s="55">
        <f>(($J$2*SIN(2*PI()*$E$2*B221)+$J$5)/Design!C$43)*10^3</f>
        <v>137.91099085528685</v>
      </c>
      <c r="W221" s="55">
        <f>(($L$2*SIN(2*PI()*$E$2*B221)+$L$5)/Design!C$43)*10^3</f>
        <v>133.08143242599138</v>
      </c>
      <c r="Y221" s="99">
        <f>IF(C221&lt;('LED Curve'!$D$14*(U221/$W$2)^3+'LED Curve'!$D$15*(U221/$W$2)^2+'LED Curve'!$D$16*(U221/$W$2)^1+'LED Curve'!$D$17)*$AC$2+((R$5-1)*Design!C$18),0,         ('LED Curve'!$D$14*(U221/$W$2)^3+'LED Curve'!$D$15*(U221/$W$2)^2+'LED Curve'!$D$16*(U221/$W$2)^1+'LED Curve'!$D$17)*$AC$2)</f>
        <v>25.349185832510297</v>
      </c>
      <c r="Z221" s="99">
        <f>IF(Y221=0,0,IF(C221&lt;Y221+('LED Curve'!$D$14*(U221/$W$3)^3+'LED Curve'!$D$15*(U221/$W$3)^2+'LED Curve'!$D$16*(U221/$W$3)^1+'LED Curve'!$D$17)*$AC$3+((R$5-2)*Design!C$18),0,         ('LED Curve'!$D$14*(U221/$W$3)^3+'LED Curve'!$D$15*(U221/$W$3)^2+'LED Curve'!$D$16*(U221/$W$3)^1+'LED Curve'!$D$17)*$AC$3))</f>
        <v>0</v>
      </c>
      <c r="AA221" s="99">
        <f>IF(Z221=0,0,IF(C221&lt;(SUM(Y221:Z221)+('LED Curve'!$D$14*(U221/$W$4)^3+'LED Curve'!$D$15*(U221/$W$4)^2+'LED Curve'!$D$16*(U221/$W$4)^1+'LED Curve'!$D$17)*$AC$4+((R$5-3)*Design!C$18)),0,         ('LED Curve'!$D$14*(U221/$W$4)^3+'LED Curve'!$D$15*(U221/$W$4)^2+'LED Curve'!$D$16*(U221/$W$4)^1+'LED Curve'!$D$17)*$AC$4))</f>
        <v>0</v>
      </c>
      <c r="AB221" s="99">
        <f>IF(AA221=0,0,IF(C221&lt;(SUM(Y221:AA221)+('LED Curve'!$D$14*(U221/$W$5)^3+'LED Curve'!$D$15*(U221/$W$5)^2+'LED Curve'!$D$16*(U221/$W$5)^1+'LED Curve'!$D$17)*$AC$5+((R$5-4)*Design!C$18)),0,         ('LED Curve'!$D$14*(U221/$W$5)^3+'LED Curve'!$D$15*(U221/$W$5)^2+'LED Curve'!$D$16*(U221/$W$5)^1+'LED Curve'!$D$17)*$AC$5))</f>
        <v>0</v>
      </c>
      <c r="AC221" s="99">
        <f>IF(AB221=0,0,IF(C221&lt;(SUM(Y221:AB221)+ ('LED Curve'!$D$14*(U221/$W$6)^3+'LED Curve'!$D$15*(U221/$W$6)^2+'LED Curve'!$D$16*(U221/$W$6)^1+'LED Curve'!$D$17)*$AC$6+((R$5-5)*Design!C$18)),0,         ('LED Curve'!$D$14*(U221/$W$6)^3+'LED Curve'!$D$15*(U221/$W$6)^2+'LED Curve'!$D$16*(U221/$W$6)^1+'LED Curve'!$D$17)*$AC$6))</f>
        <v>0</v>
      </c>
      <c r="AD221" s="99">
        <f>IF(AC221=0,0,IF(C221&lt;(SUM(Y221:AC221)+('LED Curve'!$D$14*(U221/$Z$2)^3+'LED Curve'!$D$15*(U221/$Z$2)^2+'LED Curve'!$D$16*(U221/$Z$2)^1+'LED Curve'!$D$17)*$AE$2+((R$5-6)*Design!C$18)),0,         ('LED Curve'!$D$14*(U221/$Z$2)^3+'LED Curve'!$D$15*(U221/$Z$2)^2+'LED Curve'!$D$16*(U221/$Z$2)^1+'LED Curve'!$D$17)*$AE$2))</f>
        <v>0</v>
      </c>
      <c r="AE221" s="99">
        <f>IF(AD221=0,0,IF(C221&lt;(SUM(Y221:AD221)+('LED Curve'!$D$14*(U221/$Z$3)^3+'LED Curve'!$D$15*(U221/$Z$3)^2+'LED Curve'!$D$16*(U221/$Z$3)^1+'LED Curve'!$D$17)*$AE$3+((R$5-7)*Design!C$18)),0,         ('LED Curve'!$D$14*(U221/$Z$3)^3+'LED Curve'!$D$15*(U221/$Z$3)^2+'LED Curve'!$D$16*(U221/$Z$3)^1+'LED Curve'!$D$17)*$AE$3))</f>
        <v>0</v>
      </c>
      <c r="AF221" s="99">
        <f>IF(AE221=0,0,IF(C221&lt;(SUM(Y221:AE221)+('LED Curve'!$D$14*(U221/$Z$4)^3+'LED Curve'!$D$15*(U221/$Z$4)^2+'LED Curve'!$D$16*(U221/$Z$4)^1+'LED Curve'!$D$17)*$AE$4+((R$5-8)*Design!C$18)),0,         ('LED Curve'!$D$14*(U221/$Z$4)^3+'LED Curve'!$D$15*(U221/$Z$4)^2+'LED Curve'!$D$16*(U221/$Z$4)^1+'LED Curve'!$D$17)*$AE$4))</f>
        <v>0</v>
      </c>
      <c r="AG221" s="99">
        <f>IF(AF221=0,0,IF(C221&lt;(SUM(Y221:AF221)+('LED Curve'!$D$14*(U221/$Z$5)^3+'LED Curve'!$D$15*(U221/$Z$5)^2+'LED Curve'!$D$16*(U221/$Z$5)^1+'LED Curve'!$D$17)*$AE$5+((R$5-9)*Design!C$18)),0,         ('LED Curve'!$D$14*(U221/$Z$5)^3+'LED Curve'!$D$15*(U221/$Z$5)^2+'LED Curve'!$D$16*(U221/$Z$5)^1+'LED Curve'!$D$17)*$AE$5))</f>
        <v>0</v>
      </c>
      <c r="AH221" s="99">
        <f>IF(AG221=0,0,IF(C221&lt;(SUM(Y221:AG221)+('LED Curve'!$D$14*(U221/$Z$6)^3+'LED Curve'!$D$15*(U221/$Z$6)^2+'LED Curve'!$D$16*(U221/$Z$6)^1+'LED Curve'!$D$17)*$AE$6+((R$5-10)*Design!C$18)),0,         ('LED Curve'!$D$14*(U221/$Z$6)^3+'LED Curve'!$D$15*(U221/$Z$6)^2+'LED Curve'!$D$16*(U221/$Z$6)^1+'LED Curve'!$D$17)*$AE$6))</f>
        <v>0</v>
      </c>
      <c r="AI221">
        <f t="shared" si="381"/>
        <v>25.349185832510297</v>
      </c>
      <c r="AJ221" s="57">
        <f>IF(D221&lt;('LED Curve'!$D$14*(V221/$W$2)^3+'LED Curve'!$D$15*(V221/$W$2)^2+'LED Curve'!$D$16*(V221/$W$2)^1+'LED Curve'!$D$17)*$AC$2+((R$5-1)*Design!C$18),0,         ('LED Curve'!$D$14*(V221/$W$2)^3+'LED Curve'!$D$15*(V221/$W$2)^2+'LED Curve'!$D$16*(V221/$W$2)^1+'LED Curve'!$D$17)*$AC$2)</f>
        <v>25.219673731360189</v>
      </c>
      <c r="AK221" s="57">
        <f>IF(AJ221=0,0,IF(D221&lt;AJ221+('LED Curve'!$D$14*(V221/$W$3)^3+'LED Curve'!$D$15*(V221/$W$3)^2+'LED Curve'!$D$16*(V221/$W$3)^1+'LED Curve'!$D$17)*$AC$3+((R$5-1)*Design!C$18),0,         ('LED Curve'!$D$14*(V221/$W$3)^3+'LED Curve'!$D$15*(V221/$W$3)^2+'LED Curve'!$D$16*(V221/$W$3)^1+'LED Curve'!$D$17)*$AC$3))</f>
        <v>0</v>
      </c>
      <c r="AL221" s="57">
        <f>IF(AK221=0,0,IF(D221&lt;(SUM(AJ221:AK221)+('LED Curve'!$D$14*(V221/$W$4)^3+'LED Curve'!$D$15*(V221/$W$4)^2+'LED Curve'!$D$16*(V221/$W$4)^1+'LED Curve'!$D$17)*$AC$4+((R$5-1)*Design!C$18)),0,         ('LED Curve'!$D$14*(V221/$W$4)^3+'LED Curve'!$D$15*(V221/$W$4)^2+'LED Curve'!$D$16*(V221/$W$4)^1+'LED Curve'!$D$17)*$AC$4))</f>
        <v>0</v>
      </c>
      <c r="AM221" s="57">
        <f>IF(AL221=0,0,IF(D221&lt;(SUM(AJ221:AL221)+('LED Curve'!$D$14*(V221/$W$5)^3+'LED Curve'!$D$15*(V221/$W$5)^2+'LED Curve'!$D$16*(V221/$W$5)^1+'LED Curve'!$D$17)*$AC$5+((R$5-1)*Design!C$18)),0,         ('LED Curve'!$D$14*(V221/$W$5)^3+'LED Curve'!$D$15*(V221/$W$5)^2+'LED Curve'!$D$16*(V221/$W$5)^1+'LED Curve'!$D$17)*$AC$5))</f>
        <v>0</v>
      </c>
      <c r="AN221" s="57">
        <f>IF(AM221=0,0,IF(D221&lt;(SUM(AJ221:AM221)+ ('LED Curve'!$D$14*(V221/$W$6)^3+'LED Curve'!$D$15*(V221/$W$6)^2+'LED Curve'!$D$16*(V221/$W$6)^1+'LED Curve'!$D$17)*$AC$6+((R$5-1)*Design!C$18)),0,         ('LED Curve'!$D$14*(V221/$W$6)^3+'LED Curve'!$D$15*(V221/$W$6)^2+'LED Curve'!$D$16*(V221/$W$6)^1+'LED Curve'!$D$17)*$AC$6))</f>
        <v>0</v>
      </c>
      <c r="AO221" s="57">
        <f>IF(AN221=0,0,IF(D221&lt;(SUM(AJ221:AN221)+('LED Curve'!$D$14*(V221/$Z$2)^3+'LED Curve'!$D$15*(V221/$Z$2)^2+'LED Curve'!$D$16*(V221/$Z$2)^1+'LED Curve'!$D$17)*$AE$2+((R$5-1)*Design!C$18)),0,         ('LED Curve'!$D$14*(V221/$Z$2)^3+'LED Curve'!$D$15*(V221/$Z$2)^2+'LED Curve'!$D$16*(V221/$Z$2)^1+'LED Curve'!$D$17)*$AE$2))</f>
        <v>0</v>
      </c>
      <c r="AP221" s="57">
        <f>IF(AO221=0,0,IF(D221&lt;(SUM(AJ221:AO221)+('LED Curve'!$D$14*(V221/$Z$3)^3+'LED Curve'!$D$15*(V221/$Z$3)^2+'LED Curve'!$D$16*(V221/$Z$3)^1+'LED Curve'!$D$17)*$AE$3+((R$5-1)*Design!C$18)),0,         ('LED Curve'!$D$14*(V221/$Z$3)^3+'LED Curve'!$D$15*(V221/$Z$3)^2+'LED Curve'!$D$16*(V221/$Z$3)^1+'LED Curve'!$D$17)*$AE$3))</f>
        <v>0</v>
      </c>
      <c r="AQ221" s="57">
        <f>IF(AP221=0,0,IF(D221&lt;(SUM(AJ221:AP221)+('LED Curve'!$D$14*(V221/$Z$4)^3+'LED Curve'!$D$15*(V221/$Z$4)^2+'LED Curve'!$D$16*(V221/$Z$4)^1+'LED Curve'!$D$17)*$AE$4+((R$5-1)*Design!C$18)),0,         ('LED Curve'!$D$14*(V221/$Z$4)^3+'LED Curve'!$D$15*(V221/$Z$4)^2+'LED Curve'!$D$16*(V221/$Z$4)^1+'LED Curve'!$D$17)*$AE$4))</f>
        <v>0</v>
      </c>
      <c r="AR221" s="57">
        <f>IF(AQ221=0,0,IF(D221&lt;(SUM(AJ221:AQ221)+('LED Curve'!$D$14*(V221/$Z$5)^3+'LED Curve'!$D$15*(V221/$Z$5)^2+'LED Curve'!$D$16*(V221/$Z$5)^1+'LED Curve'!$D$17)*$AE$5+((R$5-1)*Design!C$18)),0,         ('LED Curve'!$D$14*(V221/$Z$5)^3+'LED Curve'!$D$15*(V221/$Z$5)^2+'LED Curve'!$D$16*(V221/$Z$5)^1+'LED Curve'!$D$17)*$AE$5))</f>
        <v>0</v>
      </c>
      <c r="AS221" s="57">
        <f>IF(AR221=0,0,IF(D221&lt;(SUM(AJ221:AR221)+('LED Curve'!$D$14*(V221/$Z$6)^3+'LED Curve'!$D$15*(V221/$Z$6)^2+'LED Curve'!$D$16*(V221/$Z$6)^1+'LED Curve'!$D$17)*$AE$6+((R$5-1)*Design!C$18)),0,         ('LED Curve'!$D$14*(V221/$Z$6)^3+'LED Curve'!$D$15*(V221/$Z$6)^2+'LED Curve'!$D$16*(V221/$Z$6)^1+'LED Curve'!$D$17)*$AE$6))</f>
        <v>0</v>
      </c>
      <c r="AU221" s="59">
        <f>IF(E221&lt;('LED Curve'!$D$14*(W221/$W$2)^3+'LED Curve'!$D$15*(W221/$W$2)^2+'LED Curve'!$D$16*(W221/$W$2)^1+'LED Curve'!$D$17)*$AC$2+((R$5-1)*Design!C$18),0,         ('LED Curve'!$D$14*(W221/$W$2)^3+'LED Curve'!$D$15*(W221/$W$2)^2+'LED Curve'!$D$16*(W221/$W$2)^1+'LED Curve'!$D$17)*$AC$2)</f>
        <v>25.104889611221921</v>
      </c>
      <c r="AV221" s="59">
        <f>IF(AU221=0,0,IF(E221&lt;AU221+('LED Curve'!$D$14*(W221/$W$3)^3+'LED Curve'!$D$15*(W221/$W$3)^2+'LED Curve'!$D$16*(W221/$W$3)^1+'LED Curve'!$D$17)*$AC$3+((R$5-2)*Design!C$18),0,         ('LED Curve'!$D$14*(W221/$W$3)^3+'LED Curve'!$D$15*(W221/$W$3)^2+'LED Curve'!$D$16*(W221/$W$3)^1+'LED Curve'!$D$17)*$AC$3))</f>
        <v>62.762224028054803</v>
      </c>
      <c r="AW221" s="59">
        <f>IF(AV221=0,0,IF(E221&lt;(SUM(AU221:AV221)+('LED Curve'!$D$14*(W221/$W$4)^3+'LED Curve'!$D$15*(W221/$W$4)^2+'LED Curve'!$D$16*(W221/$W$4)^1+'LED Curve'!$D$17)*$AC$4+((R$5-3)*Design!C$18)),0,         ('LED Curve'!$D$14*(W221/$W$4)^3+'LED Curve'!$D$15*(W221/$W$4)^2+'LED Curve'!$D$16*(W221/$W$4)^1+'LED Curve'!$D$17)*$AC$4))</f>
        <v>0</v>
      </c>
      <c r="AX221" s="59">
        <f>IF(AW221=0,0,IF(E221&lt;(SUM(AU221:AW221)+('LED Curve'!$D$14*(W221/$W$5)^3+'LED Curve'!$D$15*(W221/$W$5)^2+'LED Curve'!$D$16*(W221/$W$5)^1+'LED Curve'!$D$17)*$AC$5+((R$5-4)*Design!C$18)),0,         ('LED Curve'!$D$14*(W221/$W$5)^3+'LED Curve'!$D$15*(W221/$W$5)^2+'LED Curve'!$D$16*(W221/$W$5)^1+'LED Curve'!$D$17)*$AC$5))</f>
        <v>0</v>
      </c>
      <c r="AY221" s="59">
        <f>IF(AX221=0,0,IF(E221&lt;(SUM(AU221:AX221)+ ('LED Curve'!$D$14*(W221/$W$6)^3+'LED Curve'!$D$15*(W221/$W$6)^2+'LED Curve'!$D$16*(W221/$W$6)^1+'LED Curve'!$D$17)*$AC$6+((R$5-5)*Design!C$18)),0,         ('LED Curve'!$D$14*(W221/$W$6)^3+'LED Curve'!$D$15*(W221/$W$6)^2+'LED Curve'!$D$16*(W221/$W$6)^1+'LED Curve'!$D$17)*$AC$6))</f>
        <v>0</v>
      </c>
      <c r="AZ221" s="59">
        <f>IF(AY221=0,0,IF(E221&lt;(SUM(AU221:AY221)+('LED Curve'!$D$14*(W221/$Z$2)^3+'LED Curve'!$D$15*(W221/$Z$2)^2+'LED Curve'!$D$16*(W221/$Z$2)^1+'LED Curve'!$D$17)*$AE$2+((R$5-6)*Design!C$18)),0,         ('LED Curve'!$D$14*(W221/$Z$2)^3+'LED Curve'!$D$15*(W221/$Z$2)^2+'LED Curve'!$D$16*(W221/$Z$2)^1+'LED Curve'!$D$17)*$AE$2))</f>
        <v>0</v>
      </c>
      <c r="BA221" s="59">
        <f>IF(AZ221=0,0,IF(E221&lt;(SUM(AU221:AZ221)+('LED Curve'!$D$14*(W221/$Z$3)^3+'LED Curve'!$D$15*(W221/$Z$3)^2+'LED Curve'!$D$16*(W221/$Z$3)^1+'LED Curve'!$D$17)*$AE$3+((R$5-7)*Design!C$18)),0,         ('LED Curve'!$D$14*(W221/$Z$3)^3+'LED Curve'!$D$15*(W221/$Z$3)^2+'LED Curve'!$D$16*(W221/$Z$3)^1+'LED Curve'!$D$17)*$AE$3))</f>
        <v>0</v>
      </c>
      <c r="BB221" s="59">
        <f>IF(BA221=0,0,IF(E221&lt;(SUM(AU221:BA221)+('LED Curve'!$D$14*(W221/$Z$4)^3+'LED Curve'!$D$15*(W221/$Z$4)^2+'LED Curve'!$D$16*(W221/$Z$4)^1+'LED Curve'!$D$17)*$AE$4+((R$5-8)*Design!C$18)),0,         ('LED Curve'!$D$14*(W221/$Z$4)^3+'LED Curve'!$D$15*(W221/$Z$4)^2+'LED Curve'!$D$16*(W221/$Z$4)^1+'LED Curve'!$D$17)*$AE$4))</f>
        <v>0</v>
      </c>
      <c r="BC221" s="59">
        <f>IF(BB221=0,0,IF(E221&lt;(SUM(AU221:BB221)+('LED Curve'!$D$14*(W221/$Z$5)^3+'LED Curve'!$D$15*(W221/$Z$5)^2+'LED Curve'!$D$16*(W221/$Z$5)^1+'LED Curve'!$D$17)*$AE$5+((R$5-9)*Design!C$18)),0,         ('LED Curve'!$D$14*(W221/$Z$5)^3+'LED Curve'!$D$15*(W221/$Z$5)^2+'LED Curve'!$D$16*(W221/$Z$5)^1+'LED Curve'!$D$17)*$AE$5))</f>
        <v>0</v>
      </c>
      <c r="BD221" s="59">
        <f>IF(BC221=0,0,IF(E221&lt;(SUM(AU221:BC221)+('LED Curve'!$D$14*(W221/$Z$6)^3+'LED Curve'!$D$15*(W221/$Z$6)^2+'LED Curve'!$D$16*(W221/$Z$6)^1+'LED Curve'!$D$17)*$AE$6+((R$5-10)*Design!C$18)),0,         ('LED Curve'!$D$14*(W221/$Z$6)^3+'LED Curve'!$D$15*(W221/$Z$6)^2+'LED Curve'!$D$16*(W221/$Z$6)^1+'LED Curve'!$D$17)*$AE$6))</f>
        <v>0</v>
      </c>
      <c r="BE221">
        <f t="shared" si="382"/>
        <v>87.867113639276724</v>
      </c>
      <c r="BF221" s="64">
        <f t="shared" si="348"/>
        <v>143.46804102323753</v>
      </c>
      <c r="BG221" s="64">
        <f t="shared" si="349"/>
        <v>0</v>
      </c>
      <c r="BH221" s="64">
        <f t="shared" si="350"/>
        <v>0</v>
      </c>
      <c r="BI221" s="64">
        <f t="shared" si="351"/>
        <v>0</v>
      </c>
      <c r="BJ221" s="64">
        <f t="shared" si="352"/>
        <v>0</v>
      </c>
      <c r="BK221" s="64">
        <f t="shared" si="353"/>
        <v>0</v>
      </c>
      <c r="BL221" s="64">
        <f t="shared" si="354"/>
        <v>0</v>
      </c>
      <c r="BM221" s="64">
        <f t="shared" si="355"/>
        <v>0</v>
      </c>
      <c r="BN221" s="64">
        <f t="shared" si="356"/>
        <v>0</v>
      </c>
      <c r="BO221" s="64">
        <f t="shared" si="357"/>
        <v>0</v>
      </c>
      <c r="BQ221" s="67">
        <f t="shared" si="358"/>
        <v>137.91099085528685</v>
      </c>
      <c r="BR221" s="67">
        <f t="shared" si="359"/>
        <v>0</v>
      </c>
      <c r="BS221" s="67">
        <f t="shared" si="360"/>
        <v>0</v>
      </c>
      <c r="BT221" s="67">
        <f t="shared" si="361"/>
        <v>0</v>
      </c>
      <c r="BU221" s="67">
        <f t="shared" si="362"/>
        <v>0</v>
      </c>
      <c r="BV221" s="67">
        <f t="shared" si="363"/>
        <v>0</v>
      </c>
      <c r="BW221" s="67">
        <f t="shared" si="364"/>
        <v>0</v>
      </c>
      <c r="BX221" s="67">
        <f t="shared" si="365"/>
        <v>0</v>
      </c>
      <c r="BY221" s="67">
        <f t="shared" si="366"/>
        <v>0</v>
      </c>
      <c r="BZ221" s="67">
        <f t="shared" si="367"/>
        <v>0</v>
      </c>
      <c r="CB221" s="70">
        <f t="shared" si="368"/>
        <v>133.08143242599138</v>
      </c>
      <c r="CC221" s="70">
        <f t="shared" si="369"/>
        <v>133.08143242599138</v>
      </c>
      <c r="CD221" s="70">
        <f t="shared" si="370"/>
        <v>0</v>
      </c>
      <c r="CE221" s="70">
        <f t="shared" si="371"/>
        <v>0</v>
      </c>
      <c r="CF221" s="70">
        <f t="shared" si="372"/>
        <v>0</v>
      </c>
      <c r="CG221" s="70">
        <f t="shared" si="373"/>
        <v>0</v>
      </c>
      <c r="CH221" s="70">
        <f t="shared" si="374"/>
        <v>0</v>
      </c>
      <c r="CI221" s="70">
        <f t="shared" si="375"/>
        <v>0</v>
      </c>
      <c r="CJ221" s="70">
        <f t="shared" si="376"/>
        <v>0</v>
      </c>
      <c r="CK221" s="70">
        <f t="shared" si="377"/>
        <v>0</v>
      </c>
      <c r="CL221">
        <f t="shared" si="383"/>
        <v>266.16286485198276</v>
      </c>
      <c r="CM221" s="64">
        <f t="shared" si="384"/>
        <v>143.46804102323753</v>
      </c>
      <c r="CN221" s="64">
        <f t="shared" si="385"/>
        <v>0</v>
      </c>
      <c r="CO221" s="64">
        <f t="shared" si="386"/>
        <v>0</v>
      </c>
      <c r="CP221" s="64">
        <f t="shared" si="387"/>
        <v>0</v>
      </c>
      <c r="CQ221" s="64">
        <f t="shared" si="388"/>
        <v>0</v>
      </c>
      <c r="CR221" s="64">
        <f t="shared" si="389"/>
        <v>0</v>
      </c>
      <c r="CS221" s="64">
        <f t="shared" si="390"/>
        <v>0</v>
      </c>
      <c r="CT221" s="64">
        <f t="shared" si="391"/>
        <v>0</v>
      </c>
      <c r="CU221" s="64">
        <f t="shared" si="392"/>
        <v>0</v>
      </c>
      <c r="CV221" s="64">
        <f t="shared" si="393"/>
        <v>0</v>
      </c>
      <c r="CX221" s="103">
        <f t="shared" si="394"/>
        <v>137.91099085528685</v>
      </c>
      <c r="CY221" s="103">
        <f t="shared" si="395"/>
        <v>0</v>
      </c>
      <c r="CZ221" s="103">
        <f t="shared" si="396"/>
        <v>0</v>
      </c>
      <c r="DA221" s="103">
        <f t="shared" si="397"/>
        <v>0</v>
      </c>
      <c r="DB221" s="103">
        <f t="shared" si="398"/>
        <v>0</v>
      </c>
      <c r="DC221" s="103">
        <f t="shared" si="399"/>
        <v>0</v>
      </c>
      <c r="DD221" s="103">
        <f t="shared" si="400"/>
        <v>0</v>
      </c>
      <c r="DE221" s="103">
        <f t="shared" si="401"/>
        <v>0</v>
      </c>
      <c r="DF221" s="103">
        <f t="shared" si="402"/>
        <v>0</v>
      </c>
      <c r="DG221" s="103">
        <f t="shared" si="403"/>
        <v>0</v>
      </c>
      <c r="DI221" s="70">
        <f t="shared" si="404"/>
        <v>133.08143242599138</v>
      </c>
      <c r="DJ221" s="70">
        <f t="shared" si="405"/>
        <v>133.08143242599138</v>
      </c>
      <c r="DK221" s="70">
        <f t="shared" si="406"/>
        <v>0</v>
      </c>
      <c r="DL221" s="70">
        <f t="shared" si="407"/>
        <v>0</v>
      </c>
      <c r="DM221" s="70">
        <f t="shared" si="408"/>
        <v>0</v>
      </c>
      <c r="DN221" s="70">
        <f t="shared" si="409"/>
        <v>0</v>
      </c>
      <c r="DO221" s="70">
        <f t="shared" si="410"/>
        <v>0</v>
      </c>
      <c r="DP221" s="70">
        <f t="shared" si="411"/>
        <v>0</v>
      </c>
      <c r="DQ221" s="70">
        <f t="shared" si="412"/>
        <v>0</v>
      </c>
      <c r="DR221" s="70">
        <f t="shared" si="413"/>
        <v>0</v>
      </c>
      <c r="DT221">
        <f t="shared" si="414"/>
        <v>11.522333873405538</v>
      </c>
      <c r="DU221">
        <f t="shared" si="415"/>
        <v>12.328154021471168</v>
      </c>
      <c r="DV221">
        <f t="shared" si="416"/>
        <v>13.104703981034103</v>
      </c>
      <c r="DX221">
        <f t="shared" si="417"/>
        <v>1.8239428456237012</v>
      </c>
      <c r="DY221">
        <f t="shared" si="418"/>
        <v>1.8375410124629583</v>
      </c>
      <c r="DZ221">
        <f t="shared" si="419"/>
        <v>1.8539363463907255</v>
      </c>
      <c r="EB221">
        <f t="shared" si="420"/>
        <v>3.6367980329242591</v>
      </c>
      <c r="EC221">
        <f t="shared" si="421"/>
        <v>0</v>
      </c>
      <c r="ED221">
        <f t="shared" si="422"/>
        <v>0</v>
      </c>
      <c r="EE221">
        <f t="shared" si="423"/>
        <v>0</v>
      </c>
      <c r="EF221">
        <f t="shared" si="424"/>
        <v>0</v>
      </c>
      <c r="EG221">
        <f t="shared" si="425"/>
        <v>0</v>
      </c>
      <c r="EH221">
        <f t="shared" si="426"/>
        <v>0</v>
      </c>
      <c r="EI221">
        <f t="shared" si="427"/>
        <v>0</v>
      </c>
      <c r="EJ221">
        <f t="shared" si="428"/>
        <v>0</v>
      </c>
      <c r="EK221">
        <f t="shared" si="429"/>
        <v>0</v>
      </c>
      <c r="EM221">
        <f t="shared" si="430"/>
        <v>3.4780701933389331</v>
      </c>
      <c r="EN221">
        <f t="shared" si="431"/>
        <v>0</v>
      </c>
      <c r="EO221">
        <f t="shared" si="432"/>
        <v>0</v>
      </c>
      <c r="EP221">
        <f t="shared" si="433"/>
        <v>0</v>
      </c>
      <c r="EQ221">
        <f t="shared" si="434"/>
        <v>0</v>
      </c>
      <c r="ER221">
        <f t="shared" si="435"/>
        <v>0</v>
      </c>
      <c r="ES221">
        <f t="shared" si="436"/>
        <v>0</v>
      </c>
      <c r="ET221">
        <f t="shared" si="437"/>
        <v>0</v>
      </c>
      <c r="EU221">
        <f t="shared" si="438"/>
        <v>0</v>
      </c>
      <c r="EV221">
        <f t="shared" si="439"/>
        <v>0</v>
      </c>
      <c r="EX221">
        <f t="shared" si="440"/>
        <v>3.3409946703578028</v>
      </c>
      <c r="EY221">
        <f t="shared" si="441"/>
        <v>8.3524866758945091</v>
      </c>
      <c r="EZ221">
        <f t="shared" si="442"/>
        <v>0</v>
      </c>
      <c r="FA221">
        <f t="shared" si="443"/>
        <v>0</v>
      </c>
      <c r="FB221">
        <f t="shared" si="444"/>
        <v>0</v>
      </c>
      <c r="FC221">
        <f t="shared" si="445"/>
        <v>0</v>
      </c>
      <c r="FD221">
        <f t="shared" si="446"/>
        <v>0</v>
      </c>
      <c r="FE221">
        <f t="shared" si="447"/>
        <v>0</v>
      </c>
      <c r="FF221">
        <f t="shared" si="448"/>
        <v>0</v>
      </c>
      <c r="FG221">
        <f t="shared" si="449"/>
        <v>0</v>
      </c>
      <c r="FJ221">
        <f>IF($W$2=0,0,IF(BF221&lt;=0,0,('LED Curve'!$D$19*(BF221/$W$2)^3+'LED Curve'!$D$20*(BF221/$W$2)^2+'LED Curve'!$D$21*(BF221/$W$2)^1+'LED Curve'!$D$22)*$AC$2*$W$2))</f>
        <v>554.70080796326977</v>
      </c>
      <c r="FK221">
        <f>IF($W$3=0,0,IF(BG221&lt;=0,0,('LED Curve'!$D$19*(BG221/$W$3)^3+'LED Curve'!$D$20*(BG221/$W$3)^2+'LED Curve'!$D$21*(BG221/$W$3)^1+'LED Curve'!$D$22)*$AC$3*$W$3))</f>
        <v>0</v>
      </c>
      <c r="FL221">
        <f>IF($W$4=0,0,IF(BH221&lt;=0,0,('LED Curve'!$D$19*(BH221/$W$4)^3+'LED Curve'!$D$20*(BH221/$W$4)^2+'LED Curve'!$D$21*(BH221/$W$4)^1+'LED Curve'!$D$22)*$AC$4*$W$4))</f>
        <v>0</v>
      </c>
      <c r="FM221">
        <f>IF($W$5=0,0,IF(BI221&lt;=0,0,('LED Curve'!$D$19*(BI221/$W$5)^3+'LED Curve'!$D$20*(BI221/$W$5)^2+'LED Curve'!$D$21*(BI221/$W$5)^1+'LED Curve'!$D$22)*$AC$5*$W$5))</f>
        <v>0</v>
      </c>
      <c r="FN221">
        <f>IF($W$6=0,0,IF(BJ221&lt;=0,0,('LED Curve'!$D$19*(BJ221/$W$6)^3+'LED Curve'!$D$20*(BJ221/$W$6)^2+'LED Curve'!$D$21*(BJ221/$W$6)^1+'LED Curve'!$D$22)*$AC$6*$W$6))</f>
        <v>0</v>
      </c>
      <c r="FO221">
        <f>IF($Z$2=0,0,IF(BK221&lt;=0,0,('LED Curve'!$D$19*(BK221/$Z$2)^3+'LED Curve'!$D$20*(BK221/$Z$2)^2+'LED Curve'!$D$21*(BK221/$Z$2)^1+'LED Curve'!$D$22)*$AE$2*$Z$2))</f>
        <v>0</v>
      </c>
      <c r="FP221">
        <f>IF($Z$3=0,0,IF(BL221&lt;=0,0,('LED Curve'!$D$19*(BL221/$Z$3)^3+'LED Curve'!$D$20*(BL221/$Z$3)^2+'LED Curve'!$D$21*(BL221/$Z$3)^1+'LED Curve'!$D$22)*$AE$3*$Z$3))</f>
        <v>0</v>
      </c>
      <c r="FQ221">
        <f>IF($Z$4=0,0,IF(BM221&lt;=0,0,('LED Curve'!$D$19*(BM221/$Z$4)^3+'LED Curve'!$D$20*(BM221/$Z$4)^2+'LED Curve'!$D$21*(BM221/$Z$4)^1+'LED Curve'!$D$22)*$AE$4*$Z$4))</f>
        <v>0</v>
      </c>
      <c r="FR221">
        <f>IF($Z$5=0,0,IF(BN221&lt;=0,0,('LED Curve'!$D$19*(BN221/$Z$5)^3+'LED Curve'!$D$20*(BN221/$Z$5)^2+'LED Curve'!$D$21*(BN221/$Z$5)^1+'LED Curve'!$D$22)*$AE$5*$Z$5))</f>
        <v>0</v>
      </c>
      <c r="FS221">
        <f>IF($Z$6=0,0,IF(BO221&lt;=0,0,('LED Curve'!$D$19*(BO221/$Z$6)^3+'LED Curve'!$D$20*(BO221/$Z$6)^2+'LED Curve'!$D$21*(BO221/$Z$6)^1+'LED Curve'!$D$22)*$AE$6*$Z$6))</f>
        <v>0</v>
      </c>
      <c r="FU221">
        <f>IF($W$2=0,0,IF(BQ221&lt;=0,0,('LED Curve'!$D$19*(BQ221/$W$2)^3+'LED Curve'!$D$20*(BQ221/$W$2)^2+'LED Curve'!$D$21*(BQ221/$W$2)^1+'LED Curve'!$D$22)*$AC$2*$W$2))</f>
        <v>536.19440570107804</v>
      </c>
      <c r="FV221">
        <f>IF($W$3=0,0,IF(BR221&lt;=0,0,('LED Curve'!$D$19*(BR221/$W$3)^3+'LED Curve'!$D$20*(BR221/$W$3)^2+'LED Curve'!$D$21*(BR221/$W$3)^1+'LED Curve'!$D$22)*$AC$3*$W$3))</f>
        <v>0</v>
      </c>
      <c r="FW221">
        <f>IF($W$4=0,0,IF(BS221&lt;=0,0,('LED Curve'!$D$19*(BS221/$W$4)^3+'LED Curve'!$D$20*(BS221/$W$4)^2+'LED Curve'!$D$21*(BS221/$W$4)^1+'LED Curve'!$D$22)*$AC$4*$W$4))</f>
        <v>0</v>
      </c>
      <c r="FX221">
        <f>IF($W$5=0,0,IF(BT221&lt;=0,0,('LED Curve'!$D$19*(BT221/$W$5)^3+'LED Curve'!$D$20*(BT221/$W$5)^2+'LED Curve'!$D$21*(BT221/$W$5)^1+'LED Curve'!$D$22)*$AC$5*$W$5))</f>
        <v>0</v>
      </c>
      <c r="FY221">
        <f>IF($W$6=0,0,IF(BU221&lt;=0,0,('LED Curve'!$D$19*(BU221/$W$6)^3+'LED Curve'!$D$20*(BU221/$W$6)^2+'LED Curve'!$D$21*(BU221/$W$6)^1+'LED Curve'!$D$22)*$AC$6*$W$6))</f>
        <v>0</v>
      </c>
      <c r="FZ221">
        <f>IF($Z$2=0,0,IF(BV221&lt;=0,0,('LED Curve'!$D$19*(BV221/$Z$2)^3+'LED Curve'!$D$20*(BV221/$Z$2)^2+'LED Curve'!$D$21*(BV221/$Z$2)^1+'LED Curve'!$D$22)*$AE$2*$Z$2))</f>
        <v>0</v>
      </c>
      <c r="GA221">
        <f>IF($Z$3=0,0,IF(BW221&lt;=0,0,('LED Curve'!$D$19*(BW221/$Z$3)^3+'LED Curve'!$D$20*(BW221/$Z$3)^2+'LED Curve'!$D$21*(BW221/$Z$3)^1+'LED Curve'!$D$22)*$AE$3*$Z$3))</f>
        <v>0</v>
      </c>
      <c r="GB221">
        <f>IF($Z$4=0,0,IF(BX221&lt;=0,0,('LED Curve'!$D$19*(BX221/$Z$4)^3+'LED Curve'!$D$20*(BX221/$Z$4)^2+'LED Curve'!$D$21*(BX221/$Z$4)^1+'LED Curve'!$D$22)*$AE$4*$Z$4))</f>
        <v>0</v>
      </c>
      <c r="GC221">
        <f>IF($Z$5=0,0,IF(BY221&lt;=0,0,('LED Curve'!$D$19*(BY221/$Z$5)^3+'LED Curve'!$D$20*(BY221/$Z$5)^2+'LED Curve'!$D$21*(BY221/$Z$5)^1+'LED Curve'!$D$22)*$AE$5*$Z$5))</f>
        <v>0</v>
      </c>
      <c r="GD221">
        <f>IF($Z$6=0,0,IF(BZ221&lt;=0,0,('LED Curve'!$D$19*(BZ221/$Z$6)^3+'LED Curve'!$D$20*(BZ221/$Z$6)^2+'LED Curve'!$D$21*(BZ221/$Z$6)^1+'LED Curve'!$D$22)*$AE$6*$Z$6))</f>
        <v>0</v>
      </c>
      <c r="GF221">
        <f>IF($W$2=0,0,IF(CB221&lt;=0,0,('LED Curve'!$D$19*(CB221/$W$2)^3+'LED Curve'!$D$20*(CB221/$W$2)^2+'LED Curve'!$D$21*(CB221/$W$2)^1+'LED Curve'!$D$22)*$AC$2*$W$2))</f>
        <v>519.86270416096897</v>
      </c>
      <c r="GG221">
        <f>IF($W$3=0,0,IF(CC221&lt;=0,0,('LED Curve'!$D$19*(CC221/$W$3)^3+'LED Curve'!$D$20*(CC221/$W$3)^2+'LED Curve'!$D$21*(CC221/$W$3)^1+'LED Curve'!$D$22)*$AC$3*$W$3))</f>
        <v>1299.6567604024224</v>
      </c>
      <c r="GH221">
        <f>IF($W$4=0,0,IF(CD221&lt;=0,0,('LED Curve'!$D$19*(CD221/$W$4)^3+'LED Curve'!$D$20*(CD221/$W$4)^2+'LED Curve'!$D$21*(CD221/$W$4)^1+'LED Curve'!$D$22)*$AC$4*$W$4))</f>
        <v>0</v>
      </c>
      <c r="GI221">
        <f>IF($W$5=0,0,IF(CE221&lt;=0,0,('LED Curve'!$D$19*(CE221/$W$5)^3+'LED Curve'!$D$20*(CE221/$W$5)^2+'LED Curve'!$D$21*(CE221/$W$5)^1+'LED Curve'!$D$22)*$AC$5*$W$5))</f>
        <v>0</v>
      </c>
      <c r="GJ221">
        <f>IF($W$6=0,0,IF(CF221&lt;=0,0,('LED Curve'!$D$19*(CF221/$W$6)^3+'LED Curve'!$D$20*(CF221/$W$6)^2+'LED Curve'!$D$21*(CF221/$W$6)^1+'LED Curve'!$D$22)*$AC$6*$W$6))</f>
        <v>0</v>
      </c>
      <c r="GK221">
        <f>IF($Z$2=0,0,IF(CG221&lt;=0,0,('LED Curve'!$D$19*(CG221/$Z$2)^3+'LED Curve'!$D$20*(CG221/$Z$2)^2+'LED Curve'!$D$21*(CG221/$Z$2)^1+'LED Curve'!$D$22)*$AE$2*$Z$2))</f>
        <v>0</v>
      </c>
      <c r="GL221">
        <f>IF($Z$3=0,0,IF(CH221&lt;=0,0,('LED Curve'!$D$19*(CH221/$Z$3)^3+'LED Curve'!$D$20*(CH221/$Z$3)^2+'LED Curve'!$D$21*(CH221/$Z$3)^1+'LED Curve'!$D$22)*$AE$3*$Z$3))</f>
        <v>0</v>
      </c>
      <c r="GM221">
        <f>IF($Z$4=0,0,IF(CI221&lt;=0,0,('LED Curve'!$D$19*(CI221/$Z$4)^3+'LED Curve'!$D$20*(CI221/$Z$4)^2+'LED Curve'!$D$21*(CI221/$Z$4)^1+'LED Curve'!$D$22)*$AE$4*$Z$4))</f>
        <v>0</v>
      </c>
      <c r="GN221">
        <f>IF($Z$5=0,0,IF(CJ221&lt;=0,0,('LED Curve'!$D$19*(CJ221/$Z$5)^3+'LED Curve'!$D$20*(CJ221/$Z$5)^2+'LED Curve'!$D$21*(CJ221/$Z$5)^1+'LED Curve'!$D$22)*$AE$5*$Z$5))</f>
        <v>0</v>
      </c>
      <c r="GO221">
        <f>IF($Z$6=0,0,IF(CK221&lt;=0,0,('LED Curve'!$D$19*(CK221/$Z$6)^3+'LED Curve'!$D$20*(CK221/$Z$6)^2+'LED Curve'!$D$21*(CK221/$Z$6)^1+'LED Curve'!$D$22)*$AE$6*$Z$6))</f>
        <v>0</v>
      </c>
      <c r="GQ221">
        <f t="shared" si="450"/>
        <v>554.70080796326977</v>
      </c>
      <c r="GR221">
        <f t="shared" si="378"/>
        <v>0</v>
      </c>
      <c r="GS221">
        <f t="shared" si="451"/>
        <v>536.19440570107804</v>
      </c>
      <c r="GT221">
        <f t="shared" si="379"/>
        <v>0</v>
      </c>
      <c r="GU221">
        <f t="shared" si="452"/>
        <v>1819.5194645633915</v>
      </c>
      <c r="GV221">
        <f t="shared" si="380"/>
        <v>0</v>
      </c>
    </row>
    <row r="222" spans="1:204" ht="16.899999999999999">
      <c r="A222">
        <v>211</v>
      </c>
      <c r="B222">
        <f t="shared" si="341"/>
        <v>6.8684895833333332E-3</v>
      </c>
      <c r="C222" s="50">
        <f t="shared" si="342"/>
        <v>78.723239143888065</v>
      </c>
      <c r="D222" s="50">
        <f t="shared" si="343"/>
        <v>87.625821270986748</v>
      </c>
      <c r="E222" s="50">
        <f t="shared" si="344"/>
        <v>96.528403398085416</v>
      </c>
      <c r="G222" s="52">
        <f t="shared" si="345"/>
        <v>1.2495752245061598</v>
      </c>
      <c r="H222" s="52">
        <f t="shared" si="346"/>
        <v>1.3908860519204245</v>
      </c>
      <c r="I222" s="52">
        <f t="shared" si="347"/>
        <v>1.532196879334689</v>
      </c>
      <c r="J222" s="52">
        <f>IF(C222&lt;Calculation!D$19,0,G222)</f>
        <v>1.2495752245061598</v>
      </c>
      <c r="K222" s="52">
        <f>IF(D222&lt;Calculation!D$19,0,H222)</f>
        <v>1.3908860519204245</v>
      </c>
      <c r="L222" s="52">
        <f>IF(E222&lt;Calculation!D$19,0,I222)</f>
        <v>1.532196879334689</v>
      </c>
      <c r="M222" s="52">
        <f>IF(IF(C222&lt;Calculation!D$19,0,C222*(R$3/(R$2+R$3)))&gt;0,$H$2*SIN(2*PI()*$E$2*B222)+$H$5,0)</f>
        <v>1.2659797189975326</v>
      </c>
      <c r="N222" s="52">
        <f>IF(IF(D222&lt;Calculation!D$19,0,D222*(R$3/(R$2+R$3)))&gt;0,$J$2*SIN(2*PI()*$E$2*B222)+$J$5,0)</f>
        <v>1.2131626396846871</v>
      </c>
      <c r="O222" s="52">
        <f>IF(IF(E222&lt;Calculation!D$19,0,E222*(R$3/(R$2+R$3)))&gt;0,$L$2*SIN(2*PI()*$E$2*B222)+$L$5,0)</f>
        <v>1.1668929860197381</v>
      </c>
      <c r="Q222" s="55">
        <f>(M222/Design!C$43)*10^3</f>
        <v>140.66441322194805</v>
      </c>
      <c r="R222" s="55">
        <f>(N222/Design!C$43)*10^3</f>
        <v>134.79584885385412</v>
      </c>
      <c r="S222" s="55">
        <f>(O222/Design!C$43)*10^3</f>
        <v>129.65477622441534</v>
      </c>
      <c r="U222" s="55">
        <f>(($H$2*SIN(2*PI()*$E$2*B222)+$H$5)/Design!C$43)*10^3</f>
        <v>140.66441322194805</v>
      </c>
      <c r="V222" s="55">
        <f>(($J$2*SIN(2*PI()*$E$2*B222)+$J$5)/Design!C$43)*10^3</f>
        <v>134.79584885385412</v>
      </c>
      <c r="W222" s="55">
        <f>(($L$2*SIN(2*PI()*$E$2*B222)+$L$5)/Design!C$43)*10^3</f>
        <v>129.65477622441534</v>
      </c>
      <c r="Y222" s="99">
        <f>IF(C222&lt;('LED Curve'!$D$14*(U222/$W$2)^3+'LED Curve'!$D$15*(U222/$W$2)^2+'LED Curve'!$D$16*(U222/$W$2)^1+'LED Curve'!$D$17)*$AC$2+((R$5-1)*Design!C$18),0,         ('LED Curve'!$D$14*(U222/$W$2)^3+'LED Curve'!$D$15*(U222/$W$2)^2+'LED Curve'!$D$16*(U222/$W$2)^1+'LED Curve'!$D$17)*$AC$2)</f>
        <v>25.284202308962797</v>
      </c>
      <c r="Z222" s="99">
        <f>IF(Y222=0,0,IF(C222&lt;Y222+('LED Curve'!$D$14*(U222/$W$3)^3+'LED Curve'!$D$15*(U222/$W$3)^2+'LED Curve'!$D$16*(U222/$W$3)^1+'LED Curve'!$D$17)*$AC$3+((R$5-2)*Design!C$18),0,         ('LED Curve'!$D$14*(U222/$W$3)^3+'LED Curve'!$D$15*(U222/$W$3)^2+'LED Curve'!$D$16*(U222/$W$3)^1+'LED Curve'!$D$17)*$AC$3))</f>
        <v>0</v>
      </c>
      <c r="AA222" s="99">
        <f>IF(Z222=0,0,IF(C222&lt;(SUM(Y222:Z222)+('LED Curve'!$D$14*(U222/$W$4)^3+'LED Curve'!$D$15*(U222/$W$4)^2+'LED Curve'!$D$16*(U222/$W$4)^1+'LED Curve'!$D$17)*$AC$4+((R$5-3)*Design!C$18)),0,         ('LED Curve'!$D$14*(U222/$W$4)^3+'LED Curve'!$D$15*(U222/$W$4)^2+'LED Curve'!$D$16*(U222/$W$4)^1+'LED Curve'!$D$17)*$AC$4))</f>
        <v>0</v>
      </c>
      <c r="AB222" s="99">
        <f>IF(AA222=0,0,IF(C222&lt;(SUM(Y222:AA222)+('LED Curve'!$D$14*(U222/$W$5)^3+'LED Curve'!$D$15*(U222/$W$5)^2+'LED Curve'!$D$16*(U222/$W$5)^1+'LED Curve'!$D$17)*$AC$5+((R$5-4)*Design!C$18)),0,         ('LED Curve'!$D$14*(U222/$W$5)^3+'LED Curve'!$D$15*(U222/$W$5)^2+'LED Curve'!$D$16*(U222/$W$5)^1+'LED Curve'!$D$17)*$AC$5))</f>
        <v>0</v>
      </c>
      <c r="AC222" s="99">
        <f>IF(AB222=0,0,IF(C222&lt;(SUM(Y222:AB222)+ ('LED Curve'!$D$14*(U222/$W$6)^3+'LED Curve'!$D$15*(U222/$W$6)^2+'LED Curve'!$D$16*(U222/$W$6)^1+'LED Curve'!$D$17)*$AC$6+((R$5-5)*Design!C$18)),0,         ('LED Curve'!$D$14*(U222/$W$6)^3+'LED Curve'!$D$15*(U222/$W$6)^2+'LED Curve'!$D$16*(U222/$W$6)^1+'LED Curve'!$D$17)*$AC$6))</f>
        <v>0</v>
      </c>
      <c r="AD222" s="99">
        <f>IF(AC222=0,0,IF(C222&lt;(SUM(Y222:AC222)+('LED Curve'!$D$14*(U222/$Z$2)^3+'LED Curve'!$D$15*(U222/$Z$2)^2+'LED Curve'!$D$16*(U222/$Z$2)^1+'LED Curve'!$D$17)*$AE$2+((R$5-6)*Design!C$18)),0,         ('LED Curve'!$D$14*(U222/$Z$2)^3+'LED Curve'!$D$15*(U222/$Z$2)^2+'LED Curve'!$D$16*(U222/$Z$2)^1+'LED Curve'!$D$17)*$AE$2))</f>
        <v>0</v>
      </c>
      <c r="AE222" s="99">
        <f>IF(AD222=0,0,IF(C222&lt;(SUM(Y222:AD222)+('LED Curve'!$D$14*(U222/$Z$3)^3+'LED Curve'!$D$15*(U222/$Z$3)^2+'LED Curve'!$D$16*(U222/$Z$3)^1+'LED Curve'!$D$17)*$AE$3+((R$5-7)*Design!C$18)),0,         ('LED Curve'!$D$14*(U222/$Z$3)^3+'LED Curve'!$D$15*(U222/$Z$3)^2+'LED Curve'!$D$16*(U222/$Z$3)^1+'LED Curve'!$D$17)*$AE$3))</f>
        <v>0</v>
      </c>
      <c r="AF222" s="99">
        <f>IF(AE222=0,0,IF(C222&lt;(SUM(Y222:AE222)+('LED Curve'!$D$14*(U222/$Z$4)^3+'LED Curve'!$D$15*(U222/$Z$4)^2+'LED Curve'!$D$16*(U222/$Z$4)^1+'LED Curve'!$D$17)*$AE$4+((R$5-8)*Design!C$18)),0,         ('LED Curve'!$D$14*(U222/$Z$4)^3+'LED Curve'!$D$15*(U222/$Z$4)^2+'LED Curve'!$D$16*(U222/$Z$4)^1+'LED Curve'!$D$17)*$AE$4))</f>
        <v>0</v>
      </c>
      <c r="AG222" s="99">
        <f>IF(AF222=0,0,IF(C222&lt;(SUM(Y222:AF222)+('LED Curve'!$D$14*(U222/$Z$5)^3+'LED Curve'!$D$15*(U222/$Z$5)^2+'LED Curve'!$D$16*(U222/$Z$5)^1+'LED Curve'!$D$17)*$AE$5+((R$5-9)*Design!C$18)),0,         ('LED Curve'!$D$14*(U222/$Z$5)^3+'LED Curve'!$D$15*(U222/$Z$5)^2+'LED Curve'!$D$16*(U222/$Z$5)^1+'LED Curve'!$D$17)*$AE$5))</f>
        <v>0</v>
      </c>
      <c r="AH222" s="99">
        <f>IF(AG222=0,0,IF(C222&lt;(SUM(Y222:AG222)+('LED Curve'!$D$14*(U222/$Z$6)^3+'LED Curve'!$D$15*(U222/$Z$6)^2+'LED Curve'!$D$16*(U222/$Z$6)^1+'LED Curve'!$D$17)*$AE$6+((R$5-10)*Design!C$18)),0,         ('LED Curve'!$D$14*(U222/$Z$6)^3+'LED Curve'!$D$15*(U222/$Z$6)^2+'LED Curve'!$D$16*(U222/$Z$6)^1+'LED Curve'!$D$17)*$AE$6))</f>
        <v>0</v>
      </c>
      <c r="AI222">
        <f t="shared" si="381"/>
        <v>25.284202308962797</v>
      </c>
      <c r="AJ222" s="57">
        <f>IF(D222&lt;('LED Curve'!$D$14*(V222/$W$2)^3+'LED Curve'!$D$15*(V222/$W$2)^2+'LED Curve'!$D$16*(V222/$W$2)^1+'LED Curve'!$D$17)*$AC$2+((R$5-1)*Design!C$18),0,         ('LED Curve'!$D$14*(V222/$W$2)^3+'LED Curve'!$D$15*(V222/$W$2)^2+'LED Curve'!$D$16*(V222/$W$2)^1+'LED Curve'!$D$17)*$AC$2)</f>
        <v>25.145861467646569</v>
      </c>
      <c r="AK222" s="57">
        <f>IF(AJ222=0,0,IF(D222&lt;AJ222+('LED Curve'!$D$14*(V222/$W$3)^3+'LED Curve'!$D$15*(V222/$W$3)^2+'LED Curve'!$D$16*(V222/$W$3)^1+'LED Curve'!$D$17)*$AC$3+((R$5-1)*Design!C$18),0,         ('LED Curve'!$D$14*(V222/$W$3)^3+'LED Curve'!$D$15*(V222/$W$3)^2+'LED Curve'!$D$16*(V222/$W$3)^1+'LED Curve'!$D$17)*$AC$3))</f>
        <v>0</v>
      </c>
      <c r="AL222" s="57">
        <f>IF(AK222=0,0,IF(D222&lt;(SUM(AJ222:AK222)+('LED Curve'!$D$14*(V222/$W$4)^3+'LED Curve'!$D$15*(V222/$W$4)^2+'LED Curve'!$D$16*(V222/$W$4)^1+'LED Curve'!$D$17)*$AC$4+((R$5-1)*Design!C$18)),0,         ('LED Curve'!$D$14*(V222/$W$4)^3+'LED Curve'!$D$15*(V222/$W$4)^2+'LED Curve'!$D$16*(V222/$W$4)^1+'LED Curve'!$D$17)*$AC$4))</f>
        <v>0</v>
      </c>
      <c r="AM222" s="57">
        <f>IF(AL222=0,0,IF(D222&lt;(SUM(AJ222:AL222)+('LED Curve'!$D$14*(V222/$W$5)^3+'LED Curve'!$D$15*(V222/$W$5)^2+'LED Curve'!$D$16*(V222/$W$5)^1+'LED Curve'!$D$17)*$AC$5+((R$5-1)*Design!C$18)),0,         ('LED Curve'!$D$14*(V222/$W$5)^3+'LED Curve'!$D$15*(V222/$W$5)^2+'LED Curve'!$D$16*(V222/$W$5)^1+'LED Curve'!$D$17)*$AC$5))</f>
        <v>0</v>
      </c>
      <c r="AN222" s="57">
        <f>IF(AM222=0,0,IF(D222&lt;(SUM(AJ222:AM222)+ ('LED Curve'!$D$14*(V222/$W$6)^3+'LED Curve'!$D$15*(V222/$W$6)^2+'LED Curve'!$D$16*(V222/$W$6)^1+'LED Curve'!$D$17)*$AC$6+((R$5-1)*Design!C$18)),0,         ('LED Curve'!$D$14*(V222/$W$6)^3+'LED Curve'!$D$15*(V222/$W$6)^2+'LED Curve'!$D$16*(V222/$W$6)^1+'LED Curve'!$D$17)*$AC$6))</f>
        <v>0</v>
      </c>
      <c r="AO222" s="57">
        <f>IF(AN222=0,0,IF(D222&lt;(SUM(AJ222:AN222)+('LED Curve'!$D$14*(V222/$Z$2)^3+'LED Curve'!$D$15*(V222/$Z$2)^2+'LED Curve'!$D$16*(V222/$Z$2)^1+'LED Curve'!$D$17)*$AE$2+((R$5-1)*Design!C$18)),0,         ('LED Curve'!$D$14*(V222/$Z$2)^3+'LED Curve'!$D$15*(V222/$Z$2)^2+'LED Curve'!$D$16*(V222/$Z$2)^1+'LED Curve'!$D$17)*$AE$2))</f>
        <v>0</v>
      </c>
      <c r="AP222" s="57">
        <f>IF(AO222=0,0,IF(D222&lt;(SUM(AJ222:AO222)+('LED Curve'!$D$14*(V222/$Z$3)^3+'LED Curve'!$D$15*(V222/$Z$3)^2+'LED Curve'!$D$16*(V222/$Z$3)^1+'LED Curve'!$D$17)*$AE$3+((R$5-1)*Design!C$18)),0,         ('LED Curve'!$D$14*(V222/$Z$3)^3+'LED Curve'!$D$15*(V222/$Z$3)^2+'LED Curve'!$D$16*(V222/$Z$3)^1+'LED Curve'!$D$17)*$AE$3))</f>
        <v>0</v>
      </c>
      <c r="AQ222" s="57">
        <f>IF(AP222=0,0,IF(D222&lt;(SUM(AJ222:AP222)+('LED Curve'!$D$14*(V222/$Z$4)^3+'LED Curve'!$D$15*(V222/$Z$4)^2+'LED Curve'!$D$16*(V222/$Z$4)^1+'LED Curve'!$D$17)*$AE$4+((R$5-1)*Design!C$18)),0,         ('LED Curve'!$D$14*(V222/$Z$4)^3+'LED Curve'!$D$15*(V222/$Z$4)^2+'LED Curve'!$D$16*(V222/$Z$4)^1+'LED Curve'!$D$17)*$AE$4))</f>
        <v>0</v>
      </c>
      <c r="AR222" s="57">
        <f>IF(AQ222=0,0,IF(D222&lt;(SUM(AJ222:AQ222)+('LED Curve'!$D$14*(V222/$Z$5)^3+'LED Curve'!$D$15*(V222/$Z$5)^2+'LED Curve'!$D$16*(V222/$Z$5)^1+'LED Curve'!$D$17)*$AE$5+((R$5-1)*Design!C$18)),0,         ('LED Curve'!$D$14*(V222/$Z$5)^3+'LED Curve'!$D$15*(V222/$Z$5)^2+'LED Curve'!$D$16*(V222/$Z$5)^1+'LED Curve'!$D$17)*$AE$5))</f>
        <v>0</v>
      </c>
      <c r="AS222" s="57">
        <f>IF(AR222=0,0,IF(D222&lt;(SUM(AJ222:AR222)+('LED Curve'!$D$14*(V222/$Z$6)^3+'LED Curve'!$D$15*(V222/$Z$6)^2+'LED Curve'!$D$16*(V222/$Z$6)^1+'LED Curve'!$D$17)*$AE$6+((R$5-1)*Design!C$18)),0,         ('LED Curve'!$D$14*(V222/$Z$6)^3+'LED Curve'!$D$15*(V222/$Z$6)^2+'LED Curve'!$D$16*(V222/$Z$6)^1+'LED Curve'!$D$17)*$AE$6))</f>
        <v>0</v>
      </c>
      <c r="AU222" s="59">
        <f>IF(E222&lt;('LED Curve'!$D$14*(W222/$W$2)^3+'LED Curve'!$D$15*(W222/$W$2)^2+'LED Curve'!$D$16*(W222/$W$2)^1+'LED Curve'!$D$17)*$AC$2+((R$5-1)*Design!C$18),0,         ('LED Curve'!$D$14*(W222/$W$2)^3+'LED Curve'!$D$15*(W222/$W$2)^2+'LED Curve'!$D$16*(W222/$W$2)^1+'LED Curve'!$D$17)*$AC$2)</f>
        <v>25.022291633937439</v>
      </c>
      <c r="AV222" s="59">
        <f>IF(AU222=0,0,IF(E222&lt;AU222+('LED Curve'!$D$14*(W222/$W$3)^3+'LED Curve'!$D$15*(W222/$W$3)^2+'LED Curve'!$D$16*(W222/$W$3)^1+'LED Curve'!$D$17)*$AC$3+((R$5-2)*Design!C$18),0,         ('LED Curve'!$D$14*(W222/$W$3)^3+'LED Curve'!$D$15*(W222/$W$3)^2+'LED Curve'!$D$16*(W222/$W$3)^1+'LED Curve'!$D$17)*$AC$3))</f>
        <v>62.555729084843598</v>
      </c>
      <c r="AW222" s="59">
        <f>IF(AV222=0,0,IF(E222&lt;(SUM(AU222:AV222)+('LED Curve'!$D$14*(W222/$W$4)^3+'LED Curve'!$D$15*(W222/$W$4)^2+'LED Curve'!$D$16*(W222/$W$4)^1+'LED Curve'!$D$17)*$AC$4+((R$5-3)*Design!C$18)),0,         ('LED Curve'!$D$14*(W222/$W$4)^3+'LED Curve'!$D$15*(W222/$W$4)^2+'LED Curve'!$D$16*(W222/$W$4)^1+'LED Curve'!$D$17)*$AC$4))</f>
        <v>0</v>
      </c>
      <c r="AX222" s="59">
        <f>IF(AW222=0,0,IF(E222&lt;(SUM(AU222:AW222)+('LED Curve'!$D$14*(W222/$W$5)^3+'LED Curve'!$D$15*(W222/$W$5)^2+'LED Curve'!$D$16*(W222/$W$5)^1+'LED Curve'!$D$17)*$AC$5+((R$5-4)*Design!C$18)),0,         ('LED Curve'!$D$14*(W222/$W$5)^3+'LED Curve'!$D$15*(W222/$W$5)^2+'LED Curve'!$D$16*(W222/$W$5)^1+'LED Curve'!$D$17)*$AC$5))</f>
        <v>0</v>
      </c>
      <c r="AY222" s="59">
        <f>IF(AX222=0,0,IF(E222&lt;(SUM(AU222:AX222)+ ('LED Curve'!$D$14*(W222/$W$6)^3+'LED Curve'!$D$15*(W222/$W$6)^2+'LED Curve'!$D$16*(W222/$W$6)^1+'LED Curve'!$D$17)*$AC$6+((R$5-5)*Design!C$18)),0,         ('LED Curve'!$D$14*(W222/$W$6)^3+'LED Curve'!$D$15*(W222/$W$6)^2+'LED Curve'!$D$16*(W222/$W$6)^1+'LED Curve'!$D$17)*$AC$6))</f>
        <v>0</v>
      </c>
      <c r="AZ222" s="59">
        <f>IF(AY222=0,0,IF(E222&lt;(SUM(AU222:AY222)+('LED Curve'!$D$14*(W222/$Z$2)^3+'LED Curve'!$D$15*(W222/$Z$2)^2+'LED Curve'!$D$16*(W222/$Z$2)^1+'LED Curve'!$D$17)*$AE$2+((R$5-6)*Design!C$18)),0,         ('LED Curve'!$D$14*(W222/$Z$2)^3+'LED Curve'!$D$15*(W222/$Z$2)^2+'LED Curve'!$D$16*(W222/$Z$2)^1+'LED Curve'!$D$17)*$AE$2))</f>
        <v>0</v>
      </c>
      <c r="BA222" s="59">
        <f>IF(AZ222=0,0,IF(E222&lt;(SUM(AU222:AZ222)+('LED Curve'!$D$14*(W222/$Z$3)^3+'LED Curve'!$D$15*(W222/$Z$3)^2+'LED Curve'!$D$16*(W222/$Z$3)^1+'LED Curve'!$D$17)*$AE$3+((R$5-7)*Design!C$18)),0,         ('LED Curve'!$D$14*(W222/$Z$3)^3+'LED Curve'!$D$15*(W222/$Z$3)^2+'LED Curve'!$D$16*(W222/$Z$3)^1+'LED Curve'!$D$17)*$AE$3))</f>
        <v>0</v>
      </c>
      <c r="BB222" s="59">
        <f>IF(BA222=0,0,IF(E222&lt;(SUM(AU222:BA222)+('LED Curve'!$D$14*(W222/$Z$4)^3+'LED Curve'!$D$15*(W222/$Z$4)^2+'LED Curve'!$D$16*(W222/$Z$4)^1+'LED Curve'!$D$17)*$AE$4+((R$5-8)*Design!C$18)),0,         ('LED Curve'!$D$14*(W222/$Z$4)^3+'LED Curve'!$D$15*(W222/$Z$4)^2+'LED Curve'!$D$16*(W222/$Z$4)^1+'LED Curve'!$D$17)*$AE$4))</f>
        <v>0</v>
      </c>
      <c r="BC222" s="59">
        <f>IF(BB222=0,0,IF(E222&lt;(SUM(AU222:BB222)+('LED Curve'!$D$14*(W222/$Z$5)^3+'LED Curve'!$D$15*(W222/$Z$5)^2+'LED Curve'!$D$16*(W222/$Z$5)^1+'LED Curve'!$D$17)*$AE$5+((R$5-9)*Design!C$18)),0,         ('LED Curve'!$D$14*(W222/$Z$5)^3+'LED Curve'!$D$15*(W222/$Z$5)^2+'LED Curve'!$D$16*(W222/$Z$5)^1+'LED Curve'!$D$17)*$AE$5))</f>
        <v>0</v>
      </c>
      <c r="BD222" s="59">
        <f>IF(BC222=0,0,IF(E222&lt;(SUM(AU222:BC222)+('LED Curve'!$D$14*(W222/$Z$6)^3+'LED Curve'!$D$15*(W222/$Z$6)^2+'LED Curve'!$D$16*(W222/$Z$6)^1+'LED Curve'!$D$17)*$AE$6+((R$5-10)*Design!C$18)),0,         ('LED Curve'!$D$14*(W222/$Z$6)^3+'LED Curve'!$D$15*(W222/$Z$6)^2+'LED Curve'!$D$16*(W222/$Z$6)^1+'LED Curve'!$D$17)*$AE$6))</f>
        <v>0</v>
      </c>
      <c r="BE222">
        <f t="shared" si="382"/>
        <v>87.578020718781033</v>
      </c>
      <c r="BF222" s="64">
        <f t="shared" si="348"/>
        <v>140.66441322194805</v>
      </c>
      <c r="BG222" s="64">
        <f t="shared" si="349"/>
        <v>0</v>
      </c>
      <c r="BH222" s="64">
        <f t="shared" si="350"/>
        <v>0</v>
      </c>
      <c r="BI222" s="64">
        <f t="shared" si="351"/>
        <v>0</v>
      </c>
      <c r="BJ222" s="64">
        <f t="shared" si="352"/>
        <v>0</v>
      </c>
      <c r="BK222" s="64">
        <f t="shared" si="353"/>
        <v>0</v>
      </c>
      <c r="BL222" s="64">
        <f t="shared" si="354"/>
        <v>0</v>
      </c>
      <c r="BM222" s="64">
        <f t="shared" si="355"/>
        <v>0</v>
      </c>
      <c r="BN222" s="64">
        <f t="shared" si="356"/>
        <v>0</v>
      </c>
      <c r="BO222" s="64">
        <f t="shared" si="357"/>
        <v>0</v>
      </c>
      <c r="BQ222" s="67">
        <f t="shared" si="358"/>
        <v>134.79584885385412</v>
      </c>
      <c r="BR222" s="67">
        <f t="shared" si="359"/>
        <v>0</v>
      </c>
      <c r="BS222" s="67">
        <f t="shared" si="360"/>
        <v>0</v>
      </c>
      <c r="BT222" s="67">
        <f t="shared" si="361"/>
        <v>0</v>
      </c>
      <c r="BU222" s="67">
        <f t="shared" si="362"/>
        <v>0</v>
      </c>
      <c r="BV222" s="67">
        <f t="shared" si="363"/>
        <v>0</v>
      </c>
      <c r="BW222" s="67">
        <f t="shared" si="364"/>
        <v>0</v>
      </c>
      <c r="BX222" s="67">
        <f t="shared" si="365"/>
        <v>0</v>
      </c>
      <c r="BY222" s="67">
        <f t="shared" si="366"/>
        <v>0</v>
      </c>
      <c r="BZ222" s="67">
        <f t="shared" si="367"/>
        <v>0</v>
      </c>
      <c r="CB222" s="70">
        <f t="shared" si="368"/>
        <v>129.65477622441534</v>
      </c>
      <c r="CC222" s="70">
        <f t="shared" si="369"/>
        <v>129.65477622441534</v>
      </c>
      <c r="CD222" s="70">
        <f t="shared" si="370"/>
        <v>0</v>
      </c>
      <c r="CE222" s="70">
        <f t="shared" si="371"/>
        <v>0</v>
      </c>
      <c r="CF222" s="70">
        <f t="shared" si="372"/>
        <v>0</v>
      </c>
      <c r="CG222" s="70">
        <f t="shared" si="373"/>
        <v>0</v>
      </c>
      <c r="CH222" s="70">
        <f t="shared" si="374"/>
        <v>0</v>
      </c>
      <c r="CI222" s="70">
        <f t="shared" si="375"/>
        <v>0</v>
      </c>
      <c r="CJ222" s="70">
        <f t="shared" si="376"/>
        <v>0</v>
      </c>
      <c r="CK222" s="70">
        <f t="shared" si="377"/>
        <v>0</v>
      </c>
      <c r="CL222">
        <f t="shared" si="383"/>
        <v>259.30955244883069</v>
      </c>
      <c r="CM222" s="64">
        <f t="shared" si="384"/>
        <v>140.66441322194805</v>
      </c>
      <c r="CN222" s="64">
        <f t="shared" si="385"/>
        <v>0</v>
      </c>
      <c r="CO222" s="64">
        <f t="shared" si="386"/>
        <v>0</v>
      </c>
      <c r="CP222" s="64">
        <f t="shared" si="387"/>
        <v>0</v>
      </c>
      <c r="CQ222" s="64">
        <f t="shared" si="388"/>
        <v>0</v>
      </c>
      <c r="CR222" s="64">
        <f t="shared" si="389"/>
        <v>0</v>
      </c>
      <c r="CS222" s="64">
        <f t="shared" si="390"/>
        <v>0</v>
      </c>
      <c r="CT222" s="64">
        <f t="shared" si="391"/>
        <v>0</v>
      </c>
      <c r="CU222" s="64">
        <f t="shared" si="392"/>
        <v>0</v>
      </c>
      <c r="CV222" s="64">
        <f t="shared" si="393"/>
        <v>0</v>
      </c>
      <c r="CX222" s="103">
        <f t="shared" si="394"/>
        <v>134.79584885385412</v>
      </c>
      <c r="CY222" s="103">
        <f t="shared" si="395"/>
        <v>0</v>
      </c>
      <c r="CZ222" s="103">
        <f t="shared" si="396"/>
        <v>0</v>
      </c>
      <c r="DA222" s="103">
        <f t="shared" si="397"/>
        <v>0</v>
      </c>
      <c r="DB222" s="103">
        <f t="shared" si="398"/>
        <v>0</v>
      </c>
      <c r="DC222" s="103">
        <f t="shared" si="399"/>
        <v>0</v>
      </c>
      <c r="DD222" s="103">
        <f t="shared" si="400"/>
        <v>0</v>
      </c>
      <c r="DE222" s="103">
        <f t="shared" si="401"/>
        <v>0</v>
      </c>
      <c r="DF222" s="103">
        <f t="shared" si="402"/>
        <v>0</v>
      </c>
      <c r="DG222" s="103">
        <f t="shared" si="403"/>
        <v>0</v>
      </c>
      <c r="DI222" s="70">
        <f t="shared" si="404"/>
        <v>129.65477622441534</v>
      </c>
      <c r="DJ222" s="70">
        <f t="shared" si="405"/>
        <v>129.65477622441534</v>
      </c>
      <c r="DK222" s="70">
        <f t="shared" si="406"/>
        <v>0</v>
      </c>
      <c r="DL222" s="70">
        <f t="shared" si="407"/>
        <v>0</v>
      </c>
      <c r="DM222" s="70">
        <f t="shared" si="408"/>
        <v>0</v>
      </c>
      <c r="DN222" s="70">
        <f t="shared" si="409"/>
        <v>0</v>
      </c>
      <c r="DO222" s="70">
        <f t="shared" si="410"/>
        <v>0</v>
      </c>
      <c r="DP222" s="70">
        <f t="shared" si="411"/>
        <v>0</v>
      </c>
      <c r="DQ222" s="70">
        <f t="shared" si="412"/>
        <v>0</v>
      </c>
      <c r="DR222" s="70">
        <f t="shared" si="413"/>
        <v>0</v>
      </c>
      <c r="DT222">
        <f t="shared" si="414"/>
        <v>11.073558241106108</v>
      </c>
      <c r="DU222">
        <f t="shared" si="415"/>
        <v>11.811596959738765</v>
      </c>
      <c r="DV222">
        <f t="shared" si="416"/>
        <v>12.515368541878859</v>
      </c>
      <c r="DX222">
        <f t="shared" si="417"/>
        <v>1.830417217953507</v>
      </c>
      <c r="DY222">
        <f t="shared" si="418"/>
        <v>1.8437550355032057</v>
      </c>
      <c r="DZ222">
        <f t="shared" si="419"/>
        <v>1.8599231740617959</v>
      </c>
      <c r="EB222">
        <f t="shared" si="420"/>
        <v>3.556587481575276</v>
      </c>
      <c r="EC222">
        <f t="shared" si="421"/>
        <v>0</v>
      </c>
      <c r="ED222">
        <f t="shared" si="422"/>
        <v>0</v>
      </c>
      <c r="EE222">
        <f t="shared" si="423"/>
        <v>0</v>
      </c>
      <c r="EF222">
        <f t="shared" si="424"/>
        <v>0</v>
      </c>
      <c r="EG222">
        <f t="shared" si="425"/>
        <v>0</v>
      </c>
      <c r="EH222">
        <f t="shared" si="426"/>
        <v>0</v>
      </c>
      <c r="EI222">
        <f t="shared" si="427"/>
        <v>0</v>
      </c>
      <c r="EJ222">
        <f t="shared" si="428"/>
        <v>0</v>
      </c>
      <c r="EK222">
        <f t="shared" si="429"/>
        <v>0</v>
      </c>
      <c r="EM222">
        <f t="shared" si="430"/>
        <v>3.3895577416928413</v>
      </c>
      <c r="EN222">
        <f t="shared" si="431"/>
        <v>0</v>
      </c>
      <c r="EO222">
        <f t="shared" si="432"/>
        <v>0</v>
      </c>
      <c r="EP222">
        <f t="shared" si="433"/>
        <v>0</v>
      </c>
      <c r="EQ222">
        <f t="shared" si="434"/>
        <v>0</v>
      </c>
      <c r="ER222">
        <f t="shared" si="435"/>
        <v>0</v>
      </c>
      <c r="ES222">
        <f t="shared" si="436"/>
        <v>0</v>
      </c>
      <c r="ET222">
        <f t="shared" si="437"/>
        <v>0</v>
      </c>
      <c r="EU222">
        <f t="shared" si="438"/>
        <v>0</v>
      </c>
      <c r="EV222">
        <f t="shared" si="439"/>
        <v>0</v>
      </c>
      <c r="EX222">
        <f t="shared" si="440"/>
        <v>3.2442596224202189</v>
      </c>
      <c r="EY222">
        <f t="shared" si="441"/>
        <v>8.1106490560505478</v>
      </c>
      <c r="EZ222">
        <f t="shared" si="442"/>
        <v>0</v>
      </c>
      <c r="FA222">
        <f t="shared" si="443"/>
        <v>0</v>
      </c>
      <c r="FB222">
        <f t="shared" si="444"/>
        <v>0</v>
      </c>
      <c r="FC222">
        <f t="shared" si="445"/>
        <v>0</v>
      </c>
      <c r="FD222">
        <f t="shared" si="446"/>
        <v>0</v>
      </c>
      <c r="FE222">
        <f t="shared" si="447"/>
        <v>0</v>
      </c>
      <c r="FF222">
        <f t="shared" si="448"/>
        <v>0</v>
      </c>
      <c r="FG222">
        <f t="shared" si="449"/>
        <v>0</v>
      </c>
      <c r="FJ222">
        <f>IF($W$2=0,0,IF(BF222&lt;=0,0,('LED Curve'!$D$19*(BF222/$W$2)^3+'LED Curve'!$D$20*(BF222/$W$2)^2+'LED Curve'!$D$21*(BF222/$W$2)^1+'LED Curve'!$D$22)*$AC$2*$W$2))</f>
        <v>545.40261473824</v>
      </c>
      <c r="FK222">
        <f>IF($W$3=0,0,IF(BG222&lt;=0,0,('LED Curve'!$D$19*(BG222/$W$3)^3+'LED Curve'!$D$20*(BG222/$W$3)^2+'LED Curve'!$D$21*(BG222/$W$3)^1+'LED Curve'!$D$22)*$AC$3*$W$3))</f>
        <v>0</v>
      </c>
      <c r="FL222">
        <f>IF($W$4=0,0,IF(BH222&lt;=0,0,('LED Curve'!$D$19*(BH222/$W$4)^3+'LED Curve'!$D$20*(BH222/$W$4)^2+'LED Curve'!$D$21*(BH222/$W$4)^1+'LED Curve'!$D$22)*$AC$4*$W$4))</f>
        <v>0</v>
      </c>
      <c r="FM222">
        <f>IF($W$5=0,0,IF(BI222&lt;=0,0,('LED Curve'!$D$19*(BI222/$W$5)^3+'LED Curve'!$D$20*(BI222/$W$5)^2+'LED Curve'!$D$21*(BI222/$W$5)^1+'LED Curve'!$D$22)*$AC$5*$W$5))</f>
        <v>0</v>
      </c>
      <c r="FN222">
        <f>IF($W$6=0,0,IF(BJ222&lt;=0,0,('LED Curve'!$D$19*(BJ222/$W$6)^3+'LED Curve'!$D$20*(BJ222/$W$6)^2+'LED Curve'!$D$21*(BJ222/$W$6)^1+'LED Curve'!$D$22)*$AC$6*$W$6))</f>
        <v>0</v>
      </c>
      <c r="FO222">
        <f>IF($Z$2=0,0,IF(BK222&lt;=0,0,('LED Curve'!$D$19*(BK222/$Z$2)^3+'LED Curve'!$D$20*(BK222/$Z$2)^2+'LED Curve'!$D$21*(BK222/$Z$2)^1+'LED Curve'!$D$22)*$AE$2*$Z$2))</f>
        <v>0</v>
      </c>
      <c r="FP222">
        <f>IF($Z$3=0,0,IF(BL222&lt;=0,0,('LED Curve'!$D$19*(BL222/$Z$3)^3+'LED Curve'!$D$20*(BL222/$Z$3)^2+'LED Curve'!$D$21*(BL222/$Z$3)^1+'LED Curve'!$D$22)*$AE$3*$Z$3))</f>
        <v>0</v>
      </c>
      <c r="FQ222">
        <f>IF($Z$4=0,0,IF(BM222&lt;=0,0,('LED Curve'!$D$19*(BM222/$Z$4)^3+'LED Curve'!$D$20*(BM222/$Z$4)^2+'LED Curve'!$D$21*(BM222/$Z$4)^1+'LED Curve'!$D$22)*$AE$4*$Z$4))</f>
        <v>0</v>
      </c>
      <c r="FR222">
        <f>IF($Z$5=0,0,IF(BN222&lt;=0,0,('LED Curve'!$D$19*(BN222/$Z$5)^3+'LED Curve'!$D$20*(BN222/$Z$5)^2+'LED Curve'!$D$21*(BN222/$Z$5)^1+'LED Curve'!$D$22)*$AE$5*$Z$5))</f>
        <v>0</v>
      </c>
      <c r="FS222">
        <f>IF($Z$6=0,0,IF(BO222&lt;=0,0,('LED Curve'!$D$19*(BO222/$Z$6)^3+'LED Curve'!$D$20*(BO222/$Z$6)^2+'LED Curve'!$D$21*(BO222/$Z$6)^1+'LED Curve'!$D$22)*$AE$6*$Z$6))</f>
        <v>0</v>
      </c>
      <c r="FU222">
        <f>IF($W$2=0,0,IF(BQ222&lt;=0,0,('LED Curve'!$D$19*(BQ222/$W$2)^3+'LED Curve'!$D$20*(BQ222/$W$2)^2+'LED Curve'!$D$21*(BQ222/$W$2)^1+'LED Curve'!$D$22)*$AC$2*$W$2))</f>
        <v>525.68626041000573</v>
      </c>
      <c r="FV222">
        <f>IF($W$3=0,0,IF(BR222&lt;=0,0,('LED Curve'!$D$19*(BR222/$W$3)^3+'LED Curve'!$D$20*(BR222/$W$3)^2+'LED Curve'!$D$21*(BR222/$W$3)^1+'LED Curve'!$D$22)*$AC$3*$W$3))</f>
        <v>0</v>
      </c>
      <c r="FW222">
        <f>IF($W$4=0,0,IF(BS222&lt;=0,0,('LED Curve'!$D$19*(BS222/$W$4)^3+'LED Curve'!$D$20*(BS222/$W$4)^2+'LED Curve'!$D$21*(BS222/$W$4)^1+'LED Curve'!$D$22)*$AC$4*$W$4))</f>
        <v>0</v>
      </c>
      <c r="FX222">
        <f>IF($W$5=0,0,IF(BT222&lt;=0,0,('LED Curve'!$D$19*(BT222/$W$5)^3+'LED Curve'!$D$20*(BT222/$W$5)^2+'LED Curve'!$D$21*(BT222/$W$5)^1+'LED Curve'!$D$22)*$AC$5*$W$5))</f>
        <v>0</v>
      </c>
      <c r="FY222">
        <f>IF($W$6=0,0,IF(BU222&lt;=0,0,('LED Curve'!$D$19*(BU222/$W$6)^3+'LED Curve'!$D$20*(BU222/$W$6)^2+'LED Curve'!$D$21*(BU222/$W$6)^1+'LED Curve'!$D$22)*$AC$6*$W$6))</f>
        <v>0</v>
      </c>
      <c r="FZ222">
        <f>IF($Z$2=0,0,IF(BV222&lt;=0,0,('LED Curve'!$D$19*(BV222/$Z$2)^3+'LED Curve'!$D$20*(BV222/$Z$2)^2+'LED Curve'!$D$21*(BV222/$Z$2)^1+'LED Curve'!$D$22)*$AE$2*$Z$2))</f>
        <v>0</v>
      </c>
      <c r="GA222">
        <f>IF($Z$3=0,0,IF(BW222&lt;=0,0,('LED Curve'!$D$19*(BW222/$Z$3)^3+'LED Curve'!$D$20*(BW222/$Z$3)^2+'LED Curve'!$D$21*(BW222/$Z$3)^1+'LED Curve'!$D$22)*$AE$3*$Z$3))</f>
        <v>0</v>
      </c>
      <c r="GB222">
        <f>IF($Z$4=0,0,IF(BX222&lt;=0,0,('LED Curve'!$D$19*(BX222/$Z$4)^3+'LED Curve'!$D$20*(BX222/$Z$4)^2+'LED Curve'!$D$21*(BX222/$Z$4)^1+'LED Curve'!$D$22)*$AE$4*$Z$4))</f>
        <v>0</v>
      </c>
      <c r="GC222">
        <f>IF($Z$5=0,0,IF(BY222&lt;=0,0,('LED Curve'!$D$19*(BY222/$Z$5)^3+'LED Curve'!$D$20*(BY222/$Z$5)^2+'LED Curve'!$D$21*(BY222/$Z$5)^1+'LED Curve'!$D$22)*$AE$5*$Z$5))</f>
        <v>0</v>
      </c>
      <c r="GD222">
        <f>IF($Z$6=0,0,IF(BZ222&lt;=0,0,('LED Curve'!$D$19*(BZ222/$Z$6)^3+'LED Curve'!$D$20*(BZ222/$Z$6)^2+'LED Curve'!$D$21*(BZ222/$Z$6)^1+'LED Curve'!$D$22)*$AE$6*$Z$6))</f>
        <v>0</v>
      </c>
      <c r="GF222">
        <f>IF($W$2=0,0,IF(CB222&lt;=0,0,('LED Curve'!$D$19*(CB222/$W$2)^3+'LED Curve'!$D$20*(CB222/$W$2)^2+'LED Curve'!$D$21*(CB222/$W$2)^1+'LED Curve'!$D$22)*$AC$2*$W$2))</f>
        <v>508.13810160610478</v>
      </c>
      <c r="GG222">
        <f>IF($W$3=0,0,IF(CC222&lt;=0,0,('LED Curve'!$D$19*(CC222/$W$3)^3+'LED Curve'!$D$20*(CC222/$W$3)^2+'LED Curve'!$D$21*(CC222/$W$3)^1+'LED Curve'!$D$22)*$AC$3*$W$3))</f>
        <v>1270.3452540152621</v>
      </c>
      <c r="GH222">
        <f>IF($W$4=0,0,IF(CD222&lt;=0,0,('LED Curve'!$D$19*(CD222/$W$4)^3+'LED Curve'!$D$20*(CD222/$W$4)^2+'LED Curve'!$D$21*(CD222/$W$4)^1+'LED Curve'!$D$22)*$AC$4*$W$4))</f>
        <v>0</v>
      </c>
      <c r="GI222">
        <f>IF($W$5=0,0,IF(CE222&lt;=0,0,('LED Curve'!$D$19*(CE222/$W$5)^3+'LED Curve'!$D$20*(CE222/$W$5)^2+'LED Curve'!$D$21*(CE222/$W$5)^1+'LED Curve'!$D$22)*$AC$5*$W$5))</f>
        <v>0</v>
      </c>
      <c r="GJ222">
        <f>IF($W$6=0,0,IF(CF222&lt;=0,0,('LED Curve'!$D$19*(CF222/$W$6)^3+'LED Curve'!$D$20*(CF222/$W$6)^2+'LED Curve'!$D$21*(CF222/$W$6)^1+'LED Curve'!$D$22)*$AC$6*$W$6))</f>
        <v>0</v>
      </c>
      <c r="GK222">
        <f>IF($Z$2=0,0,IF(CG222&lt;=0,0,('LED Curve'!$D$19*(CG222/$Z$2)^3+'LED Curve'!$D$20*(CG222/$Z$2)^2+'LED Curve'!$D$21*(CG222/$Z$2)^1+'LED Curve'!$D$22)*$AE$2*$Z$2))</f>
        <v>0</v>
      </c>
      <c r="GL222">
        <f>IF($Z$3=0,0,IF(CH222&lt;=0,0,('LED Curve'!$D$19*(CH222/$Z$3)^3+'LED Curve'!$D$20*(CH222/$Z$3)^2+'LED Curve'!$D$21*(CH222/$Z$3)^1+'LED Curve'!$D$22)*$AE$3*$Z$3))</f>
        <v>0</v>
      </c>
      <c r="GM222">
        <f>IF($Z$4=0,0,IF(CI222&lt;=0,0,('LED Curve'!$D$19*(CI222/$Z$4)^3+'LED Curve'!$D$20*(CI222/$Z$4)^2+'LED Curve'!$D$21*(CI222/$Z$4)^1+'LED Curve'!$D$22)*$AE$4*$Z$4))</f>
        <v>0</v>
      </c>
      <c r="GN222">
        <f>IF($Z$5=0,0,IF(CJ222&lt;=0,0,('LED Curve'!$D$19*(CJ222/$Z$5)^3+'LED Curve'!$D$20*(CJ222/$Z$5)^2+'LED Curve'!$D$21*(CJ222/$Z$5)^1+'LED Curve'!$D$22)*$AE$5*$Z$5))</f>
        <v>0</v>
      </c>
      <c r="GO222">
        <f>IF($Z$6=0,0,IF(CK222&lt;=0,0,('LED Curve'!$D$19*(CK222/$Z$6)^3+'LED Curve'!$D$20*(CK222/$Z$6)^2+'LED Curve'!$D$21*(CK222/$Z$6)^1+'LED Curve'!$D$22)*$AE$6*$Z$6))</f>
        <v>0</v>
      </c>
      <c r="GQ222">
        <f t="shared" si="450"/>
        <v>545.40261473824</v>
      </c>
      <c r="GR222">
        <f t="shared" si="378"/>
        <v>0</v>
      </c>
      <c r="GS222">
        <f t="shared" si="451"/>
        <v>525.68626041000573</v>
      </c>
      <c r="GT222">
        <f t="shared" si="379"/>
        <v>0</v>
      </c>
      <c r="GU222">
        <f t="shared" si="452"/>
        <v>1778.4833556213669</v>
      </c>
      <c r="GV222">
        <f t="shared" si="380"/>
        <v>0</v>
      </c>
    </row>
    <row r="223" spans="1:204" ht="16.899999999999999">
      <c r="A223">
        <v>212</v>
      </c>
      <c r="B223">
        <f t="shared" si="341"/>
        <v>6.9010416666666664E-3</v>
      </c>
      <c r="C223" s="50">
        <f t="shared" si="342"/>
        <v>77.121515915458303</v>
      </c>
      <c r="D223" s="50">
        <f t="shared" si="343"/>
        <v>85.846128794953671</v>
      </c>
      <c r="E223" s="50">
        <f t="shared" si="344"/>
        <v>94.570741674449039</v>
      </c>
      <c r="G223" s="52">
        <f t="shared" si="345"/>
        <v>1.2241510462771159</v>
      </c>
      <c r="H223" s="52">
        <f t="shared" si="346"/>
        <v>1.3626369649992645</v>
      </c>
      <c r="I223" s="52">
        <f t="shared" si="347"/>
        <v>1.5011228837214132</v>
      </c>
      <c r="J223" s="52">
        <f>IF(C223&lt;Calculation!D$19,0,G223)</f>
        <v>1.2241510462771159</v>
      </c>
      <c r="K223" s="52">
        <f>IF(D223&lt;Calculation!D$19,0,H223)</f>
        <v>1.3626369649992645</v>
      </c>
      <c r="L223" s="52">
        <f>IF(E223&lt;Calculation!D$19,0,I223)</f>
        <v>1.5011228837214132</v>
      </c>
      <c r="M223" s="52">
        <f>IF(IF(C223&lt;Calculation!D$19,0,C223*(R$3/(R$2+R$3)))&gt;0,$H$2*SIN(2*PI()*$E$2*B223)+$H$5,0)</f>
        <v>1.2405555407684887</v>
      </c>
      <c r="N223" s="52">
        <f>IF(IF(D223&lt;Calculation!D$19,0,D223*(R$3/(R$2+R$3)))&gt;0,$J$2*SIN(2*PI()*$E$2*B223)+$J$5,0)</f>
        <v>1.1849135527635273</v>
      </c>
      <c r="O223" s="52">
        <f>IF(IF(E223&lt;Calculation!D$19,0,E223*(R$3/(R$2+R$3)))&gt;0,$L$2*SIN(2*PI()*$E$2*B223)+$L$5,0)</f>
        <v>1.1358189904064624</v>
      </c>
      <c r="Q223" s="55">
        <f>(M223/Design!C$43)*10^3</f>
        <v>137.83950452983206</v>
      </c>
      <c r="R223" s="55">
        <f>(N223/Design!C$43)*10^3</f>
        <v>131.65706141816969</v>
      </c>
      <c r="S223" s="55">
        <f>(O223/Design!C$43)*10^3</f>
        <v>126.20211004516248</v>
      </c>
      <c r="U223" s="55">
        <f>(($H$2*SIN(2*PI()*$E$2*B223)+$H$5)/Design!C$43)*10^3</f>
        <v>137.83950452983206</v>
      </c>
      <c r="V223" s="55">
        <f>(($J$2*SIN(2*PI()*$E$2*B223)+$J$5)/Design!C$43)*10^3</f>
        <v>131.65706141816969</v>
      </c>
      <c r="W223" s="55">
        <f>(($L$2*SIN(2*PI()*$E$2*B223)+$L$5)/Design!C$43)*10^3</f>
        <v>126.20211004516248</v>
      </c>
      <c r="Y223" s="99">
        <f>IF(C223&lt;('LED Curve'!$D$14*(U223/$W$2)^3+'LED Curve'!$D$15*(U223/$W$2)^2+'LED Curve'!$D$16*(U223/$W$2)^1+'LED Curve'!$D$17)*$AC$2+((R$5-1)*Design!C$18),0,         ('LED Curve'!$D$14*(U223/$W$2)^3+'LED Curve'!$D$15*(U223/$W$2)^2+'LED Curve'!$D$16*(U223/$W$2)^1+'LED Curve'!$D$17)*$AC$2)</f>
        <v>25.217989329053903</v>
      </c>
      <c r="Z223" s="99">
        <f>IF(Y223=0,0,IF(C223&lt;Y223+('LED Curve'!$D$14*(U223/$W$3)^3+'LED Curve'!$D$15*(U223/$W$3)^2+'LED Curve'!$D$16*(U223/$W$3)^1+'LED Curve'!$D$17)*$AC$3+((R$5-2)*Design!C$18),0,         ('LED Curve'!$D$14*(U223/$W$3)^3+'LED Curve'!$D$15*(U223/$W$3)^2+'LED Curve'!$D$16*(U223/$W$3)^1+'LED Curve'!$D$17)*$AC$3))</f>
        <v>0</v>
      </c>
      <c r="AA223" s="99">
        <f>IF(Z223=0,0,IF(C223&lt;(SUM(Y223:Z223)+('LED Curve'!$D$14*(U223/$W$4)^3+'LED Curve'!$D$15*(U223/$W$4)^2+'LED Curve'!$D$16*(U223/$W$4)^1+'LED Curve'!$D$17)*$AC$4+((R$5-3)*Design!C$18)),0,         ('LED Curve'!$D$14*(U223/$W$4)^3+'LED Curve'!$D$15*(U223/$W$4)^2+'LED Curve'!$D$16*(U223/$W$4)^1+'LED Curve'!$D$17)*$AC$4))</f>
        <v>0</v>
      </c>
      <c r="AB223" s="99">
        <f>IF(AA223=0,0,IF(C223&lt;(SUM(Y223:AA223)+('LED Curve'!$D$14*(U223/$W$5)^3+'LED Curve'!$D$15*(U223/$W$5)^2+'LED Curve'!$D$16*(U223/$W$5)^1+'LED Curve'!$D$17)*$AC$5+((R$5-4)*Design!C$18)),0,         ('LED Curve'!$D$14*(U223/$W$5)^3+'LED Curve'!$D$15*(U223/$W$5)^2+'LED Curve'!$D$16*(U223/$W$5)^1+'LED Curve'!$D$17)*$AC$5))</f>
        <v>0</v>
      </c>
      <c r="AC223" s="99">
        <f>IF(AB223=0,0,IF(C223&lt;(SUM(Y223:AB223)+ ('LED Curve'!$D$14*(U223/$W$6)^3+'LED Curve'!$D$15*(U223/$W$6)^2+'LED Curve'!$D$16*(U223/$W$6)^1+'LED Curve'!$D$17)*$AC$6+((R$5-5)*Design!C$18)),0,         ('LED Curve'!$D$14*(U223/$W$6)^3+'LED Curve'!$D$15*(U223/$W$6)^2+'LED Curve'!$D$16*(U223/$W$6)^1+'LED Curve'!$D$17)*$AC$6))</f>
        <v>0</v>
      </c>
      <c r="AD223" s="99">
        <f>IF(AC223=0,0,IF(C223&lt;(SUM(Y223:AC223)+('LED Curve'!$D$14*(U223/$Z$2)^3+'LED Curve'!$D$15*(U223/$Z$2)^2+'LED Curve'!$D$16*(U223/$Z$2)^1+'LED Curve'!$D$17)*$AE$2+((R$5-6)*Design!C$18)),0,         ('LED Curve'!$D$14*(U223/$Z$2)^3+'LED Curve'!$D$15*(U223/$Z$2)^2+'LED Curve'!$D$16*(U223/$Z$2)^1+'LED Curve'!$D$17)*$AE$2))</f>
        <v>0</v>
      </c>
      <c r="AE223" s="99">
        <f>IF(AD223=0,0,IF(C223&lt;(SUM(Y223:AD223)+('LED Curve'!$D$14*(U223/$Z$3)^3+'LED Curve'!$D$15*(U223/$Z$3)^2+'LED Curve'!$D$16*(U223/$Z$3)^1+'LED Curve'!$D$17)*$AE$3+((R$5-7)*Design!C$18)),0,         ('LED Curve'!$D$14*(U223/$Z$3)^3+'LED Curve'!$D$15*(U223/$Z$3)^2+'LED Curve'!$D$16*(U223/$Z$3)^1+'LED Curve'!$D$17)*$AE$3))</f>
        <v>0</v>
      </c>
      <c r="AF223" s="99">
        <f>IF(AE223=0,0,IF(C223&lt;(SUM(Y223:AE223)+('LED Curve'!$D$14*(U223/$Z$4)^3+'LED Curve'!$D$15*(U223/$Z$4)^2+'LED Curve'!$D$16*(U223/$Z$4)^1+'LED Curve'!$D$17)*$AE$4+((R$5-8)*Design!C$18)),0,         ('LED Curve'!$D$14*(U223/$Z$4)^3+'LED Curve'!$D$15*(U223/$Z$4)^2+'LED Curve'!$D$16*(U223/$Z$4)^1+'LED Curve'!$D$17)*$AE$4))</f>
        <v>0</v>
      </c>
      <c r="AG223" s="99">
        <f>IF(AF223=0,0,IF(C223&lt;(SUM(Y223:AF223)+('LED Curve'!$D$14*(U223/$Z$5)^3+'LED Curve'!$D$15*(U223/$Z$5)^2+'LED Curve'!$D$16*(U223/$Z$5)^1+'LED Curve'!$D$17)*$AE$5+((R$5-9)*Design!C$18)),0,         ('LED Curve'!$D$14*(U223/$Z$5)^3+'LED Curve'!$D$15*(U223/$Z$5)^2+'LED Curve'!$D$16*(U223/$Z$5)^1+'LED Curve'!$D$17)*$AE$5))</f>
        <v>0</v>
      </c>
      <c r="AH223" s="99">
        <f>IF(AG223=0,0,IF(C223&lt;(SUM(Y223:AG223)+('LED Curve'!$D$14*(U223/$Z$6)^3+'LED Curve'!$D$15*(U223/$Z$6)^2+'LED Curve'!$D$16*(U223/$Z$6)^1+'LED Curve'!$D$17)*$AE$6+((R$5-10)*Design!C$18)),0,         ('LED Curve'!$D$14*(U223/$Z$6)^3+'LED Curve'!$D$15*(U223/$Z$6)^2+'LED Curve'!$D$16*(U223/$Z$6)^1+'LED Curve'!$D$17)*$AE$6))</f>
        <v>0</v>
      </c>
      <c r="AI223">
        <f t="shared" si="381"/>
        <v>25.217989329053903</v>
      </c>
      <c r="AJ223" s="57">
        <f>IF(D223&lt;('LED Curve'!$D$14*(V223/$W$2)^3+'LED Curve'!$D$15*(V223/$W$2)^2+'LED Curve'!$D$16*(V223/$W$2)^1+'LED Curve'!$D$17)*$AC$2+((R$5-1)*Design!C$18),0,         ('LED Curve'!$D$14*(V223/$W$2)^3+'LED Curve'!$D$15*(V223/$W$2)^2+'LED Curve'!$D$16*(V223/$W$2)^1+'LED Curve'!$D$17)*$AC$2)</f>
        <v>25.070667867743492</v>
      </c>
      <c r="AK223" s="57">
        <f>IF(AJ223=0,0,IF(D223&lt;AJ223+('LED Curve'!$D$14*(V223/$W$3)^3+'LED Curve'!$D$15*(V223/$W$3)^2+'LED Curve'!$D$16*(V223/$W$3)^1+'LED Curve'!$D$17)*$AC$3+((R$5-1)*Design!C$18),0,         ('LED Curve'!$D$14*(V223/$W$3)^3+'LED Curve'!$D$15*(V223/$W$3)^2+'LED Curve'!$D$16*(V223/$W$3)^1+'LED Curve'!$D$17)*$AC$3))</f>
        <v>0</v>
      </c>
      <c r="AL223" s="57">
        <f>IF(AK223=0,0,IF(D223&lt;(SUM(AJ223:AK223)+('LED Curve'!$D$14*(V223/$W$4)^3+'LED Curve'!$D$15*(V223/$W$4)^2+'LED Curve'!$D$16*(V223/$W$4)^1+'LED Curve'!$D$17)*$AC$4+((R$5-1)*Design!C$18)),0,         ('LED Curve'!$D$14*(V223/$W$4)^3+'LED Curve'!$D$15*(V223/$W$4)^2+'LED Curve'!$D$16*(V223/$W$4)^1+'LED Curve'!$D$17)*$AC$4))</f>
        <v>0</v>
      </c>
      <c r="AM223" s="57">
        <f>IF(AL223=0,0,IF(D223&lt;(SUM(AJ223:AL223)+('LED Curve'!$D$14*(V223/$W$5)^3+'LED Curve'!$D$15*(V223/$W$5)^2+'LED Curve'!$D$16*(V223/$W$5)^1+'LED Curve'!$D$17)*$AC$5+((R$5-1)*Design!C$18)),0,         ('LED Curve'!$D$14*(V223/$W$5)^3+'LED Curve'!$D$15*(V223/$W$5)^2+'LED Curve'!$D$16*(V223/$W$5)^1+'LED Curve'!$D$17)*$AC$5))</f>
        <v>0</v>
      </c>
      <c r="AN223" s="57">
        <f>IF(AM223=0,0,IF(D223&lt;(SUM(AJ223:AM223)+ ('LED Curve'!$D$14*(V223/$W$6)^3+'LED Curve'!$D$15*(V223/$W$6)^2+'LED Curve'!$D$16*(V223/$W$6)^1+'LED Curve'!$D$17)*$AC$6+((R$5-1)*Design!C$18)),0,         ('LED Curve'!$D$14*(V223/$W$6)^3+'LED Curve'!$D$15*(V223/$W$6)^2+'LED Curve'!$D$16*(V223/$W$6)^1+'LED Curve'!$D$17)*$AC$6))</f>
        <v>0</v>
      </c>
      <c r="AO223" s="57">
        <f>IF(AN223=0,0,IF(D223&lt;(SUM(AJ223:AN223)+('LED Curve'!$D$14*(V223/$Z$2)^3+'LED Curve'!$D$15*(V223/$Z$2)^2+'LED Curve'!$D$16*(V223/$Z$2)^1+'LED Curve'!$D$17)*$AE$2+((R$5-1)*Design!C$18)),0,         ('LED Curve'!$D$14*(V223/$Z$2)^3+'LED Curve'!$D$15*(V223/$Z$2)^2+'LED Curve'!$D$16*(V223/$Z$2)^1+'LED Curve'!$D$17)*$AE$2))</f>
        <v>0</v>
      </c>
      <c r="AP223" s="57">
        <f>IF(AO223=0,0,IF(D223&lt;(SUM(AJ223:AO223)+('LED Curve'!$D$14*(V223/$Z$3)^3+'LED Curve'!$D$15*(V223/$Z$3)^2+'LED Curve'!$D$16*(V223/$Z$3)^1+'LED Curve'!$D$17)*$AE$3+((R$5-1)*Design!C$18)),0,         ('LED Curve'!$D$14*(V223/$Z$3)^3+'LED Curve'!$D$15*(V223/$Z$3)^2+'LED Curve'!$D$16*(V223/$Z$3)^1+'LED Curve'!$D$17)*$AE$3))</f>
        <v>0</v>
      </c>
      <c r="AQ223" s="57">
        <f>IF(AP223=0,0,IF(D223&lt;(SUM(AJ223:AP223)+('LED Curve'!$D$14*(V223/$Z$4)^3+'LED Curve'!$D$15*(V223/$Z$4)^2+'LED Curve'!$D$16*(V223/$Z$4)^1+'LED Curve'!$D$17)*$AE$4+((R$5-1)*Design!C$18)),0,         ('LED Curve'!$D$14*(V223/$Z$4)^3+'LED Curve'!$D$15*(V223/$Z$4)^2+'LED Curve'!$D$16*(V223/$Z$4)^1+'LED Curve'!$D$17)*$AE$4))</f>
        <v>0</v>
      </c>
      <c r="AR223" s="57">
        <f>IF(AQ223=0,0,IF(D223&lt;(SUM(AJ223:AQ223)+('LED Curve'!$D$14*(V223/$Z$5)^3+'LED Curve'!$D$15*(V223/$Z$5)^2+'LED Curve'!$D$16*(V223/$Z$5)^1+'LED Curve'!$D$17)*$AE$5+((R$5-1)*Design!C$18)),0,         ('LED Curve'!$D$14*(V223/$Z$5)^3+'LED Curve'!$D$15*(V223/$Z$5)^2+'LED Curve'!$D$16*(V223/$Z$5)^1+'LED Curve'!$D$17)*$AE$5))</f>
        <v>0</v>
      </c>
      <c r="AS223" s="57">
        <f>IF(AR223=0,0,IF(D223&lt;(SUM(AJ223:AR223)+('LED Curve'!$D$14*(V223/$Z$6)^3+'LED Curve'!$D$15*(V223/$Z$6)^2+'LED Curve'!$D$16*(V223/$Z$6)^1+'LED Curve'!$D$17)*$AE$6+((R$5-1)*Design!C$18)),0,         ('LED Curve'!$D$14*(V223/$Z$6)^3+'LED Curve'!$D$15*(V223/$Z$6)^2+'LED Curve'!$D$16*(V223/$Z$6)^1+'LED Curve'!$D$17)*$AE$6))</f>
        <v>0</v>
      </c>
      <c r="AU223" s="59">
        <f>IF(E223&lt;('LED Curve'!$D$14*(W223/$W$2)^3+'LED Curve'!$D$15*(W223/$W$2)^2+'LED Curve'!$D$16*(W223/$W$2)^1+'LED Curve'!$D$17)*$AC$2+((R$5-1)*Design!C$18),0,         ('LED Curve'!$D$14*(W223/$W$2)^3+'LED Curve'!$D$15*(W223/$W$2)^2+'LED Curve'!$D$16*(W223/$W$2)^1+'LED Curve'!$D$17)*$AC$2)</f>
        <v>24.938166303849524</v>
      </c>
      <c r="AV223" s="59">
        <f>IF(AU223=0,0,IF(E223&lt;AU223+('LED Curve'!$D$14*(W223/$W$3)^3+'LED Curve'!$D$15*(W223/$W$3)^2+'LED Curve'!$D$16*(W223/$W$3)^1+'LED Curve'!$D$17)*$AC$3+((R$5-2)*Design!C$18),0,         ('LED Curve'!$D$14*(W223/$W$3)^3+'LED Curve'!$D$15*(W223/$W$3)^2+'LED Curve'!$D$16*(W223/$W$3)^1+'LED Curve'!$D$17)*$AC$3))</f>
        <v>62.345415759623812</v>
      </c>
      <c r="AW223" s="59">
        <f>IF(AV223=0,0,IF(E223&lt;(SUM(AU223:AV223)+('LED Curve'!$D$14*(W223/$W$4)^3+'LED Curve'!$D$15*(W223/$W$4)^2+'LED Curve'!$D$16*(W223/$W$4)^1+'LED Curve'!$D$17)*$AC$4+((R$5-3)*Design!C$18)),0,         ('LED Curve'!$D$14*(W223/$W$4)^3+'LED Curve'!$D$15*(W223/$W$4)^2+'LED Curve'!$D$16*(W223/$W$4)^1+'LED Curve'!$D$17)*$AC$4))</f>
        <v>0</v>
      </c>
      <c r="AX223" s="59">
        <f>IF(AW223=0,0,IF(E223&lt;(SUM(AU223:AW223)+('LED Curve'!$D$14*(W223/$W$5)^3+'LED Curve'!$D$15*(W223/$W$5)^2+'LED Curve'!$D$16*(W223/$W$5)^1+'LED Curve'!$D$17)*$AC$5+((R$5-4)*Design!C$18)),0,         ('LED Curve'!$D$14*(W223/$W$5)^3+'LED Curve'!$D$15*(W223/$W$5)^2+'LED Curve'!$D$16*(W223/$W$5)^1+'LED Curve'!$D$17)*$AC$5))</f>
        <v>0</v>
      </c>
      <c r="AY223" s="59">
        <f>IF(AX223=0,0,IF(E223&lt;(SUM(AU223:AX223)+ ('LED Curve'!$D$14*(W223/$W$6)^3+'LED Curve'!$D$15*(W223/$W$6)^2+'LED Curve'!$D$16*(W223/$W$6)^1+'LED Curve'!$D$17)*$AC$6+((R$5-5)*Design!C$18)),0,         ('LED Curve'!$D$14*(W223/$W$6)^3+'LED Curve'!$D$15*(W223/$W$6)^2+'LED Curve'!$D$16*(W223/$W$6)^1+'LED Curve'!$D$17)*$AC$6))</f>
        <v>0</v>
      </c>
      <c r="AZ223" s="59">
        <f>IF(AY223=0,0,IF(E223&lt;(SUM(AU223:AY223)+('LED Curve'!$D$14*(W223/$Z$2)^3+'LED Curve'!$D$15*(W223/$Z$2)^2+'LED Curve'!$D$16*(W223/$Z$2)^1+'LED Curve'!$D$17)*$AE$2+((R$5-6)*Design!C$18)),0,         ('LED Curve'!$D$14*(W223/$Z$2)^3+'LED Curve'!$D$15*(W223/$Z$2)^2+'LED Curve'!$D$16*(W223/$Z$2)^1+'LED Curve'!$D$17)*$AE$2))</f>
        <v>0</v>
      </c>
      <c r="BA223" s="59">
        <f>IF(AZ223=0,0,IF(E223&lt;(SUM(AU223:AZ223)+('LED Curve'!$D$14*(W223/$Z$3)^3+'LED Curve'!$D$15*(W223/$Z$3)^2+'LED Curve'!$D$16*(W223/$Z$3)^1+'LED Curve'!$D$17)*$AE$3+((R$5-7)*Design!C$18)),0,         ('LED Curve'!$D$14*(W223/$Z$3)^3+'LED Curve'!$D$15*(W223/$Z$3)^2+'LED Curve'!$D$16*(W223/$Z$3)^1+'LED Curve'!$D$17)*$AE$3))</f>
        <v>0</v>
      </c>
      <c r="BB223" s="59">
        <f>IF(BA223=0,0,IF(E223&lt;(SUM(AU223:BA223)+('LED Curve'!$D$14*(W223/$Z$4)^3+'LED Curve'!$D$15*(W223/$Z$4)^2+'LED Curve'!$D$16*(W223/$Z$4)^1+'LED Curve'!$D$17)*$AE$4+((R$5-8)*Design!C$18)),0,         ('LED Curve'!$D$14*(W223/$Z$4)^3+'LED Curve'!$D$15*(W223/$Z$4)^2+'LED Curve'!$D$16*(W223/$Z$4)^1+'LED Curve'!$D$17)*$AE$4))</f>
        <v>0</v>
      </c>
      <c r="BC223" s="59">
        <f>IF(BB223=0,0,IF(E223&lt;(SUM(AU223:BB223)+('LED Curve'!$D$14*(W223/$Z$5)^3+'LED Curve'!$D$15*(W223/$Z$5)^2+'LED Curve'!$D$16*(W223/$Z$5)^1+'LED Curve'!$D$17)*$AE$5+((R$5-9)*Design!C$18)),0,         ('LED Curve'!$D$14*(W223/$Z$5)^3+'LED Curve'!$D$15*(W223/$Z$5)^2+'LED Curve'!$D$16*(W223/$Z$5)^1+'LED Curve'!$D$17)*$AE$5))</f>
        <v>0</v>
      </c>
      <c r="BD223" s="59">
        <f>IF(BC223=0,0,IF(E223&lt;(SUM(AU223:BC223)+('LED Curve'!$D$14*(W223/$Z$6)^3+'LED Curve'!$D$15*(W223/$Z$6)^2+'LED Curve'!$D$16*(W223/$Z$6)^1+'LED Curve'!$D$17)*$AE$6+((R$5-10)*Design!C$18)),0,         ('LED Curve'!$D$14*(W223/$Z$6)^3+'LED Curve'!$D$15*(W223/$Z$6)^2+'LED Curve'!$D$16*(W223/$Z$6)^1+'LED Curve'!$D$17)*$AE$6))</f>
        <v>0</v>
      </c>
      <c r="BE223">
        <f t="shared" si="382"/>
        <v>87.283582063473332</v>
      </c>
      <c r="BF223" s="64">
        <f t="shared" si="348"/>
        <v>137.83950452983206</v>
      </c>
      <c r="BG223" s="64">
        <f t="shared" si="349"/>
        <v>0</v>
      </c>
      <c r="BH223" s="64">
        <f t="shared" si="350"/>
        <v>0</v>
      </c>
      <c r="BI223" s="64">
        <f t="shared" si="351"/>
        <v>0</v>
      </c>
      <c r="BJ223" s="64">
        <f t="shared" si="352"/>
        <v>0</v>
      </c>
      <c r="BK223" s="64">
        <f t="shared" si="353"/>
        <v>0</v>
      </c>
      <c r="BL223" s="64">
        <f t="shared" si="354"/>
        <v>0</v>
      </c>
      <c r="BM223" s="64">
        <f t="shared" si="355"/>
        <v>0</v>
      </c>
      <c r="BN223" s="64">
        <f t="shared" si="356"/>
        <v>0</v>
      </c>
      <c r="BO223" s="64">
        <f t="shared" si="357"/>
        <v>0</v>
      </c>
      <c r="BQ223" s="67">
        <f t="shared" si="358"/>
        <v>131.65706141816969</v>
      </c>
      <c r="BR223" s="67">
        <f t="shared" si="359"/>
        <v>0</v>
      </c>
      <c r="BS223" s="67">
        <f t="shared" si="360"/>
        <v>0</v>
      </c>
      <c r="BT223" s="67">
        <f t="shared" si="361"/>
        <v>0</v>
      </c>
      <c r="BU223" s="67">
        <f t="shared" si="362"/>
        <v>0</v>
      </c>
      <c r="BV223" s="67">
        <f t="shared" si="363"/>
        <v>0</v>
      </c>
      <c r="BW223" s="67">
        <f t="shared" si="364"/>
        <v>0</v>
      </c>
      <c r="BX223" s="67">
        <f t="shared" si="365"/>
        <v>0</v>
      </c>
      <c r="BY223" s="67">
        <f t="shared" si="366"/>
        <v>0</v>
      </c>
      <c r="BZ223" s="67">
        <f t="shared" si="367"/>
        <v>0</v>
      </c>
      <c r="CB223" s="70">
        <f t="shared" si="368"/>
        <v>126.20211004516248</v>
      </c>
      <c r="CC223" s="70">
        <f t="shared" si="369"/>
        <v>0</v>
      </c>
      <c r="CD223" s="70">
        <f t="shared" si="370"/>
        <v>0</v>
      </c>
      <c r="CE223" s="70">
        <f t="shared" si="371"/>
        <v>0</v>
      </c>
      <c r="CF223" s="70">
        <f t="shared" si="372"/>
        <v>0</v>
      </c>
      <c r="CG223" s="70">
        <f t="shared" si="373"/>
        <v>0</v>
      </c>
      <c r="CH223" s="70">
        <f t="shared" si="374"/>
        <v>0</v>
      </c>
      <c r="CI223" s="70">
        <f t="shared" si="375"/>
        <v>0</v>
      </c>
      <c r="CJ223" s="70">
        <f t="shared" si="376"/>
        <v>0</v>
      </c>
      <c r="CK223" s="70">
        <f t="shared" si="377"/>
        <v>0</v>
      </c>
      <c r="CL223">
        <f t="shared" si="383"/>
        <v>126.20211004516248</v>
      </c>
      <c r="CM223" s="64">
        <f t="shared" si="384"/>
        <v>137.83950452983206</v>
      </c>
      <c r="CN223" s="64">
        <f t="shared" si="385"/>
        <v>0</v>
      </c>
      <c r="CO223" s="64">
        <f t="shared" si="386"/>
        <v>0</v>
      </c>
      <c r="CP223" s="64">
        <f t="shared" si="387"/>
        <v>0</v>
      </c>
      <c r="CQ223" s="64">
        <f t="shared" si="388"/>
        <v>0</v>
      </c>
      <c r="CR223" s="64">
        <f t="shared" si="389"/>
        <v>0</v>
      </c>
      <c r="CS223" s="64">
        <f t="shared" si="390"/>
        <v>0</v>
      </c>
      <c r="CT223" s="64">
        <f t="shared" si="391"/>
        <v>0</v>
      </c>
      <c r="CU223" s="64">
        <f t="shared" si="392"/>
        <v>0</v>
      </c>
      <c r="CV223" s="64">
        <f t="shared" si="393"/>
        <v>0</v>
      </c>
      <c r="CX223" s="103">
        <f t="shared" si="394"/>
        <v>131.65706141816969</v>
      </c>
      <c r="CY223" s="103">
        <f t="shared" si="395"/>
        <v>0</v>
      </c>
      <c r="CZ223" s="103">
        <f t="shared" si="396"/>
        <v>0</v>
      </c>
      <c r="DA223" s="103">
        <f t="shared" si="397"/>
        <v>0</v>
      </c>
      <c r="DB223" s="103">
        <f t="shared" si="398"/>
        <v>0</v>
      </c>
      <c r="DC223" s="103">
        <f t="shared" si="399"/>
        <v>0</v>
      </c>
      <c r="DD223" s="103">
        <f t="shared" si="400"/>
        <v>0</v>
      </c>
      <c r="DE223" s="103">
        <f t="shared" si="401"/>
        <v>0</v>
      </c>
      <c r="DF223" s="103">
        <f t="shared" si="402"/>
        <v>0</v>
      </c>
      <c r="DG223" s="103">
        <f t="shared" si="403"/>
        <v>0</v>
      </c>
      <c r="DI223" s="70">
        <f t="shared" si="404"/>
        <v>126.20211004516248</v>
      </c>
      <c r="DJ223" s="70">
        <f t="shared" si="405"/>
        <v>0</v>
      </c>
      <c r="DK223" s="70">
        <f t="shared" si="406"/>
        <v>0</v>
      </c>
      <c r="DL223" s="70">
        <f t="shared" si="407"/>
        <v>0</v>
      </c>
      <c r="DM223" s="70">
        <f t="shared" si="408"/>
        <v>0</v>
      </c>
      <c r="DN223" s="70">
        <f t="shared" si="409"/>
        <v>0</v>
      </c>
      <c r="DO223" s="70">
        <f t="shared" si="410"/>
        <v>0</v>
      </c>
      <c r="DP223" s="70">
        <f t="shared" si="411"/>
        <v>0</v>
      </c>
      <c r="DQ223" s="70">
        <f t="shared" si="412"/>
        <v>0</v>
      </c>
      <c r="DR223" s="70">
        <f t="shared" si="413"/>
        <v>0</v>
      </c>
      <c r="DT223">
        <f t="shared" si="414"/>
        <v>10.63039154237633</v>
      </c>
      <c r="DU223">
        <f t="shared" si="415"/>
        <v>11.302249051269321</v>
      </c>
      <c r="DV223">
        <f t="shared" si="416"/>
        <v>11.935027147851452</v>
      </c>
      <c r="DX223">
        <f t="shared" si="417"/>
        <v>1.836763335871028</v>
      </c>
      <c r="DY223">
        <f t="shared" si="418"/>
        <v>1.8498265536409146</v>
      </c>
      <c r="DZ223">
        <f t="shared" si="419"/>
        <v>1.8657532463400739</v>
      </c>
      <c r="EB223">
        <f t="shared" si="420"/>
        <v>3.4760351543553822</v>
      </c>
      <c r="EC223">
        <f t="shared" si="421"/>
        <v>0</v>
      </c>
      <c r="ED223">
        <f t="shared" si="422"/>
        <v>0</v>
      </c>
      <c r="EE223">
        <f t="shared" si="423"/>
        <v>0</v>
      </c>
      <c r="EF223">
        <f t="shared" si="424"/>
        <v>0</v>
      </c>
      <c r="EG223">
        <f t="shared" si="425"/>
        <v>0</v>
      </c>
      <c r="EH223">
        <f t="shared" si="426"/>
        <v>0</v>
      </c>
      <c r="EI223">
        <f t="shared" si="427"/>
        <v>0</v>
      </c>
      <c r="EJ223">
        <f t="shared" si="428"/>
        <v>0</v>
      </c>
      <c r="EK223">
        <f t="shared" si="429"/>
        <v>0</v>
      </c>
      <c r="EM223">
        <f t="shared" si="430"/>
        <v>3.300730459258038</v>
      </c>
      <c r="EN223">
        <f t="shared" si="431"/>
        <v>0</v>
      </c>
      <c r="EO223">
        <f t="shared" si="432"/>
        <v>0</v>
      </c>
      <c r="EP223">
        <f t="shared" si="433"/>
        <v>0</v>
      </c>
      <c r="EQ223">
        <f t="shared" si="434"/>
        <v>0</v>
      </c>
      <c r="ER223">
        <f t="shared" si="435"/>
        <v>0</v>
      </c>
      <c r="ES223">
        <f t="shared" si="436"/>
        <v>0</v>
      </c>
      <c r="ET223">
        <f t="shared" si="437"/>
        <v>0</v>
      </c>
      <c r="EU223">
        <f t="shared" si="438"/>
        <v>0</v>
      </c>
      <c r="EV223">
        <f t="shared" si="439"/>
        <v>0</v>
      </c>
      <c r="EX223">
        <f t="shared" si="440"/>
        <v>3.1472492082029806</v>
      </c>
      <c r="EY223">
        <f t="shared" si="441"/>
        <v>0</v>
      </c>
      <c r="EZ223">
        <f t="shared" si="442"/>
        <v>0</v>
      </c>
      <c r="FA223">
        <f t="shared" si="443"/>
        <v>0</v>
      </c>
      <c r="FB223">
        <f t="shared" si="444"/>
        <v>0</v>
      </c>
      <c r="FC223">
        <f t="shared" si="445"/>
        <v>0</v>
      </c>
      <c r="FD223">
        <f t="shared" si="446"/>
        <v>0</v>
      </c>
      <c r="FE223">
        <f t="shared" si="447"/>
        <v>0</v>
      </c>
      <c r="FF223">
        <f t="shared" si="448"/>
        <v>0</v>
      </c>
      <c r="FG223">
        <f t="shared" si="449"/>
        <v>0</v>
      </c>
      <c r="FJ223">
        <f>IF($W$2=0,0,IF(BF223&lt;=0,0,('LED Curve'!$D$19*(BF223/$W$2)^3+'LED Curve'!$D$20*(BF223/$W$2)^2+'LED Curve'!$D$21*(BF223/$W$2)^1+'LED Curve'!$D$22)*$AC$2*$W$2))</f>
        <v>535.954334115287</v>
      </c>
      <c r="FK223">
        <f>IF($W$3=0,0,IF(BG223&lt;=0,0,('LED Curve'!$D$19*(BG223/$W$3)^3+'LED Curve'!$D$20*(BG223/$W$3)^2+'LED Curve'!$D$21*(BG223/$W$3)^1+'LED Curve'!$D$22)*$AC$3*$W$3))</f>
        <v>0</v>
      </c>
      <c r="FL223">
        <f>IF($W$4=0,0,IF(BH223&lt;=0,0,('LED Curve'!$D$19*(BH223/$W$4)^3+'LED Curve'!$D$20*(BH223/$W$4)^2+'LED Curve'!$D$21*(BH223/$W$4)^1+'LED Curve'!$D$22)*$AC$4*$W$4))</f>
        <v>0</v>
      </c>
      <c r="FM223">
        <f>IF($W$5=0,0,IF(BI223&lt;=0,0,('LED Curve'!$D$19*(BI223/$W$5)^3+'LED Curve'!$D$20*(BI223/$W$5)^2+'LED Curve'!$D$21*(BI223/$W$5)^1+'LED Curve'!$D$22)*$AC$5*$W$5))</f>
        <v>0</v>
      </c>
      <c r="FN223">
        <f>IF($W$6=0,0,IF(BJ223&lt;=0,0,('LED Curve'!$D$19*(BJ223/$W$6)^3+'LED Curve'!$D$20*(BJ223/$W$6)^2+'LED Curve'!$D$21*(BJ223/$W$6)^1+'LED Curve'!$D$22)*$AC$6*$W$6))</f>
        <v>0</v>
      </c>
      <c r="FO223">
        <f>IF($Z$2=0,0,IF(BK223&lt;=0,0,('LED Curve'!$D$19*(BK223/$Z$2)^3+'LED Curve'!$D$20*(BK223/$Z$2)^2+'LED Curve'!$D$21*(BK223/$Z$2)^1+'LED Curve'!$D$22)*$AE$2*$Z$2))</f>
        <v>0</v>
      </c>
      <c r="FP223">
        <f>IF($Z$3=0,0,IF(BL223&lt;=0,0,('LED Curve'!$D$19*(BL223/$Z$3)^3+'LED Curve'!$D$20*(BL223/$Z$3)^2+'LED Curve'!$D$21*(BL223/$Z$3)^1+'LED Curve'!$D$22)*$AE$3*$Z$3))</f>
        <v>0</v>
      </c>
      <c r="FQ223">
        <f>IF($Z$4=0,0,IF(BM223&lt;=0,0,('LED Curve'!$D$19*(BM223/$Z$4)^3+'LED Curve'!$D$20*(BM223/$Z$4)^2+'LED Curve'!$D$21*(BM223/$Z$4)^1+'LED Curve'!$D$22)*$AE$4*$Z$4))</f>
        <v>0</v>
      </c>
      <c r="FR223">
        <f>IF($Z$5=0,0,IF(BN223&lt;=0,0,('LED Curve'!$D$19*(BN223/$Z$5)^3+'LED Curve'!$D$20*(BN223/$Z$5)^2+'LED Curve'!$D$21*(BN223/$Z$5)^1+'LED Curve'!$D$22)*$AE$5*$Z$5))</f>
        <v>0</v>
      </c>
      <c r="FS223">
        <f>IF($Z$6=0,0,IF(BO223&lt;=0,0,('LED Curve'!$D$19*(BO223/$Z$6)^3+'LED Curve'!$D$20*(BO223/$Z$6)^2+'LED Curve'!$D$21*(BO223/$Z$6)^1+'LED Curve'!$D$22)*$AE$6*$Z$6))</f>
        <v>0</v>
      </c>
      <c r="FU223">
        <f>IF($W$2=0,0,IF(BQ223&lt;=0,0,('LED Curve'!$D$19*(BQ223/$W$2)^3+'LED Curve'!$D$20*(BQ223/$W$2)^2+'LED Curve'!$D$21*(BQ223/$W$2)^1+'LED Curve'!$D$22)*$AC$2*$W$2))</f>
        <v>515.00276998134552</v>
      </c>
      <c r="FV223">
        <f>IF($W$3=0,0,IF(BR223&lt;=0,0,('LED Curve'!$D$19*(BR223/$W$3)^3+'LED Curve'!$D$20*(BR223/$W$3)^2+'LED Curve'!$D$21*(BR223/$W$3)^1+'LED Curve'!$D$22)*$AC$3*$W$3))</f>
        <v>0</v>
      </c>
      <c r="FW223">
        <f>IF($W$4=0,0,IF(BS223&lt;=0,0,('LED Curve'!$D$19*(BS223/$W$4)^3+'LED Curve'!$D$20*(BS223/$W$4)^2+'LED Curve'!$D$21*(BS223/$W$4)^1+'LED Curve'!$D$22)*$AC$4*$W$4))</f>
        <v>0</v>
      </c>
      <c r="FX223">
        <f>IF($W$5=0,0,IF(BT223&lt;=0,0,('LED Curve'!$D$19*(BT223/$W$5)^3+'LED Curve'!$D$20*(BT223/$W$5)^2+'LED Curve'!$D$21*(BT223/$W$5)^1+'LED Curve'!$D$22)*$AC$5*$W$5))</f>
        <v>0</v>
      </c>
      <c r="FY223">
        <f>IF($W$6=0,0,IF(BU223&lt;=0,0,('LED Curve'!$D$19*(BU223/$W$6)^3+'LED Curve'!$D$20*(BU223/$W$6)^2+'LED Curve'!$D$21*(BU223/$W$6)^1+'LED Curve'!$D$22)*$AC$6*$W$6))</f>
        <v>0</v>
      </c>
      <c r="FZ223">
        <f>IF($Z$2=0,0,IF(BV223&lt;=0,0,('LED Curve'!$D$19*(BV223/$Z$2)^3+'LED Curve'!$D$20*(BV223/$Z$2)^2+'LED Curve'!$D$21*(BV223/$Z$2)^1+'LED Curve'!$D$22)*$AE$2*$Z$2))</f>
        <v>0</v>
      </c>
      <c r="GA223">
        <f>IF($Z$3=0,0,IF(BW223&lt;=0,0,('LED Curve'!$D$19*(BW223/$Z$3)^3+'LED Curve'!$D$20*(BW223/$Z$3)^2+'LED Curve'!$D$21*(BW223/$Z$3)^1+'LED Curve'!$D$22)*$AE$3*$Z$3))</f>
        <v>0</v>
      </c>
      <c r="GB223">
        <f>IF($Z$4=0,0,IF(BX223&lt;=0,0,('LED Curve'!$D$19*(BX223/$Z$4)^3+'LED Curve'!$D$20*(BX223/$Z$4)^2+'LED Curve'!$D$21*(BX223/$Z$4)^1+'LED Curve'!$D$22)*$AE$4*$Z$4))</f>
        <v>0</v>
      </c>
      <c r="GC223">
        <f>IF($Z$5=0,0,IF(BY223&lt;=0,0,('LED Curve'!$D$19*(BY223/$Z$5)^3+'LED Curve'!$D$20*(BY223/$Z$5)^2+'LED Curve'!$D$21*(BY223/$Z$5)^1+'LED Curve'!$D$22)*$AE$5*$Z$5))</f>
        <v>0</v>
      </c>
      <c r="GD223">
        <f>IF($Z$6=0,0,IF(BZ223&lt;=0,0,('LED Curve'!$D$19*(BZ223/$Z$6)^3+'LED Curve'!$D$20*(BZ223/$Z$6)^2+'LED Curve'!$D$21*(BZ223/$Z$6)^1+'LED Curve'!$D$22)*$AE$6*$Z$6))</f>
        <v>0</v>
      </c>
      <c r="GF223">
        <f>IF($W$2=0,0,IF(CB223&lt;=0,0,('LED Curve'!$D$19*(CB223/$W$2)^3+'LED Curve'!$D$20*(CB223/$W$2)^2+'LED Curve'!$D$21*(CB223/$W$2)^1+'LED Curve'!$D$22)*$AC$2*$W$2))</f>
        <v>496.21157938853867</v>
      </c>
      <c r="GG223">
        <f>IF($W$3=0,0,IF(CC223&lt;=0,0,('LED Curve'!$D$19*(CC223/$W$3)^3+'LED Curve'!$D$20*(CC223/$W$3)^2+'LED Curve'!$D$21*(CC223/$W$3)^1+'LED Curve'!$D$22)*$AC$3*$W$3))</f>
        <v>0</v>
      </c>
      <c r="GH223">
        <f>IF($W$4=0,0,IF(CD223&lt;=0,0,('LED Curve'!$D$19*(CD223/$W$4)^3+'LED Curve'!$D$20*(CD223/$W$4)^2+'LED Curve'!$D$21*(CD223/$W$4)^1+'LED Curve'!$D$22)*$AC$4*$W$4))</f>
        <v>0</v>
      </c>
      <c r="GI223">
        <f>IF($W$5=0,0,IF(CE223&lt;=0,0,('LED Curve'!$D$19*(CE223/$W$5)^3+'LED Curve'!$D$20*(CE223/$W$5)^2+'LED Curve'!$D$21*(CE223/$W$5)^1+'LED Curve'!$D$22)*$AC$5*$W$5))</f>
        <v>0</v>
      </c>
      <c r="GJ223">
        <f>IF($W$6=0,0,IF(CF223&lt;=0,0,('LED Curve'!$D$19*(CF223/$W$6)^3+'LED Curve'!$D$20*(CF223/$W$6)^2+'LED Curve'!$D$21*(CF223/$W$6)^1+'LED Curve'!$D$22)*$AC$6*$W$6))</f>
        <v>0</v>
      </c>
      <c r="GK223">
        <f>IF($Z$2=0,0,IF(CG223&lt;=0,0,('LED Curve'!$D$19*(CG223/$Z$2)^3+'LED Curve'!$D$20*(CG223/$Z$2)^2+'LED Curve'!$D$21*(CG223/$Z$2)^1+'LED Curve'!$D$22)*$AE$2*$Z$2))</f>
        <v>0</v>
      </c>
      <c r="GL223">
        <f>IF($Z$3=0,0,IF(CH223&lt;=0,0,('LED Curve'!$D$19*(CH223/$Z$3)^3+'LED Curve'!$D$20*(CH223/$Z$3)^2+'LED Curve'!$D$21*(CH223/$Z$3)^1+'LED Curve'!$D$22)*$AE$3*$Z$3))</f>
        <v>0</v>
      </c>
      <c r="GM223">
        <f>IF($Z$4=0,0,IF(CI223&lt;=0,0,('LED Curve'!$D$19*(CI223/$Z$4)^3+'LED Curve'!$D$20*(CI223/$Z$4)^2+'LED Curve'!$D$21*(CI223/$Z$4)^1+'LED Curve'!$D$22)*$AE$4*$Z$4))</f>
        <v>0</v>
      </c>
      <c r="GN223">
        <f>IF($Z$5=0,0,IF(CJ223&lt;=0,0,('LED Curve'!$D$19*(CJ223/$Z$5)^3+'LED Curve'!$D$20*(CJ223/$Z$5)^2+'LED Curve'!$D$21*(CJ223/$Z$5)^1+'LED Curve'!$D$22)*$AE$5*$Z$5))</f>
        <v>0</v>
      </c>
      <c r="GO223">
        <f>IF($Z$6=0,0,IF(CK223&lt;=0,0,('LED Curve'!$D$19*(CK223/$Z$6)^3+'LED Curve'!$D$20*(CK223/$Z$6)^2+'LED Curve'!$D$21*(CK223/$Z$6)^1+'LED Curve'!$D$22)*$AE$6*$Z$6))</f>
        <v>0</v>
      </c>
      <c r="GQ223">
        <f t="shared" si="450"/>
        <v>535.954334115287</v>
      </c>
      <c r="GR223">
        <f t="shared" si="378"/>
        <v>0</v>
      </c>
      <c r="GS223">
        <f t="shared" si="451"/>
        <v>515.00276998134552</v>
      </c>
      <c r="GT223">
        <f t="shared" si="379"/>
        <v>0</v>
      </c>
      <c r="GU223">
        <f t="shared" si="452"/>
        <v>496.21157938853867</v>
      </c>
      <c r="GV223">
        <f t="shared" si="380"/>
        <v>0</v>
      </c>
    </row>
    <row r="224" spans="1:204" ht="16.899999999999999">
      <c r="A224">
        <v>213</v>
      </c>
      <c r="B224">
        <f t="shared" si="341"/>
        <v>6.9335937499999997E-3</v>
      </c>
      <c r="C224" s="50">
        <f t="shared" si="342"/>
        <v>75.507967635556525</v>
      </c>
      <c r="D224" s="50">
        <f t="shared" si="343"/>
        <v>84.053297372840575</v>
      </c>
      <c r="E224" s="50">
        <f t="shared" si="344"/>
        <v>92.598627110124639</v>
      </c>
      <c r="G224" s="52">
        <f t="shared" si="345"/>
        <v>1.1985391688183575</v>
      </c>
      <c r="H224" s="52">
        <f t="shared" si="346"/>
        <v>1.3341793233784218</v>
      </c>
      <c r="I224" s="52">
        <f t="shared" si="347"/>
        <v>1.4698194779384863</v>
      </c>
      <c r="J224" s="52">
        <f>IF(C224&lt;Calculation!D$19,0,G224)</f>
        <v>1.1985391688183575</v>
      </c>
      <c r="K224" s="52">
        <f>IF(D224&lt;Calculation!D$19,0,H224)</f>
        <v>1.3341793233784218</v>
      </c>
      <c r="L224" s="52">
        <f>IF(E224&lt;Calculation!D$19,0,I224)</f>
        <v>1.4698194779384863</v>
      </c>
      <c r="M224" s="52">
        <f>IF(IF(C224&lt;Calculation!D$19,0,C224*(R$3/(R$2+R$3)))&gt;0,$H$2*SIN(2*PI()*$E$2*B224)+$H$5,0)</f>
        <v>1.2149436633097304</v>
      </c>
      <c r="N224" s="52">
        <f>IF(IF(D224&lt;Calculation!D$19,0,D224*(R$3/(R$2+R$3)))&gt;0,$J$2*SIN(2*PI()*$E$2*B224)+$J$5,0)</f>
        <v>1.1564559111426844</v>
      </c>
      <c r="O224" s="52">
        <f>IF(IF(E224&lt;Calculation!D$19,0,E224*(R$3/(R$2+R$3)))&gt;0,$L$2*SIN(2*PI()*$E$2*B224)+$L$5,0)</f>
        <v>1.1045155846235353</v>
      </c>
      <c r="Q224" s="55">
        <f>(M224/Design!C$43)*10^3</f>
        <v>134.99374036774782</v>
      </c>
      <c r="R224" s="55">
        <f>(N224/Design!C$43)*10^3</f>
        <v>128.49510123807605</v>
      </c>
      <c r="S224" s="55">
        <f>(O224/Design!C$43)*10^3</f>
        <v>122.72395384705948</v>
      </c>
      <c r="U224" s="55">
        <f>(($H$2*SIN(2*PI()*$E$2*B224)+$H$5)/Design!C$43)*10^3</f>
        <v>134.99374036774782</v>
      </c>
      <c r="V224" s="55">
        <f>(($J$2*SIN(2*PI()*$E$2*B224)+$J$5)/Design!C$43)*10^3</f>
        <v>128.49510123807605</v>
      </c>
      <c r="W224" s="55">
        <f>(($L$2*SIN(2*PI()*$E$2*B224)+$L$5)/Design!C$43)*10^3</f>
        <v>122.72395384705948</v>
      </c>
      <c r="Y224" s="99">
        <f>IF(C224&lt;('LED Curve'!$D$14*(U224/$W$2)^3+'LED Curve'!$D$15*(U224/$W$2)^2+'LED Curve'!$D$16*(U224/$W$2)^1+'LED Curve'!$D$17)*$AC$2+((R$5-1)*Design!C$18),0,         ('LED Curve'!$D$14*(U224/$W$2)^3+'LED Curve'!$D$15*(U224/$W$2)^2+'LED Curve'!$D$16*(U224/$W$2)^1+'LED Curve'!$D$17)*$AC$2)</f>
        <v>25.150575078362937</v>
      </c>
      <c r="Z224" s="99">
        <f>IF(Y224=0,0,IF(C224&lt;Y224+('LED Curve'!$D$14*(U224/$W$3)^3+'LED Curve'!$D$15*(U224/$W$3)^2+'LED Curve'!$D$16*(U224/$W$3)^1+'LED Curve'!$D$17)*$AC$3+((R$5-2)*Design!C$18),0,         ('LED Curve'!$D$14*(U224/$W$3)^3+'LED Curve'!$D$15*(U224/$W$3)^2+'LED Curve'!$D$16*(U224/$W$3)^1+'LED Curve'!$D$17)*$AC$3))</f>
        <v>0</v>
      </c>
      <c r="AA224" s="99">
        <f>IF(Z224=0,0,IF(C224&lt;(SUM(Y224:Z224)+('LED Curve'!$D$14*(U224/$W$4)^3+'LED Curve'!$D$15*(U224/$W$4)^2+'LED Curve'!$D$16*(U224/$W$4)^1+'LED Curve'!$D$17)*$AC$4+((R$5-3)*Design!C$18)),0,         ('LED Curve'!$D$14*(U224/$W$4)^3+'LED Curve'!$D$15*(U224/$W$4)^2+'LED Curve'!$D$16*(U224/$W$4)^1+'LED Curve'!$D$17)*$AC$4))</f>
        <v>0</v>
      </c>
      <c r="AB224" s="99">
        <f>IF(AA224=0,0,IF(C224&lt;(SUM(Y224:AA224)+('LED Curve'!$D$14*(U224/$W$5)^3+'LED Curve'!$D$15*(U224/$W$5)^2+'LED Curve'!$D$16*(U224/$W$5)^1+'LED Curve'!$D$17)*$AC$5+((R$5-4)*Design!C$18)),0,         ('LED Curve'!$D$14*(U224/$W$5)^3+'LED Curve'!$D$15*(U224/$W$5)^2+'LED Curve'!$D$16*(U224/$W$5)^1+'LED Curve'!$D$17)*$AC$5))</f>
        <v>0</v>
      </c>
      <c r="AC224" s="99">
        <f>IF(AB224=0,0,IF(C224&lt;(SUM(Y224:AB224)+ ('LED Curve'!$D$14*(U224/$W$6)^3+'LED Curve'!$D$15*(U224/$W$6)^2+'LED Curve'!$D$16*(U224/$W$6)^1+'LED Curve'!$D$17)*$AC$6+((R$5-5)*Design!C$18)),0,         ('LED Curve'!$D$14*(U224/$W$6)^3+'LED Curve'!$D$15*(U224/$W$6)^2+'LED Curve'!$D$16*(U224/$W$6)^1+'LED Curve'!$D$17)*$AC$6))</f>
        <v>0</v>
      </c>
      <c r="AD224" s="99">
        <f>IF(AC224=0,0,IF(C224&lt;(SUM(Y224:AC224)+('LED Curve'!$D$14*(U224/$Z$2)^3+'LED Curve'!$D$15*(U224/$Z$2)^2+'LED Curve'!$D$16*(U224/$Z$2)^1+'LED Curve'!$D$17)*$AE$2+((R$5-6)*Design!C$18)),0,         ('LED Curve'!$D$14*(U224/$Z$2)^3+'LED Curve'!$D$15*(U224/$Z$2)^2+'LED Curve'!$D$16*(U224/$Z$2)^1+'LED Curve'!$D$17)*$AE$2))</f>
        <v>0</v>
      </c>
      <c r="AE224" s="99">
        <f>IF(AD224=0,0,IF(C224&lt;(SUM(Y224:AD224)+('LED Curve'!$D$14*(U224/$Z$3)^3+'LED Curve'!$D$15*(U224/$Z$3)^2+'LED Curve'!$D$16*(U224/$Z$3)^1+'LED Curve'!$D$17)*$AE$3+((R$5-7)*Design!C$18)),0,         ('LED Curve'!$D$14*(U224/$Z$3)^3+'LED Curve'!$D$15*(U224/$Z$3)^2+'LED Curve'!$D$16*(U224/$Z$3)^1+'LED Curve'!$D$17)*$AE$3))</f>
        <v>0</v>
      </c>
      <c r="AF224" s="99">
        <f>IF(AE224=0,0,IF(C224&lt;(SUM(Y224:AE224)+('LED Curve'!$D$14*(U224/$Z$4)^3+'LED Curve'!$D$15*(U224/$Z$4)^2+'LED Curve'!$D$16*(U224/$Z$4)^1+'LED Curve'!$D$17)*$AE$4+((R$5-8)*Design!C$18)),0,         ('LED Curve'!$D$14*(U224/$Z$4)^3+'LED Curve'!$D$15*(U224/$Z$4)^2+'LED Curve'!$D$16*(U224/$Z$4)^1+'LED Curve'!$D$17)*$AE$4))</f>
        <v>0</v>
      </c>
      <c r="AG224" s="99">
        <f>IF(AF224=0,0,IF(C224&lt;(SUM(Y224:AF224)+('LED Curve'!$D$14*(U224/$Z$5)^3+'LED Curve'!$D$15*(U224/$Z$5)^2+'LED Curve'!$D$16*(U224/$Z$5)^1+'LED Curve'!$D$17)*$AE$5+((R$5-9)*Design!C$18)),0,         ('LED Curve'!$D$14*(U224/$Z$5)^3+'LED Curve'!$D$15*(U224/$Z$5)^2+'LED Curve'!$D$16*(U224/$Z$5)^1+'LED Curve'!$D$17)*$AE$5))</f>
        <v>0</v>
      </c>
      <c r="AH224" s="99">
        <f>IF(AG224=0,0,IF(C224&lt;(SUM(Y224:AG224)+('LED Curve'!$D$14*(U224/$Z$6)^3+'LED Curve'!$D$15*(U224/$Z$6)^2+'LED Curve'!$D$16*(U224/$Z$6)^1+'LED Curve'!$D$17)*$AE$6+((R$5-10)*Design!C$18)),0,         ('LED Curve'!$D$14*(U224/$Z$6)^3+'LED Curve'!$D$15*(U224/$Z$6)^2+'LED Curve'!$D$16*(U224/$Z$6)^1+'LED Curve'!$D$17)*$AE$6))</f>
        <v>0</v>
      </c>
      <c r="AI224">
        <f t="shared" si="381"/>
        <v>25.150575078362937</v>
      </c>
      <c r="AJ224" s="57">
        <f>IF(D224&lt;('LED Curve'!$D$14*(V224/$W$2)^3+'LED Curve'!$D$15*(V224/$W$2)^2+'LED Curve'!$D$16*(V224/$W$2)^1+'LED Curve'!$D$17)*$AC$2+((R$5-1)*Design!C$18),0,         ('LED Curve'!$D$14*(V224/$W$2)^3+'LED Curve'!$D$15*(V224/$W$2)^2+'LED Curve'!$D$16*(V224/$W$2)^1+'LED Curve'!$D$17)*$AC$2)</f>
        <v>24.994133480866147</v>
      </c>
      <c r="AK224" s="57">
        <f>IF(AJ224=0,0,IF(D224&lt;AJ224+('LED Curve'!$D$14*(V224/$W$3)^3+'LED Curve'!$D$15*(V224/$W$3)^2+'LED Curve'!$D$16*(V224/$W$3)^1+'LED Curve'!$D$17)*$AC$3+((R$5-1)*Design!C$18),0,         ('LED Curve'!$D$14*(V224/$W$3)^3+'LED Curve'!$D$15*(V224/$W$3)^2+'LED Curve'!$D$16*(V224/$W$3)^1+'LED Curve'!$D$17)*$AC$3))</f>
        <v>0</v>
      </c>
      <c r="AL224" s="57">
        <f>IF(AK224=0,0,IF(D224&lt;(SUM(AJ224:AK224)+('LED Curve'!$D$14*(V224/$W$4)^3+'LED Curve'!$D$15*(V224/$W$4)^2+'LED Curve'!$D$16*(V224/$W$4)^1+'LED Curve'!$D$17)*$AC$4+((R$5-1)*Design!C$18)),0,         ('LED Curve'!$D$14*(V224/$W$4)^3+'LED Curve'!$D$15*(V224/$W$4)^2+'LED Curve'!$D$16*(V224/$W$4)^1+'LED Curve'!$D$17)*$AC$4))</f>
        <v>0</v>
      </c>
      <c r="AM224" s="57">
        <f>IF(AL224=0,0,IF(D224&lt;(SUM(AJ224:AL224)+('LED Curve'!$D$14*(V224/$W$5)^3+'LED Curve'!$D$15*(V224/$W$5)^2+'LED Curve'!$D$16*(V224/$W$5)^1+'LED Curve'!$D$17)*$AC$5+((R$5-1)*Design!C$18)),0,         ('LED Curve'!$D$14*(V224/$W$5)^3+'LED Curve'!$D$15*(V224/$W$5)^2+'LED Curve'!$D$16*(V224/$W$5)^1+'LED Curve'!$D$17)*$AC$5))</f>
        <v>0</v>
      </c>
      <c r="AN224" s="57">
        <f>IF(AM224=0,0,IF(D224&lt;(SUM(AJ224:AM224)+ ('LED Curve'!$D$14*(V224/$W$6)^3+'LED Curve'!$D$15*(V224/$W$6)^2+'LED Curve'!$D$16*(V224/$W$6)^1+'LED Curve'!$D$17)*$AC$6+((R$5-1)*Design!C$18)),0,         ('LED Curve'!$D$14*(V224/$W$6)^3+'LED Curve'!$D$15*(V224/$W$6)^2+'LED Curve'!$D$16*(V224/$W$6)^1+'LED Curve'!$D$17)*$AC$6))</f>
        <v>0</v>
      </c>
      <c r="AO224" s="57">
        <f>IF(AN224=0,0,IF(D224&lt;(SUM(AJ224:AN224)+('LED Curve'!$D$14*(V224/$Z$2)^3+'LED Curve'!$D$15*(V224/$Z$2)^2+'LED Curve'!$D$16*(V224/$Z$2)^1+'LED Curve'!$D$17)*$AE$2+((R$5-1)*Design!C$18)),0,         ('LED Curve'!$D$14*(V224/$Z$2)^3+'LED Curve'!$D$15*(V224/$Z$2)^2+'LED Curve'!$D$16*(V224/$Z$2)^1+'LED Curve'!$D$17)*$AE$2))</f>
        <v>0</v>
      </c>
      <c r="AP224" s="57">
        <f>IF(AO224=0,0,IF(D224&lt;(SUM(AJ224:AO224)+('LED Curve'!$D$14*(V224/$Z$3)^3+'LED Curve'!$D$15*(V224/$Z$3)^2+'LED Curve'!$D$16*(V224/$Z$3)^1+'LED Curve'!$D$17)*$AE$3+((R$5-1)*Design!C$18)),0,         ('LED Curve'!$D$14*(V224/$Z$3)^3+'LED Curve'!$D$15*(V224/$Z$3)^2+'LED Curve'!$D$16*(V224/$Z$3)^1+'LED Curve'!$D$17)*$AE$3))</f>
        <v>0</v>
      </c>
      <c r="AQ224" s="57">
        <f>IF(AP224=0,0,IF(D224&lt;(SUM(AJ224:AP224)+('LED Curve'!$D$14*(V224/$Z$4)^3+'LED Curve'!$D$15*(V224/$Z$4)^2+'LED Curve'!$D$16*(V224/$Z$4)^1+'LED Curve'!$D$17)*$AE$4+((R$5-1)*Design!C$18)),0,         ('LED Curve'!$D$14*(V224/$Z$4)^3+'LED Curve'!$D$15*(V224/$Z$4)^2+'LED Curve'!$D$16*(V224/$Z$4)^1+'LED Curve'!$D$17)*$AE$4))</f>
        <v>0</v>
      </c>
      <c r="AR224" s="57">
        <f>IF(AQ224=0,0,IF(D224&lt;(SUM(AJ224:AQ224)+('LED Curve'!$D$14*(V224/$Z$5)^3+'LED Curve'!$D$15*(V224/$Z$5)^2+'LED Curve'!$D$16*(V224/$Z$5)^1+'LED Curve'!$D$17)*$AE$5+((R$5-1)*Design!C$18)),0,         ('LED Curve'!$D$14*(V224/$Z$5)^3+'LED Curve'!$D$15*(V224/$Z$5)^2+'LED Curve'!$D$16*(V224/$Z$5)^1+'LED Curve'!$D$17)*$AE$5))</f>
        <v>0</v>
      </c>
      <c r="AS224" s="57">
        <f>IF(AR224=0,0,IF(D224&lt;(SUM(AJ224:AR224)+('LED Curve'!$D$14*(V224/$Z$6)^3+'LED Curve'!$D$15*(V224/$Z$6)^2+'LED Curve'!$D$16*(V224/$Z$6)^1+'LED Curve'!$D$17)*$AE$6+((R$5-1)*Design!C$18)),0,         ('LED Curve'!$D$14*(V224/$Z$6)^3+'LED Curve'!$D$15*(V224/$Z$6)^2+'LED Curve'!$D$16*(V224/$Z$6)^1+'LED Curve'!$D$17)*$AE$6))</f>
        <v>0</v>
      </c>
      <c r="AU224" s="59">
        <f>IF(E224&lt;('LED Curve'!$D$14*(W224/$W$2)^3+'LED Curve'!$D$15*(W224/$W$2)^2+'LED Curve'!$D$16*(W224/$W$2)^1+'LED Curve'!$D$17)*$AC$2+((R$5-1)*Design!C$18),0,         ('LED Curve'!$D$14*(W224/$W$2)^3+'LED Curve'!$D$15*(W224/$W$2)^2+'LED Curve'!$D$16*(W224/$W$2)^1+'LED Curve'!$D$17)*$AC$2)</f>
        <v>24.852569510648824</v>
      </c>
      <c r="AV224" s="59">
        <f>IF(AU224=0,0,IF(E224&lt;AU224+('LED Curve'!$D$14*(W224/$W$3)^3+'LED Curve'!$D$15*(W224/$W$3)^2+'LED Curve'!$D$16*(W224/$W$3)^1+'LED Curve'!$D$17)*$AC$3+((R$5-2)*Design!C$18),0,         ('LED Curve'!$D$14*(W224/$W$3)^3+'LED Curve'!$D$15*(W224/$W$3)^2+'LED Curve'!$D$16*(W224/$W$3)^1+'LED Curve'!$D$17)*$AC$3))</f>
        <v>62.131423776622057</v>
      </c>
      <c r="AW224" s="59">
        <f>IF(AV224=0,0,IF(E224&lt;(SUM(AU224:AV224)+('LED Curve'!$D$14*(W224/$W$4)^3+'LED Curve'!$D$15*(W224/$W$4)^2+'LED Curve'!$D$16*(W224/$W$4)^1+'LED Curve'!$D$17)*$AC$4+((R$5-3)*Design!C$18)),0,         ('LED Curve'!$D$14*(W224/$W$4)^3+'LED Curve'!$D$15*(W224/$W$4)^2+'LED Curve'!$D$16*(W224/$W$4)^1+'LED Curve'!$D$17)*$AC$4))</f>
        <v>0</v>
      </c>
      <c r="AX224" s="59">
        <f>IF(AW224=0,0,IF(E224&lt;(SUM(AU224:AW224)+('LED Curve'!$D$14*(W224/$W$5)^3+'LED Curve'!$D$15*(W224/$W$5)^2+'LED Curve'!$D$16*(W224/$W$5)^1+'LED Curve'!$D$17)*$AC$5+((R$5-4)*Design!C$18)),0,         ('LED Curve'!$D$14*(W224/$W$5)^3+'LED Curve'!$D$15*(W224/$W$5)^2+'LED Curve'!$D$16*(W224/$W$5)^1+'LED Curve'!$D$17)*$AC$5))</f>
        <v>0</v>
      </c>
      <c r="AY224" s="59">
        <f>IF(AX224=0,0,IF(E224&lt;(SUM(AU224:AX224)+ ('LED Curve'!$D$14*(W224/$W$6)^3+'LED Curve'!$D$15*(W224/$W$6)^2+'LED Curve'!$D$16*(W224/$W$6)^1+'LED Curve'!$D$17)*$AC$6+((R$5-5)*Design!C$18)),0,         ('LED Curve'!$D$14*(W224/$W$6)^3+'LED Curve'!$D$15*(W224/$W$6)^2+'LED Curve'!$D$16*(W224/$W$6)^1+'LED Curve'!$D$17)*$AC$6))</f>
        <v>0</v>
      </c>
      <c r="AZ224" s="59">
        <f>IF(AY224=0,0,IF(E224&lt;(SUM(AU224:AY224)+('LED Curve'!$D$14*(W224/$Z$2)^3+'LED Curve'!$D$15*(W224/$Z$2)^2+'LED Curve'!$D$16*(W224/$Z$2)^1+'LED Curve'!$D$17)*$AE$2+((R$5-6)*Design!C$18)),0,         ('LED Curve'!$D$14*(W224/$Z$2)^3+'LED Curve'!$D$15*(W224/$Z$2)^2+'LED Curve'!$D$16*(W224/$Z$2)^1+'LED Curve'!$D$17)*$AE$2))</f>
        <v>0</v>
      </c>
      <c r="BA224" s="59">
        <f>IF(AZ224=0,0,IF(E224&lt;(SUM(AU224:AZ224)+('LED Curve'!$D$14*(W224/$Z$3)^3+'LED Curve'!$D$15*(W224/$Z$3)^2+'LED Curve'!$D$16*(W224/$Z$3)^1+'LED Curve'!$D$17)*$AE$3+((R$5-7)*Design!C$18)),0,         ('LED Curve'!$D$14*(W224/$Z$3)^3+'LED Curve'!$D$15*(W224/$Z$3)^2+'LED Curve'!$D$16*(W224/$Z$3)^1+'LED Curve'!$D$17)*$AE$3))</f>
        <v>0</v>
      </c>
      <c r="BB224" s="59">
        <f>IF(BA224=0,0,IF(E224&lt;(SUM(AU224:BA224)+('LED Curve'!$D$14*(W224/$Z$4)^3+'LED Curve'!$D$15*(W224/$Z$4)^2+'LED Curve'!$D$16*(W224/$Z$4)^1+'LED Curve'!$D$17)*$AE$4+((R$5-8)*Design!C$18)),0,         ('LED Curve'!$D$14*(W224/$Z$4)^3+'LED Curve'!$D$15*(W224/$Z$4)^2+'LED Curve'!$D$16*(W224/$Z$4)^1+'LED Curve'!$D$17)*$AE$4))</f>
        <v>0</v>
      </c>
      <c r="BC224" s="59">
        <f>IF(BB224=0,0,IF(E224&lt;(SUM(AU224:BB224)+('LED Curve'!$D$14*(W224/$Z$5)^3+'LED Curve'!$D$15*(W224/$Z$5)^2+'LED Curve'!$D$16*(W224/$Z$5)^1+'LED Curve'!$D$17)*$AE$5+((R$5-9)*Design!C$18)),0,         ('LED Curve'!$D$14*(W224/$Z$5)^3+'LED Curve'!$D$15*(W224/$Z$5)^2+'LED Curve'!$D$16*(W224/$Z$5)^1+'LED Curve'!$D$17)*$AE$5))</f>
        <v>0</v>
      </c>
      <c r="BD224" s="59">
        <f>IF(BC224=0,0,IF(E224&lt;(SUM(AU224:BC224)+('LED Curve'!$D$14*(W224/$Z$6)^3+'LED Curve'!$D$15*(W224/$Z$6)^2+'LED Curve'!$D$16*(W224/$Z$6)^1+'LED Curve'!$D$17)*$AE$6+((R$5-10)*Design!C$18)),0,         ('LED Curve'!$D$14*(W224/$Z$6)^3+'LED Curve'!$D$15*(W224/$Z$6)^2+'LED Curve'!$D$16*(W224/$Z$6)^1+'LED Curve'!$D$17)*$AE$6))</f>
        <v>0</v>
      </c>
      <c r="BE224">
        <f t="shared" si="382"/>
        <v>86.983993287270877</v>
      </c>
      <c r="BF224" s="64">
        <f t="shared" si="348"/>
        <v>134.99374036774782</v>
      </c>
      <c r="BG224" s="64">
        <f t="shared" si="349"/>
        <v>0</v>
      </c>
      <c r="BH224" s="64">
        <f t="shared" si="350"/>
        <v>0</v>
      </c>
      <c r="BI224" s="64">
        <f t="shared" si="351"/>
        <v>0</v>
      </c>
      <c r="BJ224" s="64">
        <f t="shared" si="352"/>
        <v>0</v>
      </c>
      <c r="BK224" s="64">
        <f t="shared" si="353"/>
        <v>0</v>
      </c>
      <c r="BL224" s="64">
        <f t="shared" si="354"/>
        <v>0</v>
      </c>
      <c r="BM224" s="64">
        <f t="shared" si="355"/>
        <v>0</v>
      </c>
      <c r="BN224" s="64">
        <f t="shared" si="356"/>
        <v>0</v>
      </c>
      <c r="BO224" s="64">
        <f t="shared" si="357"/>
        <v>0</v>
      </c>
      <c r="BQ224" s="67">
        <f t="shared" si="358"/>
        <v>128.49510123807605</v>
      </c>
      <c r="BR224" s="67">
        <f t="shared" si="359"/>
        <v>0</v>
      </c>
      <c r="BS224" s="67">
        <f t="shared" si="360"/>
        <v>0</v>
      </c>
      <c r="BT224" s="67">
        <f t="shared" si="361"/>
        <v>0</v>
      </c>
      <c r="BU224" s="67">
        <f t="shared" si="362"/>
        <v>0</v>
      </c>
      <c r="BV224" s="67">
        <f t="shared" si="363"/>
        <v>0</v>
      </c>
      <c r="BW224" s="67">
        <f t="shared" si="364"/>
        <v>0</v>
      </c>
      <c r="BX224" s="67">
        <f t="shared" si="365"/>
        <v>0</v>
      </c>
      <c r="BY224" s="67">
        <f t="shared" si="366"/>
        <v>0</v>
      </c>
      <c r="BZ224" s="67">
        <f t="shared" si="367"/>
        <v>0</v>
      </c>
      <c r="CB224" s="70">
        <f t="shared" si="368"/>
        <v>122.72395384705948</v>
      </c>
      <c r="CC224" s="70">
        <f t="shared" si="369"/>
        <v>0</v>
      </c>
      <c r="CD224" s="70">
        <f t="shared" si="370"/>
        <v>0</v>
      </c>
      <c r="CE224" s="70">
        <f t="shared" si="371"/>
        <v>0</v>
      </c>
      <c r="CF224" s="70">
        <f t="shared" si="372"/>
        <v>0</v>
      </c>
      <c r="CG224" s="70">
        <f t="shared" si="373"/>
        <v>0</v>
      </c>
      <c r="CH224" s="70">
        <f t="shared" si="374"/>
        <v>0</v>
      </c>
      <c r="CI224" s="70">
        <f t="shared" si="375"/>
        <v>0</v>
      </c>
      <c r="CJ224" s="70">
        <f t="shared" si="376"/>
        <v>0</v>
      </c>
      <c r="CK224" s="70">
        <f t="shared" si="377"/>
        <v>0</v>
      </c>
      <c r="CL224">
        <f t="shared" si="383"/>
        <v>122.72395384705948</v>
      </c>
      <c r="CM224" s="64">
        <f t="shared" si="384"/>
        <v>134.99374036774782</v>
      </c>
      <c r="CN224" s="64">
        <f t="shared" si="385"/>
        <v>0</v>
      </c>
      <c r="CO224" s="64">
        <f t="shared" si="386"/>
        <v>0</v>
      </c>
      <c r="CP224" s="64">
        <f t="shared" si="387"/>
        <v>0</v>
      </c>
      <c r="CQ224" s="64">
        <f t="shared" si="388"/>
        <v>0</v>
      </c>
      <c r="CR224" s="64">
        <f t="shared" si="389"/>
        <v>0</v>
      </c>
      <c r="CS224" s="64">
        <f t="shared" si="390"/>
        <v>0</v>
      </c>
      <c r="CT224" s="64">
        <f t="shared" si="391"/>
        <v>0</v>
      </c>
      <c r="CU224" s="64">
        <f t="shared" si="392"/>
        <v>0</v>
      </c>
      <c r="CV224" s="64">
        <f t="shared" si="393"/>
        <v>0</v>
      </c>
      <c r="CX224" s="103">
        <f t="shared" si="394"/>
        <v>128.49510123807605</v>
      </c>
      <c r="CY224" s="103">
        <f t="shared" si="395"/>
        <v>0</v>
      </c>
      <c r="CZ224" s="103">
        <f t="shared" si="396"/>
        <v>0</v>
      </c>
      <c r="DA224" s="103">
        <f t="shared" si="397"/>
        <v>0</v>
      </c>
      <c r="DB224" s="103">
        <f t="shared" si="398"/>
        <v>0</v>
      </c>
      <c r="DC224" s="103">
        <f t="shared" si="399"/>
        <v>0</v>
      </c>
      <c r="DD224" s="103">
        <f t="shared" si="400"/>
        <v>0</v>
      </c>
      <c r="DE224" s="103">
        <f t="shared" si="401"/>
        <v>0</v>
      </c>
      <c r="DF224" s="103">
        <f t="shared" si="402"/>
        <v>0</v>
      </c>
      <c r="DG224" s="103">
        <f t="shared" si="403"/>
        <v>0</v>
      </c>
      <c r="DI224" s="70">
        <f t="shared" si="404"/>
        <v>122.72395384705948</v>
      </c>
      <c r="DJ224" s="70">
        <f t="shared" si="405"/>
        <v>0</v>
      </c>
      <c r="DK224" s="70">
        <f t="shared" si="406"/>
        <v>0</v>
      </c>
      <c r="DL224" s="70">
        <f t="shared" si="407"/>
        <v>0</v>
      </c>
      <c r="DM224" s="70">
        <f t="shared" si="408"/>
        <v>0</v>
      </c>
      <c r="DN224" s="70">
        <f t="shared" si="409"/>
        <v>0</v>
      </c>
      <c r="DO224" s="70">
        <f t="shared" si="410"/>
        <v>0</v>
      </c>
      <c r="DP224" s="70">
        <f t="shared" si="411"/>
        <v>0</v>
      </c>
      <c r="DQ224" s="70">
        <f t="shared" si="412"/>
        <v>0</v>
      </c>
      <c r="DR224" s="70">
        <f t="shared" si="413"/>
        <v>0</v>
      </c>
      <c r="DT224">
        <f t="shared" si="414"/>
        <v>10.193102978690622</v>
      </c>
      <c r="DU224">
        <f t="shared" si="415"/>
        <v>10.800436955317263</v>
      </c>
      <c r="DV224">
        <f t="shared" si="416"/>
        <v>11.364069639764006</v>
      </c>
      <c r="DX224">
        <f t="shared" si="417"/>
        <v>1.8429802392378349</v>
      </c>
      <c r="DY224">
        <f t="shared" si="418"/>
        <v>1.8557545000556077</v>
      </c>
      <c r="DZ224">
        <f t="shared" si="419"/>
        <v>1.8714253897230346</v>
      </c>
      <c r="EB224">
        <f t="shared" si="420"/>
        <v>3.3951702022280754</v>
      </c>
      <c r="EC224">
        <f t="shared" si="421"/>
        <v>0</v>
      </c>
      <c r="ED224">
        <f t="shared" si="422"/>
        <v>0</v>
      </c>
      <c r="EE224">
        <f t="shared" si="423"/>
        <v>0</v>
      </c>
      <c r="EF224">
        <f t="shared" si="424"/>
        <v>0</v>
      </c>
      <c r="EG224">
        <f t="shared" si="425"/>
        <v>0</v>
      </c>
      <c r="EH224">
        <f t="shared" si="426"/>
        <v>0</v>
      </c>
      <c r="EI224">
        <f t="shared" si="427"/>
        <v>0</v>
      </c>
      <c r="EJ224">
        <f t="shared" si="428"/>
        <v>0</v>
      </c>
      <c r="EK224">
        <f t="shared" si="429"/>
        <v>0</v>
      </c>
      <c r="EM224">
        <f t="shared" si="430"/>
        <v>3.2116237119818818</v>
      </c>
      <c r="EN224">
        <f t="shared" si="431"/>
        <v>0</v>
      </c>
      <c r="EO224">
        <f t="shared" si="432"/>
        <v>0</v>
      </c>
      <c r="EP224">
        <f t="shared" si="433"/>
        <v>0</v>
      </c>
      <c r="EQ224">
        <f t="shared" si="434"/>
        <v>0</v>
      </c>
      <c r="ER224">
        <f t="shared" si="435"/>
        <v>0</v>
      </c>
      <c r="ES224">
        <f t="shared" si="436"/>
        <v>0</v>
      </c>
      <c r="ET224">
        <f t="shared" si="437"/>
        <v>0</v>
      </c>
      <c r="EU224">
        <f t="shared" si="438"/>
        <v>0</v>
      </c>
      <c r="EV224">
        <f t="shared" si="439"/>
        <v>0</v>
      </c>
      <c r="EX224">
        <f t="shared" si="440"/>
        <v>3.0500055936057038</v>
      </c>
      <c r="EY224">
        <f t="shared" si="441"/>
        <v>0</v>
      </c>
      <c r="EZ224">
        <f t="shared" si="442"/>
        <v>0</v>
      </c>
      <c r="FA224">
        <f t="shared" si="443"/>
        <v>0</v>
      </c>
      <c r="FB224">
        <f t="shared" si="444"/>
        <v>0</v>
      </c>
      <c r="FC224">
        <f t="shared" si="445"/>
        <v>0</v>
      </c>
      <c r="FD224">
        <f t="shared" si="446"/>
        <v>0</v>
      </c>
      <c r="FE224">
        <f t="shared" si="447"/>
        <v>0</v>
      </c>
      <c r="FF224">
        <f t="shared" si="448"/>
        <v>0</v>
      </c>
      <c r="FG224">
        <f t="shared" si="449"/>
        <v>0</v>
      </c>
      <c r="FJ224">
        <f>IF($W$2=0,0,IF(BF224&lt;=0,0,('LED Curve'!$D$19*(BF224/$W$2)^3+'LED Curve'!$D$20*(BF224/$W$2)^2+'LED Curve'!$D$21*(BF224/$W$2)^1+'LED Curve'!$D$22)*$AC$2*$W$2))</f>
        <v>526.35662288997025</v>
      </c>
      <c r="FK224">
        <f>IF($W$3=0,0,IF(BG224&lt;=0,0,('LED Curve'!$D$19*(BG224/$W$3)^3+'LED Curve'!$D$20*(BG224/$W$3)^2+'LED Curve'!$D$21*(BG224/$W$3)^1+'LED Curve'!$D$22)*$AC$3*$W$3))</f>
        <v>0</v>
      </c>
      <c r="FL224">
        <f>IF($W$4=0,0,IF(BH224&lt;=0,0,('LED Curve'!$D$19*(BH224/$W$4)^3+'LED Curve'!$D$20*(BH224/$W$4)^2+'LED Curve'!$D$21*(BH224/$W$4)^1+'LED Curve'!$D$22)*$AC$4*$W$4))</f>
        <v>0</v>
      </c>
      <c r="FM224">
        <f>IF($W$5=0,0,IF(BI224&lt;=0,0,('LED Curve'!$D$19*(BI224/$W$5)^3+'LED Curve'!$D$20*(BI224/$W$5)^2+'LED Curve'!$D$21*(BI224/$W$5)^1+'LED Curve'!$D$22)*$AC$5*$W$5))</f>
        <v>0</v>
      </c>
      <c r="FN224">
        <f>IF($W$6=0,0,IF(BJ224&lt;=0,0,('LED Curve'!$D$19*(BJ224/$W$6)^3+'LED Curve'!$D$20*(BJ224/$W$6)^2+'LED Curve'!$D$21*(BJ224/$W$6)^1+'LED Curve'!$D$22)*$AC$6*$W$6))</f>
        <v>0</v>
      </c>
      <c r="FO224">
        <f>IF($Z$2=0,0,IF(BK224&lt;=0,0,('LED Curve'!$D$19*(BK224/$Z$2)^3+'LED Curve'!$D$20*(BK224/$Z$2)^2+'LED Curve'!$D$21*(BK224/$Z$2)^1+'LED Curve'!$D$22)*$AE$2*$Z$2))</f>
        <v>0</v>
      </c>
      <c r="FP224">
        <f>IF($Z$3=0,0,IF(BL224&lt;=0,0,('LED Curve'!$D$19*(BL224/$Z$3)^3+'LED Curve'!$D$20*(BL224/$Z$3)^2+'LED Curve'!$D$21*(BL224/$Z$3)^1+'LED Curve'!$D$22)*$AE$3*$Z$3))</f>
        <v>0</v>
      </c>
      <c r="FQ224">
        <f>IF($Z$4=0,0,IF(BM224&lt;=0,0,('LED Curve'!$D$19*(BM224/$Z$4)^3+'LED Curve'!$D$20*(BM224/$Z$4)^2+'LED Curve'!$D$21*(BM224/$Z$4)^1+'LED Curve'!$D$22)*$AE$4*$Z$4))</f>
        <v>0</v>
      </c>
      <c r="FR224">
        <f>IF($Z$5=0,0,IF(BN224&lt;=0,0,('LED Curve'!$D$19*(BN224/$Z$5)^3+'LED Curve'!$D$20*(BN224/$Z$5)^2+'LED Curve'!$D$21*(BN224/$Z$5)^1+'LED Curve'!$D$22)*$AE$5*$Z$5))</f>
        <v>0</v>
      </c>
      <c r="FS224">
        <f>IF($Z$6=0,0,IF(BO224&lt;=0,0,('LED Curve'!$D$19*(BO224/$Z$6)^3+'LED Curve'!$D$20*(BO224/$Z$6)^2+'LED Curve'!$D$21*(BO224/$Z$6)^1+'LED Curve'!$D$22)*$AE$6*$Z$6))</f>
        <v>0</v>
      </c>
      <c r="FU224">
        <f>IF($W$2=0,0,IF(BQ224&lt;=0,0,('LED Curve'!$D$19*(BQ224/$W$2)^3+'LED Curve'!$D$20*(BQ224/$W$2)^2+'LED Curve'!$D$21*(BQ224/$W$2)^1+'LED Curve'!$D$22)*$AC$2*$W$2))</f>
        <v>504.14479524860735</v>
      </c>
      <c r="FV224">
        <f>IF($W$3=0,0,IF(BR224&lt;=0,0,('LED Curve'!$D$19*(BR224/$W$3)^3+'LED Curve'!$D$20*(BR224/$W$3)^2+'LED Curve'!$D$21*(BR224/$W$3)^1+'LED Curve'!$D$22)*$AC$3*$W$3))</f>
        <v>0</v>
      </c>
      <c r="FW224">
        <f>IF($W$4=0,0,IF(BS224&lt;=0,0,('LED Curve'!$D$19*(BS224/$W$4)^3+'LED Curve'!$D$20*(BS224/$W$4)^2+'LED Curve'!$D$21*(BS224/$W$4)^1+'LED Curve'!$D$22)*$AC$4*$W$4))</f>
        <v>0</v>
      </c>
      <c r="FX224">
        <f>IF($W$5=0,0,IF(BT224&lt;=0,0,('LED Curve'!$D$19*(BT224/$W$5)^3+'LED Curve'!$D$20*(BT224/$W$5)^2+'LED Curve'!$D$21*(BT224/$W$5)^1+'LED Curve'!$D$22)*$AC$5*$W$5))</f>
        <v>0</v>
      </c>
      <c r="FY224">
        <f>IF($W$6=0,0,IF(BU224&lt;=0,0,('LED Curve'!$D$19*(BU224/$W$6)^3+'LED Curve'!$D$20*(BU224/$W$6)^2+'LED Curve'!$D$21*(BU224/$W$6)^1+'LED Curve'!$D$22)*$AC$6*$W$6))</f>
        <v>0</v>
      </c>
      <c r="FZ224">
        <f>IF($Z$2=0,0,IF(BV224&lt;=0,0,('LED Curve'!$D$19*(BV224/$Z$2)^3+'LED Curve'!$D$20*(BV224/$Z$2)^2+'LED Curve'!$D$21*(BV224/$Z$2)^1+'LED Curve'!$D$22)*$AE$2*$Z$2))</f>
        <v>0</v>
      </c>
      <c r="GA224">
        <f>IF($Z$3=0,0,IF(BW224&lt;=0,0,('LED Curve'!$D$19*(BW224/$Z$3)^3+'LED Curve'!$D$20*(BW224/$Z$3)^2+'LED Curve'!$D$21*(BW224/$Z$3)^1+'LED Curve'!$D$22)*$AE$3*$Z$3))</f>
        <v>0</v>
      </c>
      <c r="GB224">
        <f>IF($Z$4=0,0,IF(BX224&lt;=0,0,('LED Curve'!$D$19*(BX224/$Z$4)^3+'LED Curve'!$D$20*(BX224/$Z$4)^2+'LED Curve'!$D$21*(BX224/$Z$4)^1+'LED Curve'!$D$22)*$AE$4*$Z$4))</f>
        <v>0</v>
      </c>
      <c r="GC224">
        <f>IF($Z$5=0,0,IF(BY224&lt;=0,0,('LED Curve'!$D$19*(BY224/$Z$5)^3+'LED Curve'!$D$20*(BY224/$Z$5)^2+'LED Curve'!$D$21*(BY224/$Z$5)^1+'LED Curve'!$D$22)*$AE$5*$Z$5))</f>
        <v>0</v>
      </c>
      <c r="GD224">
        <f>IF($Z$6=0,0,IF(BZ224&lt;=0,0,('LED Curve'!$D$19*(BZ224/$Z$6)^3+'LED Curve'!$D$20*(BZ224/$Z$6)^2+'LED Curve'!$D$21*(BZ224/$Z$6)^1+'LED Curve'!$D$22)*$AE$6*$Z$6))</f>
        <v>0</v>
      </c>
      <c r="GF224">
        <f>IF($W$2=0,0,IF(CB224&lt;=0,0,('LED Curve'!$D$19*(CB224/$W$2)^3+'LED Curve'!$D$20*(CB224/$W$2)^2+'LED Curve'!$D$21*(CB224/$W$2)^1+'LED Curve'!$D$22)*$AC$2*$W$2))</f>
        <v>484.0842590047609</v>
      </c>
      <c r="GG224">
        <f>IF($W$3=0,0,IF(CC224&lt;=0,0,('LED Curve'!$D$19*(CC224/$W$3)^3+'LED Curve'!$D$20*(CC224/$W$3)^2+'LED Curve'!$D$21*(CC224/$W$3)^1+'LED Curve'!$D$22)*$AC$3*$W$3))</f>
        <v>0</v>
      </c>
      <c r="GH224">
        <f>IF($W$4=0,0,IF(CD224&lt;=0,0,('LED Curve'!$D$19*(CD224/$W$4)^3+'LED Curve'!$D$20*(CD224/$W$4)^2+'LED Curve'!$D$21*(CD224/$W$4)^1+'LED Curve'!$D$22)*$AC$4*$W$4))</f>
        <v>0</v>
      </c>
      <c r="GI224">
        <f>IF($W$5=0,0,IF(CE224&lt;=0,0,('LED Curve'!$D$19*(CE224/$W$5)^3+'LED Curve'!$D$20*(CE224/$W$5)^2+'LED Curve'!$D$21*(CE224/$W$5)^1+'LED Curve'!$D$22)*$AC$5*$W$5))</f>
        <v>0</v>
      </c>
      <c r="GJ224">
        <f>IF($W$6=0,0,IF(CF224&lt;=0,0,('LED Curve'!$D$19*(CF224/$W$6)^3+'LED Curve'!$D$20*(CF224/$W$6)^2+'LED Curve'!$D$21*(CF224/$W$6)^1+'LED Curve'!$D$22)*$AC$6*$W$6))</f>
        <v>0</v>
      </c>
      <c r="GK224">
        <f>IF($Z$2=0,0,IF(CG224&lt;=0,0,('LED Curve'!$D$19*(CG224/$Z$2)^3+'LED Curve'!$D$20*(CG224/$Z$2)^2+'LED Curve'!$D$21*(CG224/$Z$2)^1+'LED Curve'!$D$22)*$AE$2*$Z$2))</f>
        <v>0</v>
      </c>
      <c r="GL224">
        <f>IF($Z$3=0,0,IF(CH224&lt;=0,0,('LED Curve'!$D$19*(CH224/$Z$3)^3+'LED Curve'!$D$20*(CH224/$Z$3)^2+'LED Curve'!$D$21*(CH224/$Z$3)^1+'LED Curve'!$D$22)*$AE$3*$Z$3))</f>
        <v>0</v>
      </c>
      <c r="GM224">
        <f>IF($Z$4=0,0,IF(CI224&lt;=0,0,('LED Curve'!$D$19*(CI224/$Z$4)^3+'LED Curve'!$D$20*(CI224/$Z$4)^2+'LED Curve'!$D$21*(CI224/$Z$4)^1+'LED Curve'!$D$22)*$AE$4*$Z$4))</f>
        <v>0</v>
      </c>
      <c r="GN224">
        <f>IF($Z$5=0,0,IF(CJ224&lt;=0,0,('LED Curve'!$D$19*(CJ224/$Z$5)^3+'LED Curve'!$D$20*(CJ224/$Z$5)^2+'LED Curve'!$D$21*(CJ224/$Z$5)^1+'LED Curve'!$D$22)*$AE$5*$Z$5))</f>
        <v>0</v>
      </c>
      <c r="GO224">
        <f>IF($Z$6=0,0,IF(CK224&lt;=0,0,('LED Curve'!$D$19*(CK224/$Z$6)^3+'LED Curve'!$D$20*(CK224/$Z$6)^2+'LED Curve'!$D$21*(CK224/$Z$6)^1+'LED Curve'!$D$22)*$AE$6*$Z$6))</f>
        <v>0</v>
      </c>
      <c r="GQ224">
        <f t="shared" si="450"/>
        <v>526.35662288997025</v>
      </c>
      <c r="GR224">
        <f t="shared" si="378"/>
        <v>0</v>
      </c>
      <c r="GS224">
        <f t="shared" si="451"/>
        <v>504.14479524860735</v>
      </c>
      <c r="GT224">
        <f t="shared" si="379"/>
        <v>0</v>
      </c>
      <c r="GU224">
        <f t="shared" si="452"/>
        <v>484.0842590047609</v>
      </c>
      <c r="GV224">
        <f t="shared" si="380"/>
        <v>0</v>
      </c>
    </row>
    <row r="225" spans="1:204" ht="16.899999999999999">
      <c r="A225">
        <v>214</v>
      </c>
      <c r="B225">
        <f t="shared" si="341"/>
        <v>6.9661458333333337E-3</v>
      </c>
      <c r="C225" s="50">
        <f t="shared" si="342"/>
        <v>73.882837298618497</v>
      </c>
      <c r="D225" s="50">
        <f t="shared" si="343"/>
        <v>82.247596998464999</v>
      </c>
      <c r="E225" s="50">
        <f t="shared" si="344"/>
        <v>90.612356698311487</v>
      </c>
      <c r="G225" s="52">
        <f t="shared" si="345"/>
        <v>1.1727434491844206</v>
      </c>
      <c r="H225" s="52">
        <f t="shared" si="346"/>
        <v>1.3055174126740476</v>
      </c>
      <c r="I225" s="52">
        <f t="shared" si="347"/>
        <v>1.4382913761636744</v>
      </c>
      <c r="J225" s="52">
        <f>IF(C225&lt;Calculation!D$19,0,G225)</f>
        <v>1.1727434491844206</v>
      </c>
      <c r="K225" s="52">
        <f>IF(D225&lt;Calculation!D$19,0,H225)</f>
        <v>1.3055174126740476</v>
      </c>
      <c r="L225" s="52">
        <f>IF(E225&lt;Calculation!D$19,0,I225)</f>
        <v>1.4382913761636744</v>
      </c>
      <c r="M225" s="52">
        <f>IF(IF(C225&lt;Calculation!D$19,0,C225*(R$3/(R$2+R$3)))&gt;0,$H$2*SIN(2*PI()*$E$2*B225)+$H$5,0)</f>
        <v>1.1891479436757932</v>
      </c>
      <c r="N225" s="52">
        <f>IF(IF(D225&lt;Calculation!D$19,0,D225*(R$3/(R$2+R$3)))&gt;0,$J$2*SIN(2*PI()*$E$2*B225)+$J$5,0)</f>
        <v>1.12779400043831</v>
      </c>
      <c r="O225" s="52">
        <f>IF(IF(E225&lt;Calculation!D$19,0,E225*(R$3/(R$2+R$3)))&gt;0,$L$2*SIN(2*PI()*$E$2*B225)+$L$5,0)</f>
        <v>1.0729874828487236</v>
      </c>
      <c r="Q225" s="55">
        <f>(M225/Design!C$43)*10^3</f>
        <v>132.12754929731037</v>
      </c>
      <c r="R225" s="55">
        <f>(N225/Design!C$43)*10^3</f>
        <v>125.31044449314554</v>
      </c>
      <c r="S225" s="55">
        <f>(O225/Design!C$43)*10^3</f>
        <v>119.22083142763596</v>
      </c>
      <c r="U225" s="55">
        <f>(($H$2*SIN(2*PI()*$E$2*B225)+$H$5)/Design!C$43)*10^3</f>
        <v>132.12754929731037</v>
      </c>
      <c r="V225" s="55">
        <f>(($J$2*SIN(2*PI()*$E$2*B225)+$J$5)/Design!C$43)*10^3</f>
        <v>125.31044449314554</v>
      </c>
      <c r="W225" s="55">
        <f>(($L$2*SIN(2*PI()*$E$2*B225)+$L$5)/Design!C$43)*10^3</f>
        <v>119.22083142763596</v>
      </c>
      <c r="Y225" s="99">
        <f>IF(C225&lt;('LED Curve'!$D$14*(U225/$W$2)^3+'LED Curve'!$D$15*(U225/$W$2)^2+'LED Curve'!$D$16*(U225/$W$2)^1+'LED Curve'!$D$17)*$AC$2+((R$5-1)*Design!C$18),0,         ('LED Curve'!$D$14*(U225/$W$2)^3+'LED Curve'!$D$15*(U225/$W$2)^2+'LED Curve'!$D$16*(U225/$W$2)^1+'LED Curve'!$D$17)*$AC$2)</f>
        <v>25.081989662156094</v>
      </c>
      <c r="Z225" s="99">
        <f>IF(Y225=0,0,IF(C225&lt;Y225+('LED Curve'!$D$14*(U225/$W$3)^3+'LED Curve'!$D$15*(U225/$W$3)^2+'LED Curve'!$D$16*(U225/$W$3)^1+'LED Curve'!$D$17)*$AC$3+((R$5-2)*Design!C$18),0,         ('LED Curve'!$D$14*(U225/$W$3)^3+'LED Curve'!$D$15*(U225/$W$3)^2+'LED Curve'!$D$16*(U225/$W$3)^1+'LED Curve'!$D$17)*$AC$3))</f>
        <v>0</v>
      </c>
      <c r="AA225" s="99">
        <f>IF(Z225=0,0,IF(C225&lt;(SUM(Y225:Z225)+('LED Curve'!$D$14*(U225/$W$4)^3+'LED Curve'!$D$15*(U225/$W$4)^2+'LED Curve'!$D$16*(U225/$W$4)^1+'LED Curve'!$D$17)*$AC$4+((R$5-3)*Design!C$18)),0,         ('LED Curve'!$D$14*(U225/$W$4)^3+'LED Curve'!$D$15*(U225/$W$4)^2+'LED Curve'!$D$16*(U225/$W$4)^1+'LED Curve'!$D$17)*$AC$4))</f>
        <v>0</v>
      </c>
      <c r="AB225" s="99">
        <f>IF(AA225=0,0,IF(C225&lt;(SUM(Y225:AA225)+('LED Curve'!$D$14*(U225/$W$5)^3+'LED Curve'!$D$15*(U225/$W$5)^2+'LED Curve'!$D$16*(U225/$W$5)^1+'LED Curve'!$D$17)*$AC$5+((R$5-4)*Design!C$18)),0,         ('LED Curve'!$D$14*(U225/$W$5)^3+'LED Curve'!$D$15*(U225/$W$5)^2+'LED Curve'!$D$16*(U225/$W$5)^1+'LED Curve'!$D$17)*$AC$5))</f>
        <v>0</v>
      </c>
      <c r="AC225" s="99">
        <f>IF(AB225=0,0,IF(C225&lt;(SUM(Y225:AB225)+ ('LED Curve'!$D$14*(U225/$W$6)^3+'LED Curve'!$D$15*(U225/$W$6)^2+'LED Curve'!$D$16*(U225/$W$6)^1+'LED Curve'!$D$17)*$AC$6+((R$5-5)*Design!C$18)),0,         ('LED Curve'!$D$14*(U225/$W$6)^3+'LED Curve'!$D$15*(U225/$W$6)^2+'LED Curve'!$D$16*(U225/$W$6)^1+'LED Curve'!$D$17)*$AC$6))</f>
        <v>0</v>
      </c>
      <c r="AD225" s="99">
        <f>IF(AC225=0,0,IF(C225&lt;(SUM(Y225:AC225)+('LED Curve'!$D$14*(U225/$Z$2)^3+'LED Curve'!$D$15*(U225/$Z$2)^2+'LED Curve'!$D$16*(U225/$Z$2)^1+'LED Curve'!$D$17)*$AE$2+((R$5-6)*Design!C$18)),0,         ('LED Curve'!$D$14*(U225/$Z$2)^3+'LED Curve'!$D$15*(U225/$Z$2)^2+'LED Curve'!$D$16*(U225/$Z$2)^1+'LED Curve'!$D$17)*$AE$2))</f>
        <v>0</v>
      </c>
      <c r="AE225" s="99">
        <f>IF(AD225=0,0,IF(C225&lt;(SUM(Y225:AD225)+('LED Curve'!$D$14*(U225/$Z$3)^3+'LED Curve'!$D$15*(U225/$Z$3)^2+'LED Curve'!$D$16*(U225/$Z$3)^1+'LED Curve'!$D$17)*$AE$3+((R$5-7)*Design!C$18)),0,         ('LED Curve'!$D$14*(U225/$Z$3)^3+'LED Curve'!$D$15*(U225/$Z$3)^2+'LED Curve'!$D$16*(U225/$Z$3)^1+'LED Curve'!$D$17)*$AE$3))</f>
        <v>0</v>
      </c>
      <c r="AF225" s="99">
        <f>IF(AE225=0,0,IF(C225&lt;(SUM(Y225:AE225)+('LED Curve'!$D$14*(U225/$Z$4)^3+'LED Curve'!$D$15*(U225/$Z$4)^2+'LED Curve'!$D$16*(U225/$Z$4)^1+'LED Curve'!$D$17)*$AE$4+((R$5-8)*Design!C$18)),0,         ('LED Curve'!$D$14*(U225/$Z$4)^3+'LED Curve'!$D$15*(U225/$Z$4)^2+'LED Curve'!$D$16*(U225/$Z$4)^1+'LED Curve'!$D$17)*$AE$4))</f>
        <v>0</v>
      </c>
      <c r="AG225" s="99">
        <f>IF(AF225=0,0,IF(C225&lt;(SUM(Y225:AF225)+('LED Curve'!$D$14*(U225/$Z$5)^3+'LED Curve'!$D$15*(U225/$Z$5)^2+'LED Curve'!$D$16*(U225/$Z$5)^1+'LED Curve'!$D$17)*$AE$5+((R$5-9)*Design!C$18)),0,         ('LED Curve'!$D$14*(U225/$Z$5)^3+'LED Curve'!$D$15*(U225/$Z$5)^2+'LED Curve'!$D$16*(U225/$Z$5)^1+'LED Curve'!$D$17)*$AE$5))</f>
        <v>0</v>
      </c>
      <c r="AH225" s="99">
        <f>IF(AG225=0,0,IF(C225&lt;(SUM(Y225:AG225)+('LED Curve'!$D$14*(U225/$Z$6)^3+'LED Curve'!$D$15*(U225/$Z$6)^2+'LED Curve'!$D$16*(U225/$Z$6)^1+'LED Curve'!$D$17)*$AE$6+((R$5-10)*Design!C$18)),0,         ('LED Curve'!$D$14*(U225/$Z$6)^3+'LED Curve'!$D$15*(U225/$Z$6)^2+'LED Curve'!$D$16*(U225/$Z$6)^1+'LED Curve'!$D$17)*$AE$6))</f>
        <v>0</v>
      </c>
      <c r="AI225">
        <f t="shared" si="381"/>
        <v>25.081989662156094</v>
      </c>
      <c r="AJ225" s="57">
        <f>IF(D225&lt;('LED Curve'!$D$14*(V225/$W$2)^3+'LED Curve'!$D$15*(V225/$W$2)^2+'LED Curve'!$D$16*(V225/$W$2)^1+'LED Curve'!$D$17)*$AC$2+((R$5-1)*Design!C$18),0,         ('LED Curve'!$D$14*(V225/$W$2)^3+'LED Curve'!$D$15*(V225/$W$2)^2+'LED Curve'!$D$16*(V225/$W$2)^1+'LED Curve'!$D$17)*$AC$2)</f>
        <v>24.916301388037745</v>
      </c>
      <c r="AK225" s="57">
        <f>IF(AJ225=0,0,IF(D225&lt;AJ225+('LED Curve'!$D$14*(V225/$W$3)^3+'LED Curve'!$D$15*(V225/$W$3)^2+'LED Curve'!$D$16*(V225/$W$3)^1+'LED Curve'!$D$17)*$AC$3+((R$5-1)*Design!C$18),0,         ('LED Curve'!$D$14*(V225/$W$3)^3+'LED Curve'!$D$15*(V225/$W$3)^2+'LED Curve'!$D$16*(V225/$W$3)^1+'LED Curve'!$D$17)*$AC$3))</f>
        <v>0</v>
      </c>
      <c r="AL225" s="57">
        <f>IF(AK225=0,0,IF(D225&lt;(SUM(AJ225:AK225)+('LED Curve'!$D$14*(V225/$W$4)^3+'LED Curve'!$D$15*(V225/$W$4)^2+'LED Curve'!$D$16*(V225/$W$4)^1+'LED Curve'!$D$17)*$AC$4+((R$5-1)*Design!C$18)),0,         ('LED Curve'!$D$14*(V225/$W$4)^3+'LED Curve'!$D$15*(V225/$W$4)^2+'LED Curve'!$D$16*(V225/$W$4)^1+'LED Curve'!$D$17)*$AC$4))</f>
        <v>0</v>
      </c>
      <c r="AM225" s="57">
        <f>IF(AL225=0,0,IF(D225&lt;(SUM(AJ225:AL225)+('LED Curve'!$D$14*(V225/$W$5)^3+'LED Curve'!$D$15*(V225/$W$5)^2+'LED Curve'!$D$16*(V225/$W$5)^1+'LED Curve'!$D$17)*$AC$5+((R$5-1)*Design!C$18)),0,         ('LED Curve'!$D$14*(V225/$W$5)^3+'LED Curve'!$D$15*(V225/$W$5)^2+'LED Curve'!$D$16*(V225/$W$5)^1+'LED Curve'!$D$17)*$AC$5))</f>
        <v>0</v>
      </c>
      <c r="AN225" s="57">
        <f>IF(AM225=0,0,IF(D225&lt;(SUM(AJ225:AM225)+ ('LED Curve'!$D$14*(V225/$W$6)^3+'LED Curve'!$D$15*(V225/$W$6)^2+'LED Curve'!$D$16*(V225/$W$6)^1+'LED Curve'!$D$17)*$AC$6+((R$5-1)*Design!C$18)),0,         ('LED Curve'!$D$14*(V225/$W$6)^3+'LED Curve'!$D$15*(V225/$W$6)^2+'LED Curve'!$D$16*(V225/$W$6)^1+'LED Curve'!$D$17)*$AC$6))</f>
        <v>0</v>
      </c>
      <c r="AO225" s="57">
        <f>IF(AN225=0,0,IF(D225&lt;(SUM(AJ225:AN225)+('LED Curve'!$D$14*(V225/$Z$2)^3+'LED Curve'!$D$15*(V225/$Z$2)^2+'LED Curve'!$D$16*(V225/$Z$2)^1+'LED Curve'!$D$17)*$AE$2+((R$5-1)*Design!C$18)),0,         ('LED Curve'!$D$14*(V225/$Z$2)^3+'LED Curve'!$D$15*(V225/$Z$2)^2+'LED Curve'!$D$16*(V225/$Z$2)^1+'LED Curve'!$D$17)*$AE$2))</f>
        <v>0</v>
      </c>
      <c r="AP225" s="57">
        <f>IF(AO225=0,0,IF(D225&lt;(SUM(AJ225:AO225)+('LED Curve'!$D$14*(V225/$Z$3)^3+'LED Curve'!$D$15*(V225/$Z$3)^2+'LED Curve'!$D$16*(V225/$Z$3)^1+'LED Curve'!$D$17)*$AE$3+((R$5-1)*Design!C$18)),0,         ('LED Curve'!$D$14*(V225/$Z$3)^3+'LED Curve'!$D$15*(V225/$Z$3)^2+'LED Curve'!$D$16*(V225/$Z$3)^1+'LED Curve'!$D$17)*$AE$3))</f>
        <v>0</v>
      </c>
      <c r="AQ225" s="57">
        <f>IF(AP225=0,0,IF(D225&lt;(SUM(AJ225:AP225)+('LED Curve'!$D$14*(V225/$Z$4)^3+'LED Curve'!$D$15*(V225/$Z$4)^2+'LED Curve'!$D$16*(V225/$Z$4)^1+'LED Curve'!$D$17)*$AE$4+((R$5-1)*Design!C$18)),0,         ('LED Curve'!$D$14*(V225/$Z$4)^3+'LED Curve'!$D$15*(V225/$Z$4)^2+'LED Curve'!$D$16*(V225/$Z$4)^1+'LED Curve'!$D$17)*$AE$4))</f>
        <v>0</v>
      </c>
      <c r="AR225" s="57">
        <f>IF(AQ225=0,0,IF(D225&lt;(SUM(AJ225:AQ225)+('LED Curve'!$D$14*(V225/$Z$5)^3+'LED Curve'!$D$15*(V225/$Z$5)^2+'LED Curve'!$D$16*(V225/$Z$5)^1+'LED Curve'!$D$17)*$AE$5+((R$5-1)*Design!C$18)),0,         ('LED Curve'!$D$14*(V225/$Z$5)^3+'LED Curve'!$D$15*(V225/$Z$5)^2+'LED Curve'!$D$16*(V225/$Z$5)^1+'LED Curve'!$D$17)*$AE$5))</f>
        <v>0</v>
      </c>
      <c r="AS225" s="57">
        <f>IF(AR225=0,0,IF(D225&lt;(SUM(AJ225:AR225)+('LED Curve'!$D$14*(V225/$Z$6)^3+'LED Curve'!$D$15*(V225/$Z$6)^2+'LED Curve'!$D$16*(V225/$Z$6)^1+'LED Curve'!$D$17)*$AE$6+((R$5-1)*Design!C$18)),0,         ('LED Curve'!$D$14*(V225/$Z$6)^3+'LED Curve'!$D$15*(V225/$Z$6)^2+'LED Curve'!$D$16*(V225/$Z$6)^1+'LED Curve'!$D$17)*$AE$6))</f>
        <v>0</v>
      </c>
      <c r="AU225" s="59">
        <f>IF(E225&lt;('LED Curve'!$D$14*(W225/$W$2)^3+'LED Curve'!$D$15*(W225/$W$2)^2+'LED Curve'!$D$16*(W225/$W$2)^1+'LED Curve'!$D$17)*$AC$2+((R$5-1)*Design!C$18),0,         ('LED Curve'!$D$14*(W225/$W$2)^3+'LED Curve'!$D$15*(W225/$W$2)^2+'LED Curve'!$D$16*(W225/$W$2)^1+'LED Curve'!$D$17)*$AC$2)</f>
        <v>24.765560410376558</v>
      </c>
      <c r="AV225" s="59">
        <f>IF(AU225=0,0,IF(E225&lt;AU225+('LED Curve'!$D$14*(W225/$W$3)^3+'LED Curve'!$D$15*(W225/$W$3)^2+'LED Curve'!$D$16*(W225/$W$3)^1+'LED Curve'!$D$17)*$AC$3+((R$5-2)*Design!C$18),0,         ('LED Curve'!$D$14*(W225/$W$3)^3+'LED Curve'!$D$15*(W225/$W$3)^2+'LED Curve'!$D$16*(W225/$W$3)^1+'LED Curve'!$D$17)*$AC$3))</f>
        <v>61.913901025941399</v>
      </c>
      <c r="AW225" s="59">
        <f>IF(AV225=0,0,IF(E225&lt;(SUM(AU225:AV225)+('LED Curve'!$D$14*(W225/$W$4)^3+'LED Curve'!$D$15*(W225/$W$4)^2+'LED Curve'!$D$16*(W225/$W$4)^1+'LED Curve'!$D$17)*$AC$4+((R$5-3)*Design!C$18)),0,         ('LED Curve'!$D$14*(W225/$W$4)^3+'LED Curve'!$D$15*(W225/$W$4)^2+'LED Curve'!$D$16*(W225/$W$4)^1+'LED Curve'!$D$17)*$AC$4))</f>
        <v>0</v>
      </c>
      <c r="AX225" s="59">
        <f>IF(AW225=0,0,IF(E225&lt;(SUM(AU225:AW225)+('LED Curve'!$D$14*(W225/$W$5)^3+'LED Curve'!$D$15*(W225/$W$5)^2+'LED Curve'!$D$16*(W225/$W$5)^1+'LED Curve'!$D$17)*$AC$5+((R$5-4)*Design!C$18)),0,         ('LED Curve'!$D$14*(W225/$W$5)^3+'LED Curve'!$D$15*(W225/$W$5)^2+'LED Curve'!$D$16*(W225/$W$5)^1+'LED Curve'!$D$17)*$AC$5))</f>
        <v>0</v>
      </c>
      <c r="AY225" s="59">
        <f>IF(AX225=0,0,IF(E225&lt;(SUM(AU225:AX225)+ ('LED Curve'!$D$14*(W225/$W$6)^3+'LED Curve'!$D$15*(W225/$W$6)^2+'LED Curve'!$D$16*(W225/$W$6)^1+'LED Curve'!$D$17)*$AC$6+((R$5-5)*Design!C$18)),0,         ('LED Curve'!$D$14*(W225/$W$6)^3+'LED Curve'!$D$15*(W225/$W$6)^2+'LED Curve'!$D$16*(W225/$W$6)^1+'LED Curve'!$D$17)*$AC$6))</f>
        <v>0</v>
      </c>
      <c r="AZ225" s="59">
        <f>IF(AY225=0,0,IF(E225&lt;(SUM(AU225:AY225)+('LED Curve'!$D$14*(W225/$Z$2)^3+'LED Curve'!$D$15*(W225/$Z$2)^2+'LED Curve'!$D$16*(W225/$Z$2)^1+'LED Curve'!$D$17)*$AE$2+((R$5-6)*Design!C$18)),0,         ('LED Curve'!$D$14*(W225/$Z$2)^3+'LED Curve'!$D$15*(W225/$Z$2)^2+'LED Curve'!$D$16*(W225/$Z$2)^1+'LED Curve'!$D$17)*$AE$2))</f>
        <v>0</v>
      </c>
      <c r="BA225" s="59">
        <f>IF(AZ225=0,0,IF(E225&lt;(SUM(AU225:AZ225)+('LED Curve'!$D$14*(W225/$Z$3)^3+'LED Curve'!$D$15*(W225/$Z$3)^2+'LED Curve'!$D$16*(W225/$Z$3)^1+'LED Curve'!$D$17)*$AE$3+((R$5-7)*Design!C$18)),0,         ('LED Curve'!$D$14*(W225/$Z$3)^3+'LED Curve'!$D$15*(W225/$Z$3)^2+'LED Curve'!$D$16*(W225/$Z$3)^1+'LED Curve'!$D$17)*$AE$3))</f>
        <v>0</v>
      </c>
      <c r="BB225" s="59">
        <f>IF(BA225=0,0,IF(E225&lt;(SUM(AU225:BA225)+('LED Curve'!$D$14*(W225/$Z$4)^3+'LED Curve'!$D$15*(W225/$Z$4)^2+'LED Curve'!$D$16*(W225/$Z$4)^1+'LED Curve'!$D$17)*$AE$4+((R$5-8)*Design!C$18)),0,         ('LED Curve'!$D$14*(W225/$Z$4)^3+'LED Curve'!$D$15*(W225/$Z$4)^2+'LED Curve'!$D$16*(W225/$Z$4)^1+'LED Curve'!$D$17)*$AE$4))</f>
        <v>0</v>
      </c>
      <c r="BC225" s="59">
        <f>IF(BB225=0,0,IF(E225&lt;(SUM(AU225:BB225)+('LED Curve'!$D$14*(W225/$Z$5)^3+'LED Curve'!$D$15*(W225/$Z$5)^2+'LED Curve'!$D$16*(W225/$Z$5)^1+'LED Curve'!$D$17)*$AE$5+((R$5-9)*Design!C$18)),0,         ('LED Curve'!$D$14*(W225/$Z$5)^3+'LED Curve'!$D$15*(W225/$Z$5)^2+'LED Curve'!$D$16*(W225/$Z$5)^1+'LED Curve'!$D$17)*$AE$5))</f>
        <v>0</v>
      </c>
      <c r="BD225" s="59">
        <f>IF(BC225=0,0,IF(E225&lt;(SUM(AU225:BC225)+('LED Curve'!$D$14*(W225/$Z$6)^3+'LED Curve'!$D$15*(W225/$Z$6)^2+'LED Curve'!$D$16*(W225/$Z$6)^1+'LED Curve'!$D$17)*$AE$6+((R$5-10)*Design!C$18)),0,         ('LED Curve'!$D$14*(W225/$Z$6)^3+'LED Curve'!$D$15*(W225/$Z$6)^2+'LED Curve'!$D$16*(W225/$Z$6)^1+'LED Curve'!$D$17)*$AE$6))</f>
        <v>0</v>
      </c>
      <c r="BE225">
        <f t="shared" si="382"/>
        <v>86.679461436317951</v>
      </c>
      <c r="BF225" s="64">
        <f t="shared" si="348"/>
        <v>132.12754929731037</v>
      </c>
      <c r="BG225" s="64">
        <f t="shared" si="349"/>
        <v>0</v>
      </c>
      <c r="BH225" s="64">
        <f t="shared" si="350"/>
        <v>0</v>
      </c>
      <c r="BI225" s="64">
        <f t="shared" si="351"/>
        <v>0</v>
      </c>
      <c r="BJ225" s="64">
        <f t="shared" si="352"/>
        <v>0</v>
      </c>
      <c r="BK225" s="64">
        <f t="shared" si="353"/>
        <v>0</v>
      </c>
      <c r="BL225" s="64">
        <f t="shared" si="354"/>
        <v>0</v>
      </c>
      <c r="BM225" s="64">
        <f t="shared" si="355"/>
        <v>0</v>
      </c>
      <c r="BN225" s="64">
        <f t="shared" si="356"/>
        <v>0</v>
      </c>
      <c r="BO225" s="64">
        <f t="shared" si="357"/>
        <v>0</v>
      </c>
      <c r="BQ225" s="67">
        <f t="shared" si="358"/>
        <v>125.31044449314554</v>
      </c>
      <c r="BR225" s="67">
        <f t="shared" si="359"/>
        <v>0</v>
      </c>
      <c r="BS225" s="67">
        <f t="shared" si="360"/>
        <v>0</v>
      </c>
      <c r="BT225" s="67">
        <f t="shared" si="361"/>
        <v>0</v>
      </c>
      <c r="BU225" s="67">
        <f t="shared" si="362"/>
        <v>0</v>
      </c>
      <c r="BV225" s="67">
        <f t="shared" si="363"/>
        <v>0</v>
      </c>
      <c r="BW225" s="67">
        <f t="shared" si="364"/>
        <v>0</v>
      </c>
      <c r="BX225" s="67">
        <f t="shared" si="365"/>
        <v>0</v>
      </c>
      <c r="BY225" s="67">
        <f t="shared" si="366"/>
        <v>0</v>
      </c>
      <c r="BZ225" s="67">
        <f t="shared" si="367"/>
        <v>0</v>
      </c>
      <c r="CB225" s="70">
        <f t="shared" si="368"/>
        <v>119.22083142763596</v>
      </c>
      <c r="CC225" s="70">
        <f t="shared" si="369"/>
        <v>0</v>
      </c>
      <c r="CD225" s="70">
        <f t="shared" si="370"/>
        <v>0</v>
      </c>
      <c r="CE225" s="70">
        <f t="shared" si="371"/>
        <v>0</v>
      </c>
      <c r="CF225" s="70">
        <f t="shared" si="372"/>
        <v>0</v>
      </c>
      <c r="CG225" s="70">
        <f t="shared" si="373"/>
        <v>0</v>
      </c>
      <c r="CH225" s="70">
        <f t="shared" si="374"/>
        <v>0</v>
      </c>
      <c r="CI225" s="70">
        <f t="shared" si="375"/>
        <v>0</v>
      </c>
      <c r="CJ225" s="70">
        <f t="shared" si="376"/>
        <v>0</v>
      </c>
      <c r="CK225" s="70">
        <f t="shared" si="377"/>
        <v>0</v>
      </c>
      <c r="CL225">
        <f t="shared" si="383"/>
        <v>119.22083142763596</v>
      </c>
      <c r="CM225" s="64">
        <f t="shared" si="384"/>
        <v>132.12754929731037</v>
      </c>
      <c r="CN225" s="64">
        <f t="shared" si="385"/>
        <v>0</v>
      </c>
      <c r="CO225" s="64">
        <f t="shared" si="386"/>
        <v>0</v>
      </c>
      <c r="CP225" s="64">
        <f t="shared" si="387"/>
        <v>0</v>
      </c>
      <c r="CQ225" s="64">
        <f t="shared" si="388"/>
        <v>0</v>
      </c>
      <c r="CR225" s="64">
        <f t="shared" si="389"/>
        <v>0</v>
      </c>
      <c r="CS225" s="64">
        <f t="shared" si="390"/>
        <v>0</v>
      </c>
      <c r="CT225" s="64">
        <f t="shared" si="391"/>
        <v>0</v>
      </c>
      <c r="CU225" s="64">
        <f t="shared" si="392"/>
        <v>0</v>
      </c>
      <c r="CV225" s="64">
        <f t="shared" si="393"/>
        <v>0</v>
      </c>
      <c r="CX225" s="103">
        <f t="shared" si="394"/>
        <v>125.31044449314554</v>
      </c>
      <c r="CY225" s="103">
        <f t="shared" si="395"/>
        <v>0</v>
      </c>
      <c r="CZ225" s="103">
        <f t="shared" si="396"/>
        <v>0</v>
      </c>
      <c r="DA225" s="103">
        <f t="shared" si="397"/>
        <v>0</v>
      </c>
      <c r="DB225" s="103">
        <f t="shared" si="398"/>
        <v>0</v>
      </c>
      <c r="DC225" s="103">
        <f t="shared" si="399"/>
        <v>0</v>
      </c>
      <c r="DD225" s="103">
        <f t="shared" si="400"/>
        <v>0</v>
      </c>
      <c r="DE225" s="103">
        <f t="shared" si="401"/>
        <v>0</v>
      </c>
      <c r="DF225" s="103">
        <f t="shared" si="402"/>
        <v>0</v>
      </c>
      <c r="DG225" s="103">
        <f t="shared" si="403"/>
        <v>0</v>
      </c>
      <c r="DI225" s="70">
        <f t="shared" si="404"/>
        <v>119.22083142763596</v>
      </c>
      <c r="DJ225" s="70">
        <f t="shared" si="405"/>
        <v>0</v>
      </c>
      <c r="DK225" s="70">
        <f t="shared" si="406"/>
        <v>0</v>
      </c>
      <c r="DL225" s="70">
        <f t="shared" si="407"/>
        <v>0</v>
      </c>
      <c r="DM225" s="70">
        <f t="shared" si="408"/>
        <v>0</v>
      </c>
      <c r="DN225" s="70">
        <f t="shared" si="409"/>
        <v>0</v>
      </c>
      <c r="DO225" s="70">
        <f t="shared" si="410"/>
        <v>0</v>
      </c>
      <c r="DP225" s="70">
        <f t="shared" si="411"/>
        <v>0</v>
      </c>
      <c r="DQ225" s="70">
        <f t="shared" si="412"/>
        <v>0</v>
      </c>
      <c r="DR225" s="70">
        <f t="shared" si="413"/>
        <v>0</v>
      </c>
      <c r="DT225">
        <f t="shared" si="414"/>
        <v>9.7619582273983756</v>
      </c>
      <c r="DU225">
        <f t="shared" si="415"/>
        <v>10.306482938370751</v>
      </c>
      <c r="DV225">
        <f t="shared" si="416"/>
        <v>10.802880503190215</v>
      </c>
      <c r="DX225">
        <f t="shared" si="417"/>
        <v>1.8490669873747343</v>
      </c>
      <c r="DY225">
        <f t="shared" si="418"/>
        <v>1.8615378295481813</v>
      </c>
      <c r="DZ225">
        <f t="shared" si="419"/>
        <v>1.8769384544916639</v>
      </c>
      <c r="EB225">
        <f t="shared" si="420"/>
        <v>3.314021825561158</v>
      </c>
      <c r="EC225">
        <f t="shared" si="421"/>
        <v>0</v>
      </c>
      <c r="ED225">
        <f t="shared" si="422"/>
        <v>0</v>
      </c>
      <c r="EE225">
        <f t="shared" si="423"/>
        <v>0</v>
      </c>
      <c r="EF225">
        <f t="shared" si="424"/>
        <v>0</v>
      </c>
      <c r="EG225">
        <f t="shared" si="425"/>
        <v>0</v>
      </c>
      <c r="EH225">
        <f t="shared" si="426"/>
        <v>0</v>
      </c>
      <c r="EI225">
        <f t="shared" si="427"/>
        <v>0</v>
      </c>
      <c r="EJ225">
        <f t="shared" si="428"/>
        <v>0</v>
      </c>
      <c r="EK225">
        <f t="shared" si="429"/>
        <v>0</v>
      </c>
      <c r="EM225">
        <f t="shared" si="430"/>
        <v>3.1222728020601891</v>
      </c>
      <c r="EN225">
        <f t="shared" si="431"/>
        <v>0</v>
      </c>
      <c r="EO225">
        <f t="shared" si="432"/>
        <v>0</v>
      </c>
      <c r="EP225">
        <f t="shared" si="433"/>
        <v>0</v>
      </c>
      <c r="EQ225">
        <f t="shared" si="434"/>
        <v>0</v>
      </c>
      <c r="ER225">
        <f t="shared" si="435"/>
        <v>0</v>
      </c>
      <c r="ES225">
        <f t="shared" si="436"/>
        <v>0</v>
      </c>
      <c r="ET225">
        <f t="shared" si="437"/>
        <v>0</v>
      </c>
      <c r="EU225">
        <f t="shared" si="438"/>
        <v>0</v>
      </c>
      <c r="EV225">
        <f t="shared" si="439"/>
        <v>0</v>
      </c>
      <c r="EX225">
        <f t="shared" si="440"/>
        <v>2.9525707028964385</v>
      </c>
      <c r="EY225">
        <f t="shared" si="441"/>
        <v>0</v>
      </c>
      <c r="EZ225">
        <f t="shared" si="442"/>
        <v>0</v>
      </c>
      <c r="FA225">
        <f t="shared" si="443"/>
        <v>0</v>
      </c>
      <c r="FB225">
        <f t="shared" si="444"/>
        <v>0</v>
      </c>
      <c r="FC225">
        <f t="shared" si="445"/>
        <v>0</v>
      </c>
      <c r="FD225">
        <f t="shared" si="446"/>
        <v>0</v>
      </c>
      <c r="FE225">
        <f t="shared" si="447"/>
        <v>0</v>
      </c>
      <c r="FF225">
        <f t="shared" si="448"/>
        <v>0</v>
      </c>
      <c r="FG225">
        <f t="shared" si="449"/>
        <v>0</v>
      </c>
      <c r="FJ225">
        <f>IF($W$2=0,0,IF(BF225&lt;=0,0,('LED Curve'!$D$19*(BF225/$W$2)^3+'LED Curve'!$D$20*(BF225/$W$2)^2+'LED Curve'!$D$21*(BF225/$W$2)^1+'LED Curve'!$D$22)*$AC$2*$W$2))</f>
        <v>516.61022832890694</v>
      </c>
      <c r="FK225">
        <f>IF($W$3=0,0,IF(BG225&lt;=0,0,('LED Curve'!$D$19*(BG225/$W$3)^3+'LED Curve'!$D$20*(BG225/$W$3)^2+'LED Curve'!$D$21*(BG225/$W$3)^1+'LED Curve'!$D$22)*$AC$3*$W$3))</f>
        <v>0</v>
      </c>
      <c r="FL225">
        <f>IF($W$4=0,0,IF(BH225&lt;=0,0,('LED Curve'!$D$19*(BH225/$W$4)^3+'LED Curve'!$D$20*(BH225/$W$4)^2+'LED Curve'!$D$21*(BH225/$W$4)^1+'LED Curve'!$D$22)*$AC$4*$W$4))</f>
        <v>0</v>
      </c>
      <c r="FM225">
        <f>IF($W$5=0,0,IF(BI225&lt;=0,0,('LED Curve'!$D$19*(BI225/$W$5)^3+'LED Curve'!$D$20*(BI225/$W$5)^2+'LED Curve'!$D$21*(BI225/$W$5)^1+'LED Curve'!$D$22)*$AC$5*$W$5))</f>
        <v>0</v>
      </c>
      <c r="FN225">
        <f>IF($W$6=0,0,IF(BJ225&lt;=0,0,('LED Curve'!$D$19*(BJ225/$W$6)^3+'LED Curve'!$D$20*(BJ225/$W$6)^2+'LED Curve'!$D$21*(BJ225/$W$6)^1+'LED Curve'!$D$22)*$AC$6*$W$6))</f>
        <v>0</v>
      </c>
      <c r="FO225">
        <f>IF($Z$2=0,0,IF(BK225&lt;=0,0,('LED Curve'!$D$19*(BK225/$Z$2)^3+'LED Curve'!$D$20*(BK225/$Z$2)^2+'LED Curve'!$D$21*(BK225/$Z$2)^1+'LED Curve'!$D$22)*$AE$2*$Z$2))</f>
        <v>0</v>
      </c>
      <c r="FP225">
        <f>IF($Z$3=0,0,IF(BL225&lt;=0,0,('LED Curve'!$D$19*(BL225/$Z$3)^3+'LED Curve'!$D$20*(BL225/$Z$3)^2+'LED Curve'!$D$21*(BL225/$Z$3)^1+'LED Curve'!$D$22)*$AE$3*$Z$3))</f>
        <v>0</v>
      </c>
      <c r="FQ225">
        <f>IF($Z$4=0,0,IF(BM225&lt;=0,0,('LED Curve'!$D$19*(BM225/$Z$4)^3+'LED Curve'!$D$20*(BM225/$Z$4)^2+'LED Curve'!$D$21*(BM225/$Z$4)^1+'LED Curve'!$D$22)*$AE$4*$Z$4))</f>
        <v>0</v>
      </c>
      <c r="FR225">
        <f>IF($Z$5=0,0,IF(BN225&lt;=0,0,('LED Curve'!$D$19*(BN225/$Z$5)^3+'LED Curve'!$D$20*(BN225/$Z$5)^2+'LED Curve'!$D$21*(BN225/$Z$5)^1+'LED Curve'!$D$22)*$AE$5*$Z$5))</f>
        <v>0</v>
      </c>
      <c r="FS225">
        <f>IF($Z$6=0,0,IF(BO225&lt;=0,0,('LED Curve'!$D$19*(BO225/$Z$6)^3+'LED Curve'!$D$20*(BO225/$Z$6)^2+'LED Curve'!$D$21*(BO225/$Z$6)^1+'LED Curve'!$D$22)*$AE$6*$Z$6))</f>
        <v>0</v>
      </c>
      <c r="FU225">
        <f>IF($W$2=0,0,IF(BQ225&lt;=0,0,('LED Curve'!$D$19*(BQ225/$W$2)^3+'LED Curve'!$D$20*(BQ225/$W$2)^2+'LED Curve'!$D$21*(BQ225/$W$2)^1+'LED Curve'!$D$22)*$AC$2*$W$2))</f>
        <v>493.11331260892081</v>
      </c>
      <c r="FV225">
        <f>IF($W$3=0,0,IF(BR225&lt;=0,0,('LED Curve'!$D$19*(BR225/$W$3)^3+'LED Curve'!$D$20*(BR225/$W$3)^2+'LED Curve'!$D$21*(BR225/$W$3)^1+'LED Curve'!$D$22)*$AC$3*$W$3))</f>
        <v>0</v>
      </c>
      <c r="FW225">
        <f>IF($W$4=0,0,IF(BS225&lt;=0,0,('LED Curve'!$D$19*(BS225/$W$4)^3+'LED Curve'!$D$20*(BS225/$W$4)^2+'LED Curve'!$D$21*(BS225/$W$4)^1+'LED Curve'!$D$22)*$AC$4*$W$4))</f>
        <v>0</v>
      </c>
      <c r="FX225">
        <f>IF($W$5=0,0,IF(BT225&lt;=0,0,('LED Curve'!$D$19*(BT225/$W$5)^3+'LED Curve'!$D$20*(BT225/$W$5)^2+'LED Curve'!$D$21*(BT225/$W$5)^1+'LED Curve'!$D$22)*$AC$5*$W$5))</f>
        <v>0</v>
      </c>
      <c r="FY225">
        <f>IF($W$6=0,0,IF(BU225&lt;=0,0,('LED Curve'!$D$19*(BU225/$W$6)^3+'LED Curve'!$D$20*(BU225/$W$6)^2+'LED Curve'!$D$21*(BU225/$W$6)^1+'LED Curve'!$D$22)*$AC$6*$W$6))</f>
        <v>0</v>
      </c>
      <c r="FZ225">
        <f>IF($Z$2=0,0,IF(BV225&lt;=0,0,('LED Curve'!$D$19*(BV225/$Z$2)^3+'LED Curve'!$D$20*(BV225/$Z$2)^2+'LED Curve'!$D$21*(BV225/$Z$2)^1+'LED Curve'!$D$22)*$AE$2*$Z$2))</f>
        <v>0</v>
      </c>
      <c r="GA225">
        <f>IF($Z$3=0,0,IF(BW225&lt;=0,0,('LED Curve'!$D$19*(BW225/$Z$3)^3+'LED Curve'!$D$20*(BW225/$Z$3)^2+'LED Curve'!$D$21*(BW225/$Z$3)^1+'LED Curve'!$D$22)*$AE$3*$Z$3))</f>
        <v>0</v>
      </c>
      <c r="GB225">
        <f>IF($Z$4=0,0,IF(BX225&lt;=0,0,('LED Curve'!$D$19*(BX225/$Z$4)^3+'LED Curve'!$D$20*(BX225/$Z$4)^2+'LED Curve'!$D$21*(BX225/$Z$4)^1+'LED Curve'!$D$22)*$AE$4*$Z$4))</f>
        <v>0</v>
      </c>
      <c r="GC225">
        <f>IF($Z$5=0,0,IF(BY225&lt;=0,0,('LED Curve'!$D$19*(BY225/$Z$5)^3+'LED Curve'!$D$20*(BY225/$Z$5)^2+'LED Curve'!$D$21*(BY225/$Z$5)^1+'LED Curve'!$D$22)*$AE$5*$Z$5))</f>
        <v>0</v>
      </c>
      <c r="GD225">
        <f>IF($Z$6=0,0,IF(BZ225&lt;=0,0,('LED Curve'!$D$19*(BZ225/$Z$6)^3+'LED Curve'!$D$20*(BZ225/$Z$6)^2+'LED Curve'!$D$21*(BZ225/$Z$6)^1+'LED Curve'!$D$22)*$AE$6*$Z$6))</f>
        <v>0</v>
      </c>
      <c r="GF225">
        <f>IF($W$2=0,0,IF(CB225&lt;=0,0,('LED Curve'!$D$19*(CB225/$W$2)^3+'LED Curve'!$D$20*(CB225/$W$2)^2+'LED Curve'!$D$21*(CB225/$W$2)^1+'LED Curve'!$D$22)*$AC$2*$W$2))</f>
        <v>471.75740684672053</v>
      </c>
      <c r="GG225">
        <f>IF($W$3=0,0,IF(CC225&lt;=0,0,('LED Curve'!$D$19*(CC225/$W$3)^3+'LED Curve'!$D$20*(CC225/$W$3)^2+'LED Curve'!$D$21*(CC225/$W$3)^1+'LED Curve'!$D$22)*$AC$3*$W$3))</f>
        <v>0</v>
      </c>
      <c r="GH225">
        <f>IF($W$4=0,0,IF(CD225&lt;=0,0,('LED Curve'!$D$19*(CD225/$W$4)^3+'LED Curve'!$D$20*(CD225/$W$4)^2+'LED Curve'!$D$21*(CD225/$W$4)^1+'LED Curve'!$D$22)*$AC$4*$W$4))</f>
        <v>0</v>
      </c>
      <c r="GI225">
        <f>IF($W$5=0,0,IF(CE225&lt;=0,0,('LED Curve'!$D$19*(CE225/$W$5)^3+'LED Curve'!$D$20*(CE225/$W$5)^2+'LED Curve'!$D$21*(CE225/$W$5)^1+'LED Curve'!$D$22)*$AC$5*$W$5))</f>
        <v>0</v>
      </c>
      <c r="GJ225">
        <f>IF($W$6=0,0,IF(CF225&lt;=0,0,('LED Curve'!$D$19*(CF225/$W$6)^3+'LED Curve'!$D$20*(CF225/$W$6)^2+'LED Curve'!$D$21*(CF225/$W$6)^1+'LED Curve'!$D$22)*$AC$6*$W$6))</f>
        <v>0</v>
      </c>
      <c r="GK225">
        <f>IF($Z$2=0,0,IF(CG225&lt;=0,0,('LED Curve'!$D$19*(CG225/$Z$2)^3+'LED Curve'!$D$20*(CG225/$Z$2)^2+'LED Curve'!$D$21*(CG225/$Z$2)^1+'LED Curve'!$D$22)*$AE$2*$Z$2))</f>
        <v>0</v>
      </c>
      <c r="GL225">
        <f>IF($Z$3=0,0,IF(CH225&lt;=0,0,('LED Curve'!$D$19*(CH225/$Z$3)^3+'LED Curve'!$D$20*(CH225/$Z$3)^2+'LED Curve'!$D$21*(CH225/$Z$3)^1+'LED Curve'!$D$22)*$AE$3*$Z$3))</f>
        <v>0</v>
      </c>
      <c r="GM225">
        <f>IF($Z$4=0,0,IF(CI225&lt;=0,0,('LED Curve'!$D$19*(CI225/$Z$4)^3+'LED Curve'!$D$20*(CI225/$Z$4)^2+'LED Curve'!$D$21*(CI225/$Z$4)^1+'LED Curve'!$D$22)*$AE$4*$Z$4))</f>
        <v>0</v>
      </c>
      <c r="GN225">
        <f>IF($Z$5=0,0,IF(CJ225&lt;=0,0,('LED Curve'!$D$19*(CJ225/$Z$5)^3+'LED Curve'!$D$20*(CJ225/$Z$5)^2+'LED Curve'!$D$21*(CJ225/$Z$5)^1+'LED Curve'!$D$22)*$AE$5*$Z$5))</f>
        <v>0</v>
      </c>
      <c r="GO225">
        <f>IF($Z$6=0,0,IF(CK225&lt;=0,0,('LED Curve'!$D$19*(CK225/$Z$6)^3+'LED Curve'!$D$20*(CK225/$Z$6)^2+'LED Curve'!$D$21*(CK225/$Z$6)^1+'LED Curve'!$D$22)*$AE$6*$Z$6))</f>
        <v>0</v>
      </c>
      <c r="GQ225">
        <f t="shared" si="450"/>
        <v>516.61022832890694</v>
      </c>
      <c r="GR225">
        <f t="shared" si="378"/>
        <v>0</v>
      </c>
      <c r="GS225">
        <f t="shared" si="451"/>
        <v>493.11331260892081</v>
      </c>
      <c r="GT225">
        <f t="shared" si="379"/>
        <v>0</v>
      </c>
      <c r="GU225">
        <f t="shared" si="452"/>
        <v>471.75740684672053</v>
      </c>
      <c r="GV225">
        <f t="shared" si="380"/>
        <v>0</v>
      </c>
    </row>
    <row r="226" spans="1:204" ht="16.899999999999999">
      <c r="A226">
        <v>215</v>
      </c>
      <c r="B226">
        <f t="shared" si="341"/>
        <v>6.998697916666667E-3</v>
      </c>
      <c r="C226" s="50">
        <f t="shared" si="342"/>
        <v>72.246369643295395</v>
      </c>
      <c r="D226" s="50">
        <f t="shared" si="343"/>
        <v>80.429299603661548</v>
      </c>
      <c r="E226" s="50">
        <f t="shared" si="344"/>
        <v>88.6122295640277</v>
      </c>
      <c r="G226" s="52">
        <f t="shared" si="345"/>
        <v>1.1467677721157998</v>
      </c>
      <c r="H226" s="52">
        <f t="shared" si="346"/>
        <v>1.2766555492644689</v>
      </c>
      <c r="I226" s="52">
        <f t="shared" si="347"/>
        <v>1.406543326413138</v>
      </c>
      <c r="J226" s="52">
        <f>IF(C226&lt;Calculation!D$19,0,G226)</f>
        <v>1.1467677721157998</v>
      </c>
      <c r="K226" s="52">
        <f>IF(D226&lt;Calculation!D$19,0,H226)</f>
        <v>1.2766555492644689</v>
      </c>
      <c r="L226" s="52">
        <f>IF(E226&lt;Calculation!D$19,0,I226)</f>
        <v>1.406543326413138</v>
      </c>
      <c r="M226" s="52">
        <f>IF(IF(C226&lt;Calculation!D$19,0,C226*(R$3/(R$2+R$3)))&gt;0,$H$2*SIN(2*PI()*$E$2*B226)+$H$5,0)</f>
        <v>1.1631722666071727</v>
      </c>
      <c r="N226" s="52">
        <f>IF(IF(D226&lt;Calculation!D$19,0,D226*(R$3/(R$2+R$3)))&gt;0,$J$2*SIN(2*PI()*$E$2*B226)+$J$5,0)</f>
        <v>1.0989321370287315</v>
      </c>
      <c r="O226" s="52">
        <f>IF(IF(E226&lt;Calculation!D$19,0,E226*(R$3/(R$2+R$3)))&gt;0,$L$2*SIN(2*PI()*$E$2*B226)+$L$5,0)</f>
        <v>1.0412394330981871</v>
      </c>
      <c r="Q226" s="55">
        <f>(M226/Design!C$43)*10^3</f>
        <v>129.24136295635253</v>
      </c>
      <c r="R226" s="55">
        <f>(N226/Design!C$43)*10^3</f>
        <v>122.10357078097017</v>
      </c>
      <c r="S226" s="55">
        <f>(O226/Design!C$43)*10^3</f>
        <v>115.693270344243</v>
      </c>
      <c r="U226" s="55">
        <f>(($H$2*SIN(2*PI()*$E$2*B226)+$H$5)/Design!C$43)*10^3</f>
        <v>129.24136295635253</v>
      </c>
      <c r="V226" s="55">
        <f>(($J$2*SIN(2*PI()*$E$2*B226)+$J$5)/Design!C$43)*10^3</f>
        <v>122.10357078097017</v>
      </c>
      <c r="W226" s="55">
        <f>(($L$2*SIN(2*PI()*$E$2*B226)+$L$5)/Design!C$43)*10^3</f>
        <v>115.693270344243</v>
      </c>
      <c r="Y226" s="99">
        <f>IF(C226&lt;('LED Curve'!$D$14*(U226/$W$2)^3+'LED Curve'!$D$15*(U226/$W$2)^2+'LED Curve'!$D$16*(U226/$W$2)^1+'LED Curve'!$D$17)*$AC$2+((R$5-1)*Design!C$18),0,         ('LED Curve'!$D$14*(U226/$W$2)^3+'LED Curve'!$D$15*(U226/$W$2)^2+'LED Curve'!$D$16*(U226/$W$2)^1+'LED Curve'!$D$17)*$AC$2)</f>
        <v>25.01226509010543</v>
      </c>
      <c r="Z226" s="99">
        <f>IF(Y226=0,0,IF(C226&lt;Y226+('LED Curve'!$D$14*(U226/$W$3)^3+'LED Curve'!$D$15*(U226/$W$3)^2+'LED Curve'!$D$16*(U226/$W$3)^1+'LED Curve'!$D$17)*$AC$3+((R$5-2)*Design!C$18),0,         ('LED Curve'!$D$14*(U226/$W$3)^3+'LED Curve'!$D$15*(U226/$W$3)^2+'LED Curve'!$D$16*(U226/$W$3)^1+'LED Curve'!$D$17)*$AC$3))</f>
        <v>0</v>
      </c>
      <c r="AA226" s="99">
        <f>IF(Z226=0,0,IF(C226&lt;(SUM(Y226:Z226)+('LED Curve'!$D$14*(U226/$W$4)^3+'LED Curve'!$D$15*(U226/$W$4)^2+'LED Curve'!$D$16*(U226/$W$4)^1+'LED Curve'!$D$17)*$AC$4+((R$5-3)*Design!C$18)),0,         ('LED Curve'!$D$14*(U226/$W$4)^3+'LED Curve'!$D$15*(U226/$W$4)^2+'LED Curve'!$D$16*(U226/$W$4)^1+'LED Curve'!$D$17)*$AC$4))</f>
        <v>0</v>
      </c>
      <c r="AB226" s="99">
        <f>IF(AA226=0,0,IF(C226&lt;(SUM(Y226:AA226)+('LED Curve'!$D$14*(U226/$W$5)^3+'LED Curve'!$D$15*(U226/$W$5)^2+'LED Curve'!$D$16*(U226/$W$5)^1+'LED Curve'!$D$17)*$AC$5+((R$5-4)*Design!C$18)),0,         ('LED Curve'!$D$14*(U226/$W$5)^3+'LED Curve'!$D$15*(U226/$W$5)^2+'LED Curve'!$D$16*(U226/$W$5)^1+'LED Curve'!$D$17)*$AC$5))</f>
        <v>0</v>
      </c>
      <c r="AC226" s="99">
        <f>IF(AB226=0,0,IF(C226&lt;(SUM(Y226:AB226)+ ('LED Curve'!$D$14*(U226/$W$6)^3+'LED Curve'!$D$15*(U226/$W$6)^2+'LED Curve'!$D$16*(U226/$W$6)^1+'LED Curve'!$D$17)*$AC$6+((R$5-5)*Design!C$18)),0,         ('LED Curve'!$D$14*(U226/$W$6)^3+'LED Curve'!$D$15*(U226/$W$6)^2+'LED Curve'!$D$16*(U226/$W$6)^1+'LED Curve'!$D$17)*$AC$6))</f>
        <v>0</v>
      </c>
      <c r="AD226" s="99">
        <f>IF(AC226=0,0,IF(C226&lt;(SUM(Y226:AC226)+('LED Curve'!$D$14*(U226/$Z$2)^3+'LED Curve'!$D$15*(U226/$Z$2)^2+'LED Curve'!$D$16*(U226/$Z$2)^1+'LED Curve'!$D$17)*$AE$2+((R$5-6)*Design!C$18)),0,         ('LED Curve'!$D$14*(U226/$Z$2)^3+'LED Curve'!$D$15*(U226/$Z$2)^2+'LED Curve'!$D$16*(U226/$Z$2)^1+'LED Curve'!$D$17)*$AE$2))</f>
        <v>0</v>
      </c>
      <c r="AE226" s="99">
        <f>IF(AD226=0,0,IF(C226&lt;(SUM(Y226:AD226)+('LED Curve'!$D$14*(U226/$Z$3)^3+'LED Curve'!$D$15*(U226/$Z$3)^2+'LED Curve'!$D$16*(U226/$Z$3)^1+'LED Curve'!$D$17)*$AE$3+((R$5-7)*Design!C$18)),0,         ('LED Curve'!$D$14*(U226/$Z$3)^3+'LED Curve'!$D$15*(U226/$Z$3)^2+'LED Curve'!$D$16*(U226/$Z$3)^1+'LED Curve'!$D$17)*$AE$3))</f>
        <v>0</v>
      </c>
      <c r="AF226" s="99">
        <f>IF(AE226=0,0,IF(C226&lt;(SUM(Y226:AE226)+('LED Curve'!$D$14*(U226/$Z$4)^3+'LED Curve'!$D$15*(U226/$Z$4)^2+'LED Curve'!$D$16*(U226/$Z$4)^1+'LED Curve'!$D$17)*$AE$4+((R$5-8)*Design!C$18)),0,         ('LED Curve'!$D$14*(U226/$Z$4)^3+'LED Curve'!$D$15*(U226/$Z$4)^2+'LED Curve'!$D$16*(U226/$Z$4)^1+'LED Curve'!$D$17)*$AE$4))</f>
        <v>0</v>
      </c>
      <c r="AG226" s="99">
        <f>IF(AF226=0,0,IF(C226&lt;(SUM(Y226:AF226)+('LED Curve'!$D$14*(U226/$Z$5)^3+'LED Curve'!$D$15*(U226/$Z$5)^2+'LED Curve'!$D$16*(U226/$Z$5)^1+'LED Curve'!$D$17)*$AE$5+((R$5-9)*Design!C$18)),0,         ('LED Curve'!$D$14*(U226/$Z$5)^3+'LED Curve'!$D$15*(U226/$Z$5)^2+'LED Curve'!$D$16*(U226/$Z$5)^1+'LED Curve'!$D$17)*$AE$5))</f>
        <v>0</v>
      </c>
      <c r="AH226" s="99">
        <f>IF(AG226=0,0,IF(C226&lt;(SUM(Y226:AG226)+('LED Curve'!$D$14*(U226/$Z$6)^3+'LED Curve'!$D$15*(U226/$Z$6)^2+'LED Curve'!$D$16*(U226/$Z$6)^1+'LED Curve'!$D$17)*$AE$6+((R$5-10)*Design!C$18)),0,         ('LED Curve'!$D$14*(U226/$Z$6)^3+'LED Curve'!$D$15*(U226/$Z$6)^2+'LED Curve'!$D$16*(U226/$Z$6)^1+'LED Curve'!$D$17)*$AE$6))</f>
        <v>0</v>
      </c>
      <c r="AI226">
        <f t="shared" si="381"/>
        <v>25.01226509010543</v>
      </c>
      <c r="AJ226" s="57">
        <f>IF(D226&lt;('LED Curve'!$D$14*(V226/$W$2)^3+'LED Curve'!$D$15*(V226/$W$2)^2+'LED Curve'!$D$16*(V226/$W$2)^1+'LED Curve'!$D$17)*$AC$2+((R$5-1)*Design!C$18),0,         ('LED Curve'!$D$14*(V226/$W$2)^3+'LED Curve'!$D$15*(V226/$W$2)^2+'LED Curve'!$D$16*(V226/$W$2)^1+'LED Curve'!$D$17)*$AC$2)</f>
        <v>24.837217178338328</v>
      </c>
      <c r="AK226" s="57">
        <f>IF(AJ226=0,0,IF(D226&lt;AJ226+('LED Curve'!$D$14*(V226/$W$3)^3+'LED Curve'!$D$15*(V226/$W$3)^2+'LED Curve'!$D$16*(V226/$W$3)^1+'LED Curve'!$D$17)*$AC$3+((R$5-1)*Design!C$18),0,         ('LED Curve'!$D$14*(V226/$W$3)^3+'LED Curve'!$D$15*(V226/$W$3)^2+'LED Curve'!$D$16*(V226/$W$3)^1+'LED Curve'!$D$17)*$AC$3))</f>
        <v>0</v>
      </c>
      <c r="AL226" s="57">
        <f>IF(AK226=0,0,IF(D226&lt;(SUM(AJ226:AK226)+('LED Curve'!$D$14*(V226/$W$4)^3+'LED Curve'!$D$15*(V226/$W$4)^2+'LED Curve'!$D$16*(V226/$W$4)^1+'LED Curve'!$D$17)*$AC$4+((R$5-1)*Design!C$18)),0,         ('LED Curve'!$D$14*(V226/$W$4)^3+'LED Curve'!$D$15*(V226/$W$4)^2+'LED Curve'!$D$16*(V226/$W$4)^1+'LED Curve'!$D$17)*$AC$4))</f>
        <v>0</v>
      </c>
      <c r="AM226" s="57">
        <f>IF(AL226=0,0,IF(D226&lt;(SUM(AJ226:AL226)+('LED Curve'!$D$14*(V226/$W$5)^3+'LED Curve'!$D$15*(V226/$W$5)^2+'LED Curve'!$D$16*(V226/$W$5)^1+'LED Curve'!$D$17)*$AC$5+((R$5-1)*Design!C$18)),0,         ('LED Curve'!$D$14*(V226/$W$5)^3+'LED Curve'!$D$15*(V226/$W$5)^2+'LED Curve'!$D$16*(V226/$W$5)^1+'LED Curve'!$D$17)*$AC$5))</f>
        <v>0</v>
      </c>
      <c r="AN226" s="57">
        <f>IF(AM226=0,0,IF(D226&lt;(SUM(AJ226:AM226)+ ('LED Curve'!$D$14*(V226/$W$6)^3+'LED Curve'!$D$15*(V226/$W$6)^2+'LED Curve'!$D$16*(V226/$W$6)^1+'LED Curve'!$D$17)*$AC$6+((R$5-1)*Design!C$18)),0,         ('LED Curve'!$D$14*(V226/$W$6)^3+'LED Curve'!$D$15*(V226/$W$6)^2+'LED Curve'!$D$16*(V226/$W$6)^1+'LED Curve'!$D$17)*$AC$6))</f>
        <v>0</v>
      </c>
      <c r="AO226" s="57">
        <f>IF(AN226=0,0,IF(D226&lt;(SUM(AJ226:AN226)+('LED Curve'!$D$14*(V226/$Z$2)^3+'LED Curve'!$D$15*(V226/$Z$2)^2+'LED Curve'!$D$16*(V226/$Z$2)^1+'LED Curve'!$D$17)*$AE$2+((R$5-1)*Design!C$18)),0,         ('LED Curve'!$D$14*(V226/$Z$2)^3+'LED Curve'!$D$15*(V226/$Z$2)^2+'LED Curve'!$D$16*(V226/$Z$2)^1+'LED Curve'!$D$17)*$AE$2))</f>
        <v>0</v>
      </c>
      <c r="AP226" s="57">
        <f>IF(AO226=0,0,IF(D226&lt;(SUM(AJ226:AO226)+('LED Curve'!$D$14*(V226/$Z$3)^3+'LED Curve'!$D$15*(V226/$Z$3)^2+'LED Curve'!$D$16*(V226/$Z$3)^1+'LED Curve'!$D$17)*$AE$3+((R$5-1)*Design!C$18)),0,         ('LED Curve'!$D$14*(V226/$Z$3)^3+'LED Curve'!$D$15*(V226/$Z$3)^2+'LED Curve'!$D$16*(V226/$Z$3)^1+'LED Curve'!$D$17)*$AE$3))</f>
        <v>0</v>
      </c>
      <c r="AQ226" s="57">
        <f>IF(AP226=0,0,IF(D226&lt;(SUM(AJ226:AP226)+('LED Curve'!$D$14*(V226/$Z$4)^3+'LED Curve'!$D$15*(V226/$Z$4)^2+'LED Curve'!$D$16*(V226/$Z$4)^1+'LED Curve'!$D$17)*$AE$4+((R$5-1)*Design!C$18)),0,         ('LED Curve'!$D$14*(V226/$Z$4)^3+'LED Curve'!$D$15*(V226/$Z$4)^2+'LED Curve'!$D$16*(V226/$Z$4)^1+'LED Curve'!$D$17)*$AE$4))</f>
        <v>0</v>
      </c>
      <c r="AR226" s="57">
        <f>IF(AQ226=0,0,IF(D226&lt;(SUM(AJ226:AQ226)+('LED Curve'!$D$14*(V226/$Z$5)^3+'LED Curve'!$D$15*(V226/$Z$5)^2+'LED Curve'!$D$16*(V226/$Z$5)^1+'LED Curve'!$D$17)*$AE$5+((R$5-1)*Design!C$18)),0,         ('LED Curve'!$D$14*(V226/$Z$5)^3+'LED Curve'!$D$15*(V226/$Z$5)^2+'LED Curve'!$D$16*(V226/$Z$5)^1+'LED Curve'!$D$17)*$AE$5))</f>
        <v>0</v>
      </c>
      <c r="AS226" s="57">
        <f>IF(AR226=0,0,IF(D226&lt;(SUM(AJ226:AR226)+('LED Curve'!$D$14*(V226/$Z$6)^3+'LED Curve'!$D$15*(V226/$Z$6)^2+'LED Curve'!$D$16*(V226/$Z$6)^1+'LED Curve'!$D$17)*$AE$6+((R$5-1)*Design!C$18)),0,         ('LED Curve'!$D$14*(V226/$Z$6)^3+'LED Curve'!$D$15*(V226/$Z$6)^2+'LED Curve'!$D$16*(V226/$Z$6)^1+'LED Curve'!$D$17)*$AE$6))</f>
        <v>0</v>
      </c>
      <c r="AU226" s="59">
        <f>IF(E226&lt;('LED Curve'!$D$14*(W226/$W$2)^3+'LED Curve'!$D$15*(W226/$W$2)^2+'LED Curve'!$D$16*(W226/$W$2)^1+'LED Curve'!$D$17)*$AC$2+((R$5-1)*Design!C$18),0,         ('LED Curve'!$D$14*(W226/$W$2)^3+'LED Curve'!$D$15*(W226/$W$2)^2+'LED Curve'!$D$16*(W226/$W$2)^1+'LED Curve'!$D$17)*$AC$2)</f>
        <v>24.677201390968936</v>
      </c>
      <c r="AV226" s="59">
        <f>IF(AU226=0,0,IF(E226&lt;AU226+('LED Curve'!$D$14*(W226/$W$3)^3+'LED Curve'!$D$15*(W226/$W$3)^2+'LED Curve'!$D$16*(W226/$W$3)^1+'LED Curve'!$D$17)*$AC$3+((R$5-2)*Design!C$18),0,         ('LED Curve'!$D$14*(W226/$W$3)^3+'LED Curve'!$D$15*(W226/$W$3)^2+'LED Curve'!$D$16*(W226/$W$3)^1+'LED Curve'!$D$17)*$AC$3))</f>
        <v>61.693003477422337</v>
      </c>
      <c r="AW226" s="59">
        <f>IF(AV226=0,0,IF(E226&lt;(SUM(AU226:AV226)+('LED Curve'!$D$14*(W226/$W$4)^3+'LED Curve'!$D$15*(W226/$W$4)^2+'LED Curve'!$D$16*(W226/$W$4)^1+'LED Curve'!$D$17)*$AC$4+((R$5-3)*Design!C$18)),0,         ('LED Curve'!$D$14*(W226/$W$4)^3+'LED Curve'!$D$15*(W226/$W$4)^2+'LED Curve'!$D$16*(W226/$W$4)^1+'LED Curve'!$D$17)*$AC$4))</f>
        <v>0</v>
      </c>
      <c r="AX226" s="59">
        <f>IF(AW226=0,0,IF(E226&lt;(SUM(AU226:AW226)+('LED Curve'!$D$14*(W226/$W$5)^3+'LED Curve'!$D$15*(W226/$W$5)^2+'LED Curve'!$D$16*(W226/$W$5)^1+'LED Curve'!$D$17)*$AC$5+((R$5-4)*Design!C$18)),0,         ('LED Curve'!$D$14*(W226/$W$5)^3+'LED Curve'!$D$15*(W226/$W$5)^2+'LED Curve'!$D$16*(W226/$W$5)^1+'LED Curve'!$D$17)*$AC$5))</f>
        <v>0</v>
      </c>
      <c r="AY226" s="59">
        <f>IF(AX226=0,0,IF(E226&lt;(SUM(AU226:AX226)+ ('LED Curve'!$D$14*(W226/$W$6)^3+'LED Curve'!$D$15*(W226/$W$6)^2+'LED Curve'!$D$16*(W226/$W$6)^1+'LED Curve'!$D$17)*$AC$6+((R$5-5)*Design!C$18)),0,         ('LED Curve'!$D$14*(W226/$W$6)^3+'LED Curve'!$D$15*(W226/$W$6)^2+'LED Curve'!$D$16*(W226/$W$6)^1+'LED Curve'!$D$17)*$AC$6))</f>
        <v>0</v>
      </c>
      <c r="AZ226" s="59">
        <f>IF(AY226=0,0,IF(E226&lt;(SUM(AU226:AY226)+('LED Curve'!$D$14*(W226/$Z$2)^3+'LED Curve'!$D$15*(W226/$Z$2)^2+'LED Curve'!$D$16*(W226/$Z$2)^1+'LED Curve'!$D$17)*$AE$2+((R$5-6)*Design!C$18)),0,         ('LED Curve'!$D$14*(W226/$Z$2)^3+'LED Curve'!$D$15*(W226/$Z$2)^2+'LED Curve'!$D$16*(W226/$Z$2)^1+'LED Curve'!$D$17)*$AE$2))</f>
        <v>0</v>
      </c>
      <c r="BA226" s="59">
        <f>IF(AZ226=0,0,IF(E226&lt;(SUM(AU226:AZ226)+('LED Curve'!$D$14*(W226/$Z$3)^3+'LED Curve'!$D$15*(W226/$Z$3)^2+'LED Curve'!$D$16*(W226/$Z$3)^1+'LED Curve'!$D$17)*$AE$3+((R$5-7)*Design!C$18)),0,         ('LED Curve'!$D$14*(W226/$Z$3)^3+'LED Curve'!$D$15*(W226/$Z$3)^2+'LED Curve'!$D$16*(W226/$Z$3)^1+'LED Curve'!$D$17)*$AE$3))</f>
        <v>0</v>
      </c>
      <c r="BB226" s="59">
        <f>IF(BA226=0,0,IF(E226&lt;(SUM(AU226:BA226)+('LED Curve'!$D$14*(W226/$Z$4)^3+'LED Curve'!$D$15*(W226/$Z$4)^2+'LED Curve'!$D$16*(W226/$Z$4)^1+'LED Curve'!$D$17)*$AE$4+((R$5-8)*Design!C$18)),0,         ('LED Curve'!$D$14*(W226/$Z$4)^3+'LED Curve'!$D$15*(W226/$Z$4)^2+'LED Curve'!$D$16*(W226/$Z$4)^1+'LED Curve'!$D$17)*$AE$4))</f>
        <v>0</v>
      </c>
      <c r="BC226" s="59">
        <f>IF(BB226=0,0,IF(E226&lt;(SUM(AU226:BB226)+('LED Curve'!$D$14*(W226/$Z$5)^3+'LED Curve'!$D$15*(W226/$Z$5)^2+'LED Curve'!$D$16*(W226/$Z$5)^1+'LED Curve'!$D$17)*$AE$5+((R$5-9)*Design!C$18)),0,         ('LED Curve'!$D$14*(W226/$Z$5)^3+'LED Curve'!$D$15*(W226/$Z$5)^2+'LED Curve'!$D$16*(W226/$Z$5)^1+'LED Curve'!$D$17)*$AE$5))</f>
        <v>0</v>
      </c>
      <c r="BD226" s="59">
        <f>IF(BC226=0,0,IF(E226&lt;(SUM(AU226:BC226)+('LED Curve'!$D$14*(W226/$Z$6)^3+'LED Curve'!$D$15*(W226/$Z$6)^2+'LED Curve'!$D$16*(W226/$Z$6)^1+'LED Curve'!$D$17)*$AE$6+((R$5-10)*Design!C$18)),0,         ('LED Curve'!$D$14*(W226/$Z$6)^3+'LED Curve'!$D$15*(W226/$Z$6)^2+'LED Curve'!$D$16*(W226/$Z$6)^1+'LED Curve'!$D$17)*$AE$6))</f>
        <v>0</v>
      </c>
      <c r="BE226">
        <f t="shared" si="382"/>
        <v>86.370204868391269</v>
      </c>
      <c r="BF226" s="64">
        <f t="shared" si="348"/>
        <v>129.24136295635253</v>
      </c>
      <c r="BG226" s="64">
        <f t="shared" si="349"/>
        <v>0</v>
      </c>
      <c r="BH226" s="64">
        <f t="shared" si="350"/>
        <v>0</v>
      </c>
      <c r="BI226" s="64">
        <f t="shared" si="351"/>
        <v>0</v>
      </c>
      <c r="BJ226" s="64">
        <f t="shared" si="352"/>
        <v>0</v>
      </c>
      <c r="BK226" s="64">
        <f t="shared" si="353"/>
        <v>0</v>
      </c>
      <c r="BL226" s="64">
        <f t="shared" si="354"/>
        <v>0</v>
      </c>
      <c r="BM226" s="64">
        <f t="shared" si="355"/>
        <v>0</v>
      </c>
      <c r="BN226" s="64">
        <f t="shared" si="356"/>
        <v>0</v>
      </c>
      <c r="BO226" s="64">
        <f t="shared" si="357"/>
        <v>0</v>
      </c>
      <c r="BQ226" s="67">
        <f t="shared" si="358"/>
        <v>122.10357078097017</v>
      </c>
      <c r="BR226" s="67">
        <f t="shared" si="359"/>
        <v>0</v>
      </c>
      <c r="BS226" s="67">
        <f t="shared" si="360"/>
        <v>0</v>
      </c>
      <c r="BT226" s="67">
        <f t="shared" si="361"/>
        <v>0</v>
      </c>
      <c r="BU226" s="67">
        <f t="shared" si="362"/>
        <v>0</v>
      </c>
      <c r="BV226" s="67">
        <f t="shared" si="363"/>
        <v>0</v>
      </c>
      <c r="BW226" s="67">
        <f t="shared" si="364"/>
        <v>0</v>
      </c>
      <c r="BX226" s="67">
        <f t="shared" si="365"/>
        <v>0</v>
      </c>
      <c r="BY226" s="67">
        <f t="shared" si="366"/>
        <v>0</v>
      </c>
      <c r="BZ226" s="67">
        <f t="shared" si="367"/>
        <v>0</v>
      </c>
      <c r="CB226" s="70">
        <f t="shared" si="368"/>
        <v>115.693270344243</v>
      </c>
      <c r="CC226" s="70">
        <f t="shared" si="369"/>
        <v>0</v>
      </c>
      <c r="CD226" s="70">
        <f t="shared" si="370"/>
        <v>0</v>
      </c>
      <c r="CE226" s="70">
        <f t="shared" si="371"/>
        <v>0</v>
      </c>
      <c r="CF226" s="70">
        <f t="shared" si="372"/>
        <v>0</v>
      </c>
      <c r="CG226" s="70">
        <f t="shared" si="373"/>
        <v>0</v>
      </c>
      <c r="CH226" s="70">
        <f t="shared" si="374"/>
        <v>0</v>
      </c>
      <c r="CI226" s="70">
        <f t="shared" si="375"/>
        <v>0</v>
      </c>
      <c r="CJ226" s="70">
        <f t="shared" si="376"/>
        <v>0</v>
      </c>
      <c r="CK226" s="70">
        <f t="shared" si="377"/>
        <v>0</v>
      </c>
      <c r="CL226">
        <f t="shared" si="383"/>
        <v>115.693270344243</v>
      </c>
      <c r="CM226" s="64">
        <f t="shared" si="384"/>
        <v>129.24136295635253</v>
      </c>
      <c r="CN226" s="64">
        <f t="shared" si="385"/>
        <v>0</v>
      </c>
      <c r="CO226" s="64">
        <f t="shared" si="386"/>
        <v>0</v>
      </c>
      <c r="CP226" s="64">
        <f t="shared" si="387"/>
        <v>0</v>
      </c>
      <c r="CQ226" s="64">
        <f t="shared" si="388"/>
        <v>0</v>
      </c>
      <c r="CR226" s="64">
        <f t="shared" si="389"/>
        <v>0</v>
      </c>
      <c r="CS226" s="64">
        <f t="shared" si="390"/>
        <v>0</v>
      </c>
      <c r="CT226" s="64">
        <f t="shared" si="391"/>
        <v>0</v>
      </c>
      <c r="CU226" s="64">
        <f t="shared" si="392"/>
        <v>0</v>
      </c>
      <c r="CV226" s="64">
        <f t="shared" si="393"/>
        <v>0</v>
      </c>
      <c r="CX226" s="103">
        <f t="shared" si="394"/>
        <v>122.10357078097017</v>
      </c>
      <c r="CY226" s="103">
        <f t="shared" si="395"/>
        <v>0</v>
      </c>
      <c r="CZ226" s="103">
        <f t="shared" si="396"/>
        <v>0</v>
      </c>
      <c r="DA226" s="103">
        <f t="shared" si="397"/>
        <v>0</v>
      </c>
      <c r="DB226" s="103">
        <f t="shared" si="398"/>
        <v>0</v>
      </c>
      <c r="DC226" s="103">
        <f t="shared" si="399"/>
        <v>0</v>
      </c>
      <c r="DD226" s="103">
        <f t="shared" si="400"/>
        <v>0</v>
      </c>
      <c r="DE226" s="103">
        <f t="shared" si="401"/>
        <v>0</v>
      </c>
      <c r="DF226" s="103">
        <f t="shared" si="402"/>
        <v>0</v>
      </c>
      <c r="DG226" s="103">
        <f t="shared" si="403"/>
        <v>0</v>
      </c>
      <c r="DI226" s="70">
        <f t="shared" si="404"/>
        <v>115.693270344243</v>
      </c>
      <c r="DJ226" s="70">
        <f t="shared" si="405"/>
        <v>0</v>
      </c>
      <c r="DK226" s="70">
        <f t="shared" si="406"/>
        <v>0</v>
      </c>
      <c r="DL226" s="70">
        <f t="shared" si="407"/>
        <v>0</v>
      </c>
      <c r="DM226" s="70">
        <f t="shared" si="408"/>
        <v>0</v>
      </c>
      <c r="DN226" s="70">
        <f t="shared" si="409"/>
        <v>0</v>
      </c>
      <c r="DO226" s="70">
        <f t="shared" si="410"/>
        <v>0</v>
      </c>
      <c r="DP226" s="70">
        <f t="shared" si="411"/>
        <v>0</v>
      </c>
      <c r="DQ226" s="70">
        <f t="shared" si="412"/>
        <v>0</v>
      </c>
      <c r="DR226" s="70">
        <f t="shared" si="413"/>
        <v>0</v>
      </c>
      <c r="DT226">
        <f t="shared" si="414"/>
        <v>9.3372192813479487</v>
      </c>
      <c r="DU226">
        <f t="shared" si="415"/>
        <v>9.8207046770195454</v>
      </c>
      <c r="DV226">
        <f t="shared" si="416"/>
        <v>10.251838630757181</v>
      </c>
      <c r="DX226">
        <f t="shared" si="417"/>
        <v>1.8550226592034311</v>
      </c>
      <c r="DY226">
        <f t="shared" si="418"/>
        <v>1.8671755186983077</v>
      </c>
      <c r="DZ226">
        <f t="shared" si="419"/>
        <v>1.8822913148836011</v>
      </c>
      <c r="EB226">
        <f t="shared" si="420"/>
        <v>3.2326192308708213</v>
      </c>
      <c r="EC226">
        <f t="shared" si="421"/>
        <v>0</v>
      </c>
      <c r="ED226">
        <f t="shared" si="422"/>
        <v>0</v>
      </c>
      <c r="EE226">
        <f t="shared" si="423"/>
        <v>0</v>
      </c>
      <c r="EF226">
        <f t="shared" si="424"/>
        <v>0</v>
      </c>
      <c r="EG226">
        <f t="shared" si="425"/>
        <v>0</v>
      </c>
      <c r="EH226">
        <f t="shared" si="426"/>
        <v>0</v>
      </c>
      <c r="EI226">
        <f t="shared" si="427"/>
        <v>0</v>
      </c>
      <c r="EJ226">
        <f t="shared" si="428"/>
        <v>0</v>
      </c>
      <c r="EK226">
        <f t="shared" si="429"/>
        <v>0</v>
      </c>
      <c r="EM226">
        <f t="shared" si="430"/>
        <v>3.0327129057375624</v>
      </c>
      <c r="EN226">
        <f t="shared" si="431"/>
        <v>0</v>
      </c>
      <c r="EO226">
        <f t="shared" si="432"/>
        <v>0</v>
      </c>
      <c r="EP226">
        <f t="shared" si="433"/>
        <v>0</v>
      </c>
      <c r="EQ226">
        <f t="shared" si="434"/>
        <v>0</v>
      </c>
      <c r="ER226">
        <f t="shared" si="435"/>
        <v>0</v>
      </c>
      <c r="ES226">
        <f t="shared" si="436"/>
        <v>0</v>
      </c>
      <c r="ET226">
        <f t="shared" si="437"/>
        <v>0</v>
      </c>
      <c r="EU226">
        <f t="shared" si="438"/>
        <v>0</v>
      </c>
      <c r="EV226">
        <f t="shared" si="439"/>
        <v>0</v>
      </c>
      <c r="EX226">
        <f t="shared" si="440"/>
        <v>2.8549861318646985</v>
      </c>
      <c r="EY226">
        <f t="shared" si="441"/>
        <v>0</v>
      </c>
      <c r="EZ226">
        <f t="shared" si="442"/>
        <v>0</v>
      </c>
      <c r="FA226">
        <f t="shared" si="443"/>
        <v>0</v>
      </c>
      <c r="FB226">
        <f t="shared" si="444"/>
        <v>0</v>
      </c>
      <c r="FC226">
        <f t="shared" si="445"/>
        <v>0</v>
      </c>
      <c r="FD226">
        <f t="shared" si="446"/>
        <v>0</v>
      </c>
      <c r="FE226">
        <f t="shared" si="447"/>
        <v>0</v>
      </c>
      <c r="FF226">
        <f t="shared" si="448"/>
        <v>0</v>
      </c>
      <c r="FG226">
        <f t="shared" si="449"/>
        <v>0</v>
      </c>
      <c r="FJ226">
        <f>IF($W$2=0,0,IF(BF226&lt;=0,0,('LED Curve'!$D$19*(BF226/$W$2)^3+'LED Curve'!$D$20*(BF226/$W$2)^2+'LED Curve'!$D$21*(BF226/$W$2)^1+'LED Curve'!$D$22)*$AC$2*$W$2))</f>
        <v>506.71598851506548</v>
      </c>
      <c r="FK226">
        <f>IF($W$3=0,0,IF(BG226&lt;=0,0,('LED Curve'!$D$19*(BG226/$W$3)^3+'LED Curve'!$D$20*(BG226/$W$3)^2+'LED Curve'!$D$21*(BG226/$W$3)^1+'LED Curve'!$D$22)*$AC$3*$W$3))</f>
        <v>0</v>
      </c>
      <c r="FL226">
        <f>IF($W$4=0,0,IF(BH226&lt;=0,0,('LED Curve'!$D$19*(BH226/$W$4)^3+'LED Curve'!$D$20*(BH226/$W$4)^2+'LED Curve'!$D$21*(BH226/$W$4)^1+'LED Curve'!$D$22)*$AC$4*$W$4))</f>
        <v>0</v>
      </c>
      <c r="FM226">
        <f>IF($W$5=0,0,IF(BI226&lt;=0,0,('LED Curve'!$D$19*(BI226/$W$5)^3+'LED Curve'!$D$20*(BI226/$W$5)^2+'LED Curve'!$D$21*(BI226/$W$5)^1+'LED Curve'!$D$22)*$AC$5*$W$5))</f>
        <v>0</v>
      </c>
      <c r="FN226">
        <f>IF($W$6=0,0,IF(BJ226&lt;=0,0,('LED Curve'!$D$19*(BJ226/$W$6)^3+'LED Curve'!$D$20*(BJ226/$W$6)^2+'LED Curve'!$D$21*(BJ226/$W$6)^1+'LED Curve'!$D$22)*$AC$6*$W$6))</f>
        <v>0</v>
      </c>
      <c r="FO226">
        <f>IF($Z$2=0,0,IF(BK226&lt;=0,0,('LED Curve'!$D$19*(BK226/$Z$2)^3+'LED Curve'!$D$20*(BK226/$Z$2)^2+'LED Curve'!$D$21*(BK226/$Z$2)^1+'LED Curve'!$D$22)*$AE$2*$Z$2))</f>
        <v>0</v>
      </c>
      <c r="FP226">
        <f>IF($Z$3=0,0,IF(BL226&lt;=0,0,('LED Curve'!$D$19*(BL226/$Z$3)^3+'LED Curve'!$D$20*(BL226/$Z$3)^2+'LED Curve'!$D$21*(BL226/$Z$3)^1+'LED Curve'!$D$22)*$AE$3*$Z$3))</f>
        <v>0</v>
      </c>
      <c r="FQ226">
        <f>IF($Z$4=0,0,IF(BM226&lt;=0,0,('LED Curve'!$D$19*(BM226/$Z$4)^3+'LED Curve'!$D$20*(BM226/$Z$4)^2+'LED Curve'!$D$21*(BM226/$Z$4)^1+'LED Curve'!$D$22)*$AE$4*$Z$4))</f>
        <v>0</v>
      </c>
      <c r="FR226">
        <f>IF($Z$5=0,0,IF(BN226&lt;=0,0,('LED Curve'!$D$19*(BN226/$Z$5)^3+'LED Curve'!$D$20*(BN226/$Z$5)^2+'LED Curve'!$D$21*(BN226/$Z$5)^1+'LED Curve'!$D$22)*$AE$5*$Z$5))</f>
        <v>0</v>
      </c>
      <c r="FS226">
        <f>IF($Z$6=0,0,IF(BO226&lt;=0,0,('LED Curve'!$D$19*(BO226/$Z$6)^3+'LED Curve'!$D$20*(BO226/$Z$6)^2+'LED Curve'!$D$21*(BO226/$Z$6)^1+'LED Curve'!$D$22)*$AE$6*$Z$6))</f>
        <v>0</v>
      </c>
      <c r="FU226">
        <f>IF($W$2=0,0,IF(BQ226&lt;=0,0,('LED Curve'!$D$19*(BQ226/$W$2)^3+'LED Curve'!$D$20*(BQ226/$W$2)^2+'LED Curve'!$D$21*(BQ226/$W$2)^1+'LED Curve'!$D$22)*$AC$2*$W$2))</f>
        <v>481.90941432399597</v>
      </c>
      <c r="FV226">
        <f>IF($W$3=0,0,IF(BR226&lt;=0,0,('LED Curve'!$D$19*(BR226/$W$3)^3+'LED Curve'!$D$20*(BR226/$W$3)^2+'LED Curve'!$D$21*(BR226/$W$3)^1+'LED Curve'!$D$22)*$AC$3*$W$3))</f>
        <v>0</v>
      </c>
      <c r="FW226">
        <f>IF($W$4=0,0,IF(BS226&lt;=0,0,('LED Curve'!$D$19*(BS226/$W$4)^3+'LED Curve'!$D$20*(BS226/$W$4)^2+'LED Curve'!$D$21*(BS226/$W$4)^1+'LED Curve'!$D$22)*$AC$4*$W$4))</f>
        <v>0</v>
      </c>
      <c r="FX226">
        <f>IF($W$5=0,0,IF(BT226&lt;=0,0,('LED Curve'!$D$19*(BT226/$W$5)^3+'LED Curve'!$D$20*(BT226/$W$5)^2+'LED Curve'!$D$21*(BT226/$W$5)^1+'LED Curve'!$D$22)*$AC$5*$W$5))</f>
        <v>0</v>
      </c>
      <c r="FY226">
        <f>IF($W$6=0,0,IF(BU226&lt;=0,0,('LED Curve'!$D$19*(BU226/$W$6)^3+'LED Curve'!$D$20*(BU226/$W$6)^2+'LED Curve'!$D$21*(BU226/$W$6)^1+'LED Curve'!$D$22)*$AC$6*$W$6))</f>
        <v>0</v>
      </c>
      <c r="FZ226">
        <f>IF($Z$2=0,0,IF(BV226&lt;=0,0,('LED Curve'!$D$19*(BV226/$Z$2)^3+'LED Curve'!$D$20*(BV226/$Z$2)^2+'LED Curve'!$D$21*(BV226/$Z$2)^1+'LED Curve'!$D$22)*$AE$2*$Z$2))</f>
        <v>0</v>
      </c>
      <c r="GA226">
        <f>IF($Z$3=0,0,IF(BW226&lt;=0,0,('LED Curve'!$D$19*(BW226/$Z$3)^3+'LED Curve'!$D$20*(BW226/$Z$3)^2+'LED Curve'!$D$21*(BW226/$Z$3)^1+'LED Curve'!$D$22)*$AE$3*$Z$3))</f>
        <v>0</v>
      </c>
      <c r="GB226">
        <f>IF($Z$4=0,0,IF(BX226&lt;=0,0,('LED Curve'!$D$19*(BX226/$Z$4)^3+'LED Curve'!$D$20*(BX226/$Z$4)^2+'LED Curve'!$D$21*(BX226/$Z$4)^1+'LED Curve'!$D$22)*$AE$4*$Z$4))</f>
        <v>0</v>
      </c>
      <c r="GC226">
        <f>IF($Z$5=0,0,IF(BY226&lt;=0,0,('LED Curve'!$D$19*(BY226/$Z$5)^3+'LED Curve'!$D$20*(BY226/$Z$5)^2+'LED Curve'!$D$21*(BY226/$Z$5)^1+'LED Curve'!$D$22)*$AE$5*$Z$5))</f>
        <v>0</v>
      </c>
      <c r="GD226">
        <f>IF($Z$6=0,0,IF(BZ226&lt;=0,0,('LED Curve'!$D$19*(BZ226/$Z$6)^3+'LED Curve'!$D$20*(BZ226/$Z$6)^2+'LED Curve'!$D$21*(BZ226/$Z$6)^1+'LED Curve'!$D$22)*$AE$6*$Z$6))</f>
        <v>0</v>
      </c>
      <c r="GF226">
        <f>IF($W$2=0,0,IF(CB226&lt;=0,0,('LED Curve'!$D$19*(CB226/$W$2)^3+'LED Curve'!$D$20*(CB226/$W$2)^2+'LED Curve'!$D$21*(CB226/$W$2)^1+'LED Curve'!$D$22)*$AC$2*$W$2))</f>
        <v>459.2324344165188</v>
      </c>
      <c r="GG226">
        <f>IF($W$3=0,0,IF(CC226&lt;=0,0,('LED Curve'!$D$19*(CC226/$W$3)^3+'LED Curve'!$D$20*(CC226/$W$3)^2+'LED Curve'!$D$21*(CC226/$W$3)^1+'LED Curve'!$D$22)*$AC$3*$W$3))</f>
        <v>0</v>
      </c>
      <c r="GH226">
        <f>IF($W$4=0,0,IF(CD226&lt;=0,0,('LED Curve'!$D$19*(CD226/$W$4)^3+'LED Curve'!$D$20*(CD226/$W$4)^2+'LED Curve'!$D$21*(CD226/$W$4)^1+'LED Curve'!$D$22)*$AC$4*$W$4))</f>
        <v>0</v>
      </c>
      <c r="GI226">
        <f>IF($W$5=0,0,IF(CE226&lt;=0,0,('LED Curve'!$D$19*(CE226/$W$5)^3+'LED Curve'!$D$20*(CE226/$W$5)^2+'LED Curve'!$D$21*(CE226/$W$5)^1+'LED Curve'!$D$22)*$AC$5*$W$5))</f>
        <v>0</v>
      </c>
      <c r="GJ226">
        <f>IF($W$6=0,0,IF(CF226&lt;=0,0,('LED Curve'!$D$19*(CF226/$W$6)^3+'LED Curve'!$D$20*(CF226/$W$6)^2+'LED Curve'!$D$21*(CF226/$W$6)^1+'LED Curve'!$D$22)*$AC$6*$W$6))</f>
        <v>0</v>
      </c>
      <c r="GK226">
        <f>IF($Z$2=0,0,IF(CG226&lt;=0,0,('LED Curve'!$D$19*(CG226/$Z$2)^3+'LED Curve'!$D$20*(CG226/$Z$2)^2+'LED Curve'!$D$21*(CG226/$Z$2)^1+'LED Curve'!$D$22)*$AE$2*$Z$2))</f>
        <v>0</v>
      </c>
      <c r="GL226">
        <f>IF($Z$3=0,0,IF(CH226&lt;=0,0,('LED Curve'!$D$19*(CH226/$Z$3)^3+'LED Curve'!$D$20*(CH226/$Z$3)^2+'LED Curve'!$D$21*(CH226/$Z$3)^1+'LED Curve'!$D$22)*$AE$3*$Z$3))</f>
        <v>0</v>
      </c>
      <c r="GM226">
        <f>IF($Z$4=0,0,IF(CI226&lt;=0,0,('LED Curve'!$D$19*(CI226/$Z$4)^3+'LED Curve'!$D$20*(CI226/$Z$4)^2+'LED Curve'!$D$21*(CI226/$Z$4)^1+'LED Curve'!$D$22)*$AE$4*$Z$4))</f>
        <v>0</v>
      </c>
      <c r="GN226">
        <f>IF($Z$5=0,0,IF(CJ226&lt;=0,0,('LED Curve'!$D$19*(CJ226/$Z$5)^3+'LED Curve'!$D$20*(CJ226/$Z$5)^2+'LED Curve'!$D$21*(CJ226/$Z$5)^1+'LED Curve'!$D$22)*$AE$5*$Z$5))</f>
        <v>0</v>
      </c>
      <c r="GO226">
        <f>IF($Z$6=0,0,IF(CK226&lt;=0,0,('LED Curve'!$D$19*(CK226/$Z$6)^3+'LED Curve'!$D$20*(CK226/$Z$6)^2+'LED Curve'!$D$21*(CK226/$Z$6)^1+'LED Curve'!$D$22)*$AE$6*$Z$6))</f>
        <v>0</v>
      </c>
      <c r="GQ226">
        <f t="shared" si="450"/>
        <v>506.71598851506548</v>
      </c>
      <c r="GR226">
        <f t="shared" si="378"/>
        <v>0</v>
      </c>
      <c r="GS226">
        <f t="shared" si="451"/>
        <v>481.90941432399597</v>
      </c>
      <c r="GT226">
        <f t="shared" si="379"/>
        <v>0</v>
      </c>
      <c r="GU226">
        <f t="shared" si="452"/>
        <v>459.2324344165188</v>
      </c>
      <c r="GV226">
        <f t="shared" si="380"/>
        <v>0</v>
      </c>
    </row>
    <row r="227" spans="1:204" ht="16.899999999999999">
      <c r="A227">
        <v>216</v>
      </c>
      <c r="B227">
        <f t="shared" si="341"/>
        <v>7.0312500000000002E-3</v>
      </c>
      <c r="C227" s="50">
        <f t="shared" si="342"/>
        <v>70.598811115596661</v>
      </c>
      <c r="D227" s="50">
        <f t="shared" si="343"/>
        <v>78.598679017329616</v>
      </c>
      <c r="E227" s="50">
        <f t="shared" si="344"/>
        <v>86.598546919062571</v>
      </c>
      <c r="G227" s="52">
        <f t="shared" si="345"/>
        <v>1.1206160494539152</v>
      </c>
      <c r="H227" s="52">
        <f t="shared" si="346"/>
        <v>1.2475980796401525</v>
      </c>
      <c r="I227" s="52">
        <f t="shared" si="347"/>
        <v>1.3745801098263899</v>
      </c>
      <c r="J227" s="52">
        <f>IF(C227&lt;Calculation!D$19,0,G227)</f>
        <v>1.1206160494539152</v>
      </c>
      <c r="K227" s="52">
        <f>IF(D227&lt;Calculation!D$19,0,H227)</f>
        <v>1.2475980796401525</v>
      </c>
      <c r="L227" s="52">
        <f>IF(E227&lt;Calculation!D$19,0,I227)</f>
        <v>1.3745801098263899</v>
      </c>
      <c r="M227" s="52">
        <f>IF(IF(C227&lt;Calculation!D$19,0,C227*(R$3/(R$2+R$3)))&gt;0,$H$2*SIN(2*PI()*$E$2*B227)+$H$5,0)</f>
        <v>1.1370205439452878</v>
      </c>
      <c r="N227" s="52">
        <f>IF(IF(D227&lt;Calculation!D$19,0,D227*(R$3/(R$2+R$3)))&gt;0,$J$2*SIN(2*PI()*$E$2*B227)+$J$5,0)</f>
        <v>1.0698746674044151</v>
      </c>
      <c r="O227" s="52">
        <f>IF(IF(E227&lt;Calculation!D$19,0,E227*(R$3/(R$2+R$3)))&gt;0,$L$2*SIN(2*PI()*$E$2*B227)+$L$5,0)</f>
        <v>1.0092762165114391</v>
      </c>
      <c r="Q227" s="55">
        <f>(M227/Design!C$43)*10^3</f>
        <v>126.33561599392087</v>
      </c>
      <c r="R227" s="55">
        <f>(N227/Design!C$43)*10^3</f>
        <v>118.874963044935</v>
      </c>
      <c r="S227" s="55">
        <f>(O227/Design!C$43)*10^3</f>
        <v>112.14180183460434</v>
      </c>
      <c r="U227" s="55">
        <f>(($H$2*SIN(2*PI()*$E$2*B227)+$H$5)/Design!C$43)*10^3</f>
        <v>126.33561599392087</v>
      </c>
      <c r="V227" s="55">
        <f>(($J$2*SIN(2*PI()*$E$2*B227)+$J$5)/Design!C$43)*10^3</f>
        <v>118.874963044935</v>
      </c>
      <c r="W227" s="55">
        <f>(($L$2*SIN(2*PI()*$E$2*B227)+$L$5)/Design!C$43)*10^3</f>
        <v>112.14180183460434</v>
      </c>
      <c r="Y227" s="99">
        <f>IF(C227&lt;('LED Curve'!$D$14*(U227/$W$2)^3+'LED Curve'!$D$15*(U227/$W$2)^2+'LED Curve'!$D$16*(U227/$W$2)^1+'LED Curve'!$D$17)*$AC$2+((R$5-1)*Design!C$18),0,         ('LED Curve'!$D$14*(U227/$W$2)^3+'LED Curve'!$D$15*(U227/$W$2)^2+'LED Curve'!$D$16*(U227/$W$2)^1+'LED Curve'!$D$17)*$AC$2)</f>
        <v>24.94143525815414</v>
      </c>
      <c r="Z227" s="99">
        <f>IF(Y227=0,0,IF(C227&lt;Y227+('LED Curve'!$D$14*(U227/$W$3)^3+'LED Curve'!$D$15*(U227/$W$3)^2+'LED Curve'!$D$16*(U227/$W$3)^1+'LED Curve'!$D$17)*$AC$3+((R$5-2)*Design!C$18),0,         ('LED Curve'!$D$14*(U227/$W$3)^3+'LED Curve'!$D$15*(U227/$W$3)^2+'LED Curve'!$D$16*(U227/$W$3)^1+'LED Curve'!$D$17)*$AC$3))</f>
        <v>0</v>
      </c>
      <c r="AA227" s="99">
        <f>IF(Z227=0,0,IF(C227&lt;(SUM(Y227:Z227)+('LED Curve'!$D$14*(U227/$W$4)^3+'LED Curve'!$D$15*(U227/$W$4)^2+'LED Curve'!$D$16*(U227/$W$4)^1+'LED Curve'!$D$17)*$AC$4+((R$5-3)*Design!C$18)),0,         ('LED Curve'!$D$14*(U227/$W$4)^3+'LED Curve'!$D$15*(U227/$W$4)^2+'LED Curve'!$D$16*(U227/$W$4)^1+'LED Curve'!$D$17)*$AC$4))</f>
        <v>0</v>
      </c>
      <c r="AB227" s="99">
        <f>IF(AA227=0,0,IF(C227&lt;(SUM(Y227:AA227)+('LED Curve'!$D$14*(U227/$W$5)^3+'LED Curve'!$D$15*(U227/$W$5)^2+'LED Curve'!$D$16*(U227/$W$5)^1+'LED Curve'!$D$17)*$AC$5+((R$5-4)*Design!C$18)),0,         ('LED Curve'!$D$14*(U227/$W$5)^3+'LED Curve'!$D$15*(U227/$W$5)^2+'LED Curve'!$D$16*(U227/$W$5)^1+'LED Curve'!$D$17)*$AC$5))</f>
        <v>0</v>
      </c>
      <c r="AC227" s="99">
        <f>IF(AB227=0,0,IF(C227&lt;(SUM(Y227:AB227)+ ('LED Curve'!$D$14*(U227/$W$6)^3+'LED Curve'!$D$15*(U227/$W$6)^2+'LED Curve'!$D$16*(U227/$W$6)^1+'LED Curve'!$D$17)*$AC$6+((R$5-5)*Design!C$18)),0,         ('LED Curve'!$D$14*(U227/$W$6)^3+'LED Curve'!$D$15*(U227/$W$6)^2+'LED Curve'!$D$16*(U227/$W$6)^1+'LED Curve'!$D$17)*$AC$6))</f>
        <v>0</v>
      </c>
      <c r="AD227" s="99">
        <f>IF(AC227=0,0,IF(C227&lt;(SUM(Y227:AC227)+('LED Curve'!$D$14*(U227/$Z$2)^3+'LED Curve'!$D$15*(U227/$Z$2)^2+'LED Curve'!$D$16*(U227/$Z$2)^1+'LED Curve'!$D$17)*$AE$2+((R$5-6)*Design!C$18)),0,         ('LED Curve'!$D$14*(U227/$Z$2)^3+'LED Curve'!$D$15*(U227/$Z$2)^2+'LED Curve'!$D$16*(U227/$Z$2)^1+'LED Curve'!$D$17)*$AE$2))</f>
        <v>0</v>
      </c>
      <c r="AE227" s="99">
        <f>IF(AD227=0,0,IF(C227&lt;(SUM(Y227:AD227)+('LED Curve'!$D$14*(U227/$Z$3)^3+'LED Curve'!$D$15*(U227/$Z$3)^2+'LED Curve'!$D$16*(U227/$Z$3)^1+'LED Curve'!$D$17)*$AE$3+((R$5-7)*Design!C$18)),0,         ('LED Curve'!$D$14*(U227/$Z$3)^3+'LED Curve'!$D$15*(U227/$Z$3)^2+'LED Curve'!$D$16*(U227/$Z$3)^1+'LED Curve'!$D$17)*$AE$3))</f>
        <v>0</v>
      </c>
      <c r="AF227" s="99">
        <f>IF(AE227=0,0,IF(C227&lt;(SUM(Y227:AE227)+('LED Curve'!$D$14*(U227/$Z$4)^3+'LED Curve'!$D$15*(U227/$Z$4)^2+'LED Curve'!$D$16*(U227/$Z$4)^1+'LED Curve'!$D$17)*$AE$4+((R$5-8)*Design!C$18)),0,         ('LED Curve'!$D$14*(U227/$Z$4)^3+'LED Curve'!$D$15*(U227/$Z$4)^2+'LED Curve'!$D$16*(U227/$Z$4)^1+'LED Curve'!$D$17)*$AE$4))</f>
        <v>0</v>
      </c>
      <c r="AG227" s="99">
        <f>IF(AF227=0,0,IF(C227&lt;(SUM(Y227:AF227)+('LED Curve'!$D$14*(U227/$Z$5)^3+'LED Curve'!$D$15*(U227/$Z$5)^2+'LED Curve'!$D$16*(U227/$Z$5)^1+'LED Curve'!$D$17)*$AE$5+((R$5-9)*Design!C$18)),0,         ('LED Curve'!$D$14*(U227/$Z$5)^3+'LED Curve'!$D$15*(U227/$Z$5)^2+'LED Curve'!$D$16*(U227/$Z$5)^1+'LED Curve'!$D$17)*$AE$5))</f>
        <v>0</v>
      </c>
      <c r="AH227" s="99">
        <f>IF(AG227=0,0,IF(C227&lt;(SUM(Y227:AG227)+('LED Curve'!$D$14*(U227/$Z$6)^3+'LED Curve'!$D$15*(U227/$Z$6)^2+'LED Curve'!$D$16*(U227/$Z$6)^1+'LED Curve'!$D$17)*$AE$6+((R$5-10)*Design!C$18)),0,         ('LED Curve'!$D$14*(U227/$Z$6)^3+'LED Curve'!$D$15*(U227/$Z$6)^2+'LED Curve'!$D$16*(U227/$Z$6)^1+'LED Curve'!$D$17)*$AE$6))</f>
        <v>0</v>
      </c>
      <c r="AI227">
        <f t="shared" si="381"/>
        <v>24.94143525815414</v>
      </c>
      <c r="AJ227" s="57">
        <f>IF(D227&lt;('LED Curve'!$D$14*(V227/$W$2)^3+'LED Curve'!$D$15*(V227/$W$2)^2+'LED Curve'!$D$16*(V227/$W$2)^1+'LED Curve'!$D$17)*$AC$2+((R$5-1)*Design!C$18),0,         ('LED Curve'!$D$14*(V227/$W$2)^3+'LED Curve'!$D$15*(V227/$W$2)^2+'LED Curve'!$D$16*(V227/$W$2)^1+'LED Curve'!$D$17)*$AC$2)</f>
        <v>24.75692892128955</v>
      </c>
      <c r="AK227" s="57">
        <f>IF(AJ227=0,0,IF(D227&lt;AJ227+('LED Curve'!$D$14*(V227/$W$3)^3+'LED Curve'!$D$15*(V227/$W$3)^2+'LED Curve'!$D$16*(V227/$W$3)^1+'LED Curve'!$D$17)*$AC$3+((R$5-1)*Design!C$18),0,         ('LED Curve'!$D$14*(V227/$W$3)^3+'LED Curve'!$D$15*(V227/$W$3)^2+'LED Curve'!$D$16*(V227/$W$3)^1+'LED Curve'!$D$17)*$AC$3))</f>
        <v>0</v>
      </c>
      <c r="AL227" s="57">
        <f>IF(AK227=0,0,IF(D227&lt;(SUM(AJ227:AK227)+('LED Curve'!$D$14*(V227/$W$4)^3+'LED Curve'!$D$15*(V227/$W$4)^2+'LED Curve'!$D$16*(V227/$W$4)^1+'LED Curve'!$D$17)*$AC$4+((R$5-1)*Design!C$18)),0,         ('LED Curve'!$D$14*(V227/$W$4)^3+'LED Curve'!$D$15*(V227/$W$4)^2+'LED Curve'!$D$16*(V227/$W$4)^1+'LED Curve'!$D$17)*$AC$4))</f>
        <v>0</v>
      </c>
      <c r="AM227" s="57">
        <f>IF(AL227=0,0,IF(D227&lt;(SUM(AJ227:AL227)+('LED Curve'!$D$14*(V227/$W$5)^3+'LED Curve'!$D$15*(V227/$W$5)^2+'LED Curve'!$D$16*(V227/$W$5)^1+'LED Curve'!$D$17)*$AC$5+((R$5-1)*Design!C$18)),0,         ('LED Curve'!$D$14*(V227/$W$5)^3+'LED Curve'!$D$15*(V227/$W$5)^2+'LED Curve'!$D$16*(V227/$W$5)^1+'LED Curve'!$D$17)*$AC$5))</f>
        <v>0</v>
      </c>
      <c r="AN227" s="57">
        <f>IF(AM227=0,0,IF(D227&lt;(SUM(AJ227:AM227)+ ('LED Curve'!$D$14*(V227/$W$6)^3+'LED Curve'!$D$15*(V227/$W$6)^2+'LED Curve'!$D$16*(V227/$W$6)^1+'LED Curve'!$D$17)*$AC$6+((R$5-1)*Design!C$18)),0,         ('LED Curve'!$D$14*(V227/$W$6)^3+'LED Curve'!$D$15*(V227/$W$6)^2+'LED Curve'!$D$16*(V227/$W$6)^1+'LED Curve'!$D$17)*$AC$6))</f>
        <v>0</v>
      </c>
      <c r="AO227" s="57">
        <f>IF(AN227=0,0,IF(D227&lt;(SUM(AJ227:AN227)+('LED Curve'!$D$14*(V227/$Z$2)^3+'LED Curve'!$D$15*(V227/$Z$2)^2+'LED Curve'!$D$16*(V227/$Z$2)^1+'LED Curve'!$D$17)*$AE$2+((R$5-1)*Design!C$18)),0,         ('LED Curve'!$D$14*(V227/$Z$2)^3+'LED Curve'!$D$15*(V227/$Z$2)^2+'LED Curve'!$D$16*(V227/$Z$2)^1+'LED Curve'!$D$17)*$AE$2))</f>
        <v>0</v>
      </c>
      <c r="AP227" s="57">
        <f>IF(AO227=0,0,IF(D227&lt;(SUM(AJ227:AO227)+('LED Curve'!$D$14*(V227/$Z$3)^3+'LED Curve'!$D$15*(V227/$Z$3)^2+'LED Curve'!$D$16*(V227/$Z$3)^1+'LED Curve'!$D$17)*$AE$3+((R$5-1)*Design!C$18)),0,         ('LED Curve'!$D$14*(V227/$Z$3)^3+'LED Curve'!$D$15*(V227/$Z$3)^2+'LED Curve'!$D$16*(V227/$Z$3)^1+'LED Curve'!$D$17)*$AE$3))</f>
        <v>0</v>
      </c>
      <c r="AQ227" s="57">
        <f>IF(AP227=0,0,IF(D227&lt;(SUM(AJ227:AP227)+('LED Curve'!$D$14*(V227/$Z$4)^3+'LED Curve'!$D$15*(V227/$Z$4)^2+'LED Curve'!$D$16*(V227/$Z$4)^1+'LED Curve'!$D$17)*$AE$4+((R$5-1)*Design!C$18)),0,         ('LED Curve'!$D$14*(V227/$Z$4)^3+'LED Curve'!$D$15*(V227/$Z$4)^2+'LED Curve'!$D$16*(V227/$Z$4)^1+'LED Curve'!$D$17)*$AE$4))</f>
        <v>0</v>
      </c>
      <c r="AR227" s="57">
        <f>IF(AQ227=0,0,IF(D227&lt;(SUM(AJ227:AQ227)+('LED Curve'!$D$14*(V227/$Z$5)^3+'LED Curve'!$D$15*(V227/$Z$5)^2+'LED Curve'!$D$16*(V227/$Z$5)^1+'LED Curve'!$D$17)*$AE$5+((R$5-1)*Design!C$18)),0,         ('LED Curve'!$D$14*(V227/$Z$5)^3+'LED Curve'!$D$15*(V227/$Z$5)^2+'LED Curve'!$D$16*(V227/$Z$5)^1+'LED Curve'!$D$17)*$AE$5))</f>
        <v>0</v>
      </c>
      <c r="AS227" s="57">
        <f>IF(AR227=0,0,IF(D227&lt;(SUM(AJ227:AR227)+('LED Curve'!$D$14*(V227/$Z$6)^3+'LED Curve'!$D$15*(V227/$Z$6)^2+'LED Curve'!$D$16*(V227/$Z$6)^1+'LED Curve'!$D$17)*$AE$6+((R$5-1)*Design!C$18)),0,         ('LED Curve'!$D$14*(V227/$Z$6)^3+'LED Curve'!$D$15*(V227/$Z$6)^2+'LED Curve'!$D$16*(V227/$Z$6)^1+'LED Curve'!$D$17)*$AE$6))</f>
        <v>0</v>
      </c>
      <c r="AU227" s="59">
        <f>IF(E227&lt;('LED Curve'!$D$14*(W227/$W$2)^3+'LED Curve'!$D$15*(W227/$W$2)^2+'LED Curve'!$D$16*(W227/$W$2)^1+'LED Curve'!$D$17)*$AC$2+((R$5-1)*Design!C$18),0,         ('LED Curve'!$D$14*(W227/$W$2)^3+'LED Curve'!$D$15*(W227/$W$2)^2+'LED Curve'!$D$16*(W227/$W$2)^1+'LED Curve'!$D$17)*$AC$2)</f>
        <v>24.587558032710088</v>
      </c>
      <c r="AV227" s="59">
        <f>IF(AU227=0,0,IF(E227&lt;AU227+('LED Curve'!$D$14*(W227/$W$3)^3+'LED Curve'!$D$15*(W227/$W$3)^2+'LED Curve'!$D$16*(W227/$W$3)^1+'LED Curve'!$D$17)*$AC$3+((R$5-2)*Design!C$18),0,         ('LED Curve'!$D$14*(W227/$W$3)^3+'LED Curve'!$D$15*(W227/$W$3)^2+'LED Curve'!$D$16*(W227/$W$3)^1+'LED Curve'!$D$17)*$AC$3))</f>
        <v>0</v>
      </c>
      <c r="AW227" s="59">
        <f>IF(AV227=0,0,IF(E227&lt;(SUM(AU227:AV227)+('LED Curve'!$D$14*(W227/$W$4)^3+'LED Curve'!$D$15*(W227/$W$4)^2+'LED Curve'!$D$16*(W227/$W$4)^1+'LED Curve'!$D$17)*$AC$4+((R$5-3)*Design!C$18)),0,         ('LED Curve'!$D$14*(W227/$W$4)^3+'LED Curve'!$D$15*(W227/$W$4)^2+'LED Curve'!$D$16*(W227/$W$4)^1+'LED Curve'!$D$17)*$AC$4))</f>
        <v>0</v>
      </c>
      <c r="AX227" s="59">
        <f>IF(AW227=0,0,IF(E227&lt;(SUM(AU227:AW227)+('LED Curve'!$D$14*(W227/$W$5)^3+'LED Curve'!$D$15*(W227/$W$5)^2+'LED Curve'!$D$16*(W227/$W$5)^1+'LED Curve'!$D$17)*$AC$5+((R$5-4)*Design!C$18)),0,         ('LED Curve'!$D$14*(W227/$W$5)^3+'LED Curve'!$D$15*(W227/$W$5)^2+'LED Curve'!$D$16*(W227/$W$5)^1+'LED Curve'!$D$17)*$AC$5))</f>
        <v>0</v>
      </c>
      <c r="AY227" s="59">
        <f>IF(AX227=0,0,IF(E227&lt;(SUM(AU227:AX227)+ ('LED Curve'!$D$14*(W227/$W$6)^3+'LED Curve'!$D$15*(W227/$W$6)^2+'LED Curve'!$D$16*(W227/$W$6)^1+'LED Curve'!$D$17)*$AC$6+((R$5-5)*Design!C$18)),0,         ('LED Curve'!$D$14*(W227/$W$6)^3+'LED Curve'!$D$15*(W227/$W$6)^2+'LED Curve'!$D$16*(W227/$W$6)^1+'LED Curve'!$D$17)*$AC$6))</f>
        <v>0</v>
      </c>
      <c r="AZ227" s="59">
        <f>IF(AY227=0,0,IF(E227&lt;(SUM(AU227:AY227)+('LED Curve'!$D$14*(W227/$Z$2)^3+'LED Curve'!$D$15*(W227/$Z$2)^2+'LED Curve'!$D$16*(W227/$Z$2)^1+'LED Curve'!$D$17)*$AE$2+((R$5-6)*Design!C$18)),0,         ('LED Curve'!$D$14*(W227/$Z$2)^3+'LED Curve'!$D$15*(W227/$Z$2)^2+'LED Curve'!$D$16*(W227/$Z$2)^1+'LED Curve'!$D$17)*$AE$2))</f>
        <v>0</v>
      </c>
      <c r="BA227" s="59">
        <f>IF(AZ227=0,0,IF(E227&lt;(SUM(AU227:AZ227)+('LED Curve'!$D$14*(W227/$Z$3)^3+'LED Curve'!$D$15*(W227/$Z$3)^2+'LED Curve'!$D$16*(W227/$Z$3)^1+'LED Curve'!$D$17)*$AE$3+((R$5-7)*Design!C$18)),0,         ('LED Curve'!$D$14*(W227/$Z$3)^3+'LED Curve'!$D$15*(W227/$Z$3)^2+'LED Curve'!$D$16*(W227/$Z$3)^1+'LED Curve'!$D$17)*$AE$3))</f>
        <v>0</v>
      </c>
      <c r="BB227" s="59">
        <f>IF(BA227=0,0,IF(E227&lt;(SUM(AU227:BA227)+('LED Curve'!$D$14*(W227/$Z$4)^3+'LED Curve'!$D$15*(W227/$Z$4)^2+'LED Curve'!$D$16*(W227/$Z$4)^1+'LED Curve'!$D$17)*$AE$4+((R$5-8)*Design!C$18)),0,         ('LED Curve'!$D$14*(W227/$Z$4)^3+'LED Curve'!$D$15*(W227/$Z$4)^2+'LED Curve'!$D$16*(W227/$Z$4)^1+'LED Curve'!$D$17)*$AE$4))</f>
        <v>0</v>
      </c>
      <c r="BC227" s="59">
        <f>IF(BB227=0,0,IF(E227&lt;(SUM(AU227:BB227)+('LED Curve'!$D$14*(W227/$Z$5)^3+'LED Curve'!$D$15*(W227/$Z$5)^2+'LED Curve'!$D$16*(W227/$Z$5)^1+'LED Curve'!$D$17)*$AE$5+((R$5-9)*Design!C$18)),0,         ('LED Curve'!$D$14*(W227/$Z$5)^3+'LED Curve'!$D$15*(W227/$Z$5)^2+'LED Curve'!$D$16*(W227/$Z$5)^1+'LED Curve'!$D$17)*$AE$5))</f>
        <v>0</v>
      </c>
      <c r="BD227" s="59">
        <f>IF(BC227=0,0,IF(E227&lt;(SUM(AU227:BC227)+('LED Curve'!$D$14*(W227/$Z$6)^3+'LED Curve'!$D$15*(W227/$Z$6)^2+'LED Curve'!$D$16*(W227/$Z$6)^1+'LED Curve'!$D$17)*$AE$6+((R$5-10)*Design!C$18)),0,         ('LED Curve'!$D$14*(W227/$Z$6)^3+'LED Curve'!$D$15*(W227/$Z$6)^2+'LED Curve'!$D$16*(W227/$Z$6)^1+'LED Curve'!$D$17)*$AE$6))</f>
        <v>0</v>
      </c>
      <c r="BE227">
        <f t="shared" si="382"/>
        <v>24.587558032710088</v>
      </c>
      <c r="BF227" s="64">
        <f t="shared" si="348"/>
        <v>126.33561599392087</v>
      </c>
      <c r="BG227" s="64">
        <f t="shared" si="349"/>
        <v>0</v>
      </c>
      <c r="BH227" s="64">
        <f t="shared" si="350"/>
        <v>0</v>
      </c>
      <c r="BI227" s="64">
        <f t="shared" si="351"/>
        <v>0</v>
      </c>
      <c r="BJ227" s="64">
        <f t="shared" si="352"/>
        <v>0</v>
      </c>
      <c r="BK227" s="64">
        <f t="shared" si="353"/>
        <v>0</v>
      </c>
      <c r="BL227" s="64">
        <f t="shared" si="354"/>
        <v>0</v>
      </c>
      <c r="BM227" s="64">
        <f t="shared" si="355"/>
        <v>0</v>
      </c>
      <c r="BN227" s="64">
        <f t="shared" si="356"/>
        <v>0</v>
      </c>
      <c r="BO227" s="64">
        <f t="shared" si="357"/>
        <v>0</v>
      </c>
      <c r="BQ227" s="67">
        <f t="shared" si="358"/>
        <v>118.874963044935</v>
      </c>
      <c r="BR227" s="67">
        <f t="shared" si="359"/>
        <v>0</v>
      </c>
      <c r="BS227" s="67">
        <f t="shared" si="360"/>
        <v>0</v>
      </c>
      <c r="BT227" s="67">
        <f t="shared" si="361"/>
        <v>0</v>
      </c>
      <c r="BU227" s="67">
        <f t="shared" si="362"/>
        <v>0</v>
      </c>
      <c r="BV227" s="67">
        <f t="shared" si="363"/>
        <v>0</v>
      </c>
      <c r="BW227" s="67">
        <f t="shared" si="364"/>
        <v>0</v>
      </c>
      <c r="BX227" s="67">
        <f t="shared" si="365"/>
        <v>0</v>
      </c>
      <c r="BY227" s="67">
        <f t="shared" si="366"/>
        <v>0</v>
      </c>
      <c r="BZ227" s="67">
        <f t="shared" si="367"/>
        <v>0</v>
      </c>
      <c r="CB227" s="70">
        <f t="shared" si="368"/>
        <v>112.14180183460434</v>
      </c>
      <c r="CC227" s="70">
        <f t="shared" si="369"/>
        <v>0</v>
      </c>
      <c r="CD227" s="70">
        <f t="shared" si="370"/>
        <v>0</v>
      </c>
      <c r="CE227" s="70">
        <f t="shared" si="371"/>
        <v>0</v>
      </c>
      <c r="CF227" s="70">
        <f t="shared" si="372"/>
        <v>0</v>
      </c>
      <c r="CG227" s="70">
        <f t="shared" si="373"/>
        <v>0</v>
      </c>
      <c r="CH227" s="70">
        <f t="shared" si="374"/>
        <v>0</v>
      </c>
      <c r="CI227" s="70">
        <f t="shared" si="375"/>
        <v>0</v>
      </c>
      <c r="CJ227" s="70">
        <f t="shared" si="376"/>
        <v>0</v>
      </c>
      <c r="CK227" s="70">
        <f t="shared" si="377"/>
        <v>0</v>
      </c>
      <c r="CL227">
        <f t="shared" si="383"/>
        <v>112.14180183460434</v>
      </c>
      <c r="CM227" s="64">
        <f t="shared" si="384"/>
        <v>126.33561599392087</v>
      </c>
      <c r="CN227" s="64">
        <f t="shared" si="385"/>
        <v>0</v>
      </c>
      <c r="CO227" s="64">
        <f t="shared" si="386"/>
        <v>0</v>
      </c>
      <c r="CP227" s="64">
        <f t="shared" si="387"/>
        <v>0</v>
      </c>
      <c r="CQ227" s="64">
        <f t="shared" si="388"/>
        <v>0</v>
      </c>
      <c r="CR227" s="64">
        <f t="shared" si="389"/>
        <v>0</v>
      </c>
      <c r="CS227" s="64">
        <f t="shared" si="390"/>
        <v>0</v>
      </c>
      <c r="CT227" s="64">
        <f t="shared" si="391"/>
        <v>0</v>
      </c>
      <c r="CU227" s="64">
        <f t="shared" si="392"/>
        <v>0</v>
      </c>
      <c r="CV227" s="64">
        <f t="shared" si="393"/>
        <v>0</v>
      </c>
      <c r="CX227" s="103">
        <f t="shared" si="394"/>
        <v>118.874963044935</v>
      </c>
      <c r="CY227" s="103">
        <f t="shared" si="395"/>
        <v>0</v>
      </c>
      <c r="CZ227" s="103">
        <f t="shared" si="396"/>
        <v>0</v>
      </c>
      <c r="DA227" s="103">
        <f t="shared" si="397"/>
        <v>0</v>
      </c>
      <c r="DB227" s="103">
        <f t="shared" si="398"/>
        <v>0</v>
      </c>
      <c r="DC227" s="103">
        <f t="shared" si="399"/>
        <v>0</v>
      </c>
      <c r="DD227" s="103">
        <f t="shared" si="400"/>
        <v>0</v>
      </c>
      <c r="DE227" s="103">
        <f t="shared" si="401"/>
        <v>0</v>
      </c>
      <c r="DF227" s="103">
        <f t="shared" si="402"/>
        <v>0</v>
      </c>
      <c r="DG227" s="103">
        <f t="shared" si="403"/>
        <v>0</v>
      </c>
      <c r="DI227" s="70">
        <f t="shared" si="404"/>
        <v>112.14180183460434</v>
      </c>
      <c r="DJ227" s="70">
        <f t="shared" si="405"/>
        <v>0</v>
      </c>
      <c r="DK227" s="70">
        <f t="shared" si="406"/>
        <v>0</v>
      </c>
      <c r="DL227" s="70">
        <f t="shared" si="407"/>
        <v>0</v>
      </c>
      <c r="DM227" s="70">
        <f t="shared" si="408"/>
        <v>0</v>
      </c>
      <c r="DN227" s="70">
        <f t="shared" si="409"/>
        <v>0</v>
      </c>
      <c r="DO227" s="70">
        <f t="shared" si="410"/>
        <v>0</v>
      </c>
      <c r="DP227" s="70">
        <f t="shared" si="411"/>
        <v>0</v>
      </c>
      <c r="DQ227" s="70">
        <f t="shared" si="412"/>
        <v>0</v>
      </c>
      <c r="DR227" s="70">
        <f t="shared" si="413"/>
        <v>0</v>
      </c>
      <c r="DT227">
        <f t="shared" si="414"/>
        <v>8.9191442907273721</v>
      </c>
      <c r="DU227">
        <f t="shared" si="415"/>
        <v>9.3434150635657662</v>
      </c>
      <c r="DV227">
        <f t="shared" si="416"/>
        <v>9.7113170877622021</v>
      </c>
      <c r="DX227">
        <f t="shared" si="417"/>
        <v>1.8608463533852406</v>
      </c>
      <c r="DY227">
        <f t="shared" si="418"/>
        <v>1.8726665660185593</v>
      </c>
      <c r="DZ227">
        <f t="shared" si="419"/>
        <v>1.8874828692626764</v>
      </c>
      <c r="EB227">
        <f t="shared" si="420"/>
        <v>3.1509915871113998</v>
      </c>
      <c r="EC227">
        <f t="shared" si="421"/>
        <v>0</v>
      </c>
      <c r="ED227">
        <f t="shared" si="422"/>
        <v>0</v>
      </c>
      <c r="EE227">
        <f t="shared" si="423"/>
        <v>0</v>
      </c>
      <c r="EF227">
        <f t="shared" si="424"/>
        <v>0</v>
      </c>
      <c r="EG227">
        <f t="shared" si="425"/>
        <v>0</v>
      </c>
      <c r="EH227">
        <f t="shared" si="426"/>
        <v>0</v>
      </c>
      <c r="EI227">
        <f t="shared" si="427"/>
        <v>0</v>
      </c>
      <c r="EJ227">
        <f t="shared" si="428"/>
        <v>0</v>
      </c>
      <c r="EK227">
        <f t="shared" si="429"/>
        <v>0</v>
      </c>
      <c r="EM227">
        <f t="shared" si="430"/>
        <v>2.9429790106243776</v>
      </c>
      <c r="EN227">
        <f t="shared" si="431"/>
        <v>0</v>
      </c>
      <c r="EO227">
        <f t="shared" si="432"/>
        <v>0</v>
      </c>
      <c r="EP227">
        <f t="shared" si="433"/>
        <v>0</v>
      </c>
      <c r="EQ227">
        <f t="shared" si="434"/>
        <v>0</v>
      </c>
      <c r="ER227">
        <f t="shared" si="435"/>
        <v>0</v>
      </c>
      <c r="ES227">
        <f t="shared" si="436"/>
        <v>0</v>
      </c>
      <c r="ET227">
        <f t="shared" si="437"/>
        <v>0</v>
      </c>
      <c r="EU227">
        <f t="shared" si="438"/>
        <v>0</v>
      </c>
      <c r="EV227">
        <f t="shared" si="439"/>
        <v>0</v>
      </c>
      <c r="EX227">
        <f t="shared" si="440"/>
        <v>2.7572930605010089</v>
      </c>
      <c r="EY227">
        <f t="shared" si="441"/>
        <v>0</v>
      </c>
      <c r="EZ227">
        <f t="shared" si="442"/>
        <v>0</v>
      </c>
      <c r="FA227">
        <f t="shared" si="443"/>
        <v>0</v>
      </c>
      <c r="FB227">
        <f t="shared" si="444"/>
        <v>0</v>
      </c>
      <c r="FC227">
        <f t="shared" si="445"/>
        <v>0</v>
      </c>
      <c r="FD227">
        <f t="shared" si="446"/>
        <v>0</v>
      </c>
      <c r="FE227">
        <f t="shared" si="447"/>
        <v>0</v>
      </c>
      <c r="FF227">
        <f t="shared" si="448"/>
        <v>0</v>
      </c>
      <c r="FG227">
        <f t="shared" si="449"/>
        <v>0</v>
      </c>
      <c r="FJ227">
        <f>IF($W$2=0,0,IF(BF227&lt;=0,0,('LED Curve'!$D$19*(BF227/$W$2)^3+'LED Curve'!$D$20*(BF227/$W$2)^2+'LED Curve'!$D$21*(BF227/$W$2)^1+'LED Curve'!$D$22)*$AC$2*$W$2))</f>
        <v>496.67483259338837</v>
      </c>
      <c r="FK227">
        <f>IF($W$3=0,0,IF(BG227&lt;=0,0,('LED Curve'!$D$19*(BG227/$W$3)^3+'LED Curve'!$D$20*(BG227/$W$3)^2+'LED Curve'!$D$21*(BG227/$W$3)^1+'LED Curve'!$D$22)*$AC$3*$W$3))</f>
        <v>0</v>
      </c>
      <c r="FL227">
        <f>IF($W$4=0,0,IF(BH227&lt;=0,0,('LED Curve'!$D$19*(BH227/$W$4)^3+'LED Curve'!$D$20*(BH227/$W$4)^2+'LED Curve'!$D$21*(BH227/$W$4)^1+'LED Curve'!$D$22)*$AC$4*$W$4))</f>
        <v>0</v>
      </c>
      <c r="FM227">
        <f>IF($W$5=0,0,IF(BI227&lt;=0,0,('LED Curve'!$D$19*(BI227/$W$5)^3+'LED Curve'!$D$20*(BI227/$W$5)^2+'LED Curve'!$D$21*(BI227/$W$5)^1+'LED Curve'!$D$22)*$AC$5*$W$5))</f>
        <v>0</v>
      </c>
      <c r="FN227">
        <f>IF($W$6=0,0,IF(BJ227&lt;=0,0,('LED Curve'!$D$19*(BJ227/$W$6)^3+'LED Curve'!$D$20*(BJ227/$W$6)^2+'LED Curve'!$D$21*(BJ227/$W$6)^1+'LED Curve'!$D$22)*$AC$6*$W$6))</f>
        <v>0</v>
      </c>
      <c r="FO227">
        <f>IF($Z$2=0,0,IF(BK227&lt;=0,0,('LED Curve'!$D$19*(BK227/$Z$2)^3+'LED Curve'!$D$20*(BK227/$Z$2)^2+'LED Curve'!$D$21*(BK227/$Z$2)^1+'LED Curve'!$D$22)*$AE$2*$Z$2))</f>
        <v>0</v>
      </c>
      <c r="FP227">
        <f>IF($Z$3=0,0,IF(BL227&lt;=0,0,('LED Curve'!$D$19*(BL227/$Z$3)^3+'LED Curve'!$D$20*(BL227/$Z$3)^2+'LED Curve'!$D$21*(BL227/$Z$3)^1+'LED Curve'!$D$22)*$AE$3*$Z$3))</f>
        <v>0</v>
      </c>
      <c r="FQ227">
        <f>IF($Z$4=0,0,IF(BM227&lt;=0,0,('LED Curve'!$D$19*(BM227/$Z$4)^3+'LED Curve'!$D$20*(BM227/$Z$4)^2+'LED Curve'!$D$21*(BM227/$Z$4)^1+'LED Curve'!$D$22)*$AE$4*$Z$4))</f>
        <v>0</v>
      </c>
      <c r="FR227">
        <f>IF($Z$5=0,0,IF(BN227&lt;=0,0,('LED Curve'!$D$19*(BN227/$Z$5)^3+'LED Curve'!$D$20*(BN227/$Z$5)^2+'LED Curve'!$D$21*(BN227/$Z$5)^1+'LED Curve'!$D$22)*$AE$5*$Z$5))</f>
        <v>0</v>
      </c>
      <c r="FS227">
        <f>IF($Z$6=0,0,IF(BO227&lt;=0,0,('LED Curve'!$D$19*(BO227/$Z$6)^3+'LED Curve'!$D$20*(BO227/$Z$6)^2+'LED Curve'!$D$21*(BO227/$Z$6)^1+'LED Curve'!$D$22)*$AE$6*$Z$6))</f>
        <v>0</v>
      </c>
      <c r="FU227">
        <f>IF($W$2=0,0,IF(BQ227&lt;=0,0,('LED Curve'!$D$19*(BQ227/$W$2)^3+'LED Curve'!$D$20*(BQ227/$W$2)^2+'LED Curve'!$D$21*(BQ227/$W$2)^1+'LED Curve'!$D$22)*$AC$2*$W$2))</f>
        <v>470.53430868815957</v>
      </c>
      <c r="FV227">
        <f>IF($W$3=0,0,IF(BR227&lt;=0,0,('LED Curve'!$D$19*(BR227/$W$3)^3+'LED Curve'!$D$20*(BR227/$W$3)^2+'LED Curve'!$D$21*(BR227/$W$3)^1+'LED Curve'!$D$22)*$AC$3*$W$3))</f>
        <v>0</v>
      </c>
      <c r="FW227">
        <f>IF($W$4=0,0,IF(BS227&lt;=0,0,('LED Curve'!$D$19*(BS227/$W$4)^3+'LED Curve'!$D$20*(BS227/$W$4)^2+'LED Curve'!$D$21*(BS227/$W$4)^1+'LED Curve'!$D$22)*$AC$4*$W$4))</f>
        <v>0</v>
      </c>
      <c r="FX227">
        <f>IF($W$5=0,0,IF(BT227&lt;=0,0,('LED Curve'!$D$19*(BT227/$W$5)^3+'LED Curve'!$D$20*(BT227/$W$5)^2+'LED Curve'!$D$21*(BT227/$W$5)^1+'LED Curve'!$D$22)*$AC$5*$W$5))</f>
        <v>0</v>
      </c>
      <c r="FY227">
        <f>IF($W$6=0,0,IF(BU227&lt;=0,0,('LED Curve'!$D$19*(BU227/$W$6)^3+'LED Curve'!$D$20*(BU227/$W$6)^2+'LED Curve'!$D$21*(BU227/$W$6)^1+'LED Curve'!$D$22)*$AC$6*$W$6))</f>
        <v>0</v>
      </c>
      <c r="FZ227">
        <f>IF($Z$2=0,0,IF(BV227&lt;=0,0,('LED Curve'!$D$19*(BV227/$Z$2)^3+'LED Curve'!$D$20*(BV227/$Z$2)^2+'LED Curve'!$D$21*(BV227/$Z$2)^1+'LED Curve'!$D$22)*$AE$2*$Z$2))</f>
        <v>0</v>
      </c>
      <c r="GA227">
        <f>IF($Z$3=0,0,IF(BW227&lt;=0,0,('LED Curve'!$D$19*(BW227/$Z$3)^3+'LED Curve'!$D$20*(BW227/$Z$3)^2+'LED Curve'!$D$21*(BW227/$Z$3)^1+'LED Curve'!$D$22)*$AE$3*$Z$3))</f>
        <v>0</v>
      </c>
      <c r="GB227">
        <f>IF($Z$4=0,0,IF(BX227&lt;=0,0,('LED Curve'!$D$19*(BX227/$Z$4)^3+'LED Curve'!$D$20*(BX227/$Z$4)^2+'LED Curve'!$D$21*(BX227/$Z$4)^1+'LED Curve'!$D$22)*$AE$4*$Z$4))</f>
        <v>0</v>
      </c>
      <c r="GC227">
        <f>IF($Z$5=0,0,IF(BY227&lt;=0,0,('LED Curve'!$D$19*(BY227/$Z$5)^3+'LED Curve'!$D$20*(BY227/$Z$5)^2+'LED Curve'!$D$21*(BY227/$Z$5)^1+'LED Curve'!$D$22)*$AE$5*$Z$5))</f>
        <v>0</v>
      </c>
      <c r="GD227">
        <f>IF($Z$6=0,0,IF(BZ227&lt;=0,0,('LED Curve'!$D$19*(BZ227/$Z$6)^3+'LED Curve'!$D$20*(BZ227/$Z$6)^2+'LED Curve'!$D$21*(BZ227/$Z$6)^1+'LED Curve'!$D$22)*$AE$6*$Z$6))</f>
        <v>0</v>
      </c>
      <c r="GF227">
        <f>IF($W$2=0,0,IF(CB227&lt;=0,0,('LED Curve'!$D$19*(CB227/$W$2)^3+'LED Curve'!$D$20*(CB227/$W$2)^2+'LED Curve'!$D$21*(CB227/$W$2)^1+'LED Curve'!$D$22)*$AC$2*$W$2))</f>
        <v>446.51089836819062</v>
      </c>
      <c r="GG227">
        <f>IF($W$3=0,0,IF(CC227&lt;=0,0,('LED Curve'!$D$19*(CC227/$W$3)^3+'LED Curve'!$D$20*(CC227/$W$3)^2+'LED Curve'!$D$21*(CC227/$W$3)^1+'LED Curve'!$D$22)*$AC$3*$W$3))</f>
        <v>0</v>
      </c>
      <c r="GH227">
        <f>IF($W$4=0,0,IF(CD227&lt;=0,0,('LED Curve'!$D$19*(CD227/$W$4)^3+'LED Curve'!$D$20*(CD227/$W$4)^2+'LED Curve'!$D$21*(CD227/$W$4)^1+'LED Curve'!$D$22)*$AC$4*$W$4))</f>
        <v>0</v>
      </c>
      <c r="GI227">
        <f>IF($W$5=0,0,IF(CE227&lt;=0,0,('LED Curve'!$D$19*(CE227/$W$5)^3+'LED Curve'!$D$20*(CE227/$W$5)^2+'LED Curve'!$D$21*(CE227/$W$5)^1+'LED Curve'!$D$22)*$AC$5*$W$5))</f>
        <v>0</v>
      </c>
      <c r="GJ227">
        <f>IF($W$6=0,0,IF(CF227&lt;=0,0,('LED Curve'!$D$19*(CF227/$W$6)^3+'LED Curve'!$D$20*(CF227/$W$6)^2+'LED Curve'!$D$21*(CF227/$W$6)^1+'LED Curve'!$D$22)*$AC$6*$W$6))</f>
        <v>0</v>
      </c>
      <c r="GK227">
        <f>IF($Z$2=0,0,IF(CG227&lt;=0,0,('LED Curve'!$D$19*(CG227/$Z$2)^3+'LED Curve'!$D$20*(CG227/$Z$2)^2+'LED Curve'!$D$21*(CG227/$Z$2)^1+'LED Curve'!$D$22)*$AE$2*$Z$2))</f>
        <v>0</v>
      </c>
      <c r="GL227">
        <f>IF($Z$3=0,0,IF(CH227&lt;=0,0,('LED Curve'!$D$19*(CH227/$Z$3)^3+'LED Curve'!$D$20*(CH227/$Z$3)^2+'LED Curve'!$D$21*(CH227/$Z$3)^1+'LED Curve'!$D$22)*$AE$3*$Z$3))</f>
        <v>0</v>
      </c>
      <c r="GM227">
        <f>IF($Z$4=0,0,IF(CI227&lt;=0,0,('LED Curve'!$D$19*(CI227/$Z$4)^3+'LED Curve'!$D$20*(CI227/$Z$4)^2+'LED Curve'!$D$21*(CI227/$Z$4)^1+'LED Curve'!$D$22)*$AE$4*$Z$4))</f>
        <v>0</v>
      </c>
      <c r="GN227">
        <f>IF($Z$5=0,0,IF(CJ227&lt;=0,0,('LED Curve'!$D$19*(CJ227/$Z$5)^3+'LED Curve'!$D$20*(CJ227/$Z$5)^2+'LED Curve'!$D$21*(CJ227/$Z$5)^1+'LED Curve'!$D$22)*$AE$5*$Z$5))</f>
        <v>0</v>
      </c>
      <c r="GO227">
        <f>IF($Z$6=0,0,IF(CK227&lt;=0,0,('LED Curve'!$D$19*(CK227/$Z$6)^3+'LED Curve'!$D$20*(CK227/$Z$6)^2+'LED Curve'!$D$21*(CK227/$Z$6)^1+'LED Curve'!$D$22)*$AE$6*$Z$6))</f>
        <v>0</v>
      </c>
      <c r="GQ227">
        <f t="shared" si="450"/>
        <v>496.67483259338837</v>
      </c>
      <c r="GR227">
        <f t="shared" si="378"/>
        <v>0</v>
      </c>
      <c r="GS227">
        <f t="shared" si="451"/>
        <v>470.53430868815957</v>
      </c>
      <c r="GT227">
        <f t="shared" si="379"/>
        <v>0</v>
      </c>
      <c r="GU227">
        <f t="shared" si="452"/>
        <v>446.51089836819062</v>
      </c>
      <c r="GV227">
        <f t="shared" si="380"/>
        <v>0</v>
      </c>
    </row>
    <row r="228" spans="1:204" ht="16.899999999999999">
      <c r="A228">
        <v>217</v>
      </c>
      <c r="B228">
        <f t="shared" si="341"/>
        <v>7.0638020833333334E-3</v>
      </c>
      <c r="C228" s="50">
        <f t="shared" si="342"/>
        <v>68.940409831776336</v>
      </c>
      <c r="D228" s="50">
        <f t="shared" si="343"/>
        <v>76.75601092419592</v>
      </c>
      <c r="E228" s="50">
        <f t="shared" si="344"/>
        <v>84.571612016615518</v>
      </c>
      <c r="G228" s="52">
        <f t="shared" si="345"/>
        <v>1.0942922195520053</v>
      </c>
      <c r="H228" s="52">
        <f t="shared" si="346"/>
        <v>1.2183493797491416</v>
      </c>
      <c r="I228" s="52">
        <f t="shared" si="347"/>
        <v>1.3424065399462779</v>
      </c>
      <c r="J228" s="52">
        <f>IF(C228&lt;Calculation!D$19,0,G228)</f>
        <v>1.0942922195520053</v>
      </c>
      <c r="K228" s="52">
        <f>IF(D228&lt;Calculation!D$19,0,H228)</f>
        <v>1.2183493797491416</v>
      </c>
      <c r="L228" s="52">
        <f>IF(E228&lt;Calculation!D$19,0,I228)</f>
        <v>1.3424065399462779</v>
      </c>
      <c r="M228" s="52">
        <f>IF(IF(C228&lt;Calculation!D$19,0,C228*(R$3/(R$2+R$3)))&gt;0,$H$2*SIN(2*PI()*$E$2*B228)+$H$5,0)</f>
        <v>1.1106967140433781</v>
      </c>
      <c r="N228" s="52">
        <f>IF(IF(D228&lt;Calculation!D$19,0,D228*(R$3/(R$2+R$3)))&gt;0,$J$2*SIN(2*PI()*$E$2*B228)+$J$5,0)</f>
        <v>1.0406259675134042</v>
      </c>
      <c r="O228" s="52">
        <f>IF(IF(E228&lt;Calculation!D$19,0,E228*(R$3/(R$2+R$3)))&gt;0,$L$2*SIN(2*PI()*$E$2*B228)+$L$5,0)</f>
        <v>0.97710264663132707</v>
      </c>
      <c r="Q228" s="55">
        <f>(M228/Design!C$43)*10^3</f>
        <v>123.41074600481979</v>
      </c>
      <c r="R228" s="55">
        <f>(N228/Design!C$43)*10^3</f>
        <v>115.62510750148935</v>
      </c>
      <c r="S228" s="55">
        <f>(O228/Design!C$43)*10^3</f>
        <v>108.56696073681411</v>
      </c>
      <c r="U228" s="55">
        <f>(($H$2*SIN(2*PI()*$E$2*B228)+$H$5)/Design!C$43)*10^3</f>
        <v>123.41074600481979</v>
      </c>
      <c r="V228" s="55">
        <f>(($J$2*SIN(2*PI()*$E$2*B228)+$J$5)/Design!C$43)*10^3</f>
        <v>115.62510750148935</v>
      </c>
      <c r="W228" s="55">
        <f>(($L$2*SIN(2*PI()*$E$2*B228)+$L$5)/Design!C$43)*10^3</f>
        <v>108.56696073681411</v>
      </c>
      <c r="Y228" s="99">
        <f>IF(C228&lt;('LED Curve'!$D$14*(U228/$W$2)^3+'LED Curve'!$D$15*(U228/$W$2)^2+'LED Curve'!$D$16*(U228/$W$2)^1+'LED Curve'!$D$17)*$AC$2+((R$5-1)*Design!C$18),0,         ('LED Curve'!$D$14*(U228/$W$2)^3+'LED Curve'!$D$15*(U228/$W$2)^2+'LED Curve'!$D$16*(U228/$W$2)^1+'LED Curve'!$D$17)*$AC$2)</f>
        <v>24.86953592753931</v>
      </c>
      <c r="Z228" s="99">
        <f>IF(Y228=0,0,IF(C228&lt;Y228+('LED Curve'!$D$14*(U228/$W$3)^3+'LED Curve'!$D$15*(U228/$W$3)^2+'LED Curve'!$D$16*(U228/$W$3)^1+'LED Curve'!$D$17)*$AC$3+((R$5-2)*Design!C$18),0,         ('LED Curve'!$D$14*(U228/$W$3)^3+'LED Curve'!$D$15*(U228/$W$3)^2+'LED Curve'!$D$16*(U228/$W$3)^1+'LED Curve'!$D$17)*$AC$3))</f>
        <v>0</v>
      </c>
      <c r="AA228" s="99">
        <f>IF(Z228=0,0,IF(C228&lt;(SUM(Y228:Z228)+('LED Curve'!$D$14*(U228/$W$4)^3+'LED Curve'!$D$15*(U228/$W$4)^2+'LED Curve'!$D$16*(U228/$W$4)^1+'LED Curve'!$D$17)*$AC$4+((R$5-3)*Design!C$18)),0,         ('LED Curve'!$D$14*(U228/$W$4)^3+'LED Curve'!$D$15*(U228/$W$4)^2+'LED Curve'!$D$16*(U228/$W$4)^1+'LED Curve'!$D$17)*$AC$4))</f>
        <v>0</v>
      </c>
      <c r="AB228" s="99">
        <f>IF(AA228=0,0,IF(C228&lt;(SUM(Y228:AA228)+('LED Curve'!$D$14*(U228/$W$5)^3+'LED Curve'!$D$15*(U228/$W$5)^2+'LED Curve'!$D$16*(U228/$W$5)^1+'LED Curve'!$D$17)*$AC$5+((R$5-4)*Design!C$18)),0,         ('LED Curve'!$D$14*(U228/$W$5)^3+'LED Curve'!$D$15*(U228/$W$5)^2+'LED Curve'!$D$16*(U228/$W$5)^1+'LED Curve'!$D$17)*$AC$5))</f>
        <v>0</v>
      </c>
      <c r="AC228" s="99">
        <f>IF(AB228=0,0,IF(C228&lt;(SUM(Y228:AB228)+ ('LED Curve'!$D$14*(U228/$W$6)^3+'LED Curve'!$D$15*(U228/$W$6)^2+'LED Curve'!$D$16*(U228/$W$6)^1+'LED Curve'!$D$17)*$AC$6+((R$5-5)*Design!C$18)),0,         ('LED Curve'!$D$14*(U228/$W$6)^3+'LED Curve'!$D$15*(U228/$W$6)^2+'LED Curve'!$D$16*(U228/$W$6)^1+'LED Curve'!$D$17)*$AC$6))</f>
        <v>0</v>
      </c>
      <c r="AD228" s="99">
        <f>IF(AC228=0,0,IF(C228&lt;(SUM(Y228:AC228)+('LED Curve'!$D$14*(U228/$Z$2)^3+'LED Curve'!$D$15*(U228/$Z$2)^2+'LED Curve'!$D$16*(U228/$Z$2)^1+'LED Curve'!$D$17)*$AE$2+((R$5-6)*Design!C$18)),0,         ('LED Curve'!$D$14*(U228/$Z$2)^3+'LED Curve'!$D$15*(U228/$Z$2)^2+'LED Curve'!$D$16*(U228/$Z$2)^1+'LED Curve'!$D$17)*$AE$2))</f>
        <v>0</v>
      </c>
      <c r="AE228" s="99">
        <f>IF(AD228=0,0,IF(C228&lt;(SUM(Y228:AD228)+('LED Curve'!$D$14*(U228/$Z$3)^3+'LED Curve'!$D$15*(U228/$Z$3)^2+'LED Curve'!$D$16*(U228/$Z$3)^1+'LED Curve'!$D$17)*$AE$3+((R$5-7)*Design!C$18)),0,         ('LED Curve'!$D$14*(U228/$Z$3)^3+'LED Curve'!$D$15*(U228/$Z$3)^2+'LED Curve'!$D$16*(U228/$Z$3)^1+'LED Curve'!$D$17)*$AE$3))</f>
        <v>0</v>
      </c>
      <c r="AF228" s="99">
        <f>IF(AE228=0,0,IF(C228&lt;(SUM(Y228:AE228)+('LED Curve'!$D$14*(U228/$Z$4)^3+'LED Curve'!$D$15*(U228/$Z$4)^2+'LED Curve'!$D$16*(U228/$Z$4)^1+'LED Curve'!$D$17)*$AE$4+((R$5-8)*Design!C$18)),0,         ('LED Curve'!$D$14*(U228/$Z$4)^3+'LED Curve'!$D$15*(U228/$Z$4)^2+'LED Curve'!$D$16*(U228/$Z$4)^1+'LED Curve'!$D$17)*$AE$4))</f>
        <v>0</v>
      </c>
      <c r="AG228" s="99">
        <f>IF(AF228=0,0,IF(C228&lt;(SUM(Y228:AF228)+('LED Curve'!$D$14*(U228/$Z$5)^3+'LED Curve'!$D$15*(U228/$Z$5)^2+'LED Curve'!$D$16*(U228/$Z$5)^1+'LED Curve'!$D$17)*$AE$5+((R$5-9)*Design!C$18)),0,         ('LED Curve'!$D$14*(U228/$Z$5)^3+'LED Curve'!$D$15*(U228/$Z$5)^2+'LED Curve'!$D$16*(U228/$Z$5)^1+'LED Curve'!$D$17)*$AE$5))</f>
        <v>0</v>
      </c>
      <c r="AH228" s="99">
        <f>IF(AG228=0,0,IF(C228&lt;(SUM(Y228:AG228)+('LED Curve'!$D$14*(U228/$Z$6)^3+'LED Curve'!$D$15*(U228/$Z$6)^2+'LED Curve'!$D$16*(U228/$Z$6)^1+'LED Curve'!$D$17)*$AE$6+((R$5-10)*Design!C$18)),0,         ('LED Curve'!$D$14*(U228/$Z$6)^3+'LED Curve'!$D$15*(U228/$Z$6)^2+'LED Curve'!$D$16*(U228/$Z$6)^1+'LED Curve'!$D$17)*$AE$6))</f>
        <v>0</v>
      </c>
      <c r="AI228">
        <f t="shared" si="381"/>
        <v>24.86953592753931</v>
      </c>
      <c r="AJ228" s="57">
        <f>IF(D228&lt;('LED Curve'!$D$14*(V228/$W$2)^3+'LED Curve'!$D$15*(V228/$W$2)^2+'LED Curve'!$D$16*(V228/$W$2)^1+'LED Curve'!$D$17)*$AC$2+((R$5-1)*Design!C$18),0,         ('LED Curve'!$D$14*(V228/$W$2)^3+'LED Curve'!$D$15*(V228/$W$2)^2+'LED Curve'!$D$16*(V228/$W$2)^1+'LED Curve'!$D$17)*$AC$2)</f>
        <v>24.675487135392654</v>
      </c>
      <c r="AK228" s="57">
        <f>IF(AJ228=0,0,IF(D228&lt;AJ228+('LED Curve'!$D$14*(V228/$W$3)^3+'LED Curve'!$D$15*(V228/$W$3)^2+'LED Curve'!$D$16*(V228/$W$3)^1+'LED Curve'!$D$17)*$AC$3+((R$5-1)*Design!C$18),0,         ('LED Curve'!$D$14*(V228/$W$3)^3+'LED Curve'!$D$15*(V228/$W$3)^2+'LED Curve'!$D$16*(V228/$W$3)^1+'LED Curve'!$D$17)*$AC$3))</f>
        <v>0</v>
      </c>
      <c r="AL228" s="57">
        <f>IF(AK228=0,0,IF(D228&lt;(SUM(AJ228:AK228)+('LED Curve'!$D$14*(V228/$W$4)^3+'LED Curve'!$D$15*(V228/$W$4)^2+'LED Curve'!$D$16*(V228/$W$4)^1+'LED Curve'!$D$17)*$AC$4+((R$5-1)*Design!C$18)),0,         ('LED Curve'!$D$14*(V228/$W$4)^3+'LED Curve'!$D$15*(V228/$W$4)^2+'LED Curve'!$D$16*(V228/$W$4)^1+'LED Curve'!$D$17)*$AC$4))</f>
        <v>0</v>
      </c>
      <c r="AM228" s="57">
        <f>IF(AL228=0,0,IF(D228&lt;(SUM(AJ228:AL228)+('LED Curve'!$D$14*(V228/$W$5)^3+'LED Curve'!$D$15*(V228/$W$5)^2+'LED Curve'!$D$16*(V228/$W$5)^1+'LED Curve'!$D$17)*$AC$5+((R$5-1)*Design!C$18)),0,         ('LED Curve'!$D$14*(V228/$W$5)^3+'LED Curve'!$D$15*(V228/$W$5)^2+'LED Curve'!$D$16*(V228/$W$5)^1+'LED Curve'!$D$17)*$AC$5))</f>
        <v>0</v>
      </c>
      <c r="AN228" s="57">
        <f>IF(AM228=0,0,IF(D228&lt;(SUM(AJ228:AM228)+ ('LED Curve'!$D$14*(V228/$W$6)^3+'LED Curve'!$D$15*(V228/$W$6)^2+'LED Curve'!$D$16*(V228/$W$6)^1+'LED Curve'!$D$17)*$AC$6+((R$5-1)*Design!C$18)),0,         ('LED Curve'!$D$14*(V228/$W$6)^3+'LED Curve'!$D$15*(V228/$W$6)^2+'LED Curve'!$D$16*(V228/$W$6)^1+'LED Curve'!$D$17)*$AC$6))</f>
        <v>0</v>
      </c>
      <c r="AO228" s="57">
        <f>IF(AN228=0,0,IF(D228&lt;(SUM(AJ228:AN228)+('LED Curve'!$D$14*(V228/$Z$2)^3+'LED Curve'!$D$15*(V228/$Z$2)^2+'LED Curve'!$D$16*(V228/$Z$2)^1+'LED Curve'!$D$17)*$AE$2+((R$5-1)*Design!C$18)),0,         ('LED Curve'!$D$14*(V228/$Z$2)^3+'LED Curve'!$D$15*(V228/$Z$2)^2+'LED Curve'!$D$16*(V228/$Z$2)^1+'LED Curve'!$D$17)*$AE$2))</f>
        <v>0</v>
      </c>
      <c r="AP228" s="57">
        <f>IF(AO228=0,0,IF(D228&lt;(SUM(AJ228:AO228)+('LED Curve'!$D$14*(V228/$Z$3)^3+'LED Curve'!$D$15*(V228/$Z$3)^2+'LED Curve'!$D$16*(V228/$Z$3)^1+'LED Curve'!$D$17)*$AE$3+((R$5-1)*Design!C$18)),0,         ('LED Curve'!$D$14*(V228/$Z$3)^3+'LED Curve'!$D$15*(V228/$Z$3)^2+'LED Curve'!$D$16*(V228/$Z$3)^1+'LED Curve'!$D$17)*$AE$3))</f>
        <v>0</v>
      </c>
      <c r="AQ228" s="57">
        <f>IF(AP228=0,0,IF(D228&lt;(SUM(AJ228:AP228)+('LED Curve'!$D$14*(V228/$Z$4)^3+'LED Curve'!$D$15*(V228/$Z$4)^2+'LED Curve'!$D$16*(V228/$Z$4)^1+'LED Curve'!$D$17)*$AE$4+((R$5-1)*Design!C$18)),0,         ('LED Curve'!$D$14*(V228/$Z$4)^3+'LED Curve'!$D$15*(V228/$Z$4)^2+'LED Curve'!$D$16*(V228/$Z$4)^1+'LED Curve'!$D$17)*$AE$4))</f>
        <v>0</v>
      </c>
      <c r="AR228" s="57">
        <f>IF(AQ228=0,0,IF(D228&lt;(SUM(AJ228:AQ228)+('LED Curve'!$D$14*(V228/$Z$5)^3+'LED Curve'!$D$15*(V228/$Z$5)^2+'LED Curve'!$D$16*(V228/$Z$5)^1+'LED Curve'!$D$17)*$AE$5+((R$5-1)*Design!C$18)),0,         ('LED Curve'!$D$14*(V228/$Z$5)^3+'LED Curve'!$D$15*(V228/$Z$5)^2+'LED Curve'!$D$16*(V228/$Z$5)^1+'LED Curve'!$D$17)*$AE$5))</f>
        <v>0</v>
      </c>
      <c r="AS228" s="57">
        <f>IF(AR228=0,0,IF(D228&lt;(SUM(AJ228:AR228)+('LED Curve'!$D$14*(V228/$Z$6)^3+'LED Curve'!$D$15*(V228/$Z$6)^2+'LED Curve'!$D$16*(V228/$Z$6)^1+'LED Curve'!$D$17)*$AE$6+((R$5-1)*Design!C$18)),0,         ('LED Curve'!$D$14*(V228/$Z$6)^3+'LED Curve'!$D$15*(V228/$Z$6)^2+'LED Curve'!$D$16*(V228/$Z$6)^1+'LED Curve'!$D$17)*$AE$6))</f>
        <v>0</v>
      </c>
      <c r="AU228" s="59">
        <f>IF(E228&lt;('LED Curve'!$D$14*(W228/$W$2)^3+'LED Curve'!$D$15*(W228/$W$2)^2+'LED Curve'!$D$16*(W228/$W$2)^1+'LED Curve'!$D$17)*$AC$2+((R$5-1)*Design!C$18),0,         ('LED Curve'!$D$14*(W228/$W$2)^3+'LED Curve'!$D$15*(W228/$W$2)^2+'LED Curve'!$D$16*(W228/$W$2)^1+'LED Curve'!$D$17)*$AC$2)</f>
        <v>24.496699063618305</v>
      </c>
      <c r="AV228" s="59">
        <f>IF(AU228=0,0,IF(E228&lt;AU228+('LED Curve'!$D$14*(W228/$W$3)^3+'LED Curve'!$D$15*(W228/$W$3)^2+'LED Curve'!$D$16*(W228/$W$3)^1+'LED Curve'!$D$17)*$AC$3+((R$5-2)*Design!C$18),0,         ('LED Curve'!$D$14*(W228/$W$3)^3+'LED Curve'!$D$15*(W228/$W$3)^2+'LED Curve'!$D$16*(W228/$W$3)^1+'LED Curve'!$D$17)*$AC$3))</f>
        <v>0</v>
      </c>
      <c r="AW228" s="59">
        <f>IF(AV228=0,0,IF(E228&lt;(SUM(AU228:AV228)+('LED Curve'!$D$14*(W228/$W$4)^3+'LED Curve'!$D$15*(W228/$W$4)^2+'LED Curve'!$D$16*(W228/$W$4)^1+'LED Curve'!$D$17)*$AC$4+((R$5-3)*Design!C$18)),0,         ('LED Curve'!$D$14*(W228/$W$4)^3+'LED Curve'!$D$15*(W228/$W$4)^2+'LED Curve'!$D$16*(W228/$W$4)^1+'LED Curve'!$D$17)*$AC$4))</f>
        <v>0</v>
      </c>
      <c r="AX228" s="59">
        <f>IF(AW228=0,0,IF(E228&lt;(SUM(AU228:AW228)+('LED Curve'!$D$14*(W228/$W$5)^3+'LED Curve'!$D$15*(W228/$W$5)^2+'LED Curve'!$D$16*(W228/$W$5)^1+'LED Curve'!$D$17)*$AC$5+((R$5-4)*Design!C$18)),0,         ('LED Curve'!$D$14*(W228/$W$5)^3+'LED Curve'!$D$15*(W228/$W$5)^2+'LED Curve'!$D$16*(W228/$W$5)^1+'LED Curve'!$D$17)*$AC$5))</f>
        <v>0</v>
      </c>
      <c r="AY228" s="59">
        <f>IF(AX228=0,0,IF(E228&lt;(SUM(AU228:AX228)+ ('LED Curve'!$D$14*(W228/$W$6)^3+'LED Curve'!$D$15*(W228/$W$6)^2+'LED Curve'!$D$16*(W228/$W$6)^1+'LED Curve'!$D$17)*$AC$6+((R$5-5)*Design!C$18)),0,         ('LED Curve'!$D$14*(W228/$W$6)^3+'LED Curve'!$D$15*(W228/$W$6)^2+'LED Curve'!$D$16*(W228/$W$6)^1+'LED Curve'!$D$17)*$AC$6))</f>
        <v>0</v>
      </c>
      <c r="AZ228" s="59">
        <f>IF(AY228=0,0,IF(E228&lt;(SUM(AU228:AY228)+('LED Curve'!$D$14*(W228/$Z$2)^3+'LED Curve'!$D$15*(W228/$Z$2)^2+'LED Curve'!$D$16*(W228/$Z$2)^1+'LED Curve'!$D$17)*$AE$2+((R$5-6)*Design!C$18)),0,         ('LED Curve'!$D$14*(W228/$Z$2)^3+'LED Curve'!$D$15*(W228/$Z$2)^2+'LED Curve'!$D$16*(W228/$Z$2)^1+'LED Curve'!$D$17)*$AE$2))</f>
        <v>0</v>
      </c>
      <c r="BA228" s="59">
        <f>IF(AZ228=0,0,IF(E228&lt;(SUM(AU228:AZ228)+('LED Curve'!$D$14*(W228/$Z$3)^3+'LED Curve'!$D$15*(W228/$Z$3)^2+'LED Curve'!$D$16*(W228/$Z$3)^1+'LED Curve'!$D$17)*$AE$3+((R$5-7)*Design!C$18)),0,         ('LED Curve'!$D$14*(W228/$Z$3)^3+'LED Curve'!$D$15*(W228/$Z$3)^2+'LED Curve'!$D$16*(W228/$Z$3)^1+'LED Curve'!$D$17)*$AE$3))</f>
        <v>0</v>
      </c>
      <c r="BB228" s="59">
        <f>IF(BA228=0,0,IF(E228&lt;(SUM(AU228:BA228)+('LED Curve'!$D$14*(W228/$Z$4)^3+'LED Curve'!$D$15*(W228/$Z$4)^2+'LED Curve'!$D$16*(W228/$Z$4)^1+'LED Curve'!$D$17)*$AE$4+((R$5-8)*Design!C$18)),0,         ('LED Curve'!$D$14*(W228/$Z$4)^3+'LED Curve'!$D$15*(W228/$Z$4)^2+'LED Curve'!$D$16*(W228/$Z$4)^1+'LED Curve'!$D$17)*$AE$4))</f>
        <v>0</v>
      </c>
      <c r="BC228" s="59">
        <f>IF(BB228=0,0,IF(E228&lt;(SUM(AU228:BB228)+('LED Curve'!$D$14*(W228/$Z$5)^3+'LED Curve'!$D$15*(W228/$Z$5)^2+'LED Curve'!$D$16*(W228/$Z$5)^1+'LED Curve'!$D$17)*$AE$5+((R$5-9)*Design!C$18)),0,         ('LED Curve'!$D$14*(W228/$Z$5)^3+'LED Curve'!$D$15*(W228/$Z$5)^2+'LED Curve'!$D$16*(W228/$Z$5)^1+'LED Curve'!$D$17)*$AE$5))</f>
        <v>0</v>
      </c>
      <c r="BD228" s="59">
        <f>IF(BC228=0,0,IF(E228&lt;(SUM(AU228:BC228)+('LED Curve'!$D$14*(W228/$Z$6)^3+'LED Curve'!$D$15*(W228/$Z$6)^2+'LED Curve'!$D$16*(W228/$Z$6)^1+'LED Curve'!$D$17)*$AE$6+((R$5-10)*Design!C$18)),0,         ('LED Curve'!$D$14*(W228/$Z$6)^3+'LED Curve'!$D$15*(W228/$Z$6)^2+'LED Curve'!$D$16*(W228/$Z$6)^1+'LED Curve'!$D$17)*$AE$6))</f>
        <v>0</v>
      </c>
      <c r="BE228">
        <f t="shared" si="382"/>
        <v>24.496699063618305</v>
      </c>
      <c r="BF228" s="64">
        <f t="shared" si="348"/>
        <v>123.41074600481979</v>
      </c>
      <c r="BG228" s="64">
        <f t="shared" si="349"/>
        <v>0</v>
      </c>
      <c r="BH228" s="64">
        <f t="shared" si="350"/>
        <v>0</v>
      </c>
      <c r="BI228" s="64">
        <f t="shared" si="351"/>
        <v>0</v>
      </c>
      <c r="BJ228" s="64">
        <f t="shared" si="352"/>
        <v>0</v>
      </c>
      <c r="BK228" s="64">
        <f t="shared" si="353"/>
        <v>0</v>
      </c>
      <c r="BL228" s="64">
        <f t="shared" si="354"/>
        <v>0</v>
      </c>
      <c r="BM228" s="64">
        <f t="shared" si="355"/>
        <v>0</v>
      </c>
      <c r="BN228" s="64">
        <f t="shared" si="356"/>
        <v>0</v>
      </c>
      <c r="BO228" s="64">
        <f t="shared" si="357"/>
        <v>0</v>
      </c>
      <c r="BQ228" s="67">
        <f t="shared" si="358"/>
        <v>115.62510750148935</v>
      </c>
      <c r="BR228" s="67">
        <f t="shared" si="359"/>
        <v>0</v>
      </c>
      <c r="BS228" s="67">
        <f t="shared" si="360"/>
        <v>0</v>
      </c>
      <c r="BT228" s="67">
        <f t="shared" si="361"/>
        <v>0</v>
      </c>
      <c r="BU228" s="67">
        <f t="shared" si="362"/>
        <v>0</v>
      </c>
      <c r="BV228" s="67">
        <f t="shared" si="363"/>
        <v>0</v>
      </c>
      <c r="BW228" s="67">
        <f t="shared" si="364"/>
        <v>0</v>
      </c>
      <c r="BX228" s="67">
        <f t="shared" si="365"/>
        <v>0</v>
      </c>
      <c r="BY228" s="67">
        <f t="shared" si="366"/>
        <v>0</v>
      </c>
      <c r="BZ228" s="67">
        <f t="shared" si="367"/>
        <v>0</v>
      </c>
      <c r="CB228" s="70">
        <f t="shared" si="368"/>
        <v>108.56696073681411</v>
      </c>
      <c r="CC228" s="70">
        <f t="shared" si="369"/>
        <v>0</v>
      </c>
      <c r="CD228" s="70">
        <f t="shared" si="370"/>
        <v>0</v>
      </c>
      <c r="CE228" s="70">
        <f t="shared" si="371"/>
        <v>0</v>
      </c>
      <c r="CF228" s="70">
        <f t="shared" si="372"/>
        <v>0</v>
      </c>
      <c r="CG228" s="70">
        <f t="shared" si="373"/>
        <v>0</v>
      </c>
      <c r="CH228" s="70">
        <f t="shared" si="374"/>
        <v>0</v>
      </c>
      <c r="CI228" s="70">
        <f t="shared" si="375"/>
        <v>0</v>
      </c>
      <c r="CJ228" s="70">
        <f t="shared" si="376"/>
        <v>0</v>
      </c>
      <c r="CK228" s="70">
        <f t="shared" si="377"/>
        <v>0</v>
      </c>
      <c r="CL228">
        <f t="shared" si="383"/>
        <v>108.56696073681411</v>
      </c>
      <c r="CM228" s="64">
        <f t="shared" si="384"/>
        <v>123.41074600481979</v>
      </c>
      <c r="CN228" s="64">
        <f t="shared" si="385"/>
        <v>0</v>
      </c>
      <c r="CO228" s="64">
        <f t="shared" si="386"/>
        <v>0</v>
      </c>
      <c r="CP228" s="64">
        <f t="shared" si="387"/>
        <v>0</v>
      </c>
      <c r="CQ228" s="64">
        <f t="shared" si="388"/>
        <v>0</v>
      </c>
      <c r="CR228" s="64">
        <f t="shared" si="389"/>
        <v>0</v>
      </c>
      <c r="CS228" s="64">
        <f t="shared" si="390"/>
        <v>0</v>
      </c>
      <c r="CT228" s="64">
        <f t="shared" si="391"/>
        <v>0</v>
      </c>
      <c r="CU228" s="64">
        <f t="shared" si="392"/>
        <v>0</v>
      </c>
      <c r="CV228" s="64">
        <f t="shared" si="393"/>
        <v>0</v>
      </c>
      <c r="CX228" s="103">
        <f t="shared" si="394"/>
        <v>115.62510750148935</v>
      </c>
      <c r="CY228" s="103">
        <f t="shared" si="395"/>
        <v>0</v>
      </c>
      <c r="CZ228" s="103">
        <f t="shared" si="396"/>
        <v>0</v>
      </c>
      <c r="DA228" s="103">
        <f t="shared" si="397"/>
        <v>0</v>
      </c>
      <c r="DB228" s="103">
        <f t="shared" si="398"/>
        <v>0</v>
      </c>
      <c r="DC228" s="103">
        <f t="shared" si="399"/>
        <v>0</v>
      </c>
      <c r="DD228" s="103">
        <f t="shared" si="400"/>
        <v>0</v>
      </c>
      <c r="DE228" s="103">
        <f t="shared" si="401"/>
        <v>0</v>
      </c>
      <c r="DF228" s="103">
        <f t="shared" si="402"/>
        <v>0</v>
      </c>
      <c r="DG228" s="103">
        <f t="shared" si="403"/>
        <v>0</v>
      </c>
      <c r="DI228" s="70">
        <f t="shared" si="404"/>
        <v>108.56696073681411</v>
      </c>
      <c r="DJ228" s="70">
        <f t="shared" si="405"/>
        <v>0</v>
      </c>
      <c r="DK228" s="70">
        <f t="shared" si="406"/>
        <v>0</v>
      </c>
      <c r="DL228" s="70">
        <f t="shared" si="407"/>
        <v>0</v>
      </c>
      <c r="DM228" s="70">
        <f t="shared" si="408"/>
        <v>0</v>
      </c>
      <c r="DN228" s="70">
        <f t="shared" si="409"/>
        <v>0</v>
      </c>
      <c r="DO228" s="70">
        <f t="shared" si="410"/>
        <v>0</v>
      </c>
      <c r="DP228" s="70">
        <f t="shared" si="411"/>
        <v>0</v>
      </c>
      <c r="DQ228" s="70">
        <f t="shared" si="412"/>
        <v>0</v>
      </c>
      <c r="DR228" s="70">
        <f t="shared" si="413"/>
        <v>0</v>
      </c>
      <c r="DT228">
        <f t="shared" si="414"/>
        <v>8.5079874072175308</v>
      </c>
      <c r="DU228">
        <f t="shared" si="415"/>
        <v>8.8749220144956436</v>
      </c>
      <c r="DV228">
        <f t="shared" si="416"/>
        <v>9.1816828812569735</v>
      </c>
      <c r="DX228">
        <f t="shared" si="417"/>
        <v>1.8665371884568265</v>
      </c>
      <c r="DY228">
        <f t="shared" si="418"/>
        <v>1.8780099921052291</v>
      </c>
      <c r="DZ228">
        <f t="shared" si="419"/>
        <v>1.8925120402848115</v>
      </c>
      <c r="EB228">
        <f t="shared" si="420"/>
        <v>3.0691679816112942</v>
      </c>
      <c r="EC228">
        <f t="shared" si="421"/>
        <v>0</v>
      </c>
      <c r="ED228">
        <f t="shared" si="422"/>
        <v>0</v>
      </c>
      <c r="EE228">
        <f t="shared" si="423"/>
        <v>0</v>
      </c>
      <c r="EF228">
        <f t="shared" si="424"/>
        <v>0</v>
      </c>
      <c r="EG228">
        <f t="shared" si="425"/>
        <v>0</v>
      </c>
      <c r="EH228">
        <f t="shared" si="426"/>
        <v>0</v>
      </c>
      <c r="EI228">
        <f t="shared" si="427"/>
        <v>0</v>
      </c>
      <c r="EJ228">
        <f t="shared" si="428"/>
        <v>0</v>
      </c>
      <c r="EK228">
        <f t="shared" si="429"/>
        <v>0</v>
      </c>
      <c r="EM228">
        <f t="shared" si="430"/>
        <v>2.8531058526813933</v>
      </c>
      <c r="EN228">
        <f t="shared" si="431"/>
        <v>0</v>
      </c>
      <c r="EO228">
        <f t="shared" si="432"/>
        <v>0</v>
      </c>
      <c r="EP228">
        <f t="shared" si="433"/>
        <v>0</v>
      </c>
      <c r="EQ228">
        <f t="shared" si="434"/>
        <v>0</v>
      </c>
      <c r="ER228">
        <f t="shared" si="435"/>
        <v>0</v>
      </c>
      <c r="ES228">
        <f t="shared" si="436"/>
        <v>0</v>
      </c>
      <c r="ET228">
        <f t="shared" si="437"/>
        <v>0</v>
      </c>
      <c r="EU228">
        <f t="shared" si="438"/>
        <v>0</v>
      </c>
      <c r="EV228">
        <f t="shared" si="439"/>
        <v>0</v>
      </c>
      <c r="EX228">
        <f t="shared" si="440"/>
        <v>2.6595321654213997</v>
      </c>
      <c r="EY228">
        <f t="shared" si="441"/>
        <v>0</v>
      </c>
      <c r="EZ228">
        <f t="shared" si="442"/>
        <v>0</v>
      </c>
      <c r="FA228">
        <f t="shared" si="443"/>
        <v>0</v>
      </c>
      <c r="FB228">
        <f t="shared" si="444"/>
        <v>0</v>
      </c>
      <c r="FC228">
        <f t="shared" si="445"/>
        <v>0</v>
      </c>
      <c r="FD228">
        <f t="shared" si="446"/>
        <v>0</v>
      </c>
      <c r="FE228">
        <f t="shared" si="447"/>
        <v>0</v>
      </c>
      <c r="FF228">
        <f t="shared" si="448"/>
        <v>0</v>
      </c>
      <c r="FG228">
        <f t="shared" si="449"/>
        <v>0</v>
      </c>
      <c r="FJ228">
        <f>IF($W$2=0,0,IF(BF228&lt;=0,0,('LED Curve'!$D$19*(BF228/$W$2)^3+'LED Curve'!$D$20*(BF228/$W$2)^2+'LED Curve'!$D$21*(BF228/$W$2)^1+'LED Curve'!$D$22)*$AC$2*$W$2))</f>
        <v>486.48778091650189</v>
      </c>
      <c r="FK228">
        <f>IF($W$3=0,0,IF(BG228&lt;=0,0,('LED Curve'!$D$19*(BG228/$W$3)^3+'LED Curve'!$D$20*(BG228/$W$3)^2+'LED Curve'!$D$21*(BG228/$W$3)^1+'LED Curve'!$D$22)*$AC$3*$W$3))</f>
        <v>0</v>
      </c>
      <c r="FL228">
        <f>IF($W$4=0,0,IF(BH228&lt;=0,0,('LED Curve'!$D$19*(BH228/$W$4)^3+'LED Curve'!$D$20*(BH228/$W$4)^2+'LED Curve'!$D$21*(BH228/$W$4)^1+'LED Curve'!$D$22)*$AC$4*$W$4))</f>
        <v>0</v>
      </c>
      <c r="FM228">
        <f>IF($W$5=0,0,IF(BI228&lt;=0,0,('LED Curve'!$D$19*(BI228/$W$5)^3+'LED Curve'!$D$20*(BI228/$W$5)^2+'LED Curve'!$D$21*(BI228/$W$5)^1+'LED Curve'!$D$22)*$AC$5*$W$5))</f>
        <v>0</v>
      </c>
      <c r="FN228">
        <f>IF($W$6=0,0,IF(BJ228&lt;=0,0,('LED Curve'!$D$19*(BJ228/$W$6)^3+'LED Curve'!$D$20*(BJ228/$W$6)^2+'LED Curve'!$D$21*(BJ228/$W$6)^1+'LED Curve'!$D$22)*$AC$6*$W$6))</f>
        <v>0</v>
      </c>
      <c r="FO228">
        <f>IF($Z$2=0,0,IF(BK228&lt;=0,0,('LED Curve'!$D$19*(BK228/$Z$2)^3+'LED Curve'!$D$20*(BK228/$Z$2)^2+'LED Curve'!$D$21*(BK228/$Z$2)^1+'LED Curve'!$D$22)*$AE$2*$Z$2))</f>
        <v>0</v>
      </c>
      <c r="FP228">
        <f>IF($Z$3=0,0,IF(BL228&lt;=0,0,('LED Curve'!$D$19*(BL228/$Z$3)^3+'LED Curve'!$D$20*(BL228/$Z$3)^2+'LED Curve'!$D$21*(BL228/$Z$3)^1+'LED Curve'!$D$22)*$AE$3*$Z$3))</f>
        <v>0</v>
      </c>
      <c r="FQ228">
        <f>IF($Z$4=0,0,IF(BM228&lt;=0,0,('LED Curve'!$D$19*(BM228/$Z$4)^3+'LED Curve'!$D$20*(BM228/$Z$4)^2+'LED Curve'!$D$21*(BM228/$Z$4)^1+'LED Curve'!$D$22)*$AE$4*$Z$4))</f>
        <v>0</v>
      </c>
      <c r="FR228">
        <f>IF($Z$5=0,0,IF(BN228&lt;=0,0,('LED Curve'!$D$19*(BN228/$Z$5)^3+'LED Curve'!$D$20*(BN228/$Z$5)^2+'LED Curve'!$D$21*(BN228/$Z$5)^1+'LED Curve'!$D$22)*$AE$5*$Z$5))</f>
        <v>0</v>
      </c>
      <c r="FS228">
        <f>IF($Z$6=0,0,IF(BO228&lt;=0,0,('LED Curve'!$D$19*(BO228/$Z$6)^3+'LED Curve'!$D$20*(BO228/$Z$6)^2+'LED Curve'!$D$21*(BO228/$Z$6)^1+'LED Curve'!$D$22)*$AE$6*$Z$6))</f>
        <v>0</v>
      </c>
      <c r="FU228">
        <f>IF($W$2=0,0,IF(BQ228&lt;=0,0,('LED Curve'!$D$19*(BQ228/$W$2)^3+'LED Curve'!$D$20*(BQ228/$W$2)^2+'LED Curve'!$D$21*(BQ228/$W$2)^1+'LED Curve'!$D$22)*$AC$2*$W$2))</f>
        <v>458.98932006326726</v>
      </c>
      <c r="FV228">
        <f>IF($W$3=0,0,IF(BR228&lt;=0,0,('LED Curve'!$D$19*(BR228/$W$3)^3+'LED Curve'!$D$20*(BR228/$W$3)^2+'LED Curve'!$D$21*(BR228/$W$3)^1+'LED Curve'!$D$22)*$AC$3*$W$3))</f>
        <v>0</v>
      </c>
      <c r="FW228">
        <f>IF($W$4=0,0,IF(BS228&lt;=0,0,('LED Curve'!$D$19*(BS228/$W$4)^3+'LED Curve'!$D$20*(BS228/$W$4)^2+'LED Curve'!$D$21*(BS228/$W$4)^1+'LED Curve'!$D$22)*$AC$4*$W$4))</f>
        <v>0</v>
      </c>
      <c r="FX228">
        <f>IF($W$5=0,0,IF(BT228&lt;=0,0,('LED Curve'!$D$19*(BT228/$W$5)^3+'LED Curve'!$D$20*(BT228/$W$5)^2+'LED Curve'!$D$21*(BT228/$W$5)^1+'LED Curve'!$D$22)*$AC$5*$W$5))</f>
        <v>0</v>
      </c>
      <c r="FY228">
        <f>IF($W$6=0,0,IF(BU228&lt;=0,0,('LED Curve'!$D$19*(BU228/$W$6)^3+'LED Curve'!$D$20*(BU228/$W$6)^2+'LED Curve'!$D$21*(BU228/$W$6)^1+'LED Curve'!$D$22)*$AC$6*$W$6))</f>
        <v>0</v>
      </c>
      <c r="FZ228">
        <f>IF($Z$2=0,0,IF(BV228&lt;=0,0,('LED Curve'!$D$19*(BV228/$Z$2)^3+'LED Curve'!$D$20*(BV228/$Z$2)^2+'LED Curve'!$D$21*(BV228/$Z$2)^1+'LED Curve'!$D$22)*$AE$2*$Z$2))</f>
        <v>0</v>
      </c>
      <c r="GA228">
        <f>IF($Z$3=0,0,IF(BW228&lt;=0,0,('LED Curve'!$D$19*(BW228/$Z$3)^3+'LED Curve'!$D$20*(BW228/$Z$3)^2+'LED Curve'!$D$21*(BW228/$Z$3)^1+'LED Curve'!$D$22)*$AE$3*$Z$3))</f>
        <v>0</v>
      </c>
      <c r="GB228">
        <f>IF($Z$4=0,0,IF(BX228&lt;=0,0,('LED Curve'!$D$19*(BX228/$Z$4)^3+'LED Curve'!$D$20*(BX228/$Z$4)^2+'LED Curve'!$D$21*(BX228/$Z$4)^1+'LED Curve'!$D$22)*$AE$4*$Z$4))</f>
        <v>0</v>
      </c>
      <c r="GC228">
        <f>IF($Z$5=0,0,IF(BY228&lt;=0,0,('LED Curve'!$D$19*(BY228/$Z$5)^3+'LED Curve'!$D$20*(BY228/$Z$5)^2+'LED Curve'!$D$21*(BY228/$Z$5)^1+'LED Curve'!$D$22)*$AE$5*$Z$5))</f>
        <v>0</v>
      </c>
      <c r="GD228">
        <f>IF($Z$6=0,0,IF(BZ228&lt;=0,0,('LED Curve'!$D$19*(BZ228/$Z$6)^3+'LED Curve'!$D$20*(BZ228/$Z$6)^2+'LED Curve'!$D$21*(BZ228/$Z$6)^1+'LED Curve'!$D$22)*$AE$6*$Z$6))</f>
        <v>0</v>
      </c>
      <c r="GF228">
        <f>IF($W$2=0,0,IF(CB228&lt;=0,0,('LED Curve'!$D$19*(CB228/$W$2)^3+'LED Curve'!$D$20*(CB228/$W$2)^2+'LED Curve'!$D$21*(CB228/$W$2)^1+'LED Curve'!$D$22)*$AC$2*$W$2))</f>
        <v>433.59450037644143</v>
      </c>
      <c r="GG228">
        <f>IF($W$3=0,0,IF(CC228&lt;=0,0,('LED Curve'!$D$19*(CC228/$W$3)^3+'LED Curve'!$D$20*(CC228/$W$3)^2+'LED Curve'!$D$21*(CC228/$W$3)^1+'LED Curve'!$D$22)*$AC$3*$W$3))</f>
        <v>0</v>
      </c>
      <c r="GH228">
        <f>IF($W$4=0,0,IF(CD228&lt;=0,0,('LED Curve'!$D$19*(CD228/$W$4)^3+'LED Curve'!$D$20*(CD228/$W$4)^2+'LED Curve'!$D$21*(CD228/$W$4)^1+'LED Curve'!$D$22)*$AC$4*$W$4))</f>
        <v>0</v>
      </c>
      <c r="GI228">
        <f>IF($W$5=0,0,IF(CE228&lt;=0,0,('LED Curve'!$D$19*(CE228/$W$5)^3+'LED Curve'!$D$20*(CE228/$W$5)^2+'LED Curve'!$D$21*(CE228/$W$5)^1+'LED Curve'!$D$22)*$AC$5*$W$5))</f>
        <v>0</v>
      </c>
      <c r="GJ228">
        <f>IF($W$6=0,0,IF(CF228&lt;=0,0,('LED Curve'!$D$19*(CF228/$W$6)^3+'LED Curve'!$D$20*(CF228/$W$6)^2+'LED Curve'!$D$21*(CF228/$W$6)^1+'LED Curve'!$D$22)*$AC$6*$W$6))</f>
        <v>0</v>
      </c>
      <c r="GK228">
        <f>IF($Z$2=0,0,IF(CG228&lt;=0,0,('LED Curve'!$D$19*(CG228/$Z$2)^3+'LED Curve'!$D$20*(CG228/$Z$2)^2+'LED Curve'!$D$21*(CG228/$Z$2)^1+'LED Curve'!$D$22)*$AE$2*$Z$2))</f>
        <v>0</v>
      </c>
      <c r="GL228">
        <f>IF($Z$3=0,0,IF(CH228&lt;=0,0,('LED Curve'!$D$19*(CH228/$Z$3)^3+'LED Curve'!$D$20*(CH228/$Z$3)^2+'LED Curve'!$D$21*(CH228/$Z$3)^1+'LED Curve'!$D$22)*$AE$3*$Z$3))</f>
        <v>0</v>
      </c>
      <c r="GM228">
        <f>IF($Z$4=0,0,IF(CI228&lt;=0,0,('LED Curve'!$D$19*(CI228/$Z$4)^3+'LED Curve'!$D$20*(CI228/$Z$4)^2+'LED Curve'!$D$21*(CI228/$Z$4)^1+'LED Curve'!$D$22)*$AE$4*$Z$4))</f>
        <v>0</v>
      </c>
      <c r="GN228">
        <f>IF($Z$5=0,0,IF(CJ228&lt;=0,0,('LED Curve'!$D$19*(CJ228/$Z$5)^3+'LED Curve'!$D$20*(CJ228/$Z$5)^2+'LED Curve'!$D$21*(CJ228/$Z$5)^1+'LED Curve'!$D$22)*$AE$5*$Z$5))</f>
        <v>0</v>
      </c>
      <c r="GO228">
        <f>IF($Z$6=0,0,IF(CK228&lt;=0,0,('LED Curve'!$D$19*(CK228/$Z$6)^3+'LED Curve'!$D$20*(CK228/$Z$6)^2+'LED Curve'!$D$21*(CK228/$Z$6)^1+'LED Curve'!$D$22)*$AE$6*$Z$6))</f>
        <v>0</v>
      </c>
      <c r="GQ228">
        <f t="shared" si="450"/>
        <v>486.48778091650189</v>
      </c>
      <c r="GR228">
        <f t="shared" si="378"/>
        <v>0</v>
      </c>
      <c r="GS228">
        <f t="shared" si="451"/>
        <v>458.98932006326726</v>
      </c>
      <c r="GT228">
        <f t="shared" si="379"/>
        <v>0</v>
      </c>
      <c r="GU228">
        <f t="shared" si="452"/>
        <v>433.59450037644143</v>
      </c>
      <c r="GV228">
        <f t="shared" si="380"/>
        <v>0</v>
      </c>
    </row>
    <row r="229" spans="1:204" ht="16.899999999999999">
      <c r="A229">
        <v>218</v>
      </c>
      <c r="B229">
        <f t="shared" si="341"/>
        <v>7.0963541666666666E-3</v>
      </c>
      <c r="C229" s="50">
        <f t="shared" si="342"/>
        <v>67.271415540967723</v>
      </c>
      <c r="D229" s="50">
        <f t="shared" si="343"/>
        <v>74.901572823297471</v>
      </c>
      <c r="E229" s="50">
        <f t="shared" si="344"/>
        <v>82.531730105627204</v>
      </c>
      <c r="G229" s="52">
        <f t="shared" si="345"/>
        <v>1.0678002466820273</v>
      </c>
      <c r="H229" s="52">
        <f t="shared" si="346"/>
        <v>1.1889138543380551</v>
      </c>
      <c r="I229" s="52">
        <f t="shared" si="347"/>
        <v>1.3100274619940826</v>
      </c>
      <c r="J229" s="52">
        <f>IF(C229&lt;Calculation!D$19,0,G229)</f>
        <v>1.0678002466820273</v>
      </c>
      <c r="K229" s="52">
        <f>IF(D229&lt;Calculation!D$19,0,H229)</f>
        <v>1.1889138543380551</v>
      </c>
      <c r="L229" s="52">
        <f>IF(E229&lt;Calculation!D$19,0,I229)</f>
        <v>1.3100274619940826</v>
      </c>
      <c r="M229" s="52">
        <f>IF(IF(C229&lt;Calculation!D$19,0,C229*(R$3/(R$2+R$3)))&gt;0,$H$2*SIN(2*PI()*$E$2*B229)+$H$5,0)</f>
        <v>1.0842047411734002</v>
      </c>
      <c r="N229" s="52">
        <f>IF(IF(D229&lt;Calculation!D$19,0,D229*(R$3/(R$2+R$3)))&gt;0,$J$2*SIN(2*PI()*$E$2*B229)+$J$5,0)</f>
        <v>1.0111904421023175</v>
      </c>
      <c r="O229" s="52">
        <f>IF(IF(E229&lt;Calculation!D$19,0,E229*(R$3/(R$2+R$3)))&gt;0,$L$2*SIN(2*PI()*$E$2*B229)+$L$5,0)</f>
        <v>0.94472356867913176</v>
      </c>
      <c r="Q229" s="55">
        <f>(M229/Design!C$43)*10^3</f>
        <v>120.46719346371113</v>
      </c>
      <c r="R229" s="55">
        <f>(N229/Design!C$43)*10^3</f>
        <v>112.35449356692416</v>
      </c>
      <c r="S229" s="55">
        <f>(O229/Design!C$43)*10^3</f>
        <v>104.96928540879242</v>
      </c>
      <c r="U229" s="55">
        <f>(($H$2*SIN(2*PI()*$E$2*B229)+$H$5)/Design!C$43)*10^3</f>
        <v>120.46719346371113</v>
      </c>
      <c r="V229" s="55">
        <f>(($J$2*SIN(2*PI()*$E$2*B229)+$J$5)/Design!C$43)*10^3</f>
        <v>112.35449356692416</v>
      </c>
      <c r="W229" s="55">
        <f>(($L$2*SIN(2*PI()*$E$2*B229)+$L$5)/Design!C$43)*10^3</f>
        <v>104.96928540879242</v>
      </c>
      <c r="Y229" s="99">
        <f>IF(C229&lt;('LED Curve'!$D$14*(U229/$W$2)^3+'LED Curve'!$D$15*(U229/$W$2)^2+'LED Curve'!$D$16*(U229/$W$2)^1+'LED Curve'!$D$17)*$AC$2+((R$5-1)*Design!C$18),0,         ('LED Curve'!$D$14*(U229/$W$2)^3+'LED Curve'!$D$15*(U229/$W$2)^2+'LED Curve'!$D$16*(U229/$W$2)^1+'LED Curve'!$D$17)*$AC$2)</f>
        <v>24.796604700987192</v>
      </c>
      <c r="Z229" s="99">
        <f>IF(Y229=0,0,IF(C229&lt;Y229+('LED Curve'!$D$14*(U229/$W$3)^3+'LED Curve'!$D$15*(U229/$W$3)^2+'LED Curve'!$D$16*(U229/$W$3)^1+'LED Curve'!$D$17)*$AC$3+((R$5-2)*Design!C$18),0,         ('LED Curve'!$D$14*(U229/$W$3)^3+'LED Curve'!$D$15*(U229/$W$3)^2+'LED Curve'!$D$16*(U229/$W$3)^1+'LED Curve'!$D$17)*$AC$3))</f>
        <v>0</v>
      </c>
      <c r="AA229" s="99">
        <f>IF(Z229=0,0,IF(C229&lt;(SUM(Y229:Z229)+('LED Curve'!$D$14*(U229/$W$4)^3+'LED Curve'!$D$15*(U229/$W$4)^2+'LED Curve'!$D$16*(U229/$W$4)^1+'LED Curve'!$D$17)*$AC$4+((R$5-3)*Design!C$18)),0,         ('LED Curve'!$D$14*(U229/$W$4)^3+'LED Curve'!$D$15*(U229/$W$4)^2+'LED Curve'!$D$16*(U229/$W$4)^1+'LED Curve'!$D$17)*$AC$4))</f>
        <v>0</v>
      </c>
      <c r="AB229" s="99">
        <f>IF(AA229=0,0,IF(C229&lt;(SUM(Y229:AA229)+('LED Curve'!$D$14*(U229/$W$5)^3+'LED Curve'!$D$15*(U229/$W$5)^2+'LED Curve'!$D$16*(U229/$W$5)^1+'LED Curve'!$D$17)*$AC$5+((R$5-4)*Design!C$18)),0,         ('LED Curve'!$D$14*(U229/$W$5)^3+'LED Curve'!$D$15*(U229/$W$5)^2+'LED Curve'!$D$16*(U229/$W$5)^1+'LED Curve'!$D$17)*$AC$5))</f>
        <v>0</v>
      </c>
      <c r="AC229" s="99">
        <f>IF(AB229=0,0,IF(C229&lt;(SUM(Y229:AB229)+ ('LED Curve'!$D$14*(U229/$W$6)^3+'LED Curve'!$D$15*(U229/$W$6)^2+'LED Curve'!$D$16*(U229/$W$6)^1+'LED Curve'!$D$17)*$AC$6+((R$5-5)*Design!C$18)),0,         ('LED Curve'!$D$14*(U229/$W$6)^3+'LED Curve'!$D$15*(U229/$W$6)^2+'LED Curve'!$D$16*(U229/$W$6)^1+'LED Curve'!$D$17)*$AC$6))</f>
        <v>0</v>
      </c>
      <c r="AD229" s="99">
        <f>IF(AC229=0,0,IF(C229&lt;(SUM(Y229:AC229)+('LED Curve'!$D$14*(U229/$Z$2)^3+'LED Curve'!$D$15*(U229/$Z$2)^2+'LED Curve'!$D$16*(U229/$Z$2)^1+'LED Curve'!$D$17)*$AE$2+((R$5-6)*Design!C$18)),0,         ('LED Curve'!$D$14*(U229/$Z$2)^3+'LED Curve'!$D$15*(U229/$Z$2)^2+'LED Curve'!$D$16*(U229/$Z$2)^1+'LED Curve'!$D$17)*$AE$2))</f>
        <v>0</v>
      </c>
      <c r="AE229" s="99">
        <f>IF(AD229=0,0,IF(C229&lt;(SUM(Y229:AD229)+('LED Curve'!$D$14*(U229/$Z$3)^3+'LED Curve'!$D$15*(U229/$Z$3)^2+'LED Curve'!$D$16*(U229/$Z$3)^1+'LED Curve'!$D$17)*$AE$3+((R$5-7)*Design!C$18)),0,         ('LED Curve'!$D$14*(U229/$Z$3)^3+'LED Curve'!$D$15*(U229/$Z$3)^2+'LED Curve'!$D$16*(U229/$Z$3)^1+'LED Curve'!$D$17)*$AE$3))</f>
        <v>0</v>
      </c>
      <c r="AF229" s="99">
        <f>IF(AE229=0,0,IF(C229&lt;(SUM(Y229:AE229)+('LED Curve'!$D$14*(U229/$Z$4)^3+'LED Curve'!$D$15*(U229/$Z$4)^2+'LED Curve'!$D$16*(U229/$Z$4)^1+'LED Curve'!$D$17)*$AE$4+((R$5-8)*Design!C$18)),0,         ('LED Curve'!$D$14*(U229/$Z$4)^3+'LED Curve'!$D$15*(U229/$Z$4)^2+'LED Curve'!$D$16*(U229/$Z$4)^1+'LED Curve'!$D$17)*$AE$4))</f>
        <v>0</v>
      </c>
      <c r="AG229" s="99">
        <f>IF(AF229=0,0,IF(C229&lt;(SUM(Y229:AF229)+('LED Curve'!$D$14*(U229/$Z$5)^3+'LED Curve'!$D$15*(U229/$Z$5)^2+'LED Curve'!$D$16*(U229/$Z$5)^1+'LED Curve'!$D$17)*$AE$5+((R$5-9)*Design!C$18)),0,         ('LED Curve'!$D$14*(U229/$Z$5)^3+'LED Curve'!$D$15*(U229/$Z$5)^2+'LED Curve'!$D$16*(U229/$Z$5)^1+'LED Curve'!$D$17)*$AE$5))</f>
        <v>0</v>
      </c>
      <c r="AH229" s="99">
        <f>IF(AG229=0,0,IF(C229&lt;(SUM(Y229:AG229)+('LED Curve'!$D$14*(U229/$Z$6)^3+'LED Curve'!$D$15*(U229/$Z$6)^2+'LED Curve'!$D$16*(U229/$Z$6)^1+'LED Curve'!$D$17)*$AE$6+((R$5-10)*Design!C$18)),0,         ('LED Curve'!$D$14*(U229/$Z$6)^3+'LED Curve'!$D$15*(U229/$Z$6)^2+'LED Curve'!$D$16*(U229/$Z$6)^1+'LED Curve'!$D$17)*$AE$6))</f>
        <v>0</v>
      </c>
      <c r="AI229">
        <f t="shared" si="381"/>
        <v>24.796604700987192</v>
      </c>
      <c r="AJ229" s="57">
        <f>IF(D229&lt;('LED Curve'!$D$14*(V229/$W$2)^3+'LED Curve'!$D$15*(V229/$W$2)^2+'LED Curve'!$D$16*(V229/$W$2)^1+'LED Curve'!$D$17)*$AC$2+((R$5-1)*Design!C$18),0,         ('LED Curve'!$D$14*(V229/$W$2)^3+'LED Curve'!$D$15*(V229/$W$2)^2+'LED Curve'!$D$16*(V229/$W$2)^1+'LED Curve'!$D$17)*$AC$2)</f>
        <v>24.592944752842197</v>
      </c>
      <c r="AK229" s="57">
        <f>IF(AJ229=0,0,IF(D229&lt;AJ229+('LED Curve'!$D$14*(V229/$W$3)^3+'LED Curve'!$D$15*(V229/$W$3)^2+'LED Curve'!$D$16*(V229/$W$3)^1+'LED Curve'!$D$17)*$AC$3+((R$5-1)*Design!C$18),0,         ('LED Curve'!$D$14*(V229/$W$3)^3+'LED Curve'!$D$15*(V229/$W$3)^2+'LED Curve'!$D$16*(V229/$W$3)^1+'LED Curve'!$D$17)*$AC$3))</f>
        <v>0</v>
      </c>
      <c r="AL229" s="57">
        <f>IF(AK229=0,0,IF(D229&lt;(SUM(AJ229:AK229)+('LED Curve'!$D$14*(V229/$W$4)^3+'LED Curve'!$D$15*(V229/$W$4)^2+'LED Curve'!$D$16*(V229/$W$4)^1+'LED Curve'!$D$17)*$AC$4+((R$5-1)*Design!C$18)),0,         ('LED Curve'!$D$14*(V229/$W$4)^3+'LED Curve'!$D$15*(V229/$W$4)^2+'LED Curve'!$D$16*(V229/$W$4)^1+'LED Curve'!$D$17)*$AC$4))</f>
        <v>0</v>
      </c>
      <c r="AM229" s="57">
        <f>IF(AL229=0,0,IF(D229&lt;(SUM(AJ229:AL229)+('LED Curve'!$D$14*(V229/$W$5)^3+'LED Curve'!$D$15*(V229/$W$5)^2+'LED Curve'!$D$16*(V229/$W$5)^1+'LED Curve'!$D$17)*$AC$5+((R$5-1)*Design!C$18)),0,         ('LED Curve'!$D$14*(V229/$W$5)^3+'LED Curve'!$D$15*(V229/$W$5)^2+'LED Curve'!$D$16*(V229/$W$5)^1+'LED Curve'!$D$17)*$AC$5))</f>
        <v>0</v>
      </c>
      <c r="AN229" s="57">
        <f>IF(AM229=0,0,IF(D229&lt;(SUM(AJ229:AM229)+ ('LED Curve'!$D$14*(V229/$W$6)^3+'LED Curve'!$D$15*(V229/$W$6)^2+'LED Curve'!$D$16*(V229/$W$6)^1+'LED Curve'!$D$17)*$AC$6+((R$5-1)*Design!C$18)),0,         ('LED Curve'!$D$14*(V229/$W$6)^3+'LED Curve'!$D$15*(V229/$W$6)^2+'LED Curve'!$D$16*(V229/$W$6)^1+'LED Curve'!$D$17)*$AC$6))</f>
        <v>0</v>
      </c>
      <c r="AO229" s="57">
        <f>IF(AN229=0,0,IF(D229&lt;(SUM(AJ229:AN229)+('LED Curve'!$D$14*(V229/$Z$2)^3+'LED Curve'!$D$15*(V229/$Z$2)^2+'LED Curve'!$D$16*(V229/$Z$2)^1+'LED Curve'!$D$17)*$AE$2+((R$5-1)*Design!C$18)),0,         ('LED Curve'!$D$14*(V229/$Z$2)^3+'LED Curve'!$D$15*(V229/$Z$2)^2+'LED Curve'!$D$16*(V229/$Z$2)^1+'LED Curve'!$D$17)*$AE$2))</f>
        <v>0</v>
      </c>
      <c r="AP229" s="57">
        <f>IF(AO229=0,0,IF(D229&lt;(SUM(AJ229:AO229)+('LED Curve'!$D$14*(V229/$Z$3)^3+'LED Curve'!$D$15*(V229/$Z$3)^2+'LED Curve'!$D$16*(V229/$Z$3)^1+'LED Curve'!$D$17)*$AE$3+((R$5-1)*Design!C$18)),0,         ('LED Curve'!$D$14*(V229/$Z$3)^3+'LED Curve'!$D$15*(V229/$Z$3)^2+'LED Curve'!$D$16*(V229/$Z$3)^1+'LED Curve'!$D$17)*$AE$3))</f>
        <v>0</v>
      </c>
      <c r="AQ229" s="57">
        <f>IF(AP229=0,0,IF(D229&lt;(SUM(AJ229:AP229)+('LED Curve'!$D$14*(V229/$Z$4)^3+'LED Curve'!$D$15*(V229/$Z$4)^2+'LED Curve'!$D$16*(V229/$Z$4)^1+'LED Curve'!$D$17)*$AE$4+((R$5-1)*Design!C$18)),0,         ('LED Curve'!$D$14*(V229/$Z$4)^3+'LED Curve'!$D$15*(V229/$Z$4)^2+'LED Curve'!$D$16*(V229/$Z$4)^1+'LED Curve'!$D$17)*$AE$4))</f>
        <v>0</v>
      </c>
      <c r="AR229" s="57">
        <f>IF(AQ229=0,0,IF(D229&lt;(SUM(AJ229:AQ229)+('LED Curve'!$D$14*(V229/$Z$5)^3+'LED Curve'!$D$15*(V229/$Z$5)^2+'LED Curve'!$D$16*(V229/$Z$5)^1+'LED Curve'!$D$17)*$AE$5+((R$5-1)*Design!C$18)),0,         ('LED Curve'!$D$14*(V229/$Z$5)^3+'LED Curve'!$D$15*(V229/$Z$5)^2+'LED Curve'!$D$16*(V229/$Z$5)^1+'LED Curve'!$D$17)*$AE$5))</f>
        <v>0</v>
      </c>
      <c r="AS229" s="57">
        <f>IF(AR229=0,0,IF(D229&lt;(SUM(AJ229:AR229)+('LED Curve'!$D$14*(V229/$Z$6)^3+'LED Curve'!$D$15*(V229/$Z$6)^2+'LED Curve'!$D$16*(V229/$Z$6)^1+'LED Curve'!$D$17)*$AE$6+((R$5-1)*Design!C$18)),0,         ('LED Curve'!$D$14*(V229/$Z$6)^3+'LED Curve'!$D$15*(V229/$Z$6)^2+'LED Curve'!$D$16*(V229/$Z$6)^1+'LED Curve'!$D$17)*$AE$6))</f>
        <v>0</v>
      </c>
      <c r="AU229" s="59">
        <f>IF(E229&lt;('LED Curve'!$D$14*(W229/$W$2)^3+'LED Curve'!$D$15*(W229/$W$2)^2+'LED Curve'!$D$16*(W229/$W$2)^1+'LED Curve'!$D$17)*$AC$2+((R$5-1)*Design!C$18),0,         ('LED Curve'!$D$14*(W229/$W$2)^3+'LED Curve'!$D$15*(W229/$W$2)^2+'LED Curve'!$D$16*(W229/$W$2)^1+'LED Curve'!$D$17)*$AC$2)</f>
        <v>24.404696309797586</v>
      </c>
      <c r="AV229" s="59">
        <f>IF(AU229=0,0,IF(E229&lt;AU229+('LED Curve'!$D$14*(W229/$W$3)^3+'LED Curve'!$D$15*(W229/$W$3)^2+'LED Curve'!$D$16*(W229/$W$3)^1+'LED Curve'!$D$17)*$AC$3+((R$5-2)*Design!C$18),0,         ('LED Curve'!$D$14*(W229/$W$3)^3+'LED Curve'!$D$15*(W229/$W$3)^2+'LED Curve'!$D$16*(W229/$W$3)^1+'LED Curve'!$D$17)*$AC$3))</f>
        <v>0</v>
      </c>
      <c r="AW229" s="59">
        <f>IF(AV229=0,0,IF(E229&lt;(SUM(AU229:AV229)+('LED Curve'!$D$14*(W229/$W$4)^3+'LED Curve'!$D$15*(W229/$W$4)^2+'LED Curve'!$D$16*(W229/$W$4)^1+'LED Curve'!$D$17)*$AC$4+((R$5-3)*Design!C$18)),0,         ('LED Curve'!$D$14*(W229/$W$4)^3+'LED Curve'!$D$15*(W229/$W$4)^2+'LED Curve'!$D$16*(W229/$W$4)^1+'LED Curve'!$D$17)*$AC$4))</f>
        <v>0</v>
      </c>
      <c r="AX229" s="59">
        <f>IF(AW229=0,0,IF(E229&lt;(SUM(AU229:AW229)+('LED Curve'!$D$14*(W229/$W$5)^3+'LED Curve'!$D$15*(W229/$W$5)^2+'LED Curve'!$D$16*(W229/$W$5)^1+'LED Curve'!$D$17)*$AC$5+((R$5-4)*Design!C$18)),0,         ('LED Curve'!$D$14*(W229/$W$5)^3+'LED Curve'!$D$15*(W229/$W$5)^2+'LED Curve'!$D$16*(W229/$W$5)^1+'LED Curve'!$D$17)*$AC$5))</f>
        <v>0</v>
      </c>
      <c r="AY229" s="59">
        <f>IF(AX229=0,0,IF(E229&lt;(SUM(AU229:AX229)+ ('LED Curve'!$D$14*(W229/$W$6)^3+'LED Curve'!$D$15*(W229/$W$6)^2+'LED Curve'!$D$16*(W229/$W$6)^1+'LED Curve'!$D$17)*$AC$6+((R$5-5)*Design!C$18)),0,         ('LED Curve'!$D$14*(W229/$W$6)^3+'LED Curve'!$D$15*(W229/$W$6)^2+'LED Curve'!$D$16*(W229/$W$6)^1+'LED Curve'!$D$17)*$AC$6))</f>
        <v>0</v>
      </c>
      <c r="AZ229" s="59">
        <f>IF(AY229=0,0,IF(E229&lt;(SUM(AU229:AY229)+('LED Curve'!$D$14*(W229/$Z$2)^3+'LED Curve'!$D$15*(W229/$Z$2)^2+'LED Curve'!$D$16*(W229/$Z$2)^1+'LED Curve'!$D$17)*$AE$2+((R$5-6)*Design!C$18)),0,         ('LED Curve'!$D$14*(W229/$Z$2)^3+'LED Curve'!$D$15*(W229/$Z$2)^2+'LED Curve'!$D$16*(W229/$Z$2)^1+'LED Curve'!$D$17)*$AE$2))</f>
        <v>0</v>
      </c>
      <c r="BA229" s="59">
        <f>IF(AZ229=0,0,IF(E229&lt;(SUM(AU229:AZ229)+('LED Curve'!$D$14*(W229/$Z$3)^3+'LED Curve'!$D$15*(W229/$Z$3)^2+'LED Curve'!$D$16*(W229/$Z$3)^1+'LED Curve'!$D$17)*$AE$3+((R$5-7)*Design!C$18)),0,         ('LED Curve'!$D$14*(W229/$Z$3)^3+'LED Curve'!$D$15*(W229/$Z$3)^2+'LED Curve'!$D$16*(W229/$Z$3)^1+'LED Curve'!$D$17)*$AE$3))</f>
        <v>0</v>
      </c>
      <c r="BB229" s="59">
        <f>IF(BA229=0,0,IF(E229&lt;(SUM(AU229:BA229)+('LED Curve'!$D$14*(W229/$Z$4)^3+'LED Curve'!$D$15*(W229/$Z$4)^2+'LED Curve'!$D$16*(W229/$Z$4)^1+'LED Curve'!$D$17)*$AE$4+((R$5-8)*Design!C$18)),0,         ('LED Curve'!$D$14*(W229/$Z$4)^3+'LED Curve'!$D$15*(W229/$Z$4)^2+'LED Curve'!$D$16*(W229/$Z$4)^1+'LED Curve'!$D$17)*$AE$4))</f>
        <v>0</v>
      </c>
      <c r="BC229" s="59">
        <f>IF(BB229=0,0,IF(E229&lt;(SUM(AU229:BB229)+('LED Curve'!$D$14*(W229/$Z$5)^3+'LED Curve'!$D$15*(W229/$Z$5)^2+'LED Curve'!$D$16*(W229/$Z$5)^1+'LED Curve'!$D$17)*$AE$5+((R$5-9)*Design!C$18)),0,         ('LED Curve'!$D$14*(W229/$Z$5)^3+'LED Curve'!$D$15*(W229/$Z$5)^2+'LED Curve'!$D$16*(W229/$Z$5)^1+'LED Curve'!$D$17)*$AE$5))</f>
        <v>0</v>
      </c>
      <c r="BD229" s="59">
        <f>IF(BC229=0,0,IF(E229&lt;(SUM(AU229:BC229)+('LED Curve'!$D$14*(W229/$Z$6)^3+'LED Curve'!$D$15*(W229/$Z$6)^2+'LED Curve'!$D$16*(W229/$Z$6)^1+'LED Curve'!$D$17)*$AE$6+((R$5-10)*Design!C$18)),0,         ('LED Curve'!$D$14*(W229/$Z$6)^3+'LED Curve'!$D$15*(W229/$Z$6)^2+'LED Curve'!$D$16*(W229/$Z$6)^1+'LED Curve'!$D$17)*$AE$6))</f>
        <v>0</v>
      </c>
      <c r="BE229">
        <f t="shared" si="382"/>
        <v>24.404696309797586</v>
      </c>
      <c r="BF229" s="64">
        <f t="shared" si="348"/>
        <v>120.46719346371113</v>
      </c>
      <c r="BG229" s="64">
        <f t="shared" si="349"/>
        <v>0</v>
      </c>
      <c r="BH229" s="64">
        <f t="shared" si="350"/>
        <v>0</v>
      </c>
      <c r="BI229" s="64">
        <f t="shared" si="351"/>
        <v>0</v>
      </c>
      <c r="BJ229" s="64">
        <f t="shared" si="352"/>
        <v>0</v>
      </c>
      <c r="BK229" s="64">
        <f t="shared" si="353"/>
        <v>0</v>
      </c>
      <c r="BL229" s="64">
        <f t="shared" si="354"/>
        <v>0</v>
      </c>
      <c r="BM229" s="64">
        <f t="shared" si="355"/>
        <v>0</v>
      </c>
      <c r="BN229" s="64">
        <f t="shared" si="356"/>
        <v>0</v>
      </c>
      <c r="BO229" s="64">
        <f t="shared" si="357"/>
        <v>0</v>
      </c>
      <c r="BQ229" s="67">
        <f t="shared" si="358"/>
        <v>112.35449356692416</v>
      </c>
      <c r="BR229" s="67">
        <f t="shared" si="359"/>
        <v>0</v>
      </c>
      <c r="BS229" s="67">
        <f t="shared" si="360"/>
        <v>0</v>
      </c>
      <c r="BT229" s="67">
        <f t="shared" si="361"/>
        <v>0</v>
      </c>
      <c r="BU229" s="67">
        <f t="shared" si="362"/>
        <v>0</v>
      </c>
      <c r="BV229" s="67">
        <f t="shared" si="363"/>
        <v>0</v>
      </c>
      <c r="BW229" s="67">
        <f t="shared" si="364"/>
        <v>0</v>
      </c>
      <c r="BX229" s="67">
        <f t="shared" si="365"/>
        <v>0</v>
      </c>
      <c r="BY229" s="67">
        <f t="shared" si="366"/>
        <v>0</v>
      </c>
      <c r="BZ229" s="67">
        <f t="shared" si="367"/>
        <v>0</v>
      </c>
      <c r="CB229" s="70">
        <f t="shared" si="368"/>
        <v>104.96928540879242</v>
      </c>
      <c r="CC229" s="70">
        <f t="shared" si="369"/>
        <v>0</v>
      </c>
      <c r="CD229" s="70">
        <f t="shared" si="370"/>
        <v>0</v>
      </c>
      <c r="CE229" s="70">
        <f t="shared" si="371"/>
        <v>0</v>
      </c>
      <c r="CF229" s="70">
        <f t="shared" si="372"/>
        <v>0</v>
      </c>
      <c r="CG229" s="70">
        <f t="shared" si="373"/>
        <v>0</v>
      </c>
      <c r="CH229" s="70">
        <f t="shared" si="374"/>
        <v>0</v>
      </c>
      <c r="CI229" s="70">
        <f t="shared" si="375"/>
        <v>0</v>
      </c>
      <c r="CJ229" s="70">
        <f t="shared" si="376"/>
        <v>0</v>
      </c>
      <c r="CK229" s="70">
        <f t="shared" si="377"/>
        <v>0</v>
      </c>
      <c r="CL229">
        <f t="shared" si="383"/>
        <v>104.96928540879242</v>
      </c>
      <c r="CM229" s="64">
        <f t="shared" si="384"/>
        <v>120.46719346371113</v>
      </c>
      <c r="CN229" s="64">
        <f t="shared" si="385"/>
        <v>0</v>
      </c>
      <c r="CO229" s="64">
        <f t="shared" si="386"/>
        <v>0</v>
      </c>
      <c r="CP229" s="64">
        <f t="shared" si="387"/>
        <v>0</v>
      </c>
      <c r="CQ229" s="64">
        <f t="shared" si="388"/>
        <v>0</v>
      </c>
      <c r="CR229" s="64">
        <f t="shared" si="389"/>
        <v>0</v>
      </c>
      <c r="CS229" s="64">
        <f t="shared" si="390"/>
        <v>0</v>
      </c>
      <c r="CT229" s="64">
        <f t="shared" si="391"/>
        <v>0</v>
      </c>
      <c r="CU229" s="64">
        <f t="shared" si="392"/>
        <v>0</v>
      </c>
      <c r="CV229" s="64">
        <f t="shared" si="393"/>
        <v>0</v>
      </c>
      <c r="CX229" s="103">
        <f t="shared" si="394"/>
        <v>112.35449356692416</v>
      </c>
      <c r="CY229" s="103">
        <f t="shared" si="395"/>
        <v>0</v>
      </c>
      <c r="CZ229" s="103">
        <f t="shared" si="396"/>
        <v>0</v>
      </c>
      <c r="DA229" s="103">
        <f t="shared" si="397"/>
        <v>0</v>
      </c>
      <c r="DB229" s="103">
        <f t="shared" si="398"/>
        <v>0</v>
      </c>
      <c r="DC229" s="103">
        <f t="shared" si="399"/>
        <v>0</v>
      </c>
      <c r="DD229" s="103">
        <f t="shared" si="400"/>
        <v>0</v>
      </c>
      <c r="DE229" s="103">
        <f t="shared" si="401"/>
        <v>0</v>
      </c>
      <c r="DF229" s="103">
        <f t="shared" si="402"/>
        <v>0</v>
      </c>
      <c r="DG229" s="103">
        <f t="shared" si="403"/>
        <v>0</v>
      </c>
      <c r="DI229" s="70">
        <f t="shared" si="404"/>
        <v>104.96928540879242</v>
      </c>
      <c r="DJ229" s="70">
        <f t="shared" si="405"/>
        <v>0</v>
      </c>
      <c r="DK229" s="70">
        <f t="shared" si="406"/>
        <v>0</v>
      </c>
      <c r="DL229" s="70">
        <f t="shared" si="407"/>
        <v>0</v>
      </c>
      <c r="DM229" s="70">
        <f t="shared" si="408"/>
        <v>0</v>
      </c>
      <c r="DN229" s="70">
        <f t="shared" si="409"/>
        <v>0</v>
      </c>
      <c r="DO229" s="70">
        <f t="shared" si="410"/>
        <v>0</v>
      </c>
      <c r="DP229" s="70">
        <f t="shared" si="411"/>
        <v>0</v>
      </c>
      <c r="DQ229" s="70">
        <f t="shared" si="412"/>
        <v>0</v>
      </c>
      <c r="DR229" s="70">
        <f t="shared" si="413"/>
        <v>0</v>
      </c>
      <c r="DT229">
        <f t="shared" si="414"/>
        <v>8.1039986305514624</v>
      </c>
      <c r="DU229">
        <f t="shared" si="415"/>
        <v>8.4155282819276778</v>
      </c>
      <c r="DV229">
        <f t="shared" si="416"/>
        <v>8.663296732739008</v>
      </c>
      <c r="DX229">
        <f t="shared" si="417"/>
        <v>1.8720943029629453</v>
      </c>
      <c r="DY229">
        <f t="shared" si="418"/>
        <v>1.8832048397858245</v>
      </c>
      <c r="DZ229">
        <f t="shared" si="419"/>
        <v>1.8973777750602647</v>
      </c>
      <c r="EB229">
        <f t="shared" si="420"/>
        <v>2.9871773757569926</v>
      </c>
      <c r="EC229">
        <f t="shared" si="421"/>
        <v>0</v>
      </c>
      <c r="ED229">
        <f t="shared" si="422"/>
        <v>0</v>
      </c>
      <c r="EE229">
        <f t="shared" si="423"/>
        <v>0</v>
      </c>
      <c r="EF229">
        <f t="shared" si="424"/>
        <v>0</v>
      </c>
      <c r="EG229">
        <f t="shared" si="425"/>
        <v>0</v>
      </c>
      <c r="EH229">
        <f t="shared" si="426"/>
        <v>0</v>
      </c>
      <c r="EI229">
        <f t="shared" si="427"/>
        <v>0</v>
      </c>
      <c r="EJ229">
        <f t="shared" si="428"/>
        <v>0</v>
      </c>
      <c r="EK229">
        <f t="shared" si="429"/>
        <v>0</v>
      </c>
      <c r="EM229">
        <f t="shared" si="430"/>
        <v>2.7631278530249301</v>
      </c>
      <c r="EN229">
        <f t="shared" si="431"/>
        <v>0</v>
      </c>
      <c r="EO229">
        <f t="shared" si="432"/>
        <v>0</v>
      </c>
      <c r="EP229">
        <f t="shared" si="433"/>
        <v>0</v>
      </c>
      <c r="EQ229">
        <f t="shared" si="434"/>
        <v>0</v>
      </c>
      <c r="ER229">
        <f t="shared" si="435"/>
        <v>0</v>
      </c>
      <c r="ES229">
        <f t="shared" si="436"/>
        <v>0</v>
      </c>
      <c r="ET229">
        <f t="shared" si="437"/>
        <v>0</v>
      </c>
      <c r="EU229">
        <f t="shared" si="438"/>
        <v>0</v>
      </c>
      <c r="EV229">
        <f t="shared" si="439"/>
        <v>0</v>
      </c>
      <c r="EX229">
        <f t="shared" si="440"/>
        <v>2.561743532258046</v>
      </c>
      <c r="EY229">
        <f t="shared" si="441"/>
        <v>0</v>
      </c>
      <c r="EZ229">
        <f t="shared" si="442"/>
        <v>0</v>
      </c>
      <c r="FA229">
        <f t="shared" si="443"/>
        <v>0</v>
      </c>
      <c r="FB229">
        <f t="shared" si="444"/>
        <v>0</v>
      </c>
      <c r="FC229">
        <f t="shared" si="445"/>
        <v>0</v>
      </c>
      <c r="FD229">
        <f t="shared" si="446"/>
        <v>0</v>
      </c>
      <c r="FE229">
        <f t="shared" si="447"/>
        <v>0</v>
      </c>
      <c r="FF229">
        <f t="shared" si="448"/>
        <v>0</v>
      </c>
      <c r="FG229">
        <f t="shared" si="449"/>
        <v>0</v>
      </c>
      <c r="FJ229">
        <f>IF($W$2=0,0,IF(BF229&lt;=0,0,('LED Curve'!$D$19*(BF229/$W$2)^3+'LED Curve'!$D$20*(BF229/$W$2)^2+'LED Curve'!$D$21*(BF229/$W$2)^1+'LED Curve'!$D$22)*$AC$2*$W$2))</f>
        <v>476.15594509038397</v>
      </c>
      <c r="FK229">
        <f>IF($W$3=0,0,IF(BG229&lt;=0,0,('LED Curve'!$D$19*(BG229/$W$3)^3+'LED Curve'!$D$20*(BG229/$W$3)^2+'LED Curve'!$D$21*(BG229/$W$3)^1+'LED Curve'!$D$22)*$AC$3*$W$3))</f>
        <v>0</v>
      </c>
      <c r="FL229">
        <f>IF($W$4=0,0,IF(BH229&lt;=0,0,('LED Curve'!$D$19*(BH229/$W$4)^3+'LED Curve'!$D$20*(BH229/$W$4)^2+'LED Curve'!$D$21*(BH229/$W$4)^1+'LED Curve'!$D$22)*$AC$4*$W$4))</f>
        <v>0</v>
      </c>
      <c r="FM229">
        <f>IF($W$5=0,0,IF(BI229&lt;=0,0,('LED Curve'!$D$19*(BI229/$W$5)^3+'LED Curve'!$D$20*(BI229/$W$5)^2+'LED Curve'!$D$21*(BI229/$W$5)^1+'LED Curve'!$D$22)*$AC$5*$W$5))</f>
        <v>0</v>
      </c>
      <c r="FN229">
        <f>IF($W$6=0,0,IF(BJ229&lt;=0,0,('LED Curve'!$D$19*(BJ229/$W$6)^3+'LED Curve'!$D$20*(BJ229/$W$6)^2+'LED Curve'!$D$21*(BJ229/$W$6)^1+'LED Curve'!$D$22)*$AC$6*$W$6))</f>
        <v>0</v>
      </c>
      <c r="FO229">
        <f>IF($Z$2=0,0,IF(BK229&lt;=0,0,('LED Curve'!$D$19*(BK229/$Z$2)^3+'LED Curve'!$D$20*(BK229/$Z$2)^2+'LED Curve'!$D$21*(BK229/$Z$2)^1+'LED Curve'!$D$22)*$AE$2*$Z$2))</f>
        <v>0</v>
      </c>
      <c r="FP229">
        <f>IF($Z$3=0,0,IF(BL229&lt;=0,0,('LED Curve'!$D$19*(BL229/$Z$3)^3+'LED Curve'!$D$20*(BL229/$Z$3)^2+'LED Curve'!$D$21*(BL229/$Z$3)^1+'LED Curve'!$D$22)*$AE$3*$Z$3))</f>
        <v>0</v>
      </c>
      <c r="FQ229">
        <f>IF($Z$4=0,0,IF(BM229&lt;=0,0,('LED Curve'!$D$19*(BM229/$Z$4)^3+'LED Curve'!$D$20*(BM229/$Z$4)^2+'LED Curve'!$D$21*(BM229/$Z$4)^1+'LED Curve'!$D$22)*$AE$4*$Z$4))</f>
        <v>0</v>
      </c>
      <c r="FR229">
        <f>IF($Z$5=0,0,IF(BN229&lt;=0,0,('LED Curve'!$D$19*(BN229/$Z$5)^3+'LED Curve'!$D$20*(BN229/$Z$5)^2+'LED Curve'!$D$21*(BN229/$Z$5)^1+'LED Curve'!$D$22)*$AE$5*$Z$5))</f>
        <v>0</v>
      </c>
      <c r="FS229">
        <f>IF($Z$6=0,0,IF(BO229&lt;=0,0,('LED Curve'!$D$19*(BO229/$Z$6)^3+'LED Curve'!$D$20*(BO229/$Z$6)^2+'LED Curve'!$D$21*(BO229/$Z$6)^1+'LED Curve'!$D$22)*$AE$6*$Z$6))</f>
        <v>0</v>
      </c>
      <c r="FU229">
        <f>IF($W$2=0,0,IF(BQ229&lt;=0,0,('LED Curve'!$D$19*(BQ229/$W$2)^3+'LED Curve'!$D$20*(BQ229/$W$2)^2+'LED Curve'!$D$21*(BQ229/$W$2)^1+'LED Curve'!$D$22)*$AC$2*$W$2))</f>
        <v>447.27588878044361</v>
      </c>
      <c r="FV229">
        <f>IF($W$3=0,0,IF(BR229&lt;=0,0,('LED Curve'!$D$19*(BR229/$W$3)^3+'LED Curve'!$D$20*(BR229/$W$3)^2+'LED Curve'!$D$21*(BR229/$W$3)^1+'LED Curve'!$D$22)*$AC$3*$W$3))</f>
        <v>0</v>
      </c>
      <c r="FW229">
        <f>IF($W$4=0,0,IF(BS229&lt;=0,0,('LED Curve'!$D$19*(BS229/$W$4)^3+'LED Curve'!$D$20*(BS229/$W$4)^2+'LED Curve'!$D$21*(BS229/$W$4)^1+'LED Curve'!$D$22)*$AC$4*$W$4))</f>
        <v>0</v>
      </c>
      <c r="FX229">
        <f>IF($W$5=0,0,IF(BT229&lt;=0,0,('LED Curve'!$D$19*(BT229/$W$5)^3+'LED Curve'!$D$20*(BT229/$W$5)^2+'LED Curve'!$D$21*(BT229/$W$5)^1+'LED Curve'!$D$22)*$AC$5*$W$5))</f>
        <v>0</v>
      </c>
      <c r="FY229">
        <f>IF($W$6=0,0,IF(BU229&lt;=0,0,('LED Curve'!$D$19*(BU229/$W$6)^3+'LED Curve'!$D$20*(BU229/$W$6)^2+'LED Curve'!$D$21*(BU229/$W$6)^1+'LED Curve'!$D$22)*$AC$6*$W$6))</f>
        <v>0</v>
      </c>
      <c r="FZ229">
        <f>IF($Z$2=0,0,IF(BV229&lt;=0,0,('LED Curve'!$D$19*(BV229/$Z$2)^3+'LED Curve'!$D$20*(BV229/$Z$2)^2+'LED Curve'!$D$21*(BV229/$Z$2)^1+'LED Curve'!$D$22)*$AE$2*$Z$2))</f>
        <v>0</v>
      </c>
      <c r="GA229">
        <f>IF($Z$3=0,0,IF(BW229&lt;=0,0,('LED Curve'!$D$19*(BW229/$Z$3)^3+'LED Curve'!$D$20*(BW229/$Z$3)^2+'LED Curve'!$D$21*(BW229/$Z$3)^1+'LED Curve'!$D$22)*$AE$3*$Z$3))</f>
        <v>0</v>
      </c>
      <c r="GB229">
        <f>IF($Z$4=0,0,IF(BX229&lt;=0,0,('LED Curve'!$D$19*(BX229/$Z$4)^3+'LED Curve'!$D$20*(BX229/$Z$4)^2+'LED Curve'!$D$21*(BX229/$Z$4)^1+'LED Curve'!$D$22)*$AE$4*$Z$4))</f>
        <v>0</v>
      </c>
      <c r="GC229">
        <f>IF($Z$5=0,0,IF(BY229&lt;=0,0,('LED Curve'!$D$19*(BY229/$Z$5)^3+'LED Curve'!$D$20*(BY229/$Z$5)^2+'LED Curve'!$D$21*(BY229/$Z$5)^1+'LED Curve'!$D$22)*$AE$5*$Z$5))</f>
        <v>0</v>
      </c>
      <c r="GD229">
        <f>IF($Z$6=0,0,IF(BZ229&lt;=0,0,('LED Curve'!$D$19*(BZ229/$Z$6)^3+'LED Curve'!$D$20*(BZ229/$Z$6)^2+'LED Curve'!$D$21*(BZ229/$Z$6)^1+'LED Curve'!$D$22)*$AE$6*$Z$6))</f>
        <v>0</v>
      </c>
      <c r="GF229">
        <f>IF($W$2=0,0,IF(CB229&lt;=0,0,('LED Curve'!$D$19*(CB229/$W$2)^3+'LED Curve'!$D$20*(CB229/$W$2)^2+'LED Curve'!$D$21*(CB229/$W$2)^1+'LED Curve'!$D$22)*$AC$2*$W$2))</f>
        <v>420.48508683242136</v>
      </c>
      <c r="GG229">
        <f>IF($W$3=0,0,IF(CC229&lt;=0,0,('LED Curve'!$D$19*(CC229/$W$3)^3+'LED Curve'!$D$20*(CC229/$W$3)^2+'LED Curve'!$D$21*(CC229/$W$3)^1+'LED Curve'!$D$22)*$AC$3*$W$3))</f>
        <v>0</v>
      </c>
      <c r="GH229">
        <f>IF($W$4=0,0,IF(CD229&lt;=0,0,('LED Curve'!$D$19*(CD229/$W$4)^3+'LED Curve'!$D$20*(CD229/$W$4)^2+'LED Curve'!$D$21*(CD229/$W$4)^1+'LED Curve'!$D$22)*$AC$4*$W$4))</f>
        <v>0</v>
      </c>
      <c r="GI229">
        <f>IF($W$5=0,0,IF(CE229&lt;=0,0,('LED Curve'!$D$19*(CE229/$W$5)^3+'LED Curve'!$D$20*(CE229/$W$5)^2+'LED Curve'!$D$21*(CE229/$W$5)^1+'LED Curve'!$D$22)*$AC$5*$W$5))</f>
        <v>0</v>
      </c>
      <c r="GJ229">
        <f>IF($W$6=0,0,IF(CF229&lt;=0,0,('LED Curve'!$D$19*(CF229/$W$6)^3+'LED Curve'!$D$20*(CF229/$W$6)^2+'LED Curve'!$D$21*(CF229/$W$6)^1+'LED Curve'!$D$22)*$AC$6*$W$6))</f>
        <v>0</v>
      </c>
      <c r="GK229">
        <f>IF($Z$2=0,0,IF(CG229&lt;=0,0,('LED Curve'!$D$19*(CG229/$Z$2)^3+'LED Curve'!$D$20*(CG229/$Z$2)^2+'LED Curve'!$D$21*(CG229/$Z$2)^1+'LED Curve'!$D$22)*$AE$2*$Z$2))</f>
        <v>0</v>
      </c>
      <c r="GL229">
        <f>IF($Z$3=0,0,IF(CH229&lt;=0,0,('LED Curve'!$D$19*(CH229/$Z$3)^3+'LED Curve'!$D$20*(CH229/$Z$3)^2+'LED Curve'!$D$21*(CH229/$Z$3)^1+'LED Curve'!$D$22)*$AE$3*$Z$3))</f>
        <v>0</v>
      </c>
      <c r="GM229">
        <f>IF($Z$4=0,0,IF(CI229&lt;=0,0,('LED Curve'!$D$19*(CI229/$Z$4)^3+'LED Curve'!$D$20*(CI229/$Z$4)^2+'LED Curve'!$D$21*(CI229/$Z$4)^1+'LED Curve'!$D$22)*$AE$4*$Z$4))</f>
        <v>0</v>
      </c>
      <c r="GN229">
        <f>IF($Z$5=0,0,IF(CJ229&lt;=0,0,('LED Curve'!$D$19*(CJ229/$Z$5)^3+'LED Curve'!$D$20*(CJ229/$Z$5)^2+'LED Curve'!$D$21*(CJ229/$Z$5)^1+'LED Curve'!$D$22)*$AE$5*$Z$5))</f>
        <v>0</v>
      </c>
      <c r="GO229">
        <f>IF($Z$6=0,0,IF(CK229&lt;=0,0,('LED Curve'!$D$19*(CK229/$Z$6)^3+'LED Curve'!$D$20*(CK229/$Z$6)^2+'LED Curve'!$D$21*(CK229/$Z$6)^1+'LED Curve'!$D$22)*$AE$6*$Z$6))</f>
        <v>0</v>
      </c>
      <c r="GQ229">
        <f t="shared" si="450"/>
        <v>476.15594509038397</v>
      </c>
      <c r="GR229">
        <f t="shared" si="378"/>
        <v>0</v>
      </c>
      <c r="GS229">
        <f t="shared" si="451"/>
        <v>447.27588878044361</v>
      </c>
      <c r="GT229">
        <f t="shared" si="379"/>
        <v>0</v>
      </c>
      <c r="GU229">
        <f t="shared" si="452"/>
        <v>420.48508683242136</v>
      </c>
      <c r="GV229">
        <f t="shared" si="380"/>
        <v>0</v>
      </c>
    </row>
    <row r="230" spans="1:204" ht="16.899999999999999">
      <c r="A230">
        <v>219</v>
      </c>
      <c r="B230">
        <f t="shared" si="341"/>
        <v>7.1289062499999998E-3</v>
      </c>
      <c r="C230" s="50">
        <f t="shared" si="342"/>
        <v>65.592079587571945</v>
      </c>
      <c r="D230" s="50">
        <f t="shared" si="343"/>
        <v>73.035643986191062</v>
      </c>
      <c r="E230" s="50">
        <f t="shared" si="344"/>
        <v>80.479208384810164</v>
      </c>
      <c r="G230" s="52">
        <f t="shared" si="345"/>
        <v>1.0411441204376499</v>
      </c>
      <c r="H230" s="52">
        <f t="shared" si="346"/>
        <v>1.1592959362887469</v>
      </c>
      <c r="I230" s="52">
        <f t="shared" si="347"/>
        <v>1.2774477521398437</v>
      </c>
      <c r="J230" s="52">
        <f>IF(C230&lt;Calculation!D$19,0,G230)</f>
        <v>1.0411441204376499</v>
      </c>
      <c r="K230" s="52">
        <f>IF(D230&lt;Calculation!D$19,0,H230)</f>
        <v>1.1592959362887469</v>
      </c>
      <c r="L230" s="52">
        <f>IF(E230&lt;Calculation!D$19,0,I230)</f>
        <v>1.2774477521398437</v>
      </c>
      <c r="M230" s="52">
        <f>IF(IF(C230&lt;Calculation!D$19,0,C230*(R$3/(R$2+R$3)))&gt;0,$H$2*SIN(2*PI()*$E$2*B230)+$H$5,0)</f>
        <v>1.0575486149290227</v>
      </c>
      <c r="N230" s="52">
        <f>IF(IF(D230&lt;Calculation!D$19,0,D230*(R$3/(R$2+R$3)))&gt;0,$J$2*SIN(2*PI()*$E$2*B230)+$J$5,0)</f>
        <v>0.98157252405300932</v>
      </c>
      <c r="O230" s="52">
        <f>IF(IF(E230&lt;Calculation!D$19,0,E230*(R$3/(R$2+R$3)))&gt;0,$L$2*SIN(2*PI()*$E$2*B230)+$L$5,0)</f>
        <v>0.91214385882489291</v>
      </c>
      <c r="Q230" s="55">
        <f>(M230/Design!C$43)*10^3</f>
        <v>117.5054016587803</v>
      </c>
      <c r="R230" s="55">
        <f>(N230/Design!C$43)*10^3</f>
        <v>109.06361378366771</v>
      </c>
      <c r="S230" s="55">
        <f>(O230/Design!C$43)*10^3</f>
        <v>101.34931764721033</v>
      </c>
      <c r="U230" s="55">
        <f>(($H$2*SIN(2*PI()*$E$2*B230)+$H$5)/Design!C$43)*10^3</f>
        <v>117.5054016587803</v>
      </c>
      <c r="V230" s="55">
        <f>(($J$2*SIN(2*PI()*$E$2*B230)+$J$5)/Design!C$43)*10^3</f>
        <v>109.06361378366771</v>
      </c>
      <c r="W230" s="55">
        <f>(($L$2*SIN(2*PI()*$E$2*B230)+$L$5)/Design!C$43)*10^3</f>
        <v>101.34931764721033</v>
      </c>
      <c r="Y230" s="99">
        <f>IF(C230&lt;('LED Curve'!$D$14*(U230/$W$2)^3+'LED Curve'!$D$15*(U230/$W$2)^2+'LED Curve'!$D$16*(U230/$W$2)^1+'LED Curve'!$D$17)*$AC$2+((R$5-1)*Design!C$18),0,         ('LED Curve'!$D$14*(U230/$W$2)^3+'LED Curve'!$D$15*(U230/$W$2)^2+'LED Curve'!$D$16*(U230/$W$2)^1+'LED Curve'!$D$17)*$AC$2)</f>
        <v>24.722680996100195</v>
      </c>
      <c r="Z230" s="99">
        <f>IF(Y230=0,0,IF(C230&lt;Y230+('LED Curve'!$D$14*(U230/$W$3)^3+'LED Curve'!$D$15*(U230/$W$3)^2+'LED Curve'!$D$16*(U230/$W$3)^1+'LED Curve'!$D$17)*$AC$3+((R$5-2)*Design!C$18),0,         ('LED Curve'!$D$14*(U230/$W$3)^3+'LED Curve'!$D$15*(U230/$W$3)^2+'LED Curve'!$D$16*(U230/$W$3)^1+'LED Curve'!$D$17)*$AC$3))</f>
        <v>0</v>
      </c>
      <c r="AA230" s="99">
        <f>IF(Z230=0,0,IF(C230&lt;(SUM(Y230:Z230)+('LED Curve'!$D$14*(U230/$W$4)^3+'LED Curve'!$D$15*(U230/$W$4)^2+'LED Curve'!$D$16*(U230/$W$4)^1+'LED Curve'!$D$17)*$AC$4+((R$5-3)*Design!C$18)),0,         ('LED Curve'!$D$14*(U230/$W$4)^3+'LED Curve'!$D$15*(U230/$W$4)^2+'LED Curve'!$D$16*(U230/$W$4)^1+'LED Curve'!$D$17)*$AC$4))</f>
        <v>0</v>
      </c>
      <c r="AB230" s="99">
        <f>IF(AA230=0,0,IF(C230&lt;(SUM(Y230:AA230)+('LED Curve'!$D$14*(U230/$W$5)^3+'LED Curve'!$D$15*(U230/$W$5)^2+'LED Curve'!$D$16*(U230/$W$5)^1+'LED Curve'!$D$17)*$AC$5+((R$5-4)*Design!C$18)),0,         ('LED Curve'!$D$14*(U230/$W$5)^3+'LED Curve'!$D$15*(U230/$W$5)^2+'LED Curve'!$D$16*(U230/$W$5)^1+'LED Curve'!$D$17)*$AC$5))</f>
        <v>0</v>
      </c>
      <c r="AC230" s="99">
        <f>IF(AB230=0,0,IF(C230&lt;(SUM(Y230:AB230)+ ('LED Curve'!$D$14*(U230/$W$6)^3+'LED Curve'!$D$15*(U230/$W$6)^2+'LED Curve'!$D$16*(U230/$W$6)^1+'LED Curve'!$D$17)*$AC$6+((R$5-5)*Design!C$18)),0,         ('LED Curve'!$D$14*(U230/$W$6)^3+'LED Curve'!$D$15*(U230/$W$6)^2+'LED Curve'!$D$16*(U230/$W$6)^1+'LED Curve'!$D$17)*$AC$6))</f>
        <v>0</v>
      </c>
      <c r="AD230" s="99">
        <f>IF(AC230=0,0,IF(C230&lt;(SUM(Y230:AC230)+('LED Curve'!$D$14*(U230/$Z$2)^3+'LED Curve'!$D$15*(U230/$Z$2)^2+'LED Curve'!$D$16*(U230/$Z$2)^1+'LED Curve'!$D$17)*$AE$2+((R$5-6)*Design!C$18)),0,         ('LED Curve'!$D$14*(U230/$Z$2)^3+'LED Curve'!$D$15*(U230/$Z$2)^2+'LED Curve'!$D$16*(U230/$Z$2)^1+'LED Curve'!$D$17)*$AE$2))</f>
        <v>0</v>
      </c>
      <c r="AE230" s="99">
        <f>IF(AD230=0,0,IF(C230&lt;(SUM(Y230:AD230)+('LED Curve'!$D$14*(U230/$Z$3)^3+'LED Curve'!$D$15*(U230/$Z$3)^2+'LED Curve'!$D$16*(U230/$Z$3)^1+'LED Curve'!$D$17)*$AE$3+((R$5-7)*Design!C$18)),0,         ('LED Curve'!$D$14*(U230/$Z$3)^3+'LED Curve'!$D$15*(U230/$Z$3)^2+'LED Curve'!$D$16*(U230/$Z$3)^1+'LED Curve'!$D$17)*$AE$3))</f>
        <v>0</v>
      </c>
      <c r="AF230" s="99">
        <f>IF(AE230=0,0,IF(C230&lt;(SUM(Y230:AE230)+('LED Curve'!$D$14*(U230/$Z$4)^3+'LED Curve'!$D$15*(U230/$Z$4)^2+'LED Curve'!$D$16*(U230/$Z$4)^1+'LED Curve'!$D$17)*$AE$4+((R$5-8)*Design!C$18)),0,         ('LED Curve'!$D$14*(U230/$Z$4)^3+'LED Curve'!$D$15*(U230/$Z$4)^2+'LED Curve'!$D$16*(U230/$Z$4)^1+'LED Curve'!$D$17)*$AE$4))</f>
        <v>0</v>
      </c>
      <c r="AG230" s="99">
        <f>IF(AF230=0,0,IF(C230&lt;(SUM(Y230:AF230)+('LED Curve'!$D$14*(U230/$Z$5)^3+'LED Curve'!$D$15*(U230/$Z$5)^2+'LED Curve'!$D$16*(U230/$Z$5)^1+'LED Curve'!$D$17)*$AE$5+((R$5-9)*Design!C$18)),0,         ('LED Curve'!$D$14*(U230/$Z$5)^3+'LED Curve'!$D$15*(U230/$Z$5)^2+'LED Curve'!$D$16*(U230/$Z$5)^1+'LED Curve'!$D$17)*$AE$5))</f>
        <v>0</v>
      </c>
      <c r="AH230" s="99">
        <f>IF(AG230=0,0,IF(C230&lt;(SUM(Y230:AG230)+('LED Curve'!$D$14*(U230/$Z$6)^3+'LED Curve'!$D$15*(U230/$Z$6)^2+'LED Curve'!$D$16*(U230/$Z$6)^1+'LED Curve'!$D$17)*$AE$6+((R$5-10)*Design!C$18)),0,         ('LED Curve'!$D$14*(U230/$Z$6)^3+'LED Curve'!$D$15*(U230/$Z$6)^2+'LED Curve'!$D$16*(U230/$Z$6)^1+'LED Curve'!$D$17)*$AE$6))</f>
        <v>0</v>
      </c>
      <c r="AI230">
        <f t="shared" si="381"/>
        <v>24.722680996100195</v>
      </c>
      <c r="AJ230" s="57">
        <f>IF(D230&lt;('LED Curve'!$D$14*(V230/$W$2)^3+'LED Curve'!$D$15*(V230/$W$2)^2+'LED Curve'!$D$16*(V230/$W$2)^1+'LED Curve'!$D$17)*$AC$2+((R$5-1)*Design!C$18),0,         ('LED Curve'!$D$14*(V230/$W$2)^3+'LED Curve'!$D$15*(V230/$W$2)^2+'LED Curve'!$D$16*(V230/$W$2)^1+'LED Curve'!$D$17)*$AC$2)</f>
        <v>24.509357080443721</v>
      </c>
      <c r="AK230" s="57">
        <f>IF(AJ230=0,0,IF(D230&lt;AJ230+('LED Curve'!$D$14*(V230/$W$3)^3+'LED Curve'!$D$15*(V230/$W$3)^2+'LED Curve'!$D$16*(V230/$W$3)^1+'LED Curve'!$D$17)*$AC$3+((R$5-1)*Design!C$18),0,         ('LED Curve'!$D$14*(V230/$W$3)^3+'LED Curve'!$D$15*(V230/$W$3)^2+'LED Curve'!$D$16*(V230/$W$3)^1+'LED Curve'!$D$17)*$AC$3))</f>
        <v>0</v>
      </c>
      <c r="AL230" s="57">
        <f>IF(AK230=0,0,IF(D230&lt;(SUM(AJ230:AK230)+('LED Curve'!$D$14*(V230/$W$4)^3+'LED Curve'!$D$15*(V230/$W$4)^2+'LED Curve'!$D$16*(V230/$W$4)^1+'LED Curve'!$D$17)*$AC$4+((R$5-1)*Design!C$18)),0,         ('LED Curve'!$D$14*(V230/$W$4)^3+'LED Curve'!$D$15*(V230/$W$4)^2+'LED Curve'!$D$16*(V230/$W$4)^1+'LED Curve'!$D$17)*$AC$4))</f>
        <v>0</v>
      </c>
      <c r="AM230" s="57">
        <f>IF(AL230=0,0,IF(D230&lt;(SUM(AJ230:AL230)+('LED Curve'!$D$14*(V230/$W$5)^3+'LED Curve'!$D$15*(V230/$W$5)^2+'LED Curve'!$D$16*(V230/$W$5)^1+'LED Curve'!$D$17)*$AC$5+((R$5-1)*Design!C$18)),0,         ('LED Curve'!$D$14*(V230/$W$5)^3+'LED Curve'!$D$15*(V230/$W$5)^2+'LED Curve'!$D$16*(V230/$W$5)^1+'LED Curve'!$D$17)*$AC$5))</f>
        <v>0</v>
      </c>
      <c r="AN230" s="57">
        <f>IF(AM230=0,0,IF(D230&lt;(SUM(AJ230:AM230)+ ('LED Curve'!$D$14*(V230/$W$6)^3+'LED Curve'!$D$15*(V230/$W$6)^2+'LED Curve'!$D$16*(V230/$W$6)^1+'LED Curve'!$D$17)*$AC$6+((R$5-1)*Design!C$18)),0,         ('LED Curve'!$D$14*(V230/$W$6)^3+'LED Curve'!$D$15*(V230/$W$6)^2+'LED Curve'!$D$16*(V230/$W$6)^1+'LED Curve'!$D$17)*$AC$6))</f>
        <v>0</v>
      </c>
      <c r="AO230" s="57">
        <f>IF(AN230=0,0,IF(D230&lt;(SUM(AJ230:AN230)+('LED Curve'!$D$14*(V230/$Z$2)^3+'LED Curve'!$D$15*(V230/$Z$2)^2+'LED Curve'!$D$16*(V230/$Z$2)^1+'LED Curve'!$D$17)*$AE$2+((R$5-1)*Design!C$18)),0,         ('LED Curve'!$D$14*(V230/$Z$2)^3+'LED Curve'!$D$15*(V230/$Z$2)^2+'LED Curve'!$D$16*(V230/$Z$2)^1+'LED Curve'!$D$17)*$AE$2))</f>
        <v>0</v>
      </c>
      <c r="AP230" s="57">
        <f>IF(AO230=0,0,IF(D230&lt;(SUM(AJ230:AO230)+('LED Curve'!$D$14*(V230/$Z$3)^3+'LED Curve'!$D$15*(V230/$Z$3)^2+'LED Curve'!$D$16*(V230/$Z$3)^1+'LED Curve'!$D$17)*$AE$3+((R$5-1)*Design!C$18)),0,         ('LED Curve'!$D$14*(V230/$Z$3)^3+'LED Curve'!$D$15*(V230/$Z$3)^2+'LED Curve'!$D$16*(V230/$Z$3)^1+'LED Curve'!$D$17)*$AE$3))</f>
        <v>0</v>
      </c>
      <c r="AQ230" s="57">
        <f>IF(AP230=0,0,IF(D230&lt;(SUM(AJ230:AP230)+('LED Curve'!$D$14*(V230/$Z$4)^3+'LED Curve'!$D$15*(V230/$Z$4)^2+'LED Curve'!$D$16*(V230/$Z$4)^1+'LED Curve'!$D$17)*$AE$4+((R$5-1)*Design!C$18)),0,         ('LED Curve'!$D$14*(V230/$Z$4)^3+'LED Curve'!$D$15*(V230/$Z$4)^2+'LED Curve'!$D$16*(V230/$Z$4)^1+'LED Curve'!$D$17)*$AE$4))</f>
        <v>0</v>
      </c>
      <c r="AR230" s="57">
        <f>IF(AQ230=0,0,IF(D230&lt;(SUM(AJ230:AQ230)+('LED Curve'!$D$14*(V230/$Z$5)^3+'LED Curve'!$D$15*(V230/$Z$5)^2+'LED Curve'!$D$16*(V230/$Z$5)^1+'LED Curve'!$D$17)*$AE$5+((R$5-1)*Design!C$18)),0,         ('LED Curve'!$D$14*(V230/$Z$5)^3+'LED Curve'!$D$15*(V230/$Z$5)^2+'LED Curve'!$D$16*(V230/$Z$5)^1+'LED Curve'!$D$17)*$AE$5))</f>
        <v>0</v>
      </c>
      <c r="AS230" s="57">
        <f>IF(AR230=0,0,IF(D230&lt;(SUM(AJ230:AR230)+('LED Curve'!$D$14*(V230/$Z$6)^3+'LED Curve'!$D$15*(V230/$Z$6)^2+'LED Curve'!$D$16*(V230/$Z$6)^1+'LED Curve'!$D$17)*$AE$6+((R$5-1)*Design!C$18)),0,         ('LED Curve'!$D$14*(V230/$Z$6)^3+'LED Curve'!$D$15*(V230/$Z$6)^2+'LED Curve'!$D$16*(V230/$Z$6)^1+'LED Curve'!$D$17)*$AE$6))</f>
        <v>0</v>
      </c>
      <c r="AU230" s="59">
        <f>IF(E230&lt;('LED Curve'!$D$14*(W230/$W$2)^3+'LED Curve'!$D$15*(W230/$W$2)^2+'LED Curve'!$D$16*(W230/$W$2)^1+'LED Curve'!$D$17)*$AC$2+((R$5-1)*Design!C$18),0,         ('LED Curve'!$D$14*(W230/$W$2)^3+'LED Curve'!$D$15*(W230/$W$2)^2+'LED Curve'!$D$16*(W230/$W$2)^1+'LED Curve'!$D$17)*$AC$2)</f>
        <v>24.311624640793831</v>
      </c>
      <c r="AV230" s="59">
        <f>IF(AU230=0,0,IF(E230&lt;AU230+('LED Curve'!$D$14*(W230/$W$3)^3+'LED Curve'!$D$15*(W230/$W$3)^2+'LED Curve'!$D$16*(W230/$W$3)^1+'LED Curve'!$D$17)*$AC$3+((R$5-2)*Design!C$18),0,         ('LED Curve'!$D$14*(W230/$W$3)^3+'LED Curve'!$D$15*(W230/$W$3)^2+'LED Curve'!$D$16*(W230/$W$3)^1+'LED Curve'!$D$17)*$AC$3))</f>
        <v>0</v>
      </c>
      <c r="AW230" s="59">
        <f>IF(AV230=0,0,IF(E230&lt;(SUM(AU230:AV230)+('LED Curve'!$D$14*(W230/$W$4)^3+'LED Curve'!$D$15*(W230/$W$4)^2+'LED Curve'!$D$16*(W230/$W$4)^1+'LED Curve'!$D$17)*$AC$4+((R$5-3)*Design!C$18)),0,         ('LED Curve'!$D$14*(W230/$W$4)^3+'LED Curve'!$D$15*(W230/$W$4)^2+'LED Curve'!$D$16*(W230/$W$4)^1+'LED Curve'!$D$17)*$AC$4))</f>
        <v>0</v>
      </c>
      <c r="AX230" s="59">
        <f>IF(AW230=0,0,IF(E230&lt;(SUM(AU230:AW230)+('LED Curve'!$D$14*(W230/$W$5)^3+'LED Curve'!$D$15*(W230/$W$5)^2+'LED Curve'!$D$16*(W230/$W$5)^1+'LED Curve'!$D$17)*$AC$5+((R$5-4)*Design!C$18)),0,         ('LED Curve'!$D$14*(W230/$W$5)^3+'LED Curve'!$D$15*(W230/$W$5)^2+'LED Curve'!$D$16*(W230/$W$5)^1+'LED Curve'!$D$17)*$AC$5))</f>
        <v>0</v>
      </c>
      <c r="AY230" s="59">
        <f>IF(AX230=0,0,IF(E230&lt;(SUM(AU230:AX230)+ ('LED Curve'!$D$14*(W230/$W$6)^3+'LED Curve'!$D$15*(W230/$W$6)^2+'LED Curve'!$D$16*(W230/$W$6)^1+'LED Curve'!$D$17)*$AC$6+((R$5-5)*Design!C$18)),0,         ('LED Curve'!$D$14*(W230/$W$6)^3+'LED Curve'!$D$15*(W230/$W$6)^2+'LED Curve'!$D$16*(W230/$W$6)^1+'LED Curve'!$D$17)*$AC$6))</f>
        <v>0</v>
      </c>
      <c r="AZ230" s="59">
        <f>IF(AY230=0,0,IF(E230&lt;(SUM(AU230:AY230)+('LED Curve'!$D$14*(W230/$Z$2)^3+'LED Curve'!$D$15*(W230/$Z$2)^2+'LED Curve'!$D$16*(W230/$Z$2)^1+'LED Curve'!$D$17)*$AE$2+((R$5-6)*Design!C$18)),0,         ('LED Curve'!$D$14*(W230/$Z$2)^3+'LED Curve'!$D$15*(W230/$Z$2)^2+'LED Curve'!$D$16*(W230/$Z$2)^1+'LED Curve'!$D$17)*$AE$2))</f>
        <v>0</v>
      </c>
      <c r="BA230" s="59">
        <f>IF(AZ230=0,0,IF(E230&lt;(SUM(AU230:AZ230)+('LED Curve'!$D$14*(W230/$Z$3)^3+'LED Curve'!$D$15*(W230/$Z$3)^2+'LED Curve'!$D$16*(W230/$Z$3)^1+'LED Curve'!$D$17)*$AE$3+((R$5-7)*Design!C$18)),0,         ('LED Curve'!$D$14*(W230/$Z$3)^3+'LED Curve'!$D$15*(W230/$Z$3)^2+'LED Curve'!$D$16*(W230/$Z$3)^1+'LED Curve'!$D$17)*$AE$3))</f>
        <v>0</v>
      </c>
      <c r="BB230" s="59">
        <f>IF(BA230=0,0,IF(E230&lt;(SUM(AU230:BA230)+('LED Curve'!$D$14*(W230/$Z$4)^3+'LED Curve'!$D$15*(W230/$Z$4)^2+'LED Curve'!$D$16*(W230/$Z$4)^1+'LED Curve'!$D$17)*$AE$4+((R$5-8)*Design!C$18)),0,         ('LED Curve'!$D$14*(W230/$Z$4)^3+'LED Curve'!$D$15*(W230/$Z$4)^2+'LED Curve'!$D$16*(W230/$Z$4)^1+'LED Curve'!$D$17)*$AE$4))</f>
        <v>0</v>
      </c>
      <c r="BC230" s="59">
        <f>IF(BB230=0,0,IF(E230&lt;(SUM(AU230:BB230)+('LED Curve'!$D$14*(W230/$Z$5)^3+'LED Curve'!$D$15*(W230/$Z$5)^2+'LED Curve'!$D$16*(W230/$Z$5)^1+'LED Curve'!$D$17)*$AE$5+((R$5-9)*Design!C$18)),0,         ('LED Curve'!$D$14*(W230/$Z$5)^3+'LED Curve'!$D$15*(W230/$Z$5)^2+'LED Curve'!$D$16*(W230/$Z$5)^1+'LED Curve'!$D$17)*$AE$5))</f>
        <v>0</v>
      </c>
      <c r="BD230" s="59">
        <f>IF(BC230=0,0,IF(E230&lt;(SUM(AU230:BC230)+('LED Curve'!$D$14*(W230/$Z$6)^3+'LED Curve'!$D$15*(W230/$Z$6)^2+'LED Curve'!$D$16*(W230/$Z$6)^1+'LED Curve'!$D$17)*$AE$6+((R$5-10)*Design!C$18)),0,         ('LED Curve'!$D$14*(W230/$Z$6)^3+'LED Curve'!$D$15*(W230/$Z$6)^2+'LED Curve'!$D$16*(W230/$Z$6)^1+'LED Curve'!$D$17)*$AE$6))</f>
        <v>0</v>
      </c>
      <c r="BE230">
        <f t="shared" si="382"/>
        <v>24.311624640793831</v>
      </c>
      <c r="BF230" s="64">
        <f t="shared" si="348"/>
        <v>117.5054016587803</v>
      </c>
      <c r="BG230" s="64">
        <f t="shared" si="349"/>
        <v>0</v>
      </c>
      <c r="BH230" s="64">
        <f t="shared" si="350"/>
        <v>0</v>
      </c>
      <c r="BI230" s="64">
        <f t="shared" si="351"/>
        <v>0</v>
      </c>
      <c r="BJ230" s="64">
        <f t="shared" si="352"/>
        <v>0</v>
      </c>
      <c r="BK230" s="64">
        <f t="shared" si="353"/>
        <v>0</v>
      </c>
      <c r="BL230" s="64">
        <f t="shared" si="354"/>
        <v>0</v>
      </c>
      <c r="BM230" s="64">
        <f t="shared" si="355"/>
        <v>0</v>
      </c>
      <c r="BN230" s="64">
        <f t="shared" si="356"/>
        <v>0</v>
      </c>
      <c r="BO230" s="64">
        <f t="shared" si="357"/>
        <v>0</v>
      </c>
      <c r="BQ230" s="67">
        <f t="shared" si="358"/>
        <v>109.06361378366771</v>
      </c>
      <c r="BR230" s="67">
        <f t="shared" si="359"/>
        <v>0</v>
      </c>
      <c r="BS230" s="67">
        <f t="shared" si="360"/>
        <v>0</v>
      </c>
      <c r="BT230" s="67">
        <f t="shared" si="361"/>
        <v>0</v>
      </c>
      <c r="BU230" s="67">
        <f t="shared" si="362"/>
        <v>0</v>
      </c>
      <c r="BV230" s="67">
        <f t="shared" si="363"/>
        <v>0</v>
      </c>
      <c r="BW230" s="67">
        <f t="shared" si="364"/>
        <v>0</v>
      </c>
      <c r="BX230" s="67">
        <f t="shared" si="365"/>
        <v>0</v>
      </c>
      <c r="BY230" s="67">
        <f t="shared" si="366"/>
        <v>0</v>
      </c>
      <c r="BZ230" s="67">
        <f t="shared" si="367"/>
        <v>0</v>
      </c>
      <c r="CB230" s="70">
        <f t="shared" si="368"/>
        <v>101.34931764721033</v>
      </c>
      <c r="CC230" s="70">
        <f t="shared" si="369"/>
        <v>0</v>
      </c>
      <c r="CD230" s="70">
        <f t="shared" si="370"/>
        <v>0</v>
      </c>
      <c r="CE230" s="70">
        <f t="shared" si="371"/>
        <v>0</v>
      </c>
      <c r="CF230" s="70">
        <f t="shared" si="372"/>
        <v>0</v>
      </c>
      <c r="CG230" s="70">
        <f t="shared" si="373"/>
        <v>0</v>
      </c>
      <c r="CH230" s="70">
        <f t="shared" si="374"/>
        <v>0</v>
      </c>
      <c r="CI230" s="70">
        <f t="shared" si="375"/>
        <v>0</v>
      </c>
      <c r="CJ230" s="70">
        <f t="shared" si="376"/>
        <v>0</v>
      </c>
      <c r="CK230" s="70">
        <f t="shared" si="377"/>
        <v>0</v>
      </c>
      <c r="CL230">
        <f t="shared" si="383"/>
        <v>101.34931764721033</v>
      </c>
      <c r="CM230" s="64">
        <f t="shared" si="384"/>
        <v>117.5054016587803</v>
      </c>
      <c r="CN230" s="64">
        <f t="shared" si="385"/>
        <v>0</v>
      </c>
      <c r="CO230" s="64">
        <f t="shared" si="386"/>
        <v>0</v>
      </c>
      <c r="CP230" s="64">
        <f t="shared" si="387"/>
        <v>0</v>
      </c>
      <c r="CQ230" s="64">
        <f t="shared" si="388"/>
        <v>0</v>
      </c>
      <c r="CR230" s="64">
        <f t="shared" si="389"/>
        <v>0</v>
      </c>
      <c r="CS230" s="64">
        <f t="shared" si="390"/>
        <v>0</v>
      </c>
      <c r="CT230" s="64">
        <f t="shared" si="391"/>
        <v>0</v>
      </c>
      <c r="CU230" s="64">
        <f t="shared" si="392"/>
        <v>0</v>
      </c>
      <c r="CV230" s="64">
        <f t="shared" si="393"/>
        <v>0</v>
      </c>
      <c r="CX230" s="103">
        <f t="shared" si="394"/>
        <v>109.06361378366771</v>
      </c>
      <c r="CY230" s="103">
        <f t="shared" si="395"/>
        <v>0</v>
      </c>
      <c r="CZ230" s="103">
        <f t="shared" si="396"/>
        <v>0</v>
      </c>
      <c r="DA230" s="103">
        <f t="shared" si="397"/>
        <v>0</v>
      </c>
      <c r="DB230" s="103">
        <f t="shared" si="398"/>
        <v>0</v>
      </c>
      <c r="DC230" s="103">
        <f t="shared" si="399"/>
        <v>0</v>
      </c>
      <c r="DD230" s="103">
        <f t="shared" si="400"/>
        <v>0</v>
      </c>
      <c r="DE230" s="103">
        <f t="shared" si="401"/>
        <v>0</v>
      </c>
      <c r="DF230" s="103">
        <f t="shared" si="402"/>
        <v>0</v>
      </c>
      <c r="DG230" s="103">
        <f t="shared" si="403"/>
        <v>0</v>
      </c>
      <c r="DI230" s="70">
        <f t="shared" si="404"/>
        <v>101.34931764721033</v>
      </c>
      <c r="DJ230" s="70">
        <f t="shared" si="405"/>
        <v>0</v>
      </c>
      <c r="DK230" s="70">
        <f t="shared" si="406"/>
        <v>0</v>
      </c>
      <c r="DL230" s="70">
        <f t="shared" si="407"/>
        <v>0</v>
      </c>
      <c r="DM230" s="70">
        <f t="shared" si="408"/>
        <v>0</v>
      </c>
      <c r="DN230" s="70">
        <f t="shared" si="409"/>
        <v>0</v>
      </c>
      <c r="DO230" s="70">
        <f t="shared" si="410"/>
        <v>0</v>
      </c>
      <c r="DP230" s="70">
        <f t="shared" si="411"/>
        <v>0</v>
      </c>
      <c r="DQ230" s="70">
        <f t="shared" si="412"/>
        <v>0</v>
      </c>
      <c r="DR230" s="70">
        <f t="shared" si="413"/>
        <v>0</v>
      </c>
      <c r="DT230">
        <f t="shared" si="414"/>
        <v>7.7074236575723267</v>
      </c>
      <c r="DU230">
        <f t="shared" si="415"/>
        <v>7.9655312681513957</v>
      </c>
      <c r="DV230">
        <f t="shared" si="416"/>
        <v>8.1565128545881578</v>
      </c>
      <c r="DX230">
        <f t="shared" si="417"/>
        <v>1.8775168555861792</v>
      </c>
      <c r="DY230">
        <f t="shared" si="418"/>
        <v>1.8882501742632143</v>
      </c>
      <c r="DZ230">
        <f t="shared" si="419"/>
        <v>1.9020790453121919</v>
      </c>
      <c r="EB230">
        <f t="shared" si="420"/>
        <v>2.9050485605286482</v>
      </c>
      <c r="EC230">
        <f t="shared" si="421"/>
        <v>0</v>
      </c>
      <c r="ED230">
        <f t="shared" si="422"/>
        <v>0</v>
      </c>
      <c r="EE230">
        <f t="shared" si="423"/>
        <v>0</v>
      </c>
      <c r="EF230">
        <f t="shared" si="424"/>
        <v>0</v>
      </c>
      <c r="EG230">
        <f t="shared" si="425"/>
        <v>0</v>
      </c>
      <c r="EH230">
        <f t="shared" si="426"/>
        <v>0</v>
      </c>
      <c r="EI230">
        <f t="shared" si="427"/>
        <v>0</v>
      </c>
      <c r="EJ230">
        <f t="shared" si="428"/>
        <v>0</v>
      </c>
      <c r="EK230">
        <f t="shared" si="429"/>
        <v>0</v>
      </c>
      <c r="EM230">
        <f t="shared" si="430"/>
        <v>2.6730790547075154</v>
      </c>
      <c r="EN230">
        <f t="shared" si="431"/>
        <v>0</v>
      </c>
      <c r="EO230">
        <f t="shared" si="432"/>
        <v>0</v>
      </c>
      <c r="EP230">
        <f t="shared" si="433"/>
        <v>0</v>
      </c>
      <c r="EQ230">
        <f t="shared" si="434"/>
        <v>0</v>
      </c>
      <c r="ER230">
        <f t="shared" si="435"/>
        <v>0</v>
      </c>
      <c r="ES230">
        <f t="shared" si="436"/>
        <v>0</v>
      </c>
      <c r="ET230">
        <f t="shared" si="437"/>
        <v>0</v>
      </c>
      <c r="EU230">
        <f t="shared" si="438"/>
        <v>0</v>
      </c>
      <c r="EV230">
        <f t="shared" si="439"/>
        <v>0</v>
      </c>
      <c r="EX230">
        <f t="shared" si="440"/>
        <v>2.46396656823956</v>
      </c>
      <c r="EY230">
        <f t="shared" si="441"/>
        <v>0</v>
      </c>
      <c r="EZ230">
        <f t="shared" si="442"/>
        <v>0</v>
      </c>
      <c r="FA230">
        <f t="shared" si="443"/>
        <v>0</v>
      </c>
      <c r="FB230">
        <f t="shared" si="444"/>
        <v>0</v>
      </c>
      <c r="FC230">
        <f t="shared" si="445"/>
        <v>0</v>
      </c>
      <c r="FD230">
        <f t="shared" si="446"/>
        <v>0</v>
      </c>
      <c r="FE230">
        <f t="shared" si="447"/>
        <v>0</v>
      </c>
      <c r="FF230">
        <f t="shared" si="448"/>
        <v>0</v>
      </c>
      <c r="FG230">
        <f t="shared" si="449"/>
        <v>0</v>
      </c>
      <c r="FJ230">
        <f>IF($W$2=0,0,IF(BF230&lt;=0,0,('LED Curve'!$D$19*(BF230/$W$2)^3+'LED Curve'!$D$20*(BF230/$W$2)^2+'LED Curve'!$D$21*(BF230/$W$2)^1+'LED Curve'!$D$22)*$AC$2*$W$2))</f>
        <v>465.68052791999656</v>
      </c>
      <c r="FK230">
        <f>IF($W$3=0,0,IF(BG230&lt;=0,0,('LED Curve'!$D$19*(BG230/$W$3)^3+'LED Curve'!$D$20*(BG230/$W$3)^2+'LED Curve'!$D$21*(BG230/$W$3)^1+'LED Curve'!$D$22)*$AC$3*$W$3))</f>
        <v>0</v>
      </c>
      <c r="FL230">
        <f>IF($W$4=0,0,IF(BH230&lt;=0,0,('LED Curve'!$D$19*(BH230/$W$4)^3+'LED Curve'!$D$20*(BH230/$W$4)^2+'LED Curve'!$D$21*(BH230/$W$4)^1+'LED Curve'!$D$22)*$AC$4*$W$4))</f>
        <v>0</v>
      </c>
      <c r="FM230">
        <f>IF($W$5=0,0,IF(BI230&lt;=0,0,('LED Curve'!$D$19*(BI230/$W$5)^3+'LED Curve'!$D$20*(BI230/$W$5)^2+'LED Curve'!$D$21*(BI230/$W$5)^1+'LED Curve'!$D$22)*$AC$5*$W$5))</f>
        <v>0</v>
      </c>
      <c r="FN230">
        <f>IF($W$6=0,0,IF(BJ230&lt;=0,0,('LED Curve'!$D$19*(BJ230/$W$6)^3+'LED Curve'!$D$20*(BJ230/$W$6)^2+'LED Curve'!$D$21*(BJ230/$W$6)^1+'LED Curve'!$D$22)*$AC$6*$W$6))</f>
        <v>0</v>
      </c>
      <c r="FO230">
        <f>IF($Z$2=0,0,IF(BK230&lt;=0,0,('LED Curve'!$D$19*(BK230/$Z$2)^3+'LED Curve'!$D$20*(BK230/$Z$2)^2+'LED Curve'!$D$21*(BK230/$Z$2)^1+'LED Curve'!$D$22)*$AE$2*$Z$2))</f>
        <v>0</v>
      </c>
      <c r="FP230">
        <f>IF($Z$3=0,0,IF(BL230&lt;=0,0,('LED Curve'!$D$19*(BL230/$Z$3)^3+'LED Curve'!$D$20*(BL230/$Z$3)^2+'LED Curve'!$D$21*(BL230/$Z$3)^1+'LED Curve'!$D$22)*$AE$3*$Z$3))</f>
        <v>0</v>
      </c>
      <c r="FQ230">
        <f>IF($Z$4=0,0,IF(BM230&lt;=0,0,('LED Curve'!$D$19*(BM230/$Z$4)^3+'LED Curve'!$D$20*(BM230/$Z$4)^2+'LED Curve'!$D$21*(BM230/$Z$4)^1+'LED Curve'!$D$22)*$AE$4*$Z$4))</f>
        <v>0</v>
      </c>
      <c r="FR230">
        <f>IF($Z$5=0,0,IF(BN230&lt;=0,0,('LED Curve'!$D$19*(BN230/$Z$5)^3+'LED Curve'!$D$20*(BN230/$Z$5)^2+'LED Curve'!$D$21*(BN230/$Z$5)^1+'LED Curve'!$D$22)*$AE$5*$Z$5))</f>
        <v>0</v>
      </c>
      <c r="FS230">
        <f>IF($Z$6=0,0,IF(BO230&lt;=0,0,('LED Curve'!$D$19*(BO230/$Z$6)^3+'LED Curve'!$D$20*(BO230/$Z$6)^2+'LED Curve'!$D$21*(BO230/$Z$6)^1+'LED Curve'!$D$22)*$AE$6*$Z$6))</f>
        <v>0</v>
      </c>
      <c r="FU230">
        <f>IF($W$2=0,0,IF(BQ230&lt;=0,0,('LED Curve'!$D$19*(BQ230/$W$2)^3+'LED Curve'!$D$20*(BQ230/$W$2)^2+'LED Curve'!$D$21*(BQ230/$W$2)^1+'LED Curve'!$D$22)*$AC$2*$W$2))</f>
        <v>435.39557090878765</v>
      </c>
      <c r="FV230">
        <f>IF($W$3=0,0,IF(BR230&lt;=0,0,('LED Curve'!$D$19*(BR230/$W$3)^3+'LED Curve'!$D$20*(BR230/$W$3)^2+'LED Curve'!$D$21*(BR230/$W$3)^1+'LED Curve'!$D$22)*$AC$3*$W$3))</f>
        <v>0</v>
      </c>
      <c r="FW230">
        <f>IF($W$4=0,0,IF(BS230&lt;=0,0,('LED Curve'!$D$19*(BS230/$W$4)^3+'LED Curve'!$D$20*(BS230/$W$4)^2+'LED Curve'!$D$21*(BS230/$W$4)^1+'LED Curve'!$D$22)*$AC$4*$W$4))</f>
        <v>0</v>
      </c>
      <c r="FX230">
        <f>IF($W$5=0,0,IF(BT230&lt;=0,0,('LED Curve'!$D$19*(BT230/$W$5)^3+'LED Curve'!$D$20*(BT230/$W$5)^2+'LED Curve'!$D$21*(BT230/$W$5)^1+'LED Curve'!$D$22)*$AC$5*$W$5))</f>
        <v>0</v>
      </c>
      <c r="FY230">
        <f>IF($W$6=0,0,IF(BU230&lt;=0,0,('LED Curve'!$D$19*(BU230/$W$6)^3+'LED Curve'!$D$20*(BU230/$W$6)^2+'LED Curve'!$D$21*(BU230/$W$6)^1+'LED Curve'!$D$22)*$AC$6*$W$6))</f>
        <v>0</v>
      </c>
      <c r="FZ230">
        <f>IF($Z$2=0,0,IF(BV230&lt;=0,0,('LED Curve'!$D$19*(BV230/$Z$2)^3+'LED Curve'!$D$20*(BV230/$Z$2)^2+'LED Curve'!$D$21*(BV230/$Z$2)^1+'LED Curve'!$D$22)*$AE$2*$Z$2))</f>
        <v>0</v>
      </c>
      <c r="GA230">
        <f>IF($Z$3=0,0,IF(BW230&lt;=0,0,('LED Curve'!$D$19*(BW230/$Z$3)^3+'LED Curve'!$D$20*(BW230/$Z$3)^2+'LED Curve'!$D$21*(BW230/$Z$3)^1+'LED Curve'!$D$22)*$AE$3*$Z$3))</f>
        <v>0</v>
      </c>
      <c r="GB230">
        <f>IF($Z$4=0,0,IF(BX230&lt;=0,0,('LED Curve'!$D$19*(BX230/$Z$4)^3+'LED Curve'!$D$20*(BX230/$Z$4)^2+'LED Curve'!$D$21*(BX230/$Z$4)^1+'LED Curve'!$D$22)*$AE$4*$Z$4))</f>
        <v>0</v>
      </c>
      <c r="GC230">
        <f>IF($Z$5=0,0,IF(BY230&lt;=0,0,('LED Curve'!$D$19*(BY230/$Z$5)^3+'LED Curve'!$D$20*(BY230/$Z$5)^2+'LED Curve'!$D$21*(BY230/$Z$5)^1+'LED Curve'!$D$22)*$AE$5*$Z$5))</f>
        <v>0</v>
      </c>
      <c r="GD230">
        <f>IF($Z$6=0,0,IF(BZ230&lt;=0,0,('LED Curve'!$D$19*(BZ230/$Z$6)^3+'LED Curve'!$D$20*(BZ230/$Z$6)^2+'LED Curve'!$D$21*(BZ230/$Z$6)^1+'LED Curve'!$D$22)*$AE$6*$Z$6))</f>
        <v>0</v>
      </c>
      <c r="GF230">
        <f>IF($W$2=0,0,IF(CB230&lt;=0,0,('LED Curve'!$D$19*(CB230/$W$2)^3+'LED Curve'!$D$20*(CB230/$W$2)^2+'LED Curve'!$D$21*(CB230/$W$2)^1+'LED Curve'!$D$22)*$AC$2*$W$2))</f>
        <v>407.18464836685189</v>
      </c>
      <c r="GG230">
        <f>IF($W$3=0,0,IF(CC230&lt;=0,0,('LED Curve'!$D$19*(CC230/$W$3)^3+'LED Curve'!$D$20*(CC230/$W$3)^2+'LED Curve'!$D$21*(CC230/$W$3)^1+'LED Curve'!$D$22)*$AC$3*$W$3))</f>
        <v>0</v>
      </c>
      <c r="GH230">
        <f>IF($W$4=0,0,IF(CD230&lt;=0,0,('LED Curve'!$D$19*(CD230/$W$4)^3+'LED Curve'!$D$20*(CD230/$W$4)^2+'LED Curve'!$D$21*(CD230/$W$4)^1+'LED Curve'!$D$22)*$AC$4*$W$4))</f>
        <v>0</v>
      </c>
      <c r="GI230">
        <f>IF($W$5=0,0,IF(CE230&lt;=0,0,('LED Curve'!$D$19*(CE230/$W$5)^3+'LED Curve'!$D$20*(CE230/$W$5)^2+'LED Curve'!$D$21*(CE230/$W$5)^1+'LED Curve'!$D$22)*$AC$5*$W$5))</f>
        <v>0</v>
      </c>
      <c r="GJ230">
        <f>IF($W$6=0,0,IF(CF230&lt;=0,0,('LED Curve'!$D$19*(CF230/$W$6)^3+'LED Curve'!$D$20*(CF230/$W$6)^2+'LED Curve'!$D$21*(CF230/$W$6)^1+'LED Curve'!$D$22)*$AC$6*$W$6))</f>
        <v>0</v>
      </c>
      <c r="GK230">
        <f>IF($Z$2=0,0,IF(CG230&lt;=0,0,('LED Curve'!$D$19*(CG230/$Z$2)^3+'LED Curve'!$D$20*(CG230/$Z$2)^2+'LED Curve'!$D$21*(CG230/$Z$2)^1+'LED Curve'!$D$22)*$AE$2*$Z$2))</f>
        <v>0</v>
      </c>
      <c r="GL230">
        <f>IF($Z$3=0,0,IF(CH230&lt;=0,0,('LED Curve'!$D$19*(CH230/$Z$3)^3+'LED Curve'!$D$20*(CH230/$Z$3)^2+'LED Curve'!$D$21*(CH230/$Z$3)^1+'LED Curve'!$D$22)*$AE$3*$Z$3))</f>
        <v>0</v>
      </c>
      <c r="GM230">
        <f>IF($Z$4=0,0,IF(CI230&lt;=0,0,('LED Curve'!$D$19*(CI230/$Z$4)^3+'LED Curve'!$D$20*(CI230/$Z$4)^2+'LED Curve'!$D$21*(CI230/$Z$4)^1+'LED Curve'!$D$22)*$AE$4*$Z$4))</f>
        <v>0</v>
      </c>
      <c r="GN230">
        <f>IF($Z$5=0,0,IF(CJ230&lt;=0,0,('LED Curve'!$D$19*(CJ230/$Z$5)^3+'LED Curve'!$D$20*(CJ230/$Z$5)^2+'LED Curve'!$D$21*(CJ230/$Z$5)^1+'LED Curve'!$D$22)*$AE$5*$Z$5))</f>
        <v>0</v>
      </c>
      <c r="GO230">
        <f>IF($Z$6=0,0,IF(CK230&lt;=0,0,('LED Curve'!$D$19*(CK230/$Z$6)^3+'LED Curve'!$D$20*(CK230/$Z$6)^2+'LED Curve'!$D$21*(CK230/$Z$6)^1+'LED Curve'!$D$22)*$AE$6*$Z$6))</f>
        <v>0</v>
      </c>
      <c r="GQ230">
        <f t="shared" si="450"/>
        <v>465.68052791999656</v>
      </c>
      <c r="GR230">
        <f t="shared" si="378"/>
        <v>0</v>
      </c>
      <c r="GS230">
        <f t="shared" si="451"/>
        <v>435.39557090878765</v>
      </c>
      <c r="GT230">
        <f t="shared" si="379"/>
        <v>0</v>
      </c>
      <c r="GU230">
        <f t="shared" si="452"/>
        <v>407.18464836685189</v>
      </c>
      <c r="GV230">
        <f t="shared" si="380"/>
        <v>0</v>
      </c>
    </row>
    <row r="231" spans="1:204" ht="16.899999999999999">
      <c r="A231">
        <v>220</v>
      </c>
      <c r="B231">
        <f t="shared" si="341"/>
        <v>7.161458333333333E-3</v>
      </c>
      <c r="C231" s="50">
        <f t="shared" si="342"/>
        <v>63.90265487340654</v>
      </c>
      <c r="D231" s="50">
        <f t="shared" si="343"/>
        <v>71.15850541489614</v>
      </c>
      <c r="E231" s="50">
        <f t="shared" si="344"/>
        <v>78.414355956385748</v>
      </c>
      <c r="G231" s="52">
        <f t="shared" si="345"/>
        <v>1.0143278551334372</v>
      </c>
      <c r="H231" s="52">
        <f t="shared" si="346"/>
        <v>1.1295000859507323</v>
      </c>
      <c r="I231" s="52">
        <f t="shared" si="347"/>
        <v>1.2446723167680276</v>
      </c>
      <c r="J231" s="52">
        <f>IF(C231&lt;Calculation!D$19,0,G231)</f>
        <v>1.0143278551334372</v>
      </c>
      <c r="K231" s="52">
        <f>IF(D231&lt;Calculation!D$19,0,H231)</f>
        <v>1.1295000859507323</v>
      </c>
      <c r="L231" s="52">
        <f>IF(E231&lt;Calculation!D$19,0,I231)</f>
        <v>1.2446723167680276</v>
      </c>
      <c r="M231" s="52">
        <f>IF(IF(C231&lt;Calculation!D$19,0,C231*(R$3/(R$2+R$3)))&gt;0,$H$2*SIN(2*PI()*$E$2*B231)+$H$5,0)</f>
        <v>1.0307323496248098</v>
      </c>
      <c r="N231" s="52">
        <f>IF(IF(D231&lt;Calculation!D$19,0,D231*(R$3/(R$2+R$3)))&gt;0,$J$2*SIN(2*PI()*$E$2*B231)+$J$5,0)</f>
        <v>0.95177667371499486</v>
      </c>
      <c r="O231" s="52">
        <f>IF(IF(E231&lt;Calculation!D$19,0,E231*(R$3/(R$2+R$3)))&gt;0,$L$2*SIN(2*PI()*$E$2*B231)+$L$5,0)</f>
        <v>0.87936842345307675</v>
      </c>
      <c r="Q231" s="55">
        <f>(M231/Design!C$43)*10^3</f>
        <v>114.52581662497886</v>
      </c>
      <c r="R231" s="55">
        <f>(N231/Design!C$43)*10^3</f>
        <v>105.75296374611054</v>
      </c>
      <c r="S231" s="55">
        <f>(O231/Design!C$43)*10^3</f>
        <v>97.707602605897421</v>
      </c>
      <c r="U231" s="55">
        <f>(($H$2*SIN(2*PI()*$E$2*B231)+$H$5)/Design!C$43)*10^3</f>
        <v>114.52581662497886</v>
      </c>
      <c r="V231" s="55">
        <f>(($J$2*SIN(2*PI()*$E$2*B231)+$J$5)/Design!C$43)*10^3</f>
        <v>105.75296374611054</v>
      </c>
      <c r="W231" s="55">
        <f>(($L$2*SIN(2*PI()*$E$2*B231)+$L$5)/Design!C$43)*10^3</f>
        <v>97.707602605897421</v>
      </c>
      <c r="Y231" s="99">
        <f>IF(C231&lt;('LED Curve'!$D$14*(U231/$W$2)^3+'LED Curve'!$D$15*(U231/$W$2)^2+'LED Curve'!$D$16*(U231/$W$2)^1+'LED Curve'!$D$17)*$AC$2+((R$5-1)*Design!C$18),0,         ('LED Curve'!$D$14*(U231/$W$2)^3+'LED Curve'!$D$15*(U231/$W$2)^2+'LED Curve'!$D$16*(U231/$W$2)^1+'LED Curve'!$D$17)*$AC$2)</f>
        <v>24.647806015958786</v>
      </c>
      <c r="Z231" s="99">
        <f>IF(Y231=0,0,IF(C231&lt;Y231+('LED Curve'!$D$14*(U231/$W$3)^3+'LED Curve'!$D$15*(U231/$W$3)^2+'LED Curve'!$D$16*(U231/$W$3)^1+'LED Curve'!$D$17)*$AC$3+((R$5-2)*Design!C$18),0,         ('LED Curve'!$D$14*(U231/$W$3)^3+'LED Curve'!$D$15*(U231/$W$3)^2+'LED Curve'!$D$16*(U231/$W$3)^1+'LED Curve'!$D$17)*$AC$3))</f>
        <v>0</v>
      </c>
      <c r="AA231" s="99">
        <f>IF(Z231=0,0,IF(C231&lt;(SUM(Y231:Z231)+('LED Curve'!$D$14*(U231/$W$4)^3+'LED Curve'!$D$15*(U231/$W$4)^2+'LED Curve'!$D$16*(U231/$W$4)^1+'LED Curve'!$D$17)*$AC$4+((R$5-3)*Design!C$18)),0,         ('LED Curve'!$D$14*(U231/$W$4)^3+'LED Curve'!$D$15*(U231/$W$4)^2+'LED Curve'!$D$16*(U231/$W$4)^1+'LED Curve'!$D$17)*$AC$4))</f>
        <v>0</v>
      </c>
      <c r="AB231" s="99">
        <f>IF(AA231=0,0,IF(C231&lt;(SUM(Y231:AA231)+('LED Curve'!$D$14*(U231/$W$5)^3+'LED Curve'!$D$15*(U231/$W$5)^2+'LED Curve'!$D$16*(U231/$W$5)^1+'LED Curve'!$D$17)*$AC$5+((R$5-4)*Design!C$18)),0,         ('LED Curve'!$D$14*(U231/$W$5)^3+'LED Curve'!$D$15*(U231/$W$5)^2+'LED Curve'!$D$16*(U231/$W$5)^1+'LED Curve'!$D$17)*$AC$5))</f>
        <v>0</v>
      </c>
      <c r="AC231" s="99">
        <f>IF(AB231=0,0,IF(C231&lt;(SUM(Y231:AB231)+ ('LED Curve'!$D$14*(U231/$W$6)^3+'LED Curve'!$D$15*(U231/$W$6)^2+'LED Curve'!$D$16*(U231/$W$6)^1+'LED Curve'!$D$17)*$AC$6+((R$5-5)*Design!C$18)),0,         ('LED Curve'!$D$14*(U231/$W$6)^3+'LED Curve'!$D$15*(U231/$W$6)^2+'LED Curve'!$D$16*(U231/$W$6)^1+'LED Curve'!$D$17)*$AC$6))</f>
        <v>0</v>
      </c>
      <c r="AD231" s="99">
        <f>IF(AC231=0,0,IF(C231&lt;(SUM(Y231:AC231)+('LED Curve'!$D$14*(U231/$Z$2)^3+'LED Curve'!$D$15*(U231/$Z$2)^2+'LED Curve'!$D$16*(U231/$Z$2)^1+'LED Curve'!$D$17)*$AE$2+((R$5-6)*Design!C$18)),0,         ('LED Curve'!$D$14*(U231/$Z$2)^3+'LED Curve'!$D$15*(U231/$Z$2)^2+'LED Curve'!$D$16*(U231/$Z$2)^1+'LED Curve'!$D$17)*$AE$2))</f>
        <v>0</v>
      </c>
      <c r="AE231" s="99">
        <f>IF(AD231=0,0,IF(C231&lt;(SUM(Y231:AD231)+('LED Curve'!$D$14*(U231/$Z$3)^3+'LED Curve'!$D$15*(U231/$Z$3)^2+'LED Curve'!$D$16*(U231/$Z$3)^1+'LED Curve'!$D$17)*$AE$3+((R$5-7)*Design!C$18)),0,         ('LED Curve'!$D$14*(U231/$Z$3)^3+'LED Curve'!$D$15*(U231/$Z$3)^2+'LED Curve'!$D$16*(U231/$Z$3)^1+'LED Curve'!$D$17)*$AE$3))</f>
        <v>0</v>
      </c>
      <c r="AF231" s="99">
        <f>IF(AE231=0,0,IF(C231&lt;(SUM(Y231:AE231)+('LED Curve'!$D$14*(U231/$Z$4)^3+'LED Curve'!$D$15*(U231/$Z$4)^2+'LED Curve'!$D$16*(U231/$Z$4)^1+'LED Curve'!$D$17)*$AE$4+((R$5-8)*Design!C$18)),0,         ('LED Curve'!$D$14*(U231/$Z$4)^3+'LED Curve'!$D$15*(U231/$Z$4)^2+'LED Curve'!$D$16*(U231/$Z$4)^1+'LED Curve'!$D$17)*$AE$4))</f>
        <v>0</v>
      </c>
      <c r="AG231" s="99">
        <f>IF(AF231=0,0,IF(C231&lt;(SUM(Y231:AF231)+('LED Curve'!$D$14*(U231/$Z$5)^3+'LED Curve'!$D$15*(U231/$Z$5)^2+'LED Curve'!$D$16*(U231/$Z$5)^1+'LED Curve'!$D$17)*$AE$5+((R$5-9)*Design!C$18)),0,         ('LED Curve'!$D$14*(U231/$Z$5)^3+'LED Curve'!$D$15*(U231/$Z$5)^2+'LED Curve'!$D$16*(U231/$Z$5)^1+'LED Curve'!$D$17)*$AE$5))</f>
        <v>0</v>
      </c>
      <c r="AH231" s="99">
        <f>IF(AG231=0,0,IF(C231&lt;(SUM(Y231:AG231)+('LED Curve'!$D$14*(U231/$Z$6)^3+'LED Curve'!$D$15*(U231/$Z$6)^2+'LED Curve'!$D$16*(U231/$Z$6)^1+'LED Curve'!$D$17)*$AE$6+((R$5-10)*Design!C$18)),0,         ('LED Curve'!$D$14*(U231/$Z$6)^3+'LED Curve'!$D$15*(U231/$Z$6)^2+'LED Curve'!$D$16*(U231/$Z$6)^1+'LED Curve'!$D$17)*$AE$6))</f>
        <v>0</v>
      </c>
      <c r="AI231">
        <f t="shared" si="381"/>
        <v>24.647806015958786</v>
      </c>
      <c r="AJ231" s="57">
        <f>IF(D231&lt;('LED Curve'!$D$14*(V231/$W$2)^3+'LED Curve'!$D$15*(V231/$W$2)^2+'LED Curve'!$D$16*(V231/$W$2)^1+'LED Curve'!$D$17)*$AC$2+((R$5-1)*Design!C$18),0,         ('LED Curve'!$D$14*(V231/$W$2)^3+'LED Curve'!$D$15*(V231/$W$2)^2+'LED Curve'!$D$16*(V231/$W$2)^1+'LED Curve'!$D$17)*$AC$2)</f>
        <v>24.424781756768901</v>
      </c>
      <c r="AK231" s="57">
        <f>IF(AJ231=0,0,IF(D231&lt;AJ231+('LED Curve'!$D$14*(V231/$W$3)^3+'LED Curve'!$D$15*(V231/$W$3)^2+'LED Curve'!$D$16*(V231/$W$3)^1+'LED Curve'!$D$17)*$AC$3+((R$5-1)*Design!C$18),0,         ('LED Curve'!$D$14*(V231/$W$3)^3+'LED Curve'!$D$15*(V231/$W$3)^2+'LED Curve'!$D$16*(V231/$W$3)^1+'LED Curve'!$D$17)*$AC$3))</f>
        <v>0</v>
      </c>
      <c r="AL231" s="57">
        <f>IF(AK231=0,0,IF(D231&lt;(SUM(AJ231:AK231)+('LED Curve'!$D$14*(V231/$W$4)^3+'LED Curve'!$D$15*(V231/$W$4)^2+'LED Curve'!$D$16*(V231/$W$4)^1+'LED Curve'!$D$17)*$AC$4+((R$5-1)*Design!C$18)),0,         ('LED Curve'!$D$14*(V231/$W$4)^3+'LED Curve'!$D$15*(V231/$W$4)^2+'LED Curve'!$D$16*(V231/$W$4)^1+'LED Curve'!$D$17)*$AC$4))</f>
        <v>0</v>
      </c>
      <c r="AM231" s="57">
        <f>IF(AL231=0,0,IF(D231&lt;(SUM(AJ231:AL231)+('LED Curve'!$D$14*(V231/$W$5)^3+'LED Curve'!$D$15*(V231/$W$5)^2+'LED Curve'!$D$16*(V231/$W$5)^1+'LED Curve'!$D$17)*$AC$5+((R$5-1)*Design!C$18)),0,         ('LED Curve'!$D$14*(V231/$W$5)^3+'LED Curve'!$D$15*(V231/$W$5)^2+'LED Curve'!$D$16*(V231/$W$5)^1+'LED Curve'!$D$17)*$AC$5))</f>
        <v>0</v>
      </c>
      <c r="AN231" s="57">
        <f>IF(AM231=0,0,IF(D231&lt;(SUM(AJ231:AM231)+ ('LED Curve'!$D$14*(V231/$W$6)^3+'LED Curve'!$D$15*(V231/$W$6)^2+'LED Curve'!$D$16*(V231/$W$6)^1+'LED Curve'!$D$17)*$AC$6+((R$5-1)*Design!C$18)),0,         ('LED Curve'!$D$14*(V231/$W$6)^3+'LED Curve'!$D$15*(V231/$W$6)^2+'LED Curve'!$D$16*(V231/$W$6)^1+'LED Curve'!$D$17)*$AC$6))</f>
        <v>0</v>
      </c>
      <c r="AO231" s="57">
        <f>IF(AN231=0,0,IF(D231&lt;(SUM(AJ231:AN231)+('LED Curve'!$D$14*(V231/$Z$2)^3+'LED Curve'!$D$15*(V231/$Z$2)^2+'LED Curve'!$D$16*(V231/$Z$2)^1+'LED Curve'!$D$17)*$AE$2+((R$5-1)*Design!C$18)),0,         ('LED Curve'!$D$14*(V231/$Z$2)^3+'LED Curve'!$D$15*(V231/$Z$2)^2+'LED Curve'!$D$16*(V231/$Z$2)^1+'LED Curve'!$D$17)*$AE$2))</f>
        <v>0</v>
      </c>
      <c r="AP231" s="57">
        <f>IF(AO231=0,0,IF(D231&lt;(SUM(AJ231:AO231)+('LED Curve'!$D$14*(V231/$Z$3)^3+'LED Curve'!$D$15*(V231/$Z$3)^2+'LED Curve'!$D$16*(V231/$Z$3)^1+'LED Curve'!$D$17)*$AE$3+((R$5-1)*Design!C$18)),0,         ('LED Curve'!$D$14*(V231/$Z$3)^3+'LED Curve'!$D$15*(V231/$Z$3)^2+'LED Curve'!$D$16*(V231/$Z$3)^1+'LED Curve'!$D$17)*$AE$3))</f>
        <v>0</v>
      </c>
      <c r="AQ231" s="57">
        <f>IF(AP231=0,0,IF(D231&lt;(SUM(AJ231:AP231)+('LED Curve'!$D$14*(V231/$Z$4)^3+'LED Curve'!$D$15*(V231/$Z$4)^2+'LED Curve'!$D$16*(V231/$Z$4)^1+'LED Curve'!$D$17)*$AE$4+((R$5-1)*Design!C$18)),0,         ('LED Curve'!$D$14*(V231/$Z$4)^3+'LED Curve'!$D$15*(V231/$Z$4)^2+'LED Curve'!$D$16*(V231/$Z$4)^1+'LED Curve'!$D$17)*$AE$4))</f>
        <v>0</v>
      </c>
      <c r="AR231" s="57">
        <f>IF(AQ231=0,0,IF(D231&lt;(SUM(AJ231:AQ231)+('LED Curve'!$D$14*(V231/$Z$5)^3+'LED Curve'!$D$15*(V231/$Z$5)^2+'LED Curve'!$D$16*(V231/$Z$5)^1+'LED Curve'!$D$17)*$AE$5+((R$5-1)*Design!C$18)),0,         ('LED Curve'!$D$14*(V231/$Z$5)^3+'LED Curve'!$D$15*(V231/$Z$5)^2+'LED Curve'!$D$16*(V231/$Z$5)^1+'LED Curve'!$D$17)*$AE$5))</f>
        <v>0</v>
      </c>
      <c r="AS231" s="57">
        <f>IF(AR231=0,0,IF(D231&lt;(SUM(AJ231:AR231)+('LED Curve'!$D$14*(V231/$Z$6)^3+'LED Curve'!$D$15*(V231/$Z$6)^2+'LED Curve'!$D$16*(V231/$Z$6)^1+'LED Curve'!$D$17)*$AE$6+((R$5-1)*Design!C$18)),0,         ('LED Curve'!$D$14*(V231/$Z$6)^3+'LED Curve'!$D$15*(V231/$Z$6)^2+'LED Curve'!$D$16*(V231/$Z$6)^1+'LED Curve'!$D$17)*$AE$6))</f>
        <v>0</v>
      </c>
      <c r="AU231" s="59">
        <f>IF(E231&lt;('LED Curve'!$D$14*(W231/$W$2)^3+'LED Curve'!$D$15*(W231/$W$2)^2+'LED Curve'!$D$16*(W231/$W$2)^1+'LED Curve'!$D$17)*$AC$2+((R$5-1)*Design!C$18),0,         ('LED Curve'!$D$14*(W231/$W$2)^3+'LED Curve'!$D$15*(W231/$W$2)^2+'LED Curve'!$D$16*(W231/$W$2)^1+'LED Curve'!$D$17)*$AC$2)</f>
        <v>24.217561910002253</v>
      </c>
      <c r="AV231" s="59">
        <f>IF(AU231=0,0,IF(E231&lt;AU231+('LED Curve'!$D$14*(W231/$W$3)^3+'LED Curve'!$D$15*(W231/$W$3)^2+'LED Curve'!$D$16*(W231/$W$3)^1+'LED Curve'!$D$17)*$AC$3+((R$5-2)*Design!C$18),0,         ('LED Curve'!$D$14*(W231/$W$3)^3+'LED Curve'!$D$15*(W231/$W$3)^2+'LED Curve'!$D$16*(W231/$W$3)^1+'LED Curve'!$D$17)*$AC$3))</f>
        <v>0</v>
      </c>
      <c r="AW231" s="59">
        <f>IF(AV231=0,0,IF(E231&lt;(SUM(AU231:AV231)+('LED Curve'!$D$14*(W231/$W$4)^3+'LED Curve'!$D$15*(W231/$W$4)^2+'LED Curve'!$D$16*(W231/$W$4)^1+'LED Curve'!$D$17)*$AC$4+((R$5-3)*Design!C$18)),0,         ('LED Curve'!$D$14*(W231/$W$4)^3+'LED Curve'!$D$15*(W231/$W$4)^2+'LED Curve'!$D$16*(W231/$W$4)^1+'LED Curve'!$D$17)*$AC$4))</f>
        <v>0</v>
      </c>
      <c r="AX231" s="59">
        <f>IF(AW231=0,0,IF(E231&lt;(SUM(AU231:AW231)+('LED Curve'!$D$14*(W231/$W$5)^3+'LED Curve'!$D$15*(W231/$W$5)^2+'LED Curve'!$D$16*(W231/$W$5)^1+'LED Curve'!$D$17)*$AC$5+((R$5-4)*Design!C$18)),0,         ('LED Curve'!$D$14*(W231/$W$5)^3+'LED Curve'!$D$15*(W231/$W$5)^2+'LED Curve'!$D$16*(W231/$W$5)^1+'LED Curve'!$D$17)*$AC$5))</f>
        <v>0</v>
      </c>
      <c r="AY231" s="59">
        <f>IF(AX231=0,0,IF(E231&lt;(SUM(AU231:AX231)+ ('LED Curve'!$D$14*(W231/$W$6)^3+'LED Curve'!$D$15*(W231/$W$6)^2+'LED Curve'!$D$16*(W231/$W$6)^1+'LED Curve'!$D$17)*$AC$6+((R$5-5)*Design!C$18)),0,         ('LED Curve'!$D$14*(W231/$W$6)^3+'LED Curve'!$D$15*(W231/$W$6)^2+'LED Curve'!$D$16*(W231/$W$6)^1+'LED Curve'!$D$17)*$AC$6))</f>
        <v>0</v>
      </c>
      <c r="AZ231" s="59">
        <f>IF(AY231=0,0,IF(E231&lt;(SUM(AU231:AY231)+('LED Curve'!$D$14*(W231/$Z$2)^3+'LED Curve'!$D$15*(W231/$Z$2)^2+'LED Curve'!$D$16*(W231/$Z$2)^1+'LED Curve'!$D$17)*$AE$2+((R$5-6)*Design!C$18)),0,         ('LED Curve'!$D$14*(W231/$Z$2)^3+'LED Curve'!$D$15*(W231/$Z$2)^2+'LED Curve'!$D$16*(W231/$Z$2)^1+'LED Curve'!$D$17)*$AE$2))</f>
        <v>0</v>
      </c>
      <c r="BA231" s="59">
        <f>IF(AZ231=0,0,IF(E231&lt;(SUM(AU231:AZ231)+('LED Curve'!$D$14*(W231/$Z$3)^3+'LED Curve'!$D$15*(W231/$Z$3)^2+'LED Curve'!$D$16*(W231/$Z$3)^1+'LED Curve'!$D$17)*$AE$3+((R$5-7)*Design!C$18)),0,         ('LED Curve'!$D$14*(W231/$Z$3)^3+'LED Curve'!$D$15*(W231/$Z$3)^2+'LED Curve'!$D$16*(W231/$Z$3)^1+'LED Curve'!$D$17)*$AE$3))</f>
        <v>0</v>
      </c>
      <c r="BB231" s="59">
        <f>IF(BA231=0,0,IF(E231&lt;(SUM(AU231:BA231)+('LED Curve'!$D$14*(W231/$Z$4)^3+'LED Curve'!$D$15*(W231/$Z$4)^2+'LED Curve'!$D$16*(W231/$Z$4)^1+'LED Curve'!$D$17)*$AE$4+((R$5-8)*Design!C$18)),0,         ('LED Curve'!$D$14*(W231/$Z$4)^3+'LED Curve'!$D$15*(W231/$Z$4)^2+'LED Curve'!$D$16*(W231/$Z$4)^1+'LED Curve'!$D$17)*$AE$4))</f>
        <v>0</v>
      </c>
      <c r="BC231" s="59">
        <f>IF(BB231=0,0,IF(E231&lt;(SUM(AU231:BB231)+('LED Curve'!$D$14*(W231/$Z$5)^3+'LED Curve'!$D$15*(W231/$Z$5)^2+'LED Curve'!$D$16*(W231/$Z$5)^1+'LED Curve'!$D$17)*$AE$5+((R$5-9)*Design!C$18)),0,         ('LED Curve'!$D$14*(W231/$Z$5)^3+'LED Curve'!$D$15*(W231/$Z$5)^2+'LED Curve'!$D$16*(W231/$Z$5)^1+'LED Curve'!$D$17)*$AE$5))</f>
        <v>0</v>
      </c>
      <c r="BD231" s="59">
        <f>IF(BC231=0,0,IF(E231&lt;(SUM(AU231:BC231)+('LED Curve'!$D$14*(W231/$Z$6)^3+'LED Curve'!$D$15*(W231/$Z$6)^2+'LED Curve'!$D$16*(W231/$Z$6)^1+'LED Curve'!$D$17)*$AE$6+((R$5-10)*Design!C$18)),0,         ('LED Curve'!$D$14*(W231/$Z$6)^3+'LED Curve'!$D$15*(W231/$Z$6)^2+'LED Curve'!$D$16*(W231/$Z$6)^1+'LED Curve'!$D$17)*$AE$6))</f>
        <v>0</v>
      </c>
      <c r="BE231">
        <f t="shared" si="382"/>
        <v>24.217561910002253</v>
      </c>
      <c r="BF231" s="64">
        <f t="shared" si="348"/>
        <v>114.52581662497886</v>
      </c>
      <c r="BG231" s="64">
        <f t="shared" si="349"/>
        <v>0</v>
      </c>
      <c r="BH231" s="64">
        <f t="shared" si="350"/>
        <v>0</v>
      </c>
      <c r="BI231" s="64">
        <f t="shared" si="351"/>
        <v>0</v>
      </c>
      <c r="BJ231" s="64">
        <f t="shared" si="352"/>
        <v>0</v>
      </c>
      <c r="BK231" s="64">
        <f t="shared" si="353"/>
        <v>0</v>
      </c>
      <c r="BL231" s="64">
        <f t="shared" si="354"/>
        <v>0</v>
      </c>
      <c r="BM231" s="64">
        <f t="shared" si="355"/>
        <v>0</v>
      </c>
      <c r="BN231" s="64">
        <f t="shared" si="356"/>
        <v>0</v>
      </c>
      <c r="BO231" s="64">
        <f t="shared" si="357"/>
        <v>0</v>
      </c>
      <c r="BQ231" s="67">
        <f t="shared" si="358"/>
        <v>105.75296374611054</v>
      </c>
      <c r="BR231" s="67">
        <f t="shared" si="359"/>
        <v>0</v>
      </c>
      <c r="BS231" s="67">
        <f t="shared" si="360"/>
        <v>0</v>
      </c>
      <c r="BT231" s="67">
        <f t="shared" si="361"/>
        <v>0</v>
      </c>
      <c r="BU231" s="67">
        <f t="shared" si="362"/>
        <v>0</v>
      </c>
      <c r="BV231" s="67">
        <f t="shared" si="363"/>
        <v>0</v>
      </c>
      <c r="BW231" s="67">
        <f t="shared" si="364"/>
        <v>0</v>
      </c>
      <c r="BX231" s="67">
        <f t="shared" si="365"/>
        <v>0</v>
      </c>
      <c r="BY231" s="67">
        <f t="shared" si="366"/>
        <v>0</v>
      </c>
      <c r="BZ231" s="67">
        <f t="shared" si="367"/>
        <v>0</v>
      </c>
      <c r="CB231" s="70">
        <f t="shared" si="368"/>
        <v>97.707602605897421</v>
      </c>
      <c r="CC231" s="70">
        <f t="shared" si="369"/>
        <v>0</v>
      </c>
      <c r="CD231" s="70">
        <f t="shared" si="370"/>
        <v>0</v>
      </c>
      <c r="CE231" s="70">
        <f t="shared" si="371"/>
        <v>0</v>
      </c>
      <c r="CF231" s="70">
        <f t="shared" si="372"/>
        <v>0</v>
      </c>
      <c r="CG231" s="70">
        <f t="shared" si="373"/>
        <v>0</v>
      </c>
      <c r="CH231" s="70">
        <f t="shared" si="374"/>
        <v>0</v>
      </c>
      <c r="CI231" s="70">
        <f t="shared" si="375"/>
        <v>0</v>
      </c>
      <c r="CJ231" s="70">
        <f t="shared" si="376"/>
        <v>0</v>
      </c>
      <c r="CK231" s="70">
        <f t="shared" si="377"/>
        <v>0</v>
      </c>
      <c r="CL231">
        <f t="shared" si="383"/>
        <v>97.707602605897421</v>
      </c>
      <c r="CM231" s="64">
        <f t="shared" si="384"/>
        <v>114.52581662497886</v>
      </c>
      <c r="CN231" s="64">
        <f t="shared" si="385"/>
        <v>0</v>
      </c>
      <c r="CO231" s="64">
        <f t="shared" si="386"/>
        <v>0</v>
      </c>
      <c r="CP231" s="64">
        <f t="shared" si="387"/>
        <v>0</v>
      </c>
      <c r="CQ231" s="64">
        <f t="shared" si="388"/>
        <v>0</v>
      </c>
      <c r="CR231" s="64">
        <f t="shared" si="389"/>
        <v>0</v>
      </c>
      <c r="CS231" s="64">
        <f t="shared" si="390"/>
        <v>0</v>
      </c>
      <c r="CT231" s="64">
        <f t="shared" si="391"/>
        <v>0</v>
      </c>
      <c r="CU231" s="64">
        <f t="shared" si="392"/>
        <v>0</v>
      </c>
      <c r="CV231" s="64">
        <f t="shared" si="393"/>
        <v>0</v>
      </c>
      <c r="CX231" s="103">
        <f t="shared" si="394"/>
        <v>105.75296374611054</v>
      </c>
      <c r="CY231" s="103">
        <f t="shared" si="395"/>
        <v>0</v>
      </c>
      <c r="CZ231" s="103">
        <f t="shared" si="396"/>
        <v>0</v>
      </c>
      <c r="DA231" s="103">
        <f t="shared" si="397"/>
        <v>0</v>
      </c>
      <c r="DB231" s="103">
        <f t="shared" si="398"/>
        <v>0</v>
      </c>
      <c r="DC231" s="103">
        <f t="shared" si="399"/>
        <v>0</v>
      </c>
      <c r="DD231" s="103">
        <f t="shared" si="400"/>
        <v>0</v>
      </c>
      <c r="DE231" s="103">
        <f t="shared" si="401"/>
        <v>0</v>
      </c>
      <c r="DF231" s="103">
        <f t="shared" si="402"/>
        <v>0</v>
      </c>
      <c r="DG231" s="103">
        <f t="shared" si="403"/>
        <v>0</v>
      </c>
      <c r="DI231" s="70">
        <f t="shared" si="404"/>
        <v>97.707602605897421</v>
      </c>
      <c r="DJ231" s="70">
        <f t="shared" si="405"/>
        <v>0</v>
      </c>
      <c r="DK231" s="70">
        <f t="shared" si="406"/>
        <v>0</v>
      </c>
      <c r="DL231" s="70">
        <f t="shared" si="407"/>
        <v>0</v>
      </c>
      <c r="DM231" s="70">
        <f t="shared" si="408"/>
        <v>0</v>
      </c>
      <c r="DN231" s="70">
        <f t="shared" si="409"/>
        <v>0</v>
      </c>
      <c r="DO231" s="70">
        <f t="shared" si="410"/>
        <v>0</v>
      </c>
      <c r="DP231" s="70">
        <f t="shared" si="411"/>
        <v>0</v>
      </c>
      <c r="DQ231" s="70">
        <f t="shared" si="412"/>
        <v>0</v>
      </c>
      <c r="DR231" s="70">
        <f t="shared" si="413"/>
        <v>0</v>
      </c>
      <c r="DT231">
        <f t="shared" si="414"/>
        <v>7.3185037338810695</v>
      </c>
      <c r="DU231">
        <f t="shared" si="415"/>
        <v>7.5252228433689217</v>
      </c>
      <c r="DV231">
        <f t="shared" si="416"/>
        <v>7.6616787303839242</v>
      </c>
      <c r="DX231">
        <f t="shared" si="417"/>
        <v>1.8828040252736347</v>
      </c>
      <c r="DY231">
        <f t="shared" si="418"/>
        <v>1.8931450832564058</v>
      </c>
      <c r="DZ231">
        <f t="shared" si="419"/>
        <v>1.906614847531501</v>
      </c>
      <c r="EB231">
        <f t="shared" si="420"/>
        <v>2.8228101119917466</v>
      </c>
      <c r="EC231">
        <f t="shared" si="421"/>
        <v>0</v>
      </c>
      <c r="ED231">
        <f t="shared" si="422"/>
        <v>0</v>
      </c>
      <c r="EE231">
        <f t="shared" si="423"/>
        <v>0</v>
      </c>
      <c r="EF231">
        <f t="shared" si="424"/>
        <v>0</v>
      </c>
      <c r="EG231">
        <f t="shared" si="425"/>
        <v>0</v>
      </c>
      <c r="EH231">
        <f t="shared" si="426"/>
        <v>0</v>
      </c>
      <c r="EI231">
        <f t="shared" si="427"/>
        <v>0</v>
      </c>
      <c r="EJ231">
        <f t="shared" si="428"/>
        <v>0</v>
      </c>
      <c r="EK231">
        <f t="shared" si="429"/>
        <v>0</v>
      </c>
      <c r="EM231">
        <f t="shared" si="430"/>
        <v>2.5829930596302439</v>
      </c>
      <c r="EN231">
        <f t="shared" si="431"/>
        <v>0</v>
      </c>
      <c r="EO231">
        <f t="shared" si="432"/>
        <v>0</v>
      </c>
      <c r="EP231">
        <f t="shared" si="433"/>
        <v>0</v>
      </c>
      <c r="EQ231">
        <f t="shared" si="434"/>
        <v>0</v>
      </c>
      <c r="ER231">
        <f t="shared" si="435"/>
        <v>0</v>
      </c>
      <c r="ES231">
        <f t="shared" si="436"/>
        <v>0</v>
      </c>
      <c r="ET231">
        <f t="shared" si="437"/>
        <v>0</v>
      </c>
      <c r="EU231">
        <f t="shared" si="438"/>
        <v>0</v>
      </c>
      <c r="EV231">
        <f t="shared" si="439"/>
        <v>0</v>
      </c>
      <c r="EX231">
        <f t="shared" si="440"/>
        <v>2.3662399151862181</v>
      </c>
      <c r="EY231">
        <f t="shared" si="441"/>
        <v>0</v>
      </c>
      <c r="EZ231">
        <f t="shared" si="442"/>
        <v>0</v>
      </c>
      <c r="FA231">
        <f t="shared" si="443"/>
        <v>0</v>
      </c>
      <c r="FB231">
        <f t="shared" si="444"/>
        <v>0</v>
      </c>
      <c r="FC231">
        <f t="shared" si="445"/>
        <v>0</v>
      </c>
      <c r="FD231">
        <f t="shared" si="446"/>
        <v>0</v>
      </c>
      <c r="FE231">
        <f t="shared" si="447"/>
        <v>0</v>
      </c>
      <c r="FF231">
        <f t="shared" si="448"/>
        <v>0</v>
      </c>
      <c r="FG231">
        <f t="shared" si="449"/>
        <v>0</v>
      </c>
      <c r="FJ231">
        <f>IF($W$2=0,0,IF(BF231&lt;=0,0,('LED Curve'!$D$19*(BF231/$W$2)^3+'LED Curve'!$D$20*(BF231/$W$2)^2+'LED Curve'!$D$21*(BF231/$W$2)^1+'LED Curve'!$D$22)*$AC$2*$W$2))</f>
        <v>455.06282325501411</v>
      </c>
      <c r="FK231">
        <f>IF($W$3=0,0,IF(BG231&lt;=0,0,('LED Curve'!$D$19*(BG231/$W$3)^3+'LED Curve'!$D$20*(BG231/$W$3)^2+'LED Curve'!$D$21*(BG231/$W$3)^1+'LED Curve'!$D$22)*$AC$3*$W$3))</f>
        <v>0</v>
      </c>
      <c r="FL231">
        <f>IF($W$4=0,0,IF(BH231&lt;=0,0,('LED Curve'!$D$19*(BH231/$W$4)^3+'LED Curve'!$D$20*(BH231/$W$4)^2+'LED Curve'!$D$21*(BH231/$W$4)^1+'LED Curve'!$D$22)*$AC$4*$W$4))</f>
        <v>0</v>
      </c>
      <c r="FM231">
        <f>IF($W$5=0,0,IF(BI231&lt;=0,0,('LED Curve'!$D$19*(BI231/$W$5)^3+'LED Curve'!$D$20*(BI231/$W$5)^2+'LED Curve'!$D$21*(BI231/$W$5)^1+'LED Curve'!$D$22)*$AC$5*$W$5))</f>
        <v>0</v>
      </c>
      <c r="FN231">
        <f>IF($W$6=0,0,IF(BJ231&lt;=0,0,('LED Curve'!$D$19*(BJ231/$W$6)^3+'LED Curve'!$D$20*(BJ231/$W$6)^2+'LED Curve'!$D$21*(BJ231/$W$6)^1+'LED Curve'!$D$22)*$AC$6*$W$6))</f>
        <v>0</v>
      </c>
      <c r="FO231">
        <f>IF($Z$2=0,0,IF(BK231&lt;=0,0,('LED Curve'!$D$19*(BK231/$Z$2)^3+'LED Curve'!$D$20*(BK231/$Z$2)^2+'LED Curve'!$D$21*(BK231/$Z$2)^1+'LED Curve'!$D$22)*$AE$2*$Z$2))</f>
        <v>0</v>
      </c>
      <c r="FP231">
        <f>IF($Z$3=0,0,IF(BL231&lt;=0,0,('LED Curve'!$D$19*(BL231/$Z$3)^3+'LED Curve'!$D$20*(BL231/$Z$3)^2+'LED Curve'!$D$21*(BL231/$Z$3)^1+'LED Curve'!$D$22)*$AE$3*$Z$3))</f>
        <v>0</v>
      </c>
      <c r="FQ231">
        <f>IF($Z$4=0,0,IF(BM231&lt;=0,0,('LED Curve'!$D$19*(BM231/$Z$4)^3+'LED Curve'!$D$20*(BM231/$Z$4)^2+'LED Curve'!$D$21*(BM231/$Z$4)^1+'LED Curve'!$D$22)*$AE$4*$Z$4))</f>
        <v>0</v>
      </c>
      <c r="FR231">
        <f>IF($Z$5=0,0,IF(BN231&lt;=0,0,('LED Curve'!$D$19*(BN231/$Z$5)^3+'LED Curve'!$D$20*(BN231/$Z$5)^2+'LED Curve'!$D$21*(BN231/$Z$5)^1+'LED Curve'!$D$22)*$AE$5*$Z$5))</f>
        <v>0</v>
      </c>
      <c r="FS231">
        <f>IF($Z$6=0,0,IF(BO231&lt;=0,0,('LED Curve'!$D$19*(BO231/$Z$6)^3+'LED Curve'!$D$20*(BO231/$Z$6)^2+'LED Curve'!$D$21*(BO231/$Z$6)^1+'LED Curve'!$D$22)*$AE$6*$Z$6))</f>
        <v>0</v>
      </c>
      <c r="FU231">
        <f>IF($W$2=0,0,IF(BQ231&lt;=0,0,('LED Curve'!$D$19*(BQ231/$W$2)^3+'LED Curve'!$D$20*(BQ231/$W$2)^2+'LED Curve'!$D$21*(BQ231/$W$2)^1+'LED Curve'!$D$22)*$AC$2*$W$2))</f>
        <v>423.35003789135067</v>
      </c>
      <c r="FV231">
        <f>IF($W$3=0,0,IF(BR231&lt;=0,0,('LED Curve'!$D$19*(BR231/$W$3)^3+'LED Curve'!$D$20*(BR231/$W$3)^2+'LED Curve'!$D$21*(BR231/$W$3)^1+'LED Curve'!$D$22)*$AC$3*$W$3))</f>
        <v>0</v>
      </c>
      <c r="FW231">
        <f>IF($W$4=0,0,IF(BS231&lt;=0,0,('LED Curve'!$D$19*(BS231/$W$4)^3+'LED Curve'!$D$20*(BS231/$W$4)^2+'LED Curve'!$D$21*(BS231/$W$4)^1+'LED Curve'!$D$22)*$AC$4*$W$4))</f>
        <v>0</v>
      </c>
      <c r="FX231">
        <f>IF($W$5=0,0,IF(BT231&lt;=0,0,('LED Curve'!$D$19*(BT231/$W$5)^3+'LED Curve'!$D$20*(BT231/$W$5)^2+'LED Curve'!$D$21*(BT231/$W$5)^1+'LED Curve'!$D$22)*$AC$5*$W$5))</f>
        <v>0</v>
      </c>
      <c r="FY231">
        <f>IF($W$6=0,0,IF(BU231&lt;=0,0,('LED Curve'!$D$19*(BU231/$W$6)^3+'LED Curve'!$D$20*(BU231/$W$6)^2+'LED Curve'!$D$21*(BU231/$W$6)^1+'LED Curve'!$D$22)*$AC$6*$W$6))</f>
        <v>0</v>
      </c>
      <c r="FZ231">
        <f>IF($Z$2=0,0,IF(BV231&lt;=0,0,('LED Curve'!$D$19*(BV231/$Z$2)^3+'LED Curve'!$D$20*(BV231/$Z$2)^2+'LED Curve'!$D$21*(BV231/$Z$2)^1+'LED Curve'!$D$22)*$AE$2*$Z$2))</f>
        <v>0</v>
      </c>
      <c r="GA231">
        <f>IF($Z$3=0,0,IF(BW231&lt;=0,0,('LED Curve'!$D$19*(BW231/$Z$3)^3+'LED Curve'!$D$20*(BW231/$Z$3)^2+'LED Curve'!$D$21*(BW231/$Z$3)^1+'LED Curve'!$D$22)*$AE$3*$Z$3))</f>
        <v>0</v>
      </c>
      <c r="GB231">
        <f>IF($Z$4=0,0,IF(BX231&lt;=0,0,('LED Curve'!$D$19*(BX231/$Z$4)^3+'LED Curve'!$D$20*(BX231/$Z$4)^2+'LED Curve'!$D$21*(BX231/$Z$4)^1+'LED Curve'!$D$22)*$AE$4*$Z$4))</f>
        <v>0</v>
      </c>
      <c r="GC231">
        <f>IF($Z$5=0,0,IF(BY231&lt;=0,0,('LED Curve'!$D$19*(BY231/$Z$5)^3+'LED Curve'!$D$20*(BY231/$Z$5)^2+'LED Curve'!$D$21*(BY231/$Z$5)^1+'LED Curve'!$D$22)*$AE$5*$Z$5))</f>
        <v>0</v>
      </c>
      <c r="GD231">
        <f>IF($Z$6=0,0,IF(BZ231&lt;=0,0,('LED Curve'!$D$19*(BZ231/$Z$6)^3+'LED Curve'!$D$20*(BZ231/$Z$6)^2+'LED Curve'!$D$21*(BZ231/$Z$6)^1+'LED Curve'!$D$22)*$AE$6*$Z$6))</f>
        <v>0</v>
      </c>
      <c r="GF231">
        <f>IF($W$2=0,0,IF(CB231&lt;=0,0,('LED Curve'!$D$19*(CB231/$W$2)^3+'LED Curve'!$D$20*(CB231/$W$2)^2+'LED Curve'!$D$21*(CB231/$W$2)^1+'LED Curve'!$D$22)*$AC$2*$W$2))</f>
        <v>393.69531920104771</v>
      </c>
      <c r="GG231">
        <f>IF($W$3=0,0,IF(CC231&lt;=0,0,('LED Curve'!$D$19*(CC231/$W$3)^3+'LED Curve'!$D$20*(CC231/$W$3)^2+'LED Curve'!$D$21*(CC231/$W$3)^1+'LED Curve'!$D$22)*$AC$3*$W$3))</f>
        <v>0</v>
      </c>
      <c r="GH231">
        <f>IF($W$4=0,0,IF(CD231&lt;=0,0,('LED Curve'!$D$19*(CD231/$W$4)^3+'LED Curve'!$D$20*(CD231/$W$4)^2+'LED Curve'!$D$21*(CD231/$W$4)^1+'LED Curve'!$D$22)*$AC$4*$W$4))</f>
        <v>0</v>
      </c>
      <c r="GI231">
        <f>IF($W$5=0,0,IF(CE231&lt;=0,0,('LED Curve'!$D$19*(CE231/$W$5)^3+'LED Curve'!$D$20*(CE231/$W$5)^2+'LED Curve'!$D$21*(CE231/$W$5)^1+'LED Curve'!$D$22)*$AC$5*$W$5))</f>
        <v>0</v>
      </c>
      <c r="GJ231">
        <f>IF($W$6=0,0,IF(CF231&lt;=0,0,('LED Curve'!$D$19*(CF231/$W$6)^3+'LED Curve'!$D$20*(CF231/$W$6)^2+'LED Curve'!$D$21*(CF231/$W$6)^1+'LED Curve'!$D$22)*$AC$6*$W$6))</f>
        <v>0</v>
      </c>
      <c r="GK231">
        <f>IF($Z$2=0,0,IF(CG231&lt;=0,0,('LED Curve'!$D$19*(CG231/$Z$2)^3+'LED Curve'!$D$20*(CG231/$Z$2)^2+'LED Curve'!$D$21*(CG231/$Z$2)^1+'LED Curve'!$D$22)*$AE$2*$Z$2))</f>
        <v>0</v>
      </c>
      <c r="GL231">
        <f>IF($Z$3=0,0,IF(CH231&lt;=0,0,('LED Curve'!$D$19*(CH231/$Z$3)^3+'LED Curve'!$D$20*(CH231/$Z$3)^2+'LED Curve'!$D$21*(CH231/$Z$3)^1+'LED Curve'!$D$22)*$AE$3*$Z$3))</f>
        <v>0</v>
      </c>
      <c r="GM231">
        <f>IF($Z$4=0,0,IF(CI231&lt;=0,0,('LED Curve'!$D$19*(CI231/$Z$4)^3+'LED Curve'!$D$20*(CI231/$Z$4)^2+'LED Curve'!$D$21*(CI231/$Z$4)^1+'LED Curve'!$D$22)*$AE$4*$Z$4))</f>
        <v>0</v>
      </c>
      <c r="GN231">
        <f>IF($Z$5=0,0,IF(CJ231&lt;=0,0,('LED Curve'!$D$19*(CJ231/$Z$5)^3+'LED Curve'!$D$20*(CJ231/$Z$5)^2+'LED Curve'!$D$21*(CJ231/$Z$5)^1+'LED Curve'!$D$22)*$AE$5*$Z$5))</f>
        <v>0</v>
      </c>
      <c r="GO231">
        <f>IF($Z$6=0,0,IF(CK231&lt;=0,0,('LED Curve'!$D$19*(CK231/$Z$6)^3+'LED Curve'!$D$20*(CK231/$Z$6)^2+'LED Curve'!$D$21*(CK231/$Z$6)^1+'LED Curve'!$D$22)*$AE$6*$Z$6))</f>
        <v>0</v>
      </c>
      <c r="GQ231">
        <f t="shared" si="450"/>
        <v>455.06282325501411</v>
      </c>
      <c r="GR231">
        <f t="shared" si="378"/>
        <v>0</v>
      </c>
      <c r="GS231">
        <f t="shared" si="451"/>
        <v>423.35003789135067</v>
      </c>
      <c r="GT231">
        <f t="shared" si="379"/>
        <v>0</v>
      </c>
      <c r="GU231">
        <f t="shared" si="452"/>
        <v>393.69531920104771</v>
      </c>
      <c r="GV231">
        <f t="shared" si="380"/>
        <v>0</v>
      </c>
    </row>
    <row r="232" spans="1:204" ht="16.899999999999999">
      <c r="A232">
        <v>221</v>
      </c>
      <c r="B232">
        <f t="shared" si="341"/>
        <v>7.1940104166666663E-3</v>
      </c>
      <c r="C232" s="50">
        <f t="shared" si="342"/>
        <v>62.203395819619224</v>
      </c>
      <c r="D232" s="50">
        <f t="shared" si="343"/>
        <v>69.270439799576906</v>
      </c>
      <c r="E232" s="50">
        <f t="shared" si="344"/>
        <v>76.337483779534594</v>
      </c>
      <c r="G232" s="52">
        <f t="shared" si="345"/>
        <v>0.98735548920030514</v>
      </c>
      <c r="H232" s="52">
        <f t="shared" si="346"/>
        <v>1.0995307904694747</v>
      </c>
      <c r="I232" s="52">
        <f t="shared" si="347"/>
        <v>1.2117060917386442</v>
      </c>
      <c r="J232" s="52">
        <f>IF(C232&lt;Calculation!D$19,0,G232)</f>
        <v>0.98735548920030514</v>
      </c>
      <c r="K232" s="52">
        <f>IF(D232&lt;Calculation!D$19,0,H232)</f>
        <v>1.0995307904694747</v>
      </c>
      <c r="L232" s="52">
        <f>IF(E232&lt;Calculation!D$19,0,I232)</f>
        <v>1.2117060917386442</v>
      </c>
      <c r="M232" s="52">
        <f>IF(IF(C232&lt;Calculation!D$19,0,C232*(R$3/(R$2+R$3)))&gt;0,$H$2*SIN(2*PI()*$E$2*B232)+$H$5,0)</f>
        <v>1.003759983691678</v>
      </c>
      <c r="N232" s="52">
        <f>IF(IF(D232&lt;Calculation!D$19,0,D232*(R$3/(R$2+R$3)))&gt;0,$J$2*SIN(2*PI()*$E$2*B232)+$J$5,0)</f>
        <v>0.92180737823373726</v>
      </c>
      <c r="O232" s="52">
        <f>IF(IF(E232&lt;Calculation!D$19,0,E232*(R$3/(R$2+R$3)))&gt;0,$L$2*SIN(2*PI()*$E$2*B232)+$L$5,0)</f>
        <v>0.84640219842369357</v>
      </c>
      <c r="Q232" s="55">
        <f>(M232/Design!C$43)*10^3</f>
        <v>111.5288870768531</v>
      </c>
      <c r="R232" s="55">
        <f>(N232/Design!C$43)*10^3</f>
        <v>102.4230420259708</v>
      </c>
      <c r="S232" s="55">
        <f>(O232/Design!C$43)*10^3</f>
        <v>94.044688713743739</v>
      </c>
      <c r="U232" s="55">
        <f>(($H$2*SIN(2*PI()*$E$2*B232)+$H$5)/Design!C$43)*10^3</f>
        <v>111.5288870768531</v>
      </c>
      <c r="V232" s="55">
        <f>(($J$2*SIN(2*PI()*$E$2*B232)+$J$5)/Design!C$43)*10^3</f>
        <v>102.4230420259708</v>
      </c>
      <c r="W232" s="55">
        <f>(($L$2*SIN(2*PI()*$E$2*B232)+$L$5)/Design!C$43)*10^3</f>
        <v>94.044688713743739</v>
      </c>
      <c r="Y232" s="99">
        <f>IF(C232&lt;('LED Curve'!$D$14*(U232/$W$2)^3+'LED Curve'!$D$15*(U232/$W$2)^2+'LED Curve'!$D$16*(U232/$W$2)^1+'LED Curve'!$D$17)*$AC$2+((R$5-1)*Design!C$18),0,         ('LED Curve'!$D$14*(U232/$W$2)^3+'LED Curve'!$D$15*(U232/$W$2)^2+'LED Curve'!$D$16*(U232/$W$2)^1+'LED Curve'!$D$17)*$AC$2)</f>
        <v>24.572022716965368</v>
      </c>
      <c r="Z232" s="99">
        <f>IF(Y232=0,0,IF(C232&lt;Y232+('LED Curve'!$D$14*(U232/$W$3)^3+'LED Curve'!$D$15*(U232/$W$3)^2+'LED Curve'!$D$16*(U232/$W$3)^1+'LED Curve'!$D$17)*$AC$3+((R$5-2)*Design!C$18),0,         ('LED Curve'!$D$14*(U232/$W$3)^3+'LED Curve'!$D$15*(U232/$W$3)^2+'LED Curve'!$D$16*(U232/$W$3)^1+'LED Curve'!$D$17)*$AC$3))</f>
        <v>0</v>
      </c>
      <c r="AA232" s="99">
        <f>IF(Z232=0,0,IF(C232&lt;(SUM(Y232:Z232)+('LED Curve'!$D$14*(U232/$W$4)^3+'LED Curve'!$D$15*(U232/$W$4)^2+'LED Curve'!$D$16*(U232/$W$4)^1+'LED Curve'!$D$17)*$AC$4+((R$5-3)*Design!C$18)),0,         ('LED Curve'!$D$14*(U232/$W$4)^3+'LED Curve'!$D$15*(U232/$W$4)^2+'LED Curve'!$D$16*(U232/$W$4)^1+'LED Curve'!$D$17)*$AC$4))</f>
        <v>0</v>
      </c>
      <c r="AB232" s="99">
        <f>IF(AA232=0,0,IF(C232&lt;(SUM(Y232:AA232)+('LED Curve'!$D$14*(U232/$W$5)^3+'LED Curve'!$D$15*(U232/$W$5)^2+'LED Curve'!$D$16*(U232/$W$5)^1+'LED Curve'!$D$17)*$AC$5+((R$5-4)*Design!C$18)),0,         ('LED Curve'!$D$14*(U232/$W$5)^3+'LED Curve'!$D$15*(U232/$W$5)^2+'LED Curve'!$D$16*(U232/$W$5)^1+'LED Curve'!$D$17)*$AC$5))</f>
        <v>0</v>
      </c>
      <c r="AC232" s="99">
        <f>IF(AB232=0,0,IF(C232&lt;(SUM(Y232:AB232)+ ('LED Curve'!$D$14*(U232/$W$6)^3+'LED Curve'!$D$15*(U232/$W$6)^2+'LED Curve'!$D$16*(U232/$W$6)^1+'LED Curve'!$D$17)*$AC$6+((R$5-5)*Design!C$18)),0,         ('LED Curve'!$D$14*(U232/$W$6)^3+'LED Curve'!$D$15*(U232/$W$6)^2+'LED Curve'!$D$16*(U232/$W$6)^1+'LED Curve'!$D$17)*$AC$6))</f>
        <v>0</v>
      </c>
      <c r="AD232" s="99">
        <f>IF(AC232=0,0,IF(C232&lt;(SUM(Y232:AC232)+('LED Curve'!$D$14*(U232/$Z$2)^3+'LED Curve'!$D$15*(U232/$Z$2)^2+'LED Curve'!$D$16*(U232/$Z$2)^1+'LED Curve'!$D$17)*$AE$2+((R$5-6)*Design!C$18)),0,         ('LED Curve'!$D$14*(U232/$Z$2)^3+'LED Curve'!$D$15*(U232/$Z$2)^2+'LED Curve'!$D$16*(U232/$Z$2)^1+'LED Curve'!$D$17)*$AE$2))</f>
        <v>0</v>
      </c>
      <c r="AE232" s="99">
        <f>IF(AD232=0,0,IF(C232&lt;(SUM(Y232:AD232)+('LED Curve'!$D$14*(U232/$Z$3)^3+'LED Curve'!$D$15*(U232/$Z$3)^2+'LED Curve'!$D$16*(U232/$Z$3)^1+'LED Curve'!$D$17)*$AE$3+((R$5-7)*Design!C$18)),0,         ('LED Curve'!$D$14*(U232/$Z$3)^3+'LED Curve'!$D$15*(U232/$Z$3)^2+'LED Curve'!$D$16*(U232/$Z$3)^1+'LED Curve'!$D$17)*$AE$3))</f>
        <v>0</v>
      </c>
      <c r="AF232" s="99">
        <f>IF(AE232=0,0,IF(C232&lt;(SUM(Y232:AE232)+('LED Curve'!$D$14*(U232/$Z$4)^3+'LED Curve'!$D$15*(U232/$Z$4)^2+'LED Curve'!$D$16*(U232/$Z$4)^1+'LED Curve'!$D$17)*$AE$4+((R$5-8)*Design!C$18)),0,         ('LED Curve'!$D$14*(U232/$Z$4)^3+'LED Curve'!$D$15*(U232/$Z$4)^2+'LED Curve'!$D$16*(U232/$Z$4)^1+'LED Curve'!$D$17)*$AE$4))</f>
        <v>0</v>
      </c>
      <c r="AG232" s="99">
        <f>IF(AF232=0,0,IF(C232&lt;(SUM(Y232:AF232)+('LED Curve'!$D$14*(U232/$Z$5)^3+'LED Curve'!$D$15*(U232/$Z$5)^2+'LED Curve'!$D$16*(U232/$Z$5)^1+'LED Curve'!$D$17)*$AE$5+((R$5-9)*Design!C$18)),0,         ('LED Curve'!$D$14*(U232/$Z$5)^3+'LED Curve'!$D$15*(U232/$Z$5)^2+'LED Curve'!$D$16*(U232/$Z$5)^1+'LED Curve'!$D$17)*$AE$5))</f>
        <v>0</v>
      </c>
      <c r="AH232" s="99">
        <f>IF(AG232=0,0,IF(C232&lt;(SUM(Y232:AG232)+('LED Curve'!$D$14*(U232/$Z$6)^3+'LED Curve'!$D$15*(U232/$Z$6)^2+'LED Curve'!$D$16*(U232/$Z$6)^1+'LED Curve'!$D$17)*$AE$6+((R$5-10)*Design!C$18)),0,         ('LED Curve'!$D$14*(U232/$Z$6)^3+'LED Curve'!$D$15*(U232/$Z$6)^2+'LED Curve'!$D$16*(U232/$Z$6)^1+'LED Curve'!$D$17)*$AE$6))</f>
        <v>0</v>
      </c>
      <c r="AI232">
        <f t="shared" si="381"/>
        <v>24.572022716965368</v>
      </c>
      <c r="AJ232" s="57">
        <f>IF(D232&lt;('LED Curve'!$D$14*(V232/$W$2)^3+'LED Curve'!$D$15*(V232/$W$2)^2+'LED Curve'!$D$16*(V232/$W$2)^1+'LED Curve'!$D$17)*$AC$2+((R$5-1)*Design!C$18),0,         ('LED Curve'!$D$14*(V232/$W$2)^3+'LED Curve'!$D$15*(V232/$W$2)^2+'LED Curve'!$D$16*(V232/$W$2)^1+'LED Curve'!$D$17)*$AC$2)</f>
        <v>24.339278705587219</v>
      </c>
      <c r="AK232" s="57">
        <f>IF(AJ232=0,0,IF(D232&lt;AJ232+('LED Curve'!$D$14*(V232/$W$3)^3+'LED Curve'!$D$15*(V232/$W$3)^2+'LED Curve'!$D$16*(V232/$W$3)^1+'LED Curve'!$D$17)*$AC$3+((R$5-1)*Design!C$18),0,         ('LED Curve'!$D$14*(V232/$W$3)^3+'LED Curve'!$D$15*(V232/$W$3)^2+'LED Curve'!$D$16*(V232/$W$3)^1+'LED Curve'!$D$17)*$AC$3))</f>
        <v>0</v>
      </c>
      <c r="AL232" s="57">
        <f>IF(AK232=0,0,IF(D232&lt;(SUM(AJ232:AK232)+('LED Curve'!$D$14*(V232/$W$4)^3+'LED Curve'!$D$15*(V232/$W$4)^2+'LED Curve'!$D$16*(V232/$W$4)^1+'LED Curve'!$D$17)*$AC$4+((R$5-1)*Design!C$18)),0,         ('LED Curve'!$D$14*(V232/$W$4)^3+'LED Curve'!$D$15*(V232/$W$4)^2+'LED Curve'!$D$16*(V232/$W$4)^1+'LED Curve'!$D$17)*$AC$4))</f>
        <v>0</v>
      </c>
      <c r="AM232" s="57">
        <f>IF(AL232=0,0,IF(D232&lt;(SUM(AJ232:AL232)+('LED Curve'!$D$14*(V232/$W$5)^3+'LED Curve'!$D$15*(V232/$W$5)^2+'LED Curve'!$D$16*(V232/$W$5)^1+'LED Curve'!$D$17)*$AC$5+((R$5-1)*Design!C$18)),0,         ('LED Curve'!$D$14*(V232/$W$5)^3+'LED Curve'!$D$15*(V232/$W$5)^2+'LED Curve'!$D$16*(V232/$W$5)^1+'LED Curve'!$D$17)*$AC$5))</f>
        <v>0</v>
      </c>
      <c r="AN232" s="57">
        <f>IF(AM232=0,0,IF(D232&lt;(SUM(AJ232:AM232)+ ('LED Curve'!$D$14*(V232/$W$6)^3+'LED Curve'!$D$15*(V232/$W$6)^2+'LED Curve'!$D$16*(V232/$W$6)^1+'LED Curve'!$D$17)*$AC$6+((R$5-1)*Design!C$18)),0,         ('LED Curve'!$D$14*(V232/$W$6)^3+'LED Curve'!$D$15*(V232/$W$6)^2+'LED Curve'!$D$16*(V232/$W$6)^1+'LED Curve'!$D$17)*$AC$6))</f>
        <v>0</v>
      </c>
      <c r="AO232" s="57">
        <f>IF(AN232=0,0,IF(D232&lt;(SUM(AJ232:AN232)+('LED Curve'!$D$14*(V232/$Z$2)^3+'LED Curve'!$D$15*(V232/$Z$2)^2+'LED Curve'!$D$16*(V232/$Z$2)^1+'LED Curve'!$D$17)*$AE$2+((R$5-1)*Design!C$18)),0,         ('LED Curve'!$D$14*(V232/$Z$2)^3+'LED Curve'!$D$15*(V232/$Z$2)^2+'LED Curve'!$D$16*(V232/$Z$2)^1+'LED Curve'!$D$17)*$AE$2))</f>
        <v>0</v>
      </c>
      <c r="AP232" s="57">
        <f>IF(AO232=0,0,IF(D232&lt;(SUM(AJ232:AO232)+('LED Curve'!$D$14*(V232/$Z$3)^3+'LED Curve'!$D$15*(V232/$Z$3)^2+'LED Curve'!$D$16*(V232/$Z$3)^1+'LED Curve'!$D$17)*$AE$3+((R$5-1)*Design!C$18)),0,         ('LED Curve'!$D$14*(V232/$Z$3)^3+'LED Curve'!$D$15*(V232/$Z$3)^2+'LED Curve'!$D$16*(V232/$Z$3)^1+'LED Curve'!$D$17)*$AE$3))</f>
        <v>0</v>
      </c>
      <c r="AQ232" s="57">
        <f>IF(AP232=0,0,IF(D232&lt;(SUM(AJ232:AP232)+('LED Curve'!$D$14*(V232/$Z$4)^3+'LED Curve'!$D$15*(V232/$Z$4)^2+'LED Curve'!$D$16*(V232/$Z$4)^1+'LED Curve'!$D$17)*$AE$4+((R$5-1)*Design!C$18)),0,         ('LED Curve'!$D$14*(V232/$Z$4)^3+'LED Curve'!$D$15*(V232/$Z$4)^2+'LED Curve'!$D$16*(V232/$Z$4)^1+'LED Curve'!$D$17)*$AE$4))</f>
        <v>0</v>
      </c>
      <c r="AR232" s="57">
        <f>IF(AQ232=0,0,IF(D232&lt;(SUM(AJ232:AQ232)+('LED Curve'!$D$14*(V232/$Z$5)^3+'LED Curve'!$D$15*(V232/$Z$5)^2+'LED Curve'!$D$16*(V232/$Z$5)^1+'LED Curve'!$D$17)*$AE$5+((R$5-1)*Design!C$18)),0,         ('LED Curve'!$D$14*(V232/$Z$5)^3+'LED Curve'!$D$15*(V232/$Z$5)^2+'LED Curve'!$D$16*(V232/$Z$5)^1+'LED Curve'!$D$17)*$AE$5))</f>
        <v>0</v>
      </c>
      <c r="AS232" s="57">
        <f>IF(AR232=0,0,IF(D232&lt;(SUM(AJ232:AR232)+('LED Curve'!$D$14*(V232/$Z$6)^3+'LED Curve'!$D$15*(V232/$Z$6)^2+'LED Curve'!$D$16*(V232/$Z$6)^1+'LED Curve'!$D$17)*$AE$6+((R$5-1)*Design!C$18)),0,         ('LED Curve'!$D$14*(V232/$Z$6)^3+'LED Curve'!$D$15*(V232/$Z$6)^2+'LED Curve'!$D$16*(V232/$Z$6)^1+'LED Curve'!$D$17)*$AE$6))</f>
        <v>0</v>
      </c>
      <c r="AU232" s="59">
        <f>IF(E232&lt;('LED Curve'!$D$14*(W232/$W$2)^3+'LED Curve'!$D$15*(W232/$W$2)^2+'LED Curve'!$D$16*(W232/$W$2)^1+'LED Curve'!$D$17)*$AC$2+((R$5-1)*Design!C$18),0,         ('LED Curve'!$D$14*(W232/$W$2)^3+'LED Curve'!$D$15*(W232/$W$2)^2+'LED Curve'!$D$16*(W232/$W$2)^1+'LED Curve'!$D$17)*$AC$2)</f>
        <v>24.122588890179752</v>
      </c>
      <c r="AV232" s="59">
        <f>IF(AU232=0,0,IF(E232&lt;AU232+('LED Curve'!$D$14*(W232/$W$3)^3+'LED Curve'!$D$15*(W232/$W$3)^2+'LED Curve'!$D$16*(W232/$W$3)^1+'LED Curve'!$D$17)*$AC$3+((R$5-2)*Design!C$18),0,         ('LED Curve'!$D$14*(W232/$W$3)^3+'LED Curve'!$D$15*(W232/$W$3)^2+'LED Curve'!$D$16*(W232/$W$3)^1+'LED Curve'!$D$17)*$AC$3))</f>
        <v>0</v>
      </c>
      <c r="AW232" s="59">
        <f>IF(AV232=0,0,IF(E232&lt;(SUM(AU232:AV232)+('LED Curve'!$D$14*(W232/$W$4)^3+'LED Curve'!$D$15*(W232/$W$4)^2+'LED Curve'!$D$16*(W232/$W$4)^1+'LED Curve'!$D$17)*$AC$4+((R$5-3)*Design!C$18)),0,         ('LED Curve'!$D$14*(W232/$W$4)^3+'LED Curve'!$D$15*(W232/$W$4)^2+'LED Curve'!$D$16*(W232/$W$4)^1+'LED Curve'!$D$17)*$AC$4))</f>
        <v>0</v>
      </c>
      <c r="AX232" s="59">
        <f>IF(AW232=0,0,IF(E232&lt;(SUM(AU232:AW232)+('LED Curve'!$D$14*(W232/$W$5)^3+'LED Curve'!$D$15*(W232/$W$5)^2+'LED Curve'!$D$16*(W232/$W$5)^1+'LED Curve'!$D$17)*$AC$5+((R$5-4)*Design!C$18)),0,         ('LED Curve'!$D$14*(W232/$W$5)^3+'LED Curve'!$D$15*(W232/$W$5)^2+'LED Curve'!$D$16*(W232/$W$5)^1+'LED Curve'!$D$17)*$AC$5))</f>
        <v>0</v>
      </c>
      <c r="AY232" s="59">
        <f>IF(AX232=0,0,IF(E232&lt;(SUM(AU232:AX232)+ ('LED Curve'!$D$14*(W232/$W$6)^3+'LED Curve'!$D$15*(W232/$W$6)^2+'LED Curve'!$D$16*(W232/$W$6)^1+'LED Curve'!$D$17)*$AC$6+((R$5-5)*Design!C$18)),0,         ('LED Curve'!$D$14*(W232/$W$6)^3+'LED Curve'!$D$15*(W232/$W$6)^2+'LED Curve'!$D$16*(W232/$W$6)^1+'LED Curve'!$D$17)*$AC$6))</f>
        <v>0</v>
      </c>
      <c r="AZ232" s="59">
        <f>IF(AY232=0,0,IF(E232&lt;(SUM(AU232:AY232)+('LED Curve'!$D$14*(W232/$Z$2)^3+'LED Curve'!$D$15*(W232/$Z$2)^2+'LED Curve'!$D$16*(W232/$Z$2)^1+'LED Curve'!$D$17)*$AE$2+((R$5-6)*Design!C$18)),0,         ('LED Curve'!$D$14*(W232/$Z$2)^3+'LED Curve'!$D$15*(W232/$Z$2)^2+'LED Curve'!$D$16*(W232/$Z$2)^1+'LED Curve'!$D$17)*$AE$2))</f>
        <v>0</v>
      </c>
      <c r="BA232" s="59">
        <f>IF(AZ232=0,0,IF(E232&lt;(SUM(AU232:AZ232)+('LED Curve'!$D$14*(W232/$Z$3)^3+'LED Curve'!$D$15*(W232/$Z$3)^2+'LED Curve'!$D$16*(W232/$Z$3)^1+'LED Curve'!$D$17)*$AE$3+((R$5-7)*Design!C$18)),0,         ('LED Curve'!$D$14*(W232/$Z$3)^3+'LED Curve'!$D$15*(W232/$Z$3)^2+'LED Curve'!$D$16*(W232/$Z$3)^1+'LED Curve'!$D$17)*$AE$3))</f>
        <v>0</v>
      </c>
      <c r="BB232" s="59">
        <f>IF(BA232=0,0,IF(E232&lt;(SUM(AU232:BA232)+('LED Curve'!$D$14*(W232/$Z$4)^3+'LED Curve'!$D$15*(W232/$Z$4)^2+'LED Curve'!$D$16*(W232/$Z$4)^1+'LED Curve'!$D$17)*$AE$4+((R$5-8)*Design!C$18)),0,         ('LED Curve'!$D$14*(W232/$Z$4)^3+'LED Curve'!$D$15*(W232/$Z$4)^2+'LED Curve'!$D$16*(W232/$Z$4)^1+'LED Curve'!$D$17)*$AE$4))</f>
        <v>0</v>
      </c>
      <c r="BC232" s="59">
        <f>IF(BB232=0,0,IF(E232&lt;(SUM(AU232:BB232)+('LED Curve'!$D$14*(W232/$Z$5)^3+'LED Curve'!$D$15*(W232/$Z$5)^2+'LED Curve'!$D$16*(W232/$Z$5)^1+'LED Curve'!$D$17)*$AE$5+((R$5-9)*Design!C$18)),0,         ('LED Curve'!$D$14*(W232/$Z$5)^3+'LED Curve'!$D$15*(W232/$Z$5)^2+'LED Curve'!$D$16*(W232/$Z$5)^1+'LED Curve'!$D$17)*$AE$5))</f>
        <v>0</v>
      </c>
      <c r="BD232" s="59">
        <f>IF(BC232=0,0,IF(E232&lt;(SUM(AU232:BC232)+('LED Curve'!$D$14*(W232/$Z$6)^3+'LED Curve'!$D$15*(W232/$Z$6)^2+'LED Curve'!$D$16*(W232/$Z$6)^1+'LED Curve'!$D$17)*$AE$6+((R$5-10)*Design!C$18)),0,         ('LED Curve'!$D$14*(W232/$Z$6)^3+'LED Curve'!$D$15*(W232/$Z$6)^2+'LED Curve'!$D$16*(W232/$Z$6)^1+'LED Curve'!$D$17)*$AE$6))</f>
        <v>0</v>
      </c>
      <c r="BE232">
        <f t="shared" si="382"/>
        <v>24.122588890179752</v>
      </c>
      <c r="BF232" s="64">
        <f t="shared" si="348"/>
        <v>111.5288870768531</v>
      </c>
      <c r="BG232" s="64">
        <f t="shared" si="349"/>
        <v>0</v>
      </c>
      <c r="BH232" s="64">
        <f t="shared" si="350"/>
        <v>0</v>
      </c>
      <c r="BI232" s="64">
        <f t="shared" si="351"/>
        <v>0</v>
      </c>
      <c r="BJ232" s="64">
        <f t="shared" si="352"/>
        <v>0</v>
      </c>
      <c r="BK232" s="64">
        <f t="shared" si="353"/>
        <v>0</v>
      </c>
      <c r="BL232" s="64">
        <f t="shared" si="354"/>
        <v>0</v>
      </c>
      <c r="BM232" s="64">
        <f t="shared" si="355"/>
        <v>0</v>
      </c>
      <c r="BN232" s="64">
        <f t="shared" si="356"/>
        <v>0</v>
      </c>
      <c r="BO232" s="64">
        <f t="shared" si="357"/>
        <v>0</v>
      </c>
      <c r="BQ232" s="67">
        <f t="shared" si="358"/>
        <v>102.4230420259708</v>
      </c>
      <c r="BR232" s="67">
        <f t="shared" si="359"/>
        <v>0</v>
      </c>
      <c r="BS232" s="67">
        <f t="shared" si="360"/>
        <v>0</v>
      </c>
      <c r="BT232" s="67">
        <f t="shared" si="361"/>
        <v>0</v>
      </c>
      <c r="BU232" s="67">
        <f t="shared" si="362"/>
        <v>0</v>
      </c>
      <c r="BV232" s="67">
        <f t="shared" si="363"/>
        <v>0</v>
      </c>
      <c r="BW232" s="67">
        <f t="shared" si="364"/>
        <v>0</v>
      </c>
      <c r="BX232" s="67">
        <f t="shared" si="365"/>
        <v>0</v>
      </c>
      <c r="BY232" s="67">
        <f t="shared" si="366"/>
        <v>0</v>
      </c>
      <c r="BZ232" s="67">
        <f t="shared" si="367"/>
        <v>0</v>
      </c>
      <c r="CB232" s="70">
        <f t="shared" si="368"/>
        <v>94.044688713743739</v>
      </c>
      <c r="CC232" s="70">
        <f t="shared" si="369"/>
        <v>0</v>
      </c>
      <c r="CD232" s="70">
        <f t="shared" si="370"/>
        <v>0</v>
      </c>
      <c r="CE232" s="70">
        <f t="shared" si="371"/>
        <v>0</v>
      </c>
      <c r="CF232" s="70">
        <f t="shared" si="372"/>
        <v>0</v>
      </c>
      <c r="CG232" s="70">
        <f t="shared" si="373"/>
        <v>0</v>
      </c>
      <c r="CH232" s="70">
        <f t="shared" si="374"/>
        <v>0</v>
      </c>
      <c r="CI232" s="70">
        <f t="shared" si="375"/>
        <v>0</v>
      </c>
      <c r="CJ232" s="70">
        <f t="shared" si="376"/>
        <v>0</v>
      </c>
      <c r="CK232" s="70">
        <f t="shared" si="377"/>
        <v>0</v>
      </c>
      <c r="CL232">
        <f t="shared" si="383"/>
        <v>94.044688713743739</v>
      </c>
      <c r="CM232" s="64">
        <f t="shared" si="384"/>
        <v>111.5288870768531</v>
      </c>
      <c r="CN232" s="64">
        <f t="shared" si="385"/>
        <v>0</v>
      </c>
      <c r="CO232" s="64">
        <f t="shared" si="386"/>
        <v>0</v>
      </c>
      <c r="CP232" s="64">
        <f t="shared" si="387"/>
        <v>0</v>
      </c>
      <c r="CQ232" s="64">
        <f t="shared" si="388"/>
        <v>0</v>
      </c>
      <c r="CR232" s="64">
        <f t="shared" si="389"/>
        <v>0</v>
      </c>
      <c r="CS232" s="64">
        <f t="shared" si="390"/>
        <v>0</v>
      </c>
      <c r="CT232" s="64">
        <f t="shared" si="391"/>
        <v>0</v>
      </c>
      <c r="CU232" s="64">
        <f t="shared" si="392"/>
        <v>0</v>
      </c>
      <c r="CV232" s="64">
        <f t="shared" si="393"/>
        <v>0</v>
      </c>
      <c r="CX232" s="103">
        <f t="shared" si="394"/>
        <v>102.4230420259708</v>
      </c>
      <c r="CY232" s="103">
        <f t="shared" si="395"/>
        <v>0</v>
      </c>
      <c r="CZ232" s="103">
        <f t="shared" si="396"/>
        <v>0</v>
      </c>
      <c r="DA232" s="103">
        <f t="shared" si="397"/>
        <v>0</v>
      </c>
      <c r="DB232" s="103">
        <f t="shared" si="398"/>
        <v>0</v>
      </c>
      <c r="DC232" s="103">
        <f t="shared" si="399"/>
        <v>0</v>
      </c>
      <c r="DD232" s="103">
        <f t="shared" si="400"/>
        <v>0</v>
      </c>
      <c r="DE232" s="103">
        <f t="shared" si="401"/>
        <v>0</v>
      </c>
      <c r="DF232" s="103">
        <f t="shared" si="402"/>
        <v>0</v>
      </c>
      <c r="DG232" s="103">
        <f t="shared" si="403"/>
        <v>0</v>
      </c>
      <c r="DI232" s="70">
        <f t="shared" si="404"/>
        <v>94.044688713743739</v>
      </c>
      <c r="DJ232" s="70">
        <f t="shared" si="405"/>
        <v>0</v>
      </c>
      <c r="DK232" s="70">
        <f t="shared" si="406"/>
        <v>0</v>
      </c>
      <c r="DL232" s="70">
        <f t="shared" si="407"/>
        <v>0</v>
      </c>
      <c r="DM232" s="70">
        <f t="shared" si="408"/>
        <v>0</v>
      </c>
      <c r="DN232" s="70">
        <f t="shared" si="409"/>
        <v>0</v>
      </c>
      <c r="DO232" s="70">
        <f t="shared" si="410"/>
        <v>0</v>
      </c>
      <c r="DP232" s="70">
        <f t="shared" si="411"/>
        <v>0</v>
      </c>
      <c r="DQ232" s="70">
        <f t="shared" si="412"/>
        <v>0</v>
      </c>
      <c r="DR232" s="70">
        <f t="shared" si="413"/>
        <v>0</v>
      </c>
      <c r="DT232">
        <f t="shared" si="414"/>
        <v>6.9374755081631081</v>
      </c>
      <c r="DU232">
        <f t="shared" si="415"/>
        <v>7.094889166749546</v>
      </c>
      <c r="DV232">
        <f t="shared" si="416"/>
        <v>7.1791348992367929</v>
      </c>
      <c r="DX232">
        <f t="shared" si="417"/>
        <v>1.8879550113605905</v>
      </c>
      <c r="DY232">
        <f t="shared" si="418"/>
        <v>1.8978886771379311</v>
      </c>
      <c r="DZ232">
        <f t="shared" si="419"/>
        <v>1.9109842031279771</v>
      </c>
      <c r="EB232">
        <f t="shared" si="420"/>
        <v>2.7404903468502995</v>
      </c>
      <c r="EC232">
        <f t="shared" si="421"/>
        <v>0</v>
      </c>
      <c r="ED232">
        <f t="shared" si="422"/>
        <v>0</v>
      </c>
      <c r="EE232">
        <f t="shared" si="423"/>
        <v>0</v>
      </c>
      <c r="EF232">
        <f t="shared" si="424"/>
        <v>0</v>
      </c>
      <c r="EG232">
        <f t="shared" si="425"/>
        <v>0</v>
      </c>
      <c r="EH232">
        <f t="shared" si="426"/>
        <v>0</v>
      </c>
      <c r="EI232">
        <f t="shared" si="427"/>
        <v>0</v>
      </c>
      <c r="EJ232">
        <f t="shared" si="428"/>
        <v>0</v>
      </c>
      <c r="EK232">
        <f t="shared" si="429"/>
        <v>0</v>
      </c>
      <c r="EM232">
        <f t="shared" si="430"/>
        <v>2.4929029657441761</v>
      </c>
      <c r="EN232">
        <f t="shared" si="431"/>
        <v>0</v>
      </c>
      <c r="EO232">
        <f t="shared" si="432"/>
        <v>0</v>
      </c>
      <c r="EP232">
        <f t="shared" si="433"/>
        <v>0</v>
      </c>
      <c r="EQ232">
        <f t="shared" si="434"/>
        <v>0</v>
      </c>
      <c r="ER232">
        <f t="shared" si="435"/>
        <v>0</v>
      </c>
      <c r="ES232">
        <f t="shared" si="436"/>
        <v>0</v>
      </c>
      <c r="ET232">
        <f t="shared" si="437"/>
        <v>0</v>
      </c>
      <c r="EU232">
        <f t="shared" si="438"/>
        <v>0</v>
      </c>
      <c r="EV232">
        <f t="shared" si="439"/>
        <v>0</v>
      </c>
      <c r="EX232">
        <f t="shared" si="440"/>
        <v>2.2686013631465682</v>
      </c>
      <c r="EY232">
        <f t="shared" si="441"/>
        <v>0</v>
      </c>
      <c r="EZ232">
        <f t="shared" si="442"/>
        <v>0</v>
      </c>
      <c r="FA232">
        <f t="shared" si="443"/>
        <v>0</v>
      </c>
      <c r="FB232">
        <f t="shared" si="444"/>
        <v>0</v>
      </c>
      <c r="FC232">
        <f t="shared" si="445"/>
        <v>0</v>
      </c>
      <c r="FD232">
        <f t="shared" si="446"/>
        <v>0</v>
      </c>
      <c r="FE232">
        <f t="shared" si="447"/>
        <v>0</v>
      </c>
      <c r="FF232">
        <f t="shared" si="448"/>
        <v>0</v>
      </c>
      <c r="FG232">
        <f t="shared" si="449"/>
        <v>0</v>
      </c>
      <c r="FJ232">
        <f>IF($W$2=0,0,IF(BF232&lt;=0,0,('LED Curve'!$D$19*(BF232/$W$2)^3+'LED Curve'!$D$20*(BF232/$W$2)^2+'LED Curve'!$D$21*(BF232/$W$2)^1+'LED Curve'!$D$22)*$AC$2*$W$2))</f>
        <v>444.30421573590661</v>
      </c>
      <c r="FK232">
        <f>IF($W$3=0,0,IF(BG232&lt;=0,0,('LED Curve'!$D$19*(BG232/$W$3)^3+'LED Curve'!$D$20*(BG232/$W$3)^2+'LED Curve'!$D$21*(BG232/$W$3)^1+'LED Curve'!$D$22)*$AC$3*$W$3))</f>
        <v>0</v>
      </c>
      <c r="FL232">
        <f>IF($W$4=0,0,IF(BH232&lt;=0,0,('LED Curve'!$D$19*(BH232/$W$4)^3+'LED Curve'!$D$20*(BH232/$W$4)^2+'LED Curve'!$D$21*(BH232/$W$4)^1+'LED Curve'!$D$22)*$AC$4*$W$4))</f>
        <v>0</v>
      </c>
      <c r="FM232">
        <f>IF($W$5=0,0,IF(BI232&lt;=0,0,('LED Curve'!$D$19*(BI232/$W$5)^3+'LED Curve'!$D$20*(BI232/$W$5)^2+'LED Curve'!$D$21*(BI232/$W$5)^1+'LED Curve'!$D$22)*$AC$5*$W$5))</f>
        <v>0</v>
      </c>
      <c r="FN232">
        <f>IF($W$6=0,0,IF(BJ232&lt;=0,0,('LED Curve'!$D$19*(BJ232/$W$6)^3+'LED Curve'!$D$20*(BJ232/$W$6)^2+'LED Curve'!$D$21*(BJ232/$W$6)^1+'LED Curve'!$D$22)*$AC$6*$W$6))</f>
        <v>0</v>
      </c>
      <c r="FO232">
        <f>IF($Z$2=0,0,IF(BK232&lt;=0,0,('LED Curve'!$D$19*(BK232/$Z$2)^3+'LED Curve'!$D$20*(BK232/$Z$2)^2+'LED Curve'!$D$21*(BK232/$Z$2)^1+'LED Curve'!$D$22)*$AE$2*$Z$2))</f>
        <v>0</v>
      </c>
      <c r="FP232">
        <f>IF($Z$3=0,0,IF(BL232&lt;=0,0,('LED Curve'!$D$19*(BL232/$Z$3)^3+'LED Curve'!$D$20*(BL232/$Z$3)^2+'LED Curve'!$D$21*(BL232/$Z$3)^1+'LED Curve'!$D$22)*$AE$3*$Z$3))</f>
        <v>0</v>
      </c>
      <c r="FQ232">
        <f>IF($Z$4=0,0,IF(BM232&lt;=0,0,('LED Curve'!$D$19*(BM232/$Z$4)^3+'LED Curve'!$D$20*(BM232/$Z$4)^2+'LED Curve'!$D$21*(BM232/$Z$4)^1+'LED Curve'!$D$22)*$AE$4*$Z$4))</f>
        <v>0</v>
      </c>
      <c r="FR232">
        <f>IF($Z$5=0,0,IF(BN232&lt;=0,0,('LED Curve'!$D$19*(BN232/$Z$5)^3+'LED Curve'!$D$20*(BN232/$Z$5)^2+'LED Curve'!$D$21*(BN232/$Z$5)^1+'LED Curve'!$D$22)*$AE$5*$Z$5))</f>
        <v>0</v>
      </c>
      <c r="FS232">
        <f>IF($Z$6=0,0,IF(BO232&lt;=0,0,('LED Curve'!$D$19*(BO232/$Z$6)^3+'LED Curve'!$D$20*(BO232/$Z$6)^2+'LED Curve'!$D$21*(BO232/$Z$6)^1+'LED Curve'!$D$22)*$AE$6*$Z$6))</f>
        <v>0</v>
      </c>
      <c r="FU232">
        <f>IF($W$2=0,0,IF(BQ232&lt;=0,0,('LED Curve'!$D$19*(BQ232/$W$2)^3+'LED Curve'!$D$20*(BQ232/$W$2)^2+'LED Curve'!$D$21*(BQ232/$W$2)^1+'LED Curve'!$D$22)*$AC$2*$W$2))</f>
        <v>411.14107604886328</v>
      </c>
      <c r="FV232">
        <f>IF($W$3=0,0,IF(BR232&lt;=0,0,('LED Curve'!$D$19*(BR232/$W$3)^3+'LED Curve'!$D$20*(BR232/$W$3)^2+'LED Curve'!$D$21*(BR232/$W$3)^1+'LED Curve'!$D$22)*$AC$3*$W$3))</f>
        <v>0</v>
      </c>
      <c r="FW232">
        <f>IF($W$4=0,0,IF(BS232&lt;=0,0,('LED Curve'!$D$19*(BS232/$W$4)^3+'LED Curve'!$D$20*(BS232/$W$4)^2+'LED Curve'!$D$21*(BS232/$W$4)^1+'LED Curve'!$D$22)*$AC$4*$W$4))</f>
        <v>0</v>
      </c>
      <c r="FX232">
        <f>IF($W$5=0,0,IF(BT232&lt;=0,0,('LED Curve'!$D$19*(BT232/$W$5)^3+'LED Curve'!$D$20*(BT232/$W$5)^2+'LED Curve'!$D$21*(BT232/$W$5)^1+'LED Curve'!$D$22)*$AC$5*$W$5))</f>
        <v>0</v>
      </c>
      <c r="FY232">
        <f>IF($W$6=0,0,IF(BU232&lt;=0,0,('LED Curve'!$D$19*(BU232/$W$6)^3+'LED Curve'!$D$20*(BU232/$W$6)^2+'LED Curve'!$D$21*(BU232/$W$6)^1+'LED Curve'!$D$22)*$AC$6*$W$6))</f>
        <v>0</v>
      </c>
      <c r="FZ232">
        <f>IF($Z$2=0,0,IF(BV232&lt;=0,0,('LED Curve'!$D$19*(BV232/$Z$2)^3+'LED Curve'!$D$20*(BV232/$Z$2)^2+'LED Curve'!$D$21*(BV232/$Z$2)^1+'LED Curve'!$D$22)*$AE$2*$Z$2))</f>
        <v>0</v>
      </c>
      <c r="GA232">
        <f>IF($Z$3=0,0,IF(BW232&lt;=0,0,('LED Curve'!$D$19*(BW232/$Z$3)^3+'LED Curve'!$D$20*(BW232/$Z$3)^2+'LED Curve'!$D$21*(BW232/$Z$3)^1+'LED Curve'!$D$22)*$AE$3*$Z$3))</f>
        <v>0</v>
      </c>
      <c r="GB232">
        <f>IF($Z$4=0,0,IF(BX232&lt;=0,0,('LED Curve'!$D$19*(BX232/$Z$4)^3+'LED Curve'!$D$20*(BX232/$Z$4)^2+'LED Curve'!$D$21*(BX232/$Z$4)^1+'LED Curve'!$D$22)*$AE$4*$Z$4))</f>
        <v>0</v>
      </c>
      <c r="GC232">
        <f>IF($Z$5=0,0,IF(BY232&lt;=0,0,('LED Curve'!$D$19*(BY232/$Z$5)^3+'LED Curve'!$D$20*(BY232/$Z$5)^2+'LED Curve'!$D$21*(BY232/$Z$5)^1+'LED Curve'!$D$22)*$AE$5*$Z$5))</f>
        <v>0</v>
      </c>
      <c r="GD232">
        <f>IF($Z$6=0,0,IF(BZ232&lt;=0,0,('LED Curve'!$D$19*(BZ232/$Z$6)^3+'LED Curve'!$D$20*(BZ232/$Z$6)^2+'LED Curve'!$D$21*(BZ232/$Z$6)^1+'LED Curve'!$D$22)*$AE$6*$Z$6))</f>
        <v>0</v>
      </c>
      <c r="GF232">
        <f>IF($W$2=0,0,IF(CB232&lt;=0,0,('LED Curve'!$D$19*(CB232/$W$2)^3+'LED Curve'!$D$20*(CB232/$W$2)^2+'LED Curve'!$D$21*(CB232/$W$2)^1+'LED Curve'!$D$22)*$AC$2*$W$2))</f>
        <v>380.01937632660162</v>
      </c>
      <c r="GG232">
        <f>IF($W$3=0,0,IF(CC232&lt;=0,0,('LED Curve'!$D$19*(CC232/$W$3)^3+'LED Curve'!$D$20*(CC232/$W$3)^2+'LED Curve'!$D$21*(CC232/$W$3)^1+'LED Curve'!$D$22)*$AC$3*$W$3))</f>
        <v>0</v>
      </c>
      <c r="GH232">
        <f>IF($W$4=0,0,IF(CD232&lt;=0,0,('LED Curve'!$D$19*(CD232/$W$4)^3+'LED Curve'!$D$20*(CD232/$W$4)^2+'LED Curve'!$D$21*(CD232/$W$4)^1+'LED Curve'!$D$22)*$AC$4*$W$4))</f>
        <v>0</v>
      </c>
      <c r="GI232">
        <f>IF($W$5=0,0,IF(CE232&lt;=0,0,('LED Curve'!$D$19*(CE232/$W$5)^3+'LED Curve'!$D$20*(CE232/$W$5)^2+'LED Curve'!$D$21*(CE232/$W$5)^1+'LED Curve'!$D$22)*$AC$5*$W$5))</f>
        <v>0</v>
      </c>
      <c r="GJ232">
        <f>IF($W$6=0,0,IF(CF232&lt;=0,0,('LED Curve'!$D$19*(CF232/$W$6)^3+'LED Curve'!$D$20*(CF232/$W$6)^2+'LED Curve'!$D$21*(CF232/$W$6)^1+'LED Curve'!$D$22)*$AC$6*$W$6))</f>
        <v>0</v>
      </c>
      <c r="GK232">
        <f>IF($Z$2=0,0,IF(CG232&lt;=0,0,('LED Curve'!$D$19*(CG232/$Z$2)^3+'LED Curve'!$D$20*(CG232/$Z$2)^2+'LED Curve'!$D$21*(CG232/$Z$2)^1+'LED Curve'!$D$22)*$AE$2*$Z$2))</f>
        <v>0</v>
      </c>
      <c r="GL232">
        <f>IF($Z$3=0,0,IF(CH232&lt;=0,0,('LED Curve'!$D$19*(CH232/$Z$3)^3+'LED Curve'!$D$20*(CH232/$Z$3)^2+'LED Curve'!$D$21*(CH232/$Z$3)^1+'LED Curve'!$D$22)*$AE$3*$Z$3))</f>
        <v>0</v>
      </c>
      <c r="GM232">
        <f>IF($Z$4=0,0,IF(CI232&lt;=0,0,('LED Curve'!$D$19*(CI232/$Z$4)^3+'LED Curve'!$D$20*(CI232/$Z$4)^2+'LED Curve'!$D$21*(CI232/$Z$4)^1+'LED Curve'!$D$22)*$AE$4*$Z$4))</f>
        <v>0</v>
      </c>
      <c r="GN232">
        <f>IF($Z$5=0,0,IF(CJ232&lt;=0,0,('LED Curve'!$D$19*(CJ232/$Z$5)^3+'LED Curve'!$D$20*(CJ232/$Z$5)^2+'LED Curve'!$D$21*(CJ232/$Z$5)^1+'LED Curve'!$D$22)*$AE$5*$Z$5))</f>
        <v>0</v>
      </c>
      <c r="GO232">
        <f>IF($Z$6=0,0,IF(CK232&lt;=0,0,('LED Curve'!$D$19*(CK232/$Z$6)^3+'LED Curve'!$D$20*(CK232/$Z$6)^2+'LED Curve'!$D$21*(CK232/$Z$6)^1+'LED Curve'!$D$22)*$AE$6*$Z$6))</f>
        <v>0</v>
      </c>
      <c r="GQ232">
        <f t="shared" si="450"/>
        <v>444.30421573590661</v>
      </c>
      <c r="GR232">
        <f t="shared" si="378"/>
        <v>0</v>
      </c>
      <c r="GS232">
        <f t="shared" si="451"/>
        <v>411.14107604886328</v>
      </c>
      <c r="GT232">
        <f t="shared" si="379"/>
        <v>0</v>
      </c>
      <c r="GU232">
        <f t="shared" si="452"/>
        <v>380.01937632660162</v>
      </c>
      <c r="GV232">
        <f t="shared" si="380"/>
        <v>0</v>
      </c>
    </row>
    <row r="233" spans="1:204" ht="16.899999999999999">
      <c r="A233">
        <v>222</v>
      </c>
      <c r="B233">
        <f t="shared" si="341"/>
        <v>7.2265625000000003E-3</v>
      </c>
      <c r="C233" s="50">
        <f t="shared" si="342"/>
        <v>60.494558328373095</v>
      </c>
      <c r="D233" s="50">
        <f t="shared" si="343"/>
        <v>67.371731475970094</v>
      </c>
      <c r="E233" s="50">
        <f t="shared" si="344"/>
        <v>74.2489046235671</v>
      </c>
      <c r="G233" s="52">
        <f t="shared" si="345"/>
        <v>0.96023108457735062</v>
      </c>
      <c r="H233" s="52">
        <f t="shared" si="346"/>
        <v>1.0693925631106365</v>
      </c>
      <c r="I233" s="52">
        <f t="shared" si="347"/>
        <v>1.1785540416439222</v>
      </c>
      <c r="J233" s="52">
        <f>IF(C233&lt;Calculation!D$19,0,G233)</f>
        <v>0.96023108457735062</v>
      </c>
      <c r="K233" s="52">
        <f>IF(D233&lt;Calculation!D$19,0,H233)</f>
        <v>1.0693925631106365</v>
      </c>
      <c r="L233" s="52">
        <f>IF(E233&lt;Calculation!D$19,0,I233)</f>
        <v>1.1785540416439222</v>
      </c>
      <c r="M233" s="52">
        <f>IF(IF(C233&lt;Calculation!D$19,0,C233*(R$3/(R$2+R$3)))&gt;0,$H$2*SIN(2*PI()*$E$2*B233)+$H$5,0)</f>
        <v>0.97663557906872334</v>
      </c>
      <c r="N233" s="52">
        <f>IF(IF(D233&lt;Calculation!D$19,0,D233*(R$3/(R$2+R$3)))&gt;0,$J$2*SIN(2*PI()*$E$2*B233)+$J$5,0)</f>
        <v>0.89166915087489884</v>
      </c>
      <c r="O233" s="52">
        <f>IF(IF(E233&lt;Calculation!D$19,0,E233*(R$3/(R$2+R$3)))&gt;0,$L$2*SIN(2*PI()*$E$2*B233)+$L$5,0)</f>
        <v>0.81325014832897136</v>
      </c>
      <c r="Q233" s="55">
        <f>(M233/Design!C$43)*10^3</f>
        <v>108.51506434096926</v>
      </c>
      <c r="R233" s="55">
        <f>(N233/Design!C$43)*10^3</f>
        <v>99.074350097210981</v>
      </c>
      <c r="S233" s="55">
        <f>(O233/Design!C$43)*10^3</f>
        <v>90.361127592107934</v>
      </c>
      <c r="U233" s="55">
        <f>(($H$2*SIN(2*PI()*$E$2*B233)+$H$5)/Design!C$43)*10^3</f>
        <v>108.51506434096926</v>
      </c>
      <c r="V233" s="55">
        <f>(($J$2*SIN(2*PI()*$E$2*B233)+$J$5)/Design!C$43)*10^3</f>
        <v>99.074350097210981</v>
      </c>
      <c r="W233" s="55">
        <f>(($L$2*SIN(2*PI()*$E$2*B233)+$L$5)/Design!C$43)*10^3</f>
        <v>90.361127592107934</v>
      </c>
      <c r="Y233" s="99">
        <f>IF(C233&lt;('LED Curve'!$D$14*(U233/$W$2)^3+'LED Curve'!$D$15*(U233/$W$2)^2+'LED Curve'!$D$16*(U233/$W$2)^1+'LED Curve'!$D$17)*$AC$2+((R$5-1)*Design!C$18),0,         ('LED Curve'!$D$14*(U233/$W$2)^3+'LED Curve'!$D$15*(U233/$W$2)^2+'LED Curve'!$D$16*(U233/$W$2)^1+'LED Curve'!$D$17)*$AC$2)</f>
        <v>24.495375773961314</v>
      </c>
      <c r="Z233" s="99">
        <f>IF(Y233=0,0,IF(C233&lt;Y233+('LED Curve'!$D$14*(U233/$W$3)^3+'LED Curve'!$D$15*(U233/$W$3)^2+'LED Curve'!$D$16*(U233/$W$3)^1+'LED Curve'!$D$17)*$AC$3+((R$5-2)*Design!C$18),0,         ('LED Curve'!$D$14*(U233/$W$3)^3+'LED Curve'!$D$15*(U233/$W$3)^2+'LED Curve'!$D$16*(U233/$W$3)^1+'LED Curve'!$D$17)*$AC$3))</f>
        <v>0</v>
      </c>
      <c r="AA233" s="99">
        <f>IF(Z233=0,0,IF(C233&lt;(SUM(Y233:Z233)+('LED Curve'!$D$14*(U233/$W$4)^3+'LED Curve'!$D$15*(U233/$W$4)^2+'LED Curve'!$D$16*(U233/$W$4)^1+'LED Curve'!$D$17)*$AC$4+((R$5-3)*Design!C$18)),0,         ('LED Curve'!$D$14*(U233/$W$4)^3+'LED Curve'!$D$15*(U233/$W$4)^2+'LED Curve'!$D$16*(U233/$W$4)^1+'LED Curve'!$D$17)*$AC$4))</f>
        <v>0</v>
      </c>
      <c r="AB233" s="99">
        <f>IF(AA233=0,0,IF(C233&lt;(SUM(Y233:AA233)+('LED Curve'!$D$14*(U233/$W$5)^3+'LED Curve'!$D$15*(U233/$W$5)^2+'LED Curve'!$D$16*(U233/$W$5)^1+'LED Curve'!$D$17)*$AC$5+((R$5-4)*Design!C$18)),0,         ('LED Curve'!$D$14*(U233/$W$5)^3+'LED Curve'!$D$15*(U233/$W$5)^2+'LED Curve'!$D$16*(U233/$W$5)^1+'LED Curve'!$D$17)*$AC$5))</f>
        <v>0</v>
      </c>
      <c r="AC233" s="99">
        <f>IF(AB233=0,0,IF(C233&lt;(SUM(Y233:AB233)+ ('LED Curve'!$D$14*(U233/$W$6)^3+'LED Curve'!$D$15*(U233/$W$6)^2+'LED Curve'!$D$16*(U233/$W$6)^1+'LED Curve'!$D$17)*$AC$6+((R$5-5)*Design!C$18)),0,         ('LED Curve'!$D$14*(U233/$W$6)^3+'LED Curve'!$D$15*(U233/$W$6)^2+'LED Curve'!$D$16*(U233/$W$6)^1+'LED Curve'!$D$17)*$AC$6))</f>
        <v>0</v>
      </c>
      <c r="AD233" s="99">
        <f>IF(AC233=0,0,IF(C233&lt;(SUM(Y233:AC233)+('LED Curve'!$D$14*(U233/$Z$2)^3+'LED Curve'!$D$15*(U233/$Z$2)^2+'LED Curve'!$D$16*(U233/$Z$2)^1+'LED Curve'!$D$17)*$AE$2+((R$5-6)*Design!C$18)),0,         ('LED Curve'!$D$14*(U233/$Z$2)^3+'LED Curve'!$D$15*(U233/$Z$2)^2+'LED Curve'!$D$16*(U233/$Z$2)^1+'LED Curve'!$D$17)*$AE$2))</f>
        <v>0</v>
      </c>
      <c r="AE233" s="99">
        <f>IF(AD233=0,0,IF(C233&lt;(SUM(Y233:AD233)+('LED Curve'!$D$14*(U233/$Z$3)^3+'LED Curve'!$D$15*(U233/$Z$3)^2+'LED Curve'!$D$16*(U233/$Z$3)^1+'LED Curve'!$D$17)*$AE$3+((R$5-7)*Design!C$18)),0,         ('LED Curve'!$D$14*(U233/$Z$3)^3+'LED Curve'!$D$15*(U233/$Z$3)^2+'LED Curve'!$D$16*(U233/$Z$3)^1+'LED Curve'!$D$17)*$AE$3))</f>
        <v>0</v>
      </c>
      <c r="AF233" s="99">
        <f>IF(AE233=0,0,IF(C233&lt;(SUM(Y233:AE233)+('LED Curve'!$D$14*(U233/$Z$4)^3+'LED Curve'!$D$15*(U233/$Z$4)^2+'LED Curve'!$D$16*(U233/$Z$4)^1+'LED Curve'!$D$17)*$AE$4+((R$5-8)*Design!C$18)),0,         ('LED Curve'!$D$14*(U233/$Z$4)^3+'LED Curve'!$D$15*(U233/$Z$4)^2+'LED Curve'!$D$16*(U233/$Z$4)^1+'LED Curve'!$D$17)*$AE$4))</f>
        <v>0</v>
      </c>
      <c r="AG233" s="99">
        <f>IF(AF233=0,0,IF(C233&lt;(SUM(Y233:AF233)+('LED Curve'!$D$14*(U233/$Z$5)^3+'LED Curve'!$D$15*(U233/$Z$5)^2+'LED Curve'!$D$16*(U233/$Z$5)^1+'LED Curve'!$D$17)*$AE$5+((R$5-9)*Design!C$18)),0,         ('LED Curve'!$D$14*(U233/$Z$5)^3+'LED Curve'!$D$15*(U233/$Z$5)^2+'LED Curve'!$D$16*(U233/$Z$5)^1+'LED Curve'!$D$17)*$AE$5))</f>
        <v>0</v>
      </c>
      <c r="AH233" s="99">
        <f>IF(AG233=0,0,IF(C233&lt;(SUM(Y233:AG233)+('LED Curve'!$D$14*(U233/$Z$6)^3+'LED Curve'!$D$15*(U233/$Z$6)^2+'LED Curve'!$D$16*(U233/$Z$6)^1+'LED Curve'!$D$17)*$AE$6+((R$5-10)*Design!C$18)),0,         ('LED Curve'!$D$14*(U233/$Z$6)^3+'LED Curve'!$D$15*(U233/$Z$6)^2+'LED Curve'!$D$16*(U233/$Z$6)^1+'LED Curve'!$D$17)*$AE$6))</f>
        <v>0</v>
      </c>
      <c r="AI233">
        <f t="shared" si="381"/>
        <v>24.495375773961314</v>
      </c>
      <c r="AJ233" s="57">
        <f>IF(D233&lt;('LED Curve'!$D$14*(V233/$W$2)^3+'LED Curve'!$D$15*(V233/$W$2)^2+'LED Curve'!$D$16*(V233/$W$2)^1+'LED Curve'!$D$17)*$AC$2+((R$5-1)*Design!C$18),0,         ('LED Curve'!$D$14*(V233/$W$2)^3+'LED Curve'!$D$15*(V233/$W$2)^2+'LED Curve'!$D$16*(V233/$W$2)^1+'LED Curve'!$D$17)*$AC$2)</f>
        <v>24.252910085618588</v>
      </c>
      <c r="AK233" s="57">
        <f>IF(AJ233=0,0,IF(D233&lt;AJ233+('LED Curve'!$D$14*(V233/$W$3)^3+'LED Curve'!$D$15*(V233/$W$3)^2+'LED Curve'!$D$16*(V233/$W$3)^1+'LED Curve'!$D$17)*$AC$3+((R$5-1)*Design!C$18),0,         ('LED Curve'!$D$14*(V233/$W$3)^3+'LED Curve'!$D$15*(V233/$W$3)^2+'LED Curve'!$D$16*(V233/$W$3)^1+'LED Curve'!$D$17)*$AC$3))</f>
        <v>0</v>
      </c>
      <c r="AL233" s="57">
        <f>IF(AK233=0,0,IF(D233&lt;(SUM(AJ233:AK233)+('LED Curve'!$D$14*(V233/$W$4)^3+'LED Curve'!$D$15*(V233/$W$4)^2+'LED Curve'!$D$16*(V233/$W$4)^1+'LED Curve'!$D$17)*$AC$4+((R$5-1)*Design!C$18)),0,         ('LED Curve'!$D$14*(V233/$W$4)^3+'LED Curve'!$D$15*(V233/$W$4)^2+'LED Curve'!$D$16*(V233/$W$4)^1+'LED Curve'!$D$17)*$AC$4))</f>
        <v>0</v>
      </c>
      <c r="AM233" s="57">
        <f>IF(AL233=0,0,IF(D233&lt;(SUM(AJ233:AL233)+('LED Curve'!$D$14*(V233/$W$5)^3+'LED Curve'!$D$15*(V233/$W$5)^2+'LED Curve'!$D$16*(V233/$W$5)^1+'LED Curve'!$D$17)*$AC$5+((R$5-1)*Design!C$18)),0,         ('LED Curve'!$D$14*(V233/$W$5)^3+'LED Curve'!$D$15*(V233/$W$5)^2+'LED Curve'!$D$16*(V233/$W$5)^1+'LED Curve'!$D$17)*$AC$5))</f>
        <v>0</v>
      </c>
      <c r="AN233" s="57">
        <f>IF(AM233=0,0,IF(D233&lt;(SUM(AJ233:AM233)+ ('LED Curve'!$D$14*(V233/$W$6)^3+'LED Curve'!$D$15*(V233/$W$6)^2+'LED Curve'!$D$16*(V233/$W$6)^1+'LED Curve'!$D$17)*$AC$6+((R$5-1)*Design!C$18)),0,         ('LED Curve'!$D$14*(V233/$W$6)^3+'LED Curve'!$D$15*(V233/$W$6)^2+'LED Curve'!$D$16*(V233/$W$6)^1+'LED Curve'!$D$17)*$AC$6))</f>
        <v>0</v>
      </c>
      <c r="AO233" s="57">
        <f>IF(AN233=0,0,IF(D233&lt;(SUM(AJ233:AN233)+('LED Curve'!$D$14*(V233/$Z$2)^3+'LED Curve'!$D$15*(V233/$Z$2)^2+'LED Curve'!$D$16*(V233/$Z$2)^1+'LED Curve'!$D$17)*$AE$2+((R$5-1)*Design!C$18)),0,         ('LED Curve'!$D$14*(V233/$Z$2)^3+'LED Curve'!$D$15*(V233/$Z$2)^2+'LED Curve'!$D$16*(V233/$Z$2)^1+'LED Curve'!$D$17)*$AE$2))</f>
        <v>0</v>
      </c>
      <c r="AP233" s="57">
        <f>IF(AO233=0,0,IF(D233&lt;(SUM(AJ233:AO233)+('LED Curve'!$D$14*(V233/$Z$3)^3+'LED Curve'!$D$15*(V233/$Z$3)^2+'LED Curve'!$D$16*(V233/$Z$3)^1+'LED Curve'!$D$17)*$AE$3+((R$5-1)*Design!C$18)),0,         ('LED Curve'!$D$14*(V233/$Z$3)^3+'LED Curve'!$D$15*(V233/$Z$3)^2+'LED Curve'!$D$16*(V233/$Z$3)^1+'LED Curve'!$D$17)*$AE$3))</f>
        <v>0</v>
      </c>
      <c r="AQ233" s="57">
        <f>IF(AP233=0,0,IF(D233&lt;(SUM(AJ233:AP233)+('LED Curve'!$D$14*(V233/$Z$4)^3+'LED Curve'!$D$15*(V233/$Z$4)^2+'LED Curve'!$D$16*(V233/$Z$4)^1+'LED Curve'!$D$17)*$AE$4+((R$5-1)*Design!C$18)),0,         ('LED Curve'!$D$14*(V233/$Z$4)^3+'LED Curve'!$D$15*(V233/$Z$4)^2+'LED Curve'!$D$16*(V233/$Z$4)^1+'LED Curve'!$D$17)*$AE$4))</f>
        <v>0</v>
      </c>
      <c r="AR233" s="57">
        <f>IF(AQ233=0,0,IF(D233&lt;(SUM(AJ233:AQ233)+('LED Curve'!$D$14*(V233/$Z$5)^3+'LED Curve'!$D$15*(V233/$Z$5)^2+'LED Curve'!$D$16*(V233/$Z$5)^1+'LED Curve'!$D$17)*$AE$5+((R$5-1)*Design!C$18)),0,         ('LED Curve'!$D$14*(V233/$Z$5)^3+'LED Curve'!$D$15*(V233/$Z$5)^2+'LED Curve'!$D$16*(V233/$Z$5)^1+'LED Curve'!$D$17)*$AE$5))</f>
        <v>0</v>
      </c>
      <c r="AS233" s="57">
        <f>IF(AR233=0,0,IF(D233&lt;(SUM(AJ233:AR233)+('LED Curve'!$D$14*(V233/$Z$6)^3+'LED Curve'!$D$15*(V233/$Z$6)^2+'LED Curve'!$D$16*(V233/$Z$6)^1+'LED Curve'!$D$17)*$AE$6+((R$5-1)*Design!C$18)),0,         ('LED Curve'!$D$14*(V233/$Z$6)^3+'LED Curve'!$D$15*(V233/$Z$6)^2+'LED Curve'!$D$16*(V233/$Z$6)^1+'LED Curve'!$D$17)*$AE$6))</f>
        <v>0</v>
      </c>
      <c r="AU233" s="59">
        <f>IF(E233&lt;('LED Curve'!$D$14*(W233/$W$2)^3+'LED Curve'!$D$15*(W233/$W$2)^2+'LED Curve'!$D$16*(W233/$W$2)^1+'LED Curve'!$D$17)*$AC$2+((R$5-1)*Design!C$18),0,         ('LED Curve'!$D$14*(W233/$W$2)^3+'LED Curve'!$D$15*(W233/$W$2)^2+'LED Curve'!$D$16*(W233/$W$2)^1+'LED Curve'!$D$17)*$AC$2)</f>
        <v>24.026789204123116</v>
      </c>
      <c r="AV233" s="59">
        <f>IF(AU233=0,0,IF(E233&lt;AU233+('LED Curve'!$D$14*(W233/$W$3)^3+'LED Curve'!$D$15*(W233/$W$3)^2+'LED Curve'!$D$16*(W233/$W$3)^1+'LED Curve'!$D$17)*$AC$3+((R$5-2)*Design!C$18),0,         ('LED Curve'!$D$14*(W233/$W$3)^3+'LED Curve'!$D$15*(W233/$W$3)^2+'LED Curve'!$D$16*(W233/$W$3)^1+'LED Curve'!$D$17)*$AC$3))</f>
        <v>0</v>
      </c>
      <c r="AW233" s="59">
        <f>IF(AV233=0,0,IF(E233&lt;(SUM(AU233:AV233)+('LED Curve'!$D$14*(W233/$W$4)^3+'LED Curve'!$D$15*(W233/$W$4)^2+'LED Curve'!$D$16*(W233/$W$4)^1+'LED Curve'!$D$17)*$AC$4+((R$5-3)*Design!C$18)),0,         ('LED Curve'!$D$14*(W233/$W$4)^3+'LED Curve'!$D$15*(W233/$W$4)^2+'LED Curve'!$D$16*(W233/$W$4)^1+'LED Curve'!$D$17)*$AC$4))</f>
        <v>0</v>
      </c>
      <c r="AX233" s="59">
        <f>IF(AW233=0,0,IF(E233&lt;(SUM(AU233:AW233)+('LED Curve'!$D$14*(W233/$W$5)^3+'LED Curve'!$D$15*(W233/$W$5)^2+'LED Curve'!$D$16*(W233/$W$5)^1+'LED Curve'!$D$17)*$AC$5+((R$5-4)*Design!C$18)),0,         ('LED Curve'!$D$14*(W233/$W$5)^3+'LED Curve'!$D$15*(W233/$W$5)^2+'LED Curve'!$D$16*(W233/$W$5)^1+'LED Curve'!$D$17)*$AC$5))</f>
        <v>0</v>
      </c>
      <c r="AY233" s="59">
        <f>IF(AX233=0,0,IF(E233&lt;(SUM(AU233:AX233)+ ('LED Curve'!$D$14*(W233/$W$6)^3+'LED Curve'!$D$15*(W233/$W$6)^2+'LED Curve'!$D$16*(W233/$W$6)^1+'LED Curve'!$D$17)*$AC$6+((R$5-5)*Design!C$18)),0,         ('LED Curve'!$D$14*(W233/$W$6)^3+'LED Curve'!$D$15*(W233/$W$6)^2+'LED Curve'!$D$16*(W233/$W$6)^1+'LED Curve'!$D$17)*$AC$6))</f>
        <v>0</v>
      </c>
      <c r="AZ233" s="59">
        <f>IF(AY233=0,0,IF(E233&lt;(SUM(AU233:AY233)+('LED Curve'!$D$14*(W233/$Z$2)^3+'LED Curve'!$D$15*(W233/$Z$2)^2+'LED Curve'!$D$16*(W233/$Z$2)^1+'LED Curve'!$D$17)*$AE$2+((R$5-6)*Design!C$18)),0,         ('LED Curve'!$D$14*(W233/$Z$2)^3+'LED Curve'!$D$15*(W233/$Z$2)^2+'LED Curve'!$D$16*(W233/$Z$2)^1+'LED Curve'!$D$17)*$AE$2))</f>
        <v>0</v>
      </c>
      <c r="BA233" s="59">
        <f>IF(AZ233=0,0,IF(E233&lt;(SUM(AU233:AZ233)+('LED Curve'!$D$14*(W233/$Z$3)^3+'LED Curve'!$D$15*(W233/$Z$3)^2+'LED Curve'!$D$16*(W233/$Z$3)^1+'LED Curve'!$D$17)*$AE$3+((R$5-7)*Design!C$18)),0,         ('LED Curve'!$D$14*(W233/$Z$3)^3+'LED Curve'!$D$15*(W233/$Z$3)^2+'LED Curve'!$D$16*(W233/$Z$3)^1+'LED Curve'!$D$17)*$AE$3))</f>
        <v>0</v>
      </c>
      <c r="BB233" s="59">
        <f>IF(BA233=0,0,IF(E233&lt;(SUM(AU233:BA233)+('LED Curve'!$D$14*(W233/$Z$4)^3+'LED Curve'!$D$15*(W233/$Z$4)^2+'LED Curve'!$D$16*(W233/$Z$4)^1+'LED Curve'!$D$17)*$AE$4+((R$5-8)*Design!C$18)),0,         ('LED Curve'!$D$14*(W233/$Z$4)^3+'LED Curve'!$D$15*(W233/$Z$4)^2+'LED Curve'!$D$16*(W233/$Z$4)^1+'LED Curve'!$D$17)*$AE$4))</f>
        <v>0</v>
      </c>
      <c r="BC233" s="59">
        <f>IF(BB233=0,0,IF(E233&lt;(SUM(AU233:BB233)+('LED Curve'!$D$14*(W233/$Z$5)^3+'LED Curve'!$D$15*(W233/$Z$5)^2+'LED Curve'!$D$16*(W233/$Z$5)^1+'LED Curve'!$D$17)*$AE$5+((R$5-9)*Design!C$18)),0,         ('LED Curve'!$D$14*(W233/$Z$5)^3+'LED Curve'!$D$15*(W233/$Z$5)^2+'LED Curve'!$D$16*(W233/$Z$5)^1+'LED Curve'!$D$17)*$AE$5))</f>
        <v>0</v>
      </c>
      <c r="BD233" s="59">
        <f>IF(BC233=0,0,IF(E233&lt;(SUM(AU233:BC233)+('LED Curve'!$D$14*(W233/$Z$6)^3+'LED Curve'!$D$15*(W233/$Z$6)^2+'LED Curve'!$D$16*(W233/$Z$6)^1+'LED Curve'!$D$17)*$AE$6+((R$5-10)*Design!C$18)),0,         ('LED Curve'!$D$14*(W233/$Z$6)^3+'LED Curve'!$D$15*(W233/$Z$6)^2+'LED Curve'!$D$16*(W233/$Z$6)^1+'LED Curve'!$D$17)*$AE$6))</f>
        <v>0</v>
      </c>
      <c r="BE233">
        <f t="shared" si="382"/>
        <v>24.026789204123116</v>
      </c>
      <c r="BF233" s="64">
        <f t="shared" si="348"/>
        <v>108.51506434096926</v>
      </c>
      <c r="BG233" s="64">
        <f t="shared" si="349"/>
        <v>0</v>
      </c>
      <c r="BH233" s="64">
        <f t="shared" si="350"/>
        <v>0</v>
      </c>
      <c r="BI233" s="64">
        <f t="shared" si="351"/>
        <v>0</v>
      </c>
      <c r="BJ233" s="64">
        <f t="shared" si="352"/>
        <v>0</v>
      </c>
      <c r="BK233" s="64">
        <f t="shared" si="353"/>
        <v>0</v>
      </c>
      <c r="BL233" s="64">
        <f t="shared" si="354"/>
        <v>0</v>
      </c>
      <c r="BM233" s="64">
        <f t="shared" si="355"/>
        <v>0</v>
      </c>
      <c r="BN233" s="64">
        <f t="shared" si="356"/>
        <v>0</v>
      </c>
      <c r="BO233" s="64">
        <f t="shared" si="357"/>
        <v>0</v>
      </c>
      <c r="BQ233" s="67">
        <f t="shared" si="358"/>
        <v>99.074350097210981</v>
      </c>
      <c r="BR233" s="67">
        <f t="shared" si="359"/>
        <v>0</v>
      </c>
      <c r="BS233" s="67">
        <f t="shared" si="360"/>
        <v>0</v>
      </c>
      <c r="BT233" s="67">
        <f t="shared" si="361"/>
        <v>0</v>
      </c>
      <c r="BU233" s="67">
        <f t="shared" si="362"/>
        <v>0</v>
      </c>
      <c r="BV233" s="67">
        <f t="shared" si="363"/>
        <v>0</v>
      </c>
      <c r="BW233" s="67">
        <f t="shared" si="364"/>
        <v>0</v>
      </c>
      <c r="BX233" s="67">
        <f t="shared" si="365"/>
        <v>0</v>
      </c>
      <c r="BY233" s="67">
        <f t="shared" si="366"/>
        <v>0</v>
      </c>
      <c r="BZ233" s="67">
        <f t="shared" si="367"/>
        <v>0</v>
      </c>
      <c r="CB233" s="70">
        <f t="shared" si="368"/>
        <v>90.361127592107934</v>
      </c>
      <c r="CC233" s="70">
        <f t="shared" si="369"/>
        <v>0</v>
      </c>
      <c r="CD233" s="70">
        <f t="shared" si="370"/>
        <v>0</v>
      </c>
      <c r="CE233" s="70">
        <f t="shared" si="371"/>
        <v>0</v>
      </c>
      <c r="CF233" s="70">
        <f t="shared" si="372"/>
        <v>0</v>
      </c>
      <c r="CG233" s="70">
        <f t="shared" si="373"/>
        <v>0</v>
      </c>
      <c r="CH233" s="70">
        <f t="shared" si="374"/>
        <v>0</v>
      </c>
      <c r="CI233" s="70">
        <f t="shared" si="375"/>
        <v>0</v>
      </c>
      <c r="CJ233" s="70">
        <f t="shared" si="376"/>
        <v>0</v>
      </c>
      <c r="CK233" s="70">
        <f t="shared" si="377"/>
        <v>0</v>
      </c>
      <c r="CL233">
        <f t="shared" si="383"/>
        <v>90.361127592107934</v>
      </c>
      <c r="CM233" s="64">
        <f t="shared" si="384"/>
        <v>108.51506434096926</v>
      </c>
      <c r="CN233" s="64">
        <f t="shared" si="385"/>
        <v>0</v>
      </c>
      <c r="CO233" s="64">
        <f t="shared" si="386"/>
        <v>0</v>
      </c>
      <c r="CP233" s="64">
        <f t="shared" si="387"/>
        <v>0</v>
      </c>
      <c r="CQ233" s="64">
        <f t="shared" si="388"/>
        <v>0</v>
      </c>
      <c r="CR233" s="64">
        <f t="shared" si="389"/>
        <v>0</v>
      </c>
      <c r="CS233" s="64">
        <f t="shared" si="390"/>
        <v>0</v>
      </c>
      <c r="CT233" s="64">
        <f t="shared" si="391"/>
        <v>0</v>
      </c>
      <c r="CU233" s="64">
        <f t="shared" si="392"/>
        <v>0</v>
      </c>
      <c r="CV233" s="64">
        <f t="shared" si="393"/>
        <v>0</v>
      </c>
      <c r="CX233" s="103">
        <f t="shared" si="394"/>
        <v>99.074350097210981</v>
      </c>
      <c r="CY233" s="103">
        <f t="shared" si="395"/>
        <v>0</v>
      </c>
      <c r="CZ233" s="103">
        <f t="shared" si="396"/>
        <v>0</v>
      </c>
      <c r="DA233" s="103">
        <f t="shared" si="397"/>
        <v>0</v>
      </c>
      <c r="DB233" s="103">
        <f t="shared" si="398"/>
        <v>0</v>
      </c>
      <c r="DC233" s="103">
        <f t="shared" si="399"/>
        <v>0</v>
      </c>
      <c r="DD233" s="103">
        <f t="shared" si="400"/>
        <v>0</v>
      </c>
      <c r="DE233" s="103">
        <f t="shared" si="401"/>
        <v>0</v>
      </c>
      <c r="DF233" s="103">
        <f t="shared" si="402"/>
        <v>0</v>
      </c>
      <c r="DG233" s="103">
        <f t="shared" si="403"/>
        <v>0</v>
      </c>
      <c r="DI233" s="70">
        <f t="shared" si="404"/>
        <v>90.361127592107934</v>
      </c>
      <c r="DJ233" s="70">
        <f t="shared" si="405"/>
        <v>0</v>
      </c>
      <c r="DK233" s="70">
        <f t="shared" si="406"/>
        <v>0</v>
      </c>
      <c r="DL233" s="70">
        <f t="shared" si="407"/>
        <v>0</v>
      </c>
      <c r="DM233" s="70">
        <f t="shared" si="408"/>
        <v>0</v>
      </c>
      <c r="DN233" s="70">
        <f t="shared" si="409"/>
        <v>0</v>
      </c>
      <c r="DO233" s="70">
        <f t="shared" si="410"/>
        <v>0</v>
      </c>
      <c r="DP233" s="70">
        <f t="shared" si="411"/>
        <v>0</v>
      </c>
      <c r="DQ233" s="70">
        <f t="shared" si="412"/>
        <v>0</v>
      </c>
      <c r="DR233" s="70">
        <f t="shared" si="413"/>
        <v>0</v>
      </c>
      <c r="DT233">
        <f t="shared" si="414"/>
        <v>6.5645708892819243</v>
      </c>
      <c r="DU233">
        <f t="shared" si="415"/>
        <v>6.6748105109055498</v>
      </c>
      <c r="DV233">
        <f t="shared" si="416"/>
        <v>6.7092147442643988</v>
      </c>
      <c r="DX233">
        <f t="shared" si="417"/>
        <v>1.8929690336910749</v>
      </c>
      <c r="DY233">
        <f t="shared" si="418"/>
        <v>1.9024800890678213</v>
      </c>
      <c r="DZ233">
        <f t="shared" si="419"/>
        <v>1.9151861585776548</v>
      </c>
      <c r="EB233">
        <f t="shared" si="420"/>
        <v>2.6581172781676319</v>
      </c>
      <c r="EC233">
        <f t="shared" si="421"/>
        <v>0</v>
      </c>
      <c r="ED233">
        <f t="shared" si="422"/>
        <v>0</v>
      </c>
      <c r="EE233">
        <f t="shared" si="423"/>
        <v>0</v>
      </c>
      <c r="EF233">
        <f t="shared" si="424"/>
        <v>0</v>
      </c>
      <c r="EG233">
        <f t="shared" si="425"/>
        <v>0</v>
      </c>
      <c r="EH233">
        <f t="shared" si="426"/>
        <v>0</v>
      </c>
      <c r="EI233">
        <f t="shared" si="427"/>
        <v>0</v>
      </c>
      <c r="EJ233">
        <f t="shared" si="428"/>
        <v>0</v>
      </c>
      <c r="EK233">
        <f t="shared" si="429"/>
        <v>0</v>
      </c>
      <c r="EM233">
        <f t="shared" si="430"/>
        <v>2.4028413046987551</v>
      </c>
      <c r="EN233">
        <f t="shared" si="431"/>
        <v>0</v>
      </c>
      <c r="EO233">
        <f t="shared" si="432"/>
        <v>0</v>
      </c>
      <c r="EP233">
        <f t="shared" si="433"/>
        <v>0</v>
      </c>
      <c r="EQ233">
        <f t="shared" si="434"/>
        <v>0</v>
      </c>
      <c r="ER233">
        <f t="shared" si="435"/>
        <v>0</v>
      </c>
      <c r="ES233">
        <f t="shared" si="436"/>
        <v>0</v>
      </c>
      <c r="ET233">
        <f t="shared" si="437"/>
        <v>0</v>
      </c>
      <c r="EU233">
        <f t="shared" si="438"/>
        <v>0</v>
      </c>
      <c r="EV233">
        <f t="shared" si="439"/>
        <v>0</v>
      </c>
      <c r="EX233">
        <f t="shared" si="440"/>
        <v>2.1710877649024503</v>
      </c>
      <c r="EY233">
        <f t="shared" si="441"/>
        <v>0</v>
      </c>
      <c r="EZ233">
        <f t="shared" si="442"/>
        <v>0</v>
      </c>
      <c r="FA233">
        <f t="shared" si="443"/>
        <v>0</v>
      </c>
      <c r="FB233">
        <f t="shared" si="444"/>
        <v>0</v>
      </c>
      <c r="FC233">
        <f t="shared" si="445"/>
        <v>0</v>
      </c>
      <c r="FD233">
        <f t="shared" si="446"/>
        <v>0</v>
      </c>
      <c r="FE233">
        <f t="shared" si="447"/>
        <v>0</v>
      </c>
      <c r="FF233">
        <f t="shared" si="448"/>
        <v>0</v>
      </c>
      <c r="FG233">
        <f t="shared" si="449"/>
        <v>0</v>
      </c>
      <c r="FJ233">
        <f>IF($W$2=0,0,IF(BF233&lt;=0,0,('LED Curve'!$D$19*(BF233/$W$2)^3+'LED Curve'!$D$20*(BF233/$W$2)^2+'LED Curve'!$D$21*(BF233/$W$2)^1+'LED Curve'!$D$22)*$AC$2*$W$2))</f>
        <v>433.40618044076297</v>
      </c>
      <c r="FK233">
        <f>IF($W$3=0,0,IF(BG233&lt;=0,0,('LED Curve'!$D$19*(BG233/$W$3)^3+'LED Curve'!$D$20*(BG233/$W$3)^2+'LED Curve'!$D$21*(BG233/$W$3)^1+'LED Curve'!$D$22)*$AC$3*$W$3))</f>
        <v>0</v>
      </c>
      <c r="FL233">
        <f>IF($W$4=0,0,IF(BH233&lt;=0,0,('LED Curve'!$D$19*(BH233/$W$4)^3+'LED Curve'!$D$20*(BH233/$W$4)^2+'LED Curve'!$D$21*(BH233/$W$4)^1+'LED Curve'!$D$22)*$AC$4*$W$4))</f>
        <v>0</v>
      </c>
      <c r="FM233">
        <f>IF($W$5=0,0,IF(BI233&lt;=0,0,('LED Curve'!$D$19*(BI233/$W$5)^3+'LED Curve'!$D$20*(BI233/$W$5)^2+'LED Curve'!$D$21*(BI233/$W$5)^1+'LED Curve'!$D$22)*$AC$5*$W$5))</f>
        <v>0</v>
      </c>
      <c r="FN233">
        <f>IF($W$6=0,0,IF(BJ233&lt;=0,0,('LED Curve'!$D$19*(BJ233/$W$6)^3+'LED Curve'!$D$20*(BJ233/$W$6)^2+'LED Curve'!$D$21*(BJ233/$W$6)^1+'LED Curve'!$D$22)*$AC$6*$W$6))</f>
        <v>0</v>
      </c>
      <c r="FO233">
        <f>IF($Z$2=0,0,IF(BK233&lt;=0,0,('LED Curve'!$D$19*(BK233/$Z$2)^3+'LED Curve'!$D$20*(BK233/$Z$2)^2+'LED Curve'!$D$21*(BK233/$Z$2)^1+'LED Curve'!$D$22)*$AE$2*$Z$2))</f>
        <v>0</v>
      </c>
      <c r="FP233">
        <f>IF($Z$3=0,0,IF(BL233&lt;=0,0,('LED Curve'!$D$19*(BL233/$Z$3)^3+'LED Curve'!$D$20*(BL233/$Z$3)^2+'LED Curve'!$D$21*(BL233/$Z$3)^1+'LED Curve'!$D$22)*$AE$3*$Z$3))</f>
        <v>0</v>
      </c>
      <c r="FQ233">
        <f>IF($Z$4=0,0,IF(BM233&lt;=0,0,('LED Curve'!$D$19*(BM233/$Z$4)^3+'LED Curve'!$D$20*(BM233/$Z$4)^2+'LED Curve'!$D$21*(BM233/$Z$4)^1+'LED Curve'!$D$22)*$AE$4*$Z$4))</f>
        <v>0</v>
      </c>
      <c r="FR233">
        <f>IF($Z$5=0,0,IF(BN233&lt;=0,0,('LED Curve'!$D$19*(BN233/$Z$5)^3+'LED Curve'!$D$20*(BN233/$Z$5)^2+'LED Curve'!$D$21*(BN233/$Z$5)^1+'LED Curve'!$D$22)*$AE$5*$Z$5))</f>
        <v>0</v>
      </c>
      <c r="FS233">
        <f>IF($Z$6=0,0,IF(BO233&lt;=0,0,('LED Curve'!$D$19*(BO233/$Z$6)^3+'LED Curve'!$D$20*(BO233/$Z$6)^2+'LED Curve'!$D$21*(BO233/$Z$6)^1+'LED Curve'!$D$22)*$AE$6*$Z$6))</f>
        <v>0</v>
      </c>
      <c r="FU233">
        <f>IF($W$2=0,0,IF(BQ233&lt;=0,0,('LED Curve'!$D$19*(BQ233/$W$2)^3+'LED Curve'!$D$20*(BQ233/$W$2)^2+'LED Curve'!$D$21*(BQ233/$W$2)^1+'LED Curve'!$D$22)*$AC$2*$W$2))</f>
        <v>398.77058595186185</v>
      </c>
      <c r="FV233">
        <f>IF($W$3=0,0,IF(BR233&lt;=0,0,('LED Curve'!$D$19*(BR233/$W$3)^3+'LED Curve'!$D$20*(BR233/$W$3)^2+'LED Curve'!$D$21*(BR233/$W$3)^1+'LED Curve'!$D$22)*$AC$3*$W$3))</f>
        <v>0</v>
      </c>
      <c r="FW233">
        <f>IF($W$4=0,0,IF(BS233&lt;=0,0,('LED Curve'!$D$19*(BS233/$W$4)^3+'LED Curve'!$D$20*(BS233/$W$4)^2+'LED Curve'!$D$21*(BS233/$W$4)^1+'LED Curve'!$D$22)*$AC$4*$W$4))</f>
        <v>0</v>
      </c>
      <c r="FX233">
        <f>IF($W$5=0,0,IF(BT233&lt;=0,0,('LED Curve'!$D$19*(BT233/$W$5)^3+'LED Curve'!$D$20*(BT233/$W$5)^2+'LED Curve'!$D$21*(BT233/$W$5)^1+'LED Curve'!$D$22)*$AC$5*$W$5))</f>
        <v>0</v>
      </c>
      <c r="FY233">
        <f>IF($W$6=0,0,IF(BU233&lt;=0,0,('LED Curve'!$D$19*(BU233/$W$6)^3+'LED Curve'!$D$20*(BU233/$W$6)^2+'LED Curve'!$D$21*(BU233/$W$6)^1+'LED Curve'!$D$22)*$AC$6*$W$6))</f>
        <v>0</v>
      </c>
      <c r="FZ233">
        <f>IF($Z$2=0,0,IF(BV233&lt;=0,0,('LED Curve'!$D$19*(BV233/$Z$2)^3+'LED Curve'!$D$20*(BV233/$Z$2)^2+'LED Curve'!$D$21*(BV233/$Z$2)^1+'LED Curve'!$D$22)*$AE$2*$Z$2))</f>
        <v>0</v>
      </c>
      <c r="GA233">
        <f>IF($Z$3=0,0,IF(BW233&lt;=0,0,('LED Curve'!$D$19*(BW233/$Z$3)^3+'LED Curve'!$D$20*(BW233/$Z$3)^2+'LED Curve'!$D$21*(BW233/$Z$3)^1+'LED Curve'!$D$22)*$AE$3*$Z$3))</f>
        <v>0</v>
      </c>
      <c r="GB233">
        <f>IF($Z$4=0,0,IF(BX233&lt;=0,0,('LED Curve'!$D$19*(BX233/$Z$4)^3+'LED Curve'!$D$20*(BX233/$Z$4)^2+'LED Curve'!$D$21*(BX233/$Z$4)^1+'LED Curve'!$D$22)*$AE$4*$Z$4))</f>
        <v>0</v>
      </c>
      <c r="GC233">
        <f>IF($Z$5=0,0,IF(BY233&lt;=0,0,('LED Curve'!$D$19*(BY233/$Z$5)^3+'LED Curve'!$D$20*(BY233/$Z$5)^2+'LED Curve'!$D$21*(BY233/$Z$5)^1+'LED Curve'!$D$22)*$AE$5*$Z$5))</f>
        <v>0</v>
      </c>
      <c r="GD233">
        <f>IF($Z$6=0,0,IF(BZ233&lt;=0,0,('LED Curve'!$D$19*(BZ233/$Z$6)^3+'LED Curve'!$D$20*(BZ233/$Z$6)^2+'LED Curve'!$D$21*(BZ233/$Z$6)^1+'LED Curve'!$D$22)*$AE$6*$Z$6))</f>
        <v>0</v>
      </c>
      <c r="GF233">
        <f>IF($W$2=0,0,IF(CB233&lt;=0,0,('LED Curve'!$D$19*(CB233/$W$2)^3+'LED Curve'!$D$20*(CB233/$W$2)^2+'LED Curve'!$D$21*(CB233/$W$2)^1+'LED Curve'!$D$22)*$AC$2*$W$2))</f>
        <v>366.15923851472252</v>
      </c>
      <c r="GG233">
        <f>IF($W$3=0,0,IF(CC233&lt;=0,0,('LED Curve'!$D$19*(CC233/$W$3)^3+'LED Curve'!$D$20*(CC233/$W$3)^2+'LED Curve'!$D$21*(CC233/$W$3)^1+'LED Curve'!$D$22)*$AC$3*$W$3))</f>
        <v>0</v>
      </c>
      <c r="GH233">
        <f>IF($W$4=0,0,IF(CD233&lt;=0,0,('LED Curve'!$D$19*(CD233/$W$4)^3+'LED Curve'!$D$20*(CD233/$W$4)^2+'LED Curve'!$D$21*(CD233/$W$4)^1+'LED Curve'!$D$22)*$AC$4*$W$4))</f>
        <v>0</v>
      </c>
      <c r="GI233">
        <f>IF($W$5=0,0,IF(CE233&lt;=0,0,('LED Curve'!$D$19*(CE233/$W$5)^3+'LED Curve'!$D$20*(CE233/$W$5)^2+'LED Curve'!$D$21*(CE233/$W$5)^1+'LED Curve'!$D$22)*$AC$5*$W$5))</f>
        <v>0</v>
      </c>
      <c r="GJ233">
        <f>IF($W$6=0,0,IF(CF233&lt;=0,0,('LED Curve'!$D$19*(CF233/$W$6)^3+'LED Curve'!$D$20*(CF233/$W$6)^2+'LED Curve'!$D$21*(CF233/$W$6)^1+'LED Curve'!$D$22)*$AC$6*$W$6))</f>
        <v>0</v>
      </c>
      <c r="GK233">
        <f>IF($Z$2=0,0,IF(CG233&lt;=0,0,('LED Curve'!$D$19*(CG233/$Z$2)^3+'LED Curve'!$D$20*(CG233/$Z$2)^2+'LED Curve'!$D$21*(CG233/$Z$2)^1+'LED Curve'!$D$22)*$AE$2*$Z$2))</f>
        <v>0</v>
      </c>
      <c r="GL233">
        <f>IF($Z$3=0,0,IF(CH233&lt;=0,0,('LED Curve'!$D$19*(CH233/$Z$3)^3+'LED Curve'!$D$20*(CH233/$Z$3)^2+'LED Curve'!$D$21*(CH233/$Z$3)^1+'LED Curve'!$D$22)*$AE$3*$Z$3))</f>
        <v>0</v>
      </c>
      <c r="GM233">
        <f>IF($Z$4=0,0,IF(CI233&lt;=0,0,('LED Curve'!$D$19*(CI233/$Z$4)^3+'LED Curve'!$D$20*(CI233/$Z$4)^2+'LED Curve'!$D$21*(CI233/$Z$4)^1+'LED Curve'!$D$22)*$AE$4*$Z$4))</f>
        <v>0</v>
      </c>
      <c r="GN233">
        <f>IF($Z$5=0,0,IF(CJ233&lt;=0,0,('LED Curve'!$D$19*(CJ233/$Z$5)^3+'LED Curve'!$D$20*(CJ233/$Z$5)^2+'LED Curve'!$D$21*(CJ233/$Z$5)^1+'LED Curve'!$D$22)*$AE$5*$Z$5))</f>
        <v>0</v>
      </c>
      <c r="GO233">
        <f>IF($Z$6=0,0,IF(CK233&lt;=0,0,('LED Curve'!$D$19*(CK233/$Z$6)^3+'LED Curve'!$D$20*(CK233/$Z$6)^2+'LED Curve'!$D$21*(CK233/$Z$6)^1+'LED Curve'!$D$22)*$AE$6*$Z$6))</f>
        <v>0</v>
      </c>
      <c r="GQ233">
        <f t="shared" si="450"/>
        <v>433.40618044076297</v>
      </c>
      <c r="GR233">
        <f t="shared" si="378"/>
        <v>0</v>
      </c>
      <c r="GS233">
        <f t="shared" si="451"/>
        <v>398.77058595186185</v>
      </c>
      <c r="GT233">
        <f t="shared" si="379"/>
        <v>0</v>
      </c>
      <c r="GU233">
        <f t="shared" si="452"/>
        <v>366.15923851472252</v>
      </c>
      <c r="GV233">
        <f t="shared" si="380"/>
        <v>0</v>
      </c>
    </row>
    <row r="234" spans="1:204" ht="16.899999999999999">
      <c r="A234">
        <v>223</v>
      </c>
      <c r="B234">
        <f t="shared" si="341"/>
        <v>7.2591145833333336E-3</v>
      </c>
      <c r="C234" s="50">
        <f t="shared" si="342"/>
        <v>58.77639974430884</v>
      </c>
      <c r="D234" s="50">
        <f t="shared" si="343"/>
        <v>65.462666382565374</v>
      </c>
      <c r="E234" s="50">
        <f t="shared" si="344"/>
        <v>72.1489330208219</v>
      </c>
      <c r="G234" s="52">
        <f t="shared" si="345"/>
        <v>0.9329587261001403</v>
      </c>
      <c r="H234" s="52">
        <f t="shared" si="346"/>
        <v>1.0390899425804028</v>
      </c>
      <c r="I234" s="52">
        <f t="shared" si="347"/>
        <v>1.1452211590606651</v>
      </c>
      <c r="J234" s="52">
        <f>IF(C234&lt;Calculation!D$19,0,G234)</f>
        <v>0.9329587261001403</v>
      </c>
      <c r="K234" s="52">
        <f>IF(D234&lt;Calculation!D$19,0,H234)</f>
        <v>1.0390899425804028</v>
      </c>
      <c r="L234" s="52">
        <f>IF(E234&lt;Calculation!D$19,0,I234)</f>
        <v>1.1452211590606651</v>
      </c>
      <c r="M234" s="52">
        <f>IF(IF(C234&lt;Calculation!D$19,0,C234*(R$3/(R$2+R$3)))&gt;0,$H$2*SIN(2*PI()*$E$2*B234)+$H$5,0)</f>
        <v>0.94936322059151301</v>
      </c>
      <c r="N234" s="52">
        <f>IF(IF(D234&lt;Calculation!D$19,0,D234*(R$3/(R$2+R$3)))&gt;0,$J$2*SIN(2*PI()*$E$2*B234)+$J$5,0)</f>
        <v>0.86136653034466515</v>
      </c>
      <c r="O234" s="52">
        <f>IF(IF(E234&lt;Calculation!D$19,0,E234*(R$3/(R$2+R$3)))&gt;0,$L$2*SIN(2*PI()*$E$2*B234)+$L$5,0)</f>
        <v>0.77991726574571429</v>
      </c>
      <c r="Q234" s="55">
        <f>(M234/Design!C$43)*10^3</f>
        <v>105.4848022879459</v>
      </c>
      <c r="R234" s="55">
        <f>(N234/Design!C$43)*10^3</f>
        <v>95.707392260518347</v>
      </c>
      <c r="S234" s="55">
        <f>(O234/Design!C$43)*10^3</f>
        <v>86.657473971746029</v>
      </c>
      <c r="U234" s="55">
        <f>(($H$2*SIN(2*PI()*$E$2*B234)+$H$5)/Design!C$43)*10^3</f>
        <v>105.4848022879459</v>
      </c>
      <c r="V234" s="55">
        <f>(($J$2*SIN(2*PI()*$E$2*B234)+$J$5)/Design!C$43)*10^3</f>
        <v>95.707392260518347</v>
      </c>
      <c r="W234" s="55">
        <f>(($L$2*SIN(2*PI()*$E$2*B234)+$L$5)/Design!C$43)*10^3</f>
        <v>86.657473971746029</v>
      </c>
      <c r="Y234" s="99">
        <f>IF(C234&lt;('LED Curve'!$D$14*(U234/$W$2)^3+'LED Curve'!$D$15*(U234/$W$2)^2+'LED Curve'!$D$16*(U234/$W$2)^1+'LED Curve'!$D$17)*$AC$2+((R$5-1)*Design!C$18),0,         ('LED Curve'!$D$14*(U234/$W$2)^3+'LED Curve'!$D$15*(U234/$W$2)^2+'LED Curve'!$D$16*(U234/$W$2)^1+'LED Curve'!$D$17)*$AC$2)</f>
        <v>24.417911542652121</v>
      </c>
      <c r="Z234" s="99">
        <f>IF(Y234=0,0,IF(C234&lt;Y234+('LED Curve'!$D$14*(U234/$W$3)^3+'LED Curve'!$D$15*(U234/$W$3)^2+'LED Curve'!$D$16*(U234/$W$3)^1+'LED Curve'!$D$17)*$AC$3+((R$5-2)*Design!C$18),0,         ('LED Curve'!$D$14*(U234/$W$3)^3+'LED Curve'!$D$15*(U234/$W$3)^2+'LED Curve'!$D$16*(U234/$W$3)^1+'LED Curve'!$D$17)*$AC$3))</f>
        <v>0</v>
      </c>
      <c r="AA234" s="99">
        <f>IF(Z234=0,0,IF(C234&lt;(SUM(Y234:Z234)+('LED Curve'!$D$14*(U234/$W$4)^3+'LED Curve'!$D$15*(U234/$W$4)^2+'LED Curve'!$D$16*(U234/$W$4)^1+'LED Curve'!$D$17)*$AC$4+((R$5-3)*Design!C$18)),0,         ('LED Curve'!$D$14*(U234/$W$4)^3+'LED Curve'!$D$15*(U234/$W$4)^2+'LED Curve'!$D$16*(U234/$W$4)^1+'LED Curve'!$D$17)*$AC$4))</f>
        <v>0</v>
      </c>
      <c r="AB234" s="99">
        <f>IF(AA234=0,0,IF(C234&lt;(SUM(Y234:AA234)+('LED Curve'!$D$14*(U234/$W$5)^3+'LED Curve'!$D$15*(U234/$W$5)^2+'LED Curve'!$D$16*(U234/$W$5)^1+'LED Curve'!$D$17)*$AC$5+((R$5-4)*Design!C$18)),0,         ('LED Curve'!$D$14*(U234/$W$5)^3+'LED Curve'!$D$15*(U234/$W$5)^2+'LED Curve'!$D$16*(U234/$W$5)^1+'LED Curve'!$D$17)*$AC$5))</f>
        <v>0</v>
      </c>
      <c r="AC234" s="99">
        <f>IF(AB234=0,0,IF(C234&lt;(SUM(Y234:AB234)+ ('LED Curve'!$D$14*(U234/$W$6)^3+'LED Curve'!$D$15*(U234/$W$6)^2+'LED Curve'!$D$16*(U234/$W$6)^1+'LED Curve'!$D$17)*$AC$6+((R$5-5)*Design!C$18)),0,         ('LED Curve'!$D$14*(U234/$W$6)^3+'LED Curve'!$D$15*(U234/$W$6)^2+'LED Curve'!$D$16*(U234/$W$6)^1+'LED Curve'!$D$17)*$AC$6))</f>
        <v>0</v>
      </c>
      <c r="AD234" s="99">
        <f>IF(AC234=0,0,IF(C234&lt;(SUM(Y234:AC234)+('LED Curve'!$D$14*(U234/$Z$2)^3+'LED Curve'!$D$15*(U234/$Z$2)^2+'LED Curve'!$D$16*(U234/$Z$2)^1+'LED Curve'!$D$17)*$AE$2+((R$5-6)*Design!C$18)),0,         ('LED Curve'!$D$14*(U234/$Z$2)^3+'LED Curve'!$D$15*(U234/$Z$2)^2+'LED Curve'!$D$16*(U234/$Z$2)^1+'LED Curve'!$D$17)*$AE$2))</f>
        <v>0</v>
      </c>
      <c r="AE234" s="99">
        <f>IF(AD234=0,0,IF(C234&lt;(SUM(Y234:AD234)+('LED Curve'!$D$14*(U234/$Z$3)^3+'LED Curve'!$D$15*(U234/$Z$3)^2+'LED Curve'!$D$16*(U234/$Z$3)^1+'LED Curve'!$D$17)*$AE$3+((R$5-7)*Design!C$18)),0,         ('LED Curve'!$D$14*(U234/$Z$3)^3+'LED Curve'!$D$15*(U234/$Z$3)^2+'LED Curve'!$D$16*(U234/$Z$3)^1+'LED Curve'!$D$17)*$AE$3))</f>
        <v>0</v>
      </c>
      <c r="AF234" s="99">
        <f>IF(AE234=0,0,IF(C234&lt;(SUM(Y234:AE234)+('LED Curve'!$D$14*(U234/$Z$4)^3+'LED Curve'!$D$15*(U234/$Z$4)^2+'LED Curve'!$D$16*(U234/$Z$4)^1+'LED Curve'!$D$17)*$AE$4+((R$5-8)*Design!C$18)),0,         ('LED Curve'!$D$14*(U234/$Z$4)^3+'LED Curve'!$D$15*(U234/$Z$4)^2+'LED Curve'!$D$16*(U234/$Z$4)^1+'LED Curve'!$D$17)*$AE$4))</f>
        <v>0</v>
      </c>
      <c r="AG234" s="99">
        <f>IF(AF234=0,0,IF(C234&lt;(SUM(Y234:AF234)+('LED Curve'!$D$14*(U234/$Z$5)^3+'LED Curve'!$D$15*(U234/$Z$5)^2+'LED Curve'!$D$16*(U234/$Z$5)^1+'LED Curve'!$D$17)*$AE$5+((R$5-9)*Design!C$18)),0,         ('LED Curve'!$D$14*(U234/$Z$5)^3+'LED Curve'!$D$15*(U234/$Z$5)^2+'LED Curve'!$D$16*(U234/$Z$5)^1+'LED Curve'!$D$17)*$AE$5))</f>
        <v>0</v>
      </c>
      <c r="AH234" s="99">
        <f>IF(AG234=0,0,IF(C234&lt;(SUM(Y234:AG234)+('LED Curve'!$D$14*(U234/$Z$6)^3+'LED Curve'!$D$15*(U234/$Z$6)^2+'LED Curve'!$D$16*(U234/$Z$6)^1+'LED Curve'!$D$17)*$AE$6+((R$5-10)*Design!C$18)),0,         ('LED Curve'!$D$14*(U234/$Z$6)^3+'LED Curve'!$D$15*(U234/$Z$6)^2+'LED Curve'!$D$16*(U234/$Z$6)^1+'LED Curve'!$D$17)*$AE$6))</f>
        <v>0</v>
      </c>
      <c r="AI234">
        <f t="shared" si="381"/>
        <v>24.417911542652121</v>
      </c>
      <c r="AJ234" s="57">
        <f>IF(D234&lt;('LED Curve'!$D$14*(V234/$W$2)^3+'LED Curve'!$D$15*(V234/$W$2)^2+'LED Curve'!$D$16*(V234/$W$2)^1+'LED Curve'!$D$17)*$AC$2+((R$5-1)*Design!C$18),0,         ('LED Curve'!$D$14*(V234/$W$2)^3+'LED Curve'!$D$15*(V234/$W$2)^2+'LED Curve'!$D$16*(V234/$W$2)^1+'LED Curve'!$D$17)*$AC$2)</f>
        <v>24.165740236656617</v>
      </c>
      <c r="AK234" s="57">
        <f>IF(AJ234=0,0,IF(D234&lt;AJ234+('LED Curve'!$D$14*(V234/$W$3)^3+'LED Curve'!$D$15*(V234/$W$3)^2+'LED Curve'!$D$16*(V234/$W$3)^1+'LED Curve'!$D$17)*$AC$3+((R$5-1)*Design!C$18),0,         ('LED Curve'!$D$14*(V234/$W$3)^3+'LED Curve'!$D$15*(V234/$W$3)^2+'LED Curve'!$D$16*(V234/$W$3)^1+'LED Curve'!$D$17)*$AC$3))</f>
        <v>0</v>
      </c>
      <c r="AL234" s="57">
        <f>IF(AK234=0,0,IF(D234&lt;(SUM(AJ234:AK234)+('LED Curve'!$D$14*(V234/$W$4)^3+'LED Curve'!$D$15*(V234/$W$4)^2+'LED Curve'!$D$16*(V234/$W$4)^1+'LED Curve'!$D$17)*$AC$4+((R$5-1)*Design!C$18)),0,         ('LED Curve'!$D$14*(V234/$W$4)^3+'LED Curve'!$D$15*(V234/$W$4)^2+'LED Curve'!$D$16*(V234/$W$4)^1+'LED Curve'!$D$17)*$AC$4))</f>
        <v>0</v>
      </c>
      <c r="AM234" s="57">
        <f>IF(AL234=0,0,IF(D234&lt;(SUM(AJ234:AL234)+('LED Curve'!$D$14*(V234/$W$5)^3+'LED Curve'!$D$15*(V234/$W$5)^2+'LED Curve'!$D$16*(V234/$W$5)^1+'LED Curve'!$D$17)*$AC$5+((R$5-1)*Design!C$18)),0,         ('LED Curve'!$D$14*(V234/$W$5)^3+'LED Curve'!$D$15*(V234/$W$5)^2+'LED Curve'!$D$16*(V234/$W$5)^1+'LED Curve'!$D$17)*$AC$5))</f>
        <v>0</v>
      </c>
      <c r="AN234" s="57">
        <f>IF(AM234=0,0,IF(D234&lt;(SUM(AJ234:AM234)+ ('LED Curve'!$D$14*(V234/$W$6)^3+'LED Curve'!$D$15*(V234/$W$6)^2+'LED Curve'!$D$16*(V234/$W$6)^1+'LED Curve'!$D$17)*$AC$6+((R$5-1)*Design!C$18)),0,         ('LED Curve'!$D$14*(V234/$W$6)^3+'LED Curve'!$D$15*(V234/$W$6)^2+'LED Curve'!$D$16*(V234/$W$6)^1+'LED Curve'!$D$17)*$AC$6))</f>
        <v>0</v>
      </c>
      <c r="AO234" s="57">
        <f>IF(AN234=0,0,IF(D234&lt;(SUM(AJ234:AN234)+('LED Curve'!$D$14*(V234/$Z$2)^3+'LED Curve'!$D$15*(V234/$Z$2)^2+'LED Curve'!$D$16*(V234/$Z$2)^1+'LED Curve'!$D$17)*$AE$2+((R$5-1)*Design!C$18)),0,         ('LED Curve'!$D$14*(V234/$Z$2)^3+'LED Curve'!$D$15*(V234/$Z$2)^2+'LED Curve'!$D$16*(V234/$Z$2)^1+'LED Curve'!$D$17)*$AE$2))</f>
        <v>0</v>
      </c>
      <c r="AP234" s="57">
        <f>IF(AO234=0,0,IF(D234&lt;(SUM(AJ234:AO234)+('LED Curve'!$D$14*(V234/$Z$3)^3+'LED Curve'!$D$15*(V234/$Z$3)^2+'LED Curve'!$D$16*(V234/$Z$3)^1+'LED Curve'!$D$17)*$AE$3+((R$5-1)*Design!C$18)),0,         ('LED Curve'!$D$14*(V234/$Z$3)^3+'LED Curve'!$D$15*(V234/$Z$3)^2+'LED Curve'!$D$16*(V234/$Z$3)^1+'LED Curve'!$D$17)*$AE$3))</f>
        <v>0</v>
      </c>
      <c r="AQ234" s="57">
        <f>IF(AP234=0,0,IF(D234&lt;(SUM(AJ234:AP234)+('LED Curve'!$D$14*(V234/$Z$4)^3+'LED Curve'!$D$15*(V234/$Z$4)^2+'LED Curve'!$D$16*(V234/$Z$4)^1+'LED Curve'!$D$17)*$AE$4+((R$5-1)*Design!C$18)),0,         ('LED Curve'!$D$14*(V234/$Z$4)^3+'LED Curve'!$D$15*(V234/$Z$4)^2+'LED Curve'!$D$16*(V234/$Z$4)^1+'LED Curve'!$D$17)*$AE$4))</f>
        <v>0</v>
      </c>
      <c r="AR234" s="57">
        <f>IF(AQ234=0,0,IF(D234&lt;(SUM(AJ234:AQ234)+('LED Curve'!$D$14*(V234/$Z$5)^3+'LED Curve'!$D$15*(V234/$Z$5)^2+'LED Curve'!$D$16*(V234/$Z$5)^1+'LED Curve'!$D$17)*$AE$5+((R$5-1)*Design!C$18)),0,         ('LED Curve'!$D$14*(V234/$Z$5)^3+'LED Curve'!$D$15*(V234/$Z$5)^2+'LED Curve'!$D$16*(V234/$Z$5)^1+'LED Curve'!$D$17)*$AE$5))</f>
        <v>0</v>
      </c>
      <c r="AS234" s="57">
        <f>IF(AR234=0,0,IF(D234&lt;(SUM(AJ234:AR234)+('LED Curve'!$D$14*(V234/$Z$6)^3+'LED Curve'!$D$15*(V234/$Z$6)^2+'LED Curve'!$D$16*(V234/$Z$6)^1+'LED Curve'!$D$17)*$AE$6+((R$5-1)*Design!C$18)),0,         ('LED Curve'!$D$14*(V234/$Z$6)^3+'LED Curve'!$D$15*(V234/$Z$6)^2+'LED Curve'!$D$16*(V234/$Z$6)^1+'LED Curve'!$D$17)*$AE$6))</f>
        <v>0</v>
      </c>
      <c r="AU234" s="59">
        <f>IF(E234&lt;('LED Curve'!$D$14*(W234/$W$2)^3+'LED Curve'!$D$15*(W234/$W$2)^2+'LED Curve'!$D$16*(W234/$W$2)^1+'LED Curve'!$D$17)*$AC$2+((R$5-1)*Design!C$18),0,         ('LED Curve'!$D$14*(W234/$W$2)^3+'LED Curve'!$D$15*(W234/$W$2)^2+'LED Curve'!$D$16*(W234/$W$2)^1+'LED Curve'!$D$17)*$AC$2)</f>
        <v>23.930249250581067</v>
      </c>
      <c r="AV234" s="59">
        <f>IF(AU234=0,0,IF(E234&lt;AU234+('LED Curve'!$D$14*(W234/$W$3)^3+'LED Curve'!$D$15*(W234/$W$3)^2+'LED Curve'!$D$16*(W234/$W$3)^1+'LED Curve'!$D$17)*$AC$3+((R$5-2)*Design!C$18),0,         ('LED Curve'!$D$14*(W234/$W$3)^3+'LED Curve'!$D$15*(W234/$W$3)^2+'LED Curve'!$D$16*(W234/$W$3)^1+'LED Curve'!$D$17)*$AC$3))</f>
        <v>0</v>
      </c>
      <c r="AW234" s="59">
        <f>IF(AV234=0,0,IF(E234&lt;(SUM(AU234:AV234)+('LED Curve'!$D$14*(W234/$W$4)^3+'LED Curve'!$D$15*(W234/$W$4)^2+'LED Curve'!$D$16*(W234/$W$4)^1+'LED Curve'!$D$17)*$AC$4+((R$5-3)*Design!C$18)),0,         ('LED Curve'!$D$14*(W234/$W$4)^3+'LED Curve'!$D$15*(W234/$W$4)^2+'LED Curve'!$D$16*(W234/$W$4)^1+'LED Curve'!$D$17)*$AC$4))</f>
        <v>0</v>
      </c>
      <c r="AX234" s="59">
        <f>IF(AW234=0,0,IF(E234&lt;(SUM(AU234:AW234)+('LED Curve'!$D$14*(W234/$W$5)^3+'LED Curve'!$D$15*(W234/$W$5)^2+'LED Curve'!$D$16*(W234/$W$5)^1+'LED Curve'!$D$17)*$AC$5+((R$5-4)*Design!C$18)),0,         ('LED Curve'!$D$14*(W234/$W$5)^3+'LED Curve'!$D$15*(W234/$W$5)^2+'LED Curve'!$D$16*(W234/$W$5)^1+'LED Curve'!$D$17)*$AC$5))</f>
        <v>0</v>
      </c>
      <c r="AY234" s="59">
        <f>IF(AX234=0,0,IF(E234&lt;(SUM(AU234:AX234)+ ('LED Curve'!$D$14*(W234/$W$6)^3+'LED Curve'!$D$15*(W234/$W$6)^2+'LED Curve'!$D$16*(W234/$W$6)^1+'LED Curve'!$D$17)*$AC$6+((R$5-5)*Design!C$18)),0,         ('LED Curve'!$D$14*(W234/$W$6)^3+'LED Curve'!$D$15*(W234/$W$6)^2+'LED Curve'!$D$16*(W234/$W$6)^1+'LED Curve'!$D$17)*$AC$6))</f>
        <v>0</v>
      </c>
      <c r="AZ234" s="59">
        <f>IF(AY234=0,0,IF(E234&lt;(SUM(AU234:AY234)+('LED Curve'!$D$14*(W234/$Z$2)^3+'LED Curve'!$D$15*(W234/$Z$2)^2+'LED Curve'!$D$16*(W234/$Z$2)^1+'LED Curve'!$D$17)*$AE$2+((R$5-6)*Design!C$18)),0,         ('LED Curve'!$D$14*(W234/$Z$2)^3+'LED Curve'!$D$15*(W234/$Z$2)^2+'LED Curve'!$D$16*(W234/$Z$2)^1+'LED Curve'!$D$17)*$AE$2))</f>
        <v>0</v>
      </c>
      <c r="BA234" s="59">
        <f>IF(AZ234=0,0,IF(E234&lt;(SUM(AU234:AZ234)+('LED Curve'!$D$14*(W234/$Z$3)^3+'LED Curve'!$D$15*(W234/$Z$3)^2+'LED Curve'!$D$16*(W234/$Z$3)^1+'LED Curve'!$D$17)*$AE$3+((R$5-7)*Design!C$18)),0,         ('LED Curve'!$D$14*(W234/$Z$3)^3+'LED Curve'!$D$15*(W234/$Z$3)^2+'LED Curve'!$D$16*(W234/$Z$3)^1+'LED Curve'!$D$17)*$AE$3))</f>
        <v>0</v>
      </c>
      <c r="BB234" s="59">
        <f>IF(BA234=0,0,IF(E234&lt;(SUM(AU234:BA234)+('LED Curve'!$D$14*(W234/$Z$4)^3+'LED Curve'!$D$15*(W234/$Z$4)^2+'LED Curve'!$D$16*(W234/$Z$4)^1+'LED Curve'!$D$17)*$AE$4+((R$5-8)*Design!C$18)),0,         ('LED Curve'!$D$14*(W234/$Z$4)^3+'LED Curve'!$D$15*(W234/$Z$4)^2+'LED Curve'!$D$16*(W234/$Z$4)^1+'LED Curve'!$D$17)*$AE$4))</f>
        <v>0</v>
      </c>
      <c r="BC234" s="59">
        <f>IF(BB234=0,0,IF(E234&lt;(SUM(AU234:BB234)+('LED Curve'!$D$14*(W234/$Z$5)^3+'LED Curve'!$D$15*(W234/$Z$5)^2+'LED Curve'!$D$16*(W234/$Z$5)^1+'LED Curve'!$D$17)*$AE$5+((R$5-9)*Design!C$18)),0,         ('LED Curve'!$D$14*(W234/$Z$5)^3+'LED Curve'!$D$15*(W234/$Z$5)^2+'LED Curve'!$D$16*(W234/$Z$5)^1+'LED Curve'!$D$17)*$AE$5))</f>
        <v>0</v>
      </c>
      <c r="BD234" s="59">
        <f>IF(BC234=0,0,IF(E234&lt;(SUM(AU234:BC234)+('LED Curve'!$D$14*(W234/$Z$6)^3+'LED Curve'!$D$15*(W234/$Z$6)^2+'LED Curve'!$D$16*(W234/$Z$6)^1+'LED Curve'!$D$17)*$AE$6+((R$5-10)*Design!C$18)),0,         ('LED Curve'!$D$14*(W234/$Z$6)^3+'LED Curve'!$D$15*(W234/$Z$6)^2+'LED Curve'!$D$16*(W234/$Z$6)^1+'LED Curve'!$D$17)*$AE$6))</f>
        <v>0</v>
      </c>
      <c r="BE234">
        <f t="shared" si="382"/>
        <v>23.930249250581067</v>
      </c>
      <c r="BF234" s="64">
        <f t="shared" si="348"/>
        <v>105.4848022879459</v>
      </c>
      <c r="BG234" s="64">
        <f t="shared" si="349"/>
        <v>0</v>
      </c>
      <c r="BH234" s="64">
        <f t="shared" si="350"/>
        <v>0</v>
      </c>
      <c r="BI234" s="64">
        <f t="shared" si="351"/>
        <v>0</v>
      </c>
      <c r="BJ234" s="64">
        <f t="shared" si="352"/>
        <v>0</v>
      </c>
      <c r="BK234" s="64">
        <f t="shared" si="353"/>
        <v>0</v>
      </c>
      <c r="BL234" s="64">
        <f t="shared" si="354"/>
        <v>0</v>
      </c>
      <c r="BM234" s="64">
        <f t="shared" si="355"/>
        <v>0</v>
      </c>
      <c r="BN234" s="64">
        <f t="shared" si="356"/>
        <v>0</v>
      </c>
      <c r="BO234" s="64">
        <f t="shared" si="357"/>
        <v>0</v>
      </c>
      <c r="BQ234" s="67">
        <f t="shared" si="358"/>
        <v>95.707392260518347</v>
      </c>
      <c r="BR234" s="67">
        <f t="shared" si="359"/>
        <v>0</v>
      </c>
      <c r="BS234" s="67">
        <f t="shared" si="360"/>
        <v>0</v>
      </c>
      <c r="BT234" s="67">
        <f t="shared" si="361"/>
        <v>0</v>
      </c>
      <c r="BU234" s="67">
        <f t="shared" si="362"/>
        <v>0</v>
      </c>
      <c r="BV234" s="67">
        <f t="shared" si="363"/>
        <v>0</v>
      </c>
      <c r="BW234" s="67">
        <f t="shared" si="364"/>
        <v>0</v>
      </c>
      <c r="BX234" s="67">
        <f t="shared" si="365"/>
        <v>0</v>
      </c>
      <c r="BY234" s="67">
        <f t="shared" si="366"/>
        <v>0</v>
      </c>
      <c r="BZ234" s="67">
        <f t="shared" si="367"/>
        <v>0</v>
      </c>
      <c r="CB234" s="70">
        <f t="shared" si="368"/>
        <v>86.657473971746029</v>
      </c>
      <c r="CC234" s="70">
        <f t="shared" si="369"/>
        <v>0</v>
      </c>
      <c r="CD234" s="70">
        <f t="shared" si="370"/>
        <v>0</v>
      </c>
      <c r="CE234" s="70">
        <f t="shared" si="371"/>
        <v>0</v>
      </c>
      <c r="CF234" s="70">
        <f t="shared" si="372"/>
        <v>0</v>
      </c>
      <c r="CG234" s="70">
        <f t="shared" si="373"/>
        <v>0</v>
      </c>
      <c r="CH234" s="70">
        <f t="shared" si="374"/>
        <v>0</v>
      </c>
      <c r="CI234" s="70">
        <f t="shared" si="375"/>
        <v>0</v>
      </c>
      <c r="CJ234" s="70">
        <f t="shared" si="376"/>
        <v>0</v>
      </c>
      <c r="CK234" s="70">
        <f t="shared" si="377"/>
        <v>0</v>
      </c>
      <c r="CL234">
        <f t="shared" si="383"/>
        <v>86.657473971746029</v>
      </c>
      <c r="CM234" s="64">
        <f t="shared" si="384"/>
        <v>105.4848022879459</v>
      </c>
      <c r="CN234" s="64">
        <f t="shared" si="385"/>
        <v>0</v>
      </c>
      <c r="CO234" s="64">
        <f t="shared" si="386"/>
        <v>0</v>
      </c>
      <c r="CP234" s="64">
        <f t="shared" si="387"/>
        <v>0</v>
      </c>
      <c r="CQ234" s="64">
        <f t="shared" si="388"/>
        <v>0</v>
      </c>
      <c r="CR234" s="64">
        <f t="shared" si="389"/>
        <v>0</v>
      </c>
      <c r="CS234" s="64">
        <f t="shared" si="390"/>
        <v>0</v>
      </c>
      <c r="CT234" s="64">
        <f t="shared" si="391"/>
        <v>0</v>
      </c>
      <c r="CU234" s="64">
        <f t="shared" si="392"/>
        <v>0</v>
      </c>
      <c r="CV234" s="64">
        <f t="shared" si="393"/>
        <v>0</v>
      </c>
      <c r="CX234" s="103">
        <f t="shared" si="394"/>
        <v>95.707392260518347</v>
      </c>
      <c r="CY234" s="103">
        <f t="shared" si="395"/>
        <v>0</v>
      </c>
      <c r="CZ234" s="103">
        <f t="shared" si="396"/>
        <v>0</v>
      </c>
      <c r="DA234" s="103">
        <f t="shared" si="397"/>
        <v>0</v>
      </c>
      <c r="DB234" s="103">
        <f t="shared" si="398"/>
        <v>0</v>
      </c>
      <c r="DC234" s="103">
        <f t="shared" si="399"/>
        <v>0</v>
      </c>
      <c r="DD234" s="103">
        <f t="shared" si="400"/>
        <v>0</v>
      </c>
      <c r="DE234" s="103">
        <f t="shared" si="401"/>
        <v>0</v>
      </c>
      <c r="DF234" s="103">
        <f t="shared" si="402"/>
        <v>0</v>
      </c>
      <c r="DG234" s="103">
        <f t="shared" si="403"/>
        <v>0</v>
      </c>
      <c r="DI234" s="70">
        <f t="shared" si="404"/>
        <v>86.657473971746029</v>
      </c>
      <c r="DJ234" s="70">
        <f t="shared" si="405"/>
        <v>0</v>
      </c>
      <c r="DK234" s="70">
        <f t="shared" si="406"/>
        <v>0</v>
      </c>
      <c r="DL234" s="70">
        <f t="shared" si="407"/>
        <v>0</v>
      </c>
      <c r="DM234" s="70">
        <f t="shared" si="408"/>
        <v>0</v>
      </c>
      <c r="DN234" s="70">
        <f t="shared" si="409"/>
        <v>0</v>
      </c>
      <c r="DO234" s="70">
        <f t="shared" si="410"/>
        <v>0</v>
      </c>
      <c r="DP234" s="70">
        <f t="shared" si="411"/>
        <v>0</v>
      </c>
      <c r="DQ234" s="70">
        <f t="shared" si="412"/>
        <v>0</v>
      </c>
      <c r="DR234" s="70">
        <f t="shared" si="413"/>
        <v>0</v>
      </c>
      <c r="DT234">
        <f t="shared" si="414"/>
        <v>6.2000169062256916</v>
      </c>
      <c r="DU234">
        <f t="shared" si="415"/>
        <v>6.265261089895632</v>
      </c>
      <c r="DV234">
        <f t="shared" si="416"/>
        <v>6.2522442853411215</v>
      </c>
      <c r="DX234">
        <f t="shared" si="417"/>
        <v>1.8978453327353535</v>
      </c>
      <c r="DY234">
        <f t="shared" si="418"/>
        <v>1.9069184751241497</v>
      </c>
      <c r="DZ234">
        <f t="shared" si="419"/>
        <v>1.9192197855664146</v>
      </c>
      <c r="EB234">
        <f t="shared" si="420"/>
        <v>2.5757185713612114</v>
      </c>
      <c r="EC234">
        <f t="shared" si="421"/>
        <v>0</v>
      </c>
      <c r="ED234">
        <f t="shared" si="422"/>
        <v>0</v>
      </c>
      <c r="EE234">
        <f t="shared" si="423"/>
        <v>0</v>
      </c>
      <c r="EF234">
        <f t="shared" si="424"/>
        <v>0</v>
      </c>
      <c r="EG234">
        <f t="shared" si="425"/>
        <v>0</v>
      </c>
      <c r="EH234">
        <f t="shared" si="426"/>
        <v>0</v>
      </c>
      <c r="EI234">
        <f t="shared" si="427"/>
        <v>0</v>
      </c>
      <c r="EJ234">
        <f t="shared" si="428"/>
        <v>0</v>
      </c>
      <c r="EK234">
        <f t="shared" si="429"/>
        <v>0</v>
      </c>
      <c r="EM234">
        <f t="shared" si="430"/>
        <v>2.3128399800954864</v>
      </c>
      <c r="EN234">
        <f t="shared" si="431"/>
        <v>0</v>
      </c>
      <c r="EO234">
        <f t="shared" si="432"/>
        <v>0</v>
      </c>
      <c r="EP234">
        <f t="shared" si="433"/>
        <v>0</v>
      </c>
      <c r="EQ234">
        <f t="shared" si="434"/>
        <v>0</v>
      </c>
      <c r="ER234">
        <f t="shared" si="435"/>
        <v>0</v>
      </c>
      <c r="ES234">
        <f t="shared" si="436"/>
        <v>0</v>
      </c>
      <c r="ET234">
        <f t="shared" si="437"/>
        <v>0</v>
      </c>
      <c r="EU234">
        <f t="shared" si="438"/>
        <v>0</v>
      </c>
      <c r="EV234">
        <f t="shared" si="439"/>
        <v>0</v>
      </c>
      <c r="EX234">
        <f t="shared" si="440"/>
        <v>2.073734951569624</v>
      </c>
      <c r="EY234">
        <f t="shared" si="441"/>
        <v>0</v>
      </c>
      <c r="EZ234">
        <f t="shared" si="442"/>
        <v>0</v>
      </c>
      <c r="FA234">
        <f t="shared" si="443"/>
        <v>0</v>
      </c>
      <c r="FB234">
        <f t="shared" si="444"/>
        <v>0</v>
      </c>
      <c r="FC234">
        <f t="shared" si="445"/>
        <v>0</v>
      </c>
      <c r="FD234">
        <f t="shared" si="446"/>
        <v>0</v>
      </c>
      <c r="FE234">
        <f t="shared" si="447"/>
        <v>0</v>
      </c>
      <c r="FF234">
        <f t="shared" si="448"/>
        <v>0</v>
      </c>
      <c r="FG234">
        <f t="shared" si="449"/>
        <v>0</v>
      </c>
      <c r="FJ234">
        <f>IF($W$2=0,0,IF(BF234&lt;=0,0,('LED Curve'!$D$19*(BF234/$W$2)^3+'LED Curve'!$D$20*(BF234/$W$2)^2+'LED Curve'!$D$21*(BF234/$W$2)^1+'LED Curve'!$D$22)*$AC$2*$W$2))</f>
        <v>422.37028243336806</v>
      </c>
      <c r="FK234">
        <f>IF($W$3=0,0,IF(BG234&lt;=0,0,('LED Curve'!$D$19*(BG234/$W$3)^3+'LED Curve'!$D$20*(BG234/$W$3)^2+'LED Curve'!$D$21*(BG234/$W$3)^1+'LED Curve'!$D$22)*$AC$3*$W$3))</f>
        <v>0</v>
      </c>
      <c r="FL234">
        <f>IF($W$4=0,0,IF(BH234&lt;=0,0,('LED Curve'!$D$19*(BH234/$W$4)^3+'LED Curve'!$D$20*(BH234/$W$4)^2+'LED Curve'!$D$21*(BH234/$W$4)^1+'LED Curve'!$D$22)*$AC$4*$W$4))</f>
        <v>0</v>
      </c>
      <c r="FM234">
        <f>IF($W$5=0,0,IF(BI234&lt;=0,0,('LED Curve'!$D$19*(BI234/$W$5)^3+'LED Curve'!$D$20*(BI234/$W$5)^2+'LED Curve'!$D$21*(BI234/$W$5)^1+'LED Curve'!$D$22)*$AC$5*$W$5))</f>
        <v>0</v>
      </c>
      <c r="FN234">
        <f>IF($W$6=0,0,IF(BJ234&lt;=0,0,('LED Curve'!$D$19*(BJ234/$W$6)^3+'LED Curve'!$D$20*(BJ234/$W$6)^2+'LED Curve'!$D$21*(BJ234/$W$6)^1+'LED Curve'!$D$22)*$AC$6*$W$6))</f>
        <v>0</v>
      </c>
      <c r="FO234">
        <f>IF($Z$2=0,0,IF(BK234&lt;=0,0,('LED Curve'!$D$19*(BK234/$Z$2)^3+'LED Curve'!$D$20*(BK234/$Z$2)^2+'LED Curve'!$D$21*(BK234/$Z$2)^1+'LED Curve'!$D$22)*$AE$2*$Z$2))</f>
        <v>0</v>
      </c>
      <c r="FP234">
        <f>IF($Z$3=0,0,IF(BL234&lt;=0,0,('LED Curve'!$D$19*(BL234/$Z$3)^3+'LED Curve'!$D$20*(BL234/$Z$3)^2+'LED Curve'!$D$21*(BL234/$Z$3)^1+'LED Curve'!$D$22)*$AE$3*$Z$3))</f>
        <v>0</v>
      </c>
      <c r="FQ234">
        <f>IF($Z$4=0,0,IF(BM234&lt;=0,0,('LED Curve'!$D$19*(BM234/$Z$4)^3+'LED Curve'!$D$20*(BM234/$Z$4)^2+'LED Curve'!$D$21*(BM234/$Z$4)^1+'LED Curve'!$D$22)*$AE$4*$Z$4))</f>
        <v>0</v>
      </c>
      <c r="FR234">
        <f>IF($Z$5=0,0,IF(BN234&lt;=0,0,('LED Curve'!$D$19*(BN234/$Z$5)^3+'LED Curve'!$D$20*(BN234/$Z$5)^2+'LED Curve'!$D$21*(BN234/$Z$5)^1+'LED Curve'!$D$22)*$AE$5*$Z$5))</f>
        <v>0</v>
      </c>
      <c r="FS234">
        <f>IF($Z$6=0,0,IF(BO234&lt;=0,0,('LED Curve'!$D$19*(BO234/$Z$6)^3+'LED Curve'!$D$20*(BO234/$Z$6)^2+'LED Curve'!$D$21*(BO234/$Z$6)^1+'LED Curve'!$D$22)*$AE$6*$Z$6))</f>
        <v>0</v>
      </c>
      <c r="FU234">
        <f>IF($W$2=0,0,IF(BQ234&lt;=0,0,('LED Curve'!$D$19*(BQ234/$W$2)^3+'LED Curve'!$D$20*(BQ234/$W$2)^2+'LED Curve'!$D$21*(BQ234/$W$2)^1+'LED Curve'!$D$22)*$AC$2*$W$2))</f>
        <v>386.24058166203673</v>
      </c>
      <c r="FV234">
        <f>IF($W$3=0,0,IF(BR234&lt;=0,0,('LED Curve'!$D$19*(BR234/$W$3)^3+'LED Curve'!$D$20*(BR234/$W$3)^2+'LED Curve'!$D$21*(BR234/$W$3)^1+'LED Curve'!$D$22)*$AC$3*$W$3))</f>
        <v>0</v>
      </c>
      <c r="FW234">
        <f>IF($W$4=0,0,IF(BS234&lt;=0,0,('LED Curve'!$D$19*(BS234/$W$4)^3+'LED Curve'!$D$20*(BS234/$W$4)^2+'LED Curve'!$D$21*(BS234/$W$4)^1+'LED Curve'!$D$22)*$AC$4*$W$4))</f>
        <v>0</v>
      </c>
      <c r="FX234">
        <f>IF($W$5=0,0,IF(BT234&lt;=0,0,('LED Curve'!$D$19*(BT234/$W$5)^3+'LED Curve'!$D$20*(BT234/$W$5)^2+'LED Curve'!$D$21*(BT234/$W$5)^1+'LED Curve'!$D$22)*$AC$5*$W$5))</f>
        <v>0</v>
      </c>
      <c r="FY234">
        <f>IF($W$6=0,0,IF(BU234&lt;=0,0,('LED Curve'!$D$19*(BU234/$W$6)^3+'LED Curve'!$D$20*(BU234/$W$6)^2+'LED Curve'!$D$21*(BU234/$W$6)^1+'LED Curve'!$D$22)*$AC$6*$W$6))</f>
        <v>0</v>
      </c>
      <c r="FZ234">
        <f>IF($Z$2=0,0,IF(BV234&lt;=0,0,('LED Curve'!$D$19*(BV234/$Z$2)^3+'LED Curve'!$D$20*(BV234/$Z$2)^2+'LED Curve'!$D$21*(BV234/$Z$2)^1+'LED Curve'!$D$22)*$AE$2*$Z$2))</f>
        <v>0</v>
      </c>
      <c r="GA234">
        <f>IF($Z$3=0,0,IF(BW234&lt;=0,0,('LED Curve'!$D$19*(BW234/$Z$3)^3+'LED Curve'!$D$20*(BW234/$Z$3)^2+'LED Curve'!$D$21*(BW234/$Z$3)^1+'LED Curve'!$D$22)*$AE$3*$Z$3))</f>
        <v>0</v>
      </c>
      <c r="GB234">
        <f>IF($Z$4=0,0,IF(BX234&lt;=0,0,('LED Curve'!$D$19*(BX234/$Z$4)^3+'LED Curve'!$D$20*(BX234/$Z$4)^2+'LED Curve'!$D$21*(BX234/$Z$4)^1+'LED Curve'!$D$22)*$AE$4*$Z$4))</f>
        <v>0</v>
      </c>
      <c r="GC234">
        <f>IF($Z$5=0,0,IF(BY234&lt;=0,0,('LED Curve'!$D$19*(BY234/$Z$5)^3+'LED Curve'!$D$20*(BY234/$Z$5)^2+'LED Curve'!$D$21*(BY234/$Z$5)^1+'LED Curve'!$D$22)*$AE$5*$Z$5))</f>
        <v>0</v>
      </c>
      <c r="GD234">
        <f>IF($Z$6=0,0,IF(BZ234&lt;=0,0,('LED Curve'!$D$19*(BZ234/$Z$6)^3+'LED Curve'!$D$20*(BZ234/$Z$6)^2+'LED Curve'!$D$21*(BZ234/$Z$6)^1+'LED Curve'!$D$22)*$AE$6*$Z$6))</f>
        <v>0</v>
      </c>
      <c r="GF234">
        <f>IF($W$2=0,0,IF(CB234&lt;=0,0,('LED Curve'!$D$19*(CB234/$W$2)^3+'LED Curve'!$D$20*(CB234/$W$2)^2+'LED Curve'!$D$21*(CB234/$W$2)^1+'LED Curve'!$D$22)*$AC$2*$W$2))</f>
        <v>352.11746515645154</v>
      </c>
      <c r="GG234">
        <f>IF($W$3=0,0,IF(CC234&lt;=0,0,('LED Curve'!$D$19*(CC234/$W$3)^3+'LED Curve'!$D$20*(CC234/$W$3)^2+'LED Curve'!$D$21*(CC234/$W$3)^1+'LED Curve'!$D$22)*$AC$3*$W$3))</f>
        <v>0</v>
      </c>
      <c r="GH234">
        <f>IF($W$4=0,0,IF(CD234&lt;=0,0,('LED Curve'!$D$19*(CD234/$W$4)^3+'LED Curve'!$D$20*(CD234/$W$4)^2+'LED Curve'!$D$21*(CD234/$W$4)^1+'LED Curve'!$D$22)*$AC$4*$W$4))</f>
        <v>0</v>
      </c>
      <c r="GI234">
        <f>IF($W$5=0,0,IF(CE234&lt;=0,0,('LED Curve'!$D$19*(CE234/$W$5)^3+'LED Curve'!$D$20*(CE234/$W$5)^2+'LED Curve'!$D$21*(CE234/$W$5)^1+'LED Curve'!$D$22)*$AC$5*$W$5))</f>
        <v>0</v>
      </c>
      <c r="GJ234">
        <f>IF($W$6=0,0,IF(CF234&lt;=0,0,('LED Curve'!$D$19*(CF234/$W$6)^3+'LED Curve'!$D$20*(CF234/$W$6)^2+'LED Curve'!$D$21*(CF234/$W$6)^1+'LED Curve'!$D$22)*$AC$6*$W$6))</f>
        <v>0</v>
      </c>
      <c r="GK234">
        <f>IF($Z$2=0,0,IF(CG234&lt;=0,0,('LED Curve'!$D$19*(CG234/$Z$2)^3+'LED Curve'!$D$20*(CG234/$Z$2)^2+'LED Curve'!$D$21*(CG234/$Z$2)^1+'LED Curve'!$D$22)*$AE$2*$Z$2))</f>
        <v>0</v>
      </c>
      <c r="GL234">
        <f>IF($Z$3=0,0,IF(CH234&lt;=0,0,('LED Curve'!$D$19*(CH234/$Z$3)^3+'LED Curve'!$D$20*(CH234/$Z$3)^2+'LED Curve'!$D$21*(CH234/$Z$3)^1+'LED Curve'!$D$22)*$AE$3*$Z$3))</f>
        <v>0</v>
      </c>
      <c r="GM234">
        <f>IF($Z$4=0,0,IF(CI234&lt;=0,0,('LED Curve'!$D$19*(CI234/$Z$4)^3+'LED Curve'!$D$20*(CI234/$Z$4)^2+'LED Curve'!$D$21*(CI234/$Z$4)^1+'LED Curve'!$D$22)*$AE$4*$Z$4))</f>
        <v>0</v>
      </c>
      <c r="GN234">
        <f>IF($Z$5=0,0,IF(CJ234&lt;=0,0,('LED Curve'!$D$19*(CJ234/$Z$5)^3+'LED Curve'!$D$20*(CJ234/$Z$5)^2+'LED Curve'!$D$21*(CJ234/$Z$5)^1+'LED Curve'!$D$22)*$AE$5*$Z$5))</f>
        <v>0</v>
      </c>
      <c r="GO234">
        <f>IF($Z$6=0,0,IF(CK234&lt;=0,0,('LED Curve'!$D$19*(CK234/$Z$6)^3+'LED Curve'!$D$20*(CK234/$Z$6)^2+'LED Curve'!$D$21*(CK234/$Z$6)^1+'LED Curve'!$D$22)*$AE$6*$Z$6))</f>
        <v>0</v>
      </c>
      <c r="GQ234">
        <f t="shared" si="450"/>
        <v>422.37028243336806</v>
      </c>
      <c r="GR234">
        <f t="shared" si="378"/>
        <v>0</v>
      </c>
      <c r="GS234">
        <f t="shared" si="451"/>
        <v>386.24058166203673</v>
      </c>
      <c r="GT234">
        <f t="shared" si="379"/>
        <v>0</v>
      </c>
      <c r="GU234">
        <f t="shared" si="452"/>
        <v>352.11746515645154</v>
      </c>
      <c r="GV234">
        <f t="shared" si="380"/>
        <v>0</v>
      </c>
    </row>
    <row r="235" spans="1:204" ht="16.899999999999999">
      <c r="A235">
        <v>224</v>
      </c>
      <c r="B235">
        <f t="shared" si="341"/>
        <v>7.2916666666666668E-3</v>
      </c>
      <c r="C235" s="50">
        <f t="shared" si="342"/>
        <v>57.049178815789297</v>
      </c>
      <c r="D235" s="50">
        <f t="shared" si="343"/>
        <v>63.543532017543662</v>
      </c>
      <c r="E235" s="50">
        <f t="shared" si="344"/>
        <v>70.037885219298019</v>
      </c>
      <c r="G235" s="52">
        <f t="shared" si="345"/>
        <v>0.90554252088554432</v>
      </c>
      <c r="H235" s="52">
        <f t="shared" si="346"/>
        <v>1.0086274923419629</v>
      </c>
      <c r="I235" s="52">
        <f t="shared" si="347"/>
        <v>1.1117124637983813</v>
      </c>
      <c r="J235" s="52">
        <f>IF(C235&lt;Calculation!D$19,0,G235)</f>
        <v>0.90554252088554432</v>
      </c>
      <c r="K235" s="52">
        <f>IF(D235&lt;Calculation!D$19,0,H235)</f>
        <v>1.0086274923419629</v>
      </c>
      <c r="L235" s="52">
        <f>IF(E235&lt;Calculation!D$19,0,I235)</f>
        <v>1.1117124637983813</v>
      </c>
      <c r="M235" s="52">
        <f>IF(IF(C235&lt;Calculation!D$19,0,C235*(R$3/(R$2+R$3)))&gt;0,$H$2*SIN(2*PI()*$E$2*B235)+$H$5,0)</f>
        <v>0.92194701537691703</v>
      </c>
      <c r="N235" s="52">
        <f>IF(IF(D235&lt;Calculation!D$19,0,D235*(R$3/(R$2+R$3)))&gt;0,$J$2*SIN(2*PI()*$E$2*B235)+$J$5,0)</f>
        <v>0.8309040801062253</v>
      </c>
      <c r="O235" s="52">
        <f>IF(IF(E235&lt;Calculation!D$19,0,E235*(R$3/(R$2+R$3)))&gt;0,$L$2*SIN(2*PI()*$E$2*B235)+$L$5,0)</f>
        <v>0.74640857048343023</v>
      </c>
      <c r="Q235" s="55">
        <f>(M235/Design!C$43)*10^3</f>
        <v>102.43855726410189</v>
      </c>
      <c r="R235" s="55">
        <f>(N235/Design!C$43)*10^3</f>
        <v>92.32267556735836</v>
      </c>
      <c r="S235" s="55">
        <f>(O235/Design!C$43)*10^3</f>
        <v>82.93428560927002</v>
      </c>
      <c r="U235" s="55">
        <f>(($H$2*SIN(2*PI()*$E$2*B235)+$H$5)/Design!C$43)*10^3</f>
        <v>102.43855726410189</v>
      </c>
      <c r="V235" s="55">
        <f>(($J$2*SIN(2*PI()*$E$2*B235)+$J$5)/Design!C$43)*10^3</f>
        <v>92.32267556735836</v>
      </c>
      <c r="W235" s="55">
        <f>(($L$2*SIN(2*PI()*$E$2*B235)+$L$5)/Design!C$43)*10^3</f>
        <v>82.93428560927002</v>
      </c>
      <c r="Y235" s="99">
        <f>IF(C235&lt;('LED Curve'!$D$14*(U235/$W$2)^3+'LED Curve'!$D$15*(U235/$W$2)^2+'LED Curve'!$D$16*(U235/$W$2)^1+'LED Curve'!$D$17)*$AC$2+((R$5-1)*Design!C$18),0,         ('LED Curve'!$D$14*(U235/$W$2)^3+'LED Curve'!$D$15*(U235/$W$2)^2+'LED Curve'!$D$16*(U235/$W$2)^1+'LED Curve'!$D$17)*$AC$2)</f>
        <v>24.339678019379566</v>
      </c>
      <c r="Z235" s="99">
        <f>IF(Y235=0,0,IF(C235&lt;Y235+('LED Curve'!$D$14*(U235/$W$3)^3+'LED Curve'!$D$15*(U235/$W$3)^2+'LED Curve'!$D$16*(U235/$W$3)^1+'LED Curve'!$D$17)*$AC$3+((R$5-2)*Design!C$18),0,         ('LED Curve'!$D$14*(U235/$W$3)^3+'LED Curve'!$D$15*(U235/$W$3)^2+'LED Curve'!$D$16*(U235/$W$3)^1+'LED Curve'!$D$17)*$AC$3))</f>
        <v>0</v>
      </c>
      <c r="AA235" s="99">
        <f>IF(Z235=0,0,IF(C235&lt;(SUM(Y235:Z235)+('LED Curve'!$D$14*(U235/$W$4)^3+'LED Curve'!$D$15*(U235/$W$4)^2+'LED Curve'!$D$16*(U235/$W$4)^1+'LED Curve'!$D$17)*$AC$4+((R$5-3)*Design!C$18)),0,         ('LED Curve'!$D$14*(U235/$W$4)^3+'LED Curve'!$D$15*(U235/$W$4)^2+'LED Curve'!$D$16*(U235/$W$4)^1+'LED Curve'!$D$17)*$AC$4))</f>
        <v>0</v>
      </c>
      <c r="AB235" s="99">
        <f>IF(AA235=0,0,IF(C235&lt;(SUM(Y235:AA235)+('LED Curve'!$D$14*(U235/$W$5)^3+'LED Curve'!$D$15*(U235/$W$5)^2+'LED Curve'!$D$16*(U235/$W$5)^1+'LED Curve'!$D$17)*$AC$5+((R$5-4)*Design!C$18)),0,         ('LED Curve'!$D$14*(U235/$W$5)^3+'LED Curve'!$D$15*(U235/$W$5)^2+'LED Curve'!$D$16*(U235/$W$5)^1+'LED Curve'!$D$17)*$AC$5))</f>
        <v>0</v>
      </c>
      <c r="AC235" s="99">
        <f>IF(AB235=0,0,IF(C235&lt;(SUM(Y235:AB235)+ ('LED Curve'!$D$14*(U235/$W$6)^3+'LED Curve'!$D$15*(U235/$W$6)^2+'LED Curve'!$D$16*(U235/$W$6)^1+'LED Curve'!$D$17)*$AC$6+((R$5-5)*Design!C$18)),0,         ('LED Curve'!$D$14*(U235/$W$6)^3+'LED Curve'!$D$15*(U235/$W$6)^2+'LED Curve'!$D$16*(U235/$W$6)^1+'LED Curve'!$D$17)*$AC$6))</f>
        <v>0</v>
      </c>
      <c r="AD235" s="99">
        <f>IF(AC235=0,0,IF(C235&lt;(SUM(Y235:AC235)+('LED Curve'!$D$14*(U235/$Z$2)^3+'LED Curve'!$D$15*(U235/$Z$2)^2+'LED Curve'!$D$16*(U235/$Z$2)^1+'LED Curve'!$D$17)*$AE$2+((R$5-6)*Design!C$18)),0,         ('LED Curve'!$D$14*(U235/$Z$2)^3+'LED Curve'!$D$15*(U235/$Z$2)^2+'LED Curve'!$D$16*(U235/$Z$2)^1+'LED Curve'!$D$17)*$AE$2))</f>
        <v>0</v>
      </c>
      <c r="AE235" s="99">
        <f>IF(AD235=0,0,IF(C235&lt;(SUM(Y235:AD235)+('LED Curve'!$D$14*(U235/$Z$3)^3+'LED Curve'!$D$15*(U235/$Z$3)^2+'LED Curve'!$D$16*(U235/$Z$3)^1+'LED Curve'!$D$17)*$AE$3+((R$5-7)*Design!C$18)),0,         ('LED Curve'!$D$14*(U235/$Z$3)^3+'LED Curve'!$D$15*(U235/$Z$3)^2+'LED Curve'!$D$16*(U235/$Z$3)^1+'LED Curve'!$D$17)*$AE$3))</f>
        <v>0</v>
      </c>
      <c r="AF235" s="99">
        <f>IF(AE235=0,0,IF(C235&lt;(SUM(Y235:AE235)+('LED Curve'!$D$14*(U235/$Z$4)^3+'LED Curve'!$D$15*(U235/$Z$4)^2+'LED Curve'!$D$16*(U235/$Z$4)^1+'LED Curve'!$D$17)*$AE$4+((R$5-8)*Design!C$18)),0,         ('LED Curve'!$D$14*(U235/$Z$4)^3+'LED Curve'!$D$15*(U235/$Z$4)^2+'LED Curve'!$D$16*(U235/$Z$4)^1+'LED Curve'!$D$17)*$AE$4))</f>
        <v>0</v>
      </c>
      <c r="AG235" s="99">
        <f>IF(AF235=0,0,IF(C235&lt;(SUM(Y235:AF235)+('LED Curve'!$D$14*(U235/$Z$5)^3+'LED Curve'!$D$15*(U235/$Z$5)^2+'LED Curve'!$D$16*(U235/$Z$5)^1+'LED Curve'!$D$17)*$AE$5+((R$5-9)*Design!C$18)),0,         ('LED Curve'!$D$14*(U235/$Z$5)^3+'LED Curve'!$D$15*(U235/$Z$5)^2+'LED Curve'!$D$16*(U235/$Z$5)^1+'LED Curve'!$D$17)*$AE$5))</f>
        <v>0</v>
      </c>
      <c r="AH235" s="99">
        <f>IF(AG235=0,0,IF(C235&lt;(SUM(Y235:AG235)+('LED Curve'!$D$14*(U235/$Z$6)^3+'LED Curve'!$D$15*(U235/$Z$6)^2+'LED Curve'!$D$16*(U235/$Z$6)^1+'LED Curve'!$D$17)*$AE$6+((R$5-10)*Design!C$18)),0,         ('LED Curve'!$D$14*(U235/$Z$6)^3+'LED Curve'!$D$15*(U235/$Z$6)^2+'LED Curve'!$D$16*(U235/$Z$6)^1+'LED Curve'!$D$17)*$AE$6))</f>
        <v>0</v>
      </c>
      <c r="AI235">
        <f t="shared" si="381"/>
        <v>24.339678019379566</v>
      </c>
      <c r="AJ235" s="57">
        <f>IF(D235&lt;('LED Curve'!$D$14*(V235/$W$2)^3+'LED Curve'!$D$15*(V235/$W$2)^2+'LED Curve'!$D$16*(V235/$W$2)^1+'LED Curve'!$D$17)*$AC$2+((R$5-1)*Design!C$18),0,         ('LED Curve'!$D$14*(V235/$W$2)^3+'LED Curve'!$D$15*(V235/$W$2)^2+'LED Curve'!$D$16*(V235/$W$2)^1+'LED Curve'!$D$17)*$AC$2)</f>
        <v>24.077835622117611</v>
      </c>
      <c r="AK235" s="57">
        <f>IF(AJ235=0,0,IF(D235&lt;AJ235+('LED Curve'!$D$14*(V235/$W$3)^3+'LED Curve'!$D$15*(V235/$W$3)^2+'LED Curve'!$D$16*(V235/$W$3)^1+'LED Curve'!$D$17)*$AC$3+((R$5-1)*Design!C$18),0,         ('LED Curve'!$D$14*(V235/$W$3)^3+'LED Curve'!$D$15*(V235/$W$3)^2+'LED Curve'!$D$16*(V235/$W$3)^1+'LED Curve'!$D$17)*$AC$3))</f>
        <v>0</v>
      </c>
      <c r="AL235" s="57">
        <f>IF(AK235=0,0,IF(D235&lt;(SUM(AJ235:AK235)+('LED Curve'!$D$14*(V235/$W$4)^3+'LED Curve'!$D$15*(V235/$W$4)^2+'LED Curve'!$D$16*(V235/$W$4)^1+'LED Curve'!$D$17)*$AC$4+((R$5-1)*Design!C$18)),0,         ('LED Curve'!$D$14*(V235/$W$4)^3+'LED Curve'!$D$15*(V235/$W$4)^2+'LED Curve'!$D$16*(V235/$W$4)^1+'LED Curve'!$D$17)*$AC$4))</f>
        <v>0</v>
      </c>
      <c r="AM235" s="57">
        <f>IF(AL235=0,0,IF(D235&lt;(SUM(AJ235:AL235)+('LED Curve'!$D$14*(V235/$W$5)^3+'LED Curve'!$D$15*(V235/$W$5)^2+'LED Curve'!$D$16*(V235/$W$5)^1+'LED Curve'!$D$17)*$AC$5+((R$5-1)*Design!C$18)),0,         ('LED Curve'!$D$14*(V235/$W$5)^3+'LED Curve'!$D$15*(V235/$W$5)^2+'LED Curve'!$D$16*(V235/$W$5)^1+'LED Curve'!$D$17)*$AC$5))</f>
        <v>0</v>
      </c>
      <c r="AN235" s="57">
        <f>IF(AM235=0,0,IF(D235&lt;(SUM(AJ235:AM235)+ ('LED Curve'!$D$14*(V235/$W$6)^3+'LED Curve'!$D$15*(V235/$W$6)^2+'LED Curve'!$D$16*(V235/$W$6)^1+'LED Curve'!$D$17)*$AC$6+((R$5-1)*Design!C$18)),0,         ('LED Curve'!$D$14*(V235/$W$6)^3+'LED Curve'!$D$15*(V235/$W$6)^2+'LED Curve'!$D$16*(V235/$W$6)^1+'LED Curve'!$D$17)*$AC$6))</f>
        <v>0</v>
      </c>
      <c r="AO235" s="57">
        <f>IF(AN235=0,0,IF(D235&lt;(SUM(AJ235:AN235)+('LED Curve'!$D$14*(V235/$Z$2)^3+'LED Curve'!$D$15*(V235/$Z$2)^2+'LED Curve'!$D$16*(V235/$Z$2)^1+'LED Curve'!$D$17)*$AE$2+((R$5-1)*Design!C$18)),0,         ('LED Curve'!$D$14*(V235/$Z$2)^3+'LED Curve'!$D$15*(V235/$Z$2)^2+'LED Curve'!$D$16*(V235/$Z$2)^1+'LED Curve'!$D$17)*$AE$2))</f>
        <v>0</v>
      </c>
      <c r="AP235" s="57">
        <f>IF(AO235=0,0,IF(D235&lt;(SUM(AJ235:AO235)+('LED Curve'!$D$14*(V235/$Z$3)^3+'LED Curve'!$D$15*(V235/$Z$3)^2+'LED Curve'!$D$16*(V235/$Z$3)^1+'LED Curve'!$D$17)*$AE$3+((R$5-1)*Design!C$18)),0,         ('LED Curve'!$D$14*(V235/$Z$3)^3+'LED Curve'!$D$15*(V235/$Z$3)^2+'LED Curve'!$D$16*(V235/$Z$3)^1+'LED Curve'!$D$17)*$AE$3))</f>
        <v>0</v>
      </c>
      <c r="AQ235" s="57">
        <f>IF(AP235=0,0,IF(D235&lt;(SUM(AJ235:AP235)+('LED Curve'!$D$14*(V235/$Z$4)^3+'LED Curve'!$D$15*(V235/$Z$4)^2+'LED Curve'!$D$16*(V235/$Z$4)^1+'LED Curve'!$D$17)*$AE$4+((R$5-1)*Design!C$18)),0,         ('LED Curve'!$D$14*(V235/$Z$4)^3+'LED Curve'!$D$15*(V235/$Z$4)^2+'LED Curve'!$D$16*(V235/$Z$4)^1+'LED Curve'!$D$17)*$AE$4))</f>
        <v>0</v>
      </c>
      <c r="AR235" s="57">
        <f>IF(AQ235=0,0,IF(D235&lt;(SUM(AJ235:AQ235)+('LED Curve'!$D$14*(V235/$Z$5)^3+'LED Curve'!$D$15*(V235/$Z$5)^2+'LED Curve'!$D$16*(V235/$Z$5)^1+'LED Curve'!$D$17)*$AE$5+((R$5-1)*Design!C$18)),0,         ('LED Curve'!$D$14*(V235/$Z$5)^3+'LED Curve'!$D$15*(V235/$Z$5)^2+'LED Curve'!$D$16*(V235/$Z$5)^1+'LED Curve'!$D$17)*$AE$5))</f>
        <v>0</v>
      </c>
      <c r="AS235" s="57">
        <f>IF(AR235=0,0,IF(D235&lt;(SUM(AJ235:AR235)+('LED Curve'!$D$14*(V235/$Z$6)^3+'LED Curve'!$D$15*(V235/$Z$6)^2+'LED Curve'!$D$16*(V235/$Z$6)^1+'LED Curve'!$D$17)*$AE$6+((R$5-1)*Design!C$18)),0,         ('LED Curve'!$D$14*(V235/$Z$6)^3+'LED Curve'!$D$15*(V235/$Z$6)^2+'LED Curve'!$D$16*(V235/$Z$6)^1+'LED Curve'!$D$17)*$AE$6))</f>
        <v>0</v>
      </c>
      <c r="AU235" s="59">
        <f>IF(E235&lt;('LED Curve'!$D$14*(W235/$W$2)^3+'LED Curve'!$D$15*(W235/$W$2)^2+'LED Curve'!$D$16*(W235/$W$2)^1+'LED Curve'!$D$17)*$AC$2+((R$5-1)*Design!C$18),0,         ('LED Curve'!$D$14*(W235/$W$2)^3+'LED Curve'!$D$15*(W235/$W$2)^2+'LED Curve'!$D$16*(W235/$W$2)^1+'LED Curve'!$D$17)*$AC$2)</f>
        <v>23.833058125475009</v>
      </c>
      <c r="AV235" s="59">
        <f>IF(AU235=0,0,IF(E235&lt;AU235+('LED Curve'!$D$14*(W235/$W$3)^3+'LED Curve'!$D$15*(W235/$W$3)^2+'LED Curve'!$D$16*(W235/$W$3)^1+'LED Curve'!$D$17)*$AC$3+((R$5-2)*Design!C$18),0,         ('LED Curve'!$D$14*(W235/$W$3)^3+'LED Curve'!$D$15*(W235/$W$3)^2+'LED Curve'!$D$16*(W235/$W$3)^1+'LED Curve'!$D$17)*$AC$3))</f>
        <v>0</v>
      </c>
      <c r="AW235" s="59">
        <f>IF(AV235=0,0,IF(E235&lt;(SUM(AU235:AV235)+('LED Curve'!$D$14*(W235/$W$4)^3+'LED Curve'!$D$15*(W235/$W$4)^2+'LED Curve'!$D$16*(W235/$W$4)^1+'LED Curve'!$D$17)*$AC$4+((R$5-3)*Design!C$18)),0,         ('LED Curve'!$D$14*(W235/$W$4)^3+'LED Curve'!$D$15*(W235/$W$4)^2+'LED Curve'!$D$16*(W235/$W$4)^1+'LED Curve'!$D$17)*$AC$4))</f>
        <v>0</v>
      </c>
      <c r="AX235" s="59">
        <f>IF(AW235=0,0,IF(E235&lt;(SUM(AU235:AW235)+('LED Curve'!$D$14*(W235/$W$5)^3+'LED Curve'!$D$15*(W235/$W$5)^2+'LED Curve'!$D$16*(W235/$W$5)^1+'LED Curve'!$D$17)*$AC$5+((R$5-4)*Design!C$18)),0,         ('LED Curve'!$D$14*(W235/$W$5)^3+'LED Curve'!$D$15*(W235/$W$5)^2+'LED Curve'!$D$16*(W235/$W$5)^1+'LED Curve'!$D$17)*$AC$5))</f>
        <v>0</v>
      </c>
      <c r="AY235" s="59">
        <f>IF(AX235=0,0,IF(E235&lt;(SUM(AU235:AX235)+ ('LED Curve'!$D$14*(W235/$W$6)^3+'LED Curve'!$D$15*(W235/$W$6)^2+'LED Curve'!$D$16*(W235/$W$6)^1+'LED Curve'!$D$17)*$AC$6+((R$5-5)*Design!C$18)),0,         ('LED Curve'!$D$14*(W235/$W$6)^3+'LED Curve'!$D$15*(W235/$W$6)^2+'LED Curve'!$D$16*(W235/$W$6)^1+'LED Curve'!$D$17)*$AC$6))</f>
        <v>0</v>
      </c>
      <c r="AZ235" s="59">
        <f>IF(AY235=0,0,IF(E235&lt;(SUM(AU235:AY235)+('LED Curve'!$D$14*(W235/$Z$2)^3+'LED Curve'!$D$15*(W235/$Z$2)^2+'LED Curve'!$D$16*(W235/$Z$2)^1+'LED Curve'!$D$17)*$AE$2+((R$5-6)*Design!C$18)),0,         ('LED Curve'!$D$14*(W235/$Z$2)^3+'LED Curve'!$D$15*(W235/$Z$2)^2+'LED Curve'!$D$16*(W235/$Z$2)^1+'LED Curve'!$D$17)*$AE$2))</f>
        <v>0</v>
      </c>
      <c r="BA235" s="59">
        <f>IF(AZ235=0,0,IF(E235&lt;(SUM(AU235:AZ235)+('LED Curve'!$D$14*(W235/$Z$3)^3+'LED Curve'!$D$15*(W235/$Z$3)^2+'LED Curve'!$D$16*(W235/$Z$3)^1+'LED Curve'!$D$17)*$AE$3+((R$5-7)*Design!C$18)),0,         ('LED Curve'!$D$14*(W235/$Z$3)^3+'LED Curve'!$D$15*(W235/$Z$3)^2+'LED Curve'!$D$16*(W235/$Z$3)^1+'LED Curve'!$D$17)*$AE$3))</f>
        <v>0</v>
      </c>
      <c r="BB235" s="59">
        <f>IF(BA235=0,0,IF(E235&lt;(SUM(AU235:BA235)+('LED Curve'!$D$14*(W235/$Z$4)^3+'LED Curve'!$D$15*(W235/$Z$4)^2+'LED Curve'!$D$16*(W235/$Z$4)^1+'LED Curve'!$D$17)*$AE$4+((R$5-8)*Design!C$18)),0,         ('LED Curve'!$D$14*(W235/$Z$4)^3+'LED Curve'!$D$15*(W235/$Z$4)^2+'LED Curve'!$D$16*(W235/$Z$4)^1+'LED Curve'!$D$17)*$AE$4))</f>
        <v>0</v>
      </c>
      <c r="BC235" s="59">
        <f>IF(BB235=0,0,IF(E235&lt;(SUM(AU235:BB235)+('LED Curve'!$D$14*(W235/$Z$5)^3+'LED Curve'!$D$15*(W235/$Z$5)^2+'LED Curve'!$D$16*(W235/$Z$5)^1+'LED Curve'!$D$17)*$AE$5+((R$5-9)*Design!C$18)),0,         ('LED Curve'!$D$14*(W235/$Z$5)^3+'LED Curve'!$D$15*(W235/$Z$5)^2+'LED Curve'!$D$16*(W235/$Z$5)^1+'LED Curve'!$D$17)*$AE$5))</f>
        <v>0</v>
      </c>
      <c r="BD235" s="59">
        <f>IF(BC235=0,0,IF(E235&lt;(SUM(AU235:BC235)+('LED Curve'!$D$14*(W235/$Z$6)^3+'LED Curve'!$D$15*(W235/$Z$6)^2+'LED Curve'!$D$16*(W235/$Z$6)^1+'LED Curve'!$D$17)*$AE$6+((R$5-10)*Design!C$18)),0,         ('LED Curve'!$D$14*(W235/$Z$6)^3+'LED Curve'!$D$15*(W235/$Z$6)^2+'LED Curve'!$D$16*(W235/$Z$6)^1+'LED Curve'!$D$17)*$AE$6))</f>
        <v>0</v>
      </c>
      <c r="BE235">
        <f t="shared" si="382"/>
        <v>23.833058125475009</v>
      </c>
      <c r="BF235" s="64">
        <f t="shared" si="348"/>
        <v>102.43855726410189</v>
      </c>
      <c r="BG235" s="64">
        <f t="shared" si="349"/>
        <v>0</v>
      </c>
      <c r="BH235" s="64">
        <f t="shared" si="350"/>
        <v>0</v>
      </c>
      <c r="BI235" s="64">
        <f t="shared" si="351"/>
        <v>0</v>
      </c>
      <c r="BJ235" s="64">
        <f t="shared" si="352"/>
        <v>0</v>
      </c>
      <c r="BK235" s="64">
        <f t="shared" si="353"/>
        <v>0</v>
      </c>
      <c r="BL235" s="64">
        <f t="shared" si="354"/>
        <v>0</v>
      </c>
      <c r="BM235" s="64">
        <f t="shared" si="355"/>
        <v>0</v>
      </c>
      <c r="BN235" s="64">
        <f t="shared" si="356"/>
        <v>0</v>
      </c>
      <c r="BO235" s="64">
        <f t="shared" si="357"/>
        <v>0</v>
      </c>
      <c r="BQ235" s="67">
        <f t="shared" si="358"/>
        <v>92.32267556735836</v>
      </c>
      <c r="BR235" s="67">
        <f t="shared" si="359"/>
        <v>0</v>
      </c>
      <c r="BS235" s="67">
        <f t="shared" si="360"/>
        <v>0</v>
      </c>
      <c r="BT235" s="67">
        <f t="shared" si="361"/>
        <v>0</v>
      </c>
      <c r="BU235" s="67">
        <f t="shared" si="362"/>
        <v>0</v>
      </c>
      <c r="BV235" s="67">
        <f t="shared" si="363"/>
        <v>0</v>
      </c>
      <c r="BW235" s="67">
        <f t="shared" si="364"/>
        <v>0</v>
      </c>
      <c r="BX235" s="67">
        <f t="shared" si="365"/>
        <v>0</v>
      </c>
      <c r="BY235" s="67">
        <f t="shared" si="366"/>
        <v>0</v>
      </c>
      <c r="BZ235" s="67">
        <f t="shared" si="367"/>
        <v>0</v>
      </c>
      <c r="CB235" s="70">
        <f t="shared" si="368"/>
        <v>82.93428560927002</v>
      </c>
      <c r="CC235" s="70">
        <f t="shared" si="369"/>
        <v>0</v>
      </c>
      <c r="CD235" s="70">
        <f t="shared" si="370"/>
        <v>0</v>
      </c>
      <c r="CE235" s="70">
        <f t="shared" si="371"/>
        <v>0</v>
      </c>
      <c r="CF235" s="70">
        <f t="shared" si="372"/>
        <v>0</v>
      </c>
      <c r="CG235" s="70">
        <f t="shared" si="373"/>
        <v>0</v>
      </c>
      <c r="CH235" s="70">
        <f t="shared" si="374"/>
        <v>0</v>
      </c>
      <c r="CI235" s="70">
        <f t="shared" si="375"/>
        <v>0</v>
      </c>
      <c r="CJ235" s="70">
        <f t="shared" si="376"/>
        <v>0</v>
      </c>
      <c r="CK235" s="70">
        <f t="shared" si="377"/>
        <v>0</v>
      </c>
      <c r="CL235">
        <f t="shared" si="383"/>
        <v>82.93428560927002</v>
      </c>
      <c r="CM235" s="64">
        <f t="shared" si="384"/>
        <v>102.43855726410189</v>
      </c>
      <c r="CN235" s="64">
        <f t="shared" si="385"/>
        <v>0</v>
      </c>
      <c r="CO235" s="64">
        <f t="shared" si="386"/>
        <v>0</v>
      </c>
      <c r="CP235" s="64">
        <f t="shared" si="387"/>
        <v>0</v>
      </c>
      <c r="CQ235" s="64">
        <f t="shared" si="388"/>
        <v>0</v>
      </c>
      <c r="CR235" s="64">
        <f t="shared" si="389"/>
        <v>0</v>
      </c>
      <c r="CS235" s="64">
        <f t="shared" si="390"/>
        <v>0</v>
      </c>
      <c r="CT235" s="64">
        <f t="shared" si="391"/>
        <v>0</v>
      </c>
      <c r="CU235" s="64">
        <f t="shared" si="392"/>
        <v>0</v>
      </c>
      <c r="CV235" s="64">
        <f t="shared" si="393"/>
        <v>0</v>
      </c>
      <c r="CX235" s="103">
        <f t="shared" si="394"/>
        <v>92.32267556735836</v>
      </c>
      <c r="CY235" s="103">
        <f t="shared" si="395"/>
        <v>0</v>
      </c>
      <c r="CZ235" s="103">
        <f t="shared" si="396"/>
        <v>0</v>
      </c>
      <c r="DA235" s="103">
        <f t="shared" si="397"/>
        <v>0</v>
      </c>
      <c r="DB235" s="103">
        <f t="shared" si="398"/>
        <v>0</v>
      </c>
      <c r="DC235" s="103">
        <f t="shared" si="399"/>
        <v>0</v>
      </c>
      <c r="DD235" s="103">
        <f t="shared" si="400"/>
        <v>0</v>
      </c>
      <c r="DE235" s="103">
        <f t="shared" si="401"/>
        <v>0</v>
      </c>
      <c r="DF235" s="103">
        <f t="shared" si="402"/>
        <v>0</v>
      </c>
      <c r="DG235" s="103">
        <f t="shared" si="403"/>
        <v>0</v>
      </c>
      <c r="DI235" s="70">
        <f t="shared" si="404"/>
        <v>82.93428560927002</v>
      </c>
      <c r="DJ235" s="70">
        <f t="shared" si="405"/>
        <v>0</v>
      </c>
      <c r="DK235" s="70">
        <f t="shared" si="406"/>
        <v>0</v>
      </c>
      <c r="DL235" s="70">
        <f t="shared" si="407"/>
        <v>0</v>
      </c>
      <c r="DM235" s="70">
        <f t="shared" si="408"/>
        <v>0</v>
      </c>
      <c r="DN235" s="70">
        <f t="shared" si="409"/>
        <v>0</v>
      </c>
      <c r="DO235" s="70">
        <f t="shared" si="410"/>
        <v>0</v>
      </c>
      <c r="DP235" s="70">
        <f t="shared" si="411"/>
        <v>0</v>
      </c>
      <c r="DQ235" s="70">
        <f t="shared" si="412"/>
        <v>0</v>
      </c>
      <c r="DR235" s="70">
        <f t="shared" si="413"/>
        <v>0</v>
      </c>
      <c r="DT235">
        <f t="shared" si="414"/>
        <v>5.8440355709912204</v>
      </c>
      <c r="DU235">
        <f t="shared" si="415"/>
        <v>5.8665088908597323</v>
      </c>
      <c r="DV235">
        <f t="shared" si="416"/>
        <v>5.8085419762465333</v>
      </c>
      <c r="DX235">
        <f t="shared" si="417"/>
        <v>1.902583169704313</v>
      </c>
      <c r="DY235">
        <f t="shared" si="418"/>
        <v>1.9112030144301235</v>
      </c>
      <c r="DZ235">
        <f t="shared" si="419"/>
        <v>1.9230841811297841</v>
      </c>
      <c r="EB235">
        <f t="shared" si="420"/>
        <v>2.4933215005780158</v>
      </c>
      <c r="EC235">
        <f t="shared" si="421"/>
        <v>0</v>
      </c>
      <c r="ED235">
        <f t="shared" si="422"/>
        <v>0</v>
      </c>
      <c r="EE235">
        <f t="shared" si="423"/>
        <v>0</v>
      </c>
      <c r="EF235">
        <f t="shared" si="424"/>
        <v>0</v>
      </c>
      <c r="EG235">
        <f t="shared" si="425"/>
        <v>0</v>
      </c>
      <c r="EH235">
        <f t="shared" si="426"/>
        <v>0</v>
      </c>
      <c r="EI235">
        <f t="shared" si="427"/>
        <v>0</v>
      </c>
      <c r="EJ235">
        <f t="shared" si="428"/>
        <v>0</v>
      </c>
      <c r="EK235">
        <f t="shared" si="429"/>
        <v>0</v>
      </c>
      <c r="EM235">
        <f t="shared" si="430"/>
        <v>2.2229302065049481</v>
      </c>
      <c r="EN235">
        <f t="shared" si="431"/>
        <v>0</v>
      </c>
      <c r="EO235">
        <f t="shared" si="432"/>
        <v>0</v>
      </c>
      <c r="EP235">
        <f t="shared" si="433"/>
        <v>0</v>
      </c>
      <c r="EQ235">
        <f t="shared" si="434"/>
        <v>0</v>
      </c>
      <c r="ER235">
        <f t="shared" si="435"/>
        <v>0</v>
      </c>
      <c r="ES235">
        <f t="shared" si="436"/>
        <v>0</v>
      </c>
      <c r="ET235">
        <f t="shared" si="437"/>
        <v>0</v>
      </c>
      <c r="EU235">
        <f t="shared" si="438"/>
        <v>0</v>
      </c>
      <c r="EV235">
        <f t="shared" si="439"/>
        <v>0</v>
      </c>
      <c r="EX235">
        <f t="shared" si="440"/>
        <v>1.9765776495204781</v>
      </c>
      <c r="EY235">
        <f t="shared" si="441"/>
        <v>0</v>
      </c>
      <c r="EZ235">
        <f t="shared" si="442"/>
        <v>0</v>
      </c>
      <c r="FA235">
        <f t="shared" si="443"/>
        <v>0</v>
      </c>
      <c r="FB235">
        <f t="shared" si="444"/>
        <v>0</v>
      </c>
      <c r="FC235">
        <f t="shared" si="445"/>
        <v>0</v>
      </c>
      <c r="FD235">
        <f t="shared" si="446"/>
        <v>0</v>
      </c>
      <c r="FE235">
        <f t="shared" si="447"/>
        <v>0</v>
      </c>
      <c r="FF235">
        <f t="shared" si="448"/>
        <v>0</v>
      </c>
      <c r="FG235">
        <f t="shared" si="449"/>
        <v>0</v>
      </c>
      <c r="FJ235">
        <f>IF($W$2=0,0,IF(BF235&lt;=0,0,('LED Curve'!$D$19*(BF235/$W$2)^3+'LED Curve'!$D$20*(BF235/$W$2)^2+'LED Curve'!$D$21*(BF235/$W$2)^1+'LED Curve'!$D$22)*$AC$2*$W$2))</f>
        <v>411.1981762131644</v>
      </c>
      <c r="FK235">
        <f>IF($W$3=0,0,IF(BG235&lt;=0,0,('LED Curve'!$D$19*(BG235/$W$3)^3+'LED Curve'!$D$20*(BG235/$W$3)^2+'LED Curve'!$D$21*(BG235/$W$3)^1+'LED Curve'!$D$22)*$AC$3*$W$3))</f>
        <v>0</v>
      </c>
      <c r="FL235">
        <f>IF($W$4=0,0,IF(BH235&lt;=0,0,('LED Curve'!$D$19*(BH235/$W$4)^3+'LED Curve'!$D$20*(BH235/$W$4)^2+'LED Curve'!$D$21*(BH235/$W$4)^1+'LED Curve'!$D$22)*$AC$4*$W$4))</f>
        <v>0</v>
      </c>
      <c r="FM235">
        <f>IF($W$5=0,0,IF(BI235&lt;=0,0,('LED Curve'!$D$19*(BI235/$W$5)^3+'LED Curve'!$D$20*(BI235/$W$5)^2+'LED Curve'!$D$21*(BI235/$W$5)^1+'LED Curve'!$D$22)*$AC$5*$W$5))</f>
        <v>0</v>
      </c>
      <c r="FN235">
        <f>IF($W$6=0,0,IF(BJ235&lt;=0,0,('LED Curve'!$D$19*(BJ235/$W$6)^3+'LED Curve'!$D$20*(BJ235/$W$6)^2+'LED Curve'!$D$21*(BJ235/$W$6)^1+'LED Curve'!$D$22)*$AC$6*$W$6))</f>
        <v>0</v>
      </c>
      <c r="FO235">
        <f>IF($Z$2=0,0,IF(BK235&lt;=0,0,('LED Curve'!$D$19*(BK235/$Z$2)^3+'LED Curve'!$D$20*(BK235/$Z$2)^2+'LED Curve'!$D$21*(BK235/$Z$2)^1+'LED Curve'!$D$22)*$AE$2*$Z$2))</f>
        <v>0</v>
      </c>
      <c r="FP235">
        <f>IF($Z$3=0,0,IF(BL235&lt;=0,0,('LED Curve'!$D$19*(BL235/$Z$3)^3+'LED Curve'!$D$20*(BL235/$Z$3)^2+'LED Curve'!$D$21*(BL235/$Z$3)^1+'LED Curve'!$D$22)*$AE$3*$Z$3))</f>
        <v>0</v>
      </c>
      <c r="FQ235">
        <f>IF($Z$4=0,0,IF(BM235&lt;=0,0,('LED Curve'!$D$19*(BM235/$Z$4)^3+'LED Curve'!$D$20*(BM235/$Z$4)^2+'LED Curve'!$D$21*(BM235/$Z$4)^1+'LED Curve'!$D$22)*$AE$4*$Z$4))</f>
        <v>0</v>
      </c>
      <c r="FR235">
        <f>IF($Z$5=0,0,IF(BN235&lt;=0,0,('LED Curve'!$D$19*(BN235/$Z$5)^3+'LED Curve'!$D$20*(BN235/$Z$5)^2+'LED Curve'!$D$21*(BN235/$Z$5)^1+'LED Curve'!$D$22)*$AE$5*$Z$5))</f>
        <v>0</v>
      </c>
      <c r="FS235">
        <f>IF($Z$6=0,0,IF(BO235&lt;=0,0,('LED Curve'!$D$19*(BO235/$Z$6)^3+'LED Curve'!$D$20*(BO235/$Z$6)^2+'LED Curve'!$D$21*(BO235/$Z$6)^1+'LED Curve'!$D$22)*$AE$6*$Z$6))</f>
        <v>0</v>
      </c>
      <c r="FU235">
        <f>IF($W$2=0,0,IF(BQ235&lt;=0,0,('LED Curve'!$D$19*(BQ235/$W$2)^3+'LED Curve'!$D$20*(BQ235/$W$2)^2+'LED Curve'!$D$21*(BQ235/$W$2)^1+'LED Curve'!$D$22)*$AC$2*$W$2))</f>
        <v>373.5531898437834</v>
      </c>
      <c r="FV235">
        <f>IF($W$3=0,0,IF(BR235&lt;=0,0,('LED Curve'!$D$19*(BR235/$W$3)^3+'LED Curve'!$D$20*(BR235/$W$3)^2+'LED Curve'!$D$21*(BR235/$W$3)^1+'LED Curve'!$D$22)*$AC$3*$W$3))</f>
        <v>0</v>
      </c>
      <c r="FW235">
        <f>IF($W$4=0,0,IF(BS235&lt;=0,0,('LED Curve'!$D$19*(BS235/$W$4)^3+'LED Curve'!$D$20*(BS235/$W$4)^2+'LED Curve'!$D$21*(BS235/$W$4)^1+'LED Curve'!$D$22)*$AC$4*$W$4))</f>
        <v>0</v>
      </c>
      <c r="FX235">
        <f>IF($W$5=0,0,IF(BT235&lt;=0,0,('LED Curve'!$D$19*(BT235/$W$5)^3+'LED Curve'!$D$20*(BT235/$W$5)^2+'LED Curve'!$D$21*(BT235/$W$5)^1+'LED Curve'!$D$22)*$AC$5*$W$5))</f>
        <v>0</v>
      </c>
      <c r="FY235">
        <f>IF($W$6=0,0,IF(BU235&lt;=0,0,('LED Curve'!$D$19*(BU235/$W$6)^3+'LED Curve'!$D$20*(BU235/$W$6)^2+'LED Curve'!$D$21*(BU235/$W$6)^1+'LED Curve'!$D$22)*$AC$6*$W$6))</f>
        <v>0</v>
      </c>
      <c r="FZ235">
        <f>IF($Z$2=0,0,IF(BV235&lt;=0,0,('LED Curve'!$D$19*(BV235/$Z$2)^3+'LED Curve'!$D$20*(BV235/$Z$2)^2+'LED Curve'!$D$21*(BV235/$Z$2)^1+'LED Curve'!$D$22)*$AE$2*$Z$2))</f>
        <v>0</v>
      </c>
      <c r="GA235">
        <f>IF($Z$3=0,0,IF(BW235&lt;=0,0,('LED Curve'!$D$19*(BW235/$Z$3)^3+'LED Curve'!$D$20*(BW235/$Z$3)^2+'LED Curve'!$D$21*(BW235/$Z$3)^1+'LED Curve'!$D$22)*$AE$3*$Z$3))</f>
        <v>0</v>
      </c>
      <c r="GB235">
        <f>IF($Z$4=0,0,IF(BX235&lt;=0,0,('LED Curve'!$D$19*(BX235/$Z$4)^3+'LED Curve'!$D$20*(BX235/$Z$4)^2+'LED Curve'!$D$21*(BX235/$Z$4)^1+'LED Curve'!$D$22)*$AE$4*$Z$4))</f>
        <v>0</v>
      </c>
      <c r="GC235">
        <f>IF($Z$5=0,0,IF(BY235&lt;=0,0,('LED Curve'!$D$19*(BY235/$Z$5)^3+'LED Curve'!$D$20*(BY235/$Z$5)^2+'LED Curve'!$D$21*(BY235/$Z$5)^1+'LED Curve'!$D$22)*$AE$5*$Z$5))</f>
        <v>0</v>
      </c>
      <c r="GD235">
        <f>IF($Z$6=0,0,IF(BZ235&lt;=0,0,('LED Curve'!$D$19*(BZ235/$Z$6)^3+'LED Curve'!$D$20*(BZ235/$Z$6)^2+'LED Curve'!$D$21*(BZ235/$Z$6)^1+'LED Curve'!$D$22)*$AE$6*$Z$6))</f>
        <v>0</v>
      </c>
      <c r="GF235">
        <f>IF($W$2=0,0,IF(CB235&lt;=0,0,('LED Curve'!$D$19*(CB235/$W$2)^3+'LED Curve'!$D$20*(CB235/$W$2)^2+'LED Curve'!$D$21*(CB235/$W$2)^1+'LED Curve'!$D$22)*$AC$2*$W$2))</f>
        <v>337.89675493518143</v>
      </c>
      <c r="GG235">
        <f>IF($W$3=0,0,IF(CC235&lt;=0,0,('LED Curve'!$D$19*(CC235/$W$3)^3+'LED Curve'!$D$20*(CC235/$W$3)^2+'LED Curve'!$D$21*(CC235/$W$3)^1+'LED Curve'!$D$22)*$AC$3*$W$3))</f>
        <v>0</v>
      </c>
      <c r="GH235">
        <f>IF($W$4=0,0,IF(CD235&lt;=0,0,('LED Curve'!$D$19*(CD235/$W$4)^3+'LED Curve'!$D$20*(CD235/$W$4)^2+'LED Curve'!$D$21*(CD235/$W$4)^1+'LED Curve'!$D$22)*$AC$4*$W$4))</f>
        <v>0</v>
      </c>
      <c r="GI235">
        <f>IF($W$5=0,0,IF(CE235&lt;=0,0,('LED Curve'!$D$19*(CE235/$W$5)^3+'LED Curve'!$D$20*(CE235/$W$5)^2+'LED Curve'!$D$21*(CE235/$W$5)^1+'LED Curve'!$D$22)*$AC$5*$W$5))</f>
        <v>0</v>
      </c>
      <c r="GJ235">
        <f>IF($W$6=0,0,IF(CF235&lt;=0,0,('LED Curve'!$D$19*(CF235/$W$6)^3+'LED Curve'!$D$20*(CF235/$W$6)^2+'LED Curve'!$D$21*(CF235/$W$6)^1+'LED Curve'!$D$22)*$AC$6*$W$6))</f>
        <v>0</v>
      </c>
      <c r="GK235">
        <f>IF($Z$2=0,0,IF(CG235&lt;=0,0,('LED Curve'!$D$19*(CG235/$Z$2)^3+'LED Curve'!$D$20*(CG235/$Z$2)^2+'LED Curve'!$D$21*(CG235/$Z$2)^1+'LED Curve'!$D$22)*$AE$2*$Z$2))</f>
        <v>0</v>
      </c>
      <c r="GL235">
        <f>IF($Z$3=0,0,IF(CH235&lt;=0,0,('LED Curve'!$D$19*(CH235/$Z$3)^3+'LED Curve'!$D$20*(CH235/$Z$3)^2+'LED Curve'!$D$21*(CH235/$Z$3)^1+'LED Curve'!$D$22)*$AE$3*$Z$3))</f>
        <v>0</v>
      </c>
      <c r="GM235">
        <f>IF($Z$4=0,0,IF(CI235&lt;=0,0,('LED Curve'!$D$19*(CI235/$Z$4)^3+'LED Curve'!$D$20*(CI235/$Z$4)^2+'LED Curve'!$D$21*(CI235/$Z$4)^1+'LED Curve'!$D$22)*$AE$4*$Z$4))</f>
        <v>0</v>
      </c>
      <c r="GN235">
        <f>IF($Z$5=0,0,IF(CJ235&lt;=0,0,('LED Curve'!$D$19*(CJ235/$Z$5)^3+'LED Curve'!$D$20*(CJ235/$Z$5)^2+'LED Curve'!$D$21*(CJ235/$Z$5)^1+'LED Curve'!$D$22)*$AE$5*$Z$5))</f>
        <v>0</v>
      </c>
      <c r="GO235">
        <f>IF($Z$6=0,0,IF(CK235&lt;=0,0,('LED Curve'!$D$19*(CK235/$Z$6)^3+'LED Curve'!$D$20*(CK235/$Z$6)^2+'LED Curve'!$D$21*(CK235/$Z$6)^1+'LED Curve'!$D$22)*$AE$6*$Z$6))</f>
        <v>0</v>
      </c>
      <c r="GQ235">
        <f t="shared" si="450"/>
        <v>411.1981762131644</v>
      </c>
      <c r="GR235">
        <f t="shared" si="378"/>
        <v>0</v>
      </c>
      <c r="GS235">
        <f t="shared" si="451"/>
        <v>373.5531898437834</v>
      </c>
      <c r="GT235">
        <f t="shared" si="379"/>
        <v>0</v>
      </c>
      <c r="GU235">
        <f t="shared" si="452"/>
        <v>337.89675493518143</v>
      </c>
      <c r="GV235">
        <f t="shared" si="380"/>
        <v>0</v>
      </c>
    </row>
    <row r="236" spans="1:204" ht="16.899999999999999">
      <c r="A236">
        <v>225</v>
      </c>
      <c r="B236">
        <f t="shared" si="341"/>
        <v>7.32421875E-3</v>
      </c>
      <c r="C236" s="50">
        <f t="shared" si="342"/>
        <v>55.313155655933073</v>
      </c>
      <c r="D236" s="50">
        <f t="shared" si="343"/>
        <v>61.61461739548119</v>
      </c>
      <c r="E236" s="50">
        <f t="shared" si="344"/>
        <v>67.916079135029293</v>
      </c>
      <c r="G236" s="52">
        <f t="shared" si="345"/>
        <v>0.87798659771322329</v>
      </c>
      <c r="H236" s="52">
        <f t="shared" si="346"/>
        <v>0.97800979992827275</v>
      </c>
      <c r="I236" s="52">
        <f t="shared" si="347"/>
        <v>1.078033002143322</v>
      </c>
      <c r="J236" s="52">
        <f>IF(C236&lt;Calculation!D$19,0,G236)</f>
        <v>0.87798659771322329</v>
      </c>
      <c r="K236" s="52">
        <f>IF(D236&lt;Calculation!D$19,0,H236)</f>
        <v>0.97800979992827275</v>
      </c>
      <c r="L236" s="52">
        <f>IF(E236&lt;Calculation!D$19,0,I236)</f>
        <v>1.078033002143322</v>
      </c>
      <c r="M236" s="52">
        <f>IF(IF(C236&lt;Calculation!D$19,0,C236*(R$3/(R$2+R$3)))&gt;0,$H$2*SIN(2*PI()*$E$2*B236)+$H$5,0)</f>
        <v>0.89439109220459601</v>
      </c>
      <c r="N236" s="52">
        <f>IF(IF(D236&lt;Calculation!D$19,0,D236*(R$3/(R$2+R$3)))&gt;0,$J$2*SIN(2*PI()*$E$2*B236)+$J$5,0)</f>
        <v>0.80028638769253524</v>
      </c>
      <c r="O236" s="52">
        <f>IF(IF(E236&lt;Calculation!D$19,0,E236*(R$3/(R$2+R$3)))&gt;0,$L$2*SIN(2*PI()*$E$2*B236)+$L$5,0)</f>
        <v>0.71272910882837115</v>
      </c>
      <c r="Q236" s="55">
        <f>(M236/Design!C$43)*10^3</f>
        <v>99.376788022732896</v>
      </c>
      <c r="R236" s="55">
        <f>(N236/Design!C$43)*10^3</f>
        <v>88.920709743615035</v>
      </c>
      <c r="S236" s="55">
        <f>(O236/Design!C$43)*10^3</f>
        <v>79.192123203152349</v>
      </c>
      <c r="U236" s="55">
        <f>(($H$2*SIN(2*PI()*$E$2*B236)+$H$5)/Design!C$43)*10^3</f>
        <v>99.376788022732896</v>
      </c>
      <c r="V236" s="55">
        <f>(($J$2*SIN(2*PI()*$E$2*B236)+$J$5)/Design!C$43)*10^3</f>
        <v>88.920709743615035</v>
      </c>
      <c r="W236" s="55">
        <f>(($L$2*SIN(2*PI()*$E$2*B236)+$L$5)/Design!C$43)*10^3</f>
        <v>79.192123203152349</v>
      </c>
      <c r="Y236" s="99">
        <f>IF(C236&lt;('LED Curve'!$D$14*(U236/$W$2)^3+'LED Curve'!$D$15*(U236/$W$2)^2+'LED Curve'!$D$16*(U236/$W$2)^1+'LED Curve'!$D$17)*$AC$2+((R$5-1)*Design!C$18),0,         ('LED Curve'!$D$14*(U236/$W$2)^3+'LED Curve'!$D$15*(U236/$W$2)^2+'LED Curve'!$D$16*(U236/$W$2)^1+'LED Curve'!$D$17)*$AC$2)</f>
        <v>24.260724798283647</v>
      </c>
      <c r="Z236" s="99">
        <f>IF(Y236=0,0,IF(C236&lt;Y236+('LED Curve'!$D$14*(U236/$W$3)^3+'LED Curve'!$D$15*(U236/$W$3)^2+'LED Curve'!$D$16*(U236/$W$3)^1+'LED Curve'!$D$17)*$AC$3+((R$5-2)*Design!C$18),0,         ('LED Curve'!$D$14*(U236/$W$3)^3+'LED Curve'!$D$15*(U236/$W$3)^2+'LED Curve'!$D$16*(U236/$W$3)^1+'LED Curve'!$D$17)*$AC$3))</f>
        <v>0</v>
      </c>
      <c r="AA236" s="99">
        <f>IF(Z236=0,0,IF(C236&lt;(SUM(Y236:Z236)+('LED Curve'!$D$14*(U236/$W$4)^3+'LED Curve'!$D$15*(U236/$W$4)^2+'LED Curve'!$D$16*(U236/$W$4)^1+'LED Curve'!$D$17)*$AC$4+((R$5-3)*Design!C$18)),0,         ('LED Curve'!$D$14*(U236/$W$4)^3+'LED Curve'!$D$15*(U236/$W$4)^2+'LED Curve'!$D$16*(U236/$W$4)^1+'LED Curve'!$D$17)*$AC$4))</f>
        <v>0</v>
      </c>
      <c r="AB236" s="99">
        <f>IF(AA236=0,0,IF(C236&lt;(SUM(Y236:AA236)+('LED Curve'!$D$14*(U236/$W$5)^3+'LED Curve'!$D$15*(U236/$W$5)^2+'LED Curve'!$D$16*(U236/$W$5)^1+'LED Curve'!$D$17)*$AC$5+((R$5-4)*Design!C$18)),0,         ('LED Curve'!$D$14*(U236/$W$5)^3+'LED Curve'!$D$15*(U236/$W$5)^2+'LED Curve'!$D$16*(U236/$W$5)^1+'LED Curve'!$D$17)*$AC$5))</f>
        <v>0</v>
      </c>
      <c r="AC236" s="99">
        <f>IF(AB236=0,0,IF(C236&lt;(SUM(Y236:AB236)+ ('LED Curve'!$D$14*(U236/$W$6)^3+'LED Curve'!$D$15*(U236/$W$6)^2+'LED Curve'!$D$16*(U236/$W$6)^1+'LED Curve'!$D$17)*$AC$6+((R$5-5)*Design!C$18)),0,         ('LED Curve'!$D$14*(U236/$W$6)^3+'LED Curve'!$D$15*(U236/$W$6)^2+'LED Curve'!$D$16*(U236/$W$6)^1+'LED Curve'!$D$17)*$AC$6))</f>
        <v>0</v>
      </c>
      <c r="AD236" s="99">
        <f>IF(AC236=0,0,IF(C236&lt;(SUM(Y236:AC236)+('LED Curve'!$D$14*(U236/$Z$2)^3+'LED Curve'!$D$15*(U236/$Z$2)^2+'LED Curve'!$D$16*(U236/$Z$2)^1+'LED Curve'!$D$17)*$AE$2+((R$5-6)*Design!C$18)),0,         ('LED Curve'!$D$14*(U236/$Z$2)^3+'LED Curve'!$D$15*(U236/$Z$2)^2+'LED Curve'!$D$16*(U236/$Z$2)^1+'LED Curve'!$D$17)*$AE$2))</f>
        <v>0</v>
      </c>
      <c r="AE236" s="99">
        <f>IF(AD236=0,0,IF(C236&lt;(SUM(Y236:AD236)+('LED Curve'!$D$14*(U236/$Z$3)^3+'LED Curve'!$D$15*(U236/$Z$3)^2+'LED Curve'!$D$16*(U236/$Z$3)^1+'LED Curve'!$D$17)*$AE$3+((R$5-7)*Design!C$18)),0,         ('LED Curve'!$D$14*(U236/$Z$3)^3+'LED Curve'!$D$15*(U236/$Z$3)^2+'LED Curve'!$D$16*(U236/$Z$3)^1+'LED Curve'!$D$17)*$AE$3))</f>
        <v>0</v>
      </c>
      <c r="AF236" s="99">
        <f>IF(AE236=0,0,IF(C236&lt;(SUM(Y236:AE236)+('LED Curve'!$D$14*(U236/$Z$4)^3+'LED Curve'!$D$15*(U236/$Z$4)^2+'LED Curve'!$D$16*(U236/$Z$4)^1+'LED Curve'!$D$17)*$AE$4+((R$5-8)*Design!C$18)),0,         ('LED Curve'!$D$14*(U236/$Z$4)^3+'LED Curve'!$D$15*(U236/$Z$4)^2+'LED Curve'!$D$16*(U236/$Z$4)^1+'LED Curve'!$D$17)*$AE$4))</f>
        <v>0</v>
      </c>
      <c r="AG236" s="99">
        <f>IF(AF236=0,0,IF(C236&lt;(SUM(Y236:AF236)+('LED Curve'!$D$14*(U236/$Z$5)^3+'LED Curve'!$D$15*(U236/$Z$5)^2+'LED Curve'!$D$16*(U236/$Z$5)^1+'LED Curve'!$D$17)*$AE$5+((R$5-9)*Design!C$18)),0,         ('LED Curve'!$D$14*(U236/$Z$5)^3+'LED Curve'!$D$15*(U236/$Z$5)^2+'LED Curve'!$D$16*(U236/$Z$5)^1+'LED Curve'!$D$17)*$AE$5))</f>
        <v>0</v>
      </c>
      <c r="AH236" s="99">
        <f>IF(AG236=0,0,IF(C236&lt;(SUM(Y236:AG236)+('LED Curve'!$D$14*(U236/$Z$6)^3+'LED Curve'!$D$15*(U236/$Z$6)^2+'LED Curve'!$D$16*(U236/$Z$6)^1+'LED Curve'!$D$17)*$AE$6+((R$5-10)*Design!C$18)),0,         ('LED Curve'!$D$14*(U236/$Z$6)^3+'LED Curve'!$D$15*(U236/$Z$6)^2+'LED Curve'!$D$16*(U236/$Z$6)^1+'LED Curve'!$D$17)*$AE$6))</f>
        <v>0</v>
      </c>
      <c r="AI236">
        <f t="shared" si="381"/>
        <v>24.260724798283647</v>
      </c>
      <c r="AJ236" s="57">
        <f>IF(D236&lt;('LED Curve'!$D$14*(V236/$W$2)^3+'LED Curve'!$D$15*(V236/$W$2)^2+'LED Curve'!$D$16*(V236/$W$2)^1+'LED Curve'!$D$17)*$AC$2+((R$5-1)*Design!C$18),0,         ('LED Curve'!$D$14*(V236/$W$2)^3+'LED Curve'!$D$15*(V236/$W$2)^2+'LED Curve'!$D$16*(V236/$W$2)^1+'LED Curve'!$D$17)*$AC$2)</f>
        <v>23.989264768075454</v>
      </c>
      <c r="AK236" s="57">
        <f>IF(AJ236=0,0,IF(D236&lt;AJ236+('LED Curve'!$D$14*(V236/$W$3)^3+'LED Curve'!$D$15*(V236/$W$3)^2+'LED Curve'!$D$16*(V236/$W$3)^1+'LED Curve'!$D$17)*$AC$3+((R$5-1)*Design!C$18),0,         ('LED Curve'!$D$14*(V236/$W$3)^3+'LED Curve'!$D$15*(V236/$W$3)^2+'LED Curve'!$D$16*(V236/$W$3)^1+'LED Curve'!$D$17)*$AC$3))</f>
        <v>0</v>
      </c>
      <c r="AL236" s="57">
        <f>IF(AK236=0,0,IF(D236&lt;(SUM(AJ236:AK236)+('LED Curve'!$D$14*(V236/$W$4)^3+'LED Curve'!$D$15*(V236/$W$4)^2+'LED Curve'!$D$16*(V236/$W$4)^1+'LED Curve'!$D$17)*$AC$4+((R$5-1)*Design!C$18)),0,         ('LED Curve'!$D$14*(V236/$W$4)^3+'LED Curve'!$D$15*(V236/$W$4)^2+'LED Curve'!$D$16*(V236/$W$4)^1+'LED Curve'!$D$17)*$AC$4))</f>
        <v>0</v>
      </c>
      <c r="AM236" s="57">
        <f>IF(AL236=0,0,IF(D236&lt;(SUM(AJ236:AL236)+('LED Curve'!$D$14*(V236/$W$5)^3+'LED Curve'!$D$15*(V236/$W$5)^2+'LED Curve'!$D$16*(V236/$W$5)^1+'LED Curve'!$D$17)*$AC$5+((R$5-1)*Design!C$18)),0,         ('LED Curve'!$D$14*(V236/$W$5)^3+'LED Curve'!$D$15*(V236/$W$5)^2+'LED Curve'!$D$16*(V236/$W$5)^1+'LED Curve'!$D$17)*$AC$5))</f>
        <v>0</v>
      </c>
      <c r="AN236" s="57">
        <f>IF(AM236=0,0,IF(D236&lt;(SUM(AJ236:AM236)+ ('LED Curve'!$D$14*(V236/$W$6)^3+'LED Curve'!$D$15*(V236/$W$6)^2+'LED Curve'!$D$16*(V236/$W$6)^1+'LED Curve'!$D$17)*$AC$6+((R$5-1)*Design!C$18)),0,         ('LED Curve'!$D$14*(V236/$W$6)^3+'LED Curve'!$D$15*(V236/$W$6)^2+'LED Curve'!$D$16*(V236/$W$6)^1+'LED Curve'!$D$17)*$AC$6))</f>
        <v>0</v>
      </c>
      <c r="AO236" s="57">
        <f>IF(AN236=0,0,IF(D236&lt;(SUM(AJ236:AN236)+('LED Curve'!$D$14*(V236/$Z$2)^3+'LED Curve'!$D$15*(V236/$Z$2)^2+'LED Curve'!$D$16*(V236/$Z$2)^1+'LED Curve'!$D$17)*$AE$2+((R$5-1)*Design!C$18)),0,         ('LED Curve'!$D$14*(V236/$Z$2)^3+'LED Curve'!$D$15*(V236/$Z$2)^2+'LED Curve'!$D$16*(V236/$Z$2)^1+'LED Curve'!$D$17)*$AE$2))</f>
        <v>0</v>
      </c>
      <c r="AP236" s="57">
        <f>IF(AO236=0,0,IF(D236&lt;(SUM(AJ236:AO236)+('LED Curve'!$D$14*(V236/$Z$3)^3+'LED Curve'!$D$15*(V236/$Z$3)^2+'LED Curve'!$D$16*(V236/$Z$3)^1+'LED Curve'!$D$17)*$AE$3+((R$5-1)*Design!C$18)),0,         ('LED Curve'!$D$14*(V236/$Z$3)^3+'LED Curve'!$D$15*(V236/$Z$3)^2+'LED Curve'!$D$16*(V236/$Z$3)^1+'LED Curve'!$D$17)*$AE$3))</f>
        <v>0</v>
      </c>
      <c r="AQ236" s="57">
        <f>IF(AP236=0,0,IF(D236&lt;(SUM(AJ236:AP236)+('LED Curve'!$D$14*(V236/$Z$4)^3+'LED Curve'!$D$15*(V236/$Z$4)^2+'LED Curve'!$D$16*(V236/$Z$4)^1+'LED Curve'!$D$17)*$AE$4+((R$5-1)*Design!C$18)),0,         ('LED Curve'!$D$14*(V236/$Z$4)^3+'LED Curve'!$D$15*(V236/$Z$4)^2+'LED Curve'!$D$16*(V236/$Z$4)^1+'LED Curve'!$D$17)*$AE$4))</f>
        <v>0</v>
      </c>
      <c r="AR236" s="57">
        <f>IF(AQ236=0,0,IF(D236&lt;(SUM(AJ236:AQ236)+('LED Curve'!$D$14*(V236/$Z$5)^3+'LED Curve'!$D$15*(V236/$Z$5)^2+'LED Curve'!$D$16*(V236/$Z$5)^1+'LED Curve'!$D$17)*$AE$5+((R$5-1)*Design!C$18)),0,         ('LED Curve'!$D$14*(V236/$Z$5)^3+'LED Curve'!$D$15*(V236/$Z$5)^2+'LED Curve'!$D$16*(V236/$Z$5)^1+'LED Curve'!$D$17)*$AE$5))</f>
        <v>0</v>
      </c>
      <c r="AS236" s="57">
        <f>IF(AR236=0,0,IF(D236&lt;(SUM(AJ236:AR236)+('LED Curve'!$D$14*(V236/$Z$6)^3+'LED Curve'!$D$15*(V236/$Z$6)^2+'LED Curve'!$D$16*(V236/$Z$6)^1+'LED Curve'!$D$17)*$AE$6+((R$5-1)*Design!C$18)),0,         ('LED Curve'!$D$14*(V236/$Z$6)^3+'LED Curve'!$D$15*(V236/$Z$6)^2+'LED Curve'!$D$16*(V236/$Z$6)^1+'LED Curve'!$D$17)*$AE$6))</f>
        <v>0</v>
      </c>
      <c r="AU236" s="59">
        <f>IF(E236&lt;('LED Curve'!$D$14*(W236/$W$2)^3+'LED Curve'!$D$15*(W236/$W$2)^2+'LED Curve'!$D$16*(W236/$W$2)^1+'LED Curve'!$D$17)*$AC$2+((R$5-1)*Design!C$18),0,         ('LED Curve'!$D$14*(W236/$W$2)^3+'LED Curve'!$D$15*(W236/$W$2)^2+'LED Curve'!$D$16*(W236/$W$2)^1+'LED Curve'!$D$17)*$AC$2)</f>
        <v>23.735307538510437</v>
      </c>
      <c r="AV236" s="59">
        <f>IF(AU236=0,0,IF(E236&lt;AU236+('LED Curve'!$D$14*(W236/$W$3)^3+'LED Curve'!$D$15*(W236/$W$3)^2+'LED Curve'!$D$16*(W236/$W$3)^1+'LED Curve'!$D$17)*$AC$3+((R$5-2)*Design!C$18),0,         ('LED Curve'!$D$14*(W236/$W$3)^3+'LED Curve'!$D$15*(W236/$W$3)^2+'LED Curve'!$D$16*(W236/$W$3)^1+'LED Curve'!$D$17)*$AC$3))</f>
        <v>0</v>
      </c>
      <c r="AW236" s="59">
        <f>IF(AV236=0,0,IF(E236&lt;(SUM(AU236:AV236)+('LED Curve'!$D$14*(W236/$W$4)^3+'LED Curve'!$D$15*(W236/$W$4)^2+'LED Curve'!$D$16*(W236/$W$4)^1+'LED Curve'!$D$17)*$AC$4+((R$5-3)*Design!C$18)),0,         ('LED Curve'!$D$14*(W236/$W$4)^3+'LED Curve'!$D$15*(W236/$W$4)^2+'LED Curve'!$D$16*(W236/$W$4)^1+'LED Curve'!$D$17)*$AC$4))</f>
        <v>0</v>
      </c>
      <c r="AX236" s="59">
        <f>IF(AW236=0,0,IF(E236&lt;(SUM(AU236:AW236)+('LED Curve'!$D$14*(W236/$W$5)^3+'LED Curve'!$D$15*(W236/$W$5)^2+'LED Curve'!$D$16*(W236/$W$5)^1+'LED Curve'!$D$17)*$AC$5+((R$5-4)*Design!C$18)),0,         ('LED Curve'!$D$14*(W236/$W$5)^3+'LED Curve'!$D$15*(W236/$W$5)^2+'LED Curve'!$D$16*(W236/$W$5)^1+'LED Curve'!$D$17)*$AC$5))</f>
        <v>0</v>
      </c>
      <c r="AY236" s="59">
        <f>IF(AX236=0,0,IF(E236&lt;(SUM(AU236:AX236)+ ('LED Curve'!$D$14*(W236/$W$6)^3+'LED Curve'!$D$15*(W236/$W$6)^2+'LED Curve'!$D$16*(W236/$W$6)^1+'LED Curve'!$D$17)*$AC$6+((R$5-5)*Design!C$18)),0,         ('LED Curve'!$D$14*(W236/$W$6)^3+'LED Curve'!$D$15*(W236/$W$6)^2+'LED Curve'!$D$16*(W236/$W$6)^1+'LED Curve'!$D$17)*$AC$6))</f>
        <v>0</v>
      </c>
      <c r="AZ236" s="59">
        <f>IF(AY236=0,0,IF(E236&lt;(SUM(AU236:AY236)+('LED Curve'!$D$14*(W236/$Z$2)^3+'LED Curve'!$D$15*(W236/$Z$2)^2+'LED Curve'!$D$16*(W236/$Z$2)^1+'LED Curve'!$D$17)*$AE$2+((R$5-6)*Design!C$18)),0,         ('LED Curve'!$D$14*(W236/$Z$2)^3+'LED Curve'!$D$15*(W236/$Z$2)^2+'LED Curve'!$D$16*(W236/$Z$2)^1+'LED Curve'!$D$17)*$AE$2))</f>
        <v>0</v>
      </c>
      <c r="BA236" s="59">
        <f>IF(AZ236=0,0,IF(E236&lt;(SUM(AU236:AZ236)+('LED Curve'!$D$14*(W236/$Z$3)^3+'LED Curve'!$D$15*(W236/$Z$3)^2+'LED Curve'!$D$16*(W236/$Z$3)^1+'LED Curve'!$D$17)*$AE$3+((R$5-7)*Design!C$18)),0,         ('LED Curve'!$D$14*(W236/$Z$3)^3+'LED Curve'!$D$15*(W236/$Z$3)^2+'LED Curve'!$D$16*(W236/$Z$3)^1+'LED Curve'!$D$17)*$AE$3))</f>
        <v>0</v>
      </c>
      <c r="BB236" s="59">
        <f>IF(BA236=0,0,IF(E236&lt;(SUM(AU236:BA236)+('LED Curve'!$D$14*(W236/$Z$4)^3+'LED Curve'!$D$15*(W236/$Z$4)^2+'LED Curve'!$D$16*(W236/$Z$4)^1+'LED Curve'!$D$17)*$AE$4+((R$5-8)*Design!C$18)),0,         ('LED Curve'!$D$14*(W236/$Z$4)^3+'LED Curve'!$D$15*(W236/$Z$4)^2+'LED Curve'!$D$16*(W236/$Z$4)^1+'LED Curve'!$D$17)*$AE$4))</f>
        <v>0</v>
      </c>
      <c r="BC236" s="59">
        <f>IF(BB236=0,0,IF(E236&lt;(SUM(AU236:BB236)+('LED Curve'!$D$14*(W236/$Z$5)^3+'LED Curve'!$D$15*(W236/$Z$5)^2+'LED Curve'!$D$16*(W236/$Z$5)^1+'LED Curve'!$D$17)*$AE$5+((R$5-9)*Design!C$18)),0,         ('LED Curve'!$D$14*(W236/$Z$5)^3+'LED Curve'!$D$15*(W236/$Z$5)^2+'LED Curve'!$D$16*(W236/$Z$5)^1+'LED Curve'!$D$17)*$AE$5))</f>
        <v>0</v>
      </c>
      <c r="BD236" s="59">
        <f>IF(BC236=0,0,IF(E236&lt;(SUM(AU236:BC236)+('LED Curve'!$D$14*(W236/$Z$6)^3+'LED Curve'!$D$15*(W236/$Z$6)^2+'LED Curve'!$D$16*(W236/$Z$6)^1+'LED Curve'!$D$17)*$AE$6+((R$5-10)*Design!C$18)),0,         ('LED Curve'!$D$14*(W236/$Z$6)^3+'LED Curve'!$D$15*(W236/$Z$6)^2+'LED Curve'!$D$16*(W236/$Z$6)^1+'LED Curve'!$D$17)*$AE$6))</f>
        <v>0</v>
      </c>
      <c r="BE236">
        <f t="shared" si="382"/>
        <v>23.735307538510437</v>
      </c>
      <c r="BF236" s="64">
        <f t="shared" si="348"/>
        <v>99.376788022732896</v>
      </c>
      <c r="BG236" s="64">
        <f t="shared" si="349"/>
        <v>0</v>
      </c>
      <c r="BH236" s="64">
        <f t="shared" si="350"/>
        <v>0</v>
      </c>
      <c r="BI236" s="64">
        <f t="shared" si="351"/>
        <v>0</v>
      </c>
      <c r="BJ236" s="64">
        <f t="shared" si="352"/>
        <v>0</v>
      </c>
      <c r="BK236" s="64">
        <f t="shared" si="353"/>
        <v>0</v>
      </c>
      <c r="BL236" s="64">
        <f t="shared" si="354"/>
        <v>0</v>
      </c>
      <c r="BM236" s="64">
        <f t="shared" si="355"/>
        <v>0</v>
      </c>
      <c r="BN236" s="64">
        <f t="shared" si="356"/>
        <v>0</v>
      </c>
      <c r="BO236" s="64">
        <f t="shared" si="357"/>
        <v>0</v>
      </c>
      <c r="BQ236" s="67">
        <f t="shared" si="358"/>
        <v>88.920709743615035</v>
      </c>
      <c r="BR236" s="67">
        <f t="shared" si="359"/>
        <v>0</v>
      </c>
      <c r="BS236" s="67">
        <f t="shared" si="360"/>
        <v>0</v>
      </c>
      <c r="BT236" s="67">
        <f t="shared" si="361"/>
        <v>0</v>
      </c>
      <c r="BU236" s="67">
        <f t="shared" si="362"/>
        <v>0</v>
      </c>
      <c r="BV236" s="67">
        <f t="shared" si="363"/>
        <v>0</v>
      </c>
      <c r="BW236" s="67">
        <f t="shared" si="364"/>
        <v>0</v>
      </c>
      <c r="BX236" s="67">
        <f t="shared" si="365"/>
        <v>0</v>
      </c>
      <c r="BY236" s="67">
        <f t="shared" si="366"/>
        <v>0</v>
      </c>
      <c r="BZ236" s="67">
        <f t="shared" si="367"/>
        <v>0</v>
      </c>
      <c r="CB236" s="70">
        <f t="shared" si="368"/>
        <v>79.192123203152349</v>
      </c>
      <c r="CC236" s="70">
        <f t="shared" si="369"/>
        <v>0</v>
      </c>
      <c r="CD236" s="70">
        <f t="shared" si="370"/>
        <v>0</v>
      </c>
      <c r="CE236" s="70">
        <f t="shared" si="371"/>
        <v>0</v>
      </c>
      <c r="CF236" s="70">
        <f t="shared" si="372"/>
        <v>0</v>
      </c>
      <c r="CG236" s="70">
        <f t="shared" si="373"/>
        <v>0</v>
      </c>
      <c r="CH236" s="70">
        <f t="shared" si="374"/>
        <v>0</v>
      </c>
      <c r="CI236" s="70">
        <f t="shared" si="375"/>
        <v>0</v>
      </c>
      <c r="CJ236" s="70">
        <f t="shared" si="376"/>
        <v>0</v>
      </c>
      <c r="CK236" s="70">
        <f t="shared" si="377"/>
        <v>0</v>
      </c>
      <c r="CL236">
        <f t="shared" si="383"/>
        <v>79.192123203152349</v>
      </c>
      <c r="CM236" s="64">
        <f t="shared" si="384"/>
        <v>99.376788022732896</v>
      </c>
      <c r="CN236" s="64">
        <f t="shared" si="385"/>
        <v>0</v>
      </c>
      <c r="CO236" s="64">
        <f t="shared" si="386"/>
        <v>0</v>
      </c>
      <c r="CP236" s="64">
        <f t="shared" si="387"/>
        <v>0</v>
      </c>
      <c r="CQ236" s="64">
        <f t="shared" si="388"/>
        <v>0</v>
      </c>
      <c r="CR236" s="64">
        <f t="shared" si="389"/>
        <v>0</v>
      </c>
      <c r="CS236" s="64">
        <f t="shared" si="390"/>
        <v>0</v>
      </c>
      <c r="CT236" s="64">
        <f t="shared" si="391"/>
        <v>0</v>
      </c>
      <c r="CU236" s="64">
        <f t="shared" si="392"/>
        <v>0</v>
      </c>
      <c r="CV236" s="64">
        <f t="shared" si="393"/>
        <v>0</v>
      </c>
      <c r="CX236" s="103">
        <f t="shared" si="394"/>
        <v>88.920709743615035</v>
      </c>
      <c r="CY236" s="103">
        <f t="shared" si="395"/>
        <v>0</v>
      </c>
      <c r="CZ236" s="103">
        <f t="shared" si="396"/>
        <v>0</v>
      </c>
      <c r="DA236" s="103">
        <f t="shared" si="397"/>
        <v>0</v>
      </c>
      <c r="DB236" s="103">
        <f t="shared" si="398"/>
        <v>0</v>
      </c>
      <c r="DC236" s="103">
        <f t="shared" si="399"/>
        <v>0</v>
      </c>
      <c r="DD236" s="103">
        <f t="shared" si="400"/>
        <v>0</v>
      </c>
      <c r="DE236" s="103">
        <f t="shared" si="401"/>
        <v>0</v>
      </c>
      <c r="DF236" s="103">
        <f t="shared" si="402"/>
        <v>0</v>
      </c>
      <c r="DG236" s="103">
        <f t="shared" si="403"/>
        <v>0</v>
      </c>
      <c r="DI236" s="70">
        <f t="shared" si="404"/>
        <v>79.192123203152349</v>
      </c>
      <c r="DJ236" s="70">
        <f t="shared" si="405"/>
        <v>0</v>
      </c>
      <c r="DK236" s="70">
        <f t="shared" si="406"/>
        <v>0</v>
      </c>
      <c r="DL236" s="70">
        <f t="shared" si="407"/>
        <v>0</v>
      </c>
      <c r="DM236" s="70">
        <f t="shared" si="408"/>
        <v>0</v>
      </c>
      <c r="DN236" s="70">
        <f t="shared" si="409"/>
        <v>0</v>
      </c>
      <c r="DO236" s="70">
        <f t="shared" si="410"/>
        <v>0</v>
      </c>
      <c r="DP236" s="70">
        <f t="shared" si="411"/>
        <v>0</v>
      </c>
      <c r="DQ236" s="70">
        <f t="shared" si="412"/>
        <v>0</v>
      </c>
      <c r="DR236" s="70">
        <f t="shared" si="413"/>
        <v>0</v>
      </c>
      <c r="DT236">
        <f t="shared" si="414"/>
        <v>5.49684374448809</v>
      </c>
      <c r="DU236">
        <f t="shared" si="415"/>
        <v>5.4788155093874771</v>
      </c>
      <c r="DV236">
        <f t="shared" si="416"/>
        <v>5.3784185063362848</v>
      </c>
      <c r="DX236">
        <f t="shared" si="417"/>
        <v>1.9071818266607188</v>
      </c>
      <c r="DY236">
        <f t="shared" si="418"/>
        <v>1.9153329092777043</v>
      </c>
      <c r="DZ236">
        <f t="shared" si="419"/>
        <v>1.9267784677889213</v>
      </c>
      <c r="EB236">
        <f t="shared" si="420"/>
        <v>2.4109529055568935</v>
      </c>
      <c r="EC236">
        <f t="shared" si="421"/>
        <v>0</v>
      </c>
      <c r="ED236">
        <f t="shared" si="422"/>
        <v>0</v>
      </c>
      <c r="EE236">
        <f t="shared" si="423"/>
        <v>0</v>
      </c>
      <c r="EF236">
        <f t="shared" si="424"/>
        <v>0</v>
      </c>
      <c r="EG236">
        <f t="shared" si="425"/>
        <v>0</v>
      </c>
      <c r="EH236">
        <f t="shared" si="426"/>
        <v>0</v>
      </c>
      <c r="EI236">
        <f t="shared" si="427"/>
        <v>0</v>
      </c>
      <c r="EJ236">
        <f t="shared" si="428"/>
        <v>0</v>
      </c>
      <c r="EK236">
        <f t="shared" si="429"/>
        <v>0</v>
      </c>
      <c r="EM236">
        <f t="shared" si="430"/>
        <v>2.1331424494047679</v>
      </c>
      <c r="EN236">
        <f t="shared" si="431"/>
        <v>0</v>
      </c>
      <c r="EO236">
        <f t="shared" si="432"/>
        <v>0</v>
      </c>
      <c r="EP236">
        <f t="shared" si="433"/>
        <v>0</v>
      </c>
      <c r="EQ236">
        <f t="shared" si="434"/>
        <v>0</v>
      </c>
      <c r="ER236">
        <f t="shared" si="435"/>
        <v>0</v>
      </c>
      <c r="ES236">
        <f t="shared" si="436"/>
        <v>0</v>
      </c>
      <c r="ET236">
        <f t="shared" si="437"/>
        <v>0</v>
      </c>
      <c r="EU236">
        <f t="shared" si="438"/>
        <v>0</v>
      </c>
      <c r="EV236">
        <f t="shared" si="439"/>
        <v>0</v>
      </c>
      <c r="EX236">
        <f t="shared" si="440"/>
        <v>1.8796493988544292</v>
      </c>
      <c r="EY236">
        <f t="shared" si="441"/>
        <v>0</v>
      </c>
      <c r="EZ236">
        <f t="shared" si="442"/>
        <v>0</v>
      </c>
      <c r="FA236">
        <f t="shared" si="443"/>
        <v>0</v>
      </c>
      <c r="FB236">
        <f t="shared" si="444"/>
        <v>0</v>
      </c>
      <c r="FC236">
        <f t="shared" si="445"/>
        <v>0</v>
      </c>
      <c r="FD236">
        <f t="shared" si="446"/>
        <v>0</v>
      </c>
      <c r="FE236">
        <f t="shared" si="447"/>
        <v>0</v>
      </c>
      <c r="FF236">
        <f t="shared" si="448"/>
        <v>0</v>
      </c>
      <c r="FG236">
        <f t="shared" si="449"/>
        <v>0</v>
      </c>
      <c r="FJ236">
        <f>IF($W$2=0,0,IF(BF236&lt;=0,0,('LED Curve'!$D$19*(BF236/$W$2)^3+'LED Curve'!$D$20*(BF236/$W$2)^2+'LED Curve'!$D$21*(BF236/$W$2)^1+'LED Curve'!$D$22)*$AC$2*$W$2))</f>
        <v>399.89160506786487</v>
      </c>
      <c r="FK236">
        <f>IF($W$3=0,0,IF(BG236&lt;=0,0,('LED Curve'!$D$19*(BG236/$W$3)^3+'LED Curve'!$D$20*(BG236/$W$3)^2+'LED Curve'!$D$21*(BG236/$W$3)^1+'LED Curve'!$D$22)*$AC$3*$W$3))</f>
        <v>0</v>
      </c>
      <c r="FL236">
        <f>IF($W$4=0,0,IF(BH236&lt;=0,0,('LED Curve'!$D$19*(BH236/$W$4)^3+'LED Curve'!$D$20*(BH236/$W$4)^2+'LED Curve'!$D$21*(BH236/$W$4)^1+'LED Curve'!$D$22)*$AC$4*$W$4))</f>
        <v>0</v>
      </c>
      <c r="FM236">
        <f>IF($W$5=0,0,IF(BI236&lt;=0,0,('LED Curve'!$D$19*(BI236/$W$5)^3+'LED Curve'!$D$20*(BI236/$W$5)^2+'LED Curve'!$D$21*(BI236/$W$5)^1+'LED Curve'!$D$22)*$AC$5*$W$5))</f>
        <v>0</v>
      </c>
      <c r="FN236">
        <f>IF($W$6=0,0,IF(BJ236&lt;=0,0,('LED Curve'!$D$19*(BJ236/$W$6)^3+'LED Curve'!$D$20*(BJ236/$W$6)^2+'LED Curve'!$D$21*(BJ236/$W$6)^1+'LED Curve'!$D$22)*$AC$6*$W$6))</f>
        <v>0</v>
      </c>
      <c r="FO236">
        <f>IF($Z$2=0,0,IF(BK236&lt;=0,0,('LED Curve'!$D$19*(BK236/$Z$2)^3+'LED Curve'!$D$20*(BK236/$Z$2)^2+'LED Curve'!$D$21*(BK236/$Z$2)^1+'LED Curve'!$D$22)*$AE$2*$Z$2))</f>
        <v>0</v>
      </c>
      <c r="FP236">
        <f>IF($Z$3=0,0,IF(BL236&lt;=0,0,('LED Curve'!$D$19*(BL236/$Z$3)^3+'LED Curve'!$D$20*(BL236/$Z$3)^2+'LED Curve'!$D$21*(BL236/$Z$3)^1+'LED Curve'!$D$22)*$AE$3*$Z$3))</f>
        <v>0</v>
      </c>
      <c r="FQ236">
        <f>IF($Z$4=0,0,IF(BM236&lt;=0,0,('LED Curve'!$D$19*(BM236/$Z$4)^3+'LED Curve'!$D$20*(BM236/$Z$4)^2+'LED Curve'!$D$21*(BM236/$Z$4)^1+'LED Curve'!$D$22)*$AE$4*$Z$4))</f>
        <v>0</v>
      </c>
      <c r="FR236">
        <f>IF($Z$5=0,0,IF(BN236&lt;=0,0,('LED Curve'!$D$19*(BN236/$Z$5)^3+'LED Curve'!$D$20*(BN236/$Z$5)^2+'LED Curve'!$D$21*(BN236/$Z$5)^1+'LED Curve'!$D$22)*$AE$5*$Z$5))</f>
        <v>0</v>
      </c>
      <c r="FS236">
        <f>IF($Z$6=0,0,IF(BO236&lt;=0,0,('LED Curve'!$D$19*(BO236/$Z$6)^3+'LED Curve'!$D$20*(BO236/$Z$6)^2+'LED Curve'!$D$21*(BO236/$Z$6)^1+'LED Curve'!$D$22)*$AE$6*$Z$6))</f>
        <v>0</v>
      </c>
      <c r="FU236">
        <f>IF($W$2=0,0,IF(BQ236&lt;=0,0,('LED Curve'!$D$19*(BQ236/$W$2)^3+'LED Curve'!$D$20*(BQ236/$W$2)^2+'LED Curve'!$D$21*(BQ236/$W$2)^1+'LED Curve'!$D$22)*$AC$2*$W$2))</f>
        <v>360.7106487471217</v>
      </c>
      <c r="FV236">
        <f>IF($W$3=0,0,IF(BR236&lt;=0,0,('LED Curve'!$D$19*(BR236/$W$3)^3+'LED Curve'!$D$20*(BR236/$W$3)^2+'LED Curve'!$D$21*(BR236/$W$3)^1+'LED Curve'!$D$22)*$AC$3*$W$3))</f>
        <v>0</v>
      </c>
      <c r="FW236">
        <f>IF($W$4=0,0,IF(BS236&lt;=0,0,('LED Curve'!$D$19*(BS236/$W$4)^3+'LED Curve'!$D$20*(BS236/$W$4)^2+'LED Curve'!$D$21*(BS236/$W$4)^1+'LED Curve'!$D$22)*$AC$4*$W$4))</f>
        <v>0</v>
      </c>
      <c r="FX236">
        <f>IF($W$5=0,0,IF(BT236&lt;=0,0,('LED Curve'!$D$19*(BT236/$W$5)^3+'LED Curve'!$D$20*(BT236/$W$5)^2+'LED Curve'!$D$21*(BT236/$W$5)^1+'LED Curve'!$D$22)*$AC$5*$W$5))</f>
        <v>0</v>
      </c>
      <c r="FY236">
        <f>IF($W$6=0,0,IF(BU236&lt;=0,0,('LED Curve'!$D$19*(BU236/$W$6)^3+'LED Curve'!$D$20*(BU236/$W$6)^2+'LED Curve'!$D$21*(BU236/$W$6)^1+'LED Curve'!$D$22)*$AC$6*$W$6))</f>
        <v>0</v>
      </c>
      <c r="FZ236">
        <f>IF($Z$2=0,0,IF(BV236&lt;=0,0,('LED Curve'!$D$19*(BV236/$Z$2)^3+'LED Curve'!$D$20*(BV236/$Z$2)^2+'LED Curve'!$D$21*(BV236/$Z$2)^1+'LED Curve'!$D$22)*$AE$2*$Z$2))</f>
        <v>0</v>
      </c>
      <c r="GA236">
        <f>IF($Z$3=0,0,IF(BW236&lt;=0,0,('LED Curve'!$D$19*(BW236/$Z$3)^3+'LED Curve'!$D$20*(BW236/$Z$3)^2+'LED Curve'!$D$21*(BW236/$Z$3)^1+'LED Curve'!$D$22)*$AE$3*$Z$3))</f>
        <v>0</v>
      </c>
      <c r="GB236">
        <f>IF($Z$4=0,0,IF(BX236&lt;=0,0,('LED Curve'!$D$19*(BX236/$Z$4)^3+'LED Curve'!$D$20*(BX236/$Z$4)^2+'LED Curve'!$D$21*(BX236/$Z$4)^1+'LED Curve'!$D$22)*$AE$4*$Z$4))</f>
        <v>0</v>
      </c>
      <c r="GC236">
        <f>IF($Z$5=0,0,IF(BY236&lt;=0,0,('LED Curve'!$D$19*(BY236/$Z$5)^3+'LED Curve'!$D$20*(BY236/$Z$5)^2+'LED Curve'!$D$21*(BY236/$Z$5)^1+'LED Curve'!$D$22)*$AE$5*$Z$5))</f>
        <v>0</v>
      </c>
      <c r="GD236">
        <f>IF($Z$6=0,0,IF(BZ236&lt;=0,0,('LED Curve'!$D$19*(BZ236/$Z$6)^3+'LED Curve'!$D$20*(BZ236/$Z$6)^2+'LED Curve'!$D$21*(BZ236/$Z$6)^1+'LED Curve'!$D$22)*$AE$6*$Z$6))</f>
        <v>0</v>
      </c>
      <c r="GF236">
        <f>IF($W$2=0,0,IF(CB236&lt;=0,0,('LED Curve'!$D$19*(CB236/$W$2)^3+'LED Curve'!$D$20*(CB236/$W$2)^2+'LED Curve'!$D$21*(CB236/$W$2)^1+'LED Curve'!$D$22)*$AC$2*$W$2))</f>
        <v>323.4999443331526</v>
      </c>
      <c r="GG236">
        <f>IF($W$3=0,0,IF(CC236&lt;=0,0,('LED Curve'!$D$19*(CC236/$W$3)^3+'LED Curve'!$D$20*(CC236/$W$3)^2+'LED Curve'!$D$21*(CC236/$W$3)^1+'LED Curve'!$D$22)*$AC$3*$W$3))</f>
        <v>0</v>
      </c>
      <c r="GH236">
        <f>IF($W$4=0,0,IF(CD236&lt;=0,0,('LED Curve'!$D$19*(CD236/$W$4)^3+'LED Curve'!$D$20*(CD236/$W$4)^2+'LED Curve'!$D$21*(CD236/$W$4)^1+'LED Curve'!$D$22)*$AC$4*$W$4))</f>
        <v>0</v>
      </c>
      <c r="GI236">
        <f>IF($W$5=0,0,IF(CE236&lt;=0,0,('LED Curve'!$D$19*(CE236/$W$5)^3+'LED Curve'!$D$20*(CE236/$W$5)^2+'LED Curve'!$D$21*(CE236/$W$5)^1+'LED Curve'!$D$22)*$AC$5*$W$5))</f>
        <v>0</v>
      </c>
      <c r="GJ236">
        <f>IF($W$6=0,0,IF(CF236&lt;=0,0,('LED Curve'!$D$19*(CF236/$W$6)^3+'LED Curve'!$D$20*(CF236/$W$6)^2+'LED Curve'!$D$21*(CF236/$W$6)^1+'LED Curve'!$D$22)*$AC$6*$W$6))</f>
        <v>0</v>
      </c>
      <c r="GK236">
        <f>IF($Z$2=0,0,IF(CG236&lt;=0,0,('LED Curve'!$D$19*(CG236/$Z$2)^3+'LED Curve'!$D$20*(CG236/$Z$2)^2+'LED Curve'!$D$21*(CG236/$Z$2)^1+'LED Curve'!$D$22)*$AE$2*$Z$2))</f>
        <v>0</v>
      </c>
      <c r="GL236">
        <f>IF($Z$3=0,0,IF(CH236&lt;=0,0,('LED Curve'!$D$19*(CH236/$Z$3)^3+'LED Curve'!$D$20*(CH236/$Z$3)^2+'LED Curve'!$D$21*(CH236/$Z$3)^1+'LED Curve'!$D$22)*$AE$3*$Z$3))</f>
        <v>0</v>
      </c>
      <c r="GM236">
        <f>IF($Z$4=0,0,IF(CI236&lt;=0,0,('LED Curve'!$D$19*(CI236/$Z$4)^3+'LED Curve'!$D$20*(CI236/$Z$4)^2+'LED Curve'!$D$21*(CI236/$Z$4)^1+'LED Curve'!$D$22)*$AE$4*$Z$4))</f>
        <v>0</v>
      </c>
      <c r="GN236">
        <f>IF($Z$5=0,0,IF(CJ236&lt;=0,0,('LED Curve'!$D$19*(CJ236/$Z$5)^3+'LED Curve'!$D$20*(CJ236/$Z$5)^2+'LED Curve'!$D$21*(CJ236/$Z$5)^1+'LED Curve'!$D$22)*$AE$5*$Z$5))</f>
        <v>0</v>
      </c>
      <c r="GO236">
        <f>IF($Z$6=0,0,IF(CK236&lt;=0,0,('LED Curve'!$D$19*(CK236/$Z$6)^3+'LED Curve'!$D$20*(CK236/$Z$6)^2+'LED Curve'!$D$21*(CK236/$Z$6)^1+'LED Curve'!$D$22)*$AE$6*$Z$6))</f>
        <v>0</v>
      </c>
      <c r="GQ236">
        <f t="shared" si="450"/>
        <v>399.89160506786487</v>
      </c>
      <c r="GR236">
        <f t="shared" si="378"/>
        <v>0</v>
      </c>
      <c r="GS236">
        <f t="shared" si="451"/>
        <v>360.7106487471217</v>
      </c>
      <c r="GT236">
        <f t="shared" si="379"/>
        <v>0</v>
      </c>
      <c r="GU236">
        <f t="shared" si="452"/>
        <v>323.4999443331526</v>
      </c>
      <c r="GV236">
        <f t="shared" si="380"/>
        <v>0</v>
      </c>
    </row>
    <row r="237" spans="1:204" ht="16.899999999999999">
      <c r="A237">
        <v>226</v>
      </c>
      <c r="B237">
        <f t="shared" si="341"/>
        <v>7.3567708333333332E-3</v>
      </c>
      <c r="C237" s="50">
        <f t="shared" si="342"/>
        <v>53.568591703442436</v>
      </c>
      <c r="D237" s="50">
        <f t="shared" si="343"/>
        <v>59.676213003824927</v>
      </c>
      <c r="E237" s="50">
        <f t="shared" si="344"/>
        <v>65.783834304207417</v>
      </c>
      <c r="G237" s="52">
        <f t="shared" si="345"/>
        <v>0.8502951064038482</v>
      </c>
      <c r="H237" s="52">
        <f t="shared" si="346"/>
        <v>0.94724147625118926</v>
      </c>
      <c r="I237" s="52">
        <f t="shared" si="347"/>
        <v>1.0441878460985303</v>
      </c>
      <c r="J237" s="52">
        <f>IF(C237&lt;Calculation!D$19,0,G237)</f>
        <v>0.8502951064038482</v>
      </c>
      <c r="K237" s="52">
        <f>IF(D237&lt;Calculation!D$19,0,H237)</f>
        <v>0.94724147625118926</v>
      </c>
      <c r="L237" s="52">
        <f>IF(E237&lt;Calculation!D$19,0,I237)</f>
        <v>1.0441878460985303</v>
      </c>
      <c r="M237" s="52">
        <f>IF(IF(C237&lt;Calculation!D$19,0,C237*(R$3/(R$2+R$3)))&gt;0,$H$2*SIN(2*PI()*$E$2*B237)+$H$5,0)</f>
        <v>0.86669960089522091</v>
      </c>
      <c r="N237" s="52">
        <f>IF(IF(D237&lt;Calculation!D$19,0,D237*(R$3/(R$2+R$3)))&gt;0,$J$2*SIN(2*PI()*$E$2*B237)+$J$5,0)</f>
        <v>0.76951806401545175</v>
      </c>
      <c r="O237" s="52">
        <f>IF(IF(E237&lt;Calculation!D$19,0,E237*(R$3/(R$2+R$3)))&gt;0,$L$2*SIN(2*PI()*$E$2*B237)+$L$5,0)</f>
        <v>0.67888395278357949</v>
      </c>
      <c r="Q237" s="55">
        <f>(M237/Design!C$43)*10^3</f>
        <v>96.299955655024547</v>
      </c>
      <c r="R237" s="55">
        <f>(N237/Design!C$43)*10^3</f>
        <v>85.502007112827968</v>
      </c>
      <c r="S237" s="55">
        <f>(O237/Design!C$43)*10^3</f>
        <v>75.431550309286607</v>
      </c>
      <c r="U237" s="55">
        <f>(($H$2*SIN(2*PI()*$E$2*B237)+$H$5)/Design!C$43)*10^3</f>
        <v>96.299955655024547</v>
      </c>
      <c r="V237" s="55">
        <f>(($J$2*SIN(2*PI()*$E$2*B237)+$J$5)/Design!C$43)*10^3</f>
        <v>85.502007112827968</v>
      </c>
      <c r="W237" s="55">
        <f>(($L$2*SIN(2*PI()*$E$2*B237)+$L$5)/Design!C$43)*10^3</f>
        <v>75.431550309286607</v>
      </c>
      <c r="Y237" s="99">
        <f>IF(C237&lt;('LED Curve'!$D$14*(U237/$W$2)^3+'LED Curve'!$D$15*(U237/$W$2)^2+'LED Curve'!$D$16*(U237/$W$2)^1+'LED Curve'!$D$17)*$AC$2+((R$5-1)*Design!C$18),0,         ('LED Curve'!$D$14*(U237/$W$2)^3+'LED Curve'!$D$15*(U237/$W$2)^2+'LED Curve'!$D$16*(U237/$W$2)^1+'LED Curve'!$D$17)*$AC$2)</f>
        <v>24.181103025900743</v>
      </c>
      <c r="Z237" s="99">
        <f>IF(Y237=0,0,IF(C237&lt;Y237+('LED Curve'!$D$14*(U237/$W$3)^3+'LED Curve'!$D$15*(U237/$W$3)^2+'LED Curve'!$D$16*(U237/$W$3)^1+'LED Curve'!$D$17)*$AC$3+((R$5-2)*Design!C$18),0,         ('LED Curve'!$D$14*(U237/$W$3)^3+'LED Curve'!$D$15*(U237/$W$3)^2+'LED Curve'!$D$16*(U237/$W$3)^1+'LED Curve'!$D$17)*$AC$3))</f>
        <v>0</v>
      </c>
      <c r="AA237" s="99">
        <f>IF(Z237=0,0,IF(C237&lt;(SUM(Y237:Z237)+('LED Curve'!$D$14*(U237/$W$4)^3+'LED Curve'!$D$15*(U237/$W$4)^2+'LED Curve'!$D$16*(U237/$W$4)^1+'LED Curve'!$D$17)*$AC$4+((R$5-3)*Design!C$18)),0,         ('LED Curve'!$D$14*(U237/$W$4)^3+'LED Curve'!$D$15*(U237/$W$4)^2+'LED Curve'!$D$16*(U237/$W$4)^1+'LED Curve'!$D$17)*$AC$4))</f>
        <v>0</v>
      </c>
      <c r="AB237" s="99">
        <f>IF(AA237=0,0,IF(C237&lt;(SUM(Y237:AA237)+('LED Curve'!$D$14*(U237/$W$5)^3+'LED Curve'!$D$15*(U237/$W$5)^2+'LED Curve'!$D$16*(U237/$W$5)^1+'LED Curve'!$D$17)*$AC$5+((R$5-4)*Design!C$18)),0,         ('LED Curve'!$D$14*(U237/$W$5)^3+'LED Curve'!$D$15*(U237/$W$5)^2+'LED Curve'!$D$16*(U237/$W$5)^1+'LED Curve'!$D$17)*$AC$5))</f>
        <v>0</v>
      </c>
      <c r="AC237" s="99">
        <f>IF(AB237=0,0,IF(C237&lt;(SUM(Y237:AB237)+ ('LED Curve'!$D$14*(U237/$W$6)^3+'LED Curve'!$D$15*(U237/$W$6)^2+'LED Curve'!$D$16*(U237/$W$6)^1+'LED Curve'!$D$17)*$AC$6+((R$5-5)*Design!C$18)),0,         ('LED Curve'!$D$14*(U237/$W$6)^3+'LED Curve'!$D$15*(U237/$W$6)^2+'LED Curve'!$D$16*(U237/$W$6)^1+'LED Curve'!$D$17)*$AC$6))</f>
        <v>0</v>
      </c>
      <c r="AD237" s="99">
        <f>IF(AC237=0,0,IF(C237&lt;(SUM(Y237:AC237)+('LED Curve'!$D$14*(U237/$Z$2)^3+'LED Curve'!$D$15*(U237/$Z$2)^2+'LED Curve'!$D$16*(U237/$Z$2)^1+'LED Curve'!$D$17)*$AE$2+((R$5-6)*Design!C$18)),0,         ('LED Curve'!$D$14*(U237/$Z$2)^3+'LED Curve'!$D$15*(U237/$Z$2)^2+'LED Curve'!$D$16*(U237/$Z$2)^1+'LED Curve'!$D$17)*$AE$2))</f>
        <v>0</v>
      </c>
      <c r="AE237" s="99">
        <f>IF(AD237=0,0,IF(C237&lt;(SUM(Y237:AD237)+('LED Curve'!$D$14*(U237/$Z$3)^3+'LED Curve'!$D$15*(U237/$Z$3)^2+'LED Curve'!$D$16*(U237/$Z$3)^1+'LED Curve'!$D$17)*$AE$3+((R$5-7)*Design!C$18)),0,         ('LED Curve'!$D$14*(U237/$Z$3)^3+'LED Curve'!$D$15*(U237/$Z$3)^2+'LED Curve'!$D$16*(U237/$Z$3)^1+'LED Curve'!$D$17)*$AE$3))</f>
        <v>0</v>
      </c>
      <c r="AF237" s="99">
        <f>IF(AE237=0,0,IF(C237&lt;(SUM(Y237:AE237)+('LED Curve'!$D$14*(U237/$Z$4)^3+'LED Curve'!$D$15*(U237/$Z$4)^2+'LED Curve'!$D$16*(U237/$Z$4)^1+'LED Curve'!$D$17)*$AE$4+((R$5-8)*Design!C$18)),0,         ('LED Curve'!$D$14*(U237/$Z$4)^3+'LED Curve'!$D$15*(U237/$Z$4)^2+'LED Curve'!$D$16*(U237/$Z$4)^1+'LED Curve'!$D$17)*$AE$4))</f>
        <v>0</v>
      </c>
      <c r="AG237" s="99">
        <f>IF(AF237=0,0,IF(C237&lt;(SUM(Y237:AF237)+('LED Curve'!$D$14*(U237/$Z$5)^3+'LED Curve'!$D$15*(U237/$Z$5)^2+'LED Curve'!$D$16*(U237/$Z$5)^1+'LED Curve'!$D$17)*$AE$5+((R$5-9)*Design!C$18)),0,         ('LED Curve'!$D$14*(U237/$Z$5)^3+'LED Curve'!$D$15*(U237/$Z$5)^2+'LED Curve'!$D$16*(U237/$Z$5)^1+'LED Curve'!$D$17)*$AE$5))</f>
        <v>0</v>
      </c>
      <c r="AH237" s="99">
        <f>IF(AG237=0,0,IF(C237&lt;(SUM(Y237:AG237)+('LED Curve'!$D$14*(U237/$Z$6)^3+'LED Curve'!$D$15*(U237/$Z$6)^2+'LED Curve'!$D$16*(U237/$Z$6)^1+'LED Curve'!$D$17)*$AE$6+((R$5-10)*Design!C$18)),0,         ('LED Curve'!$D$14*(U237/$Z$6)^3+'LED Curve'!$D$15*(U237/$Z$6)^2+'LED Curve'!$D$16*(U237/$Z$6)^1+'LED Curve'!$D$17)*$AE$6))</f>
        <v>0</v>
      </c>
      <c r="AI237">
        <f t="shared" si="381"/>
        <v>24.181103025900743</v>
      </c>
      <c r="AJ237" s="57">
        <f>IF(D237&lt;('LED Curve'!$D$14*(V237/$W$2)^3+'LED Curve'!$D$15*(V237/$W$2)^2+'LED Curve'!$D$16*(V237/$W$2)^1+'LED Curve'!$D$17)*$AC$2+((R$5-1)*Design!C$18),0,         ('LED Curve'!$D$14*(V237/$W$2)^3+'LED Curve'!$D$15*(V237/$W$2)^2+'LED Curve'!$D$16*(V237/$W$2)^1+'LED Curve'!$D$17)*$AC$2)</f>
        <v>23.900098198847907</v>
      </c>
      <c r="AK237" s="57">
        <f>IF(AJ237=0,0,IF(D237&lt;AJ237+('LED Curve'!$D$14*(V237/$W$3)^3+'LED Curve'!$D$15*(V237/$W$3)^2+'LED Curve'!$D$16*(V237/$W$3)^1+'LED Curve'!$D$17)*$AC$3+((R$5-1)*Design!C$18),0,         ('LED Curve'!$D$14*(V237/$W$3)^3+'LED Curve'!$D$15*(V237/$W$3)^2+'LED Curve'!$D$16*(V237/$W$3)^1+'LED Curve'!$D$17)*$AC$3))</f>
        <v>0</v>
      </c>
      <c r="AL237" s="57">
        <f>IF(AK237=0,0,IF(D237&lt;(SUM(AJ237:AK237)+('LED Curve'!$D$14*(V237/$W$4)^3+'LED Curve'!$D$15*(V237/$W$4)^2+'LED Curve'!$D$16*(V237/$W$4)^1+'LED Curve'!$D$17)*$AC$4+((R$5-1)*Design!C$18)),0,         ('LED Curve'!$D$14*(V237/$W$4)^3+'LED Curve'!$D$15*(V237/$W$4)^2+'LED Curve'!$D$16*(V237/$W$4)^1+'LED Curve'!$D$17)*$AC$4))</f>
        <v>0</v>
      </c>
      <c r="AM237" s="57">
        <f>IF(AL237=0,0,IF(D237&lt;(SUM(AJ237:AL237)+('LED Curve'!$D$14*(V237/$W$5)^3+'LED Curve'!$D$15*(V237/$W$5)^2+'LED Curve'!$D$16*(V237/$W$5)^1+'LED Curve'!$D$17)*$AC$5+((R$5-1)*Design!C$18)),0,         ('LED Curve'!$D$14*(V237/$W$5)^3+'LED Curve'!$D$15*(V237/$W$5)^2+'LED Curve'!$D$16*(V237/$W$5)^1+'LED Curve'!$D$17)*$AC$5))</f>
        <v>0</v>
      </c>
      <c r="AN237" s="57">
        <f>IF(AM237=0,0,IF(D237&lt;(SUM(AJ237:AM237)+ ('LED Curve'!$D$14*(V237/$W$6)^3+'LED Curve'!$D$15*(V237/$W$6)^2+'LED Curve'!$D$16*(V237/$W$6)^1+'LED Curve'!$D$17)*$AC$6+((R$5-1)*Design!C$18)),0,         ('LED Curve'!$D$14*(V237/$W$6)^3+'LED Curve'!$D$15*(V237/$W$6)^2+'LED Curve'!$D$16*(V237/$W$6)^1+'LED Curve'!$D$17)*$AC$6))</f>
        <v>0</v>
      </c>
      <c r="AO237" s="57">
        <f>IF(AN237=0,0,IF(D237&lt;(SUM(AJ237:AN237)+('LED Curve'!$D$14*(V237/$Z$2)^3+'LED Curve'!$D$15*(V237/$Z$2)^2+'LED Curve'!$D$16*(V237/$Z$2)^1+'LED Curve'!$D$17)*$AE$2+((R$5-1)*Design!C$18)),0,         ('LED Curve'!$D$14*(V237/$Z$2)^3+'LED Curve'!$D$15*(V237/$Z$2)^2+'LED Curve'!$D$16*(V237/$Z$2)^1+'LED Curve'!$D$17)*$AE$2))</f>
        <v>0</v>
      </c>
      <c r="AP237" s="57">
        <f>IF(AO237=0,0,IF(D237&lt;(SUM(AJ237:AO237)+('LED Curve'!$D$14*(V237/$Z$3)^3+'LED Curve'!$D$15*(V237/$Z$3)^2+'LED Curve'!$D$16*(V237/$Z$3)^1+'LED Curve'!$D$17)*$AE$3+((R$5-1)*Design!C$18)),0,         ('LED Curve'!$D$14*(V237/$Z$3)^3+'LED Curve'!$D$15*(V237/$Z$3)^2+'LED Curve'!$D$16*(V237/$Z$3)^1+'LED Curve'!$D$17)*$AE$3))</f>
        <v>0</v>
      </c>
      <c r="AQ237" s="57">
        <f>IF(AP237=0,0,IF(D237&lt;(SUM(AJ237:AP237)+('LED Curve'!$D$14*(V237/$Z$4)^3+'LED Curve'!$D$15*(V237/$Z$4)^2+'LED Curve'!$D$16*(V237/$Z$4)^1+'LED Curve'!$D$17)*$AE$4+((R$5-1)*Design!C$18)),0,         ('LED Curve'!$D$14*(V237/$Z$4)^3+'LED Curve'!$D$15*(V237/$Z$4)^2+'LED Curve'!$D$16*(V237/$Z$4)^1+'LED Curve'!$D$17)*$AE$4))</f>
        <v>0</v>
      </c>
      <c r="AR237" s="57">
        <f>IF(AQ237=0,0,IF(D237&lt;(SUM(AJ237:AQ237)+('LED Curve'!$D$14*(V237/$Z$5)^3+'LED Curve'!$D$15*(V237/$Z$5)^2+'LED Curve'!$D$16*(V237/$Z$5)^1+'LED Curve'!$D$17)*$AE$5+((R$5-1)*Design!C$18)),0,         ('LED Curve'!$D$14*(V237/$Z$5)^3+'LED Curve'!$D$15*(V237/$Z$5)^2+'LED Curve'!$D$16*(V237/$Z$5)^1+'LED Curve'!$D$17)*$AE$5))</f>
        <v>0</v>
      </c>
      <c r="AS237" s="57">
        <f>IF(AR237=0,0,IF(D237&lt;(SUM(AJ237:AR237)+('LED Curve'!$D$14*(V237/$Z$6)^3+'LED Curve'!$D$15*(V237/$Z$6)^2+'LED Curve'!$D$16*(V237/$Z$6)^1+'LED Curve'!$D$17)*$AE$6+((R$5-1)*Design!C$18)),0,         ('LED Curve'!$D$14*(V237/$Z$6)^3+'LED Curve'!$D$15*(V237/$Z$6)^2+'LED Curve'!$D$16*(V237/$Z$6)^1+'LED Curve'!$D$17)*$AE$6))</f>
        <v>0</v>
      </c>
      <c r="AU237" s="59">
        <f>IF(E237&lt;('LED Curve'!$D$14*(W237/$W$2)^3+'LED Curve'!$D$15*(W237/$W$2)^2+'LED Curve'!$D$16*(W237/$W$2)^1+'LED Curve'!$D$17)*$AC$2+((R$5-1)*Design!C$18),0,         ('LED Curve'!$D$14*(W237/$W$2)^3+'LED Curve'!$D$15*(W237/$W$2)^2+'LED Curve'!$D$16*(W237/$W$2)^1+'LED Curve'!$D$17)*$AC$2)</f>
        <v>23.637091725267602</v>
      </c>
      <c r="AV237" s="59">
        <f>IF(AU237=0,0,IF(E237&lt;AU237+('LED Curve'!$D$14*(W237/$W$3)^3+'LED Curve'!$D$15*(W237/$W$3)^2+'LED Curve'!$D$16*(W237/$W$3)^1+'LED Curve'!$D$17)*$AC$3+((R$5-2)*Design!C$18),0,         ('LED Curve'!$D$14*(W237/$W$3)^3+'LED Curve'!$D$15*(W237/$W$3)^2+'LED Curve'!$D$16*(W237/$W$3)^1+'LED Curve'!$D$17)*$AC$3))</f>
        <v>0</v>
      </c>
      <c r="AW237" s="59">
        <f>IF(AV237=0,0,IF(E237&lt;(SUM(AU237:AV237)+('LED Curve'!$D$14*(W237/$W$4)^3+'LED Curve'!$D$15*(W237/$W$4)^2+'LED Curve'!$D$16*(W237/$W$4)^1+'LED Curve'!$D$17)*$AC$4+((R$5-3)*Design!C$18)),0,         ('LED Curve'!$D$14*(W237/$W$4)^3+'LED Curve'!$D$15*(W237/$W$4)^2+'LED Curve'!$D$16*(W237/$W$4)^1+'LED Curve'!$D$17)*$AC$4))</f>
        <v>0</v>
      </c>
      <c r="AX237" s="59">
        <f>IF(AW237=0,0,IF(E237&lt;(SUM(AU237:AW237)+('LED Curve'!$D$14*(W237/$W$5)^3+'LED Curve'!$D$15*(W237/$W$5)^2+'LED Curve'!$D$16*(W237/$W$5)^1+'LED Curve'!$D$17)*$AC$5+((R$5-4)*Design!C$18)),0,         ('LED Curve'!$D$14*(W237/$W$5)^3+'LED Curve'!$D$15*(W237/$W$5)^2+'LED Curve'!$D$16*(W237/$W$5)^1+'LED Curve'!$D$17)*$AC$5))</f>
        <v>0</v>
      </c>
      <c r="AY237" s="59">
        <f>IF(AX237=0,0,IF(E237&lt;(SUM(AU237:AX237)+ ('LED Curve'!$D$14*(W237/$W$6)^3+'LED Curve'!$D$15*(W237/$W$6)^2+'LED Curve'!$D$16*(W237/$W$6)^1+'LED Curve'!$D$17)*$AC$6+((R$5-5)*Design!C$18)),0,         ('LED Curve'!$D$14*(W237/$W$6)^3+'LED Curve'!$D$15*(W237/$W$6)^2+'LED Curve'!$D$16*(W237/$W$6)^1+'LED Curve'!$D$17)*$AC$6))</f>
        <v>0</v>
      </c>
      <c r="AZ237" s="59">
        <f>IF(AY237=0,0,IF(E237&lt;(SUM(AU237:AY237)+('LED Curve'!$D$14*(W237/$Z$2)^3+'LED Curve'!$D$15*(W237/$Z$2)^2+'LED Curve'!$D$16*(W237/$Z$2)^1+'LED Curve'!$D$17)*$AE$2+((R$5-6)*Design!C$18)),0,         ('LED Curve'!$D$14*(W237/$Z$2)^3+'LED Curve'!$D$15*(W237/$Z$2)^2+'LED Curve'!$D$16*(W237/$Z$2)^1+'LED Curve'!$D$17)*$AE$2))</f>
        <v>0</v>
      </c>
      <c r="BA237" s="59">
        <f>IF(AZ237=0,0,IF(E237&lt;(SUM(AU237:AZ237)+('LED Curve'!$D$14*(W237/$Z$3)^3+'LED Curve'!$D$15*(W237/$Z$3)^2+'LED Curve'!$D$16*(W237/$Z$3)^1+'LED Curve'!$D$17)*$AE$3+((R$5-7)*Design!C$18)),0,         ('LED Curve'!$D$14*(W237/$Z$3)^3+'LED Curve'!$D$15*(W237/$Z$3)^2+'LED Curve'!$D$16*(W237/$Z$3)^1+'LED Curve'!$D$17)*$AE$3))</f>
        <v>0</v>
      </c>
      <c r="BB237" s="59">
        <f>IF(BA237=0,0,IF(E237&lt;(SUM(AU237:BA237)+('LED Curve'!$D$14*(W237/$Z$4)^3+'LED Curve'!$D$15*(W237/$Z$4)^2+'LED Curve'!$D$16*(W237/$Z$4)^1+'LED Curve'!$D$17)*$AE$4+((R$5-8)*Design!C$18)),0,         ('LED Curve'!$D$14*(W237/$Z$4)^3+'LED Curve'!$D$15*(W237/$Z$4)^2+'LED Curve'!$D$16*(W237/$Z$4)^1+'LED Curve'!$D$17)*$AE$4))</f>
        <v>0</v>
      </c>
      <c r="BC237" s="59">
        <f>IF(BB237=0,0,IF(E237&lt;(SUM(AU237:BB237)+('LED Curve'!$D$14*(W237/$Z$5)^3+'LED Curve'!$D$15*(W237/$Z$5)^2+'LED Curve'!$D$16*(W237/$Z$5)^1+'LED Curve'!$D$17)*$AE$5+((R$5-9)*Design!C$18)),0,         ('LED Curve'!$D$14*(W237/$Z$5)^3+'LED Curve'!$D$15*(W237/$Z$5)^2+'LED Curve'!$D$16*(W237/$Z$5)^1+'LED Curve'!$D$17)*$AE$5))</f>
        <v>0</v>
      </c>
      <c r="BD237" s="59">
        <f>IF(BC237=0,0,IF(E237&lt;(SUM(AU237:BC237)+('LED Curve'!$D$14*(W237/$Z$6)^3+'LED Curve'!$D$15*(W237/$Z$6)^2+'LED Curve'!$D$16*(W237/$Z$6)^1+'LED Curve'!$D$17)*$AE$6+((R$5-10)*Design!C$18)),0,         ('LED Curve'!$D$14*(W237/$Z$6)^3+'LED Curve'!$D$15*(W237/$Z$6)^2+'LED Curve'!$D$16*(W237/$Z$6)^1+'LED Curve'!$D$17)*$AE$6))</f>
        <v>0</v>
      </c>
      <c r="BE237">
        <f t="shared" si="382"/>
        <v>23.637091725267602</v>
      </c>
      <c r="BF237" s="64">
        <f t="shared" si="348"/>
        <v>96.299955655024547</v>
      </c>
      <c r="BG237" s="64">
        <f t="shared" si="349"/>
        <v>0</v>
      </c>
      <c r="BH237" s="64">
        <f t="shared" si="350"/>
        <v>0</v>
      </c>
      <c r="BI237" s="64">
        <f t="shared" si="351"/>
        <v>0</v>
      </c>
      <c r="BJ237" s="64">
        <f t="shared" si="352"/>
        <v>0</v>
      </c>
      <c r="BK237" s="64">
        <f t="shared" si="353"/>
        <v>0</v>
      </c>
      <c r="BL237" s="64">
        <f t="shared" si="354"/>
        <v>0</v>
      </c>
      <c r="BM237" s="64">
        <f t="shared" si="355"/>
        <v>0</v>
      </c>
      <c r="BN237" s="64">
        <f t="shared" si="356"/>
        <v>0</v>
      </c>
      <c r="BO237" s="64">
        <f t="shared" si="357"/>
        <v>0</v>
      </c>
      <c r="BQ237" s="67">
        <f t="shared" si="358"/>
        <v>85.502007112827968</v>
      </c>
      <c r="BR237" s="67">
        <f t="shared" si="359"/>
        <v>0</v>
      </c>
      <c r="BS237" s="67">
        <f t="shared" si="360"/>
        <v>0</v>
      </c>
      <c r="BT237" s="67">
        <f t="shared" si="361"/>
        <v>0</v>
      </c>
      <c r="BU237" s="67">
        <f t="shared" si="362"/>
        <v>0</v>
      </c>
      <c r="BV237" s="67">
        <f t="shared" si="363"/>
        <v>0</v>
      </c>
      <c r="BW237" s="67">
        <f t="shared" si="364"/>
        <v>0</v>
      </c>
      <c r="BX237" s="67">
        <f t="shared" si="365"/>
        <v>0</v>
      </c>
      <c r="BY237" s="67">
        <f t="shared" si="366"/>
        <v>0</v>
      </c>
      <c r="BZ237" s="67">
        <f t="shared" si="367"/>
        <v>0</v>
      </c>
      <c r="CB237" s="70">
        <f t="shared" si="368"/>
        <v>75.431550309286607</v>
      </c>
      <c r="CC237" s="70">
        <f t="shared" si="369"/>
        <v>0</v>
      </c>
      <c r="CD237" s="70">
        <f t="shared" si="370"/>
        <v>0</v>
      </c>
      <c r="CE237" s="70">
        <f t="shared" si="371"/>
        <v>0</v>
      </c>
      <c r="CF237" s="70">
        <f t="shared" si="372"/>
        <v>0</v>
      </c>
      <c r="CG237" s="70">
        <f t="shared" si="373"/>
        <v>0</v>
      </c>
      <c r="CH237" s="70">
        <f t="shared" si="374"/>
        <v>0</v>
      </c>
      <c r="CI237" s="70">
        <f t="shared" si="375"/>
        <v>0</v>
      </c>
      <c r="CJ237" s="70">
        <f t="shared" si="376"/>
        <v>0</v>
      </c>
      <c r="CK237" s="70">
        <f t="shared" si="377"/>
        <v>0</v>
      </c>
      <c r="CL237">
        <f t="shared" si="383"/>
        <v>75.431550309286607</v>
      </c>
      <c r="CM237" s="64">
        <f t="shared" si="384"/>
        <v>96.299955655024547</v>
      </c>
      <c r="CN237" s="64">
        <f t="shared" si="385"/>
        <v>0</v>
      </c>
      <c r="CO237" s="64">
        <f t="shared" si="386"/>
        <v>0</v>
      </c>
      <c r="CP237" s="64">
        <f t="shared" si="387"/>
        <v>0</v>
      </c>
      <c r="CQ237" s="64">
        <f t="shared" si="388"/>
        <v>0</v>
      </c>
      <c r="CR237" s="64">
        <f t="shared" si="389"/>
        <v>0</v>
      </c>
      <c r="CS237" s="64">
        <f t="shared" si="390"/>
        <v>0</v>
      </c>
      <c r="CT237" s="64">
        <f t="shared" si="391"/>
        <v>0</v>
      </c>
      <c r="CU237" s="64">
        <f t="shared" si="392"/>
        <v>0</v>
      </c>
      <c r="CV237" s="64">
        <f t="shared" si="393"/>
        <v>0</v>
      </c>
      <c r="CX237" s="103">
        <f t="shared" si="394"/>
        <v>85.502007112827968</v>
      </c>
      <c r="CY237" s="103">
        <f t="shared" si="395"/>
        <v>0</v>
      </c>
      <c r="CZ237" s="103">
        <f t="shared" si="396"/>
        <v>0</v>
      </c>
      <c r="DA237" s="103">
        <f t="shared" si="397"/>
        <v>0</v>
      </c>
      <c r="DB237" s="103">
        <f t="shared" si="398"/>
        <v>0</v>
      </c>
      <c r="DC237" s="103">
        <f t="shared" si="399"/>
        <v>0</v>
      </c>
      <c r="DD237" s="103">
        <f t="shared" si="400"/>
        <v>0</v>
      </c>
      <c r="DE237" s="103">
        <f t="shared" si="401"/>
        <v>0</v>
      </c>
      <c r="DF237" s="103">
        <f t="shared" si="402"/>
        <v>0</v>
      </c>
      <c r="DG237" s="103">
        <f t="shared" si="403"/>
        <v>0</v>
      </c>
      <c r="DI237" s="70">
        <f t="shared" si="404"/>
        <v>75.431550309286607</v>
      </c>
      <c r="DJ237" s="70">
        <f t="shared" si="405"/>
        <v>0</v>
      </c>
      <c r="DK237" s="70">
        <f t="shared" si="406"/>
        <v>0</v>
      </c>
      <c r="DL237" s="70">
        <f t="shared" si="407"/>
        <v>0</v>
      </c>
      <c r="DM237" s="70">
        <f t="shared" si="408"/>
        <v>0</v>
      </c>
      <c r="DN237" s="70">
        <f t="shared" si="409"/>
        <v>0</v>
      </c>
      <c r="DO237" s="70">
        <f t="shared" si="410"/>
        <v>0</v>
      </c>
      <c r="DP237" s="70">
        <f t="shared" si="411"/>
        <v>0</v>
      </c>
      <c r="DQ237" s="70">
        <f t="shared" si="412"/>
        <v>0</v>
      </c>
      <c r="DR237" s="70">
        <f t="shared" si="413"/>
        <v>0</v>
      </c>
      <c r="DT237">
        <f t="shared" si="414"/>
        <v>5.1586530055436226</v>
      </c>
      <c r="DU237">
        <f t="shared" si="415"/>
        <v>5.1024359887196757</v>
      </c>
      <c r="DV237">
        <f t="shared" si="416"/>
        <v>4.9621766068555964</v>
      </c>
      <c r="DX237">
        <f t="shared" si="417"/>
        <v>1.9116406066273344</v>
      </c>
      <c r="DY237">
        <f t="shared" si="418"/>
        <v>1.9193073852477405</v>
      </c>
      <c r="DZ237">
        <f t="shared" si="419"/>
        <v>1.9303017936827593</v>
      </c>
      <c r="EB237">
        <f t="shared" si="420"/>
        <v>2.3286391490838216</v>
      </c>
      <c r="EC237">
        <f t="shared" si="421"/>
        <v>0</v>
      </c>
      <c r="ED237">
        <f t="shared" si="422"/>
        <v>0</v>
      </c>
      <c r="EE237">
        <f t="shared" si="423"/>
        <v>0</v>
      </c>
      <c r="EF237">
        <f t="shared" si="424"/>
        <v>0</v>
      </c>
      <c r="EG237">
        <f t="shared" si="425"/>
        <v>0</v>
      </c>
      <c r="EH237">
        <f t="shared" si="426"/>
        <v>0</v>
      </c>
      <c r="EI237">
        <f t="shared" si="427"/>
        <v>0</v>
      </c>
      <c r="EJ237">
        <f t="shared" si="428"/>
        <v>0</v>
      </c>
      <c r="EK237">
        <f t="shared" si="429"/>
        <v>0</v>
      </c>
      <c r="EM237">
        <f t="shared" si="430"/>
        <v>2.0435063661951807</v>
      </c>
      <c r="EN237">
        <f t="shared" si="431"/>
        <v>0</v>
      </c>
      <c r="EO237">
        <f t="shared" si="432"/>
        <v>0</v>
      </c>
      <c r="EP237">
        <f t="shared" si="433"/>
        <v>0</v>
      </c>
      <c r="EQ237">
        <f t="shared" si="434"/>
        <v>0</v>
      </c>
      <c r="ER237">
        <f t="shared" si="435"/>
        <v>0</v>
      </c>
      <c r="ES237">
        <f t="shared" si="436"/>
        <v>0</v>
      </c>
      <c r="ET237">
        <f t="shared" si="437"/>
        <v>0</v>
      </c>
      <c r="EU237">
        <f t="shared" si="438"/>
        <v>0</v>
      </c>
      <c r="EV237">
        <f t="shared" si="439"/>
        <v>0</v>
      </c>
      <c r="EX237">
        <f t="shared" si="440"/>
        <v>1.7829824736397453</v>
      </c>
      <c r="EY237">
        <f t="shared" si="441"/>
        <v>0</v>
      </c>
      <c r="EZ237">
        <f t="shared" si="442"/>
        <v>0</v>
      </c>
      <c r="FA237">
        <f t="shared" si="443"/>
        <v>0</v>
      </c>
      <c r="FB237">
        <f t="shared" si="444"/>
        <v>0</v>
      </c>
      <c r="FC237">
        <f t="shared" si="445"/>
        <v>0</v>
      </c>
      <c r="FD237">
        <f t="shared" si="446"/>
        <v>0</v>
      </c>
      <c r="FE237">
        <f t="shared" si="447"/>
        <v>0</v>
      </c>
      <c r="FF237">
        <f t="shared" si="448"/>
        <v>0</v>
      </c>
      <c r="FG237">
        <f t="shared" si="449"/>
        <v>0</v>
      </c>
      <c r="FJ237">
        <f>IF($W$2=0,0,IF(BF237&lt;=0,0,('LED Curve'!$D$19*(BF237/$W$2)^3+'LED Curve'!$D$20*(BF237/$W$2)^2+'LED Curve'!$D$21*(BF237/$W$2)^1+'LED Curve'!$D$22)*$AC$2*$W$2))</f>
        <v>388.45240032959651</v>
      </c>
      <c r="FK237">
        <f>IF($W$3=0,0,IF(BG237&lt;=0,0,('LED Curve'!$D$19*(BG237/$W$3)^3+'LED Curve'!$D$20*(BG237/$W$3)^2+'LED Curve'!$D$21*(BG237/$W$3)^1+'LED Curve'!$D$22)*$AC$3*$W$3))</f>
        <v>0</v>
      </c>
      <c r="FL237">
        <f>IF($W$4=0,0,IF(BH237&lt;=0,0,('LED Curve'!$D$19*(BH237/$W$4)^3+'LED Curve'!$D$20*(BH237/$W$4)^2+'LED Curve'!$D$21*(BH237/$W$4)^1+'LED Curve'!$D$22)*$AC$4*$W$4))</f>
        <v>0</v>
      </c>
      <c r="FM237">
        <f>IF($W$5=0,0,IF(BI237&lt;=0,0,('LED Curve'!$D$19*(BI237/$W$5)^3+'LED Curve'!$D$20*(BI237/$W$5)^2+'LED Curve'!$D$21*(BI237/$W$5)^1+'LED Curve'!$D$22)*$AC$5*$W$5))</f>
        <v>0</v>
      </c>
      <c r="FN237">
        <f>IF($W$6=0,0,IF(BJ237&lt;=0,0,('LED Curve'!$D$19*(BJ237/$W$6)^3+'LED Curve'!$D$20*(BJ237/$W$6)^2+'LED Curve'!$D$21*(BJ237/$W$6)^1+'LED Curve'!$D$22)*$AC$6*$W$6))</f>
        <v>0</v>
      </c>
      <c r="FO237">
        <f>IF($Z$2=0,0,IF(BK237&lt;=0,0,('LED Curve'!$D$19*(BK237/$Z$2)^3+'LED Curve'!$D$20*(BK237/$Z$2)^2+'LED Curve'!$D$21*(BK237/$Z$2)^1+'LED Curve'!$D$22)*$AE$2*$Z$2))</f>
        <v>0</v>
      </c>
      <c r="FP237">
        <f>IF($Z$3=0,0,IF(BL237&lt;=0,0,('LED Curve'!$D$19*(BL237/$Z$3)^3+'LED Curve'!$D$20*(BL237/$Z$3)^2+'LED Curve'!$D$21*(BL237/$Z$3)^1+'LED Curve'!$D$22)*$AE$3*$Z$3))</f>
        <v>0</v>
      </c>
      <c r="FQ237">
        <f>IF($Z$4=0,0,IF(BM237&lt;=0,0,('LED Curve'!$D$19*(BM237/$Z$4)^3+'LED Curve'!$D$20*(BM237/$Z$4)^2+'LED Curve'!$D$21*(BM237/$Z$4)^1+'LED Curve'!$D$22)*$AE$4*$Z$4))</f>
        <v>0</v>
      </c>
      <c r="FR237">
        <f>IF($Z$5=0,0,IF(BN237&lt;=0,0,('LED Curve'!$D$19*(BN237/$Z$5)^3+'LED Curve'!$D$20*(BN237/$Z$5)^2+'LED Curve'!$D$21*(BN237/$Z$5)^1+'LED Curve'!$D$22)*$AE$5*$Z$5))</f>
        <v>0</v>
      </c>
      <c r="FS237">
        <f>IF($Z$6=0,0,IF(BO237&lt;=0,0,('LED Curve'!$D$19*(BO237/$Z$6)^3+'LED Curve'!$D$20*(BO237/$Z$6)^2+'LED Curve'!$D$21*(BO237/$Z$6)^1+'LED Curve'!$D$22)*$AE$6*$Z$6))</f>
        <v>0</v>
      </c>
      <c r="FU237">
        <f>IF($W$2=0,0,IF(BQ237&lt;=0,0,('LED Curve'!$D$19*(BQ237/$W$2)^3+'LED Curve'!$D$20*(BQ237/$W$2)^2+'LED Curve'!$D$21*(BQ237/$W$2)^1+'LED Curve'!$D$22)*$AC$2*$W$2))</f>
        <v>347.71530706329793</v>
      </c>
      <c r="FV237">
        <f>IF($W$3=0,0,IF(BR237&lt;=0,0,('LED Curve'!$D$19*(BR237/$W$3)^3+'LED Curve'!$D$20*(BR237/$W$3)^2+'LED Curve'!$D$21*(BR237/$W$3)^1+'LED Curve'!$D$22)*$AC$3*$W$3))</f>
        <v>0</v>
      </c>
      <c r="FW237">
        <f>IF($W$4=0,0,IF(BS237&lt;=0,0,('LED Curve'!$D$19*(BS237/$W$4)^3+'LED Curve'!$D$20*(BS237/$W$4)^2+'LED Curve'!$D$21*(BS237/$W$4)^1+'LED Curve'!$D$22)*$AC$4*$W$4))</f>
        <v>0</v>
      </c>
      <c r="FX237">
        <f>IF($W$5=0,0,IF(BT237&lt;=0,0,('LED Curve'!$D$19*(BT237/$W$5)^3+'LED Curve'!$D$20*(BT237/$W$5)^2+'LED Curve'!$D$21*(BT237/$W$5)^1+'LED Curve'!$D$22)*$AC$5*$W$5))</f>
        <v>0</v>
      </c>
      <c r="FY237">
        <f>IF($W$6=0,0,IF(BU237&lt;=0,0,('LED Curve'!$D$19*(BU237/$W$6)^3+'LED Curve'!$D$20*(BU237/$W$6)^2+'LED Curve'!$D$21*(BU237/$W$6)^1+'LED Curve'!$D$22)*$AC$6*$W$6))</f>
        <v>0</v>
      </c>
      <c r="FZ237">
        <f>IF($Z$2=0,0,IF(BV237&lt;=0,0,('LED Curve'!$D$19*(BV237/$Z$2)^3+'LED Curve'!$D$20*(BV237/$Z$2)^2+'LED Curve'!$D$21*(BV237/$Z$2)^1+'LED Curve'!$D$22)*$AE$2*$Z$2))</f>
        <v>0</v>
      </c>
      <c r="GA237">
        <f>IF($Z$3=0,0,IF(BW237&lt;=0,0,('LED Curve'!$D$19*(BW237/$Z$3)^3+'LED Curve'!$D$20*(BW237/$Z$3)^2+'LED Curve'!$D$21*(BW237/$Z$3)^1+'LED Curve'!$D$22)*$AE$3*$Z$3))</f>
        <v>0</v>
      </c>
      <c r="GB237">
        <f>IF($Z$4=0,0,IF(BX237&lt;=0,0,('LED Curve'!$D$19*(BX237/$Z$4)^3+'LED Curve'!$D$20*(BX237/$Z$4)^2+'LED Curve'!$D$21*(BX237/$Z$4)^1+'LED Curve'!$D$22)*$AE$4*$Z$4))</f>
        <v>0</v>
      </c>
      <c r="GC237">
        <f>IF($Z$5=0,0,IF(BY237&lt;=0,0,('LED Curve'!$D$19*(BY237/$Z$5)^3+'LED Curve'!$D$20*(BY237/$Z$5)^2+'LED Curve'!$D$21*(BY237/$Z$5)^1+'LED Curve'!$D$22)*$AE$5*$Z$5))</f>
        <v>0</v>
      </c>
      <c r="GD237">
        <f>IF($Z$6=0,0,IF(BZ237&lt;=0,0,('LED Curve'!$D$19*(BZ237/$Z$6)^3+'LED Curve'!$D$20*(BZ237/$Z$6)^2+'LED Curve'!$D$21*(BZ237/$Z$6)^1+'LED Curve'!$D$22)*$AE$6*$Z$6))</f>
        <v>0</v>
      </c>
      <c r="GF237">
        <f>IF($W$2=0,0,IF(CB237&lt;=0,0,('LED Curve'!$D$19*(CB237/$W$2)^3+'LED Curve'!$D$20*(CB237/$W$2)^2+'LED Curve'!$D$21*(CB237/$W$2)^1+'LED Curve'!$D$22)*$AC$2*$W$2))</f>
        <v>308.93000597379114</v>
      </c>
      <c r="GG237">
        <f>IF($W$3=0,0,IF(CC237&lt;=0,0,('LED Curve'!$D$19*(CC237/$W$3)^3+'LED Curve'!$D$20*(CC237/$W$3)^2+'LED Curve'!$D$21*(CC237/$W$3)^1+'LED Curve'!$D$22)*$AC$3*$W$3))</f>
        <v>0</v>
      </c>
      <c r="GH237">
        <f>IF($W$4=0,0,IF(CD237&lt;=0,0,('LED Curve'!$D$19*(CD237/$W$4)^3+'LED Curve'!$D$20*(CD237/$W$4)^2+'LED Curve'!$D$21*(CD237/$W$4)^1+'LED Curve'!$D$22)*$AC$4*$W$4))</f>
        <v>0</v>
      </c>
      <c r="GI237">
        <f>IF($W$5=0,0,IF(CE237&lt;=0,0,('LED Curve'!$D$19*(CE237/$W$5)^3+'LED Curve'!$D$20*(CE237/$W$5)^2+'LED Curve'!$D$21*(CE237/$W$5)^1+'LED Curve'!$D$22)*$AC$5*$W$5))</f>
        <v>0</v>
      </c>
      <c r="GJ237">
        <f>IF($W$6=0,0,IF(CF237&lt;=0,0,('LED Curve'!$D$19*(CF237/$W$6)^3+'LED Curve'!$D$20*(CF237/$W$6)^2+'LED Curve'!$D$21*(CF237/$W$6)^1+'LED Curve'!$D$22)*$AC$6*$W$6))</f>
        <v>0</v>
      </c>
      <c r="GK237">
        <f>IF($Z$2=0,0,IF(CG237&lt;=0,0,('LED Curve'!$D$19*(CG237/$Z$2)^3+'LED Curve'!$D$20*(CG237/$Z$2)^2+'LED Curve'!$D$21*(CG237/$Z$2)^1+'LED Curve'!$D$22)*$AE$2*$Z$2))</f>
        <v>0</v>
      </c>
      <c r="GL237">
        <f>IF($Z$3=0,0,IF(CH237&lt;=0,0,('LED Curve'!$D$19*(CH237/$Z$3)^3+'LED Curve'!$D$20*(CH237/$Z$3)^2+'LED Curve'!$D$21*(CH237/$Z$3)^1+'LED Curve'!$D$22)*$AE$3*$Z$3))</f>
        <v>0</v>
      </c>
      <c r="GM237">
        <f>IF($Z$4=0,0,IF(CI237&lt;=0,0,('LED Curve'!$D$19*(CI237/$Z$4)^3+'LED Curve'!$D$20*(CI237/$Z$4)^2+'LED Curve'!$D$21*(CI237/$Z$4)^1+'LED Curve'!$D$22)*$AE$4*$Z$4))</f>
        <v>0</v>
      </c>
      <c r="GN237">
        <f>IF($Z$5=0,0,IF(CJ237&lt;=0,0,('LED Curve'!$D$19*(CJ237/$Z$5)^3+'LED Curve'!$D$20*(CJ237/$Z$5)^2+'LED Curve'!$D$21*(CJ237/$Z$5)^1+'LED Curve'!$D$22)*$AE$5*$Z$5))</f>
        <v>0</v>
      </c>
      <c r="GO237">
        <f>IF($Z$6=0,0,IF(CK237&lt;=0,0,('LED Curve'!$D$19*(CK237/$Z$6)^3+'LED Curve'!$D$20*(CK237/$Z$6)^2+'LED Curve'!$D$21*(CK237/$Z$6)^1+'LED Curve'!$D$22)*$AE$6*$Z$6))</f>
        <v>0</v>
      </c>
      <c r="GQ237">
        <f t="shared" si="450"/>
        <v>388.45240032959651</v>
      </c>
      <c r="GR237">
        <f t="shared" si="378"/>
        <v>0</v>
      </c>
      <c r="GS237">
        <f t="shared" si="451"/>
        <v>347.71530706329793</v>
      </c>
      <c r="GT237">
        <f t="shared" si="379"/>
        <v>0</v>
      </c>
      <c r="GU237">
        <f t="shared" si="452"/>
        <v>308.93000597379114</v>
      </c>
      <c r="GV237">
        <f t="shared" si="380"/>
        <v>0</v>
      </c>
    </row>
    <row r="238" spans="1:204" ht="16.899999999999999">
      <c r="A238">
        <v>227</v>
      </c>
      <c r="B238">
        <f t="shared" si="341"/>
        <v>7.3893229166666664E-3</v>
      </c>
      <c r="C238" s="50">
        <f t="shared" si="342"/>
        <v>51.815749683231637</v>
      </c>
      <c r="D238" s="50">
        <f t="shared" si="343"/>
        <v>57.728610759146264</v>
      </c>
      <c r="E238" s="50">
        <f t="shared" si="344"/>
        <v>63.641471835060891</v>
      </c>
      <c r="G238" s="52">
        <f t="shared" si="345"/>
        <v>0.82247221719415287</v>
      </c>
      <c r="H238" s="52">
        <f t="shared" si="346"/>
        <v>0.9163271549070835</v>
      </c>
      <c r="I238" s="52">
        <f t="shared" si="347"/>
        <v>1.010182092620014</v>
      </c>
      <c r="J238" s="52">
        <f>IF(C238&lt;Calculation!D$19,0,G238)</f>
        <v>0.82247221719415287</v>
      </c>
      <c r="K238" s="52">
        <f>IF(D238&lt;Calculation!D$19,0,H238)</f>
        <v>0.9163271549070835</v>
      </c>
      <c r="L238" s="52">
        <f>IF(E238&lt;Calculation!D$19,0,I238)</f>
        <v>1.010182092620014</v>
      </c>
      <c r="M238" s="52">
        <f>IF(IF(C238&lt;Calculation!D$19,0,C238*(R$3/(R$2+R$3)))&gt;0,$H$2*SIN(2*PI()*$E$2*B238)+$H$5,0)</f>
        <v>0.83887671168552569</v>
      </c>
      <c r="N238" s="52">
        <f>IF(IF(D238&lt;Calculation!D$19,0,D238*(R$3/(R$2+R$3)))&gt;0,$J$2*SIN(2*PI()*$E$2*B238)+$J$5,0)</f>
        <v>0.7386037426713461</v>
      </c>
      <c r="O238" s="52">
        <f>IF(IF(E238&lt;Calculation!D$19,0,E238*(R$3/(R$2+R$3)))&gt;0,$L$2*SIN(2*PI()*$E$2*B238)+$L$5,0)</f>
        <v>0.64487819930506296</v>
      </c>
      <c r="Q238" s="55">
        <f>(M238/Design!C$43)*10^3</f>
        <v>93.208523520613966</v>
      </c>
      <c r="R238" s="55">
        <f>(N238/Design!C$43)*10^3</f>
        <v>82.067082519038451</v>
      </c>
      <c r="S238" s="55">
        <f>(O238/Design!C$43)*10^3</f>
        <v>71.65313325611811</v>
      </c>
      <c r="U238" s="55">
        <f>(($H$2*SIN(2*PI()*$E$2*B238)+$H$5)/Design!C$43)*10^3</f>
        <v>93.208523520613966</v>
      </c>
      <c r="V238" s="55">
        <f>(($J$2*SIN(2*PI()*$E$2*B238)+$J$5)/Design!C$43)*10^3</f>
        <v>82.067082519038451</v>
      </c>
      <c r="W238" s="55">
        <f>(($L$2*SIN(2*PI()*$E$2*B238)+$L$5)/Design!C$43)*10^3</f>
        <v>71.65313325611811</v>
      </c>
      <c r="Y238" s="99">
        <f>IF(C238&lt;('LED Curve'!$D$14*(U238/$W$2)^3+'LED Curve'!$D$15*(U238/$W$2)^2+'LED Curve'!$D$16*(U238/$W$2)^1+'LED Curve'!$D$17)*$AC$2+((R$5-1)*Design!C$18),0,         ('LED Curve'!$D$14*(U238/$W$2)^3+'LED Curve'!$D$15*(U238/$W$2)^2+'LED Curve'!$D$16*(U238/$W$2)^1+'LED Curve'!$D$17)*$AC$2)</f>
        <v>24.10086535324826</v>
      </c>
      <c r="Z238" s="99">
        <f>IF(Y238=0,0,IF(C238&lt;Y238+('LED Curve'!$D$14*(U238/$W$3)^3+'LED Curve'!$D$15*(U238/$W$3)^2+'LED Curve'!$D$16*(U238/$W$3)^1+'LED Curve'!$D$17)*$AC$3+((R$5-2)*Design!C$18),0,         ('LED Curve'!$D$14*(U238/$W$3)^3+'LED Curve'!$D$15*(U238/$W$3)^2+'LED Curve'!$D$16*(U238/$W$3)^1+'LED Curve'!$D$17)*$AC$3))</f>
        <v>0</v>
      </c>
      <c r="AA238" s="99">
        <f>IF(Z238=0,0,IF(C238&lt;(SUM(Y238:Z238)+('LED Curve'!$D$14*(U238/$W$4)^3+'LED Curve'!$D$15*(U238/$W$4)^2+'LED Curve'!$D$16*(U238/$W$4)^1+'LED Curve'!$D$17)*$AC$4+((R$5-3)*Design!C$18)),0,         ('LED Curve'!$D$14*(U238/$W$4)^3+'LED Curve'!$D$15*(U238/$W$4)^2+'LED Curve'!$D$16*(U238/$W$4)^1+'LED Curve'!$D$17)*$AC$4))</f>
        <v>0</v>
      </c>
      <c r="AB238" s="99">
        <f>IF(AA238=0,0,IF(C238&lt;(SUM(Y238:AA238)+('LED Curve'!$D$14*(U238/$W$5)^3+'LED Curve'!$D$15*(U238/$W$5)^2+'LED Curve'!$D$16*(U238/$W$5)^1+'LED Curve'!$D$17)*$AC$5+((R$5-4)*Design!C$18)),0,         ('LED Curve'!$D$14*(U238/$W$5)^3+'LED Curve'!$D$15*(U238/$W$5)^2+'LED Curve'!$D$16*(U238/$W$5)^1+'LED Curve'!$D$17)*$AC$5))</f>
        <v>0</v>
      </c>
      <c r="AC238" s="99">
        <f>IF(AB238=0,0,IF(C238&lt;(SUM(Y238:AB238)+ ('LED Curve'!$D$14*(U238/$W$6)^3+'LED Curve'!$D$15*(U238/$W$6)^2+'LED Curve'!$D$16*(U238/$W$6)^1+'LED Curve'!$D$17)*$AC$6+((R$5-5)*Design!C$18)),0,         ('LED Curve'!$D$14*(U238/$W$6)^3+'LED Curve'!$D$15*(U238/$W$6)^2+'LED Curve'!$D$16*(U238/$W$6)^1+'LED Curve'!$D$17)*$AC$6))</f>
        <v>0</v>
      </c>
      <c r="AD238" s="99">
        <f>IF(AC238=0,0,IF(C238&lt;(SUM(Y238:AC238)+('LED Curve'!$D$14*(U238/$Z$2)^3+'LED Curve'!$D$15*(U238/$Z$2)^2+'LED Curve'!$D$16*(U238/$Z$2)^1+'LED Curve'!$D$17)*$AE$2+((R$5-6)*Design!C$18)),0,         ('LED Curve'!$D$14*(U238/$Z$2)^3+'LED Curve'!$D$15*(U238/$Z$2)^2+'LED Curve'!$D$16*(U238/$Z$2)^1+'LED Curve'!$D$17)*$AE$2))</f>
        <v>0</v>
      </c>
      <c r="AE238" s="99">
        <f>IF(AD238=0,0,IF(C238&lt;(SUM(Y238:AD238)+('LED Curve'!$D$14*(U238/$Z$3)^3+'LED Curve'!$D$15*(U238/$Z$3)^2+'LED Curve'!$D$16*(U238/$Z$3)^1+'LED Curve'!$D$17)*$AE$3+((R$5-7)*Design!C$18)),0,         ('LED Curve'!$D$14*(U238/$Z$3)^3+'LED Curve'!$D$15*(U238/$Z$3)^2+'LED Curve'!$D$16*(U238/$Z$3)^1+'LED Curve'!$D$17)*$AE$3))</f>
        <v>0</v>
      </c>
      <c r="AF238" s="99">
        <f>IF(AE238=0,0,IF(C238&lt;(SUM(Y238:AE238)+('LED Curve'!$D$14*(U238/$Z$4)^3+'LED Curve'!$D$15*(U238/$Z$4)^2+'LED Curve'!$D$16*(U238/$Z$4)^1+'LED Curve'!$D$17)*$AE$4+((R$5-8)*Design!C$18)),0,         ('LED Curve'!$D$14*(U238/$Z$4)^3+'LED Curve'!$D$15*(U238/$Z$4)^2+'LED Curve'!$D$16*(U238/$Z$4)^1+'LED Curve'!$D$17)*$AE$4))</f>
        <v>0</v>
      </c>
      <c r="AG238" s="99">
        <f>IF(AF238=0,0,IF(C238&lt;(SUM(Y238:AF238)+('LED Curve'!$D$14*(U238/$Z$5)^3+'LED Curve'!$D$15*(U238/$Z$5)^2+'LED Curve'!$D$16*(U238/$Z$5)^1+'LED Curve'!$D$17)*$AE$5+((R$5-9)*Design!C$18)),0,         ('LED Curve'!$D$14*(U238/$Z$5)^3+'LED Curve'!$D$15*(U238/$Z$5)^2+'LED Curve'!$D$16*(U238/$Z$5)^1+'LED Curve'!$D$17)*$AE$5))</f>
        <v>0</v>
      </c>
      <c r="AH238" s="99">
        <f>IF(AG238=0,0,IF(C238&lt;(SUM(Y238:AG238)+('LED Curve'!$D$14*(U238/$Z$6)^3+'LED Curve'!$D$15*(U238/$Z$6)^2+'LED Curve'!$D$16*(U238/$Z$6)^1+'LED Curve'!$D$17)*$AE$6+((R$5-10)*Design!C$18)),0,         ('LED Curve'!$D$14*(U238/$Z$6)^3+'LED Curve'!$D$15*(U238/$Z$6)^2+'LED Curve'!$D$16*(U238/$Z$6)^1+'LED Curve'!$D$17)*$AE$6))</f>
        <v>0</v>
      </c>
      <c r="AI238">
        <f t="shared" si="381"/>
        <v>24.10086535324826</v>
      </c>
      <c r="AJ238" s="57">
        <f>IF(D238&lt;('LED Curve'!$D$14*(V238/$W$2)^3+'LED Curve'!$D$15*(V238/$W$2)^2+'LED Curve'!$D$16*(V238/$W$2)^1+'LED Curve'!$D$17)*$AC$2+((R$5-1)*Design!C$18),0,         ('LED Curve'!$D$14*(V238/$W$2)^3+'LED Curve'!$D$15*(V238/$W$2)^2+'LED Curve'!$D$16*(V238/$W$2)^1+'LED Curve'!$D$17)*$AC$2)</f>
        <v>23.810408369204644</v>
      </c>
      <c r="AK238" s="57">
        <f>IF(AJ238=0,0,IF(D238&lt;AJ238+('LED Curve'!$D$14*(V238/$W$3)^3+'LED Curve'!$D$15*(V238/$W$3)^2+'LED Curve'!$D$16*(V238/$W$3)^1+'LED Curve'!$D$17)*$AC$3+((R$5-1)*Design!C$18),0,         ('LED Curve'!$D$14*(V238/$W$3)^3+'LED Curve'!$D$15*(V238/$W$3)^2+'LED Curve'!$D$16*(V238/$W$3)^1+'LED Curve'!$D$17)*$AC$3))</f>
        <v>0</v>
      </c>
      <c r="AL238" s="57">
        <f>IF(AK238=0,0,IF(D238&lt;(SUM(AJ238:AK238)+('LED Curve'!$D$14*(V238/$W$4)^3+'LED Curve'!$D$15*(V238/$W$4)^2+'LED Curve'!$D$16*(V238/$W$4)^1+'LED Curve'!$D$17)*$AC$4+((R$5-1)*Design!C$18)),0,         ('LED Curve'!$D$14*(V238/$W$4)^3+'LED Curve'!$D$15*(V238/$W$4)^2+'LED Curve'!$D$16*(V238/$W$4)^1+'LED Curve'!$D$17)*$AC$4))</f>
        <v>0</v>
      </c>
      <c r="AM238" s="57">
        <f>IF(AL238=0,0,IF(D238&lt;(SUM(AJ238:AL238)+('LED Curve'!$D$14*(V238/$W$5)^3+'LED Curve'!$D$15*(V238/$W$5)^2+'LED Curve'!$D$16*(V238/$W$5)^1+'LED Curve'!$D$17)*$AC$5+((R$5-1)*Design!C$18)),0,         ('LED Curve'!$D$14*(V238/$W$5)^3+'LED Curve'!$D$15*(V238/$W$5)^2+'LED Curve'!$D$16*(V238/$W$5)^1+'LED Curve'!$D$17)*$AC$5))</f>
        <v>0</v>
      </c>
      <c r="AN238" s="57">
        <f>IF(AM238=0,0,IF(D238&lt;(SUM(AJ238:AM238)+ ('LED Curve'!$D$14*(V238/$W$6)^3+'LED Curve'!$D$15*(V238/$W$6)^2+'LED Curve'!$D$16*(V238/$W$6)^1+'LED Curve'!$D$17)*$AC$6+((R$5-1)*Design!C$18)),0,         ('LED Curve'!$D$14*(V238/$W$6)^3+'LED Curve'!$D$15*(V238/$W$6)^2+'LED Curve'!$D$16*(V238/$W$6)^1+'LED Curve'!$D$17)*$AC$6))</f>
        <v>0</v>
      </c>
      <c r="AO238" s="57">
        <f>IF(AN238=0,0,IF(D238&lt;(SUM(AJ238:AN238)+('LED Curve'!$D$14*(V238/$Z$2)^3+'LED Curve'!$D$15*(V238/$Z$2)^2+'LED Curve'!$D$16*(V238/$Z$2)^1+'LED Curve'!$D$17)*$AE$2+((R$5-1)*Design!C$18)),0,         ('LED Curve'!$D$14*(V238/$Z$2)^3+'LED Curve'!$D$15*(V238/$Z$2)^2+'LED Curve'!$D$16*(V238/$Z$2)^1+'LED Curve'!$D$17)*$AE$2))</f>
        <v>0</v>
      </c>
      <c r="AP238" s="57">
        <f>IF(AO238=0,0,IF(D238&lt;(SUM(AJ238:AO238)+('LED Curve'!$D$14*(V238/$Z$3)^3+'LED Curve'!$D$15*(V238/$Z$3)^2+'LED Curve'!$D$16*(V238/$Z$3)^1+'LED Curve'!$D$17)*$AE$3+((R$5-1)*Design!C$18)),0,         ('LED Curve'!$D$14*(V238/$Z$3)^3+'LED Curve'!$D$15*(V238/$Z$3)^2+'LED Curve'!$D$16*(V238/$Z$3)^1+'LED Curve'!$D$17)*$AE$3))</f>
        <v>0</v>
      </c>
      <c r="AQ238" s="57">
        <f>IF(AP238=0,0,IF(D238&lt;(SUM(AJ238:AP238)+('LED Curve'!$D$14*(V238/$Z$4)^3+'LED Curve'!$D$15*(V238/$Z$4)^2+'LED Curve'!$D$16*(V238/$Z$4)^1+'LED Curve'!$D$17)*$AE$4+((R$5-1)*Design!C$18)),0,         ('LED Curve'!$D$14*(V238/$Z$4)^3+'LED Curve'!$D$15*(V238/$Z$4)^2+'LED Curve'!$D$16*(V238/$Z$4)^1+'LED Curve'!$D$17)*$AE$4))</f>
        <v>0</v>
      </c>
      <c r="AR238" s="57">
        <f>IF(AQ238=0,0,IF(D238&lt;(SUM(AJ238:AQ238)+('LED Curve'!$D$14*(V238/$Z$5)^3+'LED Curve'!$D$15*(V238/$Z$5)^2+'LED Curve'!$D$16*(V238/$Z$5)^1+'LED Curve'!$D$17)*$AE$5+((R$5-1)*Design!C$18)),0,         ('LED Curve'!$D$14*(V238/$Z$5)^3+'LED Curve'!$D$15*(V238/$Z$5)^2+'LED Curve'!$D$16*(V238/$Z$5)^1+'LED Curve'!$D$17)*$AE$5))</f>
        <v>0</v>
      </c>
      <c r="AS238" s="57">
        <f>IF(AR238=0,0,IF(D238&lt;(SUM(AJ238:AR238)+('LED Curve'!$D$14*(V238/$Z$6)^3+'LED Curve'!$D$15*(V238/$Z$6)^2+'LED Curve'!$D$16*(V238/$Z$6)^1+'LED Curve'!$D$17)*$AE$6+((R$5-1)*Design!C$18)),0,         ('LED Curve'!$D$14*(V238/$Z$6)^3+'LED Curve'!$D$15*(V238/$Z$6)^2+'LED Curve'!$D$16*(V238/$Z$6)^1+'LED Curve'!$D$17)*$AE$6))</f>
        <v>0</v>
      </c>
      <c r="AU238" s="59">
        <f>IF(E238&lt;('LED Curve'!$D$14*(W238/$W$2)^3+'LED Curve'!$D$15*(W238/$W$2)^2+'LED Curve'!$D$16*(W238/$W$2)^1+'LED Curve'!$D$17)*$AC$2+((R$5-1)*Design!C$18),0,         ('LED Curve'!$D$14*(W238/$W$2)^3+'LED Curve'!$D$15*(W238/$W$2)^2+'LED Curve'!$D$16*(W238/$W$2)^1+'LED Curve'!$D$17)*$AC$2)</f>
        <v>23.53850735486683</v>
      </c>
      <c r="AV238" s="59">
        <f>IF(AU238=0,0,IF(E238&lt;AU238+('LED Curve'!$D$14*(W238/$W$3)^3+'LED Curve'!$D$15*(W238/$W$3)^2+'LED Curve'!$D$16*(W238/$W$3)^1+'LED Curve'!$D$17)*$AC$3+((R$5-2)*Design!C$18),0,         ('LED Curve'!$D$14*(W238/$W$3)^3+'LED Curve'!$D$15*(W238/$W$3)^2+'LED Curve'!$D$16*(W238/$W$3)^1+'LED Curve'!$D$17)*$AC$3))</f>
        <v>0</v>
      </c>
      <c r="AW238" s="59">
        <f>IF(AV238=0,0,IF(E238&lt;(SUM(AU238:AV238)+('LED Curve'!$D$14*(W238/$W$4)^3+'LED Curve'!$D$15*(W238/$W$4)^2+'LED Curve'!$D$16*(W238/$W$4)^1+'LED Curve'!$D$17)*$AC$4+((R$5-3)*Design!C$18)),0,         ('LED Curve'!$D$14*(W238/$W$4)^3+'LED Curve'!$D$15*(W238/$W$4)^2+'LED Curve'!$D$16*(W238/$W$4)^1+'LED Curve'!$D$17)*$AC$4))</f>
        <v>0</v>
      </c>
      <c r="AX238" s="59">
        <f>IF(AW238=0,0,IF(E238&lt;(SUM(AU238:AW238)+('LED Curve'!$D$14*(W238/$W$5)^3+'LED Curve'!$D$15*(W238/$W$5)^2+'LED Curve'!$D$16*(W238/$W$5)^1+'LED Curve'!$D$17)*$AC$5+((R$5-4)*Design!C$18)),0,         ('LED Curve'!$D$14*(W238/$W$5)^3+'LED Curve'!$D$15*(W238/$W$5)^2+'LED Curve'!$D$16*(W238/$W$5)^1+'LED Curve'!$D$17)*$AC$5))</f>
        <v>0</v>
      </c>
      <c r="AY238" s="59">
        <f>IF(AX238=0,0,IF(E238&lt;(SUM(AU238:AX238)+ ('LED Curve'!$D$14*(W238/$W$6)^3+'LED Curve'!$D$15*(W238/$W$6)^2+'LED Curve'!$D$16*(W238/$W$6)^1+'LED Curve'!$D$17)*$AC$6+((R$5-5)*Design!C$18)),0,         ('LED Curve'!$D$14*(W238/$W$6)^3+'LED Curve'!$D$15*(W238/$W$6)^2+'LED Curve'!$D$16*(W238/$W$6)^1+'LED Curve'!$D$17)*$AC$6))</f>
        <v>0</v>
      </c>
      <c r="AZ238" s="59">
        <f>IF(AY238=0,0,IF(E238&lt;(SUM(AU238:AY238)+('LED Curve'!$D$14*(W238/$Z$2)^3+'LED Curve'!$D$15*(W238/$Z$2)^2+'LED Curve'!$D$16*(W238/$Z$2)^1+'LED Curve'!$D$17)*$AE$2+((R$5-6)*Design!C$18)),0,         ('LED Curve'!$D$14*(W238/$Z$2)^3+'LED Curve'!$D$15*(W238/$Z$2)^2+'LED Curve'!$D$16*(W238/$Z$2)^1+'LED Curve'!$D$17)*$AE$2))</f>
        <v>0</v>
      </c>
      <c r="BA238" s="59">
        <f>IF(AZ238=0,0,IF(E238&lt;(SUM(AU238:AZ238)+('LED Curve'!$D$14*(W238/$Z$3)^3+'LED Curve'!$D$15*(W238/$Z$3)^2+'LED Curve'!$D$16*(W238/$Z$3)^1+'LED Curve'!$D$17)*$AE$3+((R$5-7)*Design!C$18)),0,         ('LED Curve'!$D$14*(W238/$Z$3)^3+'LED Curve'!$D$15*(W238/$Z$3)^2+'LED Curve'!$D$16*(W238/$Z$3)^1+'LED Curve'!$D$17)*$AE$3))</f>
        <v>0</v>
      </c>
      <c r="BB238" s="59">
        <f>IF(BA238=0,0,IF(E238&lt;(SUM(AU238:BA238)+('LED Curve'!$D$14*(W238/$Z$4)^3+'LED Curve'!$D$15*(W238/$Z$4)^2+'LED Curve'!$D$16*(W238/$Z$4)^1+'LED Curve'!$D$17)*$AE$4+((R$5-8)*Design!C$18)),0,         ('LED Curve'!$D$14*(W238/$Z$4)^3+'LED Curve'!$D$15*(W238/$Z$4)^2+'LED Curve'!$D$16*(W238/$Z$4)^1+'LED Curve'!$D$17)*$AE$4))</f>
        <v>0</v>
      </c>
      <c r="BC238" s="59">
        <f>IF(BB238=0,0,IF(E238&lt;(SUM(AU238:BB238)+('LED Curve'!$D$14*(W238/$Z$5)^3+'LED Curve'!$D$15*(W238/$Z$5)^2+'LED Curve'!$D$16*(W238/$Z$5)^1+'LED Curve'!$D$17)*$AE$5+((R$5-9)*Design!C$18)),0,         ('LED Curve'!$D$14*(W238/$Z$5)^3+'LED Curve'!$D$15*(W238/$Z$5)^2+'LED Curve'!$D$16*(W238/$Z$5)^1+'LED Curve'!$D$17)*$AE$5))</f>
        <v>0</v>
      </c>
      <c r="BD238" s="59">
        <f>IF(BC238=0,0,IF(E238&lt;(SUM(AU238:BC238)+('LED Curve'!$D$14*(W238/$Z$6)^3+'LED Curve'!$D$15*(W238/$Z$6)^2+'LED Curve'!$D$16*(W238/$Z$6)^1+'LED Curve'!$D$17)*$AE$6+((R$5-10)*Design!C$18)),0,         ('LED Curve'!$D$14*(W238/$Z$6)^3+'LED Curve'!$D$15*(W238/$Z$6)^2+'LED Curve'!$D$16*(W238/$Z$6)^1+'LED Curve'!$D$17)*$AE$6))</f>
        <v>0</v>
      </c>
      <c r="BE238">
        <f t="shared" si="382"/>
        <v>23.53850735486683</v>
      </c>
      <c r="BF238" s="64">
        <f t="shared" si="348"/>
        <v>93.208523520613966</v>
      </c>
      <c r="BG238" s="64">
        <f t="shared" si="349"/>
        <v>0</v>
      </c>
      <c r="BH238" s="64">
        <f t="shared" si="350"/>
        <v>0</v>
      </c>
      <c r="BI238" s="64">
        <f t="shared" si="351"/>
        <v>0</v>
      </c>
      <c r="BJ238" s="64">
        <f t="shared" si="352"/>
        <v>0</v>
      </c>
      <c r="BK238" s="64">
        <f t="shared" si="353"/>
        <v>0</v>
      </c>
      <c r="BL238" s="64">
        <f t="shared" si="354"/>
        <v>0</v>
      </c>
      <c r="BM238" s="64">
        <f t="shared" si="355"/>
        <v>0</v>
      </c>
      <c r="BN238" s="64">
        <f t="shared" si="356"/>
        <v>0</v>
      </c>
      <c r="BO238" s="64">
        <f t="shared" si="357"/>
        <v>0</v>
      </c>
      <c r="BQ238" s="67">
        <f t="shared" si="358"/>
        <v>82.067082519038451</v>
      </c>
      <c r="BR238" s="67">
        <f t="shared" si="359"/>
        <v>0</v>
      </c>
      <c r="BS238" s="67">
        <f t="shared" si="360"/>
        <v>0</v>
      </c>
      <c r="BT238" s="67">
        <f t="shared" si="361"/>
        <v>0</v>
      </c>
      <c r="BU238" s="67">
        <f t="shared" si="362"/>
        <v>0</v>
      </c>
      <c r="BV238" s="67">
        <f t="shared" si="363"/>
        <v>0</v>
      </c>
      <c r="BW238" s="67">
        <f t="shared" si="364"/>
        <v>0</v>
      </c>
      <c r="BX238" s="67">
        <f t="shared" si="365"/>
        <v>0</v>
      </c>
      <c r="BY238" s="67">
        <f t="shared" si="366"/>
        <v>0</v>
      </c>
      <c r="BZ238" s="67">
        <f t="shared" si="367"/>
        <v>0</v>
      </c>
      <c r="CB238" s="70">
        <f t="shared" si="368"/>
        <v>71.65313325611811</v>
      </c>
      <c r="CC238" s="70">
        <f t="shared" si="369"/>
        <v>0</v>
      </c>
      <c r="CD238" s="70">
        <f t="shared" si="370"/>
        <v>0</v>
      </c>
      <c r="CE238" s="70">
        <f t="shared" si="371"/>
        <v>0</v>
      </c>
      <c r="CF238" s="70">
        <f t="shared" si="372"/>
        <v>0</v>
      </c>
      <c r="CG238" s="70">
        <f t="shared" si="373"/>
        <v>0</v>
      </c>
      <c r="CH238" s="70">
        <f t="shared" si="374"/>
        <v>0</v>
      </c>
      <c r="CI238" s="70">
        <f t="shared" si="375"/>
        <v>0</v>
      </c>
      <c r="CJ238" s="70">
        <f t="shared" si="376"/>
        <v>0</v>
      </c>
      <c r="CK238" s="70">
        <f t="shared" si="377"/>
        <v>0</v>
      </c>
      <c r="CL238">
        <f t="shared" si="383"/>
        <v>71.65313325611811</v>
      </c>
      <c r="CM238" s="64">
        <f t="shared" si="384"/>
        <v>93.208523520613966</v>
      </c>
      <c r="CN238" s="64">
        <f t="shared" si="385"/>
        <v>0</v>
      </c>
      <c r="CO238" s="64">
        <f t="shared" si="386"/>
        <v>0</v>
      </c>
      <c r="CP238" s="64">
        <f t="shared" si="387"/>
        <v>0</v>
      </c>
      <c r="CQ238" s="64">
        <f t="shared" si="388"/>
        <v>0</v>
      </c>
      <c r="CR238" s="64">
        <f t="shared" si="389"/>
        <v>0</v>
      </c>
      <c r="CS238" s="64">
        <f t="shared" si="390"/>
        <v>0</v>
      </c>
      <c r="CT238" s="64">
        <f t="shared" si="391"/>
        <v>0</v>
      </c>
      <c r="CU238" s="64">
        <f t="shared" si="392"/>
        <v>0</v>
      </c>
      <c r="CV238" s="64">
        <f t="shared" si="393"/>
        <v>0</v>
      </c>
      <c r="CX238" s="103">
        <f t="shared" si="394"/>
        <v>82.067082519038451</v>
      </c>
      <c r="CY238" s="103">
        <f t="shared" si="395"/>
        <v>0</v>
      </c>
      <c r="CZ238" s="103">
        <f t="shared" si="396"/>
        <v>0</v>
      </c>
      <c r="DA238" s="103">
        <f t="shared" si="397"/>
        <v>0</v>
      </c>
      <c r="DB238" s="103">
        <f t="shared" si="398"/>
        <v>0</v>
      </c>
      <c r="DC238" s="103">
        <f t="shared" si="399"/>
        <v>0</v>
      </c>
      <c r="DD238" s="103">
        <f t="shared" si="400"/>
        <v>0</v>
      </c>
      <c r="DE238" s="103">
        <f t="shared" si="401"/>
        <v>0</v>
      </c>
      <c r="DF238" s="103">
        <f t="shared" si="402"/>
        <v>0</v>
      </c>
      <c r="DG238" s="103">
        <f t="shared" si="403"/>
        <v>0</v>
      </c>
      <c r="DI238" s="70">
        <f t="shared" si="404"/>
        <v>71.65313325611811</v>
      </c>
      <c r="DJ238" s="70">
        <f t="shared" si="405"/>
        <v>0</v>
      </c>
      <c r="DK238" s="70">
        <f t="shared" si="406"/>
        <v>0</v>
      </c>
      <c r="DL238" s="70">
        <f t="shared" si="407"/>
        <v>0</v>
      </c>
      <c r="DM238" s="70">
        <f t="shared" si="408"/>
        <v>0</v>
      </c>
      <c r="DN238" s="70">
        <f t="shared" si="409"/>
        <v>0</v>
      </c>
      <c r="DO238" s="70">
        <f t="shared" si="410"/>
        <v>0</v>
      </c>
      <c r="DP238" s="70">
        <f t="shared" si="411"/>
        <v>0</v>
      </c>
      <c r="DQ238" s="70">
        <f t="shared" si="412"/>
        <v>0</v>
      </c>
      <c r="DR238" s="70">
        <f t="shared" si="413"/>
        <v>0</v>
      </c>
      <c r="DT238">
        <f t="shared" si="414"/>
        <v>4.8296695230877411</v>
      </c>
      <c r="DU238">
        <f t="shared" si="415"/>
        <v>4.7376186628803074</v>
      </c>
      <c r="DV238">
        <f t="shared" si="416"/>
        <v>4.5601108620131052</v>
      </c>
      <c r="DX238">
        <f t="shared" si="417"/>
        <v>1.9159588336918834</v>
      </c>
      <c r="DY238">
        <f t="shared" si="418"/>
        <v>1.9231256913265915</v>
      </c>
      <c r="DZ238">
        <f t="shared" si="419"/>
        <v>1.9336533326962939</v>
      </c>
      <c r="EB238">
        <f t="shared" si="420"/>
        <v>2.2464060751453907</v>
      </c>
      <c r="EC238">
        <f t="shared" si="421"/>
        <v>0</v>
      </c>
      <c r="ED238">
        <f t="shared" si="422"/>
        <v>0</v>
      </c>
      <c r="EE238">
        <f t="shared" si="423"/>
        <v>0</v>
      </c>
      <c r="EF238">
        <f t="shared" si="424"/>
        <v>0</v>
      </c>
      <c r="EG238">
        <f t="shared" si="425"/>
        <v>0</v>
      </c>
      <c r="EH238">
        <f t="shared" si="426"/>
        <v>0</v>
      </c>
      <c r="EI238">
        <f t="shared" si="427"/>
        <v>0</v>
      </c>
      <c r="EJ238">
        <f t="shared" si="428"/>
        <v>0</v>
      </c>
      <c r="EK238">
        <f t="shared" si="429"/>
        <v>0</v>
      </c>
      <c r="EM238">
        <f t="shared" si="430"/>
        <v>1.9540507484475214</v>
      </c>
      <c r="EN238">
        <f t="shared" si="431"/>
        <v>0</v>
      </c>
      <c r="EO238">
        <f t="shared" si="432"/>
        <v>0</v>
      </c>
      <c r="EP238">
        <f t="shared" si="433"/>
        <v>0</v>
      </c>
      <c r="EQ238">
        <f t="shared" si="434"/>
        <v>0</v>
      </c>
      <c r="ER238">
        <f t="shared" si="435"/>
        <v>0</v>
      </c>
      <c r="ES238">
        <f t="shared" si="436"/>
        <v>0</v>
      </c>
      <c r="ET238">
        <f t="shared" si="437"/>
        <v>0</v>
      </c>
      <c r="EU238">
        <f t="shared" si="438"/>
        <v>0</v>
      </c>
      <c r="EV238">
        <f t="shared" si="439"/>
        <v>0</v>
      </c>
      <c r="EX238">
        <f t="shared" si="440"/>
        <v>1.6866078041483894</v>
      </c>
      <c r="EY238">
        <f t="shared" si="441"/>
        <v>0</v>
      </c>
      <c r="EZ238">
        <f t="shared" si="442"/>
        <v>0</v>
      </c>
      <c r="FA238">
        <f t="shared" si="443"/>
        <v>0</v>
      </c>
      <c r="FB238">
        <f t="shared" si="444"/>
        <v>0</v>
      </c>
      <c r="FC238">
        <f t="shared" si="445"/>
        <v>0</v>
      </c>
      <c r="FD238">
        <f t="shared" si="446"/>
        <v>0</v>
      </c>
      <c r="FE238">
        <f t="shared" si="447"/>
        <v>0</v>
      </c>
      <c r="FF238">
        <f t="shared" si="448"/>
        <v>0</v>
      </c>
      <c r="FG238">
        <f t="shared" si="449"/>
        <v>0</v>
      </c>
      <c r="FJ238">
        <f>IF($W$2=0,0,IF(BF238&lt;=0,0,('LED Curve'!$D$19*(BF238/$W$2)^3+'LED Curve'!$D$20*(BF238/$W$2)^2+'LED Curve'!$D$21*(BF238/$W$2)^1+'LED Curve'!$D$22)*$AC$2*$W$2))</f>
        <v>376.88248053558038</v>
      </c>
      <c r="FK238">
        <f>IF($W$3=0,0,IF(BG238&lt;=0,0,('LED Curve'!$D$19*(BG238/$W$3)^3+'LED Curve'!$D$20*(BG238/$W$3)^2+'LED Curve'!$D$21*(BG238/$W$3)^1+'LED Curve'!$D$22)*$AC$3*$W$3))</f>
        <v>0</v>
      </c>
      <c r="FL238">
        <f>IF($W$4=0,0,IF(BH238&lt;=0,0,('LED Curve'!$D$19*(BH238/$W$4)^3+'LED Curve'!$D$20*(BH238/$W$4)^2+'LED Curve'!$D$21*(BH238/$W$4)^1+'LED Curve'!$D$22)*$AC$4*$W$4))</f>
        <v>0</v>
      </c>
      <c r="FM238">
        <f>IF($W$5=0,0,IF(BI238&lt;=0,0,('LED Curve'!$D$19*(BI238/$W$5)^3+'LED Curve'!$D$20*(BI238/$W$5)^2+'LED Curve'!$D$21*(BI238/$W$5)^1+'LED Curve'!$D$22)*$AC$5*$W$5))</f>
        <v>0</v>
      </c>
      <c r="FN238">
        <f>IF($W$6=0,0,IF(BJ238&lt;=0,0,('LED Curve'!$D$19*(BJ238/$W$6)^3+'LED Curve'!$D$20*(BJ238/$W$6)^2+'LED Curve'!$D$21*(BJ238/$W$6)^1+'LED Curve'!$D$22)*$AC$6*$W$6))</f>
        <v>0</v>
      </c>
      <c r="FO238">
        <f>IF($Z$2=0,0,IF(BK238&lt;=0,0,('LED Curve'!$D$19*(BK238/$Z$2)^3+'LED Curve'!$D$20*(BK238/$Z$2)^2+'LED Curve'!$D$21*(BK238/$Z$2)^1+'LED Curve'!$D$22)*$AE$2*$Z$2))</f>
        <v>0</v>
      </c>
      <c r="FP238">
        <f>IF($Z$3=0,0,IF(BL238&lt;=0,0,('LED Curve'!$D$19*(BL238/$Z$3)^3+'LED Curve'!$D$20*(BL238/$Z$3)^2+'LED Curve'!$D$21*(BL238/$Z$3)^1+'LED Curve'!$D$22)*$AE$3*$Z$3))</f>
        <v>0</v>
      </c>
      <c r="FQ238">
        <f>IF($Z$4=0,0,IF(BM238&lt;=0,0,('LED Curve'!$D$19*(BM238/$Z$4)^3+'LED Curve'!$D$20*(BM238/$Z$4)^2+'LED Curve'!$D$21*(BM238/$Z$4)^1+'LED Curve'!$D$22)*$AE$4*$Z$4))</f>
        <v>0</v>
      </c>
      <c r="FR238">
        <f>IF($Z$5=0,0,IF(BN238&lt;=0,0,('LED Curve'!$D$19*(BN238/$Z$5)^3+'LED Curve'!$D$20*(BN238/$Z$5)^2+'LED Curve'!$D$21*(BN238/$Z$5)^1+'LED Curve'!$D$22)*$AE$5*$Z$5))</f>
        <v>0</v>
      </c>
      <c r="FS238">
        <f>IF($Z$6=0,0,IF(BO238&lt;=0,0,('LED Curve'!$D$19*(BO238/$Z$6)^3+'LED Curve'!$D$20*(BO238/$Z$6)^2+'LED Curve'!$D$21*(BO238/$Z$6)^1+'LED Curve'!$D$22)*$AE$6*$Z$6))</f>
        <v>0</v>
      </c>
      <c r="FU238">
        <f>IF($W$2=0,0,IF(BQ238&lt;=0,0,('LED Curve'!$D$19*(BQ238/$W$2)^3+'LED Curve'!$D$20*(BQ238/$W$2)^2+'LED Curve'!$D$21*(BQ238/$W$2)^1+'LED Curve'!$D$22)*$AC$2*$W$2))</f>
        <v>334.569622654559</v>
      </c>
      <c r="FV238">
        <f>IF($W$3=0,0,IF(BR238&lt;=0,0,('LED Curve'!$D$19*(BR238/$W$3)^3+'LED Curve'!$D$20*(BR238/$W$3)^2+'LED Curve'!$D$21*(BR238/$W$3)^1+'LED Curve'!$D$22)*$AC$3*$W$3))</f>
        <v>0</v>
      </c>
      <c r="FW238">
        <f>IF($W$4=0,0,IF(BS238&lt;=0,0,('LED Curve'!$D$19*(BS238/$W$4)^3+'LED Curve'!$D$20*(BS238/$W$4)^2+'LED Curve'!$D$21*(BS238/$W$4)^1+'LED Curve'!$D$22)*$AC$4*$W$4))</f>
        <v>0</v>
      </c>
      <c r="FX238">
        <f>IF($W$5=0,0,IF(BT238&lt;=0,0,('LED Curve'!$D$19*(BT238/$W$5)^3+'LED Curve'!$D$20*(BT238/$W$5)^2+'LED Curve'!$D$21*(BT238/$W$5)^1+'LED Curve'!$D$22)*$AC$5*$W$5))</f>
        <v>0</v>
      </c>
      <c r="FY238">
        <f>IF($W$6=0,0,IF(BU238&lt;=0,0,('LED Curve'!$D$19*(BU238/$W$6)^3+'LED Curve'!$D$20*(BU238/$W$6)^2+'LED Curve'!$D$21*(BU238/$W$6)^1+'LED Curve'!$D$22)*$AC$6*$W$6))</f>
        <v>0</v>
      </c>
      <c r="FZ238">
        <f>IF($Z$2=0,0,IF(BV238&lt;=0,0,('LED Curve'!$D$19*(BV238/$Z$2)^3+'LED Curve'!$D$20*(BV238/$Z$2)^2+'LED Curve'!$D$21*(BV238/$Z$2)^1+'LED Curve'!$D$22)*$AE$2*$Z$2))</f>
        <v>0</v>
      </c>
      <c r="GA238">
        <f>IF($Z$3=0,0,IF(BW238&lt;=0,0,('LED Curve'!$D$19*(BW238/$Z$3)^3+'LED Curve'!$D$20*(BW238/$Z$3)^2+'LED Curve'!$D$21*(BW238/$Z$3)^1+'LED Curve'!$D$22)*$AE$3*$Z$3))</f>
        <v>0</v>
      </c>
      <c r="GB238">
        <f>IF($Z$4=0,0,IF(BX238&lt;=0,0,('LED Curve'!$D$19*(BX238/$Z$4)^3+'LED Curve'!$D$20*(BX238/$Z$4)^2+'LED Curve'!$D$21*(BX238/$Z$4)^1+'LED Curve'!$D$22)*$AE$4*$Z$4))</f>
        <v>0</v>
      </c>
      <c r="GC238">
        <f>IF($Z$5=0,0,IF(BY238&lt;=0,0,('LED Curve'!$D$19*(BY238/$Z$5)^3+'LED Curve'!$D$20*(BY238/$Z$5)^2+'LED Curve'!$D$21*(BY238/$Z$5)^1+'LED Curve'!$D$22)*$AE$5*$Z$5))</f>
        <v>0</v>
      </c>
      <c r="GD238">
        <f>IF($Z$6=0,0,IF(BZ238&lt;=0,0,('LED Curve'!$D$19*(BZ238/$Z$6)^3+'LED Curve'!$D$20*(BZ238/$Z$6)^2+'LED Curve'!$D$21*(BZ238/$Z$6)^1+'LED Curve'!$D$22)*$AE$6*$Z$6))</f>
        <v>0</v>
      </c>
      <c r="GF238">
        <f>IF($W$2=0,0,IF(CB238&lt;=0,0,('LED Curve'!$D$19*(CB238/$W$2)^3+'LED Curve'!$D$20*(CB238/$W$2)^2+'LED Curve'!$D$21*(CB238/$W$2)^1+'LED Curve'!$D$22)*$AC$2*$W$2))</f>
        <v>294.19004680198623</v>
      </c>
      <c r="GG238">
        <f>IF($W$3=0,0,IF(CC238&lt;=0,0,('LED Curve'!$D$19*(CC238/$W$3)^3+'LED Curve'!$D$20*(CC238/$W$3)^2+'LED Curve'!$D$21*(CC238/$W$3)^1+'LED Curve'!$D$22)*$AC$3*$W$3))</f>
        <v>0</v>
      </c>
      <c r="GH238">
        <f>IF($W$4=0,0,IF(CD238&lt;=0,0,('LED Curve'!$D$19*(CD238/$W$4)^3+'LED Curve'!$D$20*(CD238/$W$4)^2+'LED Curve'!$D$21*(CD238/$W$4)^1+'LED Curve'!$D$22)*$AC$4*$W$4))</f>
        <v>0</v>
      </c>
      <c r="GI238">
        <f>IF($W$5=0,0,IF(CE238&lt;=0,0,('LED Curve'!$D$19*(CE238/$W$5)^3+'LED Curve'!$D$20*(CE238/$W$5)^2+'LED Curve'!$D$21*(CE238/$W$5)^1+'LED Curve'!$D$22)*$AC$5*$W$5))</f>
        <v>0</v>
      </c>
      <c r="GJ238">
        <f>IF($W$6=0,0,IF(CF238&lt;=0,0,('LED Curve'!$D$19*(CF238/$W$6)^3+'LED Curve'!$D$20*(CF238/$W$6)^2+'LED Curve'!$D$21*(CF238/$W$6)^1+'LED Curve'!$D$22)*$AC$6*$W$6))</f>
        <v>0</v>
      </c>
      <c r="GK238">
        <f>IF($Z$2=0,0,IF(CG238&lt;=0,0,('LED Curve'!$D$19*(CG238/$Z$2)^3+'LED Curve'!$D$20*(CG238/$Z$2)^2+'LED Curve'!$D$21*(CG238/$Z$2)^1+'LED Curve'!$D$22)*$AE$2*$Z$2))</f>
        <v>0</v>
      </c>
      <c r="GL238">
        <f>IF($Z$3=0,0,IF(CH238&lt;=0,0,('LED Curve'!$D$19*(CH238/$Z$3)^3+'LED Curve'!$D$20*(CH238/$Z$3)^2+'LED Curve'!$D$21*(CH238/$Z$3)^1+'LED Curve'!$D$22)*$AE$3*$Z$3))</f>
        <v>0</v>
      </c>
      <c r="GM238">
        <f>IF($Z$4=0,0,IF(CI238&lt;=0,0,('LED Curve'!$D$19*(CI238/$Z$4)^3+'LED Curve'!$D$20*(CI238/$Z$4)^2+'LED Curve'!$D$21*(CI238/$Z$4)^1+'LED Curve'!$D$22)*$AE$4*$Z$4))</f>
        <v>0</v>
      </c>
      <c r="GN238">
        <f>IF($Z$5=0,0,IF(CJ238&lt;=0,0,('LED Curve'!$D$19*(CJ238/$Z$5)^3+'LED Curve'!$D$20*(CJ238/$Z$5)^2+'LED Curve'!$D$21*(CJ238/$Z$5)^1+'LED Curve'!$D$22)*$AE$5*$Z$5))</f>
        <v>0</v>
      </c>
      <c r="GO238">
        <f>IF($Z$6=0,0,IF(CK238&lt;=0,0,('LED Curve'!$D$19*(CK238/$Z$6)^3+'LED Curve'!$D$20*(CK238/$Z$6)^2+'LED Curve'!$D$21*(CK238/$Z$6)^1+'LED Curve'!$D$22)*$AE$6*$Z$6))</f>
        <v>0</v>
      </c>
      <c r="GQ238">
        <f t="shared" si="450"/>
        <v>376.88248053558038</v>
      </c>
      <c r="GR238">
        <f t="shared" si="378"/>
        <v>0</v>
      </c>
      <c r="GS238">
        <f t="shared" si="451"/>
        <v>334.569622654559</v>
      </c>
      <c r="GT238">
        <f t="shared" si="379"/>
        <v>0</v>
      </c>
      <c r="GU238">
        <f t="shared" si="452"/>
        <v>294.19004680198623</v>
      </c>
      <c r="GV238">
        <f t="shared" si="380"/>
        <v>0</v>
      </c>
    </row>
    <row r="239" spans="1:204" ht="16.899999999999999">
      <c r="A239">
        <v>228</v>
      </c>
      <c r="B239">
        <f t="shared" si="341"/>
        <v>7.4218749999999997E-3</v>
      </c>
      <c r="C239" s="50">
        <f t="shared" si="342"/>
        <v>50.054893566861459</v>
      </c>
      <c r="D239" s="50">
        <f t="shared" si="343"/>
        <v>55.772103963179397</v>
      </c>
      <c r="E239" s="50">
        <f t="shared" si="344"/>
        <v>61.489314359497335</v>
      </c>
      <c r="G239" s="52">
        <f t="shared" si="345"/>
        <v>0.79452212010891199</v>
      </c>
      <c r="H239" s="52">
        <f t="shared" si="346"/>
        <v>0.88527149147903805</v>
      </c>
      <c r="I239" s="52">
        <f t="shared" si="347"/>
        <v>0.97602086284916401</v>
      </c>
      <c r="J239" s="52">
        <f>IF(C239&lt;Calculation!D$19,0,G239)</f>
        <v>0.79452212010891199</v>
      </c>
      <c r="K239" s="52">
        <f>IF(D239&lt;Calculation!D$19,0,H239)</f>
        <v>0.88527149147903805</v>
      </c>
      <c r="L239" s="52">
        <f>IF(E239&lt;Calculation!D$19,0,I239)</f>
        <v>0.97602086284916401</v>
      </c>
      <c r="M239" s="52">
        <f>IF(IF(C239&lt;Calculation!D$19,0,C239*(R$3/(R$2+R$3)))&gt;0,$H$2*SIN(2*PI()*$E$2*B239)+$H$5,0)</f>
        <v>0.8109266146002847</v>
      </c>
      <c r="N239" s="52">
        <f>IF(IF(D239&lt;Calculation!D$19,0,D239*(R$3/(R$2+R$3)))&gt;0,$J$2*SIN(2*PI()*$E$2*B239)+$J$5,0)</f>
        <v>0.70754807924330065</v>
      </c>
      <c r="O239" s="52">
        <f>IF(IF(E239&lt;Calculation!D$19,0,E239*(R$3/(R$2+R$3)))&gt;0,$L$2*SIN(2*PI()*$E$2*B239)+$L$5,0)</f>
        <v>0.61071696953421306</v>
      </c>
      <c r="Q239" s="55">
        <f>(M239/Design!C$43)*10^3</f>
        <v>90.102957177809415</v>
      </c>
      <c r="R239" s="55">
        <f>(N239/Design!C$43)*10^3</f>
        <v>78.616453249255628</v>
      </c>
      <c r="S239" s="55">
        <f>(O239/Design!C$43)*10^3</f>
        <v>67.857441059357015</v>
      </c>
      <c r="U239" s="55">
        <f>(($H$2*SIN(2*PI()*$E$2*B239)+$H$5)/Design!C$43)*10^3</f>
        <v>90.102957177809415</v>
      </c>
      <c r="V239" s="55">
        <f>(($J$2*SIN(2*PI()*$E$2*B239)+$J$5)/Design!C$43)*10^3</f>
        <v>78.616453249255628</v>
      </c>
      <c r="W239" s="55">
        <f>(($L$2*SIN(2*PI()*$E$2*B239)+$L$5)/Design!C$43)*10^3</f>
        <v>67.857441059357015</v>
      </c>
      <c r="Y239" s="99">
        <f>IF(C239&lt;('LED Curve'!$D$14*(U239/$W$2)^3+'LED Curve'!$D$15*(U239/$W$2)^2+'LED Curve'!$D$16*(U239/$W$2)^1+'LED Curve'!$D$17)*$AC$2+((R$5-1)*Design!C$18),0,         ('LED Curve'!$D$14*(U239/$W$2)^3+'LED Curve'!$D$15*(U239/$W$2)^2+'LED Curve'!$D$16*(U239/$W$2)^1+'LED Curve'!$D$17)*$AC$2)</f>
        <v>24.020065885449647</v>
      </c>
      <c r="Z239" s="99">
        <f>IF(Y239=0,0,IF(C239&lt;Y239+('LED Curve'!$D$14*(U239/$W$3)^3+'LED Curve'!$D$15*(U239/$W$3)^2+'LED Curve'!$D$16*(U239/$W$3)^1+'LED Curve'!$D$17)*$AC$3+((R$5-2)*Design!C$18),0,         ('LED Curve'!$D$14*(U239/$W$3)^3+'LED Curve'!$D$15*(U239/$W$3)^2+'LED Curve'!$D$16*(U239/$W$3)^1+'LED Curve'!$D$17)*$AC$3))</f>
        <v>0</v>
      </c>
      <c r="AA239" s="99">
        <f>IF(Z239=0,0,IF(C239&lt;(SUM(Y239:Z239)+('LED Curve'!$D$14*(U239/$W$4)^3+'LED Curve'!$D$15*(U239/$W$4)^2+'LED Curve'!$D$16*(U239/$W$4)^1+'LED Curve'!$D$17)*$AC$4+((R$5-3)*Design!C$18)),0,         ('LED Curve'!$D$14*(U239/$W$4)^3+'LED Curve'!$D$15*(U239/$W$4)^2+'LED Curve'!$D$16*(U239/$W$4)^1+'LED Curve'!$D$17)*$AC$4))</f>
        <v>0</v>
      </c>
      <c r="AB239" s="99">
        <f>IF(AA239=0,0,IF(C239&lt;(SUM(Y239:AA239)+('LED Curve'!$D$14*(U239/$W$5)^3+'LED Curve'!$D$15*(U239/$W$5)^2+'LED Curve'!$D$16*(U239/$W$5)^1+'LED Curve'!$D$17)*$AC$5+((R$5-4)*Design!C$18)),0,         ('LED Curve'!$D$14*(U239/$W$5)^3+'LED Curve'!$D$15*(U239/$W$5)^2+'LED Curve'!$D$16*(U239/$W$5)^1+'LED Curve'!$D$17)*$AC$5))</f>
        <v>0</v>
      </c>
      <c r="AC239" s="99">
        <f>IF(AB239=0,0,IF(C239&lt;(SUM(Y239:AB239)+ ('LED Curve'!$D$14*(U239/$W$6)^3+'LED Curve'!$D$15*(U239/$W$6)^2+'LED Curve'!$D$16*(U239/$W$6)^1+'LED Curve'!$D$17)*$AC$6+((R$5-5)*Design!C$18)),0,         ('LED Curve'!$D$14*(U239/$W$6)^3+'LED Curve'!$D$15*(U239/$W$6)^2+'LED Curve'!$D$16*(U239/$W$6)^1+'LED Curve'!$D$17)*$AC$6))</f>
        <v>0</v>
      </c>
      <c r="AD239" s="99">
        <f>IF(AC239=0,0,IF(C239&lt;(SUM(Y239:AC239)+('LED Curve'!$D$14*(U239/$Z$2)^3+'LED Curve'!$D$15*(U239/$Z$2)^2+'LED Curve'!$D$16*(U239/$Z$2)^1+'LED Curve'!$D$17)*$AE$2+((R$5-6)*Design!C$18)),0,         ('LED Curve'!$D$14*(U239/$Z$2)^3+'LED Curve'!$D$15*(U239/$Z$2)^2+'LED Curve'!$D$16*(U239/$Z$2)^1+'LED Curve'!$D$17)*$AE$2))</f>
        <v>0</v>
      </c>
      <c r="AE239" s="99">
        <f>IF(AD239=0,0,IF(C239&lt;(SUM(Y239:AD239)+('LED Curve'!$D$14*(U239/$Z$3)^3+'LED Curve'!$D$15*(U239/$Z$3)^2+'LED Curve'!$D$16*(U239/$Z$3)^1+'LED Curve'!$D$17)*$AE$3+((R$5-7)*Design!C$18)),0,         ('LED Curve'!$D$14*(U239/$Z$3)^3+'LED Curve'!$D$15*(U239/$Z$3)^2+'LED Curve'!$D$16*(U239/$Z$3)^1+'LED Curve'!$D$17)*$AE$3))</f>
        <v>0</v>
      </c>
      <c r="AF239" s="99">
        <f>IF(AE239=0,0,IF(C239&lt;(SUM(Y239:AE239)+('LED Curve'!$D$14*(U239/$Z$4)^3+'LED Curve'!$D$15*(U239/$Z$4)^2+'LED Curve'!$D$16*(U239/$Z$4)^1+'LED Curve'!$D$17)*$AE$4+((R$5-8)*Design!C$18)),0,         ('LED Curve'!$D$14*(U239/$Z$4)^3+'LED Curve'!$D$15*(U239/$Z$4)^2+'LED Curve'!$D$16*(U239/$Z$4)^1+'LED Curve'!$D$17)*$AE$4))</f>
        <v>0</v>
      </c>
      <c r="AG239" s="99">
        <f>IF(AF239=0,0,IF(C239&lt;(SUM(Y239:AF239)+('LED Curve'!$D$14*(U239/$Z$5)^3+'LED Curve'!$D$15*(U239/$Z$5)^2+'LED Curve'!$D$16*(U239/$Z$5)^1+'LED Curve'!$D$17)*$AE$5+((R$5-9)*Design!C$18)),0,         ('LED Curve'!$D$14*(U239/$Z$5)^3+'LED Curve'!$D$15*(U239/$Z$5)^2+'LED Curve'!$D$16*(U239/$Z$5)^1+'LED Curve'!$D$17)*$AE$5))</f>
        <v>0</v>
      </c>
      <c r="AH239" s="99">
        <f>IF(AG239=0,0,IF(C239&lt;(SUM(Y239:AG239)+('LED Curve'!$D$14*(U239/$Z$6)^3+'LED Curve'!$D$15*(U239/$Z$6)^2+'LED Curve'!$D$16*(U239/$Z$6)^1+'LED Curve'!$D$17)*$AE$6+((R$5-10)*Design!C$18)),0,         ('LED Curve'!$D$14*(U239/$Z$6)^3+'LED Curve'!$D$15*(U239/$Z$6)^2+'LED Curve'!$D$16*(U239/$Z$6)^1+'LED Curve'!$D$17)*$AE$6))</f>
        <v>0</v>
      </c>
      <c r="AI239">
        <f t="shared" si="381"/>
        <v>24.020065885449647</v>
      </c>
      <c r="AJ239" s="57">
        <f>IF(D239&lt;('LED Curve'!$D$14*(V239/$W$2)^3+'LED Curve'!$D$15*(V239/$W$2)^2+'LED Curve'!$D$16*(V239/$W$2)^1+'LED Curve'!$D$17)*$AC$2+((R$5-1)*Design!C$18),0,         ('LED Curve'!$D$14*(V239/$W$2)^3+'LED Curve'!$D$15*(V239/$W$2)^2+'LED Curve'!$D$16*(V239/$W$2)^1+'LED Curve'!$D$17)*$AC$2)</f>
        <v>23.720269593272544</v>
      </c>
      <c r="AK239" s="57">
        <f>IF(AJ239=0,0,IF(D239&lt;AJ239+('LED Curve'!$D$14*(V239/$W$3)^3+'LED Curve'!$D$15*(V239/$W$3)^2+'LED Curve'!$D$16*(V239/$W$3)^1+'LED Curve'!$D$17)*$AC$3+((R$5-1)*Design!C$18),0,         ('LED Curve'!$D$14*(V239/$W$3)^3+'LED Curve'!$D$15*(V239/$W$3)^2+'LED Curve'!$D$16*(V239/$W$3)^1+'LED Curve'!$D$17)*$AC$3))</f>
        <v>0</v>
      </c>
      <c r="AL239" s="57">
        <f>IF(AK239=0,0,IF(D239&lt;(SUM(AJ239:AK239)+('LED Curve'!$D$14*(V239/$W$4)^3+'LED Curve'!$D$15*(V239/$W$4)^2+'LED Curve'!$D$16*(V239/$W$4)^1+'LED Curve'!$D$17)*$AC$4+((R$5-1)*Design!C$18)),0,         ('LED Curve'!$D$14*(V239/$W$4)^3+'LED Curve'!$D$15*(V239/$W$4)^2+'LED Curve'!$D$16*(V239/$W$4)^1+'LED Curve'!$D$17)*$AC$4))</f>
        <v>0</v>
      </c>
      <c r="AM239" s="57">
        <f>IF(AL239=0,0,IF(D239&lt;(SUM(AJ239:AL239)+('LED Curve'!$D$14*(V239/$W$5)^3+'LED Curve'!$D$15*(V239/$W$5)^2+'LED Curve'!$D$16*(V239/$W$5)^1+'LED Curve'!$D$17)*$AC$5+((R$5-1)*Design!C$18)),0,         ('LED Curve'!$D$14*(V239/$W$5)^3+'LED Curve'!$D$15*(V239/$W$5)^2+'LED Curve'!$D$16*(V239/$W$5)^1+'LED Curve'!$D$17)*$AC$5))</f>
        <v>0</v>
      </c>
      <c r="AN239" s="57">
        <f>IF(AM239=0,0,IF(D239&lt;(SUM(AJ239:AM239)+ ('LED Curve'!$D$14*(V239/$W$6)^3+'LED Curve'!$D$15*(V239/$W$6)^2+'LED Curve'!$D$16*(V239/$W$6)^1+'LED Curve'!$D$17)*$AC$6+((R$5-1)*Design!C$18)),0,         ('LED Curve'!$D$14*(V239/$W$6)^3+'LED Curve'!$D$15*(V239/$W$6)^2+'LED Curve'!$D$16*(V239/$W$6)^1+'LED Curve'!$D$17)*$AC$6))</f>
        <v>0</v>
      </c>
      <c r="AO239" s="57">
        <f>IF(AN239=0,0,IF(D239&lt;(SUM(AJ239:AN239)+('LED Curve'!$D$14*(V239/$Z$2)^3+'LED Curve'!$D$15*(V239/$Z$2)^2+'LED Curve'!$D$16*(V239/$Z$2)^1+'LED Curve'!$D$17)*$AE$2+((R$5-1)*Design!C$18)),0,         ('LED Curve'!$D$14*(V239/$Z$2)^3+'LED Curve'!$D$15*(V239/$Z$2)^2+'LED Curve'!$D$16*(V239/$Z$2)^1+'LED Curve'!$D$17)*$AE$2))</f>
        <v>0</v>
      </c>
      <c r="AP239" s="57">
        <f>IF(AO239=0,0,IF(D239&lt;(SUM(AJ239:AO239)+('LED Curve'!$D$14*(V239/$Z$3)^3+'LED Curve'!$D$15*(V239/$Z$3)^2+'LED Curve'!$D$16*(V239/$Z$3)^1+'LED Curve'!$D$17)*$AE$3+((R$5-1)*Design!C$18)),0,         ('LED Curve'!$D$14*(V239/$Z$3)^3+'LED Curve'!$D$15*(V239/$Z$3)^2+'LED Curve'!$D$16*(V239/$Z$3)^1+'LED Curve'!$D$17)*$AE$3))</f>
        <v>0</v>
      </c>
      <c r="AQ239" s="57">
        <f>IF(AP239=0,0,IF(D239&lt;(SUM(AJ239:AP239)+('LED Curve'!$D$14*(V239/$Z$4)^3+'LED Curve'!$D$15*(V239/$Z$4)^2+'LED Curve'!$D$16*(V239/$Z$4)^1+'LED Curve'!$D$17)*$AE$4+((R$5-1)*Design!C$18)),0,         ('LED Curve'!$D$14*(V239/$Z$4)^3+'LED Curve'!$D$15*(V239/$Z$4)^2+'LED Curve'!$D$16*(V239/$Z$4)^1+'LED Curve'!$D$17)*$AE$4))</f>
        <v>0</v>
      </c>
      <c r="AR239" s="57">
        <f>IF(AQ239=0,0,IF(D239&lt;(SUM(AJ239:AQ239)+('LED Curve'!$D$14*(V239/$Z$5)^3+'LED Curve'!$D$15*(V239/$Z$5)^2+'LED Curve'!$D$16*(V239/$Z$5)^1+'LED Curve'!$D$17)*$AE$5+((R$5-1)*Design!C$18)),0,         ('LED Curve'!$D$14*(V239/$Z$5)^3+'LED Curve'!$D$15*(V239/$Z$5)^2+'LED Curve'!$D$16*(V239/$Z$5)^1+'LED Curve'!$D$17)*$AE$5))</f>
        <v>0</v>
      </c>
      <c r="AS239" s="57">
        <f>IF(AR239=0,0,IF(D239&lt;(SUM(AJ239:AR239)+('LED Curve'!$D$14*(V239/$Z$6)^3+'LED Curve'!$D$15*(V239/$Z$6)^2+'LED Curve'!$D$16*(V239/$Z$6)^1+'LED Curve'!$D$17)*$AE$6+((R$5-1)*Design!C$18)),0,         ('LED Curve'!$D$14*(V239/$Z$6)^3+'LED Curve'!$D$15*(V239/$Z$6)^2+'LED Curve'!$D$16*(V239/$Z$6)^1+'LED Curve'!$D$17)*$AE$6))</f>
        <v>0</v>
      </c>
      <c r="AU239" s="59">
        <f>IF(E239&lt;('LED Curve'!$D$14*(W239/$W$2)^3+'LED Curve'!$D$15*(W239/$W$2)^2+'LED Curve'!$D$16*(W239/$W$2)^1+'LED Curve'!$D$17)*$AC$2+((R$5-1)*Design!C$18),0,         ('LED Curve'!$D$14*(W239/$W$2)^3+'LED Curve'!$D$15*(W239/$W$2)^2+'LED Curve'!$D$16*(W239/$W$2)^1+'LED Curve'!$D$17)*$AC$2)</f>
        <v>23.43965343331049</v>
      </c>
      <c r="AV239" s="59">
        <f>IF(AU239=0,0,IF(E239&lt;AU239+('LED Curve'!$D$14*(W239/$W$3)^3+'LED Curve'!$D$15*(W239/$W$3)^2+'LED Curve'!$D$16*(W239/$W$3)^1+'LED Curve'!$D$17)*$AC$3+((R$5-2)*Design!C$18),0,         ('LED Curve'!$D$14*(W239/$W$3)^3+'LED Curve'!$D$15*(W239/$W$3)^2+'LED Curve'!$D$16*(W239/$W$3)^1+'LED Curve'!$D$17)*$AC$3))</f>
        <v>0</v>
      </c>
      <c r="AW239" s="59">
        <f>IF(AV239=0,0,IF(E239&lt;(SUM(AU239:AV239)+('LED Curve'!$D$14*(W239/$W$4)^3+'LED Curve'!$D$15*(W239/$W$4)^2+'LED Curve'!$D$16*(W239/$W$4)^1+'LED Curve'!$D$17)*$AC$4+((R$5-3)*Design!C$18)),0,         ('LED Curve'!$D$14*(W239/$W$4)^3+'LED Curve'!$D$15*(W239/$W$4)^2+'LED Curve'!$D$16*(W239/$W$4)^1+'LED Curve'!$D$17)*$AC$4))</f>
        <v>0</v>
      </c>
      <c r="AX239" s="59">
        <f>IF(AW239=0,0,IF(E239&lt;(SUM(AU239:AW239)+('LED Curve'!$D$14*(W239/$W$5)^3+'LED Curve'!$D$15*(W239/$W$5)^2+'LED Curve'!$D$16*(W239/$W$5)^1+'LED Curve'!$D$17)*$AC$5+((R$5-4)*Design!C$18)),0,         ('LED Curve'!$D$14*(W239/$W$5)^3+'LED Curve'!$D$15*(W239/$W$5)^2+'LED Curve'!$D$16*(W239/$W$5)^1+'LED Curve'!$D$17)*$AC$5))</f>
        <v>0</v>
      </c>
      <c r="AY239" s="59">
        <f>IF(AX239=0,0,IF(E239&lt;(SUM(AU239:AX239)+ ('LED Curve'!$D$14*(W239/$W$6)^3+'LED Curve'!$D$15*(W239/$W$6)^2+'LED Curve'!$D$16*(W239/$W$6)^1+'LED Curve'!$D$17)*$AC$6+((R$5-5)*Design!C$18)),0,         ('LED Curve'!$D$14*(W239/$W$6)^3+'LED Curve'!$D$15*(W239/$W$6)^2+'LED Curve'!$D$16*(W239/$W$6)^1+'LED Curve'!$D$17)*$AC$6))</f>
        <v>0</v>
      </c>
      <c r="AZ239" s="59">
        <f>IF(AY239=0,0,IF(E239&lt;(SUM(AU239:AY239)+('LED Curve'!$D$14*(W239/$Z$2)^3+'LED Curve'!$D$15*(W239/$Z$2)^2+'LED Curve'!$D$16*(W239/$Z$2)^1+'LED Curve'!$D$17)*$AE$2+((R$5-6)*Design!C$18)),0,         ('LED Curve'!$D$14*(W239/$Z$2)^3+'LED Curve'!$D$15*(W239/$Z$2)^2+'LED Curve'!$D$16*(W239/$Z$2)^1+'LED Curve'!$D$17)*$AE$2))</f>
        <v>0</v>
      </c>
      <c r="BA239" s="59">
        <f>IF(AZ239=0,0,IF(E239&lt;(SUM(AU239:AZ239)+('LED Curve'!$D$14*(W239/$Z$3)^3+'LED Curve'!$D$15*(W239/$Z$3)^2+'LED Curve'!$D$16*(W239/$Z$3)^1+'LED Curve'!$D$17)*$AE$3+((R$5-7)*Design!C$18)),0,         ('LED Curve'!$D$14*(W239/$Z$3)^3+'LED Curve'!$D$15*(W239/$Z$3)^2+'LED Curve'!$D$16*(W239/$Z$3)^1+'LED Curve'!$D$17)*$AE$3))</f>
        <v>0</v>
      </c>
      <c r="BB239" s="59">
        <f>IF(BA239=0,0,IF(E239&lt;(SUM(AU239:BA239)+('LED Curve'!$D$14*(W239/$Z$4)^3+'LED Curve'!$D$15*(W239/$Z$4)^2+'LED Curve'!$D$16*(W239/$Z$4)^1+'LED Curve'!$D$17)*$AE$4+((R$5-8)*Design!C$18)),0,         ('LED Curve'!$D$14*(W239/$Z$4)^3+'LED Curve'!$D$15*(W239/$Z$4)^2+'LED Curve'!$D$16*(W239/$Z$4)^1+'LED Curve'!$D$17)*$AE$4))</f>
        <v>0</v>
      </c>
      <c r="BC239" s="59">
        <f>IF(BB239=0,0,IF(E239&lt;(SUM(AU239:BB239)+('LED Curve'!$D$14*(W239/$Z$5)^3+'LED Curve'!$D$15*(W239/$Z$5)^2+'LED Curve'!$D$16*(W239/$Z$5)^1+'LED Curve'!$D$17)*$AE$5+((R$5-9)*Design!C$18)),0,         ('LED Curve'!$D$14*(W239/$Z$5)^3+'LED Curve'!$D$15*(W239/$Z$5)^2+'LED Curve'!$D$16*(W239/$Z$5)^1+'LED Curve'!$D$17)*$AE$5))</f>
        <v>0</v>
      </c>
      <c r="BD239" s="59">
        <f>IF(BC239=0,0,IF(E239&lt;(SUM(AU239:BC239)+('LED Curve'!$D$14*(W239/$Z$6)^3+'LED Curve'!$D$15*(W239/$Z$6)^2+'LED Curve'!$D$16*(W239/$Z$6)^1+'LED Curve'!$D$17)*$AE$6+((R$5-10)*Design!C$18)),0,         ('LED Curve'!$D$14*(W239/$Z$6)^3+'LED Curve'!$D$15*(W239/$Z$6)^2+'LED Curve'!$D$16*(W239/$Z$6)^1+'LED Curve'!$D$17)*$AE$6))</f>
        <v>0</v>
      </c>
      <c r="BE239">
        <f t="shared" si="382"/>
        <v>23.43965343331049</v>
      </c>
      <c r="BF239" s="64">
        <f t="shared" si="348"/>
        <v>90.102957177809415</v>
      </c>
      <c r="BG239" s="64">
        <f t="shared" si="349"/>
        <v>0</v>
      </c>
      <c r="BH239" s="64">
        <f t="shared" si="350"/>
        <v>0</v>
      </c>
      <c r="BI239" s="64">
        <f t="shared" si="351"/>
        <v>0</v>
      </c>
      <c r="BJ239" s="64">
        <f t="shared" si="352"/>
        <v>0</v>
      </c>
      <c r="BK239" s="64">
        <f t="shared" si="353"/>
        <v>0</v>
      </c>
      <c r="BL239" s="64">
        <f t="shared" si="354"/>
        <v>0</v>
      </c>
      <c r="BM239" s="64">
        <f t="shared" si="355"/>
        <v>0</v>
      </c>
      <c r="BN239" s="64">
        <f t="shared" si="356"/>
        <v>0</v>
      </c>
      <c r="BO239" s="64">
        <f t="shared" si="357"/>
        <v>0</v>
      </c>
      <c r="BQ239" s="67">
        <f t="shared" si="358"/>
        <v>78.616453249255628</v>
      </c>
      <c r="BR239" s="67">
        <f t="shared" si="359"/>
        <v>0</v>
      </c>
      <c r="BS239" s="67">
        <f t="shared" si="360"/>
        <v>0</v>
      </c>
      <c r="BT239" s="67">
        <f t="shared" si="361"/>
        <v>0</v>
      </c>
      <c r="BU239" s="67">
        <f t="shared" si="362"/>
        <v>0</v>
      </c>
      <c r="BV239" s="67">
        <f t="shared" si="363"/>
        <v>0</v>
      </c>
      <c r="BW239" s="67">
        <f t="shared" si="364"/>
        <v>0</v>
      </c>
      <c r="BX239" s="67">
        <f t="shared" si="365"/>
        <v>0</v>
      </c>
      <c r="BY239" s="67">
        <f t="shared" si="366"/>
        <v>0</v>
      </c>
      <c r="BZ239" s="67">
        <f t="shared" si="367"/>
        <v>0</v>
      </c>
      <c r="CB239" s="70">
        <f t="shared" si="368"/>
        <v>67.857441059357015</v>
      </c>
      <c r="CC239" s="70">
        <f t="shared" si="369"/>
        <v>0</v>
      </c>
      <c r="CD239" s="70">
        <f t="shared" si="370"/>
        <v>0</v>
      </c>
      <c r="CE239" s="70">
        <f t="shared" si="371"/>
        <v>0</v>
      </c>
      <c r="CF239" s="70">
        <f t="shared" si="372"/>
        <v>0</v>
      </c>
      <c r="CG239" s="70">
        <f t="shared" si="373"/>
        <v>0</v>
      </c>
      <c r="CH239" s="70">
        <f t="shared" si="374"/>
        <v>0</v>
      </c>
      <c r="CI239" s="70">
        <f t="shared" si="375"/>
        <v>0</v>
      </c>
      <c r="CJ239" s="70">
        <f t="shared" si="376"/>
        <v>0</v>
      </c>
      <c r="CK239" s="70">
        <f t="shared" si="377"/>
        <v>0</v>
      </c>
      <c r="CL239">
        <f t="shared" si="383"/>
        <v>67.857441059357015</v>
      </c>
      <c r="CM239" s="64">
        <f t="shared" si="384"/>
        <v>90.102957177809415</v>
      </c>
      <c r="CN239" s="64">
        <f t="shared" si="385"/>
        <v>0</v>
      </c>
      <c r="CO239" s="64">
        <f t="shared" si="386"/>
        <v>0</v>
      </c>
      <c r="CP239" s="64">
        <f t="shared" si="387"/>
        <v>0</v>
      </c>
      <c r="CQ239" s="64">
        <f t="shared" si="388"/>
        <v>0</v>
      </c>
      <c r="CR239" s="64">
        <f t="shared" si="389"/>
        <v>0</v>
      </c>
      <c r="CS239" s="64">
        <f t="shared" si="390"/>
        <v>0</v>
      </c>
      <c r="CT239" s="64">
        <f t="shared" si="391"/>
        <v>0</v>
      </c>
      <c r="CU239" s="64">
        <f t="shared" si="392"/>
        <v>0</v>
      </c>
      <c r="CV239" s="64">
        <f t="shared" si="393"/>
        <v>0</v>
      </c>
      <c r="CX239" s="103">
        <f t="shared" si="394"/>
        <v>78.616453249255628</v>
      </c>
      <c r="CY239" s="103">
        <f t="shared" si="395"/>
        <v>0</v>
      </c>
      <c r="CZ239" s="103">
        <f t="shared" si="396"/>
        <v>0</v>
      </c>
      <c r="DA239" s="103">
        <f t="shared" si="397"/>
        <v>0</v>
      </c>
      <c r="DB239" s="103">
        <f t="shared" si="398"/>
        <v>0</v>
      </c>
      <c r="DC239" s="103">
        <f t="shared" si="399"/>
        <v>0</v>
      </c>
      <c r="DD239" s="103">
        <f t="shared" si="400"/>
        <v>0</v>
      </c>
      <c r="DE239" s="103">
        <f t="shared" si="401"/>
        <v>0</v>
      </c>
      <c r="DF239" s="103">
        <f t="shared" si="402"/>
        <v>0</v>
      </c>
      <c r="DG239" s="103">
        <f t="shared" si="403"/>
        <v>0</v>
      </c>
      <c r="DI239" s="70">
        <f t="shared" si="404"/>
        <v>67.857441059357015</v>
      </c>
      <c r="DJ239" s="70">
        <f t="shared" si="405"/>
        <v>0</v>
      </c>
      <c r="DK239" s="70">
        <f t="shared" si="406"/>
        <v>0</v>
      </c>
      <c r="DL239" s="70">
        <f t="shared" si="407"/>
        <v>0</v>
      </c>
      <c r="DM239" s="70">
        <f t="shared" si="408"/>
        <v>0</v>
      </c>
      <c r="DN239" s="70">
        <f t="shared" si="409"/>
        <v>0</v>
      </c>
      <c r="DO239" s="70">
        <f t="shared" si="410"/>
        <v>0</v>
      </c>
      <c r="DP239" s="70">
        <f t="shared" si="411"/>
        <v>0</v>
      </c>
      <c r="DQ239" s="70">
        <f t="shared" si="412"/>
        <v>0</v>
      </c>
      <c r="DR239" s="70">
        <f t="shared" si="413"/>
        <v>0</v>
      </c>
      <c r="DT239">
        <f t="shared" si="414"/>
        <v>4.5100939315947262</v>
      </c>
      <c r="DU239">
        <f t="shared" si="415"/>
        <v>4.3846050038339177</v>
      </c>
      <c r="DV239">
        <f t="shared" si="416"/>
        <v>4.1725075249298653</v>
      </c>
      <c r="DX239">
        <f t="shared" si="417"/>
        <v>1.9201358531088395</v>
      </c>
      <c r="DY239">
        <f t="shared" si="418"/>
        <v>1.9267871000192285</v>
      </c>
      <c r="DZ239">
        <f t="shared" si="419"/>
        <v>1.9368322845849928</v>
      </c>
      <c r="EB239">
        <f t="shared" si="420"/>
        <v>2.1642789678848304</v>
      </c>
      <c r="EC239">
        <f t="shared" si="421"/>
        <v>0</v>
      </c>
      <c r="ED239">
        <f t="shared" si="422"/>
        <v>0</v>
      </c>
      <c r="EE239">
        <f t="shared" si="423"/>
        <v>0</v>
      </c>
      <c r="EF239">
        <f t="shared" si="424"/>
        <v>0</v>
      </c>
      <c r="EG239">
        <f t="shared" si="425"/>
        <v>0</v>
      </c>
      <c r="EH239">
        <f t="shared" si="426"/>
        <v>0</v>
      </c>
      <c r="EI239">
        <f t="shared" si="427"/>
        <v>0</v>
      </c>
      <c r="EJ239">
        <f t="shared" si="428"/>
        <v>0</v>
      </c>
      <c r="EK239">
        <f t="shared" si="429"/>
        <v>0</v>
      </c>
      <c r="EM239">
        <f t="shared" si="430"/>
        <v>1.8648034655392507</v>
      </c>
      <c r="EN239">
        <f t="shared" si="431"/>
        <v>0</v>
      </c>
      <c r="EO239">
        <f t="shared" si="432"/>
        <v>0</v>
      </c>
      <c r="EP239">
        <f t="shared" si="433"/>
        <v>0</v>
      </c>
      <c r="EQ239">
        <f t="shared" si="434"/>
        <v>0</v>
      </c>
      <c r="ER239">
        <f t="shared" si="435"/>
        <v>0</v>
      </c>
      <c r="ES239">
        <f t="shared" si="436"/>
        <v>0</v>
      </c>
      <c r="ET239">
        <f t="shared" si="437"/>
        <v>0</v>
      </c>
      <c r="EU239">
        <f t="shared" si="438"/>
        <v>0</v>
      </c>
      <c r="EV239">
        <f t="shared" si="439"/>
        <v>0</v>
      </c>
      <c r="EX239">
        <f t="shared" si="440"/>
        <v>1.5905549013026219</v>
      </c>
      <c r="EY239">
        <f t="shared" si="441"/>
        <v>0</v>
      </c>
      <c r="EZ239">
        <f t="shared" si="442"/>
        <v>0</v>
      </c>
      <c r="FA239">
        <f t="shared" si="443"/>
        <v>0</v>
      </c>
      <c r="FB239">
        <f t="shared" si="444"/>
        <v>0</v>
      </c>
      <c r="FC239">
        <f t="shared" si="445"/>
        <v>0</v>
      </c>
      <c r="FD239">
        <f t="shared" si="446"/>
        <v>0</v>
      </c>
      <c r="FE239">
        <f t="shared" si="447"/>
        <v>0</v>
      </c>
      <c r="FF239">
        <f t="shared" si="448"/>
        <v>0</v>
      </c>
      <c r="FG239">
        <f t="shared" si="449"/>
        <v>0</v>
      </c>
      <c r="FJ239">
        <f>IF($W$2=0,0,IF(BF239&lt;=0,0,('LED Curve'!$D$19*(BF239/$W$2)^3+'LED Curve'!$D$20*(BF239/$W$2)^2+'LED Curve'!$D$21*(BF239/$W$2)^1+'LED Curve'!$D$22)*$AC$2*$W$2))</f>
        <v>365.1838504944721</v>
      </c>
      <c r="FK239">
        <f>IF($W$3=0,0,IF(BG239&lt;=0,0,('LED Curve'!$D$19*(BG239/$W$3)^3+'LED Curve'!$D$20*(BG239/$W$3)^2+'LED Curve'!$D$21*(BG239/$W$3)^1+'LED Curve'!$D$22)*$AC$3*$W$3))</f>
        <v>0</v>
      </c>
      <c r="FL239">
        <f>IF($W$4=0,0,IF(BH239&lt;=0,0,('LED Curve'!$D$19*(BH239/$W$4)^3+'LED Curve'!$D$20*(BH239/$W$4)^2+'LED Curve'!$D$21*(BH239/$W$4)^1+'LED Curve'!$D$22)*$AC$4*$W$4))</f>
        <v>0</v>
      </c>
      <c r="FM239">
        <f>IF($W$5=0,0,IF(BI239&lt;=0,0,('LED Curve'!$D$19*(BI239/$W$5)^3+'LED Curve'!$D$20*(BI239/$W$5)^2+'LED Curve'!$D$21*(BI239/$W$5)^1+'LED Curve'!$D$22)*$AC$5*$W$5))</f>
        <v>0</v>
      </c>
      <c r="FN239">
        <f>IF($W$6=0,0,IF(BJ239&lt;=0,0,('LED Curve'!$D$19*(BJ239/$W$6)^3+'LED Curve'!$D$20*(BJ239/$W$6)^2+'LED Curve'!$D$21*(BJ239/$W$6)^1+'LED Curve'!$D$22)*$AC$6*$W$6))</f>
        <v>0</v>
      </c>
      <c r="FO239">
        <f>IF($Z$2=0,0,IF(BK239&lt;=0,0,('LED Curve'!$D$19*(BK239/$Z$2)^3+'LED Curve'!$D$20*(BK239/$Z$2)^2+'LED Curve'!$D$21*(BK239/$Z$2)^1+'LED Curve'!$D$22)*$AE$2*$Z$2))</f>
        <v>0</v>
      </c>
      <c r="FP239">
        <f>IF($Z$3=0,0,IF(BL239&lt;=0,0,('LED Curve'!$D$19*(BL239/$Z$3)^3+'LED Curve'!$D$20*(BL239/$Z$3)^2+'LED Curve'!$D$21*(BL239/$Z$3)^1+'LED Curve'!$D$22)*$AE$3*$Z$3))</f>
        <v>0</v>
      </c>
      <c r="FQ239">
        <f>IF($Z$4=0,0,IF(BM239&lt;=0,0,('LED Curve'!$D$19*(BM239/$Z$4)^3+'LED Curve'!$D$20*(BM239/$Z$4)^2+'LED Curve'!$D$21*(BM239/$Z$4)^1+'LED Curve'!$D$22)*$AE$4*$Z$4))</f>
        <v>0</v>
      </c>
      <c r="FR239">
        <f>IF($Z$5=0,0,IF(BN239&lt;=0,0,('LED Curve'!$D$19*(BN239/$Z$5)^3+'LED Curve'!$D$20*(BN239/$Z$5)^2+'LED Curve'!$D$21*(BN239/$Z$5)^1+'LED Curve'!$D$22)*$AE$5*$Z$5))</f>
        <v>0</v>
      </c>
      <c r="FS239">
        <f>IF($Z$6=0,0,IF(BO239&lt;=0,0,('LED Curve'!$D$19*(BO239/$Z$6)^3+'LED Curve'!$D$20*(BO239/$Z$6)^2+'LED Curve'!$D$21*(BO239/$Z$6)^1+'LED Curve'!$D$22)*$AE$6*$Z$6))</f>
        <v>0</v>
      </c>
      <c r="FU239">
        <f>IF($W$2=0,0,IF(BQ239&lt;=0,0,('LED Curve'!$D$19*(BQ239/$W$2)^3+'LED Curve'!$D$20*(BQ239/$W$2)^2+'LED Curve'!$D$21*(BQ239/$W$2)^1+'LED Curve'!$D$22)*$AC$2*$W$2))</f>
        <v>321.27616115974234</v>
      </c>
      <c r="FV239">
        <f>IF($W$3=0,0,IF(BR239&lt;=0,0,('LED Curve'!$D$19*(BR239/$W$3)^3+'LED Curve'!$D$20*(BR239/$W$3)^2+'LED Curve'!$D$21*(BR239/$W$3)^1+'LED Curve'!$D$22)*$AC$3*$W$3))</f>
        <v>0</v>
      </c>
      <c r="FW239">
        <f>IF($W$4=0,0,IF(BS239&lt;=0,0,('LED Curve'!$D$19*(BS239/$W$4)^3+'LED Curve'!$D$20*(BS239/$W$4)^2+'LED Curve'!$D$21*(BS239/$W$4)^1+'LED Curve'!$D$22)*$AC$4*$W$4))</f>
        <v>0</v>
      </c>
      <c r="FX239">
        <f>IF($W$5=0,0,IF(BT239&lt;=0,0,('LED Curve'!$D$19*(BT239/$W$5)^3+'LED Curve'!$D$20*(BT239/$W$5)^2+'LED Curve'!$D$21*(BT239/$W$5)^1+'LED Curve'!$D$22)*$AC$5*$W$5))</f>
        <v>0</v>
      </c>
      <c r="FY239">
        <f>IF($W$6=0,0,IF(BU239&lt;=0,0,('LED Curve'!$D$19*(BU239/$W$6)^3+'LED Curve'!$D$20*(BU239/$W$6)^2+'LED Curve'!$D$21*(BU239/$W$6)^1+'LED Curve'!$D$22)*$AC$6*$W$6))</f>
        <v>0</v>
      </c>
      <c r="FZ239">
        <f>IF($Z$2=0,0,IF(BV239&lt;=0,0,('LED Curve'!$D$19*(BV239/$Z$2)^3+'LED Curve'!$D$20*(BV239/$Z$2)^2+'LED Curve'!$D$21*(BV239/$Z$2)^1+'LED Curve'!$D$22)*$AE$2*$Z$2))</f>
        <v>0</v>
      </c>
      <c r="GA239">
        <f>IF($Z$3=0,0,IF(BW239&lt;=0,0,('LED Curve'!$D$19*(BW239/$Z$3)^3+'LED Curve'!$D$20*(BW239/$Z$3)^2+'LED Curve'!$D$21*(BW239/$Z$3)^1+'LED Curve'!$D$22)*$AE$3*$Z$3))</f>
        <v>0</v>
      </c>
      <c r="GB239">
        <f>IF($Z$4=0,0,IF(BX239&lt;=0,0,('LED Curve'!$D$19*(BX239/$Z$4)^3+'LED Curve'!$D$20*(BX239/$Z$4)^2+'LED Curve'!$D$21*(BX239/$Z$4)^1+'LED Curve'!$D$22)*$AE$4*$Z$4))</f>
        <v>0</v>
      </c>
      <c r="GC239">
        <f>IF($Z$5=0,0,IF(BY239&lt;=0,0,('LED Curve'!$D$19*(BY239/$Z$5)^3+'LED Curve'!$D$20*(BY239/$Z$5)^2+'LED Curve'!$D$21*(BY239/$Z$5)^1+'LED Curve'!$D$22)*$AE$5*$Z$5))</f>
        <v>0</v>
      </c>
      <c r="GD239">
        <f>IF($Z$6=0,0,IF(BZ239&lt;=0,0,('LED Curve'!$D$19*(BZ239/$Z$6)^3+'LED Curve'!$D$20*(BZ239/$Z$6)^2+'LED Curve'!$D$21*(BZ239/$Z$6)^1+'LED Curve'!$D$22)*$AE$6*$Z$6))</f>
        <v>0</v>
      </c>
      <c r="GF239">
        <f>IF($W$2=0,0,IF(CB239&lt;=0,0,('LED Curve'!$D$19*(CB239/$W$2)^3+'LED Curve'!$D$20*(CB239/$W$2)^2+'LED Curve'!$D$21*(CB239/$W$2)^1+'LED Curve'!$D$22)*$AC$2*$W$2))</f>
        <v>279.28330610460699</v>
      </c>
      <c r="GG239">
        <f>IF($W$3=0,0,IF(CC239&lt;=0,0,('LED Curve'!$D$19*(CC239/$W$3)^3+'LED Curve'!$D$20*(CC239/$W$3)^2+'LED Curve'!$D$21*(CC239/$W$3)^1+'LED Curve'!$D$22)*$AC$3*$W$3))</f>
        <v>0</v>
      </c>
      <c r="GH239">
        <f>IF($W$4=0,0,IF(CD239&lt;=0,0,('LED Curve'!$D$19*(CD239/$W$4)^3+'LED Curve'!$D$20*(CD239/$W$4)^2+'LED Curve'!$D$21*(CD239/$W$4)^1+'LED Curve'!$D$22)*$AC$4*$W$4))</f>
        <v>0</v>
      </c>
      <c r="GI239">
        <f>IF($W$5=0,0,IF(CE239&lt;=0,0,('LED Curve'!$D$19*(CE239/$W$5)^3+'LED Curve'!$D$20*(CE239/$W$5)^2+'LED Curve'!$D$21*(CE239/$W$5)^1+'LED Curve'!$D$22)*$AC$5*$W$5))</f>
        <v>0</v>
      </c>
      <c r="GJ239">
        <f>IF($W$6=0,0,IF(CF239&lt;=0,0,('LED Curve'!$D$19*(CF239/$W$6)^3+'LED Curve'!$D$20*(CF239/$W$6)^2+'LED Curve'!$D$21*(CF239/$W$6)^1+'LED Curve'!$D$22)*$AC$6*$W$6))</f>
        <v>0</v>
      </c>
      <c r="GK239">
        <f>IF($Z$2=0,0,IF(CG239&lt;=0,0,('LED Curve'!$D$19*(CG239/$Z$2)^3+'LED Curve'!$D$20*(CG239/$Z$2)^2+'LED Curve'!$D$21*(CG239/$Z$2)^1+'LED Curve'!$D$22)*$AE$2*$Z$2))</f>
        <v>0</v>
      </c>
      <c r="GL239">
        <f>IF($Z$3=0,0,IF(CH239&lt;=0,0,('LED Curve'!$D$19*(CH239/$Z$3)^3+'LED Curve'!$D$20*(CH239/$Z$3)^2+'LED Curve'!$D$21*(CH239/$Z$3)^1+'LED Curve'!$D$22)*$AE$3*$Z$3))</f>
        <v>0</v>
      </c>
      <c r="GM239">
        <f>IF($Z$4=0,0,IF(CI239&lt;=0,0,('LED Curve'!$D$19*(CI239/$Z$4)^3+'LED Curve'!$D$20*(CI239/$Z$4)^2+'LED Curve'!$D$21*(CI239/$Z$4)^1+'LED Curve'!$D$22)*$AE$4*$Z$4))</f>
        <v>0</v>
      </c>
      <c r="GN239">
        <f>IF($Z$5=0,0,IF(CJ239&lt;=0,0,('LED Curve'!$D$19*(CJ239/$Z$5)^3+'LED Curve'!$D$20*(CJ239/$Z$5)^2+'LED Curve'!$D$21*(CJ239/$Z$5)^1+'LED Curve'!$D$22)*$AE$5*$Z$5))</f>
        <v>0</v>
      </c>
      <c r="GO239">
        <f>IF($Z$6=0,0,IF(CK239&lt;=0,0,('LED Curve'!$D$19*(CK239/$Z$6)^3+'LED Curve'!$D$20*(CK239/$Z$6)^2+'LED Curve'!$D$21*(CK239/$Z$6)^1+'LED Curve'!$D$22)*$AE$6*$Z$6))</f>
        <v>0</v>
      </c>
      <c r="GQ239">
        <f t="shared" si="450"/>
        <v>365.1838504944721</v>
      </c>
      <c r="GR239">
        <f t="shared" si="378"/>
        <v>0</v>
      </c>
      <c r="GS239">
        <f t="shared" si="451"/>
        <v>321.27616115974234</v>
      </c>
      <c r="GT239">
        <f t="shared" si="379"/>
        <v>0</v>
      </c>
      <c r="GU239">
        <f t="shared" si="452"/>
        <v>279.28330610460699</v>
      </c>
      <c r="GV239">
        <f t="shared" si="380"/>
        <v>0</v>
      </c>
    </row>
    <row r="240" spans="1:204" ht="16.899999999999999">
      <c r="A240">
        <v>229</v>
      </c>
      <c r="B240">
        <f t="shared" si="341"/>
        <v>7.4544270833333337E-3</v>
      </c>
      <c r="C240" s="50">
        <f t="shared" si="342"/>
        <v>48.286288532786088</v>
      </c>
      <c r="D240" s="50">
        <f t="shared" si="343"/>
        <v>53.806987258651205</v>
      </c>
      <c r="E240" s="50">
        <f t="shared" si="344"/>
        <v>59.327685984516322</v>
      </c>
      <c r="G240" s="52">
        <f t="shared" si="345"/>
        <v>0.76644902432993789</v>
      </c>
      <c r="H240" s="52">
        <f t="shared" si="346"/>
        <v>0.85407916283573337</v>
      </c>
      <c r="I240" s="52">
        <f t="shared" si="347"/>
        <v>0.94170930134152886</v>
      </c>
      <c r="J240" s="52">
        <f>IF(C240&lt;Calculation!D$19,0,G240)</f>
        <v>0.76644902432993789</v>
      </c>
      <c r="K240" s="52">
        <f>IF(D240&lt;Calculation!D$19,0,H240)</f>
        <v>0.85407916283573337</v>
      </c>
      <c r="L240" s="52">
        <f>IF(E240&lt;Calculation!D$19,0,I240)</f>
        <v>0.94170930134152886</v>
      </c>
      <c r="M240" s="52">
        <f>IF(IF(C240&lt;Calculation!D$19,0,C240*(R$3/(R$2+R$3)))&gt;0,$H$2*SIN(2*PI()*$E$2*B240)+$H$5,0)</f>
        <v>0.78285351882131049</v>
      </c>
      <c r="N240" s="52">
        <f>IF(IF(D240&lt;Calculation!D$19,0,D240*(R$3/(R$2+R$3)))&gt;0,$J$2*SIN(2*PI()*$E$2*B240)+$J$5,0)</f>
        <v>0.67635575059999575</v>
      </c>
      <c r="O240" s="52">
        <f>IF(IF(E240&lt;Calculation!D$19,0,E240*(R$3/(R$2+R$3)))&gt;0,$L$2*SIN(2*PI()*$E$2*B240)+$L$5,0)</f>
        <v>0.57640540802657791</v>
      </c>
      <c r="Q240" s="55">
        <f>(M240/Design!C$43)*10^3</f>
        <v>86.983724313478945</v>
      </c>
      <c r="R240" s="55">
        <f>(N240/Design!C$43)*10^3</f>
        <v>75.150638955555081</v>
      </c>
      <c r="S240" s="55">
        <f>(O240/Design!C$43)*10^3</f>
        <v>64.045045336286435</v>
      </c>
      <c r="U240" s="55">
        <f>(($H$2*SIN(2*PI()*$E$2*B240)+$H$5)/Design!C$43)*10^3</f>
        <v>86.983724313478945</v>
      </c>
      <c r="V240" s="55">
        <f>(($J$2*SIN(2*PI()*$E$2*B240)+$J$5)/Design!C$43)*10^3</f>
        <v>75.150638955555081</v>
      </c>
      <c r="W240" s="55">
        <f>(($L$2*SIN(2*PI()*$E$2*B240)+$L$5)/Design!C$43)*10^3</f>
        <v>64.045045336286435</v>
      </c>
      <c r="Y240" s="99">
        <f>IF(C240&lt;('LED Curve'!$D$14*(U240/$W$2)^3+'LED Curve'!$D$15*(U240/$W$2)^2+'LED Curve'!$D$16*(U240/$W$2)^1+'LED Curve'!$D$17)*$AC$2+((R$5-1)*Design!C$18),0,         ('LED Curve'!$D$14*(U240/$W$2)^3+'LED Curve'!$D$15*(U240/$W$2)^2+'LED Curve'!$D$16*(U240/$W$2)^1+'LED Curve'!$D$17)*$AC$2)</f>
        <v>23.938760128957263</v>
      </c>
      <c r="Z240" s="99">
        <f>IF(Y240=0,0,IF(C240&lt;Y240+('LED Curve'!$D$14*(U240/$W$3)^3+'LED Curve'!$D$15*(U240/$W$3)^2+'LED Curve'!$D$16*(U240/$W$3)^1+'LED Curve'!$D$17)*$AC$3+((R$5-2)*Design!C$18),0,         ('LED Curve'!$D$14*(U240/$W$3)^3+'LED Curve'!$D$15*(U240/$W$3)^2+'LED Curve'!$D$16*(U240/$W$3)^1+'LED Curve'!$D$17)*$AC$3))</f>
        <v>0</v>
      </c>
      <c r="AA240" s="99">
        <f>IF(Z240=0,0,IF(C240&lt;(SUM(Y240:Z240)+('LED Curve'!$D$14*(U240/$W$4)^3+'LED Curve'!$D$15*(U240/$W$4)^2+'LED Curve'!$D$16*(U240/$W$4)^1+'LED Curve'!$D$17)*$AC$4+((R$5-3)*Design!C$18)),0,         ('LED Curve'!$D$14*(U240/$W$4)^3+'LED Curve'!$D$15*(U240/$W$4)^2+'LED Curve'!$D$16*(U240/$W$4)^1+'LED Curve'!$D$17)*$AC$4))</f>
        <v>0</v>
      </c>
      <c r="AB240" s="99">
        <f>IF(AA240=0,0,IF(C240&lt;(SUM(Y240:AA240)+('LED Curve'!$D$14*(U240/$W$5)^3+'LED Curve'!$D$15*(U240/$W$5)^2+'LED Curve'!$D$16*(U240/$W$5)^1+'LED Curve'!$D$17)*$AC$5+((R$5-4)*Design!C$18)),0,         ('LED Curve'!$D$14*(U240/$W$5)^3+'LED Curve'!$D$15*(U240/$W$5)^2+'LED Curve'!$D$16*(U240/$W$5)^1+'LED Curve'!$D$17)*$AC$5))</f>
        <v>0</v>
      </c>
      <c r="AC240" s="99">
        <f>IF(AB240=0,0,IF(C240&lt;(SUM(Y240:AB240)+ ('LED Curve'!$D$14*(U240/$W$6)^3+'LED Curve'!$D$15*(U240/$W$6)^2+'LED Curve'!$D$16*(U240/$W$6)^1+'LED Curve'!$D$17)*$AC$6+((R$5-5)*Design!C$18)),0,         ('LED Curve'!$D$14*(U240/$W$6)^3+'LED Curve'!$D$15*(U240/$W$6)^2+'LED Curve'!$D$16*(U240/$W$6)^1+'LED Curve'!$D$17)*$AC$6))</f>
        <v>0</v>
      </c>
      <c r="AD240" s="99">
        <f>IF(AC240=0,0,IF(C240&lt;(SUM(Y240:AC240)+('LED Curve'!$D$14*(U240/$Z$2)^3+'LED Curve'!$D$15*(U240/$Z$2)^2+'LED Curve'!$D$16*(U240/$Z$2)^1+'LED Curve'!$D$17)*$AE$2+((R$5-6)*Design!C$18)),0,         ('LED Curve'!$D$14*(U240/$Z$2)^3+'LED Curve'!$D$15*(U240/$Z$2)^2+'LED Curve'!$D$16*(U240/$Z$2)^1+'LED Curve'!$D$17)*$AE$2))</f>
        <v>0</v>
      </c>
      <c r="AE240" s="99">
        <f>IF(AD240=0,0,IF(C240&lt;(SUM(Y240:AD240)+('LED Curve'!$D$14*(U240/$Z$3)^3+'LED Curve'!$D$15*(U240/$Z$3)^2+'LED Curve'!$D$16*(U240/$Z$3)^1+'LED Curve'!$D$17)*$AE$3+((R$5-7)*Design!C$18)),0,         ('LED Curve'!$D$14*(U240/$Z$3)^3+'LED Curve'!$D$15*(U240/$Z$3)^2+'LED Curve'!$D$16*(U240/$Z$3)^1+'LED Curve'!$D$17)*$AE$3))</f>
        <v>0</v>
      </c>
      <c r="AF240" s="99">
        <f>IF(AE240=0,0,IF(C240&lt;(SUM(Y240:AE240)+('LED Curve'!$D$14*(U240/$Z$4)^3+'LED Curve'!$D$15*(U240/$Z$4)^2+'LED Curve'!$D$16*(U240/$Z$4)^1+'LED Curve'!$D$17)*$AE$4+((R$5-8)*Design!C$18)),0,         ('LED Curve'!$D$14*(U240/$Z$4)^3+'LED Curve'!$D$15*(U240/$Z$4)^2+'LED Curve'!$D$16*(U240/$Z$4)^1+'LED Curve'!$D$17)*$AE$4))</f>
        <v>0</v>
      </c>
      <c r="AG240" s="99">
        <f>IF(AF240=0,0,IF(C240&lt;(SUM(Y240:AF240)+('LED Curve'!$D$14*(U240/$Z$5)^3+'LED Curve'!$D$15*(U240/$Z$5)^2+'LED Curve'!$D$16*(U240/$Z$5)^1+'LED Curve'!$D$17)*$AE$5+((R$5-9)*Design!C$18)),0,         ('LED Curve'!$D$14*(U240/$Z$5)^3+'LED Curve'!$D$15*(U240/$Z$5)^2+'LED Curve'!$D$16*(U240/$Z$5)^1+'LED Curve'!$D$17)*$AE$5))</f>
        <v>0</v>
      </c>
      <c r="AH240" s="99">
        <f>IF(AG240=0,0,IF(C240&lt;(SUM(Y240:AG240)+('LED Curve'!$D$14*(U240/$Z$6)^3+'LED Curve'!$D$15*(U240/$Z$6)^2+'LED Curve'!$D$16*(U240/$Z$6)^1+'LED Curve'!$D$17)*$AE$6+((R$5-10)*Design!C$18)),0,         ('LED Curve'!$D$14*(U240/$Z$6)^3+'LED Curve'!$D$15*(U240/$Z$6)^2+'LED Curve'!$D$16*(U240/$Z$6)^1+'LED Curve'!$D$17)*$AE$6))</f>
        <v>0</v>
      </c>
      <c r="AI240">
        <f t="shared" si="381"/>
        <v>23.938760128957263</v>
      </c>
      <c r="AJ240" s="57">
        <f>IF(D240&lt;('LED Curve'!$D$14*(V240/$W$2)^3+'LED Curve'!$D$15*(V240/$W$2)^2+'LED Curve'!$D$16*(V240/$W$2)^1+'LED Curve'!$D$17)*$AC$2+((R$5-1)*Design!C$18),0,         ('LED Curve'!$D$14*(V240/$W$2)^3+'LED Curve'!$D$15*(V240/$W$2)^2+'LED Curve'!$D$16*(V240/$W$2)^1+'LED Curve'!$D$17)*$AC$2)</f>
        <v>23.629757970218563</v>
      </c>
      <c r="AK240" s="57">
        <f>IF(AJ240=0,0,IF(D240&lt;AJ240+('LED Curve'!$D$14*(V240/$W$3)^3+'LED Curve'!$D$15*(V240/$W$3)^2+'LED Curve'!$D$16*(V240/$W$3)^1+'LED Curve'!$D$17)*$AC$3+((R$5-1)*Design!C$18),0,         ('LED Curve'!$D$14*(V240/$W$3)^3+'LED Curve'!$D$15*(V240/$W$3)^2+'LED Curve'!$D$16*(V240/$W$3)^1+'LED Curve'!$D$17)*$AC$3))</f>
        <v>0</v>
      </c>
      <c r="AL240" s="57">
        <f>IF(AK240=0,0,IF(D240&lt;(SUM(AJ240:AK240)+('LED Curve'!$D$14*(V240/$W$4)^3+'LED Curve'!$D$15*(V240/$W$4)^2+'LED Curve'!$D$16*(V240/$W$4)^1+'LED Curve'!$D$17)*$AC$4+((R$5-1)*Design!C$18)),0,         ('LED Curve'!$D$14*(V240/$W$4)^3+'LED Curve'!$D$15*(V240/$W$4)^2+'LED Curve'!$D$16*(V240/$W$4)^1+'LED Curve'!$D$17)*$AC$4))</f>
        <v>0</v>
      </c>
      <c r="AM240" s="57">
        <f>IF(AL240=0,0,IF(D240&lt;(SUM(AJ240:AL240)+('LED Curve'!$D$14*(V240/$W$5)^3+'LED Curve'!$D$15*(V240/$W$5)^2+'LED Curve'!$D$16*(V240/$W$5)^1+'LED Curve'!$D$17)*$AC$5+((R$5-1)*Design!C$18)),0,         ('LED Curve'!$D$14*(V240/$W$5)^3+'LED Curve'!$D$15*(V240/$W$5)^2+'LED Curve'!$D$16*(V240/$W$5)^1+'LED Curve'!$D$17)*$AC$5))</f>
        <v>0</v>
      </c>
      <c r="AN240" s="57">
        <f>IF(AM240=0,0,IF(D240&lt;(SUM(AJ240:AM240)+ ('LED Curve'!$D$14*(V240/$W$6)^3+'LED Curve'!$D$15*(V240/$W$6)^2+'LED Curve'!$D$16*(V240/$W$6)^1+'LED Curve'!$D$17)*$AC$6+((R$5-1)*Design!C$18)),0,         ('LED Curve'!$D$14*(V240/$W$6)^3+'LED Curve'!$D$15*(V240/$W$6)^2+'LED Curve'!$D$16*(V240/$W$6)^1+'LED Curve'!$D$17)*$AC$6))</f>
        <v>0</v>
      </c>
      <c r="AO240" s="57">
        <f>IF(AN240=0,0,IF(D240&lt;(SUM(AJ240:AN240)+('LED Curve'!$D$14*(V240/$Z$2)^3+'LED Curve'!$D$15*(V240/$Z$2)^2+'LED Curve'!$D$16*(V240/$Z$2)^1+'LED Curve'!$D$17)*$AE$2+((R$5-1)*Design!C$18)),0,         ('LED Curve'!$D$14*(V240/$Z$2)^3+'LED Curve'!$D$15*(V240/$Z$2)^2+'LED Curve'!$D$16*(V240/$Z$2)^1+'LED Curve'!$D$17)*$AE$2))</f>
        <v>0</v>
      </c>
      <c r="AP240" s="57">
        <f>IF(AO240=0,0,IF(D240&lt;(SUM(AJ240:AO240)+('LED Curve'!$D$14*(V240/$Z$3)^3+'LED Curve'!$D$15*(V240/$Z$3)^2+'LED Curve'!$D$16*(V240/$Z$3)^1+'LED Curve'!$D$17)*$AE$3+((R$5-1)*Design!C$18)),0,         ('LED Curve'!$D$14*(V240/$Z$3)^3+'LED Curve'!$D$15*(V240/$Z$3)^2+'LED Curve'!$D$16*(V240/$Z$3)^1+'LED Curve'!$D$17)*$AE$3))</f>
        <v>0</v>
      </c>
      <c r="AQ240" s="57">
        <f>IF(AP240=0,0,IF(D240&lt;(SUM(AJ240:AP240)+('LED Curve'!$D$14*(V240/$Z$4)^3+'LED Curve'!$D$15*(V240/$Z$4)^2+'LED Curve'!$D$16*(V240/$Z$4)^1+'LED Curve'!$D$17)*$AE$4+((R$5-1)*Design!C$18)),0,         ('LED Curve'!$D$14*(V240/$Z$4)^3+'LED Curve'!$D$15*(V240/$Z$4)^2+'LED Curve'!$D$16*(V240/$Z$4)^1+'LED Curve'!$D$17)*$AE$4))</f>
        <v>0</v>
      </c>
      <c r="AR240" s="57">
        <f>IF(AQ240=0,0,IF(D240&lt;(SUM(AJ240:AQ240)+('LED Curve'!$D$14*(V240/$Z$5)^3+'LED Curve'!$D$15*(V240/$Z$5)^2+'LED Curve'!$D$16*(V240/$Z$5)^1+'LED Curve'!$D$17)*$AE$5+((R$5-1)*Design!C$18)),0,         ('LED Curve'!$D$14*(V240/$Z$5)^3+'LED Curve'!$D$15*(V240/$Z$5)^2+'LED Curve'!$D$16*(V240/$Z$5)^1+'LED Curve'!$D$17)*$AE$5))</f>
        <v>0</v>
      </c>
      <c r="AS240" s="57">
        <f>IF(AR240=0,0,IF(D240&lt;(SUM(AJ240:AR240)+('LED Curve'!$D$14*(V240/$Z$6)^3+'LED Curve'!$D$15*(V240/$Z$6)^2+'LED Curve'!$D$16*(V240/$Z$6)^1+'LED Curve'!$D$17)*$AE$6+((R$5-1)*Design!C$18)),0,         ('LED Curve'!$D$14*(V240/$Z$6)^3+'LED Curve'!$D$15*(V240/$Z$6)^2+'LED Curve'!$D$16*(V240/$Z$6)^1+'LED Curve'!$D$17)*$AE$6))</f>
        <v>0</v>
      </c>
      <c r="AU240" s="59">
        <f>IF(E240&lt;('LED Curve'!$D$14*(W240/$W$2)^3+'LED Curve'!$D$15*(W240/$W$2)^2+'LED Curve'!$D$16*(W240/$W$2)^1+'LED Curve'!$D$17)*$AC$2+((R$5-1)*Design!C$18),0,         ('LED Curve'!$D$14*(W240/$W$2)^3+'LED Curve'!$D$15*(W240/$W$2)^2+'LED Curve'!$D$16*(W240/$W$2)^1+'LED Curve'!$D$17)*$AC$2)</f>
        <v>23.34063120260997</v>
      </c>
      <c r="AV240" s="59">
        <f>IF(AU240=0,0,IF(E240&lt;AU240+('LED Curve'!$D$14*(W240/$W$3)^3+'LED Curve'!$D$15*(W240/$W$3)^2+'LED Curve'!$D$16*(W240/$W$3)^1+'LED Curve'!$D$17)*$AC$3+((R$5-2)*Design!C$18),0,         ('LED Curve'!$D$14*(W240/$W$3)^3+'LED Curve'!$D$15*(W240/$W$3)^2+'LED Curve'!$D$16*(W240/$W$3)^1+'LED Curve'!$D$17)*$AC$3))</f>
        <v>0</v>
      </c>
      <c r="AW240" s="59">
        <f>IF(AV240=0,0,IF(E240&lt;(SUM(AU240:AV240)+('LED Curve'!$D$14*(W240/$W$4)^3+'LED Curve'!$D$15*(W240/$W$4)^2+'LED Curve'!$D$16*(W240/$W$4)^1+'LED Curve'!$D$17)*$AC$4+((R$5-3)*Design!C$18)),0,         ('LED Curve'!$D$14*(W240/$W$4)^3+'LED Curve'!$D$15*(W240/$W$4)^2+'LED Curve'!$D$16*(W240/$W$4)^1+'LED Curve'!$D$17)*$AC$4))</f>
        <v>0</v>
      </c>
      <c r="AX240" s="59">
        <f>IF(AW240=0,0,IF(E240&lt;(SUM(AU240:AW240)+('LED Curve'!$D$14*(W240/$W$5)^3+'LED Curve'!$D$15*(W240/$W$5)^2+'LED Curve'!$D$16*(W240/$W$5)^1+'LED Curve'!$D$17)*$AC$5+((R$5-4)*Design!C$18)),0,         ('LED Curve'!$D$14*(W240/$W$5)^3+'LED Curve'!$D$15*(W240/$W$5)^2+'LED Curve'!$D$16*(W240/$W$5)^1+'LED Curve'!$D$17)*$AC$5))</f>
        <v>0</v>
      </c>
      <c r="AY240" s="59">
        <f>IF(AX240=0,0,IF(E240&lt;(SUM(AU240:AX240)+ ('LED Curve'!$D$14*(W240/$W$6)^3+'LED Curve'!$D$15*(W240/$W$6)^2+'LED Curve'!$D$16*(W240/$W$6)^1+'LED Curve'!$D$17)*$AC$6+((R$5-5)*Design!C$18)),0,         ('LED Curve'!$D$14*(W240/$W$6)^3+'LED Curve'!$D$15*(W240/$W$6)^2+'LED Curve'!$D$16*(W240/$W$6)^1+'LED Curve'!$D$17)*$AC$6))</f>
        <v>0</v>
      </c>
      <c r="AZ240" s="59">
        <f>IF(AY240=0,0,IF(E240&lt;(SUM(AU240:AY240)+('LED Curve'!$D$14*(W240/$Z$2)^3+'LED Curve'!$D$15*(W240/$Z$2)^2+'LED Curve'!$D$16*(W240/$Z$2)^1+'LED Curve'!$D$17)*$AE$2+((R$5-6)*Design!C$18)),0,         ('LED Curve'!$D$14*(W240/$Z$2)^3+'LED Curve'!$D$15*(W240/$Z$2)^2+'LED Curve'!$D$16*(W240/$Z$2)^1+'LED Curve'!$D$17)*$AE$2))</f>
        <v>0</v>
      </c>
      <c r="BA240" s="59">
        <f>IF(AZ240=0,0,IF(E240&lt;(SUM(AU240:AZ240)+('LED Curve'!$D$14*(W240/$Z$3)^3+'LED Curve'!$D$15*(W240/$Z$3)^2+'LED Curve'!$D$16*(W240/$Z$3)^1+'LED Curve'!$D$17)*$AE$3+((R$5-7)*Design!C$18)),0,         ('LED Curve'!$D$14*(W240/$Z$3)^3+'LED Curve'!$D$15*(W240/$Z$3)^2+'LED Curve'!$D$16*(W240/$Z$3)^1+'LED Curve'!$D$17)*$AE$3))</f>
        <v>0</v>
      </c>
      <c r="BB240" s="59">
        <f>IF(BA240=0,0,IF(E240&lt;(SUM(AU240:BA240)+('LED Curve'!$D$14*(W240/$Z$4)^3+'LED Curve'!$D$15*(W240/$Z$4)^2+'LED Curve'!$D$16*(W240/$Z$4)^1+'LED Curve'!$D$17)*$AE$4+((R$5-8)*Design!C$18)),0,         ('LED Curve'!$D$14*(W240/$Z$4)^3+'LED Curve'!$D$15*(W240/$Z$4)^2+'LED Curve'!$D$16*(W240/$Z$4)^1+'LED Curve'!$D$17)*$AE$4))</f>
        <v>0</v>
      </c>
      <c r="BC240" s="59">
        <f>IF(BB240=0,0,IF(E240&lt;(SUM(AU240:BB240)+('LED Curve'!$D$14*(W240/$Z$5)^3+'LED Curve'!$D$15*(W240/$Z$5)^2+'LED Curve'!$D$16*(W240/$Z$5)^1+'LED Curve'!$D$17)*$AE$5+((R$5-9)*Design!C$18)),0,         ('LED Curve'!$D$14*(W240/$Z$5)^3+'LED Curve'!$D$15*(W240/$Z$5)^2+'LED Curve'!$D$16*(W240/$Z$5)^1+'LED Curve'!$D$17)*$AE$5))</f>
        <v>0</v>
      </c>
      <c r="BD240" s="59">
        <f>IF(BC240=0,0,IF(E240&lt;(SUM(AU240:BC240)+('LED Curve'!$D$14*(W240/$Z$6)^3+'LED Curve'!$D$15*(W240/$Z$6)^2+'LED Curve'!$D$16*(W240/$Z$6)^1+'LED Curve'!$D$17)*$AE$6+((R$5-10)*Design!C$18)),0,         ('LED Curve'!$D$14*(W240/$Z$6)^3+'LED Curve'!$D$15*(W240/$Z$6)^2+'LED Curve'!$D$16*(W240/$Z$6)^1+'LED Curve'!$D$17)*$AE$6))</f>
        <v>0</v>
      </c>
      <c r="BE240">
        <f t="shared" si="382"/>
        <v>23.34063120260997</v>
      </c>
      <c r="BF240" s="64">
        <f t="shared" si="348"/>
        <v>86.983724313478945</v>
      </c>
      <c r="BG240" s="64">
        <f t="shared" si="349"/>
        <v>0</v>
      </c>
      <c r="BH240" s="64">
        <f t="shared" si="350"/>
        <v>0</v>
      </c>
      <c r="BI240" s="64">
        <f t="shared" si="351"/>
        <v>0</v>
      </c>
      <c r="BJ240" s="64">
        <f t="shared" si="352"/>
        <v>0</v>
      </c>
      <c r="BK240" s="64">
        <f t="shared" si="353"/>
        <v>0</v>
      </c>
      <c r="BL240" s="64">
        <f t="shared" si="354"/>
        <v>0</v>
      </c>
      <c r="BM240" s="64">
        <f t="shared" si="355"/>
        <v>0</v>
      </c>
      <c r="BN240" s="64">
        <f t="shared" si="356"/>
        <v>0</v>
      </c>
      <c r="BO240" s="64">
        <f t="shared" si="357"/>
        <v>0</v>
      </c>
      <c r="BQ240" s="67">
        <f t="shared" si="358"/>
        <v>75.150638955555081</v>
      </c>
      <c r="BR240" s="67">
        <f t="shared" si="359"/>
        <v>0</v>
      </c>
      <c r="BS240" s="67">
        <f t="shared" si="360"/>
        <v>0</v>
      </c>
      <c r="BT240" s="67">
        <f t="shared" si="361"/>
        <v>0</v>
      </c>
      <c r="BU240" s="67">
        <f t="shared" si="362"/>
        <v>0</v>
      </c>
      <c r="BV240" s="67">
        <f t="shared" si="363"/>
        <v>0</v>
      </c>
      <c r="BW240" s="67">
        <f t="shared" si="364"/>
        <v>0</v>
      </c>
      <c r="BX240" s="67">
        <f t="shared" si="365"/>
        <v>0</v>
      </c>
      <c r="BY240" s="67">
        <f t="shared" si="366"/>
        <v>0</v>
      </c>
      <c r="BZ240" s="67">
        <f t="shared" si="367"/>
        <v>0</v>
      </c>
      <c r="CB240" s="70">
        <f t="shared" si="368"/>
        <v>64.045045336286435</v>
      </c>
      <c r="CC240" s="70">
        <f t="shared" si="369"/>
        <v>0</v>
      </c>
      <c r="CD240" s="70">
        <f t="shared" si="370"/>
        <v>0</v>
      </c>
      <c r="CE240" s="70">
        <f t="shared" si="371"/>
        <v>0</v>
      </c>
      <c r="CF240" s="70">
        <f t="shared" si="372"/>
        <v>0</v>
      </c>
      <c r="CG240" s="70">
        <f t="shared" si="373"/>
        <v>0</v>
      </c>
      <c r="CH240" s="70">
        <f t="shared" si="374"/>
        <v>0</v>
      </c>
      <c r="CI240" s="70">
        <f t="shared" si="375"/>
        <v>0</v>
      </c>
      <c r="CJ240" s="70">
        <f t="shared" si="376"/>
        <v>0</v>
      </c>
      <c r="CK240" s="70">
        <f t="shared" si="377"/>
        <v>0</v>
      </c>
      <c r="CL240">
        <f t="shared" si="383"/>
        <v>64.045045336286435</v>
      </c>
      <c r="CM240" s="64">
        <f t="shared" si="384"/>
        <v>86.983724313478945</v>
      </c>
      <c r="CN240" s="64">
        <f t="shared" si="385"/>
        <v>0</v>
      </c>
      <c r="CO240" s="64">
        <f t="shared" si="386"/>
        <v>0</v>
      </c>
      <c r="CP240" s="64">
        <f t="shared" si="387"/>
        <v>0</v>
      </c>
      <c r="CQ240" s="64">
        <f t="shared" si="388"/>
        <v>0</v>
      </c>
      <c r="CR240" s="64">
        <f t="shared" si="389"/>
        <v>0</v>
      </c>
      <c r="CS240" s="64">
        <f t="shared" si="390"/>
        <v>0</v>
      </c>
      <c r="CT240" s="64">
        <f t="shared" si="391"/>
        <v>0</v>
      </c>
      <c r="CU240" s="64">
        <f t="shared" si="392"/>
        <v>0</v>
      </c>
      <c r="CV240" s="64">
        <f t="shared" si="393"/>
        <v>0</v>
      </c>
      <c r="CX240" s="103">
        <f t="shared" si="394"/>
        <v>75.150638955555081</v>
      </c>
      <c r="CY240" s="103">
        <f t="shared" si="395"/>
        <v>0</v>
      </c>
      <c r="CZ240" s="103">
        <f t="shared" si="396"/>
        <v>0</v>
      </c>
      <c r="DA240" s="103">
        <f t="shared" si="397"/>
        <v>0</v>
      </c>
      <c r="DB240" s="103">
        <f t="shared" si="398"/>
        <v>0</v>
      </c>
      <c r="DC240" s="103">
        <f t="shared" si="399"/>
        <v>0</v>
      </c>
      <c r="DD240" s="103">
        <f t="shared" si="400"/>
        <v>0</v>
      </c>
      <c r="DE240" s="103">
        <f t="shared" si="401"/>
        <v>0</v>
      </c>
      <c r="DF240" s="103">
        <f t="shared" si="402"/>
        <v>0</v>
      </c>
      <c r="DG240" s="103">
        <f t="shared" si="403"/>
        <v>0</v>
      </c>
      <c r="DI240" s="70">
        <f t="shared" si="404"/>
        <v>64.045045336286435</v>
      </c>
      <c r="DJ240" s="70">
        <f t="shared" si="405"/>
        <v>0</v>
      </c>
      <c r="DK240" s="70">
        <f t="shared" si="406"/>
        <v>0</v>
      </c>
      <c r="DL240" s="70">
        <f t="shared" si="407"/>
        <v>0</v>
      </c>
      <c r="DM240" s="70">
        <f t="shared" si="408"/>
        <v>0</v>
      </c>
      <c r="DN240" s="70">
        <f t="shared" si="409"/>
        <v>0</v>
      </c>
      <c r="DO240" s="70">
        <f t="shared" si="410"/>
        <v>0</v>
      </c>
      <c r="DP240" s="70">
        <f t="shared" si="411"/>
        <v>0</v>
      </c>
      <c r="DQ240" s="70">
        <f t="shared" si="412"/>
        <v>0</v>
      </c>
      <c r="DR240" s="70">
        <f t="shared" si="413"/>
        <v>0</v>
      </c>
      <c r="DT240">
        <f t="shared" si="414"/>
        <v>4.2001212098569649</v>
      </c>
      <c r="DU240">
        <f t="shared" si="415"/>
        <v>4.0436294727610491</v>
      </c>
      <c r="DV240">
        <f t="shared" si="416"/>
        <v>3.7996443385753134</v>
      </c>
      <c r="DX240">
        <f t="shared" si="417"/>
        <v>1.9241710313980291</v>
      </c>
      <c r="DY240">
        <f t="shared" si="418"/>
        <v>1.9302909074587913</v>
      </c>
      <c r="DZ240">
        <f t="shared" si="419"/>
        <v>1.9398378750953102</v>
      </c>
      <c r="EB240">
        <f t="shared" si="420"/>
        <v>2.0822825114637205</v>
      </c>
      <c r="EC240">
        <f t="shared" si="421"/>
        <v>0</v>
      </c>
      <c r="ED240">
        <f t="shared" si="422"/>
        <v>0</v>
      </c>
      <c r="EE240">
        <f t="shared" si="423"/>
        <v>0</v>
      </c>
      <c r="EF240">
        <f t="shared" si="424"/>
        <v>0</v>
      </c>
      <c r="EG240">
        <f t="shared" si="425"/>
        <v>0</v>
      </c>
      <c r="EH240">
        <f t="shared" si="426"/>
        <v>0</v>
      </c>
      <c r="EI240">
        <f t="shared" si="427"/>
        <v>0</v>
      </c>
      <c r="EJ240">
        <f t="shared" si="428"/>
        <v>0</v>
      </c>
      <c r="EK240">
        <f t="shared" si="429"/>
        <v>0</v>
      </c>
      <c r="EM240">
        <f t="shared" si="430"/>
        <v>1.7757914098270453</v>
      </c>
      <c r="EN240">
        <f t="shared" si="431"/>
        <v>0</v>
      </c>
      <c r="EO240">
        <f t="shared" si="432"/>
        <v>0</v>
      </c>
      <c r="EP240">
        <f t="shared" si="433"/>
        <v>0</v>
      </c>
      <c r="EQ240">
        <f t="shared" si="434"/>
        <v>0</v>
      </c>
      <c r="ER240">
        <f t="shared" si="435"/>
        <v>0</v>
      </c>
      <c r="ES240">
        <f t="shared" si="436"/>
        <v>0</v>
      </c>
      <c r="ET240">
        <f t="shared" si="437"/>
        <v>0</v>
      </c>
      <c r="EU240">
        <f t="shared" si="438"/>
        <v>0</v>
      </c>
      <c r="EV240">
        <f t="shared" si="439"/>
        <v>0</v>
      </c>
      <c r="EX240">
        <f t="shared" si="440"/>
        <v>1.4948517835486974</v>
      </c>
      <c r="EY240">
        <f t="shared" si="441"/>
        <v>0</v>
      </c>
      <c r="EZ240">
        <f t="shared" si="442"/>
        <v>0</v>
      </c>
      <c r="FA240">
        <f t="shared" si="443"/>
        <v>0</v>
      </c>
      <c r="FB240">
        <f t="shared" si="444"/>
        <v>0</v>
      </c>
      <c r="FC240">
        <f t="shared" si="445"/>
        <v>0</v>
      </c>
      <c r="FD240">
        <f t="shared" si="446"/>
        <v>0</v>
      </c>
      <c r="FE240">
        <f t="shared" si="447"/>
        <v>0</v>
      </c>
      <c r="FF240">
        <f t="shared" si="448"/>
        <v>0</v>
      </c>
      <c r="FG240">
        <f t="shared" si="449"/>
        <v>0</v>
      </c>
      <c r="FJ240">
        <f>IF($W$2=0,0,IF(BF240&lt;=0,0,('LED Curve'!$D$19*(BF240/$W$2)^3+'LED Curve'!$D$20*(BF240/$W$2)^2+'LED Curve'!$D$21*(BF240/$W$2)^1+'LED Curve'!$D$22)*$AC$2*$W$2))</f>
        <v>353.35860025960602</v>
      </c>
      <c r="FK240">
        <f>IF($W$3=0,0,IF(BG240&lt;=0,0,('LED Curve'!$D$19*(BG240/$W$3)^3+'LED Curve'!$D$20*(BG240/$W$3)^2+'LED Curve'!$D$21*(BG240/$W$3)^1+'LED Curve'!$D$22)*$AC$3*$W$3))</f>
        <v>0</v>
      </c>
      <c r="FL240">
        <f>IF($W$4=0,0,IF(BH240&lt;=0,0,('LED Curve'!$D$19*(BH240/$W$4)^3+'LED Curve'!$D$20*(BH240/$W$4)^2+'LED Curve'!$D$21*(BH240/$W$4)^1+'LED Curve'!$D$22)*$AC$4*$W$4))</f>
        <v>0</v>
      </c>
      <c r="FM240">
        <f>IF($W$5=0,0,IF(BI240&lt;=0,0,('LED Curve'!$D$19*(BI240/$W$5)^3+'LED Curve'!$D$20*(BI240/$W$5)^2+'LED Curve'!$D$21*(BI240/$W$5)^1+'LED Curve'!$D$22)*$AC$5*$W$5))</f>
        <v>0</v>
      </c>
      <c r="FN240">
        <f>IF($W$6=0,0,IF(BJ240&lt;=0,0,('LED Curve'!$D$19*(BJ240/$W$6)^3+'LED Curve'!$D$20*(BJ240/$W$6)^2+'LED Curve'!$D$21*(BJ240/$W$6)^1+'LED Curve'!$D$22)*$AC$6*$W$6))</f>
        <v>0</v>
      </c>
      <c r="FO240">
        <f>IF($Z$2=0,0,IF(BK240&lt;=0,0,('LED Curve'!$D$19*(BK240/$Z$2)^3+'LED Curve'!$D$20*(BK240/$Z$2)^2+'LED Curve'!$D$21*(BK240/$Z$2)^1+'LED Curve'!$D$22)*$AE$2*$Z$2))</f>
        <v>0</v>
      </c>
      <c r="FP240">
        <f>IF($Z$3=0,0,IF(BL240&lt;=0,0,('LED Curve'!$D$19*(BL240/$Z$3)^3+'LED Curve'!$D$20*(BL240/$Z$3)^2+'LED Curve'!$D$21*(BL240/$Z$3)^1+'LED Curve'!$D$22)*$AE$3*$Z$3))</f>
        <v>0</v>
      </c>
      <c r="FQ240">
        <f>IF($Z$4=0,0,IF(BM240&lt;=0,0,('LED Curve'!$D$19*(BM240/$Z$4)^3+'LED Curve'!$D$20*(BM240/$Z$4)^2+'LED Curve'!$D$21*(BM240/$Z$4)^1+'LED Curve'!$D$22)*$AE$4*$Z$4))</f>
        <v>0</v>
      </c>
      <c r="FR240">
        <f>IF($Z$5=0,0,IF(BN240&lt;=0,0,('LED Curve'!$D$19*(BN240/$Z$5)^3+'LED Curve'!$D$20*(BN240/$Z$5)^2+'LED Curve'!$D$21*(BN240/$Z$5)^1+'LED Curve'!$D$22)*$AE$5*$Z$5))</f>
        <v>0</v>
      </c>
      <c r="FS240">
        <f>IF($Z$6=0,0,IF(BO240&lt;=0,0,('LED Curve'!$D$19*(BO240/$Z$6)^3+'LED Curve'!$D$20*(BO240/$Z$6)^2+'LED Curve'!$D$21*(BO240/$Z$6)^1+'LED Curve'!$D$22)*$AE$6*$Z$6))</f>
        <v>0</v>
      </c>
      <c r="FU240">
        <f>IF($W$2=0,0,IF(BQ240&lt;=0,0,('LED Curve'!$D$19*(BQ240/$W$2)^3+'LED Curve'!$D$20*(BQ240/$W$2)^2+'LED Curve'!$D$21*(BQ240/$W$2)^1+'LED Curve'!$D$22)*$AC$2*$W$2))</f>
        <v>307.83759447749105</v>
      </c>
      <c r="FV240">
        <f>IF($W$3=0,0,IF(BR240&lt;=0,0,('LED Curve'!$D$19*(BR240/$W$3)^3+'LED Curve'!$D$20*(BR240/$W$3)^2+'LED Curve'!$D$21*(BR240/$W$3)^1+'LED Curve'!$D$22)*$AC$3*$W$3))</f>
        <v>0</v>
      </c>
      <c r="FW240">
        <f>IF($W$4=0,0,IF(BS240&lt;=0,0,('LED Curve'!$D$19*(BS240/$W$4)^3+'LED Curve'!$D$20*(BS240/$W$4)^2+'LED Curve'!$D$21*(BS240/$W$4)^1+'LED Curve'!$D$22)*$AC$4*$W$4))</f>
        <v>0</v>
      </c>
      <c r="FX240">
        <f>IF($W$5=0,0,IF(BT240&lt;=0,0,('LED Curve'!$D$19*(BT240/$W$5)^3+'LED Curve'!$D$20*(BT240/$W$5)^2+'LED Curve'!$D$21*(BT240/$W$5)^1+'LED Curve'!$D$22)*$AC$5*$W$5))</f>
        <v>0</v>
      </c>
      <c r="FY240">
        <f>IF($W$6=0,0,IF(BU240&lt;=0,0,('LED Curve'!$D$19*(BU240/$W$6)^3+'LED Curve'!$D$20*(BU240/$W$6)^2+'LED Curve'!$D$21*(BU240/$W$6)^1+'LED Curve'!$D$22)*$AC$6*$W$6))</f>
        <v>0</v>
      </c>
      <c r="FZ240">
        <f>IF($Z$2=0,0,IF(BV240&lt;=0,0,('LED Curve'!$D$19*(BV240/$Z$2)^3+'LED Curve'!$D$20*(BV240/$Z$2)^2+'LED Curve'!$D$21*(BV240/$Z$2)^1+'LED Curve'!$D$22)*$AE$2*$Z$2))</f>
        <v>0</v>
      </c>
      <c r="GA240">
        <f>IF($Z$3=0,0,IF(BW240&lt;=0,0,('LED Curve'!$D$19*(BW240/$Z$3)^3+'LED Curve'!$D$20*(BW240/$Z$3)^2+'LED Curve'!$D$21*(BW240/$Z$3)^1+'LED Curve'!$D$22)*$AE$3*$Z$3))</f>
        <v>0</v>
      </c>
      <c r="GB240">
        <f>IF($Z$4=0,0,IF(BX240&lt;=0,0,('LED Curve'!$D$19*(BX240/$Z$4)^3+'LED Curve'!$D$20*(BX240/$Z$4)^2+'LED Curve'!$D$21*(BX240/$Z$4)^1+'LED Curve'!$D$22)*$AE$4*$Z$4))</f>
        <v>0</v>
      </c>
      <c r="GC240">
        <f>IF($Z$5=0,0,IF(BY240&lt;=0,0,('LED Curve'!$D$19*(BY240/$Z$5)^3+'LED Curve'!$D$20*(BY240/$Z$5)^2+'LED Curve'!$D$21*(BY240/$Z$5)^1+'LED Curve'!$D$22)*$AE$5*$Z$5))</f>
        <v>0</v>
      </c>
      <c r="GD240">
        <f>IF($Z$6=0,0,IF(BZ240&lt;=0,0,('LED Curve'!$D$19*(BZ240/$Z$6)^3+'LED Curve'!$D$20*(BZ240/$Z$6)^2+'LED Curve'!$D$21*(BZ240/$Z$6)^1+'LED Curve'!$D$22)*$AE$6*$Z$6))</f>
        <v>0</v>
      </c>
      <c r="GF240">
        <f>IF($W$2=0,0,IF(CB240&lt;=0,0,('LED Curve'!$D$19*(CB240/$W$2)^3+'LED Curve'!$D$20*(CB240/$W$2)^2+'LED Curve'!$D$21*(CB240/$W$2)^1+'LED Curve'!$D$22)*$AC$2*$W$2))</f>
        <v>264.2131533737716</v>
      </c>
      <c r="GG240">
        <f>IF($W$3=0,0,IF(CC240&lt;=0,0,('LED Curve'!$D$19*(CC240/$W$3)^3+'LED Curve'!$D$20*(CC240/$W$3)^2+'LED Curve'!$D$21*(CC240/$W$3)^1+'LED Curve'!$D$22)*$AC$3*$W$3))</f>
        <v>0</v>
      </c>
      <c r="GH240">
        <f>IF($W$4=0,0,IF(CD240&lt;=0,0,('LED Curve'!$D$19*(CD240/$W$4)^3+'LED Curve'!$D$20*(CD240/$W$4)^2+'LED Curve'!$D$21*(CD240/$W$4)^1+'LED Curve'!$D$22)*$AC$4*$W$4))</f>
        <v>0</v>
      </c>
      <c r="GI240">
        <f>IF($W$5=0,0,IF(CE240&lt;=0,0,('LED Curve'!$D$19*(CE240/$W$5)^3+'LED Curve'!$D$20*(CE240/$W$5)^2+'LED Curve'!$D$21*(CE240/$W$5)^1+'LED Curve'!$D$22)*$AC$5*$W$5))</f>
        <v>0</v>
      </c>
      <c r="GJ240">
        <f>IF($W$6=0,0,IF(CF240&lt;=0,0,('LED Curve'!$D$19*(CF240/$W$6)^3+'LED Curve'!$D$20*(CF240/$W$6)^2+'LED Curve'!$D$21*(CF240/$W$6)^1+'LED Curve'!$D$22)*$AC$6*$W$6))</f>
        <v>0</v>
      </c>
      <c r="GK240">
        <f>IF($Z$2=0,0,IF(CG240&lt;=0,0,('LED Curve'!$D$19*(CG240/$Z$2)^3+'LED Curve'!$D$20*(CG240/$Z$2)^2+'LED Curve'!$D$21*(CG240/$Z$2)^1+'LED Curve'!$D$22)*$AE$2*$Z$2))</f>
        <v>0</v>
      </c>
      <c r="GL240">
        <f>IF($Z$3=0,0,IF(CH240&lt;=0,0,('LED Curve'!$D$19*(CH240/$Z$3)^3+'LED Curve'!$D$20*(CH240/$Z$3)^2+'LED Curve'!$D$21*(CH240/$Z$3)^1+'LED Curve'!$D$22)*$AE$3*$Z$3))</f>
        <v>0</v>
      </c>
      <c r="GM240">
        <f>IF($Z$4=0,0,IF(CI240&lt;=0,0,('LED Curve'!$D$19*(CI240/$Z$4)^3+'LED Curve'!$D$20*(CI240/$Z$4)^2+'LED Curve'!$D$21*(CI240/$Z$4)^1+'LED Curve'!$D$22)*$AE$4*$Z$4))</f>
        <v>0</v>
      </c>
      <c r="GN240">
        <f>IF($Z$5=0,0,IF(CJ240&lt;=0,0,('LED Curve'!$D$19*(CJ240/$Z$5)^3+'LED Curve'!$D$20*(CJ240/$Z$5)^2+'LED Curve'!$D$21*(CJ240/$Z$5)^1+'LED Curve'!$D$22)*$AE$5*$Z$5))</f>
        <v>0</v>
      </c>
      <c r="GO240">
        <f>IF($Z$6=0,0,IF(CK240&lt;=0,0,('LED Curve'!$D$19*(CK240/$Z$6)^3+'LED Curve'!$D$20*(CK240/$Z$6)^2+'LED Curve'!$D$21*(CK240/$Z$6)^1+'LED Curve'!$D$22)*$AE$6*$Z$6))</f>
        <v>0</v>
      </c>
      <c r="GQ240">
        <f t="shared" si="450"/>
        <v>353.35860025960602</v>
      </c>
      <c r="GR240">
        <f t="shared" si="378"/>
        <v>0</v>
      </c>
      <c r="GS240">
        <f t="shared" si="451"/>
        <v>307.83759447749105</v>
      </c>
      <c r="GT240">
        <f t="shared" si="379"/>
        <v>0</v>
      </c>
      <c r="GU240">
        <f t="shared" si="452"/>
        <v>264.2131533737716</v>
      </c>
      <c r="GV240">
        <f t="shared" si="380"/>
        <v>0</v>
      </c>
    </row>
    <row r="241" spans="1:204" ht="16.899999999999999">
      <c r="A241">
        <v>230</v>
      </c>
      <c r="B241">
        <f t="shared" si="341"/>
        <v>7.486979166666667E-3</v>
      </c>
      <c r="C241" s="50">
        <f t="shared" si="342"/>
        <v>46.510200926418193</v>
      </c>
      <c r="D241" s="50">
        <f t="shared" si="343"/>
        <v>51.833556584909104</v>
      </c>
      <c r="E241" s="50">
        <f t="shared" si="344"/>
        <v>57.156912243400015</v>
      </c>
      <c r="G241" s="52">
        <f t="shared" si="345"/>
        <v>0.73825715756219346</v>
      </c>
      <c r="H241" s="52">
        <f t="shared" si="346"/>
        <v>0.82275486642712858</v>
      </c>
      <c r="I241" s="52">
        <f t="shared" si="347"/>
        <v>0.90725257529206371</v>
      </c>
      <c r="J241" s="52">
        <f>IF(C241&lt;Calculation!D$19,0,G241)</f>
        <v>0.73825715756219346</v>
      </c>
      <c r="K241" s="52">
        <f>IF(D241&lt;Calculation!D$19,0,H241)</f>
        <v>0.82275486642712858</v>
      </c>
      <c r="L241" s="52">
        <f>IF(E241&lt;Calculation!D$19,0,I241)</f>
        <v>0.90725257529206371</v>
      </c>
      <c r="M241" s="52">
        <f>IF(IF(C241&lt;Calculation!D$19,0,C241*(R$3/(R$2+R$3)))&gt;0,$H$2*SIN(2*PI()*$E$2*B241)+$H$5,0)</f>
        <v>0.75466165205356628</v>
      </c>
      <c r="N241" s="52">
        <f>IF(IF(D241&lt;Calculation!D$19,0,D241*(R$3/(R$2+R$3)))&gt;0,$J$2*SIN(2*PI()*$E$2*B241)+$J$5,0)</f>
        <v>0.64503145419139107</v>
      </c>
      <c r="O241" s="52">
        <f>IF(IF(E241&lt;Calculation!D$19,0,E241*(R$3/(R$2+R$3)))&gt;0,$L$2*SIN(2*PI()*$E$2*B241)+$L$5,0)</f>
        <v>0.54194868197711266</v>
      </c>
      <c r="Q241" s="55">
        <f>(M241/Design!C$43)*10^3</f>
        <v>83.851294672618479</v>
      </c>
      <c r="R241" s="55">
        <f>(N241/Design!C$43)*10^3</f>
        <v>71.670161576821229</v>
      </c>
      <c r="S241" s="55">
        <f>(O241/Design!C$43)*10^3</f>
        <v>60.21652021967919</v>
      </c>
      <c r="U241" s="55">
        <f>(($H$2*SIN(2*PI()*$E$2*B241)+$H$5)/Design!C$43)*10^3</f>
        <v>83.851294672618479</v>
      </c>
      <c r="V241" s="55">
        <f>(($J$2*SIN(2*PI()*$E$2*B241)+$J$5)/Design!C$43)*10^3</f>
        <v>71.670161576821229</v>
      </c>
      <c r="W241" s="55">
        <f>(($L$2*SIN(2*PI()*$E$2*B241)+$L$5)/Design!C$43)*10^3</f>
        <v>60.21652021967919</v>
      </c>
      <c r="Y241" s="99">
        <f>IF(C241&lt;('LED Curve'!$D$14*(U241/$W$2)^3+'LED Curve'!$D$15*(U241/$W$2)^2+'LED Curve'!$D$16*(U241/$W$2)^1+'LED Curve'!$D$17)*$AC$2+((R$5-1)*Design!C$18),0,         ('LED Curve'!$D$14*(U241/$W$2)^3+'LED Curve'!$D$15*(U241/$W$2)^2+'LED Curve'!$D$16*(U241/$W$2)^1+'LED Curve'!$D$17)*$AC$2)</f>
        <v>23.857004936434109</v>
      </c>
      <c r="Z241" s="99">
        <f>IF(Y241=0,0,IF(C241&lt;Y241+('LED Curve'!$D$14*(U241/$W$3)^3+'LED Curve'!$D$15*(U241/$W$3)^2+'LED Curve'!$D$16*(U241/$W$3)^1+'LED Curve'!$D$17)*$AC$3+((R$5-2)*Design!C$18),0,         ('LED Curve'!$D$14*(U241/$W$3)^3+'LED Curve'!$D$15*(U241/$W$3)^2+'LED Curve'!$D$16*(U241/$W$3)^1+'LED Curve'!$D$17)*$AC$3))</f>
        <v>0</v>
      </c>
      <c r="AA241" s="99">
        <f>IF(Z241=0,0,IF(C241&lt;(SUM(Y241:Z241)+('LED Curve'!$D$14*(U241/$W$4)^3+'LED Curve'!$D$15*(U241/$W$4)^2+'LED Curve'!$D$16*(U241/$W$4)^1+'LED Curve'!$D$17)*$AC$4+((R$5-3)*Design!C$18)),0,         ('LED Curve'!$D$14*(U241/$W$4)^3+'LED Curve'!$D$15*(U241/$W$4)^2+'LED Curve'!$D$16*(U241/$W$4)^1+'LED Curve'!$D$17)*$AC$4))</f>
        <v>0</v>
      </c>
      <c r="AB241" s="99">
        <f>IF(AA241=0,0,IF(C241&lt;(SUM(Y241:AA241)+('LED Curve'!$D$14*(U241/$W$5)^3+'LED Curve'!$D$15*(U241/$W$5)^2+'LED Curve'!$D$16*(U241/$W$5)^1+'LED Curve'!$D$17)*$AC$5+((R$5-4)*Design!C$18)),0,         ('LED Curve'!$D$14*(U241/$W$5)^3+'LED Curve'!$D$15*(U241/$W$5)^2+'LED Curve'!$D$16*(U241/$W$5)^1+'LED Curve'!$D$17)*$AC$5))</f>
        <v>0</v>
      </c>
      <c r="AC241" s="99">
        <f>IF(AB241=0,0,IF(C241&lt;(SUM(Y241:AB241)+ ('LED Curve'!$D$14*(U241/$W$6)^3+'LED Curve'!$D$15*(U241/$W$6)^2+'LED Curve'!$D$16*(U241/$W$6)^1+'LED Curve'!$D$17)*$AC$6+((R$5-5)*Design!C$18)),0,         ('LED Curve'!$D$14*(U241/$W$6)^3+'LED Curve'!$D$15*(U241/$W$6)^2+'LED Curve'!$D$16*(U241/$W$6)^1+'LED Curve'!$D$17)*$AC$6))</f>
        <v>0</v>
      </c>
      <c r="AD241" s="99">
        <f>IF(AC241=0,0,IF(C241&lt;(SUM(Y241:AC241)+('LED Curve'!$D$14*(U241/$Z$2)^3+'LED Curve'!$D$15*(U241/$Z$2)^2+'LED Curve'!$D$16*(U241/$Z$2)^1+'LED Curve'!$D$17)*$AE$2+((R$5-6)*Design!C$18)),0,         ('LED Curve'!$D$14*(U241/$Z$2)^3+'LED Curve'!$D$15*(U241/$Z$2)^2+'LED Curve'!$D$16*(U241/$Z$2)^1+'LED Curve'!$D$17)*$AE$2))</f>
        <v>0</v>
      </c>
      <c r="AE241" s="99">
        <f>IF(AD241=0,0,IF(C241&lt;(SUM(Y241:AD241)+('LED Curve'!$D$14*(U241/$Z$3)^3+'LED Curve'!$D$15*(U241/$Z$3)^2+'LED Curve'!$D$16*(U241/$Z$3)^1+'LED Curve'!$D$17)*$AE$3+((R$5-7)*Design!C$18)),0,         ('LED Curve'!$D$14*(U241/$Z$3)^3+'LED Curve'!$D$15*(U241/$Z$3)^2+'LED Curve'!$D$16*(U241/$Z$3)^1+'LED Curve'!$D$17)*$AE$3))</f>
        <v>0</v>
      </c>
      <c r="AF241" s="99">
        <f>IF(AE241=0,0,IF(C241&lt;(SUM(Y241:AE241)+('LED Curve'!$D$14*(U241/$Z$4)^3+'LED Curve'!$D$15*(U241/$Z$4)^2+'LED Curve'!$D$16*(U241/$Z$4)^1+'LED Curve'!$D$17)*$AE$4+((R$5-8)*Design!C$18)),0,         ('LED Curve'!$D$14*(U241/$Z$4)^3+'LED Curve'!$D$15*(U241/$Z$4)^2+'LED Curve'!$D$16*(U241/$Z$4)^1+'LED Curve'!$D$17)*$AE$4))</f>
        <v>0</v>
      </c>
      <c r="AG241" s="99">
        <f>IF(AF241=0,0,IF(C241&lt;(SUM(Y241:AF241)+('LED Curve'!$D$14*(U241/$Z$5)^3+'LED Curve'!$D$15*(U241/$Z$5)^2+'LED Curve'!$D$16*(U241/$Z$5)^1+'LED Curve'!$D$17)*$AE$5+((R$5-9)*Design!C$18)),0,         ('LED Curve'!$D$14*(U241/$Z$5)^3+'LED Curve'!$D$15*(U241/$Z$5)^2+'LED Curve'!$D$16*(U241/$Z$5)^1+'LED Curve'!$D$17)*$AE$5))</f>
        <v>0</v>
      </c>
      <c r="AH241" s="99">
        <f>IF(AG241=0,0,IF(C241&lt;(SUM(Y241:AG241)+('LED Curve'!$D$14*(U241/$Z$6)^3+'LED Curve'!$D$15*(U241/$Z$6)^2+'LED Curve'!$D$16*(U241/$Z$6)^1+'LED Curve'!$D$17)*$AE$6+((R$5-10)*Design!C$18)),0,         ('LED Curve'!$D$14*(U241/$Z$6)^3+'LED Curve'!$D$15*(U241/$Z$6)^2+'LED Curve'!$D$16*(U241/$Z$6)^1+'LED Curve'!$D$17)*$AE$6))</f>
        <v>0</v>
      </c>
      <c r="AI241">
        <f t="shared" si="381"/>
        <v>23.857004936434109</v>
      </c>
      <c r="AJ241" s="57">
        <f>IF(D241&lt;('LED Curve'!$D$14*(V241/$W$2)^3+'LED Curve'!$D$15*(V241/$W$2)^2+'LED Curve'!$D$16*(V241/$W$2)^1+'LED Curve'!$D$17)*$AC$2+((R$5-1)*Design!C$18),0,         ('LED Curve'!$D$14*(V241/$W$2)^3+'LED Curve'!$D$15*(V241/$W$2)^2+'LED Curve'!$D$16*(V241/$W$2)^1+'LED Curve'!$D$17)*$AC$2)</f>
        <v>23.538951306795301</v>
      </c>
      <c r="AK241" s="57">
        <f>IF(AJ241=0,0,IF(D241&lt;AJ241+('LED Curve'!$D$14*(V241/$W$3)^3+'LED Curve'!$D$15*(V241/$W$3)^2+'LED Curve'!$D$16*(V241/$W$3)^1+'LED Curve'!$D$17)*$AC$3+((R$5-1)*Design!C$18),0,         ('LED Curve'!$D$14*(V241/$W$3)^3+'LED Curve'!$D$15*(V241/$W$3)^2+'LED Curve'!$D$16*(V241/$W$3)^1+'LED Curve'!$D$17)*$AC$3))</f>
        <v>0</v>
      </c>
      <c r="AL241" s="57">
        <f>IF(AK241=0,0,IF(D241&lt;(SUM(AJ241:AK241)+('LED Curve'!$D$14*(V241/$W$4)^3+'LED Curve'!$D$15*(V241/$W$4)^2+'LED Curve'!$D$16*(V241/$W$4)^1+'LED Curve'!$D$17)*$AC$4+((R$5-1)*Design!C$18)),0,         ('LED Curve'!$D$14*(V241/$W$4)^3+'LED Curve'!$D$15*(V241/$W$4)^2+'LED Curve'!$D$16*(V241/$W$4)^1+'LED Curve'!$D$17)*$AC$4))</f>
        <v>0</v>
      </c>
      <c r="AM241" s="57">
        <f>IF(AL241=0,0,IF(D241&lt;(SUM(AJ241:AL241)+('LED Curve'!$D$14*(V241/$W$5)^3+'LED Curve'!$D$15*(V241/$W$5)^2+'LED Curve'!$D$16*(V241/$W$5)^1+'LED Curve'!$D$17)*$AC$5+((R$5-1)*Design!C$18)),0,         ('LED Curve'!$D$14*(V241/$W$5)^3+'LED Curve'!$D$15*(V241/$W$5)^2+'LED Curve'!$D$16*(V241/$W$5)^1+'LED Curve'!$D$17)*$AC$5))</f>
        <v>0</v>
      </c>
      <c r="AN241" s="57">
        <f>IF(AM241=0,0,IF(D241&lt;(SUM(AJ241:AM241)+ ('LED Curve'!$D$14*(V241/$W$6)^3+'LED Curve'!$D$15*(V241/$W$6)^2+'LED Curve'!$D$16*(V241/$W$6)^1+'LED Curve'!$D$17)*$AC$6+((R$5-1)*Design!C$18)),0,         ('LED Curve'!$D$14*(V241/$W$6)^3+'LED Curve'!$D$15*(V241/$W$6)^2+'LED Curve'!$D$16*(V241/$W$6)^1+'LED Curve'!$D$17)*$AC$6))</f>
        <v>0</v>
      </c>
      <c r="AO241" s="57">
        <f>IF(AN241=0,0,IF(D241&lt;(SUM(AJ241:AN241)+('LED Curve'!$D$14*(V241/$Z$2)^3+'LED Curve'!$D$15*(V241/$Z$2)^2+'LED Curve'!$D$16*(V241/$Z$2)^1+'LED Curve'!$D$17)*$AE$2+((R$5-1)*Design!C$18)),0,         ('LED Curve'!$D$14*(V241/$Z$2)^3+'LED Curve'!$D$15*(V241/$Z$2)^2+'LED Curve'!$D$16*(V241/$Z$2)^1+'LED Curve'!$D$17)*$AE$2))</f>
        <v>0</v>
      </c>
      <c r="AP241" s="57">
        <f>IF(AO241=0,0,IF(D241&lt;(SUM(AJ241:AO241)+('LED Curve'!$D$14*(V241/$Z$3)^3+'LED Curve'!$D$15*(V241/$Z$3)^2+'LED Curve'!$D$16*(V241/$Z$3)^1+'LED Curve'!$D$17)*$AE$3+((R$5-1)*Design!C$18)),0,         ('LED Curve'!$D$14*(V241/$Z$3)^3+'LED Curve'!$D$15*(V241/$Z$3)^2+'LED Curve'!$D$16*(V241/$Z$3)^1+'LED Curve'!$D$17)*$AE$3))</f>
        <v>0</v>
      </c>
      <c r="AQ241" s="57">
        <f>IF(AP241=0,0,IF(D241&lt;(SUM(AJ241:AP241)+('LED Curve'!$D$14*(V241/$Z$4)^3+'LED Curve'!$D$15*(V241/$Z$4)^2+'LED Curve'!$D$16*(V241/$Z$4)^1+'LED Curve'!$D$17)*$AE$4+((R$5-1)*Design!C$18)),0,         ('LED Curve'!$D$14*(V241/$Z$4)^3+'LED Curve'!$D$15*(V241/$Z$4)^2+'LED Curve'!$D$16*(V241/$Z$4)^1+'LED Curve'!$D$17)*$AE$4))</f>
        <v>0</v>
      </c>
      <c r="AR241" s="57">
        <f>IF(AQ241=0,0,IF(D241&lt;(SUM(AJ241:AQ241)+('LED Curve'!$D$14*(V241/$Z$5)^3+'LED Curve'!$D$15*(V241/$Z$5)^2+'LED Curve'!$D$16*(V241/$Z$5)^1+'LED Curve'!$D$17)*$AE$5+((R$5-1)*Design!C$18)),0,         ('LED Curve'!$D$14*(V241/$Z$5)^3+'LED Curve'!$D$15*(V241/$Z$5)^2+'LED Curve'!$D$16*(V241/$Z$5)^1+'LED Curve'!$D$17)*$AE$5))</f>
        <v>0</v>
      </c>
      <c r="AS241" s="57">
        <f>IF(AR241=0,0,IF(D241&lt;(SUM(AJ241:AR241)+('LED Curve'!$D$14*(V241/$Z$6)^3+'LED Curve'!$D$15*(V241/$Z$6)^2+'LED Curve'!$D$16*(V241/$Z$6)^1+'LED Curve'!$D$17)*$AE$6+((R$5-1)*Design!C$18)),0,         ('LED Curve'!$D$14*(V241/$Z$6)^3+'LED Curve'!$D$15*(V241/$Z$6)^2+'LED Curve'!$D$16*(V241/$Z$6)^1+'LED Curve'!$D$17)*$AE$6))</f>
        <v>0</v>
      </c>
      <c r="AU241" s="59">
        <f>IF(E241&lt;('LED Curve'!$D$14*(W241/$W$2)^3+'LED Curve'!$D$15*(W241/$W$2)^2+'LED Curve'!$D$16*(W241/$W$2)^1+'LED Curve'!$D$17)*$AC$2+((R$5-1)*Design!C$18),0,         ('LED Curve'!$D$14*(W241/$W$2)^3+'LED Curve'!$D$15*(W241/$W$2)^2+'LED Curve'!$D$16*(W241/$W$2)^1+'LED Curve'!$D$17)*$AC$2)</f>
        <v>23.241544035812552</v>
      </c>
      <c r="AV241" s="59">
        <f>IF(AU241=0,0,IF(E241&lt;AU241+('LED Curve'!$D$14*(W241/$W$3)^3+'LED Curve'!$D$15*(W241/$W$3)^2+'LED Curve'!$D$16*(W241/$W$3)^1+'LED Curve'!$D$17)*$AC$3+((R$5-2)*Design!C$18),0,         ('LED Curve'!$D$14*(W241/$W$3)^3+'LED Curve'!$D$15*(W241/$W$3)^2+'LED Curve'!$D$16*(W241/$W$3)^1+'LED Curve'!$D$17)*$AC$3))</f>
        <v>0</v>
      </c>
      <c r="AW241" s="59">
        <f>IF(AV241=0,0,IF(E241&lt;(SUM(AU241:AV241)+('LED Curve'!$D$14*(W241/$W$4)^3+'LED Curve'!$D$15*(W241/$W$4)^2+'LED Curve'!$D$16*(W241/$W$4)^1+'LED Curve'!$D$17)*$AC$4+((R$5-3)*Design!C$18)),0,         ('LED Curve'!$D$14*(W241/$W$4)^3+'LED Curve'!$D$15*(W241/$W$4)^2+'LED Curve'!$D$16*(W241/$W$4)^1+'LED Curve'!$D$17)*$AC$4))</f>
        <v>0</v>
      </c>
      <c r="AX241" s="59">
        <f>IF(AW241=0,0,IF(E241&lt;(SUM(AU241:AW241)+('LED Curve'!$D$14*(W241/$W$5)^3+'LED Curve'!$D$15*(W241/$W$5)^2+'LED Curve'!$D$16*(W241/$W$5)^1+'LED Curve'!$D$17)*$AC$5+((R$5-4)*Design!C$18)),0,         ('LED Curve'!$D$14*(W241/$W$5)^3+'LED Curve'!$D$15*(W241/$W$5)^2+'LED Curve'!$D$16*(W241/$W$5)^1+'LED Curve'!$D$17)*$AC$5))</f>
        <v>0</v>
      </c>
      <c r="AY241" s="59">
        <f>IF(AX241=0,0,IF(E241&lt;(SUM(AU241:AX241)+ ('LED Curve'!$D$14*(W241/$W$6)^3+'LED Curve'!$D$15*(W241/$W$6)^2+'LED Curve'!$D$16*(W241/$W$6)^1+'LED Curve'!$D$17)*$AC$6+((R$5-5)*Design!C$18)),0,         ('LED Curve'!$D$14*(W241/$W$6)^3+'LED Curve'!$D$15*(W241/$W$6)^2+'LED Curve'!$D$16*(W241/$W$6)^1+'LED Curve'!$D$17)*$AC$6))</f>
        <v>0</v>
      </c>
      <c r="AZ241" s="59">
        <f>IF(AY241=0,0,IF(E241&lt;(SUM(AU241:AY241)+('LED Curve'!$D$14*(W241/$Z$2)^3+'LED Curve'!$D$15*(W241/$Z$2)^2+'LED Curve'!$D$16*(W241/$Z$2)^1+'LED Curve'!$D$17)*$AE$2+((R$5-6)*Design!C$18)),0,         ('LED Curve'!$D$14*(W241/$Z$2)^3+'LED Curve'!$D$15*(W241/$Z$2)^2+'LED Curve'!$D$16*(W241/$Z$2)^1+'LED Curve'!$D$17)*$AE$2))</f>
        <v>0</v>
      </c>
      <c r="BA241" s="59">
        <f>IF(AZ241=0,0,IF(E241&lt;(SUM(AU241:AZ241)+('LED Curve'!$D$14*(W241/$Z$3)^3+'LED Curve'!$D$15*(W241/$Z$3)^2+'LED Curve'!$D$16*(W241/$Z$3)^1+'LED Curve'!$D$17)*$AE$3+((R$5-7)*Design!C$18)),0,         ('LED Curve'!$D$14*(W241/$Z$3)^3+'LED Curve'!$D$15*(W241/$Z$3)^2+'LED Curve'!$D$16*(W241/$Z$3)^1+'LED Curve'!$D$17)*$AE$3))</f>
        <v>0</v>
      </c>
      <c r="BB241" s="59">
        <f>IF(BA241=0,0,IF(E241&lt;(SUM(AU241:BA241)+('LED Curve'!$D$14*(W241/$Z$4)^3+'LED Curve'!$D$15*(W241/$Z$4)^2+'LED Curve'!$D$16*(W241/$Z$4)^1+'LED Curve'!$D$17)*$AE$4+((R$5-8)*Design!C$18)),0,         ('LED Curve'!$D$14*(W241/$Z$4)^3+'LED Curve'!$D$15*(W241/$Z$4)^2+'LED Curve'!$D$16*(W241/$Z$4)^1+'LED Curve'!$D$17)*$AE$4))</f>
        <v>0</v>
      </c>
      <c r="BC241" s="59">
        <f>IF(BB241=0,0,IF(E241&lt;(SUM(AU241:BB241)+('LED Curve'!$D$14*(W241/$Z$5)^3+'LED Curve'!$D$15*(W241/$Z$5)^2+'LED Curve'!$D$16*(W241/$Z$5)^1+'LED Curve'!$D$17)*$AE$5+((R$5-9)*Design!C$18)),0,         ('LED Curve'!$D$14*(W241/$Z$5)^3+'LED Curve'!$D$15*(W241/$Z$5)^2+'LED Curve'!$D$16*(W241/$Z$5)^1+'LED Curve'!$D$17)*$AE$5))</f>
        <v>0</v>
      </c>
      <c r="BD241" s="59">
        <f>IF(BC241=0,0,IF(E241&lt;(SUM(AU241:BC241)+('LED Curve'!$D$14*(W241/$Z$6)^3+'LED Curve'!$D$15*(W241/$Z$6)^2+'LED Curve'!$D$16*(W241/$Z$6)^1+'LED Curve'!$D$17)*$AE$6+((R$5-10)*Design!C$18)),0,         ('LED Curve'!$D$14*(W241/$Z$6)^3+'LED Curve'!$D$15*(W241/$Z$6)^2+'LED Curve'!$D$16*(W241/$Z$6)^1+'LED Curve'!$D$17)*$AE$6))</f>
        <v>0</v>
      </c>
      <c r="BE241">
        <f t="shared" si="382"/>
        <v>23.241544035812552</v>
      </c>
      <c r="BF241" s="64">
        <f t="shared" si="348"/>
        <v>83.851294672618479</v>
      </c>
      <c r="BG241" s="64">
        <f t="shared" si="349"/>
        <v>0</v>
      </c>
      <c r="BH241" s="64">
        <f t="shared" si="350"/>
        <v>0</v>
      </c>
      <c r="BI241" s="64">
        <f t="shared" si="351"/>
        <v>0</v>
      </c>
      <c r="BJ241" s="64">
        <f t="shared" si="352"/>
        <v>0</v>
      </c>
      <c r="BK241" s="64">
        <f t="shared" si="353"/>
        <v>0</v>
      </c>
      <c r="BL241" s="64">
        <f t="shared" si="354"/>
        <v>0</v>
      </c>
      <c r="BM241" s="64">
        <f t="shared" si="355"/>
        <v>0</v>
      </c>
      <c r="BN241" s="64">
        <f t="shared" si="356"/>
        <v>0</v>
      </c>
      <c r="BO241" s="64">
        <f t="shared" si="357"/>
        <v>0</v>
      </c>
      <c r="BQ241" s="67">
        <f t="shared" si="358"/>
        <v>71.670161576821229</v>
      </c>
      <c r="BR241" s="67">
        <f t="shared" si="359"/>
        <v>0</v>
      </c>
      <c r="BS241" s="67">
        <f t="shared" si="360"/>
        <v>0</v>
      </c>
      <c r="BT241" s="67">
        <f t="shared" si="361"/>
        <v>0</v>
      </c>
      <c r="BU241" s="67">
        <f t="shared" si="362"/>
        <v>0</v>
      </c>
      <c r="BV241" s="67">
        <f t="shared" si="363"/>
        <v>0</v>
      </c>
      <c r="BW241" s="67">
        <f t="shared" si="364"/>
        <v>0</v>
      </c>
      <c r="BX241" s="67">
        <f t="shared" si="365"/>
        <v>0</v>
      </c>
      <c r="BY241" s="67">
        <f t="shared" si="366"/>
        <v>0</v>
      </c>
      <c r="BZ241" s="67">
        <f t="shared" si="367"/>
        <v>0</v>
      </c>
      <c r="CB241" s="70">
        <f t="shared" si="368"/>
        <v>60.21652021967919</v>
      </c>
      <c r="CC241" s="70">
        <f t="shared" si="369"/>
        <v>0</v>
      </c>
      <c r="CD241" s="70">
        <f t="shared" si="370"/>
        <v>0</v>
      </c>
      <c r="CE241" s="70">
        <f t="shared" si="371"/>
        <v>0</v>
      </c>
      <c r="CF241" s="70">
        <f t="shared" si="372"/>
        <v>0</v>
      </c>
      <c r="CG241" s="70">
        <f t="shared" si="373"/>
        <v>0</v>
      </c>
      <c r="CH241" s="70">
        <f t="shared" si="374"/>
        <v>0</v>
      </c>
      <c r="CI241" s="70">
        <f t="shared" si="375"/>
        <v>0</v>
      </c>
      <c r="CJ241" s="70">
        <f t="shared" si="376"/>
        <v>0</v>
      </c>
      <c r="CK241" s="70">
        <f t="shared" si="377"/>
        <v>0</v>
      </c>
      <c r="CL241">
        <f t="shared" si="383"/>
        <v>60.21652021967919</v>
      </c>
      <c r="CM241" s="64">
        <f t="shared" si="384"/>
        <v>83.851294672618479</v>
      </c>
      <c r="CN241" s="64">
        <f t="shared" si="385"/>
        <v>0</v>
      </c>
      <c r="CO241" s="64">
        <f t="shared" si="386"/>
        <v>0</v>
      </c>
      <c r="CP241" s="64">
        <f t="shared" si="387"/>
        <v>0</v>
      </c>
      <c r="CQ241" s="64">
        <f t="shared" si="388"/>
        <v>0</v>
      </c>
      <c r="CR241" s="64">
        <f t="shared" si="389"/>
        <v>0</v>
      </c>
      <c r="CS241" s="64">
        <f t="shared" si="390"/>
        <v>0</v>
      </c>
      <c r="CT241" s="64">
        <f t="shared" si="391"/>
        <v>0</v>
      </c>
      <c r="CU241" s="64">
        <f t="shared" si="392"/>
        <v>0</v>
      </c>
      <c r="CV241" s="64">
        <f t="shared" si="393"/>
        <v>0</v>
      </c>
      <c r="CX241" s="103">
        <f t="shared" si="394"/>
        <v>71.670161576821229</v>
      </c>
      <c r="CY241" s="103">
        <f t="shared" si="395"/>
        <v>0</v>
      </c>
      <c r="CZ241" s="103">
        <f t="shared" si="396"/>
        <v>0</v>
      </c>
      <c r="DA241" s="103">
        <f t="shared" si="397"/>
        <v>0</v>
      </c>
      <c r="DB241" s="103">
        <f t="shared" si="398"/>
        <v>0</v>
      </c>
      <c r="DC241" s="103">
        <f t="shared" si="399"/>
        <v>0</v>
      </c>
      <c r="DD241" s="103">
        <f t="shared" si="400"/>
        <v>0</v>
      </c>
      <c r="DE241" s="103">
        <f t="shared" si="401"/>
        <v>0</v>
      </c>
      <c r="DF241" s="103">
        <f t="shared" si="402"/>
        <v>0</v>
      </c>
      <c r="DG241" s="103">
        <f t="shared" si="403"/>
        <v>0</v>
      </c>
      <c r="DI241" s="70">
        <f t="shared" si="404"/>
        <v>60.21652021967919</v>
      </c>
      <c r="DJ241" s="70">
        <f t="shared" si="405"/>
        <v>0</v>
      </c>
      <c r="DK241" s="70">
        <f t="shared" si="406"/>
        <v>0</v>
      </c>
      <c r="DL241" s="70">
        <f t="shared" si="407"/>
        <v>0</v>
      </c>
      <c r="DM241" s="70">
        <f t="shared" si="408"/>
        <v>0</v>
      </c>
      <c r="DN241" s="70">
        <f t="shared" si="409"/>
        <v>0</v>
      </c>
      <c r="DO241" s="70">
        <f t="shared" si="410"/>
        <v>0</v>
      </c>
      <c r="DP241" s="70">
        <f t="shared" si="411"/>
        <v>0</v>
      </c>
      <c r="DQ241" s="70">
        <f t="shared" si="412"/>
        <v>0</v>
      </c>
      <c r="DR241" s="70">
        <f t="shared" si="413"/>
        <v>0</v>
      </c>
      <c r="DT241">
        <f t="shared" si="414"/>
        <v>3.8999405631637853</v>
      </c>
      <c r="DU241">
        <f t="shared" si="415"/>
        <v>3.7149193755417413</v>
      </c>
      <c r="DV241">
        <f t="shared" si="416"/>
        <v>3.4417903617991259</v>
      </c>
      <c r="DX241">
        <f t="shared" si="417"/>
        <v>1.92806375644003</v>
      </c>
      <c r="DY241">
        <f t="shared" si="418"/>
        <v>1.9336364335125888</v>
      </c>
      <c r="DZ241">
        <f t="shared" si="419"/>
        <v>1.942669356081286</v>
      </c>
      <c r="EB241">
        <f t="shared" si="420"/>
        <v>2.00044075093105</v>
      </c>
      <c r="EC241">
        <f t="shared" si="421"/>
        <v>0</v>
      </c>
      <c r="ED241">
        <f t="shared" si="422"/>
        <v>0</v>
      </c>
      <c r="EE241">
        <f t="shared" si="423"/>
        <v>0</v>
      </c>
      <c r="EF241">
        <f t="shared" si="424"/>
        <v>0</v>
      </c>
      <c r="EG241">
        <f t="shared" si="425"/>
        <v>0</v>
      </c>
      <c r="EH241">
        <f t="shared" si="426"/>
        <v>0</v>
      </c>
      <c r="EI241">
        <f t="shared" si="427"/>
        <v>0</v>
      </c>
      <c r="EJ241">
        <f t="shared" si="428"/>
        <v>0</v>
      </c>
      <c r="EK241">
        <f t="shared" si="429"/>
        <v>0</v>
      </c>
      <c r="EM241">
        <f t="shared" si="430"/>
        <v>1.6870404435069466</v>
      </c>
      <c r="EN241">
        <f t="shared" si="431"/>
        <v>0</v>
      </c>
      <c r="EO241">
        <f t="shared" si="432"/>
        <v>0</v>
      </c>
      <c r="EP241">
        <f t="shared" si="433"/>
        <v>0</v>
      </c>
      <c r="EQ241">
        <f t="shared" si="434"/>
        <v>0</v>
      </c>
      <c r="ER241">
        <f t="shared" si="435"/>
        <v>0</v>
      </c>
      <c r="ES241">
        <f t="shared" si="436"/>
        <v>0</v>
      </c>
      <c r="ET241">
        <f t="shared" si="437"/>
        <v>0</v>
      </c>
      <c r="EU241">
        <f t="shared" si="438"/>
        <v>0</v>
      </c>
      <c r="EV241">
        <f t="shared" si="439"/>
        <v>0</v>
      </c>
      <c r="EX241">
        <f t="shared" si="440"/>
        <v>1.3995249063690709</v>
      </c>
      <c r="EY241">
        <f t="shared" si="441"/>
        <v>0</v>
      </c>
      <c r="EZ241">
        <f t="shared" si="442"/>
        <v>0</v>
      </c>
      <c r="FA241">
        <f t="shared" si="443"/>
        <v>0</v>
      </c>
      <c r="FB241">
        <f t="shared" si="444"/>
        <v>0</v>
      </c>
      <c r="FC241">
        <f t="shared" si="445"/>
        <v>0</v>
      </c>
      <c r="FD241">
        <f t="shared" si="446"/>
        <v>0</v>
      </c>
      <c r="FE241">
        <f t="shared" si="447"/>
        <v>0</v>
      </c>
      <c r="FF241">
        <f t="shared" si="448"/>
        <v>0</v>
      </c>
      <c r="FG241">
        <f t="shared" si="449"/>
        <v>0</v>
      </c>
      <c r="FJ241">
        <f>IF($W$2=0,0,IF(BF241&lt;=0,0,('LED Curve'!$D$19*(BF241/$W$2)^3+'LED Curve'!$D$20*(BF241/$W$2)^2+'LED Curve'!$D$21*(BF241/$W$2)^1+'LED Curve'!$D$22)*$AC$2*$W$2))</f>
        <v>341.40890401050274</v>
      </c>
      <c r="FK241">
        <f>IF($W$3=0,0,IF(BG241&lt;=0,0,('LED Curve'!$D$19*(BG241/$W$3)^3+'LED Curve'!$D$20*(BG241/$W$3)^2+'LED Curve'!$D$21*(BG241/$W$3)^1+'LED Curve'!$D$22)*$AC$3*$W$3))</f>
        <v>0</v>
      </c>
      <c r="FL241">
        <f>IF($W$4=0,0,IF(BH241&lt;=0,0,('LED Curve'!$D$19*(BH241/$W$4)^3+'LED Curve'!$D$20*(BH241/$W$4)^2+'LED Curve'!$D$21*(BH241/$W$4)^1+'LED Curve'!$D$22)*$AC$4*$W$4))</f>
        <v>0</v>
      </c>
      <c r="FM241">
        <f>IF($W$5=0,0,IF(BI241&lt;=0,0,('LED Curve'!$D$19*(BI241/$W$5)^3+'LED Curve'!$D$20*(BI241/$W$5)^2+'LED Curve'!$D$21*(BI241/$W$5)^1+'LED Curve'!$D$22)*$AC$5*$W$5))</f>
        <v>0</v>
      </c>
      <c r="FN241">
        <f>IF($W$6=0,0,IF(BJ241&lt;=0,0,('LED Curve'!$D$19*(BJ241/$W$6)^3+'LED Curve'!$D$20*(BJ241/$W$6)^2+'LED Curve'!$D$21*(BJ241/$W$6)^1+'LED Curve'!$D$22)*$AC$6*$W$6))</f>
        <v>0</v>
      </c>
      <c r="FO241">
        <f>IF($Z$2=0,0,IF(BK241&lt;=0,0,('LED Curve'!$D$19*(BK241/$Z$2)^3+'LED Curve'!$D$20*(BK241/$Z$2)^2+'LED Curve'!$D$21*(BK241/$Z$2)^1+'LED Curve'!$D$22)*$AE$2*$Z$2))</f>
        <v>0</v>
      </c>
      <c r="FP241">
        <f>IF($Z$3=0,0,IF(BL241&lt;=0,0,('LED Curve'!$D$19*(BL241/$Z$3)^3+'LED Curve'!$D$20*(BL241/$Z$3)^2+'LED Curve'!$D$21*(BL241/$Z$3)^1+'LED Curve'!$D$22)*$AE$3*$Z$3))</f>
        <v>0</v>
      </c>
      <c r="FQ241">
        <f>IF($Z$4=0,0,IF(BM241&lt;=0,0,('LED Curve'!$D$19*(BM241/$Z$4)^3+'LED Curve'!$D$20*(BM241/$Z$4)^2+'LED Curve'!$D$21*(BM241/$Z$4)^1+'LED Curve'!$D$22)*$AE$4*$Z$4))</f>
        <v>0</v>
      </c>
      <c r="FR241">
        <f>IF($Z$5=0,0,IF(BN241&lt;=0,0,('LED Curve'!$D$19*(BN241/$Z$5)^3+'LED Curve'!$D$20*(BN241/$Z$5)^2+'LED Curve'!$D$21*(BN241/$Z$5)^1+'LED Curve'!$D$22)*$AE$5*$Z$5))</f>
        <v>0</v>
      </c>
      <c r="FS241">
        <f>IF($Z$6=0,0,IF(BO241&lt;=0,0,('LED Curve'!$D$19*(BO241/$Z$6)^3+'LED Curve'!$D$20*(BO241/$Z$6)^2+'LED Curve'!$D$21*(BO241/$Z$6)^1+'LED Curve'!$D$22)*$AE$6*$Z$6))</f>
        <v>0</v>
      </c>
      <c r="FU241">
        <f>IF($W$2=0,0,IF(BQ241&lt;=0,0,('LED Curve'!$D$19*(BQ241/$W$2)^3+'LED Curve'!$D$20*(BQ241/$W$2)^2+'LED Curve'!$D$21*(BQ241/$W$2)^1+'LED Curve'!$D$22)*$AC$2*$W$2))</f>
        <v>294.25669912905539</v>
      </c>
      <c r="FV241">
        <f>IF($W$3=0,0,IF(BR241&lt;=0,0,('LED Curve'!$D$19*(BR241/$W$3)^3+'LED Curve'!$D$20*(BR241/$W$3)^2+'LED Curve'!$D$21*(BR241/$W$3)^1+'LED Curve'!$D$22)*$AC$3*$W$3))</f>
        <v>0</v>
      </c>
      <c r="FW241">
        <f>IF($W$4=0,0,IF(BS241&lt;=0,0,('LED Curve'!$D$19*(BS241/$W$4)^3+'LED Curve'!$D$20*(BS241/$W$4)^2+'LED Curve'!$D$21*(BS241/$W$4)^1+'LED Curve'!$D$22)*$AC$4*$W$4))</f>
        <v>0</v>
      </c>
      <c r="FX241">
        <f>IF($W$5=0,0,IF(BT241&lt;=0,0,('LED Curve'!$D$19*(BT241/$W$5)^3+'LED Curve'!$D$20*(BT241/$W$5)^2+'LED Curve'!$D$21*(BT241/$W$5)^1+'LED Curve'!$D$22)*$AC$5*$W$5))</f>
        <v>0</v>
      </c>
      <c r="FY241">
        <f>IF($W$6=0,0,IF(BU241&lt;=0,0,('LED Curve'!$D$19*(BU241/$W$6)^3+'LED Curve'!$D$20*(BU241/$W$6)^2+'LED Curve'!$D$21*(BU241/$W$6)^1+'LED Curve'!$D$22)*$AC$6*$W$6))</f>
        <v>0</v>
      </c>
      <c r="FZ241">
        <f>IF($Z$2=0,0,IF(BV241&lt;=0,0,('LED Curve'!$D$19*(BV241/$Z$2)^3+'LED Curve'!$D$20*(BV241/$Z$2)^2+'LED Curve'!$D$21*(BV241/$Z$2)^1+'LED Curve'!$D$22)*$AE$2*$Z$2))</f>
        <v>0</v>
      </c>
      <c r="GA241">
        <f>IF($Z$3=0,0,IF(BW241&lt;=0,0,('LED Curve'!$D$19*(BW241/$Z$3)^3+'LED Curve'!$D$20*(BW241/$Z$3)^2+'LED Curve'!$D$21*(BW241/$Z$3)^1+'LED Curve'!$D$22)*$AE$3*$Z$3))</f>
        <v>0</v>
      </c>
      <c r="GB241">
        <f>IF($Z$4=0,0,IF(BX241&lt;=0,0,('LED Curve'!$D$19*(BX241/$Z$4)^3+'LED Curve'!$D$20*(BX241/$Z$4)^2+'LED Curve'!$D$21*(BX241/$Z$4)^1+'LED Curve'!$D$22)*$AE$4*$Z$4))</f>
        <v>0</v>
      </c>
      <c r="GC241">
        <f>IF($Z$5=0,0,IF(BY241&lt;=0,0,('LED Curve'!$D$19*(BY241/$Z$5)^3+'LED Curve'!$D$20*(BY241/$Z$5)^2+'LED Curve'!$D$21*(BY241/$Z$5)^1+'LED Curve'!$D$22)*$AE$5*$Z$5))</f>
        <v>0</v>
      </c>
      <c r="GD241">
        <f>IF($Z$6=0,0,IF(BZ241&lt;=0,0,('LED Curve'!$D$19*(BZ241/$Z$6)^3+'LED Curve'!$D$20*(BZ241/$Z$6)^2+'LED Curve'!$D$21*(BZ241/$Z$6)^1+'LED Curve'!$D$22)*$AE$6*$Z$6))</f>
        <v>0</v>
      </c>
      <c r="GF241">
        <f>IF($W$2=0,0,IF(CB241&lt;=0,0,('LED Curve'!$D$19*(CB241/$W$2)^3+'LED Curve'!$D$20*(CB241/$W$2)^2+'LED Curve'!$D$21*(CB241/$W$2)^1+'LED Curve'!$D$22)*$AC$2*$W$2))</f>
        <v>248.98308601558716</v>
      </c>
      <c r="GG241">
        <f>IF($W$3=0,0,IF(CC241&lt;=0,0,('LED Curve'!$D$19*(CC241/$W$3)^3+'LED Curve'!$D$20*(CC241/$W$3)^2+'LED Curve'!$D$21*(CC241/$W$3)^1+'LED Curve'!$D$22)*$AC$3*$W$3))</f>
        <v>0</v>
      </c>
      <c r="GH241">
        <f>IF($W$4=0,0,IF(CD241&lt;=0,0,('LED Curve'!$D$19*(CD241/$W$4)^3+'LED Curve'!$D$20*(CD241/$W$4)^2+'LED Curve'!$D$21*(CD241/$W$4)^1+'LED Curve'!$D$22)*$AC$4*$W$4))</f>
        <v>0</v>
      </c>
      <c r="GI241">
        <f>IF($W$5=0,0,IF(CE241&lt;=0,0,('LED Curve'!$D$19*(CE241/$W$5)^3+'LED Curve'!$D$20*(CE241/$W$5)^2+'LED Curve'!$D$21*(CE241/$W$5)^1+'LED Curve'!$D$22)*$AC$5*$W$5))</f>
        <v>0</v>
      </c>
      <c r="GJ241">
        <f>IF($W$6=0,0,IF(CF241&lt;=0,0,('LED Curve'!$D$19*(CF241/$W$6)^3+'LED Curve'!$D$20*(CF241/$W$6)^2+'LED Curve'!$D$21*(CF241/$W$6)^1+'LED Curve'!$D$22)*$AC$6*$W$6))</f>
        <v>0</v>
      </c>
      <c r="GK241">
        <f>IF($Z$2=0,0,IF(CG241&lt;=0,0,('LED Curve'!$D$19*(CG241/$Z$2)^3+'LED Curve'!$D$20*(CG241/$Z$2)^2+'LED Curve'!$D$21*(CG241/$Z$2)^1+'LED Curve'!$D$22)*$AE$2*$Z$2))</f>
        <v>0</v>
      </c>
      <c r="GL241">
        <f>IF($Z$3=0,0,IF(CH241&lt;=0,0,('LED Curve'!$D$19*(CH241/$Z$3)^3+'LED Curve'!$D$20*(CH241/$Z$3)^2+'LED Curve'!$D$21*(CH241/$Z$3)^1+'LED Curve'!$D$22)*$AE$3*$Z$3))</f>
        <v>0</v>
      </c>
      <c r="GM241">
        <f>IF($Z$4=0,0,IF(CI241&lt;=0,0,('LED Curve'!$D$19*(CI241/$Z$4)^3+'LED Curve'!$D$20*(CI241/$Z$4)^2+'LED Curve'!$D$21*(CI241/$Z$4)^1+'LED Curve'!$D$22)*$AE$4*$Z$4))</f>
        <v>0</v>
      </c>
      <c r="GN241">
        <f>IF($Z$5=0,0,IF(CJ241&lt;=0,0,('LED Curve'!$D$19*(CJ241/$Z$5)^3+'LED Curve'!$D$20*(CJ241/$Z$5)^2+'LED Curve'!$D$21*(CJ241/$Z$5)^1+'LED Curve'!$D$22)*$AE$5*$Z$5))</f>
        <v>0</v>
      </c>
      <c r="GO241">
        <f>IF($Z$6=0,0,IF(CK241&lt;=0,0,('LED Curve'!$D$19*(CK241/$Z$6)^3+'LED Curve'!$D$20*(CK241/$Z$6)^2+'LED Curve'!$D$21*(CK241/$Z$6)^1+'LED Curve'!$D$22)*$AE$6*$Z$6))</f>
        <v>0</v>
      </c>
      <c r="GQ241">
        <f t="shared" si="450"/>
        <v>341.40890401050274</v>
      </c>
      <c r="GR241">
        <f t="shared" si="378"/>
        <v>0</v>
      </c>
      <c r="GS241">
        <f t="shared" si="451"/>
        <v>294.25669912905539</v>
      </c>
      <c r="GT241">
        <f t="shared" si="379"/>
        <v>0</v>
      </c>
      <c r="GU241">
        <f t="shared" si="452"/>
        <v>248.98308601558716</v>
      </c>
      <c r="GV241">
        <f t="shared" si="380"/>
        <v>0</v>
      </c>
    </row>
    <row r="242" spans="1:204" ht="16.899999999999999">
      <c r="A242">
        <v>231</v>
      </c>
      <c r="B242">
        <f t="shared" si="341"/>
        <v>7.5195312500000002E-3</v>
      </c>
      <c r="C242" s="50">
        <f t="shared" si="342"/>
        <v>44.72689822001837</v>
      </c>
      <c r="D242" s="50">
        <f t="shared" si="343"/>
        <v>49.852109133353743</v>
      </c>
      <c r="E242" s="50">
        <f t="shared" si="344"/>
        <v>54.977320046689115</v>
      </c>
      <c r="G242" s="52">
        <f t="shared" si="345"/>
        <v>0.70995076539711699</v>
      </c>
      <c r="H242" s="52">
        <f t="shared" si="346"/>
        <v>0.79130331957704347</v>
      </c>
      <c r="I242" s="52">
        <f t="shared" si="347"/>
        <v>0.87265587375697007</v>
      </c>
      <c r="J242" s="52">
        <f>IF(C242&lt;Calculation!D$19,0,G242)</f>
        <v>0.70995076539711699</v>
      </c>
      <c r="K242" s="52">
        <f>IF(D242&lt;Calculation!D$19,0,H242)</f>
        <v>0.79130331957704347</v>
      </c>
      <c r="L242" s="52">
        <f>IF(E242&lt;Calculation!D$19,0,I242)</f>
        <v>0.87265587375697007</v>
      </c>
      <c r="M242" s="52">
        <f>IF(IF(C242&lt;Calculation!D$19,0,C242*(R$3/(R$2+R$3)))&gt;0,$H$2*SIN(2*PI()*$E$2*B242)+$H$5,0)</f>
        <v>0.7263552598884897</v>
      </c>
      <c r="N242" s="52">
        <f>IF(IF(D242&lt;Calculation!D$19,0,D242*(R$3/(R$2+R$3)))&gt;0,$J$2*SIN(2*PI()*$E$2*B242)+$J$5,0)</f>
        <v>0.61357990734130596</v>
      </c>
      <c r="O242" s="52">
        <f>IF(IF(E242&lt;Calculation!D$19,0,E242*(R$3/(R$2+R$3)))&gt;0,$L$2*SIN(2*PI()*$E$2*B242)+$L$5,0)</f>
        <v>0.50735198044201901</v>
      </c>
      <c r="Q242" s="55">
        <f>(M242/Design!C$43)*10^3</f>
        <v>80.706139987609959</v>
      </c>
      <c r="R242" s="55">
        <f>(N242/Design!C$43)*10^3</f>
        <v>68.1755452601451</v>
      </c>
      <c r="S242" s="55">
        <f>(O242/Design!C$43)*10^3</f>
        <v>56.372442271335451</v>
      </c>
      <c r="U242" s="55">
        <f>(($H$2*SIN(2*PI()*$E$2*B242)+$H$5)/Design!C$43)*10^3</f>
        <v>80.706139987609959</v>
      </c>
      <c r="V242" s="55">
        <f>(($J$2*SIN(2*PI()*$E$2*B242)+$J$5)/Design!C$43)*10^3</f>
        <v>68.1755452601451</v>
      </c>
      <c r="W242" s="55">
        <f>(($L$2*SIN(2*PI()*$E$2*B242)+$L$5)/Design!C$43)*10^3</f>
        <v>56.372442271335451</v>
      </c>
      <c r="Y242" s="99">
        <f>IF(C242&lt;('LED Curve'!$D$14*(U242/$W$2)^3+'LED Curve'!$D$15*(U242/$W$2)^2+'LED Curve'!$D$16*(U242/$W$2)^1+'LED Curve'!$D$17)*$AC$2+((R$5-1)*Design!C$18),0,         ('LED Curve'!$D$14*(U242/$W$2)^3+'LED Curve'!$D$15*(U242/$W$2)^2+'LED Curve'!$D$16*(U242/$W$2)^1+'LED Curve'!$D$17)*$AC$2)</f>
        <v>23.774858449358845</v>
      </c>
      <c r="Z242" s="99">
        <f>IF(Y242=0,0,IF(C242&lt;Y242+('LED Curve'!$D$14*(U242/$W$3)^3+'LED Curve'!$D$15*(U242/$W$3)^2+'LED Curve'!$D$16*(U242/$W$3)^1+'LED Curve'!$D$17)*$AC$3+((R$5-2)*Design!C$18),0,         ('LED Curve'!$D$14*(U242/$W$3)^3+'LED Curve'!$D$15*(U242/$W$3)^2+'LED Curve'!$D$16*(U242/$W$3)^1+'LED Curve'!$D$17)*$AC$3))</f>
        <v>0</v>
      </c>
      <c r="AA242" s="99">
        <f>IF(Z242=0,0,IF(C242&lt;(SUM(Y242:Z242)+('LED Curve'!$D$14*(U242/$W$4)^3+'LED Curve'!$D$15*(U242/$W$4)^2+'LED Curve'!$D$16*(U242/$W$4)^1+'LED Curve'!$D$17)*$AC$4+((R$5-3)*Design!C$18)),0,         ('LED Curve'!$D$14*(U242/$W$4)^3+'LED Curve'!$D$15*(U242/$W$4)^2+'LED Curve'!$D$16*(U242/$W$4)^1+'LED Curve'!$D$17)*$AC$4))</f>
        <v>0</v>
      </c>
      <c r="AB242" s="99">
        <f>IF(AA242=0,0,IF(C242&lt;(SUM(Y242:AA242)+('LED Curve'!$D$14*(U242/$W$5)^3+'LED Curve'!$D$15*(U242/$W$5)^2+'LED Curve'!$D$16*(U242/$W$5)^1+'LED Curve'!$D$17)*$AC$5+((R$5-4)*Design!C$18)),0,         ('LED Curve'!$D$14*(U242/$W$5)^3+'LED Curve'!$D$15*(U242/$W$5)^2+'LED Curve'!$D$16*(U242/$W$5)^1+'LED Curve'!$D$17)*$AC$5))</f>
        <v>0</v>
      </c>
      <c r="AC242" s="99">
        <f>IF(AB242=0,0,IF(C242&lt;(SUM(Y242:AB242)+ ('LED Curve'!$D$14*(U242/$W$6)^3+'LED Curve'!$D$15*(U242/$W$6)^2+'LED Curve'!$D$16*(U242/$W$6)^1+'LED Curve'!$D$17)*$AC$6+((R$5-5)*Design!C$18)),0,         ('LED Curve'!$D$14*(U242/$W$6)^3+'LED Curve'!$D$15*(U242/$W$6)^2+'LED Curve'!$D$16*(U242/$W$6)^1+'LED Curve'!$D$17)*$AC$6))</f>
        <v>0</v>
      </c>
      <c r="AD242" s="99">
        <f>IF(AC242=0,0,IF(C242&lt;(SUM(Y242:AC242)+('LED Curve'!$D$14*(U242/$Z$2)^3+'LED Curve'!$D$15*(U242/$Z$2)^2+'LED Curve'!$D$16*(U242/$Z$2)^1+'LED Curve'!$D$17)*$AE$2+((R$5-6)*Design!C$18)),0,         ('LED Curve'!$D$14*(U242/$Z$2)^3+'LED Curve'!$D$15*(U242/$Z$2)^2+'LED Curve'!$D$16*(U242/$Z$2)^1+'LED Curve'!$D$17)*$AE$2))</f>
        <v>0</v>
      </c>
      <c r="AE242" s="99">
        <f>IF(AD242=0,0,IF(C242&lt;(SUM(Y242:AD242)+('LED Curve'!$D$14*(U242/$Z$3)^3+'LED Curve'!$D$15*(U242/$Z$3)^2+'LED Curve'!$D$16*(U242/$Z$3)^1+'LED Curve'!$D$17)*$AE$3+((R$5-7)*Design!C$18)),0,         ('LED Curve'!$D$14*(U242/$Z$3)^3+'LED Curve'!$D$15*(U242/$Z$3)^2+'LED Curve'!$D$16*(U242/$Z$3)^1+'LED Curve'!$D$17)*$AE$3))</f>
        <v>0</v>
      </c>
      <c r="AF242" s="99">
        <f>IF(AE242=0,0,IF(C242&lt;(SUM(Y242:AE242)+('LED Curve'!$D$14*(U242/$Z$4)^3+'LED Curve'!$D$15*(U242/$Z$4)^2+'LED Curve'!$D$16*(U242/$Z$4)^1+'LED Curve'!$D$17)*$AE$4+((R$5-8)*Design!C$18)),0,         ('LED Curve'!$D$14*(U242/$Z$4)^3+'LED Curve'!$D$15*(U242/$Z$4)^2+'LED Curve'!$D$16*(U242/$Z$4)^1+'LED Curve'!$D$17)*$AE$4))</f>
        <v>0</v>
      </c>
      <c r="AG242" s="99">
        <f>IF(AF242=0,0,IF(C242&lt;(SUM(Y242:AF242)+('LED Curve'!$D$14*(U242/$Z$5)^3+'LED Curve'!$D$15*(U242/$Z$5)^2+'LED Curve'!$D$16*(U242/$Z$5)^1+'LED Curve'!$D$17)*$AE$5+((R$5-9)*Design!C$18)),0,         ('LED Curve'!$D$14*(U242/$Z$5)^3+'LED Curve'!$D$15*(U242/$Z$5)^2+'LED Curve'!$D$16*(U242/$Z$5)^1+'LED Curve'!$D$17)*$AE$5))</f>
        <v>0</v>
      </c>
      <c r="AH242" s="99">
        <f>IF(AG242=0,0,IF(C242&lt;(SUM(Y242:AG242)+('LED Curve'!$D$14*(U242/$Z$6)^3+'LED Curve'!$D$15*(U242/$Z$6)^2+'LED Curve'!$D$16*(U242/$Z$6)^1+'LED Curve'!$D$17)*$AE$6+((R$5-10)*Design!C$18)),0,         ('LED Curve'!$D$14*(U242/$Z$6)^3+'LED Curve'!$D$15*(U242/$Z$6)^2+'LED Curve'!$D$16*(U242/$Z$6)^1+'LED Curve'!$D$17)*$AE$6))</f>
        <v>0</v>
      </c>
      <c r="AI242">
        <f t="shared" si="381"/>
        <v>23.774858449358845</v>
      </c>
      <c r="AJ242" s="57">
        <f>IF(D242&lt;('LED Curve'!$D$14*(V242/$W$2)^3+'LED Curve'!$D$15*(V242/$W$2)^2+'LED Curve'!$D$16*(V242/$W$2)^1+'LED Curve'!$D$17)*$AC$2+((R$5-1)*Design!C$18),0,         ('LED Curve'!$D$14*(V242/$W$2)^3+'LED Curve'!$D$15*(V242/$W$2)^2+'LED Curve'!$D$16*(V242/$W$2)^1+'LED Curve'!$D$17)*$AC$2)</f>
        <v>23.447929036839103</v>
      </c>
      <c r="AK242" s="57">
        <f>IF(AJ242=0,0,IF(D242&lt;AJ242+('LED Curve'!$D$14*(V242/$W$3)^3+'LED Curve'!$D$15*(V242/$W$3)^2+'LED Curve'!$D$16*(V242/$W$3)^1+'LED Curve'!$D$17)*$AC$3+((R$5-1)*Design!C$18),0,         ('LED Curve'!$D$14*(V242/$W$3)^3+'LED Curve'!$D$15*(V242/$W$3)^2+'LED Curve'!$D$16*(V242/$W$3)^1+'LED Curve'!$D$17)*$AC$3))</f>
        <v>0</v>
      </c>
      <c r="AL242" s="57">
        <f>IF(AK242=0,0,IF(D242&lt;(SUM(AJ242:AK242)+('LED Curve'!$D$14*(V242/$W$4)^3+'LED Curve'!$D$15*(V242/$W$4)^2+'LED Curve'!$D$16*(V242/$W$4)^1+'LED Curve'!$D$17)*$AC$4+((R$5-1)*Design!C$18)),0,         ('LED Curve'!$D$14*(V242/$W$4)^3+'LED Curve'!$D$15*(V242/$W$4)^2+'LED Curve'!$D$16*(V242/$W$4)^1+'LED Curve'!$D$17)*$AC$4))</f>
        <v>0</v>
      </c>
      <c r="AM242" s="57">
        <f>IF(AL242=0,0,IF(D242&lt;(SUM(AJ242:AL242)+('LED Curve'!$D$14*(V242/$W$5)^3+'LED Curve'!$D$15*(V242/$W$5)^2+'LED Curve'!$D$16*(V242/$W$5)^1+'LED Curve'!$D$17)*$AC$5+((R$5-1)*Design!C$18)),0,         ('LED Curve'!$D$14*(V242/$W$5)^3+'LED Curve'!$D$15*(V242/$W$5)^2+'LED Curve'!$D$16*(V242/$W$5)^1+'LED Curve'!$D$17)*$AC$5))</f>
        <v>0</v>
      </c>
      <c r="AN242" s="57">
        <f>IF(AM242=0,0,IF(D242&lt;(SUM(AJ242:AM242)+ ('LED Curve'!$D$14*(V242/$W$6)^3+'LED Curve'!$D$15*(V242/$W$6)^2+'LED Curve'!$D$16*(V242/$W$6)^1+'LED Curve'!$D$17)*$AC$6+((R$5-1)*Design!C$18)),0,         ('LED Curve'!$D$14*(V242/$W$6)^3+'LED Curve'!$D$15*(V242/$W$6)^2+'LED Curve'!$D$16*(V242/$W$6)^1+'LED Curve'!$D$17)*$AC$6))</f>
        <v>0</v>
      </c>
      <c r="AO242" s="57">
        <f>IF(AN242=0,0,IF(D242&lt;(SUM(AJ242:AN242)+('LED Curve'!$D$14*(V242/$Z$2)^3+'LED Curve'!$D$15*(V242/$Z$2)^2+'LED Curve'!$D$16*(V242/$Z$2)^1+'LED Curve'!$D$17)*$AE$2+((R$5-1)*Design!C$18)),0,         ('LED Curve'!$D$14*(V242/$Z$2)^3+'LED Curve'!$D$15*(V242/$Z$2)^2+'LED Curve'!$D$16*(V242/$Z$2)^1+'LED Curve'!$D$17)*$AE$2))</f>
        <v>0</v>
      </c>
      <c r="AP242" s="57">
        <f>IF(AO242=0,0,IF(D242&lt;(SUM(AJ242:AO242)+('LED Curve'!$D$14*(V242/$Z$3)^3+'LED Curve'!$D$15*(V242/$Z$3)^2+'LED Curve'!$D$16*(V242/$Z$3)^1+'LED Curve'!$D$17)*$AE$3+((R$5-1)*Design!C$18)),0,         ('LED Curve'!$D$14*(V242/$Z$3)^3+'LED Curve'!$D$15*(V242/$Z$3)^2+'LED Curve'!$D$16*(V242/$Z$3)^1+'LED Curve'!$D$17)*$AE$3))</f>
        <v>0</v>
      </c>
      <c r="AQ242" s="57">
        <f>IF(AP242=0,0,IF(D242&lt;(SUM(AJ242:AP242)+('LED Curve'!$D$14*(V242/$Z$4)^3+'LED Curve'!$D$15*(V242/$Z$4)^2+'LED Curve'!$D$16*(V242/$Z$4)^1+'LED Curve'!$D$17)*$AE$4+((R$5-1)*Design!C$18)),0,         ('LED Curve'!$D$14*(V242/$Z$4)^3+'LED Curve'!$D$15*(V242/$Z$4)^2+'LED Curve'!$D$16*(V242/$Z$4)^1+'LED Curve'!$D$17)*$AE$4))</f>
        <v>0</v>
      </c>
      <c r="AR242" s="57">
        <f>IF(AQ242=0,0,IF(D242&lt;(SUM(AJ242:AQ242)+('LED Curve'!$D$14*(V242/$Z$5)^3+'LED Curve'!$D$15*(V242/$Z$5)^2+'LED Curve'!$D$16*(V242/$Z$5)^1+'LED Curve'!$D$17)*$AE$5+((R$5-1)*Design!C$18)),0,         ('LED Curve'!$D$14*(V242/$Z$5)^3+'LED Curve'!$D$15*(V242/$Z$5)^2+'LED Curve'!$D$16*(V242/$Z$5)^1+'LED Curve'!$D$17)*$AE$5))</f>
        <v>0</v>
      </c>
      <c r="AS242" s="57">
        <f>IF(AR242=0,0,IF(D242&lt;(SUM(AJ242:AR242)+('LED Curve'!$D$14*(V242/$Z$6)^3+'LED Curve'!$D$15*(V242/$Z$6)^2+'LED Curve'!$D$16*(V242/$Z$6)^1+'LED Curve'!$D$17)*$AE$6+((R$5-1)*Design!C$18)),0,         ('LED Curve'!$D$14*(V242/$Z$6)^3+'LED Curve'!$D$15*(V242/$Z$6)^2+'LED Curve'!$D$16*(V242/$Z$6)^1+'LED Curve'!$D$17)*$AE$6))</f>
        <v>0</v>
      </c>
      <c r="AU242" s="59">
        <f>IF(E242&lt;('LED Curve'!$D$14*(W242/$W$2)^3+'LED Curve'!$D$15*(W242/$W$2)^2+'LED Curve'!$D$16*(W242/$W$2)^1+'LED Curve'!$D$17)*$AC$2+((R$5-1)*Design!C$18),0,         ('LED Curve'!$D$14*(W242/$W$2)^3+'LED Curve'!$D$15*(W242/$W$2)^2+'LED Curve'!$D$16*(W242/$W$2)^1+'LED Curve'!$D$17)*$AC$2)</f>
        <v>23.142497328048997</v>
      </c>
      <c r="AV242" s="59">
        <f>IF(AU242=0,0,IF(E242&lt;AU242+('LED Curve'!$D$14*(W242/$W$3)^3+'LED Curve'!$D$15*(W242/$W$3)^2+'LED Curve'!$D$16*(W242/$W$3)^1+'LED Curve'!$D$17)*$AC$3+((R$5-2)*Design!C$18),0,         ('LED Curve'!$D$14*(W242/$W$3)^3+'LED Curve'!$D$15*(W242/$W$3)^2+'LED Curve'!$D$16*(W242/$W$3)^1+'LED Curve'!$D$17)*$AC$3))</f>
        <v>0</v>
      </c>
      <c r="AW242" s="59">
        <f>IF(AV242=0,0,IF(E242&lt;(SUM(AU242:AV242)+('LED Curve'!$D$14*(W242/$W$4)^3+'LED Curve'!$D$15*(W242/$W$4)^2+'LED Curve'!$D$16*(W242/$W$4)^1+'LED Curve'!$D$17)*$AC$4+((R$5-3)*Design!C$18)),0,         ('LED Curve'!$D$14*(W242/$W$4)^3+'LED Curve'!$D$15*(W242/$W$4)^2+'LED Curve'!$D$16*(W242/$W$4)^1+'LED Curve'!$D$17)*$AC$4))</f>
        <v>0</v>
      </c>
      <c r="AX242" s="59">
        <f>IF(AW242=0,0,IF(E242&lt;(SUM(AU242:AW242)+('LED Curve'!$D$14*(W242/$W$5)^3+'LED Curve'!$D$15*(W242/$W$5)^2+'LED Curve'!$D$16*(W242/$W$5)^1+'LED Curve'!$D$17)*$AC$5+((R$5-4)*Design!C$18)),0,         ('LED Curve'!$D$14*(W242/$W$5)^3+'LED Curve'!$D$15*(W242/$W$5)^2+'LED Curve'!$D$16*(W242/$W$5)^1+'LED Curve'!$D$17)*$AC$5))</f>
        <v>0</v>
      </c>
      <c r="AY242" s="59">
        <f>IF(AX242=0,0,IF(E242&lt;(SUM(AU242:AX242)+ ('LED Curve'!$D$14*(W242/$W$6)^3+'LED Curve'!$D$15*(W242/$W$6)^2+'LED Curve'!$D$16*(W242/$W$6)^1+'LED Curve'!$D$17)*$AC$6+((R$5-5)*Design!C$18)),0,         ('LED Curve'!$D$14*(W242/$W$6)^3+'LED Curve'!$D$15*(W242/$W$6)^2+'LED Curve'!$D$16*(W242/$W$6)^1+'LED Curve'!$D$17)*$AC$6))</f>
        <v>0</v>
      </c>
      <c r="AZ242" s="59">
        <f>IF(AY242=0,0,IF(E242&lt;(SUM(AU242:AY242)+('LED Curve'!$D$14*(W242/$Z$2)^3+'LED Curve'!$D$15*(W242/$Z$2)^2+'LED Curve'!$D$16*(W242/$Z$2)^1+'LED Curve'!$D$17)*$AE$2+((R$5-6)*Design!C$18)),0,         ('LED Curve'!$D$14*(W242/$Z$2)^3+'LED Curve'!$D$15*(W242/$Z$2)^2+'LED Curve'!$D$16*(W242/$Z$2)^1+'LED Curve'!$D$17)*$AE$2))</f>
        <v>0</v>
      </c>
      <c r="BA242" s="59">
        <f>IF(AZ242=0,0,IF(E242&lt;(SUM(AU242:AZ242)+('LED Curve'!$D$14*(W242/$Z$3)^3+'LED Curve'!$D$15*(W242/$Z$3)^2+'LED Curve'!$D$16*(W242/$Z$3)^1+'LED Curve'!$D$17)*$AE$3+((R$5-7)*Design!C$18)),0,         ('LED Curve'!$D$14*(W242/$Z$3)^3+'LED Curve'!$D$15*(W242/$Z$3)^2+'LED Curve'!$D$16*(W242/$Z$3)^1+'LED Curve'!$D$17)*$AE$3))</f>
        <v>0</v>
      </c>
      <c r="BB242" s="59">
        <f>IF(BA242=0,0,IF(E242&lt;(SUM(AU242:BA242)+('LED Curve'!$D$14*(W242/$Z$4)^3+'LED Curve'!$D$15*(W242/$Z$4)^2+'LED Curve'!$D$16*(W242/$Z$4)^1+'LED Curve'!$D$17)*$AE$4+((R$5-8)*Design!C$18)),0,         ('LED Curve'!$D$14*(W242/$Z$4)^3+'LED Curve'!$D$15*(W242/$Z$4)^2+'LED Curve'!$D$16*(W242/$Z$4)^1+'LED Curve'!$D$17)*$AE$4))</f>
        <v>0</v>
      </c>
      <c r="BC242" s="59">
        <f>IF(BB242=0,0,IF(E242&lt;(SUM(AU242:BB242)+('LED Curve'!$D$14*(W242/$Z$5)^3+'LED Curve'!$D$15*(W242/$Z$5)^2+'LED Curve'!$D$16*(W242/$Z$5)^1+'LED Curve'!$D$17)*$AE$5+((R$5-9)*Design!C$18)),0,         ('LED Curve'!$D$14*(W242/$Z$5)^3+'LED Curve'!$D$15*(W242/$Z$5)^2+'LED Curve'!$D$16*(W242/$Z$5)^1+'LED Curve'!$D$17)*$AE$5))</f>
        <v>0</v>
      </c>
      <c r="BD242" s="59">
        <f>IF(BC242=0,0,IF(E242&lt;(SUM(AU242:BC242)+('LED Curve'!$D$14*(W242/$Z$6)^3+'LED Curve'!$D$15*(W242/$Z$6)^2+'LED Curve'!$D$16*(W242/$Z$6)^1+'LED Curve'!$D$17)*$AE$6+((R$5-10)*Design!C$18)),0,         ('LED Curve'!$D$14*(W242/$Z$6)^3+'LED Curve'!$D$15*(W242/$Z$6)^2+'LED Curve'!$D$16*(W242/$Z$6)^1+'LED Curve'!$D$17)*$AE$6))</f>
        <v>0</v>
      </c>
      <c r="BE242">
        <f t="shared" si="382"/>
        <v>23.142497328048997</v>
      </c>
      <c r="BF242" s="64">
        <f t="shared" si="348"/>
        <v>80.706139987609959</v>
      </c>
      <c r="BG242" s="64">
        <f t="shared" si="349"/>
        <v>0</v>
      </c>
      <c r="BH242" s="64">
        <f t="shared" si="350"/>
        <v>0</v>
      </c>
      <c r="BI242" s="64">
        <f t="shared" si="351"/>
        <v>0</v>
      </c>
      <c r="BJ242" s="64">
        <f t="shared" si="352"/>
        <v>0</v>
      </c>
      <c r="BK242" s="64">
        <f t="shared" si="353"/>
        <v>0</v>
      </c>
      <c r="BL242" s="64">
        <f t="shared" si="354"/>
        <v>0</v>
      </c>
      <c r="BM242" s="64">
        <f t="shared" si="355"/>
        <v>0</v>
      </c>
      <c r="BN242" s="64">
        <f t="shared" si="356"/>
        <v>0</v>
      </c>
      <c r="BO242" s="64">
        <f t="shared" si="357"/>
        <v>0</v>
      </c>
      <c r="BQ242" s="67">
        <f t="shared" si="358"/>
        <v>68.1755452601451</v>
      </c>
      <c r="BR242" s="67">
        <f t="shared" si="359"/>
        <v>0</v>
      </c>
      <c r="BS242" s="67">
        <f t="shared" si="360"/>
        <v>0</v>
      </c>
      <c r="BT242" s="67">
        <f t="shared" si="361"/>
        <v>0</v>
      </c>
      <c r="BU242" s="67">
        <f t="shared" si="362"/>
        <v>0</v>
      </c>
      <c r="BV242" s="67">
        <f t="shared" si="363"/>
        <v>0</v>
      </c>
      <c r="BW242" s="67">
        <f t="shared" si="364"/>
        <v>0</v>
      </c>
      <c r="BX242" s="67">
        <f t="shared" si="365"/>
        <v>0</v>
      </c>
      <c r="BY242" s="67">
        <f t="shared" si="366"/>
        <v>0</v>
      </c>
      <c r="BZ242" s="67">
        <f t="shared" si="367"/>
        <v>0</v>
      </c>
      <c r="CB242" s="70">
        <f t="shared" si="368"/>
        <v>56.372442271335451</v>
      </c>
      <c r="CC242" s="70">
        <f t="shared" si="369"/>
        <v>0</v>
      </c>
      <c r="CD242" s="70">
        <f t="shared" si="370"/>
        <v>0</v>
      </c>
      <c r="CE242" s="70">
        <f t="shared" si="371"/>
        <v>0</v>
      </c>
      <c r="CF242" s="70">
        <f t="shared" si="372"/>
        <v>0</v>
      </c>
      <c r="CG242" s="70">
        <f t="shared" si="373"/>
        <v>0</v>
      </c>
      <c r="CH242" s="70">
        <f t="shared" si="374"/>
        <v>0</v>
      </c>
      <c r="CI242" s="70">
        <f t="shared" si="375"/>
        <v>0</v>
      </c>
      <c r="CJ242" s="70">
        <f t="shared" si="376"/>
        <v>0</v>
      </c>
      <c r="CK242" s="70">
        <f t="shared" si="377"/>
        <v>0</v>
      </c>
      <c r="CL242">
        <f t="shared" si="383"/>
        <v>56.372442271335451</v>
      </c>
      <c r="CM242" s="64">
        <f t="shared" si="384"/>
        <v>80.706139987609959</v>
      </c>
      <c r="CN242" s="64">
        <f t="shared" si="385"/>
        <v>0</v>
      </c>
      <c r="CO242" s="64">
        <f t="shared" si="386"/>
        <v>0</v>
      </c>
      <c r="CP242" s="64">
        <f t="shared" si="387"/>
        <v>0</v>
      </c>
      <c r="CQ242" s="64">
        <f t="shared" si="388"/>
        <v>0</v>
      </c>
      <c r="CR242" s="64">
        <f t="shared" si="389"/>
        <v>0</v>
      </c>
      <c r="CS242" s="64">
        <f t="shared" si="390"/>
        <v>0</v>
      </c>
      <c r="CT242" s="64">
        <f t="shared" si="391"/>
        <v>0</v>
      </c>
      <c r="CU242" s="64">
        <f t="shared" si="392"/>
        <v>0</v>
      </c>
      <c r="CV242" s="64">
        <f t="shared" si="393"/>
        <v>0</v>
      </c>
      <c r="CX242" s="103">
        <f t="shared" si="394"/>
        <v>68.1755452601451</v>
      </c>
      <c r="CY242" s="103">
        <f t="shared" si="395"/>
        <v>0</v>
      </c>
      <c r="CZ242" s="103">
        <f t="shared" si="396"/>
        <v>0</v>
      </c>
      <c r="DA242" s="103">
        <f t="shared" si="397"/>
        <v>0</v>
      </c>
      <c r="DB242" s="103">
        <f t="shared" si="398"/>
        <v>0</v>
      </c>
      <c r="DC242" s="103">
        <f t="shared" si="399"/>
        <v>0</v>
      </c>
      <c r="DD242" s="103">
        <f t="shared" si="400"/>
        <v>0</v>
      </c>
      <c r="DE242" s="103">
        <f t="shared" si="401"/>
        <v>0</v>
      </c>
      <c r="DF242" s="103">
        <f t="shared" si="402"/>
        <v>0</v>
      </c>
      <c r="DG242" s="103">
        <f t="shared" si="403"/>
        <v>0</v>
      </c>
      <c r="DI242" s="70">
        <f t="shared" si="404"/>
        <v>56.372442271335451</v>
      </c>
      <c r="DJ242" s="70">
        <f t="shared" si="405"/>
        <v>0</v>
      </c>
      <c r="DK242" s="70">
        <f t="shared" si="406"/>
        <v>0</v>
      </c>
      <c r="DL242" s="70">
        <f t="shared" si="407"/>
        <v>0</v>
      </c>
      <c r="DM242" s="70">
        <f t="shared" si="408"/>
        <v>0</v>
      </c>
      <c r="DN242" s="70">
        <f t="shared" si="409"/>
        <v>0</v>
      </c>
      <c r="DO242" s="70">
        <f t="shared" si="410"/>
        <v>0</v>
      </c>
      <c r="DP242" s="70">
        <f t="shared" si="411"/>
        <v>0</v>
      </c>
      <c r="DQ242" s="70">
        <f t="shared" si="412"/>
        <v>0</v>
      </c>
      <c r="DR242" s="70">
        <f t="shared" si="413"/>
        <v>0</v>
      </c>
      <c r="DT242">
        <f t="shared" si="414"/>
        <v>3.6097353089563855</v>
      </c>
      <c r="DU242">
        <f t="shared" si="415"/>
        <v>3.3986947225346511</v>
      </c>
      <c r="DV242">
        <f t="shared" si="416"/>
        <v>3.0992058005647154</v>
      </c>
      <c r="DX242">
        <f t="shared" si="417"/>
        <v>1.9318134375683556</v>
      </c>
      <c r="DY242">
        <f t="shared" si="418"/>
        <v>1.9368230218845248</v>
      </c>
      <c r="DZ242">
        <f t="shared" si="419"/>
        <v>1.9453260056172141</v>
      </c>
      <c r="EB242">
        <f t="shared" si="420"/>
        <v>1.9187770541995666</v>
      </c>
      <c r="EC242">
        <f t="shared" si="421"/>
        <v>0</v>
      </c>
      <c r="ED242">
        <f t="shared" si="422"/>
        <v>0</v>
      </c>
      <c r="EE242">
        <f t="shared" si="423"/>
        <v>0</v>
      </c>
      <c r="EF242">
        <f t="shared" si="424"/>
        <v>0</v>
      </c>
      <c r="EG242">
        <f t="shared" si="425"/>
        <v>0</v>
      </c>
      <c r="EH242">
        <f t="shared" si="426"/>
        <v>0</v>
      </c>
      <c r="EI242">
        <f t="shared" si="427"/>
        <v>0</v>
      </c>
      <c r="EJ242">
        <f t="shared" si="428"/>
        <v>0</v>
      </c>
      <c r="EK242">
        <f t="shared" si="429"/>
        <v>0</v>
      </c>
      <c r="EM242">
        <f t="shared" si="430"/>
        <v>1.5985753473076947</v>
      </c>
      <c r="EN242">
        <f t="shared" si="431"/>
        <v>0</v>
      </c>
      <c r="EO242">
        <f t="shared" si="432"/>
        <v>0</v>
      </c>
      <c r="EP242">
        <f t="shared" si="433"/>
        <v>0</v>
      </c>
      <c r="EQ242">
        <f t="shared" si="434"/>
        <v>0</v>
      </c>
      <c r="ER242">
        <f t="shared" si="435"/>
        <v>0</v>
      </c>
      <c r="ES242">
        <f t="shared" si="436"/>
        <v>0</v>
      </c>
      <c r="ET242">
        <f t="shared" si="437"/>
        <v>0</v>
      </c>
      <c r="EU242">
        <f t="shared" si="438"/>
        <v>0</v>
      </c>
      <c r="EV242">
        <f t="shared" si="439"/>
        <v>0</v>
      </c>
      <c r="EX242">
        <f t="shared" si="440"/>
        <v>1.304599094639977</v>
      </c>
      <c r="EY242">
        <f t="shared" si="441"/>
        <v>0</v>
      </c>
      <c r="EZ242">
        <f t="shared" si="442"/>
        <v>0</v>
      </c>
      <c r="FA242">
        <f t="shared" si="443"/>
        <v>0</v>
      </c>
      <c r="FB242">
        <f t="shared" si="444"/>
        <v>0</v>
      </c>
      <c r="FC242">
        <f t="shared" si="445"/>
        <v>0</v>
      </c>
      <c r="FD242">
        <f t="shared" si="446"/>
        <v>0</v>
      </c>
      <c r="FE242">
        <f t="shared" si="447"/>
        <v>0</v>
      </c>
      <c r="FF242">
        <f t="shared" si="448"/>
        <v>0</v>
      </c>
      <c r="FG242">
        <f t="shared" si="449"/>
        <v>0</v>
      </c>
      <c r="FJ242">
        <f>IF($W$2=0,0,IF(BF242&lt;=0,0,('LED Curve'!$D$19*(BF242/$W$2)^3+'LED Curve'!$D$20*(BF242/$W$2)^2+'LED Curve'!$D$21*(BF242/$W$2)^1+'LED Curve'!$D$22)*$AC$2*$W$2))</f>
        <v>329.33701884411335</v>
      </c>
      <c r="FK242">
        <f>IF($W$3=0,0,IF(BG242&lt;=0,0,('LED Curve'!$D$19*(BG242/$W$3)^3+'LED Curve'!$D$20*(BG242/$W$3)^2+'LED Curve'!$D$21*(BG242/$W$3)^1+'LED Curve'!$D$22)*$AC$3*$W$3))</f>
        <v>0</v>
      </c>
      <c r="FL242">
        <f>IF($W$4=0,0,IF(BH242&lt;=0,0,('LED Curve'!$D$19*(BH242/$W$4)^3+'LED Curve'!$D$20*(BH242/$W$4)^2+'LED Curve'!$D$21*(BH242/$W$4)^1+'LED Curve'!$D$22)*$AC$4*$W$4))</f>
        <v>0</v>
      </c>
      <c r="FM242">
        <f>IF($W$5=0,0,IF(BI242&lt;=0,0,('LED Curve'!$D$19*(BI242/$W$5)^3+'LED Curve'!$D$20*(BI242/$W$5)^2+'LED Curve'!$D$21*(BI242/$W$5)^1+'LED Curve'!$D$22)*$AC$5*$W$5))</f>
        <v>0</v>
      </c>
      <c r="FN242">
        <f>IF($W$6=0,0,IF(BJ242&lt;=0,0,('LED Curve'!$D$19*(BJ242/$W$6)^3+'LED Curve'!$D$20*(BJ242/$W$6)^2+'LED Curve'!$D$21*(BJ242/$W$6)^1+'LED Curve'!$D$22)*$AC$6*$W$6))</f>
        <v>0</v>
      </c>
      <c r="FO242">
        <f>IF($Z$2=0,0,IF(BK242&lt;=0,0,('LED Curve'!$D$19*(BK242/$Z$2)^3+'LED Curve'!$D$20*(BK242/$Z$2)^2+'LED Curve'!$D$21*(BK242/$Z$2)^1+'LED Curve'!$D$22)*$AE$2*$Z$2))</f>
        <v>0</v>
      </c>
      <c r="FP242">
        <f>IF($Z$3=0,0,IF(BL242&lt;=0,0,('LED Curve'!$D$19*(BL242/$Z$3)^3+'LED Curve'!$D$20*(BL242/$Z$3)^2+'LED Curve'!$D$21*(BL242/$Z$3)^1+'LED Curve'!$D$22)*$AE$3*$Z$3))</f>
        <v>0</v>
      </c>
      <c r="FQ242">
        <f>IF($Z$4=0,0,IF(BM242&lt;=0,0,('LED Curve'!$D$19*(BM242/$Z$4)^3+'LED Curve'!$D$20*(BM242/$Z$4)^2+'LED Curve'!$D$21*(BM242/$Z$4)^1+'LED Curve'!$D$22)*$AE$4*$Z$4))</f>
        <v>0</v>
      </c>
      <c r="FR242">
        <f>IF($Z$5=0,0,IF(BN242&lt;=0,0,('LED Curve'!$D$19*(BN242/$Z$5)^3+'LED Curve'!$D$20*(BN242/$Z$5)^2+'LED Curve'!$D$21*(BN242/$Z$5)^1+'LED Curve'!$D$22)*$AE$5*$Z$5))</f>
        <v>0</v>
      </c>
      <c r="FS242">
        <f>IF($Z$6=0,0,IF(BO242&lt;=0,0,('LED Curve'!$D$19*(BO242/$Z$6)^3+'LED Curve'!$D$20*(BO242/$Z$6)^2+'LED Curve'!$D$21*(BO242/$Z$6)^1+'LED Curve'!$D$22)*$AE$6*$Z$6))</f>
        <v>0</v>
      </c>
      <c r="FU242">
        <f>IF($W$2=0,0,IF(BQ242&lt;=0,0,('LED Curve'!$D$19*(BQ242/$W$2)^3+'LED Curve'!$D$20*(BQ242/$W$2)^2+'LED Curve'!$D$21*(BQ242/$W$2)^1+'LED Curve'!$D$22)*$AC$2*$W$2))</f>
        <v>280.53635450279785</v>
      </c>
      <c r="FV242">
        <f>IF($W$3=0,0,IF(BR242&lt;=0,0,('LED Curve'!$D$19*(BR242/$W$3)^3+'LED Curve'!$D$20*(BR242/$W$3)^2+'LED Curve'!$D$21*(BR242/$W$3)^1+'LED Curve'!$D$22)*$AC$3*$W$3))</f>
        <v>0</v>
      </c>
      <c r="FW242">
        <f>IF($W$4=0,0,IF(BS242&lt;=0,0,('LED Curve'!$D$19*(BS242/$W$4)^3+'LED Curve'!$D$20*(BS242/$W$4)^2+'LED Curve'!$D$21*(BS242/$W$4)^1+'LED Curve'!$D$22)*$AC$4*$W$4))</f>
        <v>0</v>
      </c>
      <c r="FX242">
        <f>IF($W$5=0,0,IF(BT242&lt;=0,0,('LED Curve'!$D$19*(BT242/$W$5)^3+'LED Curve'!$D$20*(BT242/$W$5)^2+'LED Curve'!$D$21*(BT242/$W$5)^1+'LED Curve'!$D$22)*$AC$5*$W$5))</f>
        <v>0</v>
      </c>
      <c r="FY242">
        <f>IF($W$6=0,0,IF(BU242&lt;=0,0,('LED Curve'!$D$19*(BU242/$W$6)^3+'LED Curve'!$D$20*(BU242/$W$6)^2+'LED Curve'!$D$21*(BU242/$W$6)^1+'LED Curve'!$D$22)*$AC$6*$W$6))</f>
        <v>0</v>
      </c>
      <c r="FZ242">
        <f>IF($Z$2=0,0,IF(BV242&lt;=0,0,('LED Curve'!$D$19*(BV242/$Z$2)^3+'LED Curve'!$D$20*(BV242/$Z$2)^2+'LED Curve'!$D$21*(BV242/$Z$2)^1+'LED Curve'!$D$22)*$AE$2*$Z$2))</f>
        <v>0</v>
      </c>
      <c r="GA242">
        <f>IF($Z$3=0,0,IF(BW242&lt;=0,0,('LED Curve'!$D$19*(BW242/$Z$3)^3+'LED Curve'!$D$20*(BW242/$Z$3)^2+'LED Curve'!$D$21*(BW242/$Z$3)^1+'LED Curve'!$D$22)*$AE$3*$Z$3))</f>
        <v>0</v>
      </c>
      <c r="GB242">
        <f>IF($Z$4=0,0,IF(BX242&lt;=0,0,('LED Curve'!$D$19*(BX242/$Z$4)^3+'LED Curve'!$D$20*(BX242/$Z$4)^2+'LED Curve'!$D$21*(BX242/$Z$4)^1+'LED Curve'!$D$22)*$AE$4*$Z$4))</f>
        <v>0</v>
      </c>
      <c r="GC242">
        <f>IF($Z$5=0,0,IF(BY242&lt;=0,0,('LED Curve'!$D$19*(BY242/$Z$5)^3+'LED Curve'!$D$20*(BY242/$Z$5)^2+'LED Curve'!$D$21*(BY242/$Z$5)^1+'LED Curve'!$D$22)*$AE$5*$Z$5))</f>
        <v>0</v>
      </c>
      <c r="GD242">
        <f>IF($Z$6=0,0,IF(BZ242&lt;=0,0,('LED Curve'!$D$19*(BZ242/$Z$6)^3+'LED Curve'!$D$20*(BZ242/$Z$6)^2+'LED Curve'!$D$21*(BZ242/$Z$6)^1+'LED Curve'!$D$22)*$AE$6*$Z$6))</f>
        <v>0</v>
      </c>
      <c r="GF242">
        <f>IF($W$2=0,0,IF(CB242&lt;=0,0,('LED Curve'!$D$19*(CB242/$W$2)^3+'LED Curve'!$D$20*(CB242/$W$2)^2+'LED Curve'!$D$21*(CB242/$W$2)^1+'LED Curve'!$D$22)*$AC$2*$W$2))</f>
        <v>233.59672690727797</v>
      </c>
      <c r="GG242">
        <f>IF($W$3=0,0,IF(CC242&lt;=0,0,('LED Curve'!$D$19*(CC242/$W$3)^3+'LED Curve'!$D$20*(CC242/$W$3)^2+'LED Curve'!$D$21*(CC242/$W$3)^1+'LED Curve'!$D$22)*$AC$3*$W$3))</f>
        <v>0</v>
      </c>
      <c r="GH242">
        <f>IF($W$4=0,0,IF(CD242&lt;=0,0,('LED Curve'!$D$19*(CD242/$W$4)^3+'LED Curve'!$D$20*(CD242/$W$4)^2+'LED Curve'!$D$21*(CD242/$W$4)^1+'LED Curve'!$D$22)*$AC$4*$W$4))</f>
        <v>0</v>
      </c>
      <c r="GI242">
        <f>IF($W$5=0,0,IF(CE242&lt;=0,0,('LED Curve'!$D$19*(CE242/$W$5)^3+'LED Curve'!$D$20*(CE242/$W$5)^2+'LED Curve'!$D$21*(CE242/$W$5)^1+'LED Curve'!$D$22)*$AC$5*$W$5))</f>
        <v>0</v>
      </c>
      <c r="GJ242">
        <f>IF($W$6=0,0,IF(CF242&lt;=0,0,('LED Curve'!$D$19*(CF242/$W$6)^3+'LED Curve'!$D$20*(CF242/$W$6)^2+'LED Curve'!$D$21*(CF242/$W$6)^1+'LED Curve'!$D$22)*$AC$6*$W$6))</f>
        <v>0</v>
      </c>
      <c r="GK242">
        <f>IF($Z$2=0,0,IF(CG242&lt;=0,0,('LED Curve'!$D$19*(CG242/$Z$2)^3+'LED Curve'!$D$20*(CG242/$Z$2)^2+'LED Curve'!$D$21*(CG242/$Z$2)^1+'LED Curve'!$D$22)*$AE$2*$Z$2))</f>
        <v>0</v>
      </c>
      <c r="GL242">
        <f>IF($Z$3=0,0,IF(CH242&lt;=0,0,('LED Curve'!$D$19*(CH242/$Z$3)^3+'LED Curve'!$D$20*(CH242/$Z$3)^2+'LED Curve'!$D$21*(CH242/$Z$3)^1+'LED Curve'!$D$22)*$AE$3*$Z$3))</f>
        <v>0</v>
      </c>
      <c r="GM242">
        <f>IF($Z$4=0,0,IF(CI242&lt;=0,0,('LED Curve'!$D$19*(CI242/$Z$4)^3+'LED Curve'!$D$20*(CI242/$Z$4)^2+'LED Curve'!$D$21*(CI242/$Z$4)^1+'LED Curve'!$D$22)*$AE$4*$Z$4))</f>
        <v>0</v>
      </c>
      <c r="GN242">
        <f>IF($Z$5=0,0,IF(CJ242&lt;=0,0,('LED Curve'!$D$19*(CJ242/$Z$5)^3+'LED Curve'!$D$20*(CJ242/$Z$5)^2+'LED Curve'!$D$21*(CJ242/$Z$5)^1+'LED Curve'!$D$22)*$AE$5*$Z$5))</f>
        <v>0</v>
      </c>
      <c r="GO242">
        <f>IF($Z$6=0,0,IF(CK242&lt;=0,0,('LED Curve'!$D$19*(CK242/$Z$6)^3+'LED Curve'!$D$20*(CK242/$Z$6)^2+'LED Curve'!$D$21*(CK242/$Z$6)^1+'LED Curve'!$D$22)*$AE$6*$Z$6))</f>
        <v>0</v>
      </c>
      <c r="GQ242">
        <f t="shared" si="450"/>
        <v>329.33701884411335</v>
      </c>
      <c r="GR242">
        <f t="shared" si="378"/>
        <v>0</v>
      </c>
      <c r="GS242">
        <f t="shared" si="451"/>
        <v>280.53635450279785</v>
      </c>
      <c r="GT242">
        <f t="shared" si="379"/>
        <v>0</v>
      </c>
      <c r="GU242">
        <f t="shared" si="452"/>
        <v>233.59672690727797</v>
      </c>
      <c r="GV242">
        <f t="shared" si="380"/>
        <v>0</v>
      </c>
    </row>
    <row r="243" spans="1:204" ht="16.899999999999999">
      <c r="A243">
        <v>232</v>
      </c>
      <c r="B243">
        <f t="shared" si="341"/>
        <v>7.5520833333333334E-3</v>
      </c>
      <c r="C243" s="50">
        <f t="shared" si="342"/>
        <v>42.936648972414666</v>
      </c>
      <c r="D243" s="50">
        <f t="shared" si="343"/>
        <v>47.862943302682957</v>
      </c>
      <c r="E243" s="50">
        <f t="shared" si="344"/>
        <v>52.789237632951249</v>
      </c>
      <c r="G243" s="52">
        <f t="shared" si="345"/>
        <v>0.68153411067324865</v>
      </c>
      <c r="H243" s="52">
        <f t="shared" si="346"/>
        <v>0.75972925877274533</v>
      </c>
      <c r="I243" s="52">
        <f t="shared" si="347"/>
        <v>0.83792440687224201</v>
      </c>
      <c r="J243" s="52">
        <f>IF(C243&lt;Calculation!D$19,0,G243)</f>
        <v>0.68153411067324865</v>
      </c>
      <c r="K243" s="52">
        <f>IF(D243&lt;Calculation!D$19,0,H243)</f>
        <v>0.75972925877274533</v>
      </c>
      <c r="L243" s="52">
        <f>IF(E243&lt;Calculation!D$19,0,I243)</f>
        <v>0.83792440687224201</v>
      </c>
      <c r="M243" s="52">
        <f>IF(IF(C243&lt;Calculation!D$19,0,C243*(R$3/(R$2+R$3)))&gt;0,$H$2*SIN(2*PI()*$E$2*B243)+$H$5,0)</f>
        <v>0.69793860516462125</v>
      </c>
      <c r="N243" s="52">
        <f>IF(IF(D243&lt;Calculation!D$19,0,D243*(R$3/(R$2+R$3)))&gt;0,$J$2*SIN(2*PI()*$E$2*B243)+$J$5,0)</f>
        <v>0.58200584653700793</v>
      </c>
      <c r="O243" s="52">
        <f>IF(IF(E243&lt;Calculation!D$19,0,E243*(R$3/(R$2+R$3)))&gt;0,$L$2*SIN(2*PI()*$E$2*B243)+$L$5,0)</f>
        <v>0.47262051355729107</v>
      </c>
      <c r="Q243" s="55">
        <f>(M243/Design!C$43)*10^3</f>
        <v>77.54873390718015</v>
      </c>
      <c r="R243" s="55">
        <f>(N243/Design!C$43)*10^3</f>
        <v>64.667316281889768</v>
      </c>
      <c r="S243" s="55">
        <f>(O243/Design!C$43)*10^3</f>
        <v>52.513390395254568</v>
      </c>
      <c r="U243" s="55">
        <f>(($H$2*SIN(2*PI()*$E$2*B243)+$H$5)/Design!C$43)*10^3</f>
        <v>77.54873390718015</v>
      </c>
      <c r="V243" s="55">
        <f>(($J$2*SIN(2*PI()*$E$2*B243)+$J$5)/Design!C$43)*10^3</f>
        <v>64.667316281889768</v>
      </c>
      <c r="W243" s="55">
        <f>(($L$2*SIN(2*PI()*$E$2*B243)+$L$5)/Design!C$43)*10^3</f>
        <v>52.513390395254568</v>
      </c>
      <c r="Y243" s="99">
        <f>IF(C243&lt;('LED Curve'!$D$14*(U243/$W$2)^3+'LED Curve'!$D$15*(U243/$W$2)^2+'LED Curve'!$D$16*(U243/$W$2)^1+'LED Curve'!$D$17)*$AC$2+((R$5-1)*Design!C$18),0,         ('LED Curve'!$D$14*(U243/$W$2)^3+'LED Curve'!$D$15*(U243/$W$2)^2+'LED Curve'!$D$16*(U243/$W$2)^1+'LED Curve'!$D$17)*$AC$2)</f>
        <v>23.692380038422016</v>
      </c>
      <c r="Z243" s="99">
        <f>IF(Y243=0,0,IF(C243&lt;Y243+('LED Curve'!$D$14*(U243/$W$3)^3+'LED Curve'!$D$15*(U243/$W$3)^2+'LED Curve'!$D$16*(U243/$W$3)^1+'LED Curve'!$D$17)*$AC$3+((R$5-2)*Design!C$18),0,         ('LED Curve'!$D$14*(U243/$W$3)^3+'LED Curve'!$D$15*(U243/$W$3)^2+'LED Curve'!$D$16*(U243/$W$3)^1+'LED Curve'!$D$17)*$AC$3))</f>
        <v>0</v>
      </c>
      <c r="AA243" s="99">
        <f>IF(Z243=0,0,IF(C243&lt;(SUM(Y243:Z243)+('LED Curve'!$D$14*(U243/$W$4)^3+'LED Curve'!$D$15*(U243/$W$4)^2+'LED Curve'!$D$16*(U243/$W$4)^1+'LED Curve'!$D$17)*$AC$4+((R$5-3)*Design!C$18)),0,         ('LED Curve'!$D$14*(U243/$W$4)^3+'LED Curve'!$D$15*(U243/$W$4)^2+'LED Curve'!$D$16*(U243/$W$4)^1+'LED Curve'!$D$17)*$AC$4))</f>
        <v>0</v>
      </c>
      <c r="AB243" s="99">
        <f>IF(AA243=0,0,IF(C243&lt;(SUM(Y243:AA243)+('LED Curve'!$D$14*(U243/$W$5)^3+'LED Curve'!$D$15*(U243/$W$5)^2+'LED Curve'!$D$16*(U243/$W$5)^1+'LED Curve'!$D$17)*$AC$5+((R$5-4)*Design!C$18)),0,         ('LED Curve'!$D$14*(U243/$W$5)^3+'LED Curve'!$D$15*(U243/$W$5)^2+'LED Curve'!$D$16*(U243/$W$5)^1+'LED Curve'!$D$17)*$AC$5))</f>
        <v>0</v>
      </c>
      <c r="AC243" s="99">
        <f>IF(AB243=0,0,IF(C243&lt;(SUM(Y243:AB243)+ ('LED Curve'!$D$14*(U243/$W$6)^3+'LED Curve'!$D$15*(U243/$W$6)^2+'LED Curve'!$D$16*(U243/$W$6)^1+'LED Curve'!$D$17)*$AC$6+((R$5-5)*Design!C$18)),0,         ('LED Curve'!$D$14*(U243/$W$6)^3+'LED Curve'!$D$15*(U243/$W$6)^2+'LED Curve'!$D$16*(U243/$W$6)^1+'LED Curve'!$D$17)*$AC$6))</f>
        <v>0</v>
      </c>
      <c r="AD243" s="99">
        <f>IF(AC243=0,0,IF(C243&lt;(SUM(Y243:AC243)+('LED Curve'!$D$14*(U243/$Z$2)^3+'LED Curve'!$D$15*(U243/$Z$2)^2+'LED Curve'!$D$16*(U243/$Z$2)^1+'LED Curve'!$D$17)*$AE$2+((R$5-6)*Design!C$18)),0,         ('LED Curve'!$D$14*(U243/$Z$2)^3+'LED Curve'!$D$15*(U243/$Z$2)^2+'LED Curve'!$D$16*(U243/$Z$2)^1+'LED Curve'!$D$17)*$AE$2))</f>
        <v>0</v>
      </c>
      <c r="AE243" s="99">
        <f>IF(AD243=0,0,IF(C243&lt;(SUM(Y243:AD243)+('LED Curve'!$D$14*(U243/$Z$3)^3+'LED Curve'!$D$15*(U243/$Z$3)^2+'LED Curve'!$D$16*(U243/$Z$3)^1+'LED Curve'!$D$17)*$AE$3+((R$5-7)*Design!C$18)),0,         ('LED Curve'!$D$14*(U243/$Z$3)^3+'LED Curve'!$D$15*(U243/$Z$3)^2+'LED Curve'!$D$16*(U243/$Z$3)^1+'LED Curve'!$D$17)*$AE$3))</f>
        <v>0</v>
      </c>
      <c r="AF243" s="99">
        <f>IF(AE243=0,0,IF(C243&lt;(SUM(Y243:AE243)+('LED Curve'!$D$14*(U243/$Z$4)^3+'LED Curve'!$D$15*(U243/$Z$4)^2+'LED Curve'!$D$16*(U243/$Z$4)^1+'LED Curve'!$D$17)*$AE$4+((R$5-8)*Design!C$18)),0,         ('LED Curve'!$D$14*(U243/$Z$4)^3+'LED Curve'!$D$15*(U243/$Z$4)^2+'LED Curve'!$D$16*(U243/$Z$4)^1+'LED Curve'!$D$17)*$AE$4))</f>
        <v>0</v>
      </c>
      <c r="AG243" s="99">
        <f>IF(AF243=0,0,IF(C243&lt;(SUM(Y243:AF243)+('LED Curve'!$D$14*(U243/$Z$5)^3+'LED Curve'!$D$15*(U243/$Z$5)^2+'LED Curve'!$D$16*(U243/$Z$5)^1+'LED Curve'!$D$17)*$AE$5+((R$5-9)*Design!C$18)),0,         ('LED Curve'!$D$14*(U243/$Z$5)^3+'LED Curve'!$D$15*(U243/$Z$5)^2+'LED Curve'!$D$16*(U243/$Z$5)^1+'LED Curve'!$D$17)*$AE$5))</f>
        <v>0</v>
      </c>
      <c r="AH243" s="99">
        <f>IF(AG243=0,0,IF(C243&lt;(SUM(Y243:AG243)+('LED Curve'!$D$14*(U243/$Z$6)^3+'LED Curve'!$D$15*(U243/$Z$6)^2+'LED Curve'!$D$16*(U243/$Z$6)^1+'LED Curve'!$D$17)*$AE$6+((R$5-10)*Design!C$18)),0,         ('LED Curve'!$D$14*(U243/$Z$6)^3+'LED Curve'!$D$15*(U243/$Z$6)^2+'LED Curve'!$D$16*(U243/$Z$6)^1+'LED Curve'!$D$17)*$AE$6))</f>
        <v>0</v>
      </c>
      <c r="AI243">
        <f t="shared" si="381"/>
        <v>23.692380038422016</v>
      </c>
      <c r="AJ243" s="57">
        <f>IF(D243&lt;('LED Curve'!$D$14*(V243/$W$2)^3+'LED Curve'!$D$15*(V243/$W$2)^2+'LED Curve'!$D$16*(V243/$W$2)^1+'LED Curve'!$D$17)*$AC$2+((R$5-1)*Design!C$18),0,         ('LED Curve'!$D$14*(V243/$W$2)^3+'LED Curve'!$D$15*(V243/$W$2)^2+'LED Curve'!$D$16*(V243/$W$2)^1+'LED Curve'!$D$17)*$AC$2)</f>
        <v>23.356772137815025</v>
      </c>
      <c r="AK243" s="57">
        <f>IF(AJ243=0,0,IF(D243&lt;AJ243+('LED Curve'!$D$14*(V243/$W$3)^3+'LED Curve'!$D$15*(V243/$W$3)^2+'LED Curve'!$D$16*(V243/$W$3)^1+'LED Curve'!$D$17)*$AC$3+((R$5-1)*Design!C$18),0,         ('LED Curve'!$D$14*(V243/$W$3)^3+'LED Curve'!$D$15*(V243/$W$3)^2+'LED Curve'!$D$16*(V243/$W$3)^1+'LED Curve'!$D$17)*$AC$3))</f>
        <v>0</v>
      </c>
      <c r="AL243" s="57">
        <f>IF(AK243=0,0,IF(D243&lt;(SUM(AJ243:AK243)+('LED Curve'!$D$14*(V243/$W$4)^3+'LED Curve'!$D$15*(V243/$W$4)^2+'LED Curve'!$D$16*(V243/$W$4)^1+'LED Curve'!$D$17)*$AC$4+((R$5-1)*Design!C$18)),0,         ('LED Curve'!$D$14*(V243/$W$4)^3+'LED Curve'!$D$15*(V243/$W$4)^2+'LED Curve'!$D$16*(V243/$W$4)^1+'LED Curve'!$D$17)*$AC$4))</f>
        <v>0</v>
      </c>
      <c r="AM243" s="57">
        <f>IF(AL243=0,0,IF(D243&lt;(SUM(AJ243:AL243)+('LED Curve'!$D$14*(V243/$W$5)^3+'LED Curve'!$D$15*(V243/$W$5)^2+'LED Curve'!$D$16*(V243/$W$5)^1+'LED Curve'!$D$17)*$AC$5+((R$5-1)*Design!C$18)),0,         ('LED Curve'!$D$14*(V243/$W$5)^3+'LED Curve'!$D$15*(V243/$W$5)^2+'LED Curve'!$D$16*(V243/$W$5)^1+'LED Curve'!$D$17)*$AC$5))</f>
        <v>0</v>
      </c>
      <c r="AN243" s="57">
        <f>IF(AM243=0,0,IF(D243&lt;(SUM(AJ243:AM243)+ ('LED Curve'!$D$14*(V243/$W$6)^3+'LED Curve'!$D$15*(V243/$W$6)^2+'LED Curve'!$D$16*(V243/$W$6)^1+'LED Curve'!$D$17)*$AC$6+((R$5-1)*Design!C$18)),0,         ('LED Curve'!$D$14*(V243/$W$6)^3+'LED Curve'!$D$15*(V243/$W$6)^2+'LED Curve'!$D$16*(V243/$W$6)^1+'LED Curve'!$D$17)*$AC$6))</f>
        <v>0</v>
      </c>
      <c r="AO243" s="57">
        <f>IF(AN243=0,0,IF(D243&lt;(SUM(AJ243:AN243)+('LED Curve'!$D$14*(V243/$Z$2)^3+'LED Curve'!$D$15*(V243/$Z$2)^2+'LED Curve'!$D$16*(V243/$Z$2)^1+'LED Curve'!$D$17)*$AE$2+((R$5-1)*Design!C$18)),0,         ('LED Curve'!$D$14*(V243/$Z$2)^3+'LED Curve'!$D$15*(V243/$Z$2)^2+'LED Curve'!$D$16*(V243/$Z$2)^1+'LED Curve'!$D$17)*$AE$2))</f>
        <v>0</v>
      </c>
      <c r="AP243" s="57">
        <f>IF(AO243=0,0,IF(D243&lt;(SUM(AJ243:AO243)+('LED Curve'!$D$14*(V243/$Z$3)^3+'LED Curve'!$D$15*(V243/$Z$3)^2+'LED Curve'!$D$16*(V243/$Z$3)^1+'LED Curve'!$D$17)*$AE$3+((R$5-1)*Design!C$18)),0,         ('LED Curve'!$D$14*(V243/$Z$3)^3+'LED Curve'!$D$15*(V243/$Z$3)^2+'LED Curve'!$D$16*(V243/$Z$3)^1+'LED Curve'!$D$17)*$AE$3))</f>
        <v>0</v>
      </c>
      <c r="AQ243" s="57">
        <f>IF(AP243=0,0,IF(D243&lt;(SUM(AJ243:AP243)+('LED Curve'!$D$14*(V243/$Z$4)^3+'LED Curve'!$D$15*(V243/$Z$4)^2+'LED Curve'!$D$16*(V243/$Z$4)^1+'LED Curve'!$D$17)*$AE$4+((R$5-1)*Design!C$18)),0,         ('LED Curve'!$D$14*(V243/$Z$4)^3+'LED Curve'!$D$15*(V243/$Z$4)^2+'LED Curve'!$D$16*(V243/$Z$4)^1+'LED Curve'!$D$17)*$AE$4))</f>
        <v>0</v>
      </c>
      <c r="AR243" s="57">
        <f>IF(AQ243=0,0,IF(D243&lt;(SUM(AJ243:AQ243)+('LED Curve'!$D$14*(V243/$Z$5)^3+'LED Curve'!$D$15*(V243/$Z$5)^2+'LED Curve'!$D$16*(V243/$Z$5)^1+'LED Curve'!$D$17)*$AE$5+((R$5-1)*Design!C$18)),0,         ('LED Curve'!$D$14*(V243/$Z$5)^3+'LED Curve'!$D$15*(V243/$Z$5)^2+'LED Curve'!$D$16*(V243/$Z$5)^1+'LED Curve'!$D$17)*$AE$5))</f>
        <v>0</v>
      </c>
      <c r="AS243" s="57">
        <f>IF(AR243=0,0,IF(D243&lt;(SUM(AJ243:AR243)+('LED Curve'!$D$14*(V243/$Z$6)^3+'LED Curve'!$D$15*(V243/$Z$6)^2+'LED Curve'!$D$16*(V243/$Z$6)^1+'LED Curve'!$D$17)*$AE$6+((R$5-1)*Design!C$18)),0,         ('LED Curve'!$D$14*(V243/$Z$6)^3+'LED Curve'!$D$15*(V243/$Z$6)^2+'LED Curve'!$D$16*(V243/$Z$6)^1+'LED Curve'!$D$17)*$AE$6))</f>
        <v>0</v>
      </c>
      <c r="AU243" s="59">
        <f>IF(E243&lt;('LED Curve'!$D$14*(W243/$W$2)^3+'LED Curve'!$D$15*(W243/$W$2)^2+'LED Curve'!$D$16*(W243/$W$2)^1+'LED Curve'!$D$17)*$AC$2+((R$5-1)*Design!C$18),0,         ('LED Curve'!$D$14*(W243/$W$2)^3+'LED Curve'!$D$15*(W243/$W$2)^2+'LED Curve'!$D$16*(W243/$W$2)^1+'LED Curve'!$D$17)*$AC$2)</f>
        <v>23.04359838372897</v>
      </c>
      <c r="AV243" s="59">
        <f>IF(AU243=0,0,IF(E243&lt;AU243+('LED Curve'!$D$14*(W243/$W$3)^3+'LED Curve'!$D$15*(W243/$W$3)^2+'LED Curve'!$D$16*(W243/$W$3)^1+'LED Curve'!$D$17)*$AC$3+((R$5-2)*Design!C$18),0,         ('LED Curve'!$D$14*(W243/$W$3)^3+'LED Curve'!$D$15*(W243/$W$3)^2+'LED Curve'!$D$16*(W243/$W$3)^1+'LED Curve'!$D$17)*$AC$3))</f>
        <v>0</v>
      </c>
      <c r="AW243" s="59">
        <f>IF(AV243=0,0,IF(E243&lt;(SUM(AU243:AV243)+('LED Curve'!$D$14*(W243/$W$4)^3+'LED Curve'!$D$15*(W243/$W$4)^2+'LED Curve'!$D$16*(W243/$W$4)^1+'LED Curve'!$D$17)*$AC$4+((R$5-3)*Design!C$18)),0,         ('LED Curve'!$D$14*(W243/$W$4)^3+'LED Curve'!$D$15*(W243/$W$4)^2+'LED Curve'!$D$16*(W243/$W$4)^1+'LED Curve'!$D$17)*$AC$4))</f>
        <v>0</v>
      </c>
      <c r="AX243" s="59">
        <f>IF(AW243=0,0,IF(E243&lt;(SUM(AU243:AW243)+('LED Curve'!$D$14*(W243/$W$5)^3+'LED Curve'!$D$15*(W243/$W$5)^2+'LED Curve'!$D$16*(W243/$W$5)^1+'LED Curve'!$D$17)*$AC$5+((R$5-4)*Design!C$18)),0,         ('LED Curve'!$D$14*(W243/$W$5)^3+'LED Curve'!$D$15*(W243/$W$5)^2+'LED Curve'!$D$16*(W243/$W$5)^1+'LED Curve'!$D$17)*$AC$5))</f>
        <v>0</v>
      </c>
      <c r="AY243" s="59">
        <f>IF(AX243=0,0,IF(E243&lt;(SUM(AU243:AX243)+ ('LED Curve'!$D$14*(W243/$W$6)^3+'LED Curve'!$D$15*(W243/$W$6)^2+'LED Curve'!$D$16*(W243/$W$6)^1+'LED Curve'!$D$17)*$AC$6+((R$5-5)*Design!C$18)),0,         ('LED Curve'!$D$14*(W243/$W$6)^3+'LED Curve'!$D$15*(W243/$W$6)^2+'LED Curve'!$D$16*(W243/$W$6)^1+'LED Curve'!$D$17)*$AC$6))</f>
        <v>0</v>
      </c>
      <c r="AZ243" s="59">
        <f>IF(AY243=0,0,IF(E243&lt;(SUM(AU243:AY243)+('LED Curve'!$D$14*(W243/$Z$2)^3+'LED Curve'!$D$15*(W243/$Z$2)^2+'LED Curve'!$D$16*(W243/$Z$2)^1+'LED Curve'!$D$17)*$AE$2+((R$5-6)*Design!C$18)),0,         ('LED Curve'!$D$14*(W243/$Z$2)^3+'LED Curve'!$D$15*(W243/$Z$2)^2+'LED Curve'!$D$16*(W243/$Z$2)^1+'LED Curve'!$D$17)*$AE$2))</f>
        <v>0</v>
      </c>
      <c r="BA243" s="59">
        <f>IF(AZ243=0,0,IF(E243&lt;(SUM(AU243:AZ243)+('LED Curve'!$D$14*(W243/$Z$3)^3+'LED Curve'!$D$15*(W243/$Z$3)^2+'LED Curve'!$D$16*(W243/$Z$3)^1+'LED Curve'!$D$17)*$AE$3+((R$5-7)*Design!C$18)),0,         ('LED Curve'!$D$14*(W243/$Z$3)^3+'LED Curve'!$D$15*(W243/$Z$3)^2+'LED Curve'!$D$16*(W243/$Z$3)^1+'LED Curve'!$D$17)*$AE$3))</f>
        <v>0</v>
      </c>
      <c r="BB243" s="59">
        <f>IF(BA243=0,0,IF(E243&lt;(SUM(AU243:BA243)+('LED Curve'!$D$14*(W243/$Z$4)^3+'LED Curve'!$D$15*(W243/$Z$4)^2+'LED Curve'!$D$16*(W243/$Z$4)^1+'LED Curve'!$D$17)*$AE$4+((R$5-8)*Design!C$18)),0,         ('LED Curve'!$D$14*(W243/$Z$4)^3+'LED Curve'!$D$15*(W243/$Z$4)^2+'LED Curve'!$D$16*(W243/$Z$4)^1+'LED Curve'!$D$17)*$AE$4))</f>
        <v>0</v>
      </c>
      <c r="BC243" s="59">
        <f>IF(BB243=0,0,IF(E243&lt;(SUM(AU243:BB243)+('LED Curve'!$D$14*(W243/$Z$5)^3+'LED Curve'!$D$15*(W243/$Z$5)^2+'LED Curve'!$D$16*(W243/$Z$5)^1+'LED Curve'!$D$17)*$AE$5+((R$5-9)*Design!C$18)),0,         ('LED Curve'!$D$14*(W243/$Z$5)^3+'LED Curve'!$D$15*(W243/$Z$5)^2+'LED Curve'!$D$16*(W243/$Z$5)^1+'LED Curve'!$D$17)*$AE$5))</f>
        <v>0</v>
      </c>
      <c r="BD243" s="59">
        <f>IF(BC243=0,0,IF(E243&lt;(SUM(AU243:BC243)+('LED Curve'!$D$14*(W243/$Z$6)^3+'LED Curve'!$D$15*(W243/$Z$6)^2+'LED Curve'!$D$16*(W243/$Z$6)^1+'LED Curve'!$D$17)*$AE$6+((R$5-10)*Design!C$18)),0,         ('LED Curve'!$D$14*(W243/$Z$6)^3+'LED Curve'!$D$15*(W243/$Z$6)^2+'LED Curve'!$D$16*(W243/$Z$6)^1+'LED Curve'!$D$17)*$AE$6))</f>
        <v>0</v>
      </c>
      <c r="BE243">
        <f t="shared" si="382"/>
        <v>23.04359838372897</v>
      </c>
      <c r="BF243" s="64">
        <f t="shared" si="348"/>
        <v>77.54873390718015</v>
      </c>
      <c r="BG243" s="64">
        <f t="shared" si="349"/>
        <v>0</v>
      </c>
      <c r="BH243" s="64">
        <f t="shared" si="350"/>
        <v>0</v>
      </c>
      <c r="BI243" s="64">
        <f t="shared" si="351"/>
        <v>0</v>
      </c>
      <c r="BJ243" s="64">
        <f t="shared" si="352"/>
        <v>0</v>
      </c>
      <c r="BK243" s="64">
        <f t="shared" si="353"/>
        <v>0</v>
      </c>
      <c r="BL243" s="64">
        <f t="shared" si="354"/>
        <v>0</v>
      </c>
      <c r="BM243" s="64">
        <f t="shared" si="355"/>
        <v>0</v>
      </c>
      <c r="BN243" s="64">
        <f t="shared" si="356"/>
        <v>0</v>
      </c>
      <c r="BO243" s="64">
        <f t="shared" si="357"/>
        <v>0</v>
      </c>
      <c r="BQ243" s="67">
        <f t="shared" si="358"/>
        <v>64.667316281889768</v>
      </c>
      <c r="BR243" s="67">
        <f t="shared" si="359"/>
        <v>0</v>
      </c>
      <c r="BS243" s="67">
        <f t="shared" si="360"/>
        <v>0</v>
      </c>
      <c r="BT243" s="67">
        <f t="shared" si="361"/>
        <v>0</v>
      </c>
      <c r="BU243" s="67">
        <f t="shared" si="362"/>
        <v>0</v>
      </c>
      <c r="BV243" s="67">
        <f t="shared" si="363"/>
        <v>0</v>
      </c>
      <c r="BW243" s="67">
        <f t="shared" si="364"/>
        <v>0</v>
      </c>
      <c r="BX243" s="67">
        <f t="shared" si="365"/>
        <v>0</v>
      </c>
      <c r="BY243" s="67">
        <f t="shared" si="366"/>
        <v>0</v>
      </c>
      <c r="BZ243" s="67">
        <f t="shared" si="367"/>
        <v>0</v>
      </c>
      <c r="CB243" s="70">
        <f t="shared" si="368"/>
        <v>52.513390395254568</v>
      </c>
      <c r="CC243" s="70">
        <f t="shared" si="369"/>
        <v>0</v>
      </c>
      <c r="CD243" s="70">
        <f t="shared" si="370"/>
        <v>0</v>
      </c>
      <c r="CE243" s="70">
        <f t="shared" si="371"/>
        <v>0</v>
      </c>
      <c r="CF243" s="70">
        <f t="shared" si="372"/>
        <v>0</v>
      </c>
      <c r="CG243" s="70">
        <f t="shared" si="373"/>
        <v>0</v>
      </c>
      <c r="CH243" s="70">
        <f t="shared" si="374"/>
        <v>0</v>
      </c>
      <c r="CI243" s="70">
        <f t="shared" si="375"/>
        <v>0</v>
      </c>
      <c r="CJ243" s="70">
        <f t="shared" si="376"/>
        <v>0</v>
      </c>
      <c r="CK243" s="70">
        <f t="shared" si="377"/>
        <v>0</v>
      </c>
      <c r="CL243">
        <f t="shared" si="383"/>
        <v>52.513390395254568</v>
      </c>
      <c r="CM243" s="64">
        <f t="shared" si="384"/>
        <v>77.54873390718015</v>
      </c>
      <c r="CN243" s="64">
        <f t="shared" si="385"/>
        <v>0</v>
      </c>
      <c r="CO243" s="64">
        <f t="shared" si="386"/>
        <v>0</v>
      </c>
      <c r="CP243" s="64">
        <f t="shared" si="387"/>
        <v>0</v>
      </c>
      <c r="CQ243" s="64">
        <f t="shared" si="388"/>
        <v>0</v>
      </c>
      <c r="CR243" s="64">
        <f t="shared" si="389"/>
        <v>0</v>
      </c>
      <c r="CS243" s="64">
        <f t="shared" si="390"/>
        <v>0</v>
      </c>
      <c r="CT243" s="64">
        <f t="shared" si="391"/>
        <v>0</v>
      </c>
      <c r="CU243" s="64">
        <f t="shared" si="392"/>
        <v>0</v>
      </c>
      <c r="CV243" s="64">
        <f t="shared" si="393"/>
        <v>0</v>
      </c>
      <c r="CX243" s="103">
        <f t="shared" si="394"/>
        <v>64.667316281889768</v>
      </c>
      <c r="CY243" s="103">
        <f t="shared" si="395"/>
        <v>0</v>
      </c>
      <c r="CZ243" s="103">
        <f t="shared" si="396"/>
        <v>0</v>
      </c>
      <c r="DA243" s="103">
        <f t="shared" si="397"/>
        <v>0</v>
      </c>
      <c r="DB243" s="103">
        <f t="shared" si="398"/>
        <v>0</v>
      </c>
      <c r="DC243" s="103">
        <f t="shared" si="399"/>
        <v>0</v>
      </c>
      <c r="DD243" s="103">
        <f t="shared" si="400"/>
        <v>0</v>
      </c>
      <c r="DE243" s="103">
        <f t="shared" si="401"/>
        <v>0</v>
      </c>
      <c r="DF243" s="103">
        <f t="shared" si="402"/>
        <v>0</v>
      </c>
      <c r="DG243" s="103">
        <f t="shared" si="403"/>
        <v>0</v>
      </c>
      <c r="DI243" s="70">
        <f t="shared" si="404"/>
        <v>52.513390395254568</v>
      </c>
      <c r="DJ243" s="70">
        <f t="shared" si="405"/>
        <v>0</v>
      </c>
      <c r="DK243" s="70">
        <f t="shared" si="406"/>
        <v>0</v>
      </c>
      <c r="DL243" s="70">
        <f t="shared" si="407"/>
        <v>0</v>
      </c>
      <c r="DM243" s="70">
        <f t="shared" si="408"/>
        <v>0</v>
      </c>
      <c r="DN243" s="70">
        <f t="shared" si="409"/>
        <v>0</v>
      </c>
      <c r="DO243" s="70">
        <f t="shared" si="410"/>
        <v>0</v>
      </c>
      <c r="DP243" s="70">
        <f t="shared" si="411"/>
        <v>0</v>
      </c>
      <c r="DQ243" s="70">
        <f t="shared" si="412"/>
        <v>0</v>
      </c>
      <c r="DR243" s="70">
        <f t="shared" si="413"/>
        <v>0</v>
      </c>
      <c r="DT243">
        <f t="shared" si="414"/>
        <v>3.3296827660277852</v>
      </c>
      <c r="DU243">
        <f t="shared" si="415"/>
        <v>3.0951680927367566</v>
      </c>
      <c r="DV243">
        <f t="shared" si="416"/>
        <v>2.7721418444870332</v>
      </c>
      <c r="DX243">
        <f t="shared" si="417"/>
        <v>1.935419505658406</v>
      </c>
      <c r="DY243">
        <f t="shared" si="418"/>
        <v>1.9398500402139331</v>
      </c>
      <c r="DZ243">
        <f t="shared" si="419"/>
        <v>1.9478071281063616</v>
      </c>
      <c r="EB243">
        <f t="shared" si="420"/>
        <v>1.8373140752273756</v>
      </c>
      <c r="EC243">
        <f t="shared" si="421"/>
        <v>0</v>
      </c>
      <c r="ED243">
        <f t="shared" si="422"/>
        <v>0</v>
      </c>
      <c r="EE243">
        <f t="shared" si="423"/>
        <v>0</v>
      </c>
      <c r="EF243">
        <f t="shared" si="424"/>
        <v>0</v>
      </c>
      <c r="EG243">
        <f t="shared" si="425"/>
        <v>0</v>
      </c>
      <c r="EH243">
        <f t="shared" si="426"/>
        <v>0</v>
      </c>
      <c r="EI243">
        <f t="shared" si="427"/>
        <v>0</v>
      </c>
      <c r="EJ243">
        <f t="shared" si="428"/>
        <v>0</v>
      </c>
      <c r="EK243">
        <f t="shared" si="429"/>
        <v>0</v>
      </c>
      <c r="EM243">
        <f t="shared" si="430"/>
        <v>1.5104197711601148</v>
      </c>
      <c r="EN243">
        <f t="shared" si="431"/>
        <v>0</v>
      </c>
      <c r="EO243">
        <f t="shared" si="432"/>
        <v>0</v>
      </c>
      <c r="EP243">
        <f t="shared" si="433"/>
        <v>0</v>
      </c>
      <c r="EQ243">
        <f t="shared" si="434"/>
        <v>0</v>
      </c>
      <c r="ER243">
        <f t="shared" si="435"/>
        <v>0</v>
      </c>
      <c r="ES243">
        <f t="shared" si="436"/>
        <v>0</v>
      </c>
      <c r="ET243">
        <f t="shared" si="437"/>
        <v>0</v>
      </c>
      <c r="EU243">
        <f t="shared" si="438"/>
        <v>0</v>
      </c>
      <c r="EV243">
        <f t="shared" si="439"/>
        <v>0</v>
      </c>
      <c r="EX243">
        <f t="shared" si="440"/>
        <v>1.2100974780362166</v>
      </c>
      <c r="EY243">
        <f t="shared" si="441"/>
        <v>0</v>
      </c>
      <c r="EZ243">
        <f t="shared" si="442"/>
        <v>0</v>
      </c>
      <c r="FA243">
        <f t="shared" si="443"/>
        <v>0</v>
      </c>
      <c r="FB243">
        <f t="shared" si="444"/>
        <v>0</v>
      </c>
      <c r="FC243">
        <f t="shared" si="445"/>
        <v>0</v>
      </c>
      <c r="FD243">
        <f t="shared" si="446"/>
        <v>0</v>
      </c>
      <c r="FE243">
        <f t="shared" si="447"/>
        <v>0</v>
      </c>
      <c r="FF243">
        <f t="shared" si="448"/>
        <v>0</v>
      </c>
      <c r="FG243">
        <f t="shared" si="449"/>
        <v>0</v>
      </c>
      <c r="FJ243">
        <f>IF($W$2=0,0,IF(BF243&lt;=0,0,('LED Curve'!$D$19*(BF243/$W$2)^3+'LED Curve'!$D$20*(BF243/$W$2)^2+'LED Curve'!$D$21*(BF243/$W$2)^1+'LED Curve'!$D$22)*$AC$2*$W$2))</f>
        <v>317.14528347738633</v>
      </c>
      <c r="FK243">
        <f>IF($W$3=0,0,IF(BG243&lt;=0,0,('LED Curve'!$D$19*(BG243/$W$3)^3+'LED Curve'!$D$20*(BG243/$W$3)^2+'LED Curve'!$D$21*(BG243/$W$3)^1+'LED Curve'!$D$22)*$AC$3*$W$3))</f>
        <v>0</v>
      </c>
      <c r="FL243">
        <f>IF($W$4=0,0,IF(BH243&lt;=0,0,('LED Curve'!$D$19*(BH243/$W$4)^3+'LED Curve'!$D$20*(BH243/$W$4)^2+'LED Curve'!$D$21*(BH243/$W$4)^1+'LED Curve'!$D$22)*$AC$4*$W$4))</f>
        <v>0</v>
      </c>
      <c r="FM243">
        <f>IF($W$5=0,0,IF(BI243&lt;=0,0,('LED Curve'!$D$19*(BI243/$W$5)^3+'LED Curve'!$D$20*(BI243/$W$5)^2+'LED Curve'!$D$21*(BI243/$W$5)^1+'LED Curve'!$D$22)*$AC$5*$W$5))</f>
        <v>0</v>
      </c>
      <c r="FN243">
        <f>IF($W$6=0,0,IF(BJ243&lt;=0,0,('LED Curve'!$D$19*(BJ243/$W$6)^3+'LED Curve'!$D$20*(BJ243/$W$6)^2+'LED Curve'!$D$21*(BJ243/$W$6)^1+'LED Curve'!$D$22)*$AC$6*$W$6))</f>
        <v>0</v>
      </c>
      <c r="FO243">
        <f>IF($Z$2=0,0,IF(BK243&lt;=0,0,('LED Curve'!$D$19*(BK243/$Z$2)^3+'LED Curve'!$D$20*(BK243/$Z$2)^2+'LED Curve'!$D$21*(BK243/$Z$2)^1+'LED Curve'!$D$22)*$AE$2*$Z$2))</f>
        <v>0</v>
      </c>
      <c r="FP243">
        <f>IF($Z$3=0,0,IF(BL243&lt;=0,0,('LED Curve'!$D$19*(BL243/$Z$3)^3+'LED Curve'!$D$20*(BL243/$Z$3)^2+'LED Curve'!$D$21*(BL243/$Z$3)^1+'LED Curve'!$D$22)*$AE$3*$Z$3))</f>
        <v>0</v>
      </c>
      <c r="FQ243">
        <f>IF($Z$4=0,0,IF(BM243&lt;=0,0,('LED Curve'!$D$19*(BM243/$Z$4)^3+'LED Curve'!$D$20*(BM243/$Z$4)^2+'LED Curve'!$D$21*(BM243/$Z$4)^1+'LED Curve'!$D$22)*$AE$4*$Z$4))</f>
        <v>0</v>
      </c>
      <c r="FR243">
        <f>IF($Z$5=0,0,IF(BN243&lt;=0,0,('LED Curve'!$D$19*(BN243/$Z$5)^3+'LED Curve'!$D$20*(BN243/$Z$5)^2+'LED Curve'!$D$21*(BN243/$Z$5)^1+'LED Curve'!$D$22)*$AE$5*$Z$5))</f>
        <v>0</v>
      </c>
      <c r="FS243">
        <f>IF($Z$6=0,0,IF(BO243&lt;=0,0,('LED Curve'!$D$19*(BO243/$Z$6)^3+'LED Curve'!$D$20*(BO243/$Z$6)^2+'LED Curve'!$D$21*(BO243/$Z$6)^1+'LED Curve'!$D$22)*$AE$6*$Z$6))</f>
        <v>0</v>
      </c>
      <c r="FU243">
        <f>IF($W$2=0,0,IF(BQ243&lt;=0,0,('LED Curve'!$D$19*(BQ243/$W$2)^3+'LED Curve'!$D$20*(BQ243/$W$2)^2+'LED Curve'!$D$21*(BQ243/$W$2)^1+'LED Curve'!$D$22)*$AC$2*$W$2))</f>
        <v>266.67954098266949</v>
      </c>
      <c r="FV243">
        <f>IF($W$3=0,0,IF(BR243&lt;=0,0,('LED Curve'!$D$19*(BR243/$W$3)^3+'LED Curve'!$D$20*(BR243/$W$3)^2+'LED Curve'!$D$21*(BR243/$W$3)^1+'LED Curve'!$D$22)*$AC$3*$W$3))</f>
        <v>0</v>
      </c>
      <c r="FW243">
        <f>IF($W$4=0,0,IF(BS243&lt;=0,0,('LED Curve'!$D$19*(BS243/$W$4)^3+'LED Curve'!$D$20*(BS243/$W$4)^2+'LED Curve'!$D$21*(BS243/$W$4)^1+'LED Curve'!$D$22)*$AC$4*$W$4))</f>
        <v>0</v>
      </c>
      <c r="FX243">
        <f>IF($W$5=0,0,IF(BT243&lt;=0,0,('LED Curve'!$D$19*(BT243/$W$5)^3+'LED Curve'!$D$20*(BT243/$W$5)^2+'LED Curve'!$D$21*(BT243/$W$5)^1+'LED Curve'!$D$22)*$AC$5*$W$5))</f>
        <v>0</v>
      </c>
      <c r="FY243">
        <f>IF($W$6=0,0,IF(BU243&lt;=0,0,('LED Curve'!$D$19*(BU243/$W$6)^3+'LED Curve'!$D$20*(BU243/$W$6)^2+'LED Curve'!$D$21*(BU243/$W$6)^1+'LED Curve'!$D$22)*$AC$6*$W$6))</f>
        <v>0</v>
      </c>
      <c r="FZ243">
        <f>IF($Z$2=0,0,IF(BV243&lt;=0,0,('LED Curve'!$D$19*(BV243/$Z$2)^3+'LED Curve'!$D$20*(BV243/$Z$2)^2+'LED Curve'!$D$21*(BV243/$Z$2)^1+'LED Curve'!$D$22)*$AE$2*$Z$2))</f>
        <v>0</v>
      </c>
      <c r="GA243">
        <f>IF($Z$3=0,0,IF(BW243&lt;=0,0,('LED Curve'!$D$19*(BW243/$Z$3)^3+'LED Curve'!$D$20*(BW243/$Z$3)^2+'LED Curve'!$D$21*(BW243/$Z$3)^1+'LED Curve'!$D$22)*$AE$3*$Z$3))</f>
        <v>0</v>
      </c>
      <c r="GB243">
        <f>IF($Z$4=0,0,IF(BX243&lt;=0,0,('LED Curve'!$D$19*(BX243/$Z$4)^3+'LED Curve'!$D$20*(BX243/$Z$4)^2+'LED Curve'!$D$21*(BX243/$Z$4)^1+'LED Curve'!$D$22)*$AE$4*$Z$4))</f>
        <v>0</v>
      </c>
      <c r="GC243">
        <f>IF($Z$5=0,0,IF(BY243&lt;=0,0,('LED Curve'!$D$19*(BY243/$Z$5)^3+'LED Curve'!$D$20*(BY243/$Z$5)^2+'LED Curve'!$D$21*(BY243/$Z$5)^1+'LED Curve'!$D$22)*$AE$5*$Z$5))</f>
        <v>0</v>
      </c>
      <c r="GD243">
        <f>IF($Z$6=0,0,IF(BZ243&lt;=0,0,('LED Curve'!$D$19*(BZ243/$Z$6)^3+'LED Curve'!$D$20*(BZ243/$Z$6)^2+'LED Curve'!$D$21*(BZ243/$Z$6)^1+'LED Curve'!$D$22)*$AE$6*$Z$6))</f>
        <v>0</v>
      </c>
      <c r="GF243">
        <f>IF($W$2=0,0,IF(CB243&lt;=0,0,('LED Curve'!$D$19*(CB243/$W$2)^3+'LED Curve'!$D$20*(CB243/$W$2)^2+'LED Curve'!$D$21*(CB243/$W$2)^1+'LED Curve'!$D$22)*$AC$2*$W$2))</f>
        <v>218.05782180581883</v>
      </c>
      <c r="GG243">
        <f>IF($W$3=0,0,IF(CC243&lt;=0,0,('LED Curve'!$D$19*(CC243/$W$3)^3+'LED Curve'!$D$20*(CC243/$W$3)^2+'LED Curve'!$D$21*(CC243/$W$3)^1+'LED Curve'!$D$22)*$AC$3*$W$3))</f>
        <v>0</v>
      </c>
      <c r="GH243">
        <f>IF($W$4=0,0,IF(CD243&lt;=0,0,('LED Curve'!$D$19*(CD243/$W$4)^3+'LED Curve'!$D$20*(CD243/$W$4)^2+'LED Curve'!$D$21*(CD243/$W$4)^1+'LED Curve'!$D$22)*$AC$4*$W$4))</f>
        <v>0</v>
      </c>
      <c r="GI243">
        <f>IF($W$5=0,0,IF(CE243&lt;=0,0,('LED Curve'!$D$19*(CE243/$W$5)^3+'LED Curve'!$D$20*(CE243/$W$5)^2+'LED Curve'!$D$21*(CE243/$W$5)^1+'LED Curve'!$D$22)*$AC$5*$W$5))</f>
        <v>0</v>
      </c>
      <c r="GJ243">
        <f>IF($W$6=0,0,IF(CF243&lt;=0,0,('LED Curve'!$D$19*(CF243/$W$6)^3+'LED Curve'!$D$20*(CF243/$W$6)^2+'LED Curve'!$D$21*(CF243/$W$6)^1+'LED Curve'!$D$22)*$AC$6*$W$6))</f>
        <v>0</v>
      </c>
      <c r="GK243">
        <f>IF($Z$2=0,0,IF(CG243&lt;=0,0,('LED Curve'!$D$19*(CG243/$Z$2)^3+'LED Curve'!$D$20*(CG243/$Z$2)^2+'LED Curve'!$D$21*(CG243/$Z$2)^1+'LED Curve'!$D$22)*$AE$2*$Z$2))</f>
        <v>0</v>
      </c>
      <c r="GL243">
        <f>IF($Z$3=0,0,IF(CH243&lt;=0,0,('LED Curve'!$D$19*(CH243/$Z$3)^3+'LED Curve'!$D$20*(CH243/$Z$3)^2+'LED Curve'!$D$21*(CH243/$Z$3)^1+'LED Curve'!$D$22)*$AE$3*$Z$3))</f>
        <v>0</v>
      </c>
      <c r="GM243">
        <f>IF($Z$4=0,0,IF(CI243&lt;=0,0,('LED Curve'!$D$19*(CI243/$Z$4)^3+'LED Curve'!$D$20*(CI243/$Z$4)^2+'LED Curve'!$D$21*(CI243/$Z$4)^1+'LED Curve'!$D$22)*$AE$4*$Z$4))</f>
        <v>0</v>
      </c>
      <c r="GN243">
        <f>IF($Z$5=0,0,IF(CJ243&lt;=0,0,('LED Curve'!$D$19*(CJ243/$Z$5)^3+'LED Curve'!$D$20*(CJ243/$Z$5)^2+'LED Curve'!$D$21*(CJ243/$Z$5)^1+'LED Curve'!$D$22)*$AE$5*$Z$5))</f>
        <v>0</v>
      </c>
      <c r="GO243">
        <f>IF($Z$6=0,0,IF(CK243&lt;=0,0,('LED Curve'!$D$19*(CK243/$Z$6)^3+'LED Curve'!$D$20*(CK243/$Z$6)^2+'LED Curve'!$D$21*(CK243/$Z$6)^1+'LED Curve'!$D$22)*$AE$6*$Z$6))</f>
        <v>0</v>
      </c>
      <c r="GQ243">
        <f t="shared" si="450"/>
        <v>317.14528347738633</v>
      </c>
      <c r="GR243">
        <f t="shared" si="378"/>
        <v>0</v>
      </c>
      <c r="GS243">
        <f t="shared" si="451"/>
        <v>266.67954098266949</v>
      </c>
      <c r="GT243">
        <f t="shared" si="379"/>
        <v>0</v>
      </c>
      <c r="GU243">
        <f t="shared" si="452"/>
        <v>218.05782180581883</v>
      </c>
      <c r="GV243">
        <f t="shared" si="380"/>
        <v>0</v>
      </c>
    </row>
    <row r="244" spans="1:204" ht="16.899999999999999">
      <c r="A244">
        <v>233</v>
      </c>
      <c r="B244">
        <f t="shared" si="341"/>
        <v>7.5846354166666666E-3</v>
      </c>
      <c r="C244" s="50">
        <f t="shared" si="342"/>
        <v>41.139722788558728</v>
      </c>
      <c r="D244" s="50">
        <f t="shared" si="343"/>
        <v>45.866358653954144</v>
      </c>
      <c r="E244" s="50">
        <f t="shared" si="344"/>
        <v>50.592994519349553</v>
      </c>
      <c r="G244" s="52">
        <f t="shared" si="345"/>
        <v>0.65301147283426553</v>
      </c>
      <c r="H244" s="52">
        <f t="shared" si="346"/>
        <v>0.72803743895165307</v>
      </c>
      <c r="I244" s="52">
        <f t="shared" si="347"/>
        <v>0.8030634050690405</v>
      </c>
      <c r="J244" s="52">
        <f>IF(C244&lt;Calculation!D$19,0,G244)</f>
        <v>0.65301147283426553</v>
      </c>
      <c r="K244" s="52">
        <f>IF(D244&lt;Calculation!D$19,0,H244)</f>
        <v>0.72803743895165307</v>
      </c>
      <c r="L244" s="52">
        <f>IF(E244&lt;Calculation!D$19,0,I244)</f>
        <v>0.8030634050690405</v>
      </c>
      <c r="M244" s="52">
        <f>IF(IF(C244&lt;Calculation!D$19,0,C244*(R$3/(R$2+R$3)))&gt;0,$H$2*SIN(2*PI()*$E$2*B244)+$H$5,0)</f>
        <v>0.66941596732563824</v>
      </c>
      <c r="N244" s="52">
        <f>IF(IF(D244&lt;Calculation!D$19,0,D244*(R$3/(R$2+R$3)))&gt;0,$J$2*SIN(2*PI()*$E$2*B244)+$J$5,0)</f>
        <v>0.55031402671591545</v>
      </c>
      <c r="O244" s="52">
        <f>IF(IF(E244&lt;Calculation!D$19,0,E244*(R$3/(R$2+R$3)))&gt;0,$L$2*SIN(2*PI()*$E$2*B244)+$L$5,0)</f>
        <v>0.43775951175408956</v>
      </c>
      <c r="Q244" s="55">
        <f>(M244/Design!C$43)*10^3</f>
        <v>74.379551925070913</v>
      </c>
      <c r="R244" s="55">
        <f>(N244/Design!C$43)*10^3</f>
        <v>61.146002968435049</v>
      </c>
      <c r="S244" s="55">
        <f>(O244/Design!C$43)*10^3</f>
        <v>48.639945750454395</v>
      </c>
      <c r="U244" s="55">
        <f>(($H$2*SIN(2*PI()*$E$2*B244)+$H$5)/Design!C$43)*10^3</f>
        <v>74.379551925070913</v>
      </c>
      <c r="V244" s="55">
        <f>(($J$2*SIN(2*PI()*$E$2*B244)+$J$5)/Design!C$43)*10^3</f>
        <v>61.146002968435049</v>
      </c>
      <c r="W244" s="55">
        <f>(($L$2*SIN(2*PI()*$E$2*B244)+$L$5)/Design!C$43)*10^3</f>
        <v>48.639945750454395</v>
      </c>
      <c r="Y244" s="99">
        <f>IF(C244&lt;('LED Curve'!$D$14*(U244/$W$2)^3+'LED Curve'!$D$15*(U244/$W$2)^2+'LED Curve'!$D$16*(U244/$W$2)^1+'LED Curve'!$D$17)*$AC$2+((R$5-1)*Design!C$18),0,         ('LED Curve'!$D$14*(U244/$W$2)^3+'LED Curve'!$D$15*(U244/$W$2)^2+'LED Curve'!$D$16*(U244/$W$2)^1+'LED Curve'!$D$17)*$AC$2)</f>
        <v>23.609630241784455</v>
      </c>
      <c r="Z244" s="99">
        <f>IF(Y244=0,0,IF(C244&lt;Y244+('LED Curve'!$D$14*(U244/$W$3)^3+'LED Curve'!$D$15*(U244/$W$3)^2+'LED Curve'!$D$16*(U244/$W$3)^1+'LED Curve'!$D$17)*$AC$3+((R$5-2)*Design!C$18),0,         ('LED Curve'!$D$14*(U244/$W$3)^3+'LED Curve'!$D$15*(U244/$W$3)^2+'LED Curve'!$D$16*(U244/$W$3)^1+'LED Curve'!$D$17)*$AC$3))</f>
        <v>0</v>
      </c>
      <c r="AA244" s="99">
        <f>IF(Z244=0,0,IF(C244&lt;(SUM(Y244:Z244)+('LED Curve'!$D$14*(U244/$W$4)^3+'LED Curve'!$D$15*(U244/$W$4)^2+'LED Curve'!$D$16*(U244/$W$4)^1+'LED Curve'!$D$17)*$AC$4+((R$5-3)*Design!C$18)),0,         ('LED Curve'!$D$14*(U244/$W$4)^3+'LED Curve'!$D$15*(U244/$W$4)^2+'LED Curve'!$D$16*(U244/$W$4)^1+'LED Curve'!$D$17)*$AC$4))</f>
        <v>0</v>
      </c>
      <c r="AB244" s="99">
        <f>IF(AA244=0,0,IF(C244&lt;(SUM(Y244:AA244)+('LED Curve'!$D$14*(U244/$W$5)^3+'LED Curve'!$D$15*(U244/$W$5)^2+'LED Curve'!$D$16*(U244/$W$5)^1+'LED Curve'!$D$17)*$AC$5+((R$5-4)*Design!C$18)),0,         ('LED Curve'!$D$14*(U244/$W$5)^3+'LED Curve'!$D$15*(U244/$W$5)^2+'LED Curve'!$D$16*(U244/$W$5)^1+'LED Curve'!$D$17)*$AC$5))</f>
        <v>0</v>
      </c>
      <c r="AC244" s="99">
        <f>IF(AB244=0,0,IF(C244&lt;(SUM(Y244:AB244)+ ('LED Curve'!$D$14*(U244/$W$6)^3+'LED Curve'!$D$15*(U244/$W$6)^2+'LED Curve'!$D$16*(U244/$W$6)^1+'LED Curve'!$D$17)*$AC$6+((R$5-5)*Design!C$18)),0,         ('LED Curve'!$D$14*(U244/$W$6)^3+'LED Curve'!$D$15*(U244/$W$6)^2+'LED Curve'!$D$16*(U244/$W$6)^1+'LED Curve'!$D$17)*$AC$6))</f>
        <v>0</v>
      </c>
      <c r="AD244" s="99">
        <f>IF(AC244=0,0,IF(C244&lt;(SUM(Y244:AC244)+('LED Curve'!$D$14*(U244/$Z$2)^3+'LED Curve'!$D$15*(U244/$Z$2)^2+'LED Curve'!$D$16*(U244/$Z$2)^1+'LED Curve'!$D$17)*$AE$2+((R$5-6)*Design!C$18)),0,         ('LED Curve'!$D$14*(U244/$Z$2)^3+'LED Curve'!$D$15*(U244/$Z$2)^2+'LED Curve'!$D$16*(U244/$Z$2)^1+'LED Curve'!$D$17)*$AE$2))</f>
        <v>0</v>
      </c>
      <c r="AE244" s="99">
        <f>IF(AD244=0,0,IF(C244&lt;(SUM(Y244:AD244)+('LED Curve'!$D$14*(U244/$Z$3)^3+'LED Curve'!$D$15*(U244/$Z$3)^2+'LED Curve'!$D$16*(U244/$Z$3)^1+'LED Curve'!$D$17)*$AE$3+((R$5-7)*Design!C$18)),0,         ('LED Curve'!$D$14*(U244/$Z$3)^3+'LED Curve'!$D$15*(U244/$Z$3)^2+'LED Curve'!$D$16*(U244/$Z$3)^1+'LED Curve'!$D$17)*$AE$3))</f>
        <v>0</v>
      </c>
      <c r="AF244" s="99">
        <f>IF(AE244=0,0,IF(C244&lt;(SUM(Y244:AE244)+('LED Curve'!$D$14*(U244/$Z$4)^3+'LED Curve'!$D$15*(U244/$Z$4)^2+'LED Curve'!$D$16*(U244/$Z$4)^1+'LED Curve'!$D$17)*$AE$4+((R$5-8)*Design!C$18)),0,         ('LED Curve'!$D$14*(U244/$Z$4)^3+'LED Curve'!$D$15*(U244/$Z$4)^2+'LED Curve'!$D$16*(U244/$Z$4)^1+'LED Curve'!$D$17)*$AE$4))</f>
        <v>0</v>
      </c>
      <c r="AG244" s="99">
        <f>IF(AF244=0,0,IF(C244&lt;(SUM(Y244:AF244)+('LED Curve'!$D$14*(U244/$Z$5)^3+'LED Curve'!$D$15*(U244/$Z$5)^2+'LED Curve'!$D$16*(U244/$Z$5)^1+'LED Curve'!$D$17)*$AE$5+((R$5-9)*Design!C$18)),0,         ('LED Curve'!$D$14*(U244/$Z$5)^3+'LED Curve'!$D$15*(U244/$Z$5)^2+'LED Curve'!$D$16*(U244/$Z$5)^1+'LED Curve'!$D$17)*$AE$5))</f>
        <v>0</v>
      </c>
      <c r="AH244" s="99">
        <f>IF(AG244=0,0,IF(C244&lt;(SUM(Y244:AG244)+('LED Curve'!$D$14*(U244/$Z$6)^3+'LED Curve'!$D$15*(U244/$Z$6)^2+'LED Curve'!$D$16*(U244/$Z$6)^1+'LED Curve'!$D$17)*$AE$6+((R$5-10)*Design!C$18)),0,         ('LED Curve'!$D$14*(U244/$Z$6)^3+'LED Curve'!$D$15*(U244/$Z$6)^2+'LED Curve'!$D$16*(U244/$Z$6)^1+'LED Curve'!$D$17)*$AE$6))</f>
        <v>0</v>
      </c>
      <c r="AI244">
        <f t="shared" si="381"/>
        <v>23.609630241784455</v>
      </c>
      <c r="AJ244" s="57">
        <f>IF(D244&lt;('LED Curve'!$D$14*(V244/$W$2)^3+'LED Curve'!$D$15*(V244/$W$2)^2+'LED Curve'!$D$16*(V244/$W$2)^1+'LED Curve'!$D$17)*$AC$2+((R$5-1)*Design!C$18),0,         ('LED Curve'!$D$14*(V244/$W$2)^3+'LED Curve'!$D$15*(V244/$W$2)^2+'LED Curve'!$D$16*(V244/$W$2)^1+'LED Curve'!$D$17)*$AC$2)</f>
        <v>23.265563044507573</v>
      </c>
      <c r="AK244" s="57">
        <f>IF(AJ244=0,0,IF(D244&lt;AJ244+('LED Curve'!$D$14*(V244/$W$3)^3+'LED Curve'!$D$15*(V244/$W$3)^2+'LED Curve'!$D$16*(V244/$W$3)^1+'LED Curve'!$D$17)*$AC$3+((R$5-1)*Design!C$18),0,         ('LED Curve'!$D$14*(V244/$W$3)^3+'LED Curve'!$D$15*(V244/$W$3)^2+'LED Curve'!$D$16*(V244/$W$3)^1+'LED Curve'!$D$17)*$AC$3))</f>
        <v>0</v>
      </c>
      <c r="AL244" s="57">
        <f>IF(AK244=0,0,IF(D244&lt;(SUM(AJ244:AK244)+('LED Curve'!$D$14*(V244/$W$4)^3+'LED Curve'!$D$15*(V244/$W$4)^2+'LED Curve'!$D$16*(V244/$W$4)^1+'LED Curve'!$D$17)*$AC$4+((R$5-1)*Design!C$18)),0,         ('LED Curve'!$D$14*(V244/$W$4)^3+'LED Curve'!$D$15*(V244/$W$4)^2+'LED Curve'!$D$16*(V244/$W$4)^1+'LED Curve'!$D$17)*$AC$4))</f>
        <v>0</v>
      </c>
      <c r="AM244" s="57">
        <f>IF(AL244=0,0,IF(D244&lt;(SUM(AJ244:AL244)+('LED Curve'!$D$14*(V244/$W$5)^3+'LED Curve'!$D$15*(V244/$W$5)^2+'LED Curve'!$D$16*(V244/$W$5)^1+'LED Curve'!$D$17)*$AC$5+((R$5-1)*Design!C$18)),0,         ('LED Curve'!$D$14*(V244/$W$5)^3+'LED Curve'!$D$15*(V244/$W$5)^2+'LED Curve'!$D$16*(V244/$W$5)^1+'LED Curve'!$D$17)*$AC$5))</f>
        <v>0</v>
      </c>
      <c r="AN244" s="57">
        <f>IF(AM244=0,0,IF(D244&lt;(SUM(AJ244:AM244)+ ('LED Curve'!$D$14*(V244/$W$6)^3+'LED Curve'!$D$15*(V244/$W$6)^2+'LED Curve'!$D$16*(V244/$W$6)^1+'LED Curve'!$D$17)*$AC$6+((R$5-1)*Design!C$18)),0,         ('LED Curve'!$D$14*(V244/$W$6)^3+'LED Curve'!$D$15*(V244/$W$6)^2+'LED Curve'!$D$16*(V244/$W$6)^1+'LED Curve'!$D$17)*$AC$6))</f>
        <v>0</v>
      </c>
      <c r="AO244" s="57">
        <f>IF(AN244=0,0,IF(D244&lt;(SUM(AJ244:AN244)+('LED Curve'!$D$14*(V244/$Z$2)^3+'LED Curve'!$D$15*(V244/$Z$2)^2+'LED Curve'!$D$16*(V244/$Z$2)^1+'LED Curve'!$D$17)*$AE$2+((R$5-1)*Design!C$18)),0,         ('LED Curve'!$D$14*(V244/$Z$2)^3+'LED Curve'!$D$15*(V244/$Z$2)^2+'LED Curve'!$D$16*(V244/$Z$2)^1+'LED Curve'!$D$17)*$AE$2))</f>
        <v>0</v>
      </c>
      <c r="AP244" s="57">
        <f>IF(AO244=0,0,IF(D244&lt;(SUM(AJ244:AO244)+('LED Curve'!$D$14*(V244/$Z$3)^3+'LED Curve'!$D$15*(V244/$Z$3)^2+'LED Curve'!$D$16*(V244/$Z$3)^1+'LED Curve'!$D$17)*$AE$3+((R$5-1)*Design!C$18)),0,         ('LED Curve'!$D$14*(V244/$Z$3)^3+'LED Curve'!$D$15*(V244/$Z$3)^2+'LED Curve'!$D$16*(V244/$Z$3)^1+'LED Curve'!$D$17)*$AE$3))</f>
        <v>0</v>
      </c>
      <c r="AQ244" s="57">
        <f>IF(AP244=0,0,IF(D244&lt;(SUM(AJ244:AP244)+('LED Curve'!$D$14*(V244/$Z$4)^3+'LED Curve'!$D$15*(V244/$Z$4)^2+'LED Curve'!$D$16*(V244/$Z$4)^1+'LED Curve'!$D$17)*$AE$4+((R$5-1)*Design!C$18)),0,         ('LED Curve'!$D$14*(V244/$Z$4)^3+'LED Curve'!$D$15*(V244/$Z$4)^2+'LED Curve'!$D$16*(V244/$Z$4)^1+'LED Curve'!$D$17)*$AE$4))</f>
        <v>0</v>
      </c>
      <c r="AR244" s="57">
        <f>IF(AQ244=0,0,IF(D244&lt;(SUM(AJ244:AQ244)+('LED Curve'!$D$14*(V244/$Z$5)^3+'LED Curve'!$D$15*(V244/$Z$5)^2+'LED Curve'!$D$16*(V244/$Z$5)^1+'LED Curve'!$D$17)*$AE$5+((R$5-1)*Design!C$18)),0,         ('LED Curve'!$D$14*(V244/$Z$5)^3+'LED Curve'!$D$15*(V244/$Z$5)^2+'LED Curve'!$D$16*(V244/$Z$5)^1+'LED Curve'!$D$17)*$AE$5))</f>
        <v>0</v>
      </c>
      <c r="AS244" s="57">
        <f>IF(AR244=0,0,IF(D244&lt;(SUM(AJ244:AR244)+('LED Curve'!$D$14*(V244/$Z$6)^3+'LED Curve'!$D$15*(V244/$Z$6)^2+'LED Curve'!$D$16*(V244/$Z$6)^1+'LED Curve'!$D$17)*$AE$6+((R$5-1)*Design!C$18)),0,         ('LED Curve'!$D$14*(V244/$Z$6)^3+'LED Curve'!$D$15*(V244/$Z$6)^2+'LED Curve'!$D$16*(V244/$Z$6)^1+'LED Curve'!$D$17)*$AE$6))</f>
        <v>0</v>
      </c>
      <c r="AU244" s="59">
        <f>IF(E244&lt;('LED Curve'!$D$14*(W244/$W$2)^3+'LED Curve'!$D$15*(W244/$W$2)^2+'LED Curve'!$D$16*(W244/$W$2)^1+'LED Curve'!$D$17)*$AC$2+((R$5-1)*Design!C$18),0,         ('LED Curve'!$D$14*(W244/$W$2)^3+'LED Curve'!$D$15*(W244/$W$2)^2+'LED Curve'!$D$16*(W244/$W$2)^1+'LED Curve'!$D$17)*$AC$2)</f>
        <v>22.944956300017143</v>
      </c>
      <c r="AV244" s="59">
        <f>IF(AU244=0,0,IF(E244&lt;AU244+('LED Curve'!$D$14*(W244/$W$3)^3+'LED Curve'!$D$15*(W244/$W$3)^2+'LED Curve'!$D$16*(W244/$W$3)^1+'LED Curve'!$D$17)*$AC$3+((R$5-2)*Design!C$18),0,         ('LED Curve'!$D$14*(W244/$W$3)^3+'LED Curve'!$D$15*(W244/$W$3)^2+'LED Curve'!$D$16*(W244/$W$3)^1+'LED Curve'!$D$17)*$AC$3))</f>
        <v>0</v>
      </c>
      <c r="AW244" s="59">
        <f>IF(AV244=0,0,IF(E244&lt;(SUM(AU244:AV244)+('LED Curve'!$D$14*(W244/$W$4)^3+'LED Curve'!$D$15*(W244/$W$4)^2+'LED Curve'!$D$16*(W244/$W$4)^1+'LED Curve'!$D$17)*$AC$4+((R$5-3)*Design!C$18)),0,         ('LED Curve'!$D$14*(W244/$W$4)^3+'LED Curve'!$D$15*(W244/$W$4)^2+'LED Curve'!$D$16*(W244/$W$4)^1+'LED Curve'!$D$17)*$AC$4))</f>
        <v>0</v>
      </c>
      <c r="AX244" s="59">
        <f>IF(AW244=0,0,IF(E244&lt;(SUM(AU244:AW244)+('LED Curve'!$D$14*(W244/$W$5)^3+'LED Curve'!$D$15*(W244/$W$5)^2+'LED Curve'!$D$16*(W244/$W$5)^1+'LED Curve'!$D$17)*$AC$5+((R$5-4)*Design!C$18)),0,         ('LED Curve'!$D$14*(W244/$W$5)^3+'LED Curve'!$D$15*(W244/$W$5)^2+'LED Curve'!$D$16*(W244/$W$5)^1+'LED Curve'!$D$17)*$AC$5))</f>
        <v>0</v>
      </c>
      <c r="AY244" s="59">
        <f>IF(AX244=0,0,IF(E244&lt;(SUM(AU244:AX244)+ ('LED Curve'!$D$14*(W244/$W$6)^3+'LED Curve'!$D$15*(W244/$W$6)^2+'LED Curve'!$D$16*(W244/$W$6)^1+'LED Curve'!$D$17)*$AC$6+((R$5-5)*Design!C$18)),0,         ('LED Curve'!$D$14*(W244/$W$6)^3+'LED Curve'!$D$15*(W244/$W$6)^2+'LED Curve'!$D$16*(W244/$W$6)^1+'LED Curve'!$D$17)*$AC$6))</f>
        <v>0</v>
      </c>
      <c r="AZ244" s="59">
        <f>IF(AY244=0,0,IF(E244&lt;(SUM(AU244:AY244)+('LED Curve'!$D$14*(W244/$Z$2)^3+'LED Curve'!$D$15*(W244/$Z$2)^2+'LED Curve'!$D$16*(W244/$Z$2)^1+'LED Curve'!$D$17)*$AE$2+((R$5-6)*Design!C$18)),0,         ('LED Curve'!$D$14*(W244/$Z$2)^3+'LED Curve'!$D$15*(W244/$Z$2)^2+'LED Curve'!$D$16*(W244/$Z$2)^1+'LED Curve'!$D$17)*$AE$2))</f>
        <v>0</v>
      </c>
      <c r="BA244" s="59">
        <f>IF(AZ244=0,0,IF(E244&lt;(SUM(AU244:AZ244)+('LED Curve'!$D$14*(W244/$Z$3)^3+'LED Curve'!$D$15*(W244/$Z$3)^2+'LED Curve'!$D$16*(W244/$Z$3)^1+'LED Curve'!$D$17)*$AE$3+((R$5-7)*Design!C$18)),0,         ('LED Curve'!$D$14*(W244/$Z$3)^3+'LED Curve'!$D$15*(W244/$Z$3)^2+'LED Curve'!$D$16*(W244/$Z$3)^1+'LED Curve'!$D$17)*$AE$3))</f>
        <v>0</v>
      </c>
      <c r="BB244" s="59">
        <f>IF(BA244=0,0,IF(E244&lt;(SUM(AU244:BA244)+('LED Curve'!$D$14*(W244/$Z$4)^3+'LED Curve'!$D$15*(W244/$Z$4)^2+'LED Curve'!$D$16*(W244/$Z$4)^1+'LED Curve'!$D$17)*$AE$4+((R$5-8)*Design!C$18)),0,         ('LED Curve'!$D$14*(W244/$Z$4)^3+'LED Curve'!$D$15*(W244/$Z$4)^2+'LED Curve'!$D$16*(W244/$Z$4)^1+'LED Curve'!$D$17)*$AE$4))</f>
        <v>0</v>
      </c>
      <c r="BC244" s="59">
        <f>IF(BB244=0,0,IF(E244&lt;(SUM(AU244:BB244)+('LED Curve'!$D$14*(W244/$Z$5)^3+'LED Curve'!$D$15*(W244/$Z$5)^2+'LED Curve'!$D$16*(W244/$Z$5)^1+'LED Curve'!$D$17)*$AE$5+((R$5-9)*Design!C$18)),0,         ('LED Curve'!$D$14*(W244/$Z$5)^3+'LED Curve'!$D$15*(W244/$Z$5)^2+'LED Curve'!$D$16*(W244/$Z$5)^1+'LED Curve'!$D$17)*$AE$5))</f>
        <v>0</v>
      </c>
      <c r="BD244" s="59">
        <f>IF(BC244=0,0,IF(E244&lt;(SUM(AU244:BC244)+('LED Curve'!$D$14*(W244/$Z$6)^3+'LED Curve'!$D$15*(W244/$Z$6)^2+'LED Curve'!$D$16*(W244/$Z$6)^1+'LED Curve'!$D$17)*$AE$6+((R$5-10)*Design!C$18)),0,         ('LED Curve'!$D$14*(W244/$Z$6)^3+'LED Curve'!$D$15*(W244/$Z$6)^2+'LED Curve'!$D$16*(W244/$Z$6)^1+'LED Curve'!$D$17)*$AE$6))</f>
        <v>0</v>
      </c>
      <c r="BE244">
        <f t="shared" si="382"/>
        <v>22.944956300017143</v>
      </c>
      <c r="BF244" s="64">
        <f t="shared" si="348"/>
        <v>74.379551925070913</v>
      </c>
      <c r="BG244" s="64">
        <f t="shared" si="349"/>
        <v>0</v>
      </c>
      <c r="BH244" s="64">
        <f t="shared" si="350"/>
        <v>0</v>
      </c>
      <c r="BI244" s="64">
        <f t="shared" si="351"/>
        <v>0</v>
      </c>
      <c r="BJ244" s="64">
        <f t="shared" si="352"/>
        <v>0</v>
      </c>
      <c r="BK244" s="64">
        <f t="shared" si="353"/>
        <v>0</v>
      </c>
      <c r="BL244" s="64">
        <f t="shared" si="354"/>
        <v>0</v>
      </c>
      <c r="BM244" s="64">
        <f t="shared" si="355"/>
        <v>0</v>
      </c>
      <c r="BN244" s="64">
        <f t="shared" si="356"/>
        <v>0</v>
      </c>
      <c r="BO244" s="64">
        <f t="shared" si="357"/>
        <v>0</v>
      </c>
      <c r="BQ244" s="67">
        <f t="shared" si="358"/>
        <v>61.146002968435049</v>
      </c>
      <c r="BR244" s="67">
        <f t="shared" si="359"/>
        <v>0</v>
      </c>
      <c r="BS244" s="67">
        <f t="shared" si="360"/>
        <v>0</v>
      </c>
      <c r="BT244" s="67">
        <f t="shared" si="361"/>
        <v>0</v>
      </c>
      <c r="BU244" s="67">
        <f t="shared" si="362"/>
        <v>0</v>
      </c>
      <c r="BV244" s="67">
        <f t="shared" si="363"/>
        <v>0</v>
      </c>
      <c r="BW244" s="67">
        <f t="shared" si="364"/>
        <v>0</v>
      </c>
      <c r="BX244" s="67">
        <f t="shared" si="365"/>
        <v>0</v>
      </c>
      <c r="BY244" s="67">
        <f t="shared" si="366"/>
        <v>0</v>
      </c>
      <c r="BZ244" s="67">
        <f t="shared" si="367"/>
        <v>0</v>
      </c>
      <c r="CB244" s="70">
        <f t="shared" si="368"/>
        <v>48.639945750454395</v>
      </c>
      <c r="CC244" s="70">
        <f t="shared" si="369"/>
        <v>0</v>
      </c>
      <c r="CD244" s="70">
        <f t="shared" si="370"/>
        <v>0</v>
      </c>
      <c r="CE244" s="70">
        <f t="shared" si="371"/>
        <v>0</v>
      </c>
      <c r="CF244" s="70">
        <f t="shared" si="372"/>
        <v>0</v>
      </c>
      <c r="CG244" s="70">
        <f t="shared" si="373"/>
        <v>0</v>
      </c>
      <c r="CH244" s="70">
        <f t="shared" si="374"/>
        <v>0</v>
      </c>
      <c r="CI244" s="70">
        <f t="shared" si="375"/>
        <v>0</v>
      </c>
      <c r="CJ244" s="70">
        <f t="shared" si="376"/>
        <v>0</v>
      </c>
      <c r="CK244" s="70">
        <f t="shared" si="377"/>
        <v>0</v>
      </c>
      <c r="CL244">
        <f t="shared" si="383"/>
        <v>48.639945750454395</v>
      </c>
      <c r="CM244" s="64">
        <f t="shared" si="384"/>
        <v>74.379551925070913</v>
      </c>
      <c r="CN244" s="64">
        <f t="shared" si="385"/>
        <v>0</v>
      </c>
      <c r="CO244" s="64">
        <f t="shared" si="386"/>
        <v>0</v>
      </c>
      <c r="CP244" s="64">
        <f t="shared" si="387"/>
        <v>0</v>
      </c>
      <c r="CQ244" s="64">
        <f t="shared" si="388"/>
        <v>0</v>
      </c>
      <c r="CR244" s="64">
        <f t="shared" si="389"/>
        <v>0</v>
      </c>
      <c r="CS244" s="64">
        <f t="shared" si="390"/>
        <v>0</v>
      </c>
      <c r="CT244" s="64">
        <f t="shared" si="391"/>
        <v>0</v>
      </c>
      <c r="CU244" s="64">
        <f t="shared" si="392"/>
        <v>0</v>
      </c>
      <c r="CV244" s="64">
        <f t="shared" si="393"/>
        <v>0</v>
      </c>
      <c r="CX244" s="103">
        <f t="shared" si="394"/>
        <v>61.146002968435049</v>
      </c>
      <c r="CY244" s="103">
        <f t="shared" si="395"/>
        <v>0</v>
      </c>
      <c r="CZ244" s="103">
        <f t="shared" si="396"/>
        <v>0</v>
      </c>
      <c r="DA244" s="103">
        <f t="shared" si="397"/>
        <v>0</v>
      </c>
      <c r="DB244" s="103">
        <f t="shared" si="398"/>
        <v>0</v>
      </c>
      <c r="DC244" s="103">
        <f t="shared" si="399"/>
        <v>0</v>
      </c>
      <c r="DD244" s="103">
        <f t="shared" si="400"/>
        <v>0</v>
      </c>
      <c r="DE244" s="103">
        <f t="shared" si="401"/>
        <v>0</v>
      </c>
      <c r="DF244" s="103">
        <f t="shared" si="402"/>
        <v>0</v>
      </c>
      <c r="DG244" s="103">
        <f t="shared" si="403"/>
        <v>0</v>
      </c>
      <c r="DI244" s="70">
        <f t="shared" si="404"/>
        <v>48.639945750454395</v>
      </c>
      <c r="DJ244" s="70">
        <f t="shared" si="405"/>
        <v>0</v>
      </c>
      <c r="DK244" s="70">
        <f t="shared" si="406"/>
        <v>0</v>
      </c>
      <c r="DL244" s="70">
        <f t="shared" si="407"/>
        <v>0</v>
      </c>
      <c r="DM244" s="70">
        <f t="shared" si="408"/>
        <v>0</v>
      </c>
      <c r="DN244" s="70">
        <f t="shared" si="409"/>
        <v>0</v>
      </c>
      <c r="DO244" s="70">
        <f t="shared" si="410"/>
        <v>0</v>
      </c>
      <c r="DP244" s="70">
        <f t="shared" si="411"/>
        <v>0</v>
      </c>
      <c r="DQ244" s="70">
        <f t="shared" si="412"/>
        <v>0</v>
      </c>
      <c r="DR244" s="70">
        <f t="shared" si="413"/>
        <v>0</v>
      </c>
      <c r="DT244">
        <f t="shared" si="414"/>
        <v>3.059954147334627</v>
      </c>
      <c r="DU244">
        <f t="shared" si="415"/>
        <v>2.804544502405987</v>
      </c>
      <c r="DV244">
        <f t="shared" si="416"/>
        <v>2.4608405087741989</v>
      </c>
      <c r="DX244">
        <f t="shared" si="417"/>
        <v>1.9388814132131773</v>
      </c>
      <c r="DY244">
        <f t="shared" si="418"/>
        <v>1.942716880170809</v>
      </c>
      <c r="DZ244">
        <f t="shared" si="419"/>
        <v>1.9501120543857233</v>
      </c>
      <c r="EB244">
        <f t="shared" si="420"/>
        <v>1.7560737185005315</v>
      </c>
      <c r="EC244">
        <f t="shared" si="421"/>
        <v>0</v>
      </c>
      <c r="ED244">
        <f t="shared" si="422"/>
        <v>0</v>
      </c>
      <c r="EE244">
        <f t="shared" si="423"/>
        <v>0</v>
      </c>
      <c r="EF244">
        <f t="shared" si="424"/>
        <v>0</v>
      </c>
      <c r="EG244">
        <f t="shared" si="425"/>
        <v>0</v>
      </c>
      <c r="EH244">
        <f t="shared" si="426"/>
        <v>0</v>
      </c>
      <c r="EI244">
        <f t="shared" si="427"/>
        <v>0</v>
      </c>
      <c r="EJ244">
        <f t="shared" si="428"/>
        <v>0</v>
      </c>
      <c r="EK244">
        <f t="shared" si="429"/>
        <v>0</v>
      </c>
      <c r="EM244">
        <f t="shared" si="430"/>
        <v>1.4225961869817729</v>
      </c>
      <c r="EN244">
        <f t="shared" si="431"/>
        <v>0</v>
      </c>
      <c r="EO244">
        <f t="shared" si="432"/>
        <v>0</v>
      </c>
      <c r="EP244">
        <f t="shared" si="433"/>
        <v>0</v>
      </c>
      <c r="EQ244">
        <f t="shared" si="434"/>
        <v>0</v>
      </c>
      <c r="ER244">
        <f t="shared" si="435"/>
        <v>0</v>
      </c>
      <c r="ES244">
        <f t="shared" si="436"/>
        <v>0</v>
      </c>
      <c r="ET244">
        <f t="shared" si="437"/>
        <v>0</v>
      </c>
      <c r="EU244">
        <f t="shared" si="438"/>
        <v>0</v>
      </c>
      <c r="EV244">
        <f t="shared" si="439"/>
        <v>0</v>
      </c>
      <c r="EX244">
        <f t="shared" si="440"/>
        <v>1.1160414296793806</v>
      </c>
      <c r="EY244">
        <f t="shared" si="441"/>
        <v>0</v>
      </c>
      <c r="EZ244">
        <f t="shared" si="442"/>
        <v>0</v>
      </c>
      <c r="FA244">
        <f t="shared" si="443"/>
        <v>0</v>
      </c>
      <c r="FB244">
        <f t="shared" si="444"/>
        <v>0</v>
      </c>
      <c r="FC244">
        <f t="shared" si="445"/>
        <v>0</v>
      </c>
      <c r="FD244">
        <f t="shared" si="446"/>
        <v>0</v>
      </c>
      <c r="FE244">
        <f t="shared" si="447"/>
        <v>0</v>
      </c>
      <c r="FF244">
        <f t="shared" si="448"/>
        <v>0</v>
      </c>
      <c r="FG244">
        <f t="shared" si="449"/>
        <v>0</v>
      </c>
      <c r="FJ244">
        <f>IF($W$2=0,0,IF(BF244&lt;=0,0,('LED Curve'!$D$19*(BF244/$W$2)^3+'LED Curve'!$D$20*(BF244/$W$2)^2+'LED Curve'!$D$21*(BF244/$W$2)^1+'LED Curve'!$D$22)*$AC$2*$W$2))</f>
        <v>304.8361168628544</v>
      </c>
      <c r="FK244">
        <f>IF($W$3=0,0,IF(BG244&lt;=0,0,('LED Curve'!$D$19*(BG244/$W$3)^3+'LED Curve'!$D$20*(BG244/$W$3)^2+'LED Curve'!$D$21*(BG244/$W$3)^1+'LED Curve'!$D$22)*$AC$3*$W$3))</f>
        <v>0</v>
      </c>
      <c r="FL244">
        <f>IF($W$4=0,0,IF(BH244&lt;=0,0,('LED Curve'!$D$19*(BH244/$W$4)^3+'LED Curve'!$D$20*(BH244/$W$4)^2+'LED Curve'!$D$21*(BH244/$W$4)^1+'LED Curve'!$D$22)*$AC$4*$W$4))</f>
        <v>0</v>
      </c>
      <c r="FM244">
        <f>IF($W$5=0,0,IF(BI244&lt;=0,0,('LED Curve'!$D$19*(BI244/$W$5)^3+'LED Curve'!$D$20*(BI244/$W$5)^2+'LED Curve'!$D$21*(BI244/$W$5)^1+'LED Curve'!$D$22)*$AC$5*$W$5))</f>
        <v>0</v>
      </c>
      <c r="FN244">
        <f>IF($W$6=0,0,IF(BJ244&lt;=0,0,('LED Curve'!$D$19*(BJ244/$W$6)^3+'LED Curve'!$D$20*(BJ244/$W$6)^2+'LED Curve'!$D$21*(BJ244/$W$6)^1+'LED Curve'!$D$22)*$AC$6*$W$6))</f>
        <v>0</v>
      </c>
      <c r="FO244">
        <f>IF($Z$2=0,0,IF(BK244&lt;=0,0,('LED Curve'!$D$19*(BK244/$Z$2)^3+'LED Curve'!$D$20*(BK244/$Z$2)^2+'LED Curve'!$D$21*(BK244/$Z$2)^1+'LED Curve'!$D$22)*$AE$2*$Z$2))</f>
        <v>0</v>
      </c>
      <c r="FP244">
        <f>IF($Z$3=0,0,IF(BL244&lt;=0,0,('LED Curve'!$D$19*(BL244/$Z$3)^3+'LED Curve'!$D$20*(BL244/$Z$3)^2+'LED Curve'!$D$21*(BL244/$Z$3)^1+'LED Curve'!$D$22)*$AE$3*$Z$3))</f>
        <v>0</v>
      </c>
      <c r="FQ244">
        <f>IF($Z$4=0,0,IF(BM244&lt;=0,0,('LED Curve'!$D$19*(BM244/$Z$4)^3+'LED Curve'!$D$20*(BM244/$Z$4)^2+'LED Curve'!$D$21*(BM244/$Z$4)^1+'LED Curve'!$D$22)*$AE$4*$Z$4))</f>
        <v>0</v>
      </c>
      <c r="FR244">
        <f>IF($Z$5=0,0,IF(BN244&lt;=0,0,('LED Curve'!$D$19*(BN244/$Z$5)^3+'LED Curve'!$D$20*(BN244/$Z$5)^2+'LED Curve'!$D$21*(BN244/$Z$5)^1+'LED Curve'!$D$22)*$AE$5*$Z$5))</f>
        <v>0</v>
      </c>
      <c r="FS244">
        <f>IF($Z$6=0,0,IF(BO244&lt;=0,0,('LED Curve'!$D$19*(BO244/$Z$6)^3+'LED Curve'!$D$20*(BO244/$Z$6)^2+'LED Curve'!$D$21*(BO244/$Z$6)^1+'LED Curve'!$D$22)*$AE$6*$Z$6))</f>
        <v>0</v>
      </c>
      <c r="FU244">
        <f>IF($W$2=0,0,IF(BQ244&lt;=0,0,('LED Curve'!$D$19*(BQ244/$W$2)^3+'LED Curve'!$D$20*(BQ244/$W$2)^2+'LED Curve'!$D$21*(BQ244/$W$2)^1+'LED Curve'!$D$22)*$AC$2*$W$2))</f>
        <v>252.68933796307431</v>
      </c>
      <c r="FV244">
        <f>IF($W$3=0,0,IF(BR244&lt;=0,0,('LED Curve'!$D$19*(BR244/$W$3)^3+'LED Curve'!$D$20*(BR244/$W$3)^2+'LED Curve'!$D$21*(BR244/$W$3)^1+'LED Curve'!$D$22)*$AC$3*$W$3))</f>
        <v>0</v>
      </c>
      <c r="FW244">
        <f>IF($W$4=0,0,IF(BS244&lt;=0,0,('LED Curve'!$D$19*(BS244/$W$4)^3+'LED Curve'!$D$20*(BS244/$W$4)^2+'LED Curve'!$D$21*(BS244/$W$4)^1+'LED Curve'!$D$22)*$AC$4*$W$4))</f>
        <v>0</v>
      </c>
      <c r="FX244">
        <f>IF($W$5=0,0,IF(BT244&lt;=0,0,('LED Curve'!$D$19*(BT244/$W$5)^3+'LED Curve'!$D$20*(BT244/$W$5)^2+'LED Curve'!$D$21*(BT244/$W$5)^1+'LED Curve'!$D$22)*$AC$5*$W$5))</f>
        <v>0</v>
      </c>
      <c r="FY244">
        <f>IF($W$6=0,0,IF(BU244&lt;=0,0,('LED Curve'!$D$19*(BU244/$W$6)^3+'LED Curve'!$D$20*(BU244/$W$6)^2+'LED Curve'!$D$21*(BU244/$W$6)^1+'LED Curve'!$D$22)*$AC$6*$W$6))</f>
        <v>0</v>
      </c>
      <c r="FZ244">
        <f>IF($Z$2=0,0,IF(BV244&lt;=0,0,('LED Curve'!$D$19*(BV244/$Z$2)^3+'LED Curve'!$D$20*(BV244/$Z$2)^2+'LED Curve'!$D$21*(BV244/$Z$2)^1+'LED Curve'!$D$22)*$AE$2*$Z$2))</f>
        <v>0</v>
      </c>
      <c r="GA244">
        <f>IF($Z$3=0,0,IF(BW244&lt;=0,0,('LED Curve'!$D$19*(BW244/$Z$3)^3+'LED Curve'!$D$20*(BW244/$Z$3)^2+'LED Curve'!$D$21*(BW244/$Z$3)^1+'LED Curve'!$D$22)*$AE$3*$Z$3))</f>
        <v>0</v>
      </c>
      <c r="GB244">
        <f>IF($Z$4=0,0,IF(BX244&lt;=0,0,('LED Curve'!$D$19*(BX244/$Z$4)^3+'LED Curve'!$D$20*(BX244/$Z$4)^2+'LED Curve'!$D$21*(BX244/$Z$4)^1+'LED Curve'!$D$22)*$AE$4*$Z$4))</f>
        <v>0</v>
      </c>
      <c r="GC244">
        <f>IF($Z$5=0,0,IF(BY244&lt;=0,0,('LED Curve'!$D$19*(BY244/$Z$5)^3+'LED Curve'!$D$20*(BY244/$Z$5)^2+'LED Curve'!$D$21*(BY244/$Z$5)^1+'LED Curve'!$D$22)*$AE$5*$Z$5))</f>
        <v>0</v>
      </c>
      <c r="GD244">
        <f>IF($Z$6=0,0,IF(BZ244&lt;=0,0,('LED Curve'!$D$19*(BZ244/$Z$6)^3+'LED Curve'!$D$20*(BZ244/$Z$6)^2+'LED Curve'!$D$21*(BZ244/$Z$6)^1+'LED Curve'!$D$22)*$AE$6*$Z$6))</f>
        <v>0</v>
      </c>
      <c r="GF244">
        <f>IF($W$2=0,0,IF(CB244&lt;=0,0,('LED Curve'!$D$19*(CB244/$W$2)^3+'LED Curve'!$D$20*(CB244/$W$2)^2+'LED Curve'!$D$21*(CB244/$W$2)^1+'LED Curve'!$D$22)*$AC$2*$W$2))</f>
        <v>202.37023661138488</v>
      </c>
      <c r="GG244">
        <f>IF($W$3=0,0,IF(CC244&lt;=0,0,('LED Curve'!$D$19*(CC244/$W$3)^3+'LED Curve'!$D$20*(CC244/$W$3)^2+'LED Curve'!$D$21*(CC244/$W$3)^1+'LED Curve'!$D$22)*$AC$3*$W$3))</f>
        <v>0</v>
      </c>
      <c r="GH244">
        <f>IF($W$4=0,0,IF(CD244&lt;=0,0,('LED Curve'!$D$19*(CD244/$W$4)^3+'LED Curve'!$D$20*(CD244/$W$4)^2+'LED Curve'!$D$21*(CD244/$W$4)^1+'LED Curve'!$D$22)*$AC$4*$W$4))</f>
        <v>0</v>
      </c>
      <c r="GI244">
        <f>IF($W$5=0,0,IF(CE244&lt;=0,0,('LED Curve'!$D$19*(CE244/$W$5)^3+'LED Curve'!$D$20*(CE244/$W$5)^2+'LED Curve'!$D$21*(CE244/$W$5)^1+'LED Curve'!$D$22)*$AC$5*$W$5))</f>
        <v>0</v>
      </c>
      <c r="GJ244">
        <f>IF($W$6=0,0,IF(CF244&lt;=0,0,('LED Curve'!$D$19*(CF244/$W$6)^3+'LED Curve'!$D$20*(CF244/$W$6)^2+'LED Curve'!$D$21*(CF244/$W$6)^1+'LED Curve'!$D$22)*$AC$6*$W$6))</f>
        <v>0</v>
      </c>
      <c r="GK244">
        <f>IF($Z$2=0,0,IF(CG244&lt;=0,0,('LED Curve'!$D$19*(CG244/$Z$2)^3+'LED Curve'!$D$20*(CG244/$Z$2)^2+'LED Curve'!$D$21*(CG244/$Z$2)^1+'LED Curve'!$D$22)*$AE$2*$Z$2))</f>
        <v>0</v>
      </c>
      <c r="GL244">
        <f>IF($Z$3=0,0,IF(CH244&lt;=0,0,('LED Curve'!$D$19*(CH244/$Z$3)^3+'LED Curve'!$D$20*(CH244/$Z$3)^2+'LED Curve'!$D$21*(CH244/$Z$3)^1+'LED Curve'!$D$22)*$AE$3*$Z$3))</f>
        <v>0</v>
      </c>
      <c r="GM244">
        <f>IF($Z$4=0,0,IF(CI244&lt;=0,0,('LED Curve'!$D$19*(CI244/$Z$4)^3+'LED Curve'!$D$20*(CI244/$Z$4)^2+'LED Curve'!$D$21*(CI244/$Z$4)^1+'LED Curve'!$D$22)*$AE$4*$Z$4))</f>
        <v>0</v>
      </c>
      <c r="GN244">
        <f>IF($Z$5=0,0,IF(CJ244&lt;=0,0,('LED Curve'!$D$19*(CJ244/$Z$5)^3+'LED Curve'!$D$20*(CJ244/$Z$5)^2+'LED Curve'!$D$21*(CJ244/$Z$5)^1+'LED Curve'!$D$22)*$AE$5*$Z$5))</f>
        <v>0</v>
      </c>
      <c r="GO244">
        <f>IF($Z$6=0,0,IF(CK244&lt;=0,0,('LED Curve'!$D$19*(CK244/$Z$6)^3+'LED Curve'!$D$20*(CK244/$Z$6)^2+'LED Curve'!$D$21*(CK244/$Z$6)^1+'LED Curve'!$D$22)*$AE$6*$Z$6))</f>
        <v>0</v>
      </c>
      <c r="GQ244">
        <f t="shared" si="450"/>
        <v>304.8361168628544</v>
      </c>
      <c r="GR244">
        <f t="shared" si="378"/>
        <v>0</v>
      </c>
      <c r="GS244">
        <f t="shared" si="451"/>
        <v>252.68933796307431</v>
      </c>
      <c r="GT244">
        <f t="shared" si="379"/>
        <v>0</v>
      </c>
      <c r="GU244">
        <f t="shared" si="452"/>
        <v>202.37023661138488</v>
      </c>
      <c r="GV244">
        <f t="shared" si="380"/>
        <v>0</v>
      </c>
    </row>
    <row r="245" spans="1:204" ht="16.899999999999999">
      <c r="A245">
        <v>234</v>
      </c>
      <c r="B245">
        <f t="shared" si="341"/>
        <v>7.6171874999999998E-3</v>
      </c>
      <c r="C245" s="50">
        <f t="shared" si="342"/>
        <v>39.336390278924242</v>
      </c>
      <c r="D245" s="50">
        <f t="shared" si="343"/>
        <v>43.862655865471382</v>
      </c>
      <c r="E245" s="50">
        <f t="shared" si="344"/>
        <v>48.388921452018515</v>
      </c>
      <c r="G245" s="52">
        <f t="shared" si="345"/>
        <v>0.62438714728451172</v>
      </c>
      <c r="H245" s="52">
        <f t="shared" si="346"/>
        <v>0.69623263278526004</v>
      </c>
      <c r="I245" s="52">
        <f t="shared" si="347"/>
        <v>0.76807811828600814</v>
      </c>
      <c r="J245" s="52">
        <f>IF(C245&lt;Calculation!D$19,0,G245)</f>
        <v>0.62438714728451172</v>
      </c>
      <c r="K245" s="52">
        <f>IF(D245&lt;Calculation!D$19,0,H245)</f>
        <v>0.69623263278526004</v>
      </c>
      <c r="L245" s="52">
        <f>IF(E245&lt;Calculation!D$19,0,I245)</f>
        <v>0.76807811828600814</v>
      </c>
      <c r="M245" s="52">
        <f>IF(IF(C245&lt;Calculation!D$19,0,C245*(R$3/(R$2+R$3)))&gt;0,$H$2*SIN(2*PI()*$E$2*B245)+$H$5,0)</f>
        <v>0.64079164177588444</v>
      </c>
      <c r="N245" s="52">
        <f>IF(IF(D245&lt;Calculation!D$19,0,D245*(R$3/(R$2+R$3)))&gt;0,$J$2*SIN(2*PI()*$E$2*B245)+$J$5,0)</f>
        <v>0.51850922054952253</v>
      </c>
      <c r="O245" s="52">
        <f>IF(IF(E245&lt;Calculation!D$19,0,E245*(R$3/(R$2+R$3)))&gt;0,$L$2*SIN(2*PI()*$E$2*B245)+$L$5,0)</f>
        <v>0.40277422497105719</v>
      </c>
      <c r="Q245" s="55">
        <f>(M245/Design!C$43)*10^3</f>
        <v>71.199071308431598</v>
      </c>
      <c r="R245" s="55">
        <f>(N245/Design!C$43)*10^3</f>
        <v>57.612135616613614</v>
      </c>
      <c r="S245" s="55">
        <f>(O245/Design!C$43)*10^3</f>
        <v>44.752691663450797</v>
      </c>
      <c r="U245" s="55">
        <f>(($H$2*SIN(2*PI()*$E$2*B245)+$H$5)/Design!C$43)*10^3</f>
        <v>71.199071308431598</v>
      </c>
      <c r="V245" s="55">
        <f>(($J$2*SIN(2*PI()*$E$2*B245)+$J$5)/Design!C$43)*10^3</f>
        <v>57.612135616613614</v>
      </c>
      <c r="W245" s="55">
        <f>(($L$2*SIN(2*PI()*$E$2*B245)+$L$5)/Design!C$43)*10^3</f>
        <v>44.752691663450797</v>
      </c>
      <c r="Y245" s="99">
        <f>IF(C245&lt;('LED Curve'!$D$14*(U245/$W$2)^3+'LED Curve'!$D$15*(U245/$W$2)^2+'LED Curve'!$D$16*(U245/$W$2)^1+'LED Curve'!$D$17)*$AC$2+((R$5-1)*Design!C$18),0,         ('LED Curve'!$D$14*(U245/$W$2)^3+'LED Curve'!$D$15*(U245/$W$2)^2+'LED Curve'!$D$16*(U245/$W$2)^1+'LED Curve'!$D$17)*$AC$2)</f>
        <v>23.52667070127227</v>
      </c>
      <c r="Z245" s="99">
        <f>IF(Y245=0,0,IF(C245&lt;Y245+('LED Curve'!$D$14*(U245/$W$3)^3+'LED Curve'!$D$15*(U245/$W$3)^2+'LED Curve'!$D$16*(U245/$W$3)^1+'LED Curve'!$D$17)*$AC$3+((R$5-2)*Design!C$18),0,         ('LED Curve'!$D$14*(U245/$W$3)^3+'LED Curve'!$D$15*(U245/$W$3)^2+'LED Curve'!$D$16*(U245/$W$3)^1+'LED Curve'!$D$17)*$AC$3))</f>
        <v>0</v>
      </c>
      <c r="AA245" s="99">
        <f>IF(Z245=0,0,IF(C245&lt;(SUM(Y245:Z245)+('LED Curve'!$D$14*(U245/$W$4)^3+'LED Curve'!$D$15*(U245/$W$4)^2+'LED Curve'!$D$16*(U245/$W$4)^1+'LED Curve'!$D$17)*$AC$4+((R$5-3)*Design!C$18)),0,         ('LED Curve'!$D$14*(U245/$W$4)^3+'LED Curve'!$D$15*(U245/$W$4)^2+'LED Curve'!$D$16*(U245/$W$4)^1+'LED Curve'!$D$17)*$AC$4))</f>
        <v>0</v>
      </c>
      <c r="AB245" s="99">
        <f>IF(AA245=0,0,IF(C245&lt;(SUM(Y245:AA245)+('LED Curve'!$D$14*(U245/$W$5)^3+'LED Curve'!$D$15*(U245/$W$5)^2+'LED Curve'!$D$16*(U245/$W$5)^1+'LED Curve'!$D$17)*$AC$5+((R$5-4)*Design!C$18)),0,         ('LED Curve'!$D$14*(U245/$W$5)^3+'LED Curve'!$D$15*(U245/$W$5)^2+'LED Curve'!$D$16*(U245/$W$5)^1+'LED Curve'!$D$17)*$AC$5))</f>
        <v>0</v>
      </c>
      <c r="AC245" s="99">
        <f>IF(AB245=0,0,IF(C245&lt;(SUM(Y245:AB245)+ ('LED Curve'!$D$14*(U245/$W$6)^3+'LED Curve'!$D$15*(U245/$W$6)^2+'LED Curve'!$D$16*(U245/$W$6)^1+'LED Curve'!$D$17)*$AC$6+((R$5-5)*Design!C$18)),0,         ('LED Curve'!$D$14*(U245/$W$6)^3+'LED Curve'!$D$15*(U245/$W$6)^2+'LED Curve'!$D$16*(U245/$W$6)^1+'LED Curve'!$D$17)*$AC$6))</f>
        <v>0</v>
      </c>
      <c r="AD245" s="99">
        <f>IF(AC245=0,0,IF(C245&lt;(SUM(Y245:AC245)+('LED Curve'!$D$14*(U245/$Z$2)^3+'LED Curve'!$D$15*(U245/$Z$2)^2+'LED Curve'!$D$16*(U245/$Z$2)^1+'LED Curve'!$D$17)*$AE$2+((R$5-6)*Design!C$18)),0,         ('LED Curve'!$D$14*(U245/$Z$2)^3+'LED Curve'!$D$15*(U245/$Z$2)^2+'LED Curve'!$D$16*(U245/$Z$2)^1+'LED Curve'!$D$17)*$AE$2))</f>
        <v>0</v>
      </c>
      <c r="AE245" s="99">
        <f>IF(AD245=0,0,IF(C245&lt;(SUM(Y245:AD245)+('LED Curve'!$D$14*(U245/$Z$3)^3+'LED Curve'!$D$15*(U245/$Z$3)^2+'LED Curve'!$D$16*(U245/$Z$3)^1+'LED Curve'!$D$17)*$AE$3+((R$5-7)*Design!C$18)),0,         ('LED Curve'!$D$14*(U245/$Z$3)^3+'LED Curve'!$D$15*(U245/$Z$3)^2+'LED Curve'!$D$16*(U245/$Z$3)^1+'LED Curve'!$D$17)*$AE$3))</f>
        <v>0</v>
      </c>
      <c r="AF245" s="99">
        <f>IF(AE245=0,0,IF(C245&lt;(SUM(Y245:AE245)+('LED Curve'!$D$14*(U245/$Z$4)^3+'LED Curve'!$D$15*(U245/$Z$4)^2+'LED Curve'!$D$16*(U245/$Z$4)^1+'LED Curve'!$D$17)*$AE$4+((R$5-8)*Design!C$18)),0,         ('LED Curve'!$D$14*(U245/$Z$4)^3+'LED Curve'!$D$15*(U245/$Z$4)^2+'LED Curve'!$D$16*(U245/$Z$4)^1+'LED Curve'!$D$17)*$AE$4))</f>
        <v>0</v>
      </c>
      <c r="AG245" s="99">
        <f>IF(AF245=0,0,IF(C245&lt;(SUM(Y245:AF245)+('LED Curve'!$D$14*(U245/$Z$5)^3+'LED Curve'!$D$15*(U245/$Z$5)^2+'LED Curve'!$D$16*(U245/$Z$5)^1+'LED Curve'!$D$17)*$AE$5+((R$5-9)*Design!C$18)),0,         ('LED Curve'!$D$14*(U245/$Z$5)^3+'LED Curve'!$D$15*(U245/$Z$5)^2+'LED Curve'!$D$16*(U245/$Z$5)^1+'LED Curve'!$D$17)*$AE$5))</f>
        <v>0</v>
      </c>
      <c r="AH245" s="99">
        <f>IF(AG245=0,0,IF(C245&lt;(SUM(Y245:AG245)+('LED Curve'!$D$14*(U245/$Z$6)^3+'LED Curve'!$D$15*(U245/$Z$6)^2+'LED Curve'!$D$16*(U245/$Z$6)^1+'LED Curve'!$D$17)*$AE$6+((R$5-10)*Design!C$18)),0,         ('LED Curve'!$D$14*(U245/$Z$6)^3+'LED Curve'!$D$15*(U245/$Z$6)^2+'LED Curve'!$D$16*(U245/$Z$6)^1+'LED Curve'!$D$17)*$AE$6))</f>
        <v>0</v>
      </c>
      <c r="AI245">
        <f t="shared" si="381"/>
        <v>23.52667070127227</v>
      </c>
      <c r="AJ245" s="57">
        <f>IF(D245&lt;('LED Curve'!$D$14*(V245/$W$2)^3+'LED Curve'!$D$15*(V245/$W$2)^2+'LED Curve'!$D$16*(V245/$W$2)^1+'LED Curve'!$D$17)*$AC$2+((R$5-1)*Design!C$18),0,         ('LED Curve'!$D$14*(V245/$W$2)^3+'LED Curve'!$D$15*(V245/$W$2)^2+'LED Curve'!$D$16*(V245/$W$2)^1+'LED Curve'!$D$17)*$AC$2)</f>
        <v>23.174385559960342</v>
      </c>
      <c r="AK245" s="57">
        <f>IF(AJ245=0,0,IF(D245&lt;AJ245+('LED Curve'!$D$14*(V245/$W$3)^3+'LED Curve'!$D$15*(V245/$W$3)^2+'LED Curve'!$D$16*(V245/$W$3)^1+'LED Curve'!$D$17)*$AC$3+((R$5-1)*Design!C$18),0,         ('LED Curve'!$D$14*(V245/$W$3)^3+'LED Curve'!$D$15*(V245/$W$3)^2+'LED Curve'!$D$16*(V245/$W$3)^1+'LED Curve'!$D$17)*$AC$3))</f>
        <v>0</v>
      </c>
      <c r="AL245" s="57">
        <f>IF(AK245=0,0,IF(D245&lt;(SUM(AJ245:AK245)+('LED Curve'!$D$14*(V245/$W$4)^3+'LED Curve'!$D$15*(V245/$W$4)^2+'LED Curve'!$D$16*(V245/$W$4)^1+'LED Curve'!$D$17)*$AC$4+((R$5-1)*Design!C$18)),0,         ('LED Curve'!$D$14*(V245/$W$4)^3+'LED Curve'!$D$15*(V245/$W$4)^2+'LED Curve'!$D$16*(V245/$W$4)^1+'LED Curve'!$D$17)*$AC$4))</f>
        <v>0</v>
      </c>
      <c r="AM245" s="57">
        <f>IF(AL245=0,0,IF(D245&lt;(SUM(AJ245:AL245)+('LED Curve'!$D$14*(V245/$W$5)^3+'LED Curve'!$D$15*(V245/$W$5)^2+'LED Curve'!$D$16*(V245/$W$5)^1+'LED Curve'!$D$17)*$AC$5+((R$5-1)*Design!C$18)),0,         ('LED Curve'!$D$14*(V245/$W$5)^3+'LED Curve'!$D$15*(V245/$W$5)^2+'LED Curve'!$D$16*(V245/$W$5)^1+'LED Curve'!$D$17)*$AC$5))</f>
        <v>0</v>
      </c>
      <c r="AN245" s="57">
        <f>IF(AM245=0,0,IF(D245&lt;(SUM(AJ245:AM245)+ ('LED Curve'!$D$14*(V245/$W$6)^3+'LED Curve'!$D$15*(V245/$W$6)^2+'LED Curve'!$D$16*(V245/$W$6)^1+'LED Curve'!$D$17)*$AC$6+((R$5-1)*Design!C$18)),0,         ('LED Curve'!$D$14*(V245/$W$6)^3+'LED Curve'!$D$15*(V245/$W$6)^2+'LED Curve'!$D$16*(V245/$W$6)^1+'LED Curve'!$D$17)*$AC$6))</f>
        <v>0</v>
      </c>
      <c r="AO245" s="57">
        <f>IF(AN245=0,0,IF(D245&lt;(SUM(AJ245:AN245)+('LED Curve'!$D$14*(V245/$Z$2)^3+'LED Curve'!$D$15*(V245/$Z$2)^2+'LED Curve'!$D$16*(V245/$Z$2)^1+'LED Curve'!$D$17)*$AE$2+((R$5-1)*Design!C$18)),0,         ('LED Curve'!$D$14*(V245/$Z$2)^3+'LED Curve'!$D$15*(V245/$Z$2)^2+'LED Curve'!$D$16*(V245/$Z$2)^1+'LED Curve'!$D$17)*$AE$2))</f>
        <v>0</v>
      </c>
      <c r="AP245" s="57">
        <f>IF(AO245=0,0,IF(D245&lt;(SUM(AJ245:AO245)+('LED Curve'!$D$14*(V245/$Z$3)^3+'LED Curve'!$D$15*(V245/$Z$3)^2+'LED Curve'!$D$16*(V245/$Z$3)^1+'LED Curve'!$D$17)*$AE$3+((R$5-1)*Design!C$18)),0,         ('LED Curve'!$D$14*(V245/$Z$3)^3+'LED Curve'!$D$15*(V245/$Z$3)^2+'LED Curve'!$D$16*(V245/$Z$3)^1+'LED Curve'!$D$17)*$AE$3))</f>
        <v>0</v>
      </c>
      <c r="AQ245" s="57">
        <f>IF(AP245=0,0,IF(D245&lt;(SUM(AJ245:AP245)+('LED Curve'!$D$14*(V245/$Z$4)^3+'LED Curve'!$D$15*(V245/$Z$4)^2+'LED Curve'!$D$16*(V245/$Z$4)^1+'LED Curve'!$D$17)*$AE$4+((R$5-1)*Design!C$18)),0,         ('LED Curve'!$D$14*(V245/$Z$4)^3+'LED Curve'!$D$15*(V245/$Z$4)^2+'LED Curve'!$D$16*(V245/$Z$4)^1+'LED Curve'!$D$17)*$AE$4))</f>
        <v>0</v>
      </c>
      <c r="AR245" s="57">
        <f>IF(AQ245=0,0,IF(D245&lt;(SUM(AJ245:AQ245)+('LED Curve'!$D$14*(V245/$Z$5)^3+'LED Curve'!$D$15*(V245/$Z$5)^2+'LED Curve'!$D$16*(V245/$Z$5)^1+'LED Curve'!$D$17)*$AE$5+((R$5-1)*Design!C$18)),0,         ('LED Curve'!$D$14*(V245/$Z$5)^3+'LED Curve'!$D$15*(V245/$Z$5)^2+'LED Curve'!$D$16*(V245/$Z$5)^1+'LED Curve'!$D$17)*$AE$5))</f>
        <v>0</v>
      </c>
      <c r="AS245" s="57">
        <f>IF(AR245=0,0,IF(D245&lt;(SUM(AJ245:AR245)+('LED Curve'!$D$14*(V245/$Z$6)^3+'LED Curve'!$D$15*(V245/$Z$6)^2+'LED Curve'!$D$16*(V245/$Z$6)^1+'LED Curve'!$D$17)*$AE$6+((R$5-1)*Design!C$18)),0,         ('LED Curve'!$D$14*(V245/$Z$6)^3+'LED Curve'!$D$15*(V245/$Z$6)^2+'LED Curve'!$D$16*(V245/$Z$6)^1+'LED Curve'!$D$17)*$AE$6))</f>
        <v>0</v>
      </c>
      <c r="AU245" s="59">
        <f>IF(E245&lt;('LED Curve'!$D$14*(W245/$W$2)^3+'LED Curve'!$D$15*(W245/$W$2)^2+'LED Curve'!$D$16*(W245/$W$2)^1+'LED Curve'!$D$17)*$AC$2+((R$5-1)*Design!C$18),0,         ('LED Curve'!$D$14*(W245/$W$2)^3+'LED Curve'!$D$15*(W245/$W$2)^2+'LED Curve'!$D$16*(W245/$W$2)^1+'LED Curve'!$D$17)*$AC$2)</f>
        <v>22.846681846728533</v>
      </c>
      <c r="AV245" s="59">
        <f>IF(AU245=0,0,IF(E245&lt;AU245+('LED Curve'!$D$14*(W245/$W$3)^3+'LED Curve'!$D$15*(W245/$W$3)^2+'LED Curve'!$D$16*(W245/$W$3)^1+'LED Curve'!$D$17)*$AC$3+((R$5-2)*Design!C$18),0,         ('LED Curve'!$D$14*(W245/$W$3)^3+'LED Curve'!$D$15*(W245/$W$3)^2+'LED Curve'!$D$16*(W245/$W$3)^1+'LED Curve'!$D$17)*$AC$3))</f>
        <v>0</v>
      </c>
      <c r="AW245" s="59">
        <f>IF(AV245=0,0,IF(E245&lt;(SUM(AU245:AV245)+('LED Curve'!$D$14*(W245/$W$4)^3+'LED Curve'!$D$15*(W245/$W$4)^2+'LED Curve'!$D$16*(W245/$W$4)^1+'LED Curve'!$D$17)*$AC$4+((R$5-3)*Design!C$18)),0,         ('LED Curve'!$D$14*(W245/$W$4)^3+'LED Curve'!$D$15*(W245/$W$4)^2+'LED Curve'!$D$16*(W245/$W$4)^1+'LED Curve'!$D$17)*$AC$4))</f>
        <v>0</v>
      </c>
      <c r="AX245" s="59">
        <f>IF(AW245=0,0,IF(E245&lt;(SUM(AU245:AW245)+('LED Curve'!$D$14*(W245/$W$5)^3+'LED Curve'!$D$15*(W245/$W$5)^2+'LED Curve'!$D$16*(W245/$W$5)^1+'LED Curve'!$D$17)*$AC$5+((R$5-4)*Design!C$18)),0,         ('LED Curve'!$D$14*(W245/$W$5)^3+'LED Curve'!$D$15*(W245/$W$5)^2+'LED Curve'!$D$16*(W245/$W$5)^1+'LED Curve'!$D$17)*$AC$5))</f>
        <v>0</v>
      </c>
      <c r="AY245" s="59">
        <f>IF(AX245=0,0,IF(E245&lt;(SUM(AU245:AX245)+ ('LED Curve'!$D$14*(W245/$W$6)^3+'LED Curve'!$D$15*(W245/$W$6)^2+'LED Curve'!$D$16*(W245/$W$6)^1+'LED Curve'!$D$17)*$AC$6+((R$5-5)*Design!C$18)),0,         ('LED Curve'!$D$14*(W245/$W$6)^3+'LED Curve'!$D$15*(W245/$W$6)^2+'LED Curve'!$D$16*(W245/$W$6)^1+'LED Curve'!$D$17)*$AC$6))</f>
        <v>0</v>
      </c>
      <c r="AZ245" s="59">
        <f>IF(AY245=0,0,IF(E245&lt;(SUM(AU245:AY245)+('LED Curve'!$D$14*(W245/$Z$2)^3+'LED Curve'!$D$15*(W245/$Z$2)^2+'LED Curve'!$D$16*(W245/$Z$2)^1+'LED Curve'!$D$17)*$AE$2+((R$5-6)*Design!C$18)),0,         ('LED Curve'!$D$14*(W245/$Z$2)^3+'LED Curve'!$D$15*(W245/$Z$2)^2+'LED Curve'!$D$16*(W245/$Z$2)^1+'LED Curve'!$D$17)*$AE$2))</f>
        <v>0</v>
      </c>
      <c r="BA245" s="59">
        <f>IF(AZ245=0,0,IF(E245&lt;(SUM(AU245:AZ245)+('LED Curve'!$D$14*(W245/$Z$3)^3+'LED Curve'!$D$15*(W245/$Z$3)^2+'LED Curve'!$D$16*(W245/$Z$3)^1+'LED Curve'!$D$17)*$AE$3+((R$5-7)*Design!C$18)),0,         ('LED Curve'!$D$14*(W245/$Z$3)^3+'LED Curve'!$D$15*(W245/$Z$3)^2+'LED Curve'!$D$16*(W245/$Z$3)^1+'LED Curve'!$D$17)*$AE$3))</f>
        <v>0</v>
      </c>
      <c r="BB245" s="59">
        <f>IF(BA245=0,0,IF(E245&lt;(SUM(AU245:BA245)+('LED Curve'!$D$14*(W245/$Z$4)^3+'LED Curve'!$D$15*(W245/$Z$4)^2+'LED Curve'!$D$16*(W245/$Z$4)^1+'LED Curve'!$D$17)*$AE$4+((R$5-8)*Design!C$18)),0,         ('LED Curve'!$D$14*(W245/$Z$4)^3+'LED Curve'!$D$15*(W245/$Z$4)^2+'LED Curve'!$D$16*(W245/$Z$4)^1+'LED Curve'!$D$17)*$AE$4))</f>
        <v>0</v>
      </c>
      <c r="BC245" s="59">
        <f>IF(BB245=0,0,IF(E245&lt;(SUM(AU245:BB245)+('LED Curve'!$D$14*(W245/$Z$5)^3+'LED Curve'!$D$15*(W245/$Z$5)^2+'LED Curve'!$D$16*(W245/$Z$5)^1+'LED Curve'!$D$17)*$AE$5+((R$5-9)*Design!C$18)),0,         ('LED Curve'!$D$14*(W245/$Z$5)^3+'LED Curve'!$D$15*(W245/$Z$5)^2+'LED Curve'!$D$16*(W245/$Z$5)^1+'LED Curve'!$D$17)*$AE$5))</f>
        <v>0</v>
      </c>
      <c r="BD245" s="59">
        <f>IF(BC245=0,0,IF(E245&lt;(SUM(AU245:BC245)+('LED Curve'!$D$14*(W245/$Z$6)^3+'LED Curve'!$D$15*(W245/$Z$6)^2+'LED Curve'!$D$16*(W245/$Z$6)^1+'LED Curve'!$D$17)*$AE$6+((R$5-10)*Design!C$18)),0,         ('LED Curve'!$D$14*(W245/$Z$6)^3+'LED Curve'!$D$15*(W245/$Z$6)^2+'LED Curve'!$D$16*(W245/$Z$6)^1+'LED Curve'!$D$17)*$AE$6))</f>
        <v>0</v>
      </c>
      <c r="BE245">
        <f t="shared" si="382"/>
        <v>22.846681846728533</v>
      </c>
      <c r="BF245" s="64">
        <f t="shared" si="348"/>
        <v>71.199071308431598</v>
      </c>
      <c r="BG245" s="64">
        <f t="shared" si="349"/>
        <v>0</v>
      </c>
      <c r="BH245" s="64">
        <f t="shared" si="350"/>
        <v>0</v>
      </c>
      <c r="BI245" s="64">
        <f t="shared" si="351"/>
        <v>0</v>
      </c>
      <c r="BJ245" s="64">
        <f t="shared" si="352"/>
        <v>0</v>
      </c>
      <c r="BK245" s="64">
        <f t="shared" si="353"/>
        <v>0</v>
      </c>
      <c r="BL245" s="64">
        <f t="shared" si="354"/>
        <v>0</v>
      </c>
      <c r="BM245" s="64">
        <f t="shared" si="355"/>
        <v>0</v>
      </c>
      <c r="BN245" s="64">
        <f t="shared" si="356"/>
        <v>0</v>
      </c>
      <c r="BO245" s="64">
        <f t="shared" si="357"/>
        <v>0</v>
      </c>
      <c r="BQ245" s="67">
        <f t="shared" si="358"/>
        <v>57.612135616613614</v>
      </c>
      <c r="BR245" s="67">
        <f t="shared" si="359"/>
        <v>0</v>
      </c>
      <c r="BS245" s="67">
        <f t="shared" si="360"/>
        <v>0</v>
      </c>
      <c r="BT245" s="67">
        <f t="shared" si="361"/>
        <v>0</v>
      </c>
      <c r="BU245" s="67">
        <f t="shared" si="362"/>
        <v>0</v>
      </c>
      <c r="BV245" s="67">
        <f t="shared" si="363"/>
        <v>0</v>
      </c>
      <c r="BW245" s="67">
        <f t="shared" si="364"/>
        <v>0</v>
      </c>
      <c r="BX245" s="67">
        <f t="shared" si="365"/>
        <v>0</v>
      </c>
      <c r="BY245" s="67">
        <f t="shared" si="366"/>
        <v>0</v>
      </c>
      <c r="BZ245" s="67">
        <f t="shared" si="367"/>
        <v>0</v>
      </c>
      <c r="CB245" s="70">
        <f t="shared" si="368"/>
        <v>44.752691663450797</v>
      </c>
      <c r="CC245" s="70">
        <f t="shared" si="369"/>
        <v>0</v>
      </c>
      <c r="CD245" s="70">
        <f t="shared" si="370"/>
        <v>0</v>
      </c>
      <c r="CE245" s="70">
        <f t="shared" si="371"/>
        <v>0</v>
      </c>
      <c r="CF245" s="70">
        <f t="shared" si="372"/>
        <v>0</v>
      </c>
      <c r="CG245" s="70">
        <f t="shared" si="373"/>
        <v>0</v>
      </c>
      <c r="CH245" s="70">
        <f t="shared" si="374"/>
        <v>0</v>
      </c>
      <c r="CI245" s="70">
        <f t="shared" si="375"/>
        <v>0</v>
      </c>
      <c r="CJ245" s="70">
        <f t="shared" si="376"/>
        <v>0</v>
      </c>
      <c r="CK245" s="70">
        <f t="shared" si="377"/>
        <v>0</v>
      </c>
      <c r="CL245">
        <f t="shared" si="383"/>
        <v>44.752691663450797</v>
      </c>
      <c r="CM245" s="64">
        <f t="shared" si="384"/>
        <v>71.199071308431598</v>
      </c>
      <c r="CN245" s="64">
        <f t="shared" si="385"/>
        <v>0</v>
      </c>
      <c r="CO245" s="64">
        <f t="shared" si="386"/>
        <v>0</v>
      </c>
      <c r="CP245" s="64">
        <f t="shared" si="387"/>
        <v>0</v>
      </c>
      <c r="CQ245" s="64">
        <f t="shared" si="388"/>
        <v>0</v>
      </c>
      <c r="CR245" s="64">
        <f t="shared" si="389"/>
        <v>0</v>
      </c>
      <c r="CS245" s="64">
        <f t="shared" si="390"/>
        <v>0</v>
      </c>
      <c r="CT245" s="64">
        <f t="shared" si="391"/>
        <v>0</v>
      </c>
      <c r="CU245" s="64">
        <f t="shared" si="392"/>
        <v>0</v>
      </c>
      <c r="CV245" s="64">
        <f t="shared" si="393"/>
        <v>0</v>
      </c>
      <c r="CX245" s="103">
        <f t="shared" si="394"/>
        <v>57.612135616613614</v>
      </c>
      <c r="CY245" s="103">
        <f t="shared" si="395"/>
        <v>0</v>
      </c>
      <c r="CZ245" s="103">
        <f t="shared" si="396"/>
        <v>0</v>
      </c>
      <c r="DA245" s="103">
        <f t="shared" si="397"/>
        <v>0</v>
      </c>
      <c r="DB245" s="103">
        <f t="shared" si="398"/>
        <v>0</v>
      </c>
      <c r="DC245" s="103">
        <f t="shared" si="399"/>
        <v>0</v>
      </c>
      <c r="DD245" s="103">
        <f t="shared" si="400"/>
        <v>0</v>
      </c>
      <c r="DE245" s="103">
        <f t="shared" si="401"/>
        <v>0</v>
      </c>
      <c r="DF245" s="103">
        <f t="shared" si="402"/>
        <v>0</v>
      </c>
      <c r="DG245" s="103">
        <f t="shared" si="403"/>
        <v>0</v>
      </c>
      <c r="DI245" s="70">
        <f t="shared" si="404"/>
        <v>44.752691663450797</v>
      </c>
      <c r="DJ245" s="70">
        <f t="shared" si="405"/>
        <v>0</v>
      </c>
      <c r="DK245" s="70">
        <f t="shared" si="406"/>
        <v>0</v>
      </c>
      <c r="DL245" s="70">
        <f t="shared" si="407"/>
        <v>0</v>
      </c>
      <c r="DM245" s="70">
        <f t="shared" si="408"/>
        <v>0</v>
      </c>
      <c r="DN245" s="70">
        <f t="shared" si="409"/>
        <v>0</v>
      </c>
      <c r="DO245" s="70">
        <f t="shared" si="410"/>
        <v>0</v>
      </c>
      <c r="DP245" s="70">
        <f t="shared" si="411"/>
        <v>0</v>
      </c>
      <c r="DQ245" s="70">
        <f t="shared" si="412"/>
        <v>0</v>
      </c>
      <c r="DR245" s="70">
        <f t="shared" si="413"/>
        <v>0</v>
      </c>
      <c r="DT245">
        <f t="shared" si="414"/>
        <v>2.8007144564854225</v>
      </c>
      <c r="DU245">
        <f t="shared" si="415"/>
        <v>2.5270212782263899</v>
      </c>
      <c r="DV245">
        <f t="shared" si="416"/>
        <v>2.1655344816691247</v>
      </c>
      <c r="DX245">
        <f t="shared" si="417"/>
        <v>1.9421986344457116</v>
      </c>
      <c r="DY245">
        <f t="shared" si="418"/>
        <v>1.9454229575474213</v>
      </c>
      <c r="DZ245">
        <f t="shared" si="419"/>
        <v>1.9522401418267954</v>
      </c>
      <c r="EB245">
        <f t="shared" si="420"/>
        <v>1.6750771049098727</v>
      </c>
      <c r="EC245">
        <f t="shared" si="421"/>
        <v>0</v>
      </c>
      <c r="ED245">
        <f t="shared" si="422"/>
        <v>0</v>
      </c>
      <c r="EE245">
        <f t="shared" si="423"/>
        <v>0</v>
      </c>
      <c r="EF245">
        <f t="shared" si="424"/>
        <v>0</v>
      </c>
      <c r="EG245">
        <f t="shared" si="425"/>
        <v>0</v>
      </c>
      <c r="EH245">
        <f t="shared" si="426"/>
        <v>0</v>
      </c>
      <c r="EI245">
        <f t="shared" si="427"/>
        <v>0</v>
      </c>
      <c r="EJ245">
        <f t="shared" si="428"/>
        <v>0</v>
      </c>
      <c r="EK245">
        <f t="shared" si="429"/>
        <v>0</v>
      </c>
      <c r="EM245">
        <f t="shared" si="430"/>
        <v>1.3351258437121276</v>
      </c>
      <c r="EN245">
        <f t="shared" si="431"/>
        <v>0</v>
      </c>
      <c r="EO245">
        <f t="shared" si="432"/>
        <v>0</v>
      </c>
      <c r="EP245">
        <f t="shared" si="433"/>
        <v>0</v>
      </c>
      <c r="EQ245">
        <f t="shared" si="434"/>
        <v>0</v>
      </c>
      <c r="ER245">
        <f t="shared" si="435"/>
        <v>0</v>
      </c>
      <c r="ES245">
        <f t="shared" si="436"/>
        <v>0</v>
      </c>
      <c r="ET245">
        <f t="shared" si="437"/>
        <v>0</v>
      </c>
      <c r="EU245">
        <f t="shared" si="438"/>
        <v>0</v>
      </c>
      <c r="EV245">
        <f t="shared" si="439"/>
        <v>0</v>
      </c>
      <c r="EX245">
        <f t="shared" si="440"/>
        <v>1.0224505082196007</v>
      </c>
      <c r="EY245">
        <f t="shared" si="441"/>
        <v>0</v>
      </c>
      <c r="EZ245">
        <f t="shared" si="442"/>
        <v>0</v>
      </c>
      <c r="FA245">
        <f t="shared" si="443"/>
        <v>0</v>
      </c>
      <c r="FB245">
        <f t="shared" si="444"/>
        <v>0</v>
      </c>
      <c r="FC245">
        <f t="shared" si="445"/>
        <v>0</v>
      </c>
      <c r="FD245">
        <f t="shared" si="446"/>
        <v>0</v>
      </c>
      <c r="FE245">
        <f t="shared" si="447"/>
        <v>0</v>
      </c>
      <c r="FF245">
        <f t="shared" si="448"/>
        <v>0</v>
      </c>
      <c r="FG245">
        <f t="shared" si="449"/>
        <v>0</v>
      </c>
      <c r="FJ245">
        <f>IF($W$2=0,0,IF(BF245&lt;=0,0,('LED Curve'!$D$19*(BF245/$W$2)^3+'LED Curve'!$D$20*(BF245/$W$2)^2+'LED Curve'!$D$21*(BF245/$W$2)^1+'LED Curve'!$D$22)*$AC$2*$W$2))</f>
        <v>292.41201671904486</v>
      </c>
      <c r="FK245">
        <f>IF($W$3=0,0,IF(BG245&lt;=0,0,('LED Curve'!$D$19*(BG245/$W$3)^3+'LED Curve'!$D$20*(BG245/$W$3)^2+'LED Curve'!$D$21*(BG245/$W$3)^1+'LED Curve'!$D$22)*$AC$3*$W$3))</f>
        <v>0</v>
      </c>
      <c r="FL245">
        <f>IF($W$4=0,0,IF(BH245&lt;=0,0,('LED Curve'!$D$19*(BH245/$W$4)^3+'LED Curve'!$D$20*(BH245/$W$4)^2+'LED Curve'!$D$21*(BH245/$W$4)^1+'LED Curve'!$D$22)*$AC$4*$W$4))</f>
        <v>0</v>
      </c>
      <c r="FM245">
        <f>IF($W$5=0,0,IF(BI245&lt;=0,0,('LED Curve'!$D$19*(BI245/$W$5)^3+'LED Curve'!$D$20*(BI245/$W$5)^2+'LED Curve'!$D$21*(BI245/$W$5)^1+'LED Curve'!$D$22)*$AC$5*$W$5))</f>
        <v>0</v>
      </c>
      <c r="FN245">
        <f>IF($W$6=0,0,IF(BJ245&lt;=0,0,('LED Curve'!$D$19*(BJ245/$W$6)^3+'LED Curve'!$D$20*(BJ245/$W$6)^2+'LED Curve'!$D$21*(BJ245/$W$6)^1+'LED Curve'!$D$22)*$AC$6*$W$6))</f>
        <v>0</v>
      </c>
      <c r="FO245">
        <f>IF($Z$2=0,0,IF(BK245&lt;=0,0,('LED Curve'!$D$19*(BK245/$Z$2)^3+'LED Curve'!$D$20*(BK245/$Z$2)^2+'LED Curve'!$D$21*(BK245/$Z$2)^1+'LED Curve'!$D$22)*$AE$2*$Z$2))</f>
        <v>0</v>
      </c>
      <c r="FP245">
        <f>IF($Z$3=0,0,IF(BL245&lt;=0,0,('LED Curve'!$D$19*(BL245/$Z$3)^3+'LED Curve'!$D$20*(BL245/$Z$3)^2+'LED Curve'!$D$21*(BL245/$Z$3)^1+'LED Curve'!$D$22)*$AE$3*$Z$3))</f>
        <v>0</v>
      </c>
      <c r="FQ245">
        <f>IF($Z$4=0,0,IF(BM245&lt;=0,0,('LED Curve'!$D$19*(BM245/$Z$4)^3+'LED Curve'!$D$20*(BM245/$Z$4)^2+'LED Curve'!$D$21*(BM245/$Z$4)^1+'LED Curve'!$D$22)*$AE$4*$Z$4))</f>
        <v>0</v>
      </c>
      <c r="FR245">
        <f>IF($Z$5=0,0,IF(BN245&lt;=0,0,('LED Curve'!$D$19*(BN245/$Z$5)^3+'LED Curve'!$D$20*(BN245/$Z$5)^2+'LED Curve'!$D$21*(BN245/$Z$5)^1+'LED Curve'!$D$22)*$AE$5*$Z$5))</f>
        <v>0</v>
      </c>
      <c r="FS245">
        <f>IF($Z$6=0,0,IF(BO245&lt;=0,0,('LED Curve'!$D$19*(BO245/$Z$6)^3+'LED Curve'!$D$20*(BO245/$Z$6)^2+'LED Curve'!$D$21*(BO245/$Z$6)^1+'LED Curve'!$D$22)*$AE$6*$Z$6))</f>
        <v>0</v>
      </c>
      <c r="FU245">
        <f>IF($W$2=0,0,IF(BQ245&lt;=0,0,('LED Curve'!$D$19*(BQ245/$W$2)^3+'LED Curve'!$D$20*(BQ245/$W$2)^2+'LED Curve'!$D$21*(BQ245/$W$2)^1+'LED Curve'!$D$22)*$AC$2*$W$2))</f>
        <v>238.56892175268078</v>
      </c>
      <c r="FV245">
        <f>IF($W$3=0,0,IF(BR245&lt;=0,0,('LED Curve'!$D$19*(BR245/$W$3)^3+'LED Curve'!$D$20*(BR245/$W$3)^2+'LED Curve'!$D$21*(BR245/$W$3)^1+'LED Curve'!$D$22)*$AC$3*$W$3))</f>
        <v>0</v>
      </c>
      <c r="FW245">
        <f>IF($W$4=0,0,IF(BS245&lt;=0,0,('LED Curve'!$D$19*(BS245/$W$4)^3+'LED Curve'!$D$20*(BS245/$W$4)^2+'LED Curve'!$D$21*(BS245/$W$4)^1+'LED Curve'!$D$22)*$AC$4*$W$4))</f>
        <v>0</v>
      </c>
      <c r="FX245">
        <f>IF($W$5=0,0,IF(BT245&lt;=0,0,('LED Curve'!$D$19*(BT245/$W$5)^3+'LED Curve'!$D$20*(BT245/$W$5)^2+'LED Curve'!$D$21*(BT245/$W$5)^1+'LED Curve'!$D$22)*$AC$5*$W$5))</f>
        <v>0</v>
      </c>
      <c r="FY245">
        <f>IF($W$6=0,0,IF(BU245&lt;=0,0,('LED Curve'!$D$19*(BU245/$W$6)^3+'LED Curve'!$D$20*(BU245/$W$6)^2+'LED Curve'!$D$21*(BU245/$W$6)^1+'LED Curve'!$D$22)*$AC$6*$W$6))</f>
        <v>0</v>
      </c>
      <c r="FZ245">
        <f>IF($Z$2=0,0,IF(BV245&lt;=0,0,('LED Curve'!$D$19*(BV245/$Z$2)^3+'LED Curve'!$D$20*(BV245/$Z$2)^2+'LED Curve'!$D$21*(BV245/$Z$2)^1+'LED Curve'!$D$22)*$AE$2*$Z$2))</f>
        <v>0</v>
      </c>
      <c r="GA245">
        <f>IF($Z$3=0,0,IF(BW245&lt;=0,0,('LED Curve'!$D$19*(BW245/$Z$3)^3+'LED Curve'!$D$20*(BW245/$Z$3)^2+'LED Curve'!$D$21*(BW245/$Z$3)^1+'LED Curve'!$D$22)*$AE$3*$Z$3))</f>
        <v>0</v>
      </c>
      <c r="GB245">
        <f>IF($Z$4=0,0,IF(BX245&lt;=0,0,('LED Curve'!$D$19*(BX245/$Z$4)^3+'LED Curve'!$D$20*(BX245/$Z$4)^2+'LED Curve'!$D$21*(BX245/$Z$4)^1+'LED Curve'!$D$22)*$AE$4*$Z$4))</f>
        <v>0</v>
      </c>
      <c r="GC245">
        <f>IF($Z$5=0,0,IF(BY245&lt;=0,0,('LED Curve'!$D$19*(BY245/$Z$5)^3+'LED Curve'!$D$20*(BY245/$Z$5)^2+'LED Curve'!$D$21*(BY245/$Z$5)^1+'LED Curve'!$D$22)*$AE$5*$Z$5))</f>
        <v>0</v>
      </c>
      <c r="GD245">
        <f>IF($Z$6=0,0,IF(BZ245&lt;=0,0,('LED Curve'!$D$19*(BZ245/$Z$6)^3+'LED Curve'!$D$20*(BZ245/$Z$6)^2+'LED Curve'!$D$21*(BZ245/$Z$6)^1+'LED Curve'!$D$22)*$AE$6*$Z$6))</f>
        <v>0</v>
      </c>
      <c r="GF245">
        <f>IF($W$2=0,0,IF(CB245&lt;=0,0,('LED Curve'!$D$19*(CB245/$W$2)^3+'LED Curve'!$D$20*(CB245/$W$2)^2+'LED Curve'!$D$21*(CB245/$W$2)^1+'LED Curve'!$D$22)*$AC$2*$W$2))</f>
        <v>186.5379544891145</v>
      </c>
      <c r="GG245">
        <f>IF($W$3=0,0,IF(CC245&lt;=0,0,('LED Curve'!$D$19*(CC245/$W$3)^3+'LED Curve'!$D$20*(CC245/$W$3)^2+'LED Curve'!$D$21*(CC245/$W$3)^1+'LED Curve'!$D$22)*$AC$3*$W$3))</f>
        <v>0</v>
      </c>
      <c r="GH245">
        <f>IF($W$4=0,0,IF(CD245&lt;=0,0,('LED Curve'!$D$19*(CD245/$W$4)^3+'LED Curve'!$D$20*(CD245/$W$4)^2+'LED Curve'!$D$21*(CD245/$W$4)^1+'LED Curve'!$D$22)*$AC$4*$W$4))</f>
        <v>0</v>
      </c>
      <c r="GI245">
        <f>IF($W$5=0,0,IF(CE245&lt;=0,0,('LED Curve'!$D$19*(CE245/$W$5)^3+'LED Curve'!$D$20*(CE245/$W$5)^2+'LED Curve'!$D$21*(CE245/$W$5)^1+'LED Curve'!$D$22)*$AC$5*$W$5))</f>
        <v>0</v>
      </c>
      <c r="GJ245">
        <f>IF($W$6=0,0,IF(CF245&lt;=0,0,('LED Curve'!$D$19*(CF245/$W$6)^3+'LED Curve'!$D$20*(CF245/$W$6)^2+'LED Curve'!$D$21*(CF245/$W$6)^1+'LED Curve'!$D$22)*$AC$6*$W$6))</f>
        <v>0</v>
      </c>
      <c r="GK245">
        <f>IF($Z$2=0,0,IF(CG245&lt;=0,0,('LED Curve'!$D$19*(CG245/$Z$2)^3+'LED Curve'!$D$20*(CG245/$Z$2)^2+'LED Curve'!$D$21*(CG245/$Z$2)^1+'LED Curve'!$D$22)*$AE$2*$Z$2))</f>
        <v>0</v>
      </c>
      <c r="GL245">
        <f>IF($Z$3=0,0,IF(CH245&lt;=0,0,('LED Curve'!$D$19*(CH245/$Z$3)^3+'LED Curve'!$D$20*(CH245/$Z$3)^2+'LED Curve'!$D$21*(CH245/$Z$3)^1+'LED Curve'!$D$22)*$AE$3*$Z$3))</f>
        <v>0</v>
      </c>
      <c r="GM245">
        <f>IF($Z$4=0,0,IF(CI245&lt;=0,0,('LED Curve'!$D$19*(CI245/$Z$4)^3+'LED Curve'!$D$20*(CI245/$Z$4)^2+'LED Curve'!$D$21*(CI245/$Z$4)^1+'LED Curve'!$D$22)*$AE$4*$Z$4))</f>
        <v>0</v>
      </c>
      <c r="GN245">
        <f>IF($Z$5=0,0,IF(CJ245&lt;=0,0,('LED Curve'!$D$19*(CJ245/$Z$5)^3+'LED Curve'!$D$20*(CJ245/$Z$5)^2+'LED Curve'!$D$21*(CJ245/$Z$5)^1+'LED Curve'!$D$22)*$AE$5*$Z$5))</f>
        <v>0</v>
      </c>
      <c r="GO245">
        <f>IF($Z$6=0,0,IF(CK245&lt;=0,0,('LED Curve'!$D$19*(CK245/$Z$6)^3+'LED Curve'!$D$20*(CK245/$Z$6)^2+'LED Curve'!$D$21*(CK245/$Z$6)^1+'LED Curve'!$D$22)*$AE$6*$Z$6))</f>
        <v>0</v>
      </c>
      <c r="GQ245">
        <f t="shared" si="450"/>
        <v>292.41201671904486</v>
      </c>
      <c r="GR245">
        <f t="shared" si="378"/>
        <v>0</v>
      </c>
      <c r="GS245">
        <f t="shared" si="451"/>
        <v>238.56892175268078</v>
      </c>
      <c r="GT245">
        <f t="shared" si="379"/>
        <v>0</v>
      </c>
      <c r="GU245">
        <f t="shared" si="452"/>
        <v>186.5379544891145</v>
      </c>
      <c r="GV245">
        <f t="shared" si="380"/>
        <v>0</v>
      </c>
    </row>
    <row r="246" spans="1:204" ht="16.899999999999999">
      <c r="A246">
        <v>235</v>
      </c>
      <c r="B246">
        <f t="shared" si="341"/>
        <v>7.649739583333333E-3</v>
      </c>
      <c r="C246" s="50">
        <f t="shared" si="342"/>
        <v>37.526923018753962</v>
      </c>
      <c r="D246" s="50">
        <f t="shared" si="343"/>
        <v>41.852136687504398</v>
      </c>
      <c r="E246" s="50">
        <f t="shared" si="344"/>
        <v>46.177350356254834</v>
      </c>
      <c r="G246" s="52">
        <f t="shared" si="345"/>
        <v>0.59566544474212635</v>
      </c>
      <c r="H246" s="52">
        <f t="shared" si="346"/>
        <v>0.66431962996038718</v>
      </c>
      <c r="I246" s="52">
        <f t="shared" si="347"/>
        <v>0.73297381517864812</v>
      </c>
      <c r="J246" s="52">
        <f>IF(C246&lt;Calculation!D$19,0,G246)</f>
        <v>0.59566544474212635</v>
      </c>
      <c r="K246" s="52">
        <f>IF(D246&lt;Calculation!D$19,0,H246)</f>
        <v>0.66431962996038718</v>
      </c>
      <c r="L246" s="52">
        <f>IF(E246&lt;Calculation!D$19,0,I246)</f>
        <v>0.73297381517864812</v>
      </c>
      <c r="M246" s="52">
        <f>IF(IF(C246&lt;Calculation!D$19,0,C246*(R$3/(R$2+R$3)))&gt;0,$H$2*SIN(2*PI()*$E$2*B246)+$H$5,0)</f>
        <v>0.61206993923349906</v>
      </c>
      <c r="N246" s="52">
        <f>IF(IF(D246&lt;Calculation!D$19,0,D246*(R$3/(R$2+R$3)))&gt;0,$J$2*SIN(2*PI()*$E$2*B246)+$J$5,0)</f>
        <v>0.48659621772464973</v>
      </c>
      <c r="O246" s="52">
        <f>IF(IF(E246&lt;Calculation!D$19,0,E246*(R$3/(R$2+R$3)))&gt;0,$L$2*SIN(2*PI()*$E$2*B246)+$L$5,0)</f>
        <v>0.36766992186369718</v>
      </c>
      <c r="Q246" s="55">
        <f>(M246/Design!C$43)*10^3</f>
        <v>68.007771025944336</v>
      </c>
      <c r="R246" s="55">
        <f>(N246/Design!C$43)*10^3</f>
        <v>54.066246413849967</v>
      </c>
      <c r="S246" s="55">
        <f>(O246/Design!C$43)*10^3</f>
        <v>40.852213540410801</v>
      </c>
      <c r="U246" s="55">
        <f>(($H$2*SIN(2*PI()*$E$2*B246)+$H$5)/Design!C$43)*10^3</f>
        <v>68.007771025944336</v>
      </c>
      <c r="V246" s="55">
        <f>(($J$2*SIN(2*PI()*$E$2*B246)+$J$5)/Design!C$43)*10^3</f>
        <v>54.066246413849967</v>
      </c>
      <c r="W246" s="55">
        <f>(($L$2*SIN(2*PI()*$E$2*B246)+$L$5)/Design!C$43)*10^3</f>
        <v>40.852213540410801</v>
      </c>
      <c r="Y246" s="99">
        <f>IF(C246&lt;('LED Curve'!$D$14*(U246/$W$2)^3+'LED Curve'!$D$15*(U246/$W$2)^2+'LED Curve'!$D$16*(U246/$W$2)^1+'LED Curve'!$D$17)*$AC$2+((R$5-1)*Design!C$18),0,         ('LED Curve'!$D$14*(U246/$W$2)^3+'LED Curve'!$D$15*(U246/$W$2)^2+'LED Curve'!$D$16*(U246/$W$2)^1+'LED Curve'!$D$17)*$AC$2)</f>
        <v>23.443564096585725</v>
      </c>
      <c r="Z246" s="99">
        <f>IF(Y246=0,0,IF(C246&lt;Y246+('LED Curve'!$D$14*(U246/$W$3)^3+'LED Curve'!$D$15*(U246/$W$3)^2+'LED Curve'!$D$16*(U246/$W$3)^1+'LED Curve'!$D$17)*$AC$3+((R$5-2)*Design!C$18),0,         ('LED Curve'!$D$14*(U246/$W$3)^3+'LED Curve'!$D$15*(U246/$W$3)^2+'LED Curve'!$D$16*(U246/$W$3)^1+'LED Curve'!$D$17)*$AC$3))</f>
        <v>0</v>
      </c>
      <c r="AA246" s="99">
        <f>IF(Z246=0,0,IF(C246&lt;(SUM(Y246:Z246)+('LED Curve'!$D$14*(U246/$W$4)^3+'LED Curve'!$D$15*(U246/$W$4)^2+'LED Curve'!$D$16*(U246/$W$4)^1+'LED Curve'!$D$17)*$AC$4+((R$5-3)*Design!C$18)),0,         ('LED Curve'!$D$14*(U246/$W$4)^3+'LED Curve'!$D$15*(U246/$W$4)^2+'LED Curve'!$D$16*(U246/$W$4)^1+'LED Curve'!$D$17)*$AC$4))</f>
        <v>0</v>
      </c>
      <c r="AB246" s="99">
        <f>IF(AA246=0,0,IF(C246&lt;(SUM(Y246:AA246)+('LED Curve'!$D$14*(U246/$W$5)^3+'LED Curve'!$D$15*(U246/$W$5)^2+'LED Curve'!$D$16*(U246/$W$5)^1+'LED Curve'!$D$17)*$AC$5+((R$5-4)*Design!C$18)),0,         ('LED Curve'!$D$14*(U246/$W$5)^3+'LED Curve'!$D$15*(U246/$W$5)^2+'LED Curve'!$D$16*(U246/$W$5)^1+'LED Curve'!$D$17)*$AC$5))</f>
        <v>0</v>
      </c>
      <c r="AC246" s="99">
        <f>IF(AB246=0,0,IF(C246&lt;(SUM(Y246:AB246)+ ('LED Curve'!$D$14*(U246/$W$6)^3+'LED Curve'!$D$15*(U246/$W$6)^2+'LED Curve'!$D$16*(U246/$W$6)^1+'LED Curve'!$D$17)*$AC$6+((R$5-5)*Design!C$18)),0,         ('LED Curve'!$D$14*(U246/$W$6)^3+'LED Curve'!$D$15*(U246/$W$6)^2+'LED Curve'!$D$16*(U246/$W$6)^1+'LED Curve'!$D$17)*$AC$6))</f>
        <v>0</v>
      </c>
      <c r="AD246" s="99">
        <f>IF(AC246=0,0,IF(C246&lt;(SUM(Y246:AC246)+('LED Curve'!$D$14*(U246/$Z$2)^3+'LED Curve'!$D$15*(U246/$Z$2)^2+'LED Curve'!$D$16*(U246/$Z$2)^1+'LED Curve'!$D$17)*$AE$2+((R$5-6)*Design!C$18)),0,         ('LED Curve'!$D$14*(U246/$Z$2)^3+'LED Curve'!$D$15*(U246/$Z$2)^2+'LED Curve'!$D$16*(U246/$Z$2)^1+'LED Curve'!$D$17)*$AE$2))</f>
        <v>0</v>
      </c>
      <c r="AE246" s="99">
        <f>IF(AD246=0,0,IF(C246&lt;(SUM(Y246:AD246)+('LED Curve'!$D$14*(U246/$Z$3)^3+'LED Curve'!$D$15*(U246/$Z$3)^2+'LED Curve'!$D$16*(U246/$Z$3)^1+'LED Curve'!$D$17)*$AE$3+((R$5-7)*Design!C$18)),0,         ('LED Curve'!$D$14*(U246/$Z$3)^3+'LED Curve'!$D$15*(U246/$Z$3)^2+'LED Curve'!$D$16*(U246/$Z$3)^1+'LED Curve'!$D$17)*$AE$3))</f>
        <v>0</v>
      </c>
      <c r="AF246" s="99">
        <f>IF(AE246=0,0,IF(C246&lt;(SUM(Y246:AE246)+('LED Curve'!$D$14*(U246/$Z$4)^3+'LED Curve'!$D$15*(U246/$Z$4)^2+'LED Curve'!$D$16*(U246/$Z$4)^1+'LED Curve'!$D$17)*$AE$4+((R$5-8)*Design!C$18)),0,         ('LED Curve'!$D$14*(U246/$Z$4)^3+'LED Curve'!$D$15*(U246/$Z$4)^2+'LED Curve'!$D$16*(U246/$Z$4)^1+'LED Curve'!$D$17)*$AE$4))</f>
        <v>0</v>
      </c>
      <c r="AG246" s="99">
        <f>IF(AF246=0,0,IF(C246&lt;(SUM(Y246:AF246)+('LED Curve'!$D$14*(U246/$Z$5)^3+'LED Curve'!$D$15*(U246/$Z$5)^2+'LED Curve'!$D$16*(U246/$Z$5)^1+'LED Curve'!$D$17)*$AE$5+((R$5-9)*Design!C$18)),0,         ('LED Curve'!$D$14*(U246/$Z$5)^3+'LED Curve'!$D$15*(U246/$Z$5)^2+'LED Curve'!$D$16*(U246/$Z$5)^1+'LED Curve'!$D$17)*$AE$5))</f>
        <v>0</v>
      </c>
      <c r="AH246" s="99">
        <f>IF(AG246=0,0,IF(C246&lt;(SUM(Y246:AG246)+('LED Curve'!$D$14*(U246/$Z$6)^3+'LED Curve'!$D$15*(U246/$Z$6)^2+'LED Curve'!$D$16*(U246/$Z$6)^1+'LED Curve'!$D$17)*$AE$6+((R$5-10)*Design!C$18)),0,         ('LED Curve'!$D$14*(U246/$Z$6)^3+'LED Curve'!$D$15*(U246/$Z$6)^2+'LED Curve'!$D$16*(U246/$Z$6)^1+'LED Curve'!$D$17)*$AE$6))</f>
        <v>0</v>
      </c>
      <c r="AI246">
        <f t="shared" si="381"/>
        <v>23.443564096585725</v>
      </c>
      <c r="AJ246" s="57">
        <f>IF(D246&lt;('LED Curve'!$D$14*(V246/$W$2)^3+'LED Curve'!$D$15*(V246/$W$2)^2+'LED Curve'!$D$16*(V246/$W$2)^1+'LED Curve'!$D$17)*$AC$2+((R$5-1)*Design!C$18),0,         ('LED Curve'!$D$14*(V246/$W$2)^3+'LED Curve'!$D$15*(V246/$W$2)^2+'LED Curve'!$D$16*(V246/$W$2)^1+'LED Curve'!$D$17)*$AC$2)</f>
        <v>23.083324763771923</v>
      </c>
      <c r="AK246" s="57">
        <f>IF(AJ246=0,0,IF(D246&lt;AJ246+('LED Curve'!$D$14*(V246/$W$3)^3+'LED Curve'!$D$15*(V246/$W$3)^2+'LED Curve'!$D$16*(V246/$W$3)^1+'LED Curve'!$D$17)*$AC$3+((R$5-1)*Design!C$18),0,         ('LED Curve'!$D$14*(V246/$W$3)^3+'LED Curve'!$D$15*(V246/$W$3)^2+'LED Curve'!$D$16*(V246/$W$3)^1+'LED Curve'!$D$17)*$AC$3))</f>
        <v>0</v>
      </c>
      <c r="AL246" s="57">
        <f>IF(AK246=0,0,IF(D246&lt;(SUM(AJ246:AK246)+('LED Curve'!$D$14*(V246/$W$4)^3+'LED Curve'!$D$15*(V246/$W$4)^2+'LED Curve'!$D$16*(V246/$W$4)^1+'LED Curve'!$D$17)*$AC$4+((R$5-1)*Design!C$18)),0,         ('LED Curve'!$D$14*(V246/$W$4)^3+'LED Curve'!$D$15*(V246/$W$4)^2+'LED Curve'!$D$16*(V246/$W$4)^1+'LED Curve'!$D$17)*$AC$4))</f>
        <v>0</v>
      </c>
      <c r="AM246" s="57">
        <f>IF(AL246=0,0,IF(D246&lt;(SUM(AJ246:AL246)+('LED Curve'!$D$14*(V246/$W$5)^3+'LED Curve'!$D$15*(V246/$W$5)^2+'LED Curve'!$D$16*(V246/$W$5)^1+'LED Curve'!$D$17)*$AC$5+((R$5-1)*Design!C$18)),0,         ('LED Curve'!$D$14*(V246/$W$5)^3+'LED Curve'!$D$15*(V246/$W$5)^2+'LED Curve'!$D$16*(V246/$W$5)^1+'LED Curve'!$D$17)*$AC$5))</f>
        <v>0</v>
      </c>
      <c r="AN246" s="57">
        <f>IF(AM246=0,0,IF(D246&lt;(SUM(AJ246:AM246)+ ('LED Curve'!$D$14*(V246/$W$6)^3+'LED Curve'!$D$15*(V246/$W$6)^2+'LED Curve'!$D$16*(V246/$W$6)^1+'LED Curve'!$D$17)*$AC$6+((R$5-1)*Design!C$18)),0,         ('LED Curve'!$D$14*(V246/$W$6)^3+'LED Curve'!$D$15*(V246/$W$6)^2+'LED Curve'!$D$16*(V246/$W$6)^1+'LED Curve'!$D$17)*$AC$6))</f>
        <v>0</v>
      </c>
      <c r="AO246" s="57">
        <f>IF(AN246=0,0,IF(D246&lt;(SUM(AJ246:AN246)+('LED Curve'!$D$14*(V246/$Z$2)^3+'LED Curve'!$D$15*(V246/$Z$2)^2+'LED Curve'!$D$16*(V246/$Z$2)^1+'LED Curve'!$D$17)*$AE$2+((R$5-1)*Design!C$18)),0,         ('LED Curve'!$D$14*(V246/$Z$2)^3+'LED Curve'!$D$15*(V246/$Z$2)^2+'LED Curve'!$D$16*(V246/$Z$2)^1+'LED Curve'!$D$17)*$AE$2))</f>
        <v>0</v>
      </c>
      <c r="AP246" s="57">
        <f>IF(AO246=0,0,IF(D246&lt;(SUM(AJ246:AO246)+('LED Curve'!$D$14*(V246/$Z$3)^3+'LED Curve'!$D$15*(V246/$Z$3)^2+'LED Curve'!$D$16*(V246/$Z$3)^1+'LED Curve'!$D$17)*$AE$3+((R$5-1)*Design!C$18)),0,         ('LED Curve'!$D$14*(V246/$Z$3)^3+'LED Curve'!$D$15*(V246/$Z$3)^2+'LED Curve'!$D$16*(V246/$Z$3)^1+'LED Curve'!$D$17)*$AE$3))</f>
        <v>0</v>
      </c>
      <c r="AQ246" s="57">
        <f>IF(AP246=0,0,IF(D246&lt;(SUM(AJ246:AP246)+('LED Curve'!$D$14*(V246/$Z$4)^3+'LED Curve'!$D$15*(V246/$Z$4)^2+'LED Curve'!$D$16*(V246/$Z$4)^1+'LED Curve'!$D$17)*$AE$4+((R$5-1)*Design!C$18)),0,         ('LED Curve'!$D$14*(V246/$Z$4)^3+'LED Curve'!$D$15*(V246/$Z$4)^2+'LED Curve'!$D$16*(V246/$Z$4)^1+'LED Curve'!$D$17)*$AE$4))</f>
        <v>0</v>
      </c>
      <c r="AR246" s="57">
        <f>IF(AQ246=0,0,IF(D246&lt;(SUM(AJ246:AQ246)+('LED Curve'!$D$14*(V246/$Z$5)^3+'LED Curve'!$D$15*(V246/$Z$5)^2+'LED Curve'!$D$16*(V246/$Z$5)^1+'LED Curve'!$D$17)*$AE$5+((R$5-1)*Design!C$18)),0,         ('LED Curve'!$D$14*(V246/$Z$5)^3+'LED Curve'!$D$15*(V246/$Z$5)^2+'LED Curve'!$D$16*(V246/$Z$5)^1+'LED Curve'!$D$17)*$AE$5))</f>
        <v>0</v>
      </c>
      <c r="AS246" s="57">
        <f>IF(AR246=0,0,IF(D246&lt;(SUM(AJ246:AR246)+('LED Curve'!$D$14*(V246/$Z$6)^3+'LED Curve'!$D$15*(V246/$Z$6)^2+'LED Curve'!$D$16*(V246/$Z$6)^1+'LED Curve'!$D$17)*$AE$6+((R$5-1)*Design!C$18)),0,         ('LED Curve'!$D$14*(V246/$Z$6)^3+'LED Curve'!$D$15*(V246/$Z$6)^2+'LED Curve'!$D$16*(V246/$Z$6)^1+'LED Curve'!$D$17)*$AE$6))</f>
        <v>0</v>
      </c>
      <c r="AU246" s="59">
        <f>IF(E246&lt;('LED Curve'!$D$14*(W246/$W$2)^3+'LED Curve'!$D$15*(W246/$W$2)^2+'LED Curve'!$D$16*(W246/$W$2)^1+'LED Curve'!$D$17)*$AC$2+((R$5-1)*Design!C$18),0,         ('LED Curve'!$D$14*(W246/$W$2)^3+'LED Curve'!$D$15*(W246/$W$2)^2+'LED Curve'!$D$16*(W246/$W$2)^1+'LED Curve'!$D$17)*$AC$2)</f>
        <v>22.748887342787306</v>
      </c>
      <c r="AV246" s="59">
        <f>IF(AU246=0,0,IF(E246&lt;AU246+('LED Curve'!$D$14*(W246/$W$3)^3+'LED Curve'!$D$15*(W246/$W$3)^2+'LED Curve'!$D$16*(W246/$W$3)^1+'LED Curve'!$D$17)*$AC$3+((R$5-2)*Design!C$18),0,         ('LED Curve'!$D$14*(W246/$W$3)^3+'LED Curve'!$D$15*(W246/$W$3)^2+'LED Curve'!$D$16*(W246/$W$3)^1+'LED Curve'!$D$17)*$AC$3))</f>
        <v>0</v>
      </c>
      <c r="AW246" s="59">
        <f>IF(AV246=0,0,IF(E246&lt;(SUM(AU246:AV246)+('LED Curve'!$D$14*(W246/$W$4)^3+'LED Curve'!$D$15*(W246/$W$4)^2+'LED Curve'!$D$16*(W246/$W$4)^1+'LED Curve'!$D$17)*$AC$4+((R$5-3)*Design!C$18)),0,         ('LED Curve'!$D$14*(W246/$W$4)^3+'LED Curve'!$D$15*(W246/$W$4)^2+'LED Curve'!$D$16*(W246/$W$4)^1+'LED Curve'!$D$17)*$AC$4))</f>
        <v>0</v>
      </c>
      <c r="AX246" s="59">
        <f>IF(AW246=0,0,IF(E246&lt;(SUM(AU246:AW246)+('LED Curve'!$D$14*(W246/$W$5)^3+'LED Curve'!$D$15*(W246/$W$5)^2+'LED Curve'!$D$16*(W246/$W$5)^1+'LED Curve'!$D$17)*$AC$5+((R$5-4)*Design!C$18)),0,         ('LED Curve'!$D$14*(W246/$W$5)^3+'LED Curve'!$D$15*(W246/$W$5)^2+'LED Curve'!$D$16*(W246/$W$5)^1+'LED Curve'!$D$17)*$AC$5))</f>
        <v>0</v>
      </c>
      <c r="AY246" s="59">
        <f>IF(AX246=0,0,IF(E246&lt;(SUM(AU246:AX246)+ ('LED Curve'!$D$14*(W246/$W$6)^3+'LED Curve'!$D$15*(W246/$W$6)^2+'LED Curve'!$D$16*(W246/$W$6)^1+'LED Curve'!$D$17)*$AC$6+((R$5-5)*Design!C$18)),0,         ('LED Curve'!$D$14*(W246/$W$6)^3+'LED Curve'!$D$15*(W246/$W$6)^2+'LED Curve'!$D$16*(W246/$W$6)^1+'LED Curve'!$D$17)*$AC$6))</f>
        <v>0</v>
      </c>
      <c r="AZ246" s="59">
        <f>IF(AY246=0,0,IF(E246&lt;(SUM(AU246:AY246)+('LED Curve'!$D$14*(W246/$Z$2)^3+'LED Curve'!$D$15*(W246/$Z$2)^2+'LED Curve'!$D$16*(W246/$Z$2)^1+'LED Curve'!$D$17)*$AE$2+((R$5-6)*Design!C$18)),0,         ('LED Curve'!$D$14*(W246/$Z$2)^3+'LED Curve'!$D$15*(W246/$Z$2)^2+'LED Curve'!$D$16*(W246/$Z$2)^1+'LED Curve'!$D$17)*$AE$2))</f>
        <v>0</v>
      </c>
      <c r="BA246" s="59">
        <f>IF(AZ246=0,0,IF(E246&lt;(SUM(AU246:AZ246)+('LED Curve'!$D$14*(W246/$Z$3)^3+'LED Curve'!$D$15*(W246/$Z$3)^2+'LED Curve'!$D$16*(W246/$Z$3)^1+'LED Curve'!$D$17)*$AE$3+((R$5-7)*Design!C$18)),0,         ('LED Curve'!$D$14*(W246/$Z$3)^3+'LED Curve'!$D$15*(W246/$Z$3)^2+'LED Curve'!$D$16*(W246/$Z$3)^1+'LED Curve'!$D$17)*$AE$3))</f>
        <v>0</v>
      </c>
      <c r="BB246" s="59">
        <f>IF(BA246=0,0,IF(E246&lt;(SUM(AU246:BA246)+('LED Curve'!$D$14*(W246/$Z$4)^3+'LED Curve'!$D$15*(W246/$Z$4)^2+'LED Curve'!$D$16*(W246/$Z$4)^1+'LED Curve'!$D$17)*$AE$4+((R$5-8)*Design!C$18)),0,         ('LED Curve'!$D$14*(W246/$Z$4)^3+'LED Curve'!$D$15*(W246/$Z$4)^2+'LED Curve'!$D$16*(W246/$Z$4)^1+'LED Curve'!$D$17)*$AE$4))</f>
        <v>0</v>
      </c>
      <c r="BC246" s="59">
        <f>IF(BB246=0,0,IF(E246&lt;(SUM(AU246:BB246)+('LED Curve'!$D$14*(W246/$Z$5)^3+'LED Curve'!$D$15*(W246/$Z$5)^2+'LED Curve'!$D$16*(W246/$Z$5)^1+'LED Curve'!$D$17)*$AE$5+((R$5-9)*Design!C$18)),0,         ('LED Curve'!$D$14*(W246/$Z$5)^3+'LED Curve'!$D$15*(W246/$Z$5)^2+'LED Curve'!$D$16*(W246/$Z$5)^1+'LED Curve'!$D$17)*$AE$5))</f>
        <v>0</v>
      </c>
      <c r="BD246" s="59">
        <f>IF(BC246=0,0,IF(E246&lt;(SUM(AU246:BC246)+('LED Curve'!$D$14*(W246/$Z$6)^3+'LED Curve'!$D$15*(W246/$Z$6)^2+'LED Curve'!$D$16*(W246/$Z$6)^1+'LED Curve'!$D$17)*$AE$6+((R$5-10)*Design!C$18)),0,         ('LED Curve'!$D$14*(W246/$Z$6)^3+'LED Curve'!$D$15*(W246/$Z$6)^2+'LED Curve'!$D$16*(W246/$Z$6)^1+'LED Curve'!$D$17)*$AE$6))</f>
        <v>0</v>
      </c>
      <c r="BE246">
        <f t="shared" si="382"/>
        <v>22.748887342787306</v>
      </c>
      <c r="BF246" s="64">
        <f t="shared" si="348"/>
        <v>68.007771025944336</v>
      </c>
      <c r="BG246" s="64">
        <f t="shared" si="349"/>
        <v>0</v>
      </c>
      <c r="BH246" s="64">
        <f t="shared" si="350"/>
        <v>0</v>
      </c>
      <c r="BI246" s="64">
        <f t="shared" si="351"/>
        <v>0</v>
      </c>
      <c r="BJ246" s="64">
        <f t="shared" si="352"/>
        <v>0</v>
      </c>
      <c r="BK246" s="64">
        <f t="shared" si="353"/>
        <v>0</v>
      </c>
      <c r="BL246" s="64">
        <f t="shared" si="354"/>
        <v>0</v>
      </c>
      <c r="BM246" s="64">
        <f t="shared" si="355"/>
        <v>0</v>
      </c>
      <c r="BN246" s="64">
        <f t="shared" si="356"/>
        <v>0</v>
      </c>
      <c r="BO246" s="64">
        <f t="shared" si="357"/>
        <v>0</v>
      </c>
      <c r="BQ246" s="67">
        <f t="shared" si="358"/>
        <v>54.066246413849967</v>
      </c>
      <c r="BR246" s="67">
        <f t="shared" si="359"/>
        <v>0</v>
      </c>
      <c r="BS246" s="67">
        <f t="shared" si="360"/>
        <v>0</v>
      </c>
      <c r="BT246" s="67">
        <f t="shared" si="361"/>
        <v>0</v>
      </c>
      <c r="BU246" s="67">
        <f t="shared" si="362"/>
        <v>0</v>
      </c>
      <c r="BV246" s="67">
        <f t="shared" si="363"/>
        <v>0</v>
      </c>
      <c r="BW246" s="67">
        <f t="shared" si="364"/>
        <v>0</v>
      </c>
      <c r="BX246" s="67">
        <f t="shared" si="365"/>
        <v>0</v>
      </c>
      <c r="BY246" s="67">
        <f t="shared" si="366"/>
        <v>0</v>
      </c>
      <c r="BZ246" s="67">
        <f t="shared" si="367"/>
        <v>0</v>
      </c>
      <c r="CB246" s="70">
        <f t="shared" si="368"/>
        <v>40.852213540410801</v>
      </c>
      <c r="CC246" s="70">
        <f t="shared" si="369"/>
        <v>0</v>
      </c>
      <c r="CD246" s="70">
        <f t="shared" si="370"/>
        <v>0</v>
      </c>
      <c r="CE246" s="70">
        <f t="shared" si="371"/>
        <v>0</v>
      </c>
      <c r="CF246" s="70">
        <f t="shared" si="372"/>
        <v>0</v>
      </c>
      <c r="CG246" s="70">
        <f t="shared" si="373"/>
        <v>0</v>
      </c>
      <c r="CH246" s="70">
        <f t="shared" si="374"/>
        <v>0</v>
      </c>
      <c r="CI246" s="70">
        <f t="shared" si="375"/>
        <v>0</v>
      </c>
      <c r="CJ246" s="70">
        <f t="shared" si="376"/>
        <v>0</v>
      </c>
      <c r="CK246" s="70">
        <f t="shared" si="377"/>
        <v>0</v>
      </c>
      <c r="CL246">
        <f t="shared" si="383"/>
        <v>40.852213540410801</v>
      </c>
      <c r="CM246" s="64">
        <f t="shared" si="384"/>
        <v>68.007771025944336</v>
      </c>
      <c r="CN246" s="64">
        <f t="shared" si="385"/>
        <v>0</v>
      </c>
      <c r="CO246" s="64">
        <f t="shared" si="386"/>
        <v>0</v>
      </c>
      <c r="CP246" s="64">
        <f t="shared" si="387"/>
        <v>0</v>
      </c>
      <c r="CQ246" s="64">
        <f t="shared" si="388"/>
        <v>0</v>
      </c>
      <c r="CR246" s="64">
        <f t="shared" si="389"/>
        <v>0</v>
      </c>
      <c r="CS246" s="64">
        <f t="shared" si="390"/>
        <v>0</v>
      </c>
      <c r="CT246" s="64">
        <f t="shared" si="391"/>
        <v>0</v>
      </c>
      <c r="CU246" s="64">
        <f t="shared" si="392"/>
        <v>0</v>
      </c>
      <c r="CV246" s="64">
        <f t="shared" si="393"/>
        <v>0</v>
      </c>
      <c r="CX246" s="103">
        <f t="shared" si="394"/>
        <v>54.066246413849967</v>
      </c>
      <c r="CY246" s="103">
        <f t="shared" si="395"/>
        <v>0</v>
      </c>
      <c r="CZ246" s="103">
        <f t="shared" si="396"/>
        <v>0</v>
      </c>
      <c r="DA246" s="103">
        <f t="shared" si="397"/>
        <v>0</v>
      </c>
      <c r="DB246" s="103">
        <f t="shared" si="398"/>
        <v>0</v>
      </c>
      <c r="DC246" s="103">
        <f t="shared" si="399"/>
        <v>0</v>
      </c>
      <c r="DD246" s="103">
        <f t="shared" si="400"/>
        <v>0</v>
      </c>
      <c r="DE246" s="103">
        <f t="shared" si="401"/>
        <v>0</v>
      </c>
      <c r="DF246" s="103">
        <f t="shared" si="402"/>
        <v>0</v>
      </c>
      <c r="DG246" s="103">
        <f t="shared" si="403"/>
        <v>0</v>
      </c>
      <c r="DI246" s="70">
        <f t="shared" si="404"/>
        <v>40.852213540410801</v>
      </c>
      <c r="DJ246" s="70">
        <f t="shared" si="405"/>
        <v>0</v>
      </c>
      <c r="DK246" s="70">
        <f t="shared" si="406"/>
        <v>0</v>
      </c>
      <c r="DL246" s="70">
        <f t="shared" si="407"/>
        <v>0</v>
      </c>
      <c r="DM246" s="70">
        <f t="shared" si="408"/>
        <v>0</v>
      </c>
      <c r="DN246" s="70">
        <f t="shared" si="409"/>
        <v>0</v>
      </c>
      <c r="DO246" s="70">
        <f t="shared" si="410"/>
        <v>0</v>
      </c>
      <c r="DP246" s="70">
        <f t="shared" si="411"/>
        <v>0</v>
      </c>
      <c r="DQ246" s="70">
        <f t="shared" si="412"/>
        <v>0</v>
      </c>
      <c r="DR246" s="70">
        <f t="shared" si="413"/>
        <v>0</v>
      </c>
      <c r="DT246">
        <f t="shared" si="414"/>
        <v>2.5521223879676591</v>
      </c>
      <c r="DU246">
        <f t="shared" si="415"/>
        <v>2.2627879350927431</v>
      </c>
      <c r="DV246">
        <f t="shared" si="416"/>
        <v>1.8864469774840873</v>
      </c>
      <c r="DX246">
        <f t="shared" si="417"/>
        <v>1.9453706653582787</v>
      </c>
      <c r="DY246">
        <f t="shared" si="418"/>
        <v>1.9479677123462926</v>
      </c>
      <c r="DZ246">
        <f t="shared" si="419"/>
        <v>1.9541907744323521</v>
      </c>
      <c r="EB246">
        <f t="shared" si="420"/>
        <v>1.5943445391126516</v>
      </c>
      <c r="EC246">
        <f t="shared" si="421"/>
        <v>0</v>
      </c>
      <c r="ED246">
        <f t="shared" si="422"/>
        <v>0</v>
      </c>
      <c r="EE246">
        <f t="shared" si="423"/>
        <v>0</v>
      </c>
      <c r="EF246">
        <f t="shared" si="424"/>
        <v>0</v>
      </c>
      <c r="EG246">
        <f t="shared" si="425"/>
        <v>0</v>
      </c>
      <c r="EH246">
        <f t="shared" si="426"/>
        <v>0</v>
      </c>
      <c r="EI246">
        <f t="shared" si="427"/>
        <v>0</v>
      </c>
      <c r="EJ246">
        <f t="shared" si="428"/>
        <v>0</v>
      </c>
      <c r="EK246">
        <f t="shared" si="429"/>
        <v>0</v>
      </c>
      <c r="EM246">
        <f t="shared" si="430"/>
        <v>1.248028724729018</v>
      </c>
      <c r="EN246">
        <f t="shared" si="431"/>
        <v>0</v>
      </c>
      <c r="EO246">
        <f t="shared" si="432"/>
        <v>0</v>
      </c>
      <c r="EP246">
        <f t="shared" si="433"/>
        <v>0</v>
      </c>
      <c r="EQ246">
        <f t="shared" si="434"/>
        <v>0</v>
      </c>
      <c r="ER246">
        <f t="shared" si="435"/>
        <v>0</v>
      </c>
      <c r="ES246">
        <f t="shared" si="436"/>
        <v>0</v>
      </c>
      <c r="ET246">
        <f t="shared" si="437"/>
        <v>0</v>
      </c>
      <c r="EU246">
        <f t="shared" si="438"/>
        <v>0</v>
      </c>
      <c r="EV246">
        <f t="shared" si="439"/>
        <v>0</v>
      </c>
      <c r="EX246">
        <f t="shared" si="440"/>
        <v>0.92934240353429554</v>
      </c>
      <c r="EY246">
        <f t="shared" si="441"/>
        <v>0</v>
      </c>
      <c r="EZ246">
        <f t="shared" si="442"/>
        <v>0</v>
      </c>
      <c r="FA246">
        <f t="shared" si="443"/>
        <v>0</v>
      </c>
      <c r="FB246">
        <f t="shared" si="444"/>
        <v>0</v>
      </c>
      <c r="FC246">
        <f t="shared" si="445"/>
        <v>0</v>
      </c>
      <c r="FD246">
        <f t="shared" si="446"/>
        <v>0</v>
      </c>
      <c r="FE246">
        <f t="shared" si="447"/>
        <v>0</v>
      </c>
      <c r="FF246">
        <f t="shared" si="448"/>
        <v>0</v>
      </c>
      <c r="FG246">
        <f t="shared" si="449"/>
        <v>0</v>
      </c>
      <c r="FJ246">
        <f>IF($W$2=0,0,IF(BF246&lt;=0,0,('LED Curve'!$D$19*(BF246/$W$2)^3+'LED Curve'!$D$20*(BF246/$W$2)^2+'LED Curve'!$D$21*(BF246/$W$2)^1+'LED Curve'!$D$22)*$AC$2*$W$2))</f>
        <v>279.8755579776219</v>
      </c>
      <c r="FK246">
        <f>IF($W$3=0,0,IF(BG246&lt;=0,0,('LED Curve'!$D$19*(BG246/$W$3)^3+'LED Curve'!$D$20*(BG246/$W$3)^2+'LED Curve'!$D$21*(BG246/$W$3)^1+'LED Curve'!$D$22)*$AC$3*$W$3))</f>
        <v>0</v>
      </c>
      <c r="FL246">
        <f>IF($W$4=0,0,IF(BH246&lt;=0,0,('LED Curve'!$D$19*(BH246/$W$4)^3+'LED Curve'!$D$20*(BH246/$W$4)^2+'LED Curve'!$D$21*(BH246/$W$4)^1+'LED Curve'!$D$22)*$AC$4*$W$4))</f>
        <v>0</v>
      </c>
      <c r="FM246">
        <f>IF($W$5=0,0,IF(BI246&lt;=0,0,('LED Curve'!$D$19*(BI246/$W$5)^3+'LED Curve'!$D$20*(BI246/$W$5)^2+'LED Curve'!$D$21*(BI246/$W$5)^1+'LED Curve'!$D$22)*$AC$5*$W$5))</f>
        <v>0</v>
      </c>
      <c r="FN246">
        <f>IF($W$6=0,0,IF(BJ246&lt;=0,0,('LED Curve'!$D$19*(BJ246/$W$6)^3+'LED Curve'!$D$20*(BJ246/$W$6)^2+'LED Curve'!$D$21*(BJ246/$W$6)^1+'LED Curve'!$D$22)*$AC$6*$W$6))</f>
        <v>0</v>
      </c>
      <c r="FO246">
        <f>IF($Z$2=0,0,IF(BK246&lt;=0,0,('LED Curve'!$D$19*(BK246/$Z$2)^3+'LED Curve'!$D$20*(BK246/$Z$2)^2+'LED Curve'!$D$21*(BK246/$Z$2)^1+'LED Curve'!$D$22)*$AE$2*$Z$2))</f>
        <v>0</v>
      </c>
      <c r="FP246">
        <f>IF($Z$3=0,0,IF(BL246&lt;=0,0,('LED Curve'!$D$19*(BL246/$Z$3)^3+'LED Curve'!$D$20*(BL246/$Z$3)^2+'LED Curve'!$D$21*(BL246/$Z$3)^1+'LED Curve'!$D$22)*$AE$3*$Z$3))</f>
        <v>0</v>
      </c>
      <c r="FQ246">
        <f>IF($Z$4=0,0,IF(BM246&lt;=0,0,('LED Curve'!$D$19*(BM246/$Z$4)^3+'LED Curve'!$D$20*(BM246/$Z$4)^2+'LED Curve'!$D$21*(BM246/$Z$4)^1+'LED Curve'!$D$22)*$AE$4*$Z$4))</f>
        <v>0</v>
      </c>
      <c r="FR246">
        <f>IF($Z$5=0,0,IF(BN246&lt;=0,0,('LED Curve'!$D$19*(BN246/$Z$5)^3+'LED Curve'!$D$20*(BN246/$Z$5)^2+'LED Curve'!$D$21*(BN246/$Z$5)^1+'LED Curve'!$D$22)*$AE$5*$Z$5))</f>
        <v>0</v>
      </c>
      <c r="FS246">
        <f>IF($Z$6=0,0,IF(BO246&lt;=0,0,('LED Curve'!$D$19*(BO246/$Z$6)^3+'LED Curve'!$D$20*(BO246/$Z$6)^2+'LED Curve'!$D$21*(BO246/$Z$6)^1+'LED Curve'!$D$22)*$AE$6*$Z$6))</f>
        <v>0</v>
      </c>
      <c r="FU246">
        <f>IF($W$2=0,0,IF(BQ246&lt;=0,0,('LED Curve'!$D$19*(BQ246/$W$2)^3+'LED Curve'!$D$20*(BQ246/$W$2)^2+'LED Curve'!$D$21*(BQ246/$W$2)^1+'LED Curve'!$D$22)*$AC$2*$W$2))</f>
        <v>224.32156336988115</v>
      </c>
      <c r="FV246">
        <f>IF($W$3=0,0,IF(BR246&lt;=0,0,('LED Curve'!$D$19*(BR246/$W$3)^3+'LED Curve'!$D$20*(BR246/$W$3)^2+'LED Curve'!$D$21*(BR246/$W$3)^1+'LED Curve'!$D$22)*$AC$3*$W$3))</f>
        <v>0</v>
      </c>
      <c r="FW246">
        <f>IF($W$4=0,0,IF(BS246&lt;=0,0,('LED Curve'!$D$19*(BS246/$W$4)^3+'LED Curve'!$D$20*(BS246/$W$4)^2+'LED Curve'!$D$21*(BS246/$W$4)^1+'LED Curve'!$D$22)*$AC$4*$W$4))</f>
        <v>0</v>
      </c>
      <c r="FX246">
        <f>IF($W$5=0,0,IF(BT246&lt;=0,0,('LED Curve'!$D$19*(BT246/$W$5)^3+'LED Curve'!$D$20*(BT246/$W$5)^2+'LED Curve'!$D$21*(BT246/$W$5)^1+'LED Curve'!$D$22)*$AC$5*$W$5))</f>
        <v>0</v>
      </c>
      <c r="FY246">
        <f>IF($W$6=0,0,IF(BU246&lt;=0,0,('LED Curve'!$D$19*(BU246/$W$6)^3+'LED Curve'!$D$20*(BU246/$W$6)^2+'LED Curve'!$D$21*(BU246/$W$6)^1+'LED Curve'!$D$22)*$AC$6*$W$6))</f>
        <v>0</v>
      </c>
      <c r="FZ246">
        <f>IF($Z$2=0,0,IF(BV246&lt;=0,0,('LED Curve'!$D$19*(BV246/$Z$2)^3+'LED Curve'!$D$20*(BV246/$Z$2)^2+'LED Curve'!$D$21*(BV246/$Z$2)^1+'LED Curve'!$D$22)*$AE$2*$Z$2))</f>
        <v>0</v>
      </c>
      <c r="GA246">
        <f>IF($Z$3=0,0,IF(BW246&lt;=0,0,('LED Curve'!$D$19*(BW246/$Z$3)^3+'LED Curve'!$D$20*(BW246/$Z$3)^2+'LED Curve'!$D$21*(BW246/$Z$3)^1+'LED Curve'!$D$22)*$AE$3*$Z$3))</f>
        <v>0</v>
      </c>
      <c r="GB246">
        <f>IF($Z$4=0,0,IF(BX246&lt;=0,0,('LED Curve'!$D$19*(BX246/$Z$4)^3+'LED Curve'!$D$20*(BX246/$Z$4)^2+'LED Curve'!$D$21*(BX246/$Z$4)^1+'LED Curve'!$D$22)*$AE$4*$Z$4))</f>
        <v>0</v>
      </c>
      <c r="GC246">
        <f>IF($Z$5=0,0,IF(BY246&lt;=0,0,('LED Curve'!$D$19*(BY246/$Z$5)^3+'LED Curve'!$D$20*(BY246/$Z$5)^2+'LED Curve'!$D$21*(BY246/$Z$5)^1+'LED Curve'!$D$22)*$AE$5*$Z$5))</f>
        <v>0</v>
      </c>
      <c r="GD246">
        <f>IF($Z$6=0,0,IF(BZ246&lt;=0,0,('LED Curve'!$D$19*(BZ246/$Z$6)^3+'LED Curve'!$D$20*(BZ246/$Z$6)^2+'LED Curve'!$D$21*(BZ246/$Z$6)^1+'LED Curve'!$D$22)*$AE$6*$Z$6))</f>
        <v>0</v>
      </c>
      <c r="GF246">
        <f>IF($W$2=0,0,IF(CB246&lt;=0,0,('LED Curve'!$D$19*(CB246/$W$2)^3+'LED Curve'!$D$20*(CB246/$W$2)^2+'LED Curve'!$D$21*(CB246/$W$2)^1+'LED Curve'!$D$22)*$AC$2*$W$2))</f>
        <v>170.56507285286921</v>
      </c>
      <c r="GG246">
        <f>IF($W$3=0,0,IF(CC246&lt;=0,0,('LED Curve'!$D$19*(CC246/$W$3)^3+'LED Curve'!$D$20*(CC246/$W$3)^2+'LED Curve'!$D$21*(CC246/$W$3)^1+'LED Curve'!$D$22)*$AC$3*$W$3))</f>
        <v>0</v>
      </c>
      <c r="GH246">
        <f>IF($W$4=0,0,IF(CD246&lt;=0,0,('LED Curve'!$D$19*(CD246/$W$4)^3+'LED Curve'!$D$20*(CD246/$W$4)^2+'LED Curve'!$D$21*(CD246/$W$4)^1+'LED Curve'!$D$22)*$AC$4*$W$4))</f>
        <v>0</v>
      </c>
      <c r="GI246">
        <f>IF($W$5=0,0,IF(CE246&lt;=0,0,('LED Curve'!$D$19*(CE246/$W$5)^3+'LED Curve'!$D$20*(CE246/$W$5)^2+'LED Curve'!$D$21*(CE246/$W$5)^1+'LED Curve'!$D$22)*$AC$5*$W$5))</f>
        <v>0</v>
      </c>
      <c r="GJ246">
        <f>IF($W$6=0,0,IF(CF246&lt;=0,0,('LED Curve'!$D$19*(CF246/$W$6)^3+'LED Curve'!$D$20*(CF246/$W$6)^2+'LED Curve'!$D$21*(CF246/$W$6)^1+'LED Curve'!$D$22)*$AC$6*$W$6))</f>
        <v>0</v>
      </c>
      <c r="GK246">
        <f>IF($Z$2=0,0,IF(CG246&lt;=0,0,('LED Curve'!$D$19*(CG246/$Z$2)^3+'LED Curve'!$D$20*(CG246/$Z$2)^2+'LED Curve'!$D$21*(CG246/$Z$2)^1+'LED Curve'!$D$22)*$AE$2*$Z$2))</f>
        <v>0</v>
      </c>
      <c r="GL246">
        <f>IF($Z$3=0,0,IF(CH246&lt;=0,0,('LED Curve'!$D$19*(CH246/$Z$3)^3+'LED Curve'!$D$20*(CH246/$Z$3)^2+'LED Curve'!$D$21*(CH246/$Z$3)^1+'LED Curve'!$D$22)*$AE$3*$Z$3))</f>
        <v>0</v>
      </c>
      <c r="GM246">
        <f>IF($Z$4=0,0,IF(CI246&lt;=0,0,('LED Curve'!$D$19*(CI246/$Z$4)^3+'LED Curve'!$D$20*(CI246/$Z$4)^2+'LED Curve'!$D$21*(CI246/$Z$4)^1+'LED Curve'!$D$22)*$AE$4*$Z$4))</f>
        <v>0</v>
      </c>
      <c r="GN246">
        <f>IF($Z$5=0,0,IF(CJ246&lt;=0,0,('LED Curve'!$D$19*(CJ246/$Z$5)^3+'LED Curve'!$D$20*(CJ246/$Z$5)^2+'LED Curve'!$D$21*(CJ246/$Z$5)^1+'LED Curve'!$D$22)*$AE$5*$Z$5))</f>
        <v>0</v>
      </c>
      <c r="GO246">
        <f>IF($Z$6=0,0,IF(CK246&lt;=0,0,('LED Curve'!$D$19*(CK246/$Z$6)^3+'LED Curve'!$D$20*(CK246/$Z$6)^2+'LED Curve'!$D$21*(CK246/$Z$6)^1+'LED Curve'!$D$22)*$AE$6*$Z$6))</f>
        <v>0</v>
      </c>
      <c r="GQ246">
        <f t="shared" si="450"/>
        <v>279.8755579776219</v>
      </c>
      <c r="GR246">
        <f t="shared" si="378"/>
        <v>0</v>
      </c>
      <c r="GS246">
        <f t="shared" si="451"/>
        <v>224.32156336988115</v>
      </c>
      <c r="GT246">
        <f t="shared" si="379"/>
        <v>0</v>
      </c>
      <c r="GU246">
        <f t="shared" si="452"/>
        <v>170.56507285286921</v>
      </c>
      <c r="GV246">
        <f t="shared" si="380"/>
        <v>0</v>
      </c>
    </row>
    <row r="247" spans="1:204" ht="16.899999999999999">
      <c r="A247">
        <v>236</v>
      </c>
      <c r="B247">
        <f t="shared" si="341"/>
        <v>7.6822916666666663E-3</v>
      </c>
      <c r="C247" s="50">
        <f t="shared" si="342"/>
        <v>35.711593507161531</v>
      </c>
      <c r="D247" s="50">
        <f t="shared" si="343"/>
        <v>39.835103896846142</v>
      </c>
      <c r="E247" s="50">
        <f t="shared" si="344"/>
        <v>43.958614286530761</v>
      </c>
      <c r="G247" s="52">
        <f t="shared" si="345"/>
        <v>0.56685069058986559</v>
      </c>
      <c r="H247" s="52">
        <f t="shared" si="346"/>
        <v>0.63230323645787523</v>
      </c>
      <c r="I247" s="52">
        <f t="shared" si="347"/>
        <v>0.69775578232588509</v>
      </c>
      <c r="J247" s="52">
        <f>IF(C247&lt;Calculation!D$19,0,G247)</f>
        <v>0.56685069058986559</v>
      </c>
      <c r="K247" s="52">
        <f>IF(D247&lt;Calculation!D$19,0,H247)</f>
        <v>0.63230323645787523</v>
      </c>
      <c r="L247" s="52">
        <f>IF(E247&lt;Calculation!D$19,0,I247)</f>
        <v>0.69775578232588509</v>
      </c>
      <c r="M247" s="52">
        <f>IF(IF(C247&lt;Calculation!D$19,0,C247*(R$3/(R$2+R$3)))&gt;0,$H$2*SIN(2*PI()*$E$2*B247)+$H$5,0)</f>
        <v>0.58325518508123819</v>
      </c>
      <c r="N247" s="52">
        <f>IF(IF(D247&lt;Calculation!D$19,0,D247*(R$3/(R$2+R$3)))&gt;0,$J$2*SIN(2*PI()*$E$2*B247)+$J$5,0)</f>
        <v>0.45457982422213777</v>
      </c>
      <c r="O247" s="52">
        <f>IF(IF(E247&lt;Calculation!D$19,0,E247*(R$3/(R$2+R$3)))&gt;0,$L$2*SIN(2*PI()*$E$2*B247)+$L$5,0)</f>
        <v>0.33245188901093403</v>
      </c>
      <c r="Q247" s="55">
        <f>(M247/Design!C$43)*10^3</f>
        <v>64.806131675693123</v>
      </c>
      <c r="R247" s="55">
        <f>(N247/Design!C$43)*10^3</f>
        <v>50.508869358015311</v>
      </c>
      <c r="S247" s="55">
        <f>(O247/Design!C$43)*10^3</f>
        <v>36.939098778992673</v>
      </c>
      <c r="U247" s="55">
        <f>(($H$2*SIN(2*PI()*$E$2*B247)+$H$5)/Design!C$43)*10^3</f>
        <v>64.806131675693123</v>
      </c>
      <c r="V247" s="55">
        <f>(($J$2*SIN(2*PI()*$E$2*B247)+$J$5)/Design!C$43)*10^3</f>
        <v>50.508869358015311</v>
      </c>
      <c r="W247" s="55">
        <f>(($L$2*SIN(2*PI()*$E$2*B247)+$L$5)/Design!C$43)*10^3</f>
        <v>36.939098778992673</v>
      </c>
      <c r="Y247" s="99">
        <f>IF(C247&lt;('LED Curve'!$D$14*(U247/$W$2)^3+'LED Curve'!$D$15*(U247/$W$2)^2+'LED Curve'!$D$16*(U247/$W$2)^1+'LED Curve'!$D$17)*$AC$2+((R$5-1)*Design!C$18),0,         ('LED Curve'!$D$14*(U247/$W$2)^3+'LED Curve'!$D$15*(U247/$W$2)^2+'LED Curve'!$D$16*(U247/$W$2)^1+'LED Curve'!$D$17)*$AC$2)</f>
        <v>23.360374077602454</v>
      </c>
      <c r="Z247" s="99">
        <f>IF(Y247=0,0,IF(C247&lt;Y247+('LED Curve'!$D$14*(U247/$W$3)^3+'LED Curve'!$D$15*(U247/$W$3)^2+'LED Curve'!$D$16*(U247/$W$3)^1+'LED Curve'!$D$17)*$AC$3+((R$5-2)*Design!C$18),0,         ('LED Curve'!$D$14*(U247/$W$3)^3+'LED Curve'!$D$15*(U247/$W$3)^2+'LED Curve'!$D$16*(U247/$W$3)^1+'LED Curve'!$D$17)*$AC$3))</f>
        <v>0</v>
      </c>
      <c r="AA247" s="99">
        <f>IF(Z247=0,0,IF(C247&lt;(SUM(Y247:Z247)+('LED Curve'!$D$14*(U247/$W$4)^3+'LED Curve'!$D$15*(U247/$W$4)^2+'LED Curve'!$D$16*(U247/$W$4)^1+'LED Curve'!$D$17)*$AC$4+((R$5-3)*Design!C$18)),0,         ('LED Curve'!$D$14*(U247/$W$4)^3+'LED Curve'!$D$15*(U247/$W$4)^2+'LED Curve'!$D$16*(U247/$W$4)^1+'LED Curve'!$D$17)*$AC$4))</f>
        <v>0</v>
      </c>
      <c r="AB247" s="99">
        <f>IF(AA247=0,0,IF(C247&lt;(SUM(Y247:AA247)+('LED Curve'!$D$14*(U247/$W$5)^3+'LED Curve'!$D$15*(U247/$W$5)^2+'LED Curve'!$D$16*(U247/$W$5)^1+'LED Curve'!$D$17)*$AC$5+((R$5-4)*Design!C$18)),0,         ('LED Curve'!$D$14*(U247/$W$5)^3+'LED Curve'!$D$15*(U247/$W$5)^2+'LED Curve'!$D$16*(U247/$W$5)^1+'LED Curve'!$D$17)*$AC$5))</f>
        <v>0</v>
      </c>
      <c r="AC247" s="99">
        <f>IF(AB247=0,0,IF(C247&lt;(SUM(Y247:AB247)+ ('LED Curve'!$D$14*(U247/$W$6)^3+'LED Curve'!$D$15*(U247/$W$6)^2+'LED Curve'!$D$16*(U247/$W$6)^1+'LED Curve'!$D$17)*$AC$6+((R$5-5)*Design!C$18)),0,         ('LED Curve'!$D$14*(U247/$W$6)^3+'LED Curve'!$D$15*(U247/$W$6)^2+'LED Curve'!$D$16*(U247/$W$6)^1+'LED Curve'!$D$17)*$AC$6))</f>
        <v>0</v>
      </c>
      <c r="AD247" s="99">
        <f>IF(AC247=0,0,IF(C247&lt;(SUM(Y247:AC247)+('LED Curve'!$D$14*(U247/$Z$2)^3+'LED Curve'!$D$15*(U247/$Z$2)^2+'LED Curve'!$D$16*(U247/$Z$2)^1+'LED Curve'!$D$17)*$AE$2+((R$5-6)*Design!C$18)),0,         ('LED Curve'!$D$14*(U247/$Z$2)^3+'LED Curve'!$D$15*(U247/$Z$2)^2+'LED Curve'!$D$16*(U247/$Z$2)^1+'LED Curve'!$D$17)*$AE$2))</f>
        <v>0</v>
      </c>
      <c r="AE247" s="99">
        <f>IF(AD247=0,0,IF(C247&lt;(SUM(Y247:AD247)+('LED Curve'!$D$14*(U247/$Z$3)^3+'LED Curve'!$D$15*(U247/$Z$3)^2+'LED Curve'!$D$16*(U247/$Z$3)^1+'LED Curve'!$D$17)*$AE$3+((R$5-7)*Design!C$18)),0,         ('LED Curve'!$D$14*(U247/$Z$3)^3+'LED Curve'!$D$15*(U247/$Z$3)^2+'LED Curve'!$D$16*(U247/$Z$3)^1+'LED Curve'!$D$17)*$AE$3))</f>
        <v>0</v>
      </c>
      <c r="AF247" s="99">
        <f>IF(AE247=0,0,IF(C247&lt;(SUM(Y247:AE247)+('LED Curve'!$D$14*(U247/$Z$4)^3+'LED Curve'!$D$15*(U247/$Z$4)^2+'LED Curve'!$D$16*(U247/$Z$4)^1+'LED Curve'!$D$17)*$AE$4+((R$5-8)*Design!C$18)),0,         ('LED Curve'!$D$14*(U247/$Z$4)^3+'LED Curve'!$D$15*(U247/$Z$4)^2+'LED Curve'!$D$16*(U247/$Z$4)^1+'LED Curve'!$D$17)*$AE$4))</f>
        <v>0</v>
      </c>
      <c r="AG247" s="99">
        <f>IF(AF247=0,0,IF(C247&lt;(SUM(Y247:AF247)+('LED Curve'!$D$14*(U247/$Z$5)^3+'LED Curve'!$D$15*(U247/$Z$5)^2+'LED Curve'!$D$16*(U247/$Z$5)^1+'LED Curve'!$D$17)*$AE$5+((R$5-9)*Design!C$18)),0,         ('LED Curve'!$D$14*(U247/$Z$5)^3+'LED Curve'!$D$15*(U247/$Z$5)^2+'LED Curve'!$D$16*(U247/$Z$5)^1+'LED Curve'!$D$17)*$AE$5))</f>
        <v>0</v>
      </c>
      <c r="AH247" s="99">
        <f>IF(AG247=0,0,IF(C247&lt;(SUM(Y247:AG247)+('LED Curve'!$D$14*(U247/$Z$6)^3+'LED Curve'!$D$15*(U247/$Z$6)^2+'LED Curve'!$D$16*(U247/$Z$6)^1+'LED Curve'!$D$17)*$AE$6+((R$5-10)*Design!C$18)),0,         ('LED Curve'!$D$14*(U247/$Z$6)^3+'LED Curve'!$D$15*(U247/$Z$6)^2+'LED Curve'!$D$16*(U247/$Z$6)^1+'LED Curve'!$D$17)*$AE$6))</f>
        <v>0</v>
      </c>
      <c r="AI247">
        <f t="shared" si="381"/>
        <v>23.360374077602454</v>
      </c>
      <c r="AJ247" s="57">
        <f>IF(D247&lt;('LED Curve'!$D$14*(V247/$W$2)^3+'LED Curve'!$D$15*(V247/$W$2)^2+'LED Curve'!$D$16*(V247/$W$2)^1+'LED Curve'!$D$17)*$AC$2+((R$5-1)*Design!C$18),0,         ('LED Curve'!$D$14*(V247/$W$2)^3+'LED Curve'!$D$15*(V247/$W$2)^2+'LED Curve'!$D$16*(V247/$W$2)^1+'LED Curve'!$D$17)*$AC$2)</f>
        <v>22.992466917859524</v>
      </c>
      <c r="AK247" s="57">
        <f>IF(AJ247=0,0,IF(D247&lt;AJ247+('LED Curve'!$D$14*(V247/$W$3)^3+'LED Curve'!$D$15*(V247/$W$3)^2+'LED Curve'!$D$16*(V247/$W$3)^1+'LED Curve'!$D$17)*$AC$3+((R$5-1)*Design!C$18),0,         ('LED Curve'!$D$14*(V247/$W$3)^3+'LED Curve'!$D$15*(V247/$W$3)^2+'LED Curve'!$D$16*(V247/$W$3)^1+'LED Curve'!$D$17)*$AC$3))</f>
        <v>0</v>
      </c>
      <c r="AL247" s="57">
        <f>IF(AK247=0,0,IF(D247&lt;(SUM(AJ247:AK247)+('LED Curve'!$D$14*(V247/$W$4)^3+'LED Curve'!$D$15*(V247/$W$4)^2+'LED Curve'!$D$16*(V247/$W$4)^1+'LED Curve'!$D$17)*$AC$4+((R$5-1)*Design!C$18)),0,         ('LED Curve'!$D$14*(V247/$W$4)^3+'LED Curve'!$D$15*(V247/$W$4)^2+'LED Curve'!$D$16*(V247/$W$4)^1+'LED Curve'!$D$17)*$AC$4))</f>
        <v>0</v>
      </c>
      <c r="AM247" s="57">
        <f>IF(AL247=0,0,IF(D247&lt;(SUM(AJ247:AL247)+('LED Curve'!$D$14*(V247/$W$5)^3+'LED Curve'!$D$15*(V247/$W$5)^2+'LED Curve'!$D$16*(V247/$W$5)^1+'LED Curve'!$D$17)*$AC$5+((R$5-1)*Design!C$18)),0,         ('LED Curve'!$D$14*(V247/$W$5)^3+'LED Curve'!$D$15*(V247/$W$5)^2+'LED Curve'!$D$16*(V247/$W$5)^1+'LED Curve'!$D$17)*$AC$5))</f>
        <v>0</v>
      </c>
      <c r="AN247" s="57">
        <f>IF(AM247=0,0,IF(D247&lt;(SUM(AJ247:AM247)+ ('LED Curve'!$D$14*(V247/$W$6)^3+'LED Curve'!$D$15*(V247/$W$6)^2+'LED Curve'!$D$16*(V247/$W$6)^1+'LED Curve'!$D$17)*$AC$6+((R$5-1)*Design!C$18)),0,         ('LED Curve'!$D$14*(V247/$W$6)^3+'LED Curve'!$D$15*(V247/$W$6)^2+'LED Curve'!$D$16*(V247/$W$6)^1+'LED Curve'!$D$17)*$AC$6))</f>
        <v>0</v>
      </c>
      <c r="AO247" s="57">
        <f>IF(AN247=0,0,IF(D247&lt;(SUM(AJ247:AN247)+('LED Curve'!$D$14*(V247/$Z$2)^3+'LED Curve'!$D$15*(V247/$Z$2)^2+'LED Curve'!$D$16*(V247/$Z$2)^1+'LED Curve'!$D$17)*$AE$2+((R$5-1)*Design!C$18)),0,         ('LED Curve'!$D$14*(V247/$Z$2)^3+'LED Curve'!$D$15*(V247/$Z$2)^2+'LED Curve'!$D$16*(V247/$Z$2)^1+'LED Curve'!$D$17)*$AE$2))</f>
        <v>0</v>
      </c>
      <c r="AP247" s="57">
        <f>IF(AO247=0,0,IF(D247&lt;(SUM(AJ247:AO247)+('LED Curve'!$D$14*(V247/$Z$3)^3+'LED Curve'!$D$15*(V247/$Z$3)^2+'LED Curve'!$D$16*(V247/$Z$3)^1+'LED Curve'!$D$17)*$AE$3+((R$5-1)*Design!C$18)),0,         ('LED Curve'!$D$14*(V247/$Z$3)^3+'LED Curve'!$D$15*(V247/$Z$3)^2+'LED Curve'!$D$16*(V247/$Z$3)^1+'LED Curve'!$D$17)*$AE$3))</f>
        <v>0</v>
      </c>
      <c r="AQ247" s="57">
        <f>IF(AP247=0,0,IF(D247&lt;(SUM(AJ247:AP247)+('LED Curve'!$D$14*(V247/$Z$4)^3+'LED Curve'!$D$15*(V247/$Z$4)^2+'LED Curve'!$D$16*(V247/$Z$4)^1+'LED Curve'!$D$17)*$AE$4+((R$5-1)*Design!C$18)),0,         ('LED Curve'!$D$14*(V247/$Z$4)^3+'LED Curve'!$D$15*(V247/$Z$4)^2+'LED Curve'!$D$16*(V247/$Z$4)^1+'LED Curve'!$D$17)*$AE$4))</f>
        <v>0</v>
      </c>
      <c r="AR247" s="57">
        <f>IF(AQ247=0,0,IF(D247&lt;(SUM(AJ247:AQ247)+('LED Curve'!$D$14*(V247/$Z$5)^3+'LED Curve'!$D$15*(V247/$Z$5)^2+'LED Curve'!$D$16*(V247/$Z$5)^1+'LED Curve'!$D$17)*$AE$5+((R$5-1)*Design!C$18)),0,         ('LED Curve'!$D$14*(V247/$Z$5)^3+'LED Curve'!$D$15*(V247/$Z$5)^2+'LED Curve'!$D$16*(V247/$Z$5)^1+'LED Curve'!$D$17)*$AE$5))</f>
        <v>0</v>
      </c>
      <c r="AS247" s="57">
        <f>IF(AR247=0,0,IF(D247&lt;(SUM(AJ247:AR247)+('LED Curve'!$D$14*(V247/$Z$6)^3+'LED Curve'!$D$15*(V247/$Z$6)^2+'LED Curve'!$D$16*(V247/$Z$6)^1+'LED Curve'!$D$17)*$AE$6+((R$5-1)*Design!C$18)),0,         ('LED Curve'!$D$14*(V247/$Z$6)^3+'LED Curve'!$D$15*(V247/$Z$6)^2+'LED Curve'!$D$16*(V247/$Z$6)^1+'LED Curve'!$D$17)*$AE$6))</f>
        <v>0</v>
      </c>
      <c r="AU247" s="59">
        <f>IF(E247&lt;('LED Curve'!$D$14*(W247/$W$2)^3+'LED Curve'!$D$15*(W247/$W$2)^2+'LED Curve'!$D$16*(W247/$W$2)^1+'LED Curve'!$D$17)*$AC$2+((R$5-1)*Design!C$18),0,         ('LED Curve'!$D$14*(W247/$W$2)^3+'LED Curve'!$D$15*(W247/$W$2)^2+'LED Curve'!$D$16*(W247/$W$2)^1+'LED Curve'!$D$17)*$AC$2)</f>
        <v>22.651686529398461</v>
      </c>
      <c r="AV247" s="59">
        <f>IF(AU247=0,0,IF(E247&lt;AU247+('LED Curve'!$D$14*(W247/$W$3)^3+'LED Curve'!$D$15*(W247/$W$3)^2+'LED Curve'!$D$16*(W247/$W$3)^1+'LED Curve'!$D$17)*$AC$3+((R$5-2)*Design!C$18),0,         ('LED Curve'!$D$14*(W247/$W$3)^3+'LED Curve'!$D$15*(W247/$W$3)^2+'LED Curve'!$D$16*(W247/$W$3)^1+'LED Curve'!$D$17)*$AC$3))</f>
        <v>0</v>
      </c>
      <c r="AW247" s="59">
        <f>IF(AV247=0,0,IF(E247&lt;(SUM(AU247:AV247)+('LED Curve'!$D$14*(W247/$W$4)^3+'LED Curve'!$D$15*(W247/$W$4)^2+'LED Curve'!$D$16*(W247/$W$4)^1+'LED Curve'!$D$17)*$AC$4+((R$5-3)*Design!C$18)),0,         ('LED Curve'!$D$14*(W247/$W$4)^3+'LED Curve'!$D$15*(W247/$W$4)^2+'LED Curve'!$D$16*(W247/$W$4)^1+'LED Curve'!$D$17)*$AC$4))</f>
        <v>0</v>
      </c>
      <c r="AX247" s="59">
        <f>IF(AW247=0,0,IF(E247&lt;(SUM(AU247:AW247)+('LED Curve'!$D$14*(W247/$W$5)^3+'LED Curve'!$D$15*(W247/$W$5)^2+'LED Curve'!$D$16*(W247/$W$5)^1+'LED Curve'!$D$17)*$AC$5+((R$5-4)*Design!C$18)),0,         ('LED Curve'!$D$14*(W247/$W$5)^3+'LED Curve'!$D$15*(W247/$W$5)^2+'LED Curve'!$D$16*(W247/$W$5)^1+'LED Curve'!$D$17)*$AC$5))</f>
        <v>0</v>
      </c>
      <c r="AY247" s="59">
        <f>IF(AX247=0,0,IF(E247&lt;(SUM(AU247:AX247)+ ('LED Curve'!$D$14*(W247/$W$6)^3+'LED Curve'!$D$15*(W247/$W$6)^2+'LED Curve'!$D$16*(W247/$W$6)^1+'LED Curve'!$D$17)*$AC$6+((R$5-5)*Design!C$18)),0,         ('LED Curve'!$D$14*(W247/$W$6)^3+'LED Curve'!$D$15*(W247/$W$6)^2+'LED Curve'!$D$16*(W247/$W$6)^1+'LED Curve'!$D$17)*$AC$6))</f>
        <v>0</v>
      </c>
      <c r="AZ247" s="59">
        <f>IF(AY247=0,0,IF(E247&lt;(SUM(AU247:AY247)+('LED Curve'!$D$14*(W247/$Z$2)^3+'LED Curve'!$D$15*(W247/$Z$2)^2+'LED Curve'!$D$16*(W247/$Z$2)^1+'LED Curve'!$D$17)*$AE$2+((R$5-6)*Design!C$18)),0,         ('LED Curve'!$D$14*(W247/$Z$2)^3+'LED Curve'!$D$15*(W247/$Z$2)^2+'LED Curve'!$D$16*(W247/$Z$2)^1+'LED Curve'!$D$17)*$AE$2))</f>
        <v>0</v>
      </c>
      <c r="BA247" s="59">
        <f>IF(AZ247=0,0,IF(E247&lt;(SUM(AU247:AZ247)+('LED Curve'!$D$14*(W247/$Z$3)^3+'LED Curve'!$D$15*(W247/$Z$3)^2+'LED Curve'!$D$16*(W247/$Z$3)^1+'LED Curve'!$D$17)*$AE$3+((R$5-7)*Design!C$18)),0,         ('LED Curve'!$D$14*(W247/$Z$3)^3+'LED Curve'!$D$15*(W247/$Z$3)^2+'LED Curve'!$D$16*(W247/$Z$3)^1+'LED Curve'!$D$17)*$AE$3))</f>
        <v>0</v>
      </c>
      <c r="BB247" s="59">
        <f>IF(BA247=0,0,IF(E247&lt;(SUM(AU247:BA247)+('LED Curve'!$D$14*(W247/$Z$4)^3+'LED Curve'!$D$15*(W247/$Z$4)^2+'LED Curve'!$D$16*(W247/$Z$4)^1+'LED Curve'!$D$17)*$AE$4+((R$5-8)*Design!C$18)),0,         ('LED Curve'!$D$14*(W247/$Z$4)^3+'LED Curve'!$D$15*(W247/$Z$4)^2+'LED Curve'!$D$16*(W247/$Z$4)^1+'LED Curve'!$D$17)*$AE$4))</f>
        <v>0</v>
      </c>
      <c r="BC247" s="59">
        <f>IF(BB247=0,0,IF(E247&lt;(SUM(AU247:BB247)+('LED Curve'!$D$14*(W247/$Z$5)^3+'LED Curve'!$D$15*(W247/$Z$5)^2+'LED Curve'!$D$16*(W247/$Z$5)^1+'LED Curve'!$D$17)*$AE$5+((R$5-9)*Design!C$18)),0,         ('LED Curve'!$D$14*(W247/$Z$5)^3+'LED Curve'!$D$15*(W247/$Z$5)^2+'LED Curve'!$D$16*(W247/$Z$5)^1+'LED Curve'!$D$17)*$AE$5))</f>
        <v>0</v>
      </c>
      <c r="BD247" s="59">
        <f>IF(BC247=0,0,IF(E247&lt;(SUM(AU247:BC247)+('LED Curve'!$D$14*(W247/$Z$6)^3+'LED Curve'!$D$15*(W247/$Z$6)^2+'LED Curve'!$D$16*(W247/$Z$6)^1+'LED Curve'!$D$17)*$AE$6+((R$5-10)*Design!C$18)),0,         ('LED Curve'!$D$14*(W247/$Z$6)^3+'LED Curve'!$D$15*(W247/$Z$6)^2+'LED Curve'!$D$16*(W247/$Z$6)^1+'LED Curve'!$D$17)*$AE$6))</f>
        <v>0</v>
      </c>
      <c r="BE247">
        <f t="shared" si="382"/>
        <v>22.651686529398461</v>
      </c>
      <c r="BF247" s="64">
        <f t="shared" si="348"/>
        <v>64.806131675693123</v>
      </c>
      <c r="BG247" s="64">
        <f t="shared" si="349"/>
        <v>0</v>
      </c>
      <c r="BH247" s="64">
        <f t="shared" si="350"/>
        <v>0</v>
      </c>
      <c r="BI247" s="64">
        <f t="shared" si="351"/>
        <v>0</v>
      </c>
      <c r="BJ247" s="64">
        <f t="shared" si="352"/>
        <v>0</v>
      </c>
      <c r="BK247" s="64">
        <f t="shared" si="353"/>
        <v>0</v>
      </c>
      <c r="BL247" s="64">
        <f t="shared" si="354"/>
        <v>0</v>
      </c>
      <c r="BM247" s="64">
        <f t="shared" si="355"/>
        <v>0</v>
      </c>
      <c r="BN247" s="64">
        <f t="shared" si="356"/>
        <v>0</v>
      </c>
      <c r="BO247" s="64">
        <f t="shared" si="357"/>
        <v>0</v>
      </c>
      <c r="BQ247" s="67">
        <f t="shared" si="358"/>
        <v>50.508869358015311</v>
      </c>
      <c r="BR247" s="67">
        <f t="shared" si="359"/>
        <v>0</v>
      </c>
      <c r="BS247" s="67">
        <f t="shared" si="360"/>
        <v>0</v>
      </c>
      <c r="BT247" s="67">
        <f t="shared" si="361"/>
        <v>0</v>
      </c>
      <c r="BU247" s="67">
        <f t="shared" si="362"/>
        <v>0</v>
      </c>
      <c r="BV247" s="67">
        <f t="shared" si="363"/>
        <v>0</v>
      </c>
      <c r="BW247" s="67">
        <f t="shared" si="364"/>
        <v>0</v>
      </c>
      <c r="BX247" s="67">
        <f t="shared" si="365"/>
        <v>0</v>
      </c>
      <c r="BY247" s="67">
        <f t="shared" si="366"/>
        <v>0</v>
      </c>
      <c r="BZ247" s="67">
        <f t="shared" si="367"/>
        <v>0</v>
      </c>
      <c r="CB247" s="70">
        <f t="shared" si="368"/>
        <v>36.939098778992673</v>
      </c>
      <c r="CC247" s="70">
        <f t="shared" si="369"/>
        <v>0</v>
      </c>
      <c r="CD247" s="70">
        <f t="shared" si="370"/>
        <v>0</v>
      </c>
      <c r="CE247" s="70">
        <f t="shared" si="371"/>
        <v>0</v>
      </c>
      <c r="CF247" s="70">
        <f t="shared" si="372"/>
        <v>0</v>
      </c>
      <c r="CG247" s="70">
        <f t="shared" si="373"/>
        <v>0</v>
      </c>
      <c r="CH247" s="70">
        <f t="shared" si="374"/>
        <v>0</v>
      </c>
      <c r="CI247" s="70">
        <f t="shared" si="375"/>
        <v>0</v>
      </c>
      <c r="CJ247" s="70">
        <f t="shared" si="376"/>
        <v>0</v>
      </c>
      <c r="CK247" s="70">
        <f t="shared" si="377"/>
        <v>0</v>
      </c>
      <c r="CL247">
        <f t="shared" si="383"/>
        <v>36.939098778992673</v>
      </c>
      <c r="CM247" s="64">
        <f t="shared" si="384"/>
        <v>64.806131675693123</v>
      </c>
      <c r="CN247" s="64">
        <f t="shared" si="385"/>
        <v>0</v>
      </c>
      <c r="CO247" s="64">
        <f t="shared" si="386"/>
        <v>0</v>
      </c>
      <c r="CP247" s="64">
        <f t="shared" si="387"/>
        <v>0</v>
      </c>
      <c r="CQ247" s="64">
        <f t="shared" si="388"/>
        <v>0</v>
      </c>
      <c r="CR247" s="64">
        <f t="shared" si="389"/>
        <v>0</v>
      </c>
      <c r="CS247" s="64">
        <f t="shared" si="390"/>
        <v>0</v>
      </c>
      <c r="CT247" s="64">
        <f t="shared" si="391"/>
        <v>0</v>
      </c>
      <c r="CU247" s="64">
        <f t="shared" si="392"/>
        <v>0</v>
      </c>
      <c r="CV247" s="64">
        <f t="shared" si="393"/>
        <v>0</v>
      </c>
      <c r="CX247" s="103">
        <f t="shared" si="394"/>
        <v>50.508869358015311</v>
      </c>
      <c r="CY247" s="103">
        <f t="shared" si="395"/>
        <v>0</v>
      </c>
      <c r="CZ247" s="103">
        <f t="shared" si="396"/>
        <v>0</v>
      </c>
      <c r="DA247" s="103">
        <f t="shared" si="397"/>
        <v>0</v>
      </c>
      <c r="DB247" s="103">
        <f t="shared" si="398"/>
        <v>0</v>
      </c>
      <c r="DC247" s="103">
        <f t="shared" si="399"/>
        <v>0</v>
      </c>
      <c r="DD247" s="103">
        <f t="shared" si="400"/>
        <v>0</v>
      </c>
      <c r="DE247" s="103">
        <f t="shared" si="401"/>
        <v>0</v>
      </c>
      <c r="DF247" s="103">
        <f t="shared" si="402"/>
        <v>0</v>
      </c>
      <c r="DG247" s="103">
        <f t="shared" si="403"/>
        <v>0</v>
      </c>
      <c r="DI247" s="70">
        <f t="shared" si="404"/>
        <v>36.939098778992673</v>
      </c>
      <c r="DJ247" s="70">
        <f t="shared" si="405"/>
        <v>0</v>
      </c>
      <c r="DK247" s="70">
        <f t="shared" si="406"/>
        <v>0</v>
      </c>
      <c r="DL247" s="70">
        <f t="shared" si="407"/>
        <v>0</v>
      </c>
      <c r="DM247" s="70">
        <f t="shared" si="408"/>
        <v>0</v>
      </c>
      <c r="DN247" s="70">
        <f t="shared" si="409"/>
        <v>0</v>
      </c>
      <c r="DO247" s="70">
        <f t="shared" si="410"/>
        <v>0</v>
      </c>
      <c r="DP247" s="70">
        <f t="shared" si="411"/>
        <v>0</v>
      </c>
      <c r="DQ247" s="70">
        <f t="shared" si="412"/>
        <v>0</v>
      </c>
      <c r="DR247" s="70">
        <f t="shared" si="413"/>
        <v>0</v>
      </c>
      <c r="DT247">
        <f t="shared" si="414"/>
        <v>2.3143302311739378</v>
      </c>
      <c r="DU247">
        <f t="shared" si="415"/>
        <v>2.0120260585887686</v>
      </c>
      <c r="DV247">
        <f t="shared" si="416"/>
        <v>1.6237915953177984</v>
      </c>
      <c r="DX247">
        <f t="shared" si="417"/>
        <v>1.9483970238182771</v>
      </c>
      <c r="DY247">
        <f t="shared" si="418"/>
        <v>1.9503506088645317</v>
      </c>
      <c r="DZ247">
        <f t="shared" si="419"/>
        <v>1.9559633629292135</v>
      </c>
      <c r="EB247">
        <f t="shared" si="420"/>
        <v>1.513895478466553</v>
      </c>
      <c r="EC247">
        <f t="shared" si="421"/>
        <v>0</v>
      </c>
      <c r="ED247">
        <f t="shared" si="422"/>
        <v>0</v>
      </c>
      <c r="EE247">
        <f t="shared" si="423"/>
        <v>0</v>
      </c>
      <c r="EF247">
        <f t="shared" si="424"/>
        <v>0</v>
      </c>
      <c r="EG247">
        <f t="shared" si="425"/>
        <v>0</v>
      </c>
      <c r="EH247">
        <f t="shared" si="426"/>
        <v>0</v>
      </c>
      <c r="EI247">
        <f t="shared" si="427"/>
        <v>0</v>
      </c>
      <c r="EJ247">
        <f t="shared" si="428"/>
        <v>0</v>
      </c>
      <c r="EK247">
        <f t="shared" si="429"/>
        <v>0</v>
      </c>
      <c r="EM247">
        <f t="shared" si="430"/>
        <v>1.1613235077726556</v>
      </c>
      <c r="EN247">
        <f t="shared" si="431"/>
        <v>0</v>
      </c>
      <c r="EO247">
        <f t="shared" si="432"/>
        <v>0</v>
      </c>
      <c r="EP247">
        <f t="shared" si="433"/>
        <v>0</v>
      </c>
      <c r="EQ247">
        <f t="shared" si="434"/>
        <v>0</v>
      </c>
      <c r="ER247">
        <f t="shared" si="435"/>
        <v>0</v>
      </c>
      <c r="ES247">
        <f t="shared" si="436"/>
        <v>0</v>
      </c>
      <c r="ET247">
        <f t="shared" si="437"/>
        <v>0</v>
      </c>
      <c r="EU247">
        <f t="shared" si="438"/>
        <v>0</v>
      </c>
      <c r="EV247">
        <f t="shared" si="439"/>
        <v>0</v>
      </c>
      <c r="EX247">
        <f t="shared" si="440"/>
        <v>0.83673288622022746</v>
      </c>
      <c r="EY247">
        <f t="shared" si="441"/>
        <v>0</v>
      </c>
      <c r="EZ247">
        <f t="shared" si="442"/>
        <v>0</v>
      </c>
      <c r="FA247">
        <f t="shared" si="443"/>
        <v>0</v>
      </c>
      <c r="FB247">
        <f t="shared" si="444"/>
        <v>0</v>
      </c>
      <c r="FC247">
        <f t="shared" si="445"/>
        <v>0</v>
      </c>
      <c r="FD247">
        <f t="shared" si="446"/>
        <v>0</v>
      </c>
      <c r="FE247">
        <f t="shared" si="447"/>
        <v>0</v>
      </c>
      <c r="FF247">
        <f t="shared" si="448"/>
        <v>0</v>
      </c>
      <c r="FG247">
        <f t="shared" si="449"/>
        <v>0</v>
      </c>
      <c r="FJ247">
        <f>IF($W$2=0,0,IF(BF247&lt;=0,0,('LED Curve'!$D$19*(BF247/$W$2)^3+'LED Curve'!$D$20*(BF247/$W$2)^2+'LED Curve'!$D$21*(BF247/$W$2)^1+'LED Curve'!$D$22)*$AC$2*$W$2))</f>
        <v>267.22939114927374</v>
      </c>
      <c r="FK247">
        <f>IF($W$3=0,0,IF(BG247&lt;=0,0,('LED Curve'!$D$19*(BG247/$W$3)^3+'LED Curve'!$D$20*(BG247/$W$3)^2+'LED Curve'!$D$21*(BG247/$W$3)^1+'LED Curve'!$D$22)*$AC$3*$W$3))</f>
        <v>0</v>
      </c>
      <c r="FL247">
        <f>IF($W$4=0,0,IF(BH247&lt;=0,0,('LED Curve'!$D$19*(BH247/$W$4)^3+'LED Curve'!$D$20*(BH247/$W$4)^2+'LED Curve'!$D$21*(BH247/$W$4)^1+'LED Curve'!$D$22)*$AC$4*$W$4))</f>
        <v>0</v>
      </c>
      <c r="FM247">
        <f>IF($W$5=0,0,IF(BI247&lt;=0,0,('LED Curve'!$D$19*(BI247/$W$5)^3+'LED Curve'!$D$20*(BI247/$W$5)^2+'LED Curve'!$D$21*(BI247/$W$5)^1+'LED Curve'!$D$22)*$AC$5*$W$5))</f>
        <v>0</v>
      </c>
      <c r="FN247">
        <f>IF($W$6=0,0,IF(BJ247&lt;=0,0,('LED Curve'!$D$19*(BJ247/$W$6)^3+'LED Curve'!$D$20*(BJ247/$W$6)^2+'LED Curve'!$D$21*(BJ247/$W$6)^1+'LED Curve'!$D$22)*$AC$6*$W$6))</f>
        <v>0</v>
      </c>
      <c r="FO247">
        <f>IF($Z$2=0,0,IF(BK247&lt;=0,0,('LED Curve'!$D$19*(BK247/$Z$2)^3+'LED Curve'!$D$20*(BK247/$Z$2)^2+'LED Curve'!$D$21*(BK247/$Z$2)^1+'LED Curve'!$D$22)*$AE$2*$Z$2))</f>
        <v>0</v>
      </c>
      <c r="FP247">
        <f>IF($Z$3=0,0,IF(BL247&lt;=0,0,('LED Curve'!$D$19*(BL247/$Z$3)^3+'LED Curve'!$D$20*(BL247/$Z$3)^2+'LED Curve'!$D$21*(BL247/$Z$3)^1+'LED Curve'!$D$22)*$AE$3*$Z$3))</f>
        <v>0</v>
      </c>
      <c r="FQ247">
        <f>IF($Z$4=0,0,IF(BM247&lt;=0,0,('LED Curve'!$D$19*(BM247/$Z$4)^3+'LED Curve'!$D$20*(BM247/$Z$4)^2+'LED Curve'!$D$21*(BM247/$Z$4)^1+'LED Curve'!$D$22)*$AE$4*$Z$4))</f>
        <v>0</v>
      </c>
      <c r="FR247">
        <f>IF($Z$5=0,0,IF(BN247&lt;=0,0,('LED Curve'!$D$19*(BN247/$Z$5)^3+'LED Curve'!$D$20*(BN247/$Z$5)^2+'LED Curve'!$D$21*(BN247/$Z$5)^1+'LED Curve'!$D$22)*$AE$5*$Z$5))</f>
        <v>0</v>
      </c>
      <c r="FS247">
        <f>IF($Z$6=0,0,IF(BO247&lt;=0,0,('LED Curve'!$D$19*(BO247/$Z$6)^3+'LED Curve'!$D$20*(BO247/$Z$6)^2+'LED Curve'!$D$21*(BO247/$Z$6)^1+'LED Curve'!$D$22)*$AE$6*$Z$6))</f>
        <v>0</v>
      </c>
      <c r="FU247">
        <f>IF($W$2=0,0,IF(BQ247&lt;=0,0,('LED Curve'!$D$19*(BQ247/$W$2)^3+'LED Curve'!$D$20*(BQ247/$W$2)^2+'LED Curve'!$D$21*(BQ247/$W$2)^1+'LED Curve'!$D$22)*$AC$2*$W$2))</f>
        <v>209.9506262327389</v>
      </c>
      <c r="FV247">
        <f>IF($W$3=0,0,IF(BR247&lt;=0,0,('LED Curve'!$D$19*(BR247/$W$3)^3+'LED Curve'!$D$20*(BR247/$W$3)^2+'LED Curve'!$D$21*(BR247/$W$3)^1+'LED Curve'!$D$22)*$AC$3*$W$3))</f>
        <v>0</v>
      </c>
      <c r="FW247">
        <f>IF($W$4=0,0,IF(BS247&lt;=0,0,('LED Curve'!$D$19*(BS247/$W$4)^3+'LED Curve'!$D$20*(BS247/$W$4)^2+'LED Curve'!$D$21*(BS247/$W$4)^1+'LED Curve'!$D$22)*$AC$4*$W$4))</f>
        <v>0</v>
      </c>
      <c r="FX247">
        <f>IF($W$5=0,0,IF(BT247&lt;=0,0,('LED Curve'!$D$19*(BT247/$W$5)^3+'LED Curve'!$D$20*(BT247/$W$5)^2+'LED Curve'!$D$21*(BT247/$W$5)^1+'LED Curve'!$D$22)*$AC$5*$W$5))</f>
        <v>0</v>
      </c>
      <c r="FY247">
        <f>IF($W$6=0,0,IF(BU247&lt;=0,0,('LED Curve'!$D$19*(BU247/$W$6)^3+'LED Curve'!$D$20*(BU247/$W$6)^2+'LED Curve'!$D$21*(BU247/$W$6)^1+'LED Curve'!$D$22)*$AC$6*$W$6))</f>
        <v>0</v>
      </c>
      <c r="FZ247">
        <f>IF($Z$2=0,0,IF(BV247&lt;=0,0,('LED Curve'!$D$19*(BV247/$Z$2)^3+'LED Curve'!$D$20*(BV247/$Z$2)^2+'LED Curve'!$D$21*(BV247/$Z$2)^1+'LED Curve'!$D$22)*$AE$2*$Z$2))</f>
        <v>0</v>
      </c>
      <c r="GA247">
        <f>IF($Z$3=0,0,IF(BW247&lt;=0,0,('LED Curve'!$D$19*(BW247/$Z$3)^3+'LED Curve'!$D$20*(BW247/$Z$3)^2+'LED Curve'!$D$21*(BW247/$Z$3)^1+'LED Curve'!$D$22)*$AE$3*$Z$3))</f>
        <v>0</v>
      </c>
      <c r="GB247">
        <f>IF($Z$4=0,0,IF(BX247&lt;=0,0,('LED Curve'!$D$19*(BX247/$Z$4)^3+'LED Curve'!$D$20*(BX247/$Z$4)^2+'LED Curve'!$D$21*(BX247/$Z$4)^1+'LED Curve'!$D$22)*$AE$4*$Z$4))</f>
        <v>0</v>
      </c>
      <c r="GC247">
        <f>IF($Z$5=0,0,IF(BY247&lt;=0,0,('LED Curve'!$D$19*(BY247/$Z$5)^3+'LED Curve'!$D$20*(BY247/$Z$5)^2+'LED Curve'!$D$21*(BY247/$Z$5)^1+'LED Curve'!$D$22)*$AE$5*$Z$5))</f>
        <v>0</v>
      </c>
      <c r="GD247">
        <f>IF($Z$6=0,0,IF(BZ247&lt;=0,0,('LED Curve'!$D$19*(BZ247/$Z$6)^3+'LED Curve'!$D$20*(BZ247/$Z$6)^2+'LED Curve'!$D$21*(BZ247/$Z$6)^1+'LED Curve'!$D$22)*$AE$6*$Z$6))</f>
        <v>0</v>
      </c>
      <c r="GF247">
        <f>IF($W$2=0,0,IF(CB247&lt;=0,0,('LED Curve'!$D$19*(CB247/$W$2)^3+'LED Curve'!$D$20*(CB247/$W$2)^2+'LED Curve'!$D$21*(CB247/$W$2)^1+'LED Curve'!$D$22)*$AC$2*$W$2))</f>
        <v>154.45580021485185</v>
      </c>
      <c r="GG247">
        <f>IF($W$3=0,0,IF(CC247&lt;=0,0,('LED Curve'!$D$19*(CC247/$W$3)^3+'LED Curve'!$D$20*(CC247/$W$3)^2+'LED Curve'!$D$21*(CC247/$W$3)^1+'LED Curve'!$D$22)*$AC$3*$W$3))</f>
        <v>0</v>
      </c>
      <c r="GH247">
        <f>IF($W$4=0,0,IF(CD247&lt;=0,0,('LED Curve'!$D$19*(CD247/$W$4)^3+'LED Curve'!$D$20*(CD247/$W$4)^2+'LED Curve'!$D$21*(CD247/$W$4)^1+'LED Curve'!$D$22)*$AC$4*$W$4))</f>
        <v>0</v>
      </c>
      <c r="GI247">
        <f>IF($W$5=0,0,IF(CE247&lt;=0,0,('LED Curve'!$D$19*(CE247/$W$5)^3+'LED Curve'!$D$20*(CE247/$W$5)^2+'LED Curve'!$D$21*(CE247/$W$5)^1+'LED Curve'!$D$22)*$AC$5*$W$5))</f>
        <v>0</v>
      </c>
      <c r="GJ247">
        <f>IF($W$6=0,0,IF(CF247&lt;=0,0,('LED Curve'!$D$19*(CF247/$W$6)^3+'LED Curve'!$D$20*(CF247/$W$6)^2+'LED Curve'!$D$21*(CF247/$W$6)^1+'LED Curve'!$D$22)*$AC$6*$W$6))</f>
        <v>0</v>
      </c>
      <c r="GK247">
        <f>IF($Z$2=0,0,IF(CG247&lt;=0,0,('LED Curve'!$D$19*(CG247/$Z$2)^3+'LED Curve'!$D$20*(CG247/$Z$2)^2+'LED Curve'!$D$21*(CG247/$Z$2)^1+'LED Curve'!$D$22)*$AE$2*$Z$2))</f>
        <v>0</v>
      </c>
      <c r="GL247">
        <f>IF($Z$3=0,0,IF(CH247&lt;=0,0,('LED Curve'!$D$19*(CH247/$Z$3)^3+'LED Curve'!$D$20*(CH247/$Z$3)^2+'LED Curve'!$D$21*(CH247/$Z$3)^1+'LED Curve'!$D$22)*$AE$3*$Z$3))</f>
        <v>0</v>
      </c>
      <c r="GM247">
        <f>IF($Z$4=0,0,IF(CI247&lt;=0,0,('LED Curve'!$D$19*(CI247/$Z$4)^3+'LED Curve'!$D$20*(CI247/$Z$4)^2+'LED Curve'!$D$21*(CI247/$Z$4)^1+'LED Curve'!$D$22)*$AE$4*$Z$4))</f>
        <v>0</v>
      </c>
      <c r="GN247">
        <f>IF($Z$5=0,0,IF(CJ247&lt;=0,0,('LED Curve'!$D$19*(CJ247/$Z$5)^3+'LED Curve'!$D$20*(CJ247/$Z$5)^2+'LED Curve'!$D$21*(CJ247/$Z$5)^1+'LED Curve'!$D$22)*$AE$5*$Z$5))</f>
        <v>0</v>
      </c>
      <c r="GO247">
        <f>IF($Z$6=0,0,IF(CK247&lt;=0,0,('LED Curve'!$D$19*(CK247/$Z$6)^3+'LED Curve'!$D$20*(CK247/$Z$6)^2+'LED Curve'!$D$21*(CK247/$Z$6)^1+'LED Curve'!$D$22)*$AE$6*$Z$6))</f>
        <v>0</v>
      </c>
      <c r="GQ247">
        <f t="shared" si="450"/>
        <v>267.22939114927374</v>
      </c>
      <c r="GR247">
        <f t="shared" si="378"/>
        <v>0</v>
      </c>
      <c r="GS247">
        <f t="shared" si="451"/>
        <v>209.9506262327389</v>
      </c>
      <c r="GT247">
        <f t="shared" si="379"/>
        <v>0</v>
      </c>
      <c r="GU247">
        <f t="shared" si="452"/>
        <v>154.45580021485185</v>
      </c>
      <c r="GV247">
        <f t="shared" si="380"/>
        <v>0</v>
      </c>
    </row>
    <row r="248" spans="1:204" ht="16.899999999999999">
      <c r="A248">
        <v>237</v>
      </c>
      <c r="B248">
        <f t="shared" si="341"/>
        <v>7.7148437500000003E-3</v>
      </c>
      <c r="C248" s="50">
        <f t="shared" si="342"/>
        <v>33.890675126094031</v>
      </c>
      <c r="D248" s="50">
        <f t="shared" si="343"/>
        <v>37.811861251215589</v>
      </c>
      <c r="E248" s="50">
        <f t="shared" si="344"/>
        <v>41.733047376337147</v>
      </c>
      <c r="G248" s="52">
        <f t="shared" si="345"/>
        <v>0.53794722422371477</v>
      </c>
      <c r="H248" s="52">
        <f t="shared" si="346"/>
        <v>0.6001882738288189</v>
      </c>
      <c r="I248" s="52">
        <f t="shared" si="347"/>
        <v>0.66242932343392291</v>
      </c>
      <c r="J248" s="52">
        <f>IF(C248&lt;Calculation!D$19,0,G248)</f>
        <v>0.53794722422371477</v>
      </c>
      <c r="K248" s="52">
        <f>IF(D248&lt;Calculation!D$19,0,H248)</f>
        <v>0.6001882738288189</v>
      </c>
      <c r="L248" s="52">
        <f>IF(E248&lt;Calculation!D$19,0,I248)</f>
        <v>0.66242932343392291</v>
      </c>
      <c r="M248" s="52">
        <f>IF(IF(C248&lt;Calculation!D$19,0,C248*(R$3/(R$2+R$3)))&gt;0,$H$2*SIN(2*PI()*$E$2*B248)+$H$5,0)</f>
        <v>0.55435171871508737</v>
      </c>
      <c r="N248" s="52">
        <f>IF(IF(D248&lt;Calculation!D$19,0,D248*(R$3/(R$2+R$3)))&gt;0,$J$2*SIN(2*PI()*$E$2*B248)+$J$5,0)</f>
        <v>0.42246486159308133</v>
      </c>
      <c r="O248" s="52">
        <f>IF(IF(E248&lt;Calculation!D$19,0,E248*(R$3/(R$2+R$3)))&gt;0,$L$2*SIN(2*PI()*$E$2*B248)+$L$5,0)</f>
        <v>0.29712543011897186</v>
      </c>
      <c r="Q248" s="55">
        <f>(M248/Design!C$43)*10^3</f>
        <v>61.59463541278749</v>
      </c>
      <c r="R248" s="55">
        <f>(N248/Design!C$43)*10^3</f>
        <v>46.940540177009034</v>
      </c>
      <c r="S248" s="55">
        <f>(O248/Design!C$43)*10^3</f>
        <v>33.013936679885759</v>
      </c>
      <c r="U248" s="55">
        <f>(($H$2*SIN(2*PI()*$E$2*B248)+$H$5)/Design!C$43)*10^3</f>
        <v>61.59463541278749</v>
      </c>
      <c r="V248" s="55">
        <f>(($J$2*SIN(2*PI()*$E$2*B248)+$J$5)/Design!C$43)*10^3</f>
        <v>46.940540177009034</v>
      </c>
      <c r="W248" s="55">
        <f>(($L$2*SIN(2*PI()*$E$2*B248)+$L$5)/Design!C$43)*10^3</f>
        <v>33.013936679885759</v>
      </c>
      <c r="Y248" s="99">
        <f>IF(C248&lt;('LED Curve'!$D$14*(U248/$W$2)^3+'LED Curve'!$D$15*(U248/$W$2)^2+'LED Curve'!$D$16*(U248/$W$2)^1+'LED Curve'!$D$17)*$AC$2+((R$5-1)*Design!C$18),0,         ('LED Curve'!$D$14*(U248/$W$2)^3+'LED Curve'!$D$15*(U248/$W$2)^2+'LED Curve'!$D$16*(U248/$W$2)^1+'LED Curve'!$D$17)*$AC$2)</f>
        <v>23.277165194858213</v>
      </c>
      <c r="Z248" s="99">
        <f>IF(Y248=0,0,IF(C248&lt;Y248+('LED Curve'!$D$14*(U248/$W$3)^3+'LED Curve'!$D$15*(U248/$W$3)^2+'LED Curve'!$D$16*(U248/$W$3)^1+'LED Curve'!$D$17)*$AC$3+((R$5-2)*Design!C$18),0,         ('LED Curve'!$D$14*(U248/$W$3)^3+'LED Curve'!$D$15*(U248/$W$3)^2+'LED Curve'!$D$16*(U248/$W$3)^1+'LED Curve'!$D$17)*$AC$3))</f>
        <v>0</v>
      </c>
      <c r="AA248" s="99">
        <f>IF(Z248=0,0,IF(C248&lt;(SUM(Y248:Z248)+('LED Curve'!$D$14*(U248/$W$4)^3+'LED Curve'!$D$15*(U248/$W$4)^2+'LED Curve'!$D$16*(U248/$W$4)^1+'LED Curve'!$D$17)*$AC$4+((R$5-3)*Design!C$18)),0,         ('LED Curve'!$D$14*(U248/$W$4)^3+'LED Curve'!$D$15*(U248/$W$4)^2+'LED Curve'!$D$16*(U248/$W$4)^1+'LED Curve'!$D$17)*$AC$4))</f>
        <v>0</v>
      </c>
      <c r="AB248" s="99">
        <f>IF(AA248=0,0,IF(C248&lt;(SUM(Y248:AA248)+('LED Curve'!$D$14*(U248/$W$5)^3+'LED Curve'!$D$15*(U248/$W$5)^2+'LED Curve'!$D$16*(U248/$W$5)^1+'LED Curve'!$D$17)*$AC$5+((R$5-4)*Design!C$18)),0,         ('LED Curve'!$D$14*(U248/$W$5)^3+'LED Curve'!$D$15*(U248/$W$5)^2+'LED Curve'!$D$16*(U248/$W$5)^1+'LED Curve'!$D$17)*$AC$5))</f>
        <v>0</v>
      </c>
      <c r="AC248" s="99">
        <f>IF(AB248=0,0,IF(C248&lt;(SUM(Y248:AB248)+ ('LED Curve'!$D$14*(U248/$W$6)^3+'LED Curve'!$D$15*(U248/$W$6)^2+'LED Curve'!$D$16*(U248/$W$6)^1+'LED Curve'!$D$17)*$AC$6+((R$5-5)*Design!C$18)),0,         ('LED Curve'!$D$14*(U248/$W$6)^3+'LED Curve'!$D$15*(U248/$W$6)^2+'LED Curve'!$D$16*(U248/$W$6)^1+'LED Curve'!$D$17)*$AC$6))</f>
        <v>0</v>
      </c>
      <c r="AD248" s="99">
        <f>IF(AC248=0,0,IF(C248&lt;(SUM(Y248:AC248)+('LED Curve'!$D$14*(U248/$Z$2)^3+'LED Curve'!$D$15*(U248/$Z$2)^2+'LED Curve'!$D$16*(U248/$Z$2)^1+'LED Curve'!$D$17)*$AE$2+((R$5-6)*Design!C$18)),0,         ('LED Curve'!$D$14*(U248/$Z$2)^3+'LED Curve'!$D$15*(U248/$Z$2)^2+'LED Curve'!$D$16*(U248/$Z$2)^1+'LED Curve'!$D$17)*$AE$2))</f>
        <v>0</v>
      </c>
      <c r="AE248" s="99">
        <f>IF(AD248=0,0,IF(C248&lt;(SUM(Y248:AD248)+('LED Curve'!$D$14*(U248/$Z$3)^3+'LED Curve'!$D$15*(U248/$Z$3)^2+'LED Curve'!$D$16*(U248/$Z$3)^1+'LED Curve'!$D$17)*$AE$3+((R$5-7)*Design!C$18)),0,         ('LED Curve'!$D$14*(U248/$Z$3)^3+'LED Curve'!$D$15*(U248/$Z$3)^2+'LED Curve'!$D$16*(U248/$Z$3)^1+'LED Curve'!$D$17)*$AE$3))</f>
        <v>0</v>
      </c>
      <c r="AF248" s="99">
        <f>IF(AE248=0,0,IF(C248&lt;(SUM(Y248:AE248)+('LED Curve'!$D$14*(U248/$Z$4)^3+'LED Curve'!$D$15*(U248/$Z$4)^2+'LED Curve'!$D$16*(U248/$Z$4)^1+'LED Curve'!$D$17)*$AE$4+((R$5-8)*Design!C$18)),0,         ('LED Curve'!$D$14*(U248/$Z$4)^3+'LED Curve'!$D$15*(U248/$Z$4)^2+'LED Curve'!$D$16*(U248/$Z$4)^1+'LED Curve'!$D$17)*$AE$4))</f>
        <v>0</v>
      </c>
      <c r="AG248" s="99">
        <f>IF(AF248=0,0,IF(C248&lt;(SUM(Y248:AF248)+('LED Curve'!$D$14*(U248/$Z$5)^3+'LED Curve'!$D$15*(U248/$Z$5)^2+'LED Curve'!$D$16*(U248/$Z$5)^1+'LED Curve'!$D$17)*$AE$5+((R$5-9)*Design!C$18)),0,         ('LED Curve'!$D$14*(U248/$Z$5)^3+'LED Curve'!$D$15*(U248/$Z$5)^2+'LED Curve'!$D$16*(U248/$Z$5)^1+'LED Curve'!$D$17)*$AE$5))</f>
        <v>0</v>
      </c>
      <c r="AH248" s="99">
        <f>IF(AG248=0,0,IF(C248&lt;(SUM(Y248:AG248)+('LED Curve'!$D$14*(U248/$Z$6)^3+'LED Curve'!$D$15*(U248/$Z$6)^2+'LED Curve'!$D$16*(U248/$Z$6)^1+'LED Curve'!$D$17)*$AE$6+((R$5-10)*Design!C$18)),0,         ('LED Curve'!$D$14*(U248/$Z$6)^3+'LED Curve'!$D$15*(U248/$Z$6)^2+'LED Curve'!$D$16*(U248/$Z$6)^1+'LED Curve'!$D$17)*$AE$6))</f>
        <v>0</v>
      </c>
      <c r="AI248">
        <f t="shared" si="381"/>
        <v>23.277165194858213</v>
      </c>
      <c r="AJ248" s="57">
        <f>IF(D248&lt;('LED Curve'!$D$14*(V248/$W$2)^3+'LED Curve'!$D$15*(V248/$W$2)^2+'LED Curve'!$D$16*(V248/$W$2)^1+'LED Curve'!$D$17)*$AC$2+((R$5-1)*Design!C$18),0,         ('LED Curve'!$D$14*(V248/$W$2)^3+'LED Curve'!$D$15*(V248/$W$2)^2+'LED Curve'!$D$16*(V248/$W$2)^1+'LED Curve'!$D$17)*$AC$2)</f>
        <v>22.901899369805605</v>
      </c>
      <c r="AK248" s="57">
        <f>IF(AJ248=0,0,IF(D248&lt;AJ248+('LED Curve'!$D$14*(V248/$W$3)^3+'LED Curve'!$D$15*(V248/$W$3)^2+'LED Curve'!$D$16*(V248/$W$3)^1+'LED Curve'!$D$17)*$AC$3+((R$5-1)*Design!C$18),0,         ('LED Curve'!$D$14*(V248/$W$3)^3+'LED Curve'!$D$15*(V248/$W$3)^2+'LED Curve'!$D$16*(V248/$W$3)^1+'LED Curve'!$D$17)*$AC$3))</f>
        <v>0</v>
      </c>
      <c r="AL248" s="57">
        <f>IF(AK248=0,0,IF(D248&lt;(SUM(AJ248:AK248)+('LED Curve'!$D$14*(V248/$W$4)^3+'LED Curve'!$D$15*(V248/$W$4)^2+'LED Curve'!$D$16*(V248/$W$4)^1+'LED Curve'!$D$17)*$AC$4+((R$5-1)*Design!C$18)),0,         ('LED Curve'!$D$14*(V248/$W$4)^3+'LED Curve'!$D$15*(V248/$W$4)^2+'LED Curve'!$D$16*(V248/$W$4)^1+'LED Curve'!$D$17)*$AC$4))</f>
        <v>0</v>
      </c>
      <c r="AM248" s="57">
        <f>IF(AL248=0,0,IF(D248&lt;(SUM(AJ248:AL248)+('LED Curve'!$D$14*(V248/$W$5)^3+'LED Curve'!$D$15*(V248/$W$5)^2+'LED Curve'!$D$16*(V248/$W$5)^1+'LED Curve'!$D$17)*$AC$5+((R$5-1)*Design!C$18)),0,         ('LED Curve'!$D$14*(V248/$W$5)^3+'LED Curve'!$D$15*(V248/$W$5)^2+'LED Curve'!$D$16*(V248/$W$5)^1+'LED Curve'!$D$17)*$AC$5))</f>
        <v>0</v>
      </c>
      <c r="AN248" s="57">
        <f>IF(AM248=0,0,IF(D248&lt;(SUM(AJ248:AM248)+ ('LED Curve'!$D$14*(V248/$W$6)^3+'LED Curve'!$D$15*(V248/$W$6)^2+'LED Curve'!$D$16*(V248/$W$6)^1+'LED Curve'!$D$17)*$AC$6+((R$5-1)*Design!C$18)),0,         ('LED Curve'!$D$14*(V248/$W$6)^3+'LED Curve'!$D$15*(V248/$W$6)^2+'LED Curve'!$D$16*(V248/$W$6)^1+'LED Curve'!$D$17)*$AC$6))</f>
        <v>0</v>
      </c>
      <c r="AO248" s="57">
        <f>IF(AN248=0,0,IF(D248&lt;(SUM(AJ248:AN248)+('LED Curve'!$D$14*(V248/$Z$2)^3+'LED Curve'!$D$15*(V248/$Z$2)^2+'LED Curve'!$D$16*(V248/$Z$2)^1+'LED Curve'!$D$17)*$AE$2+((R$5-1)*Design!C$18)),0,         ('LED Curve'!$D$14*(V248/$Z$2)^3+'LED Curve'!$D$15*(V248/$Z$2)^2+'LED Curve'!$D$16*(V248/$Z$2)^1+'LED Curve'!$D$17)*$AE$2))</f>
        <v>0</v>
      </c>
      <c r="AP248" s="57">
        <f>IF(AO248=0,0,IF(D248&lt;(SUM(AJ248:AO248)+('LED Curve'!$D$14*(V248/$Z$3)^3+'LED Curve'!$D$15*(V248/$Z$3)^2+'LED Curve'!$D$16*(V248/$Z$3)^1+'LED Curve'!$D$17)*$AE$3+((R$5-1)*Design!C$18)),0,         ('LED Curve'!$D$14*(V248/$Z$3)^3+'LED Curve'!$D$15*(V248/$Z$3)^2+'LED Curve'!$D$16*(V248/$Z$3)^1+'LED Curve'!$D$17)*$AE$3))</f>
        <v>0</v>
      </c>
      <c r="AQ248" s="57">
        <f>IF(AP248=0,0,IF(D248&lt;(SUM(AJ248:AP248)+('LED Curve'!$D$14*(V248/$Z$4)^3+'LED Curve'!$D$15*(V248/$Z$4)^2+'LED Curve'!$D$16*(V248/$Z$4)^1+'LED Curve'!$D$17)*$AE$4+((R$5-1)*Design!C$18)),0,         ('LED Curve'!$D$14*(V248/$Z$4)^3+'LED Curve'!$D$15*(V248/$Z$4)^2+'LED Curve'!$D$16*(V248/$Z$4)^1+'LED Curve'!$D$17)*$AE$4))</f>
        <v>0</v>
      </c>
      <c r="AR248" s="57">
        <f>IF(AQ248=0,0,IF(D248&lt;(SUM(AJ248:AQ248)+('LED Curve'!$D$14*(V248/$Z$5)^3+'LED Curve'!$D$15*(V248/$Z$5)^2+'LED Curve'!$D$16*(V248/$Z$5)^1+'LED Curve'!$D$17)*$AE$5+((R$5-1)*Design!C$18)),0,         ('LED Curve'!$D$14*(V248/$Z$5)^3+'LED Curve'!$D$15*(V248/$Z$5)^2+'LED Curve'!$D$16*(V248/$Z$5)^1+'LED Curve'!$D$17)*$AE$5))</f>
        <v>0</v>
      </c>
      <c r="AS248" s="57">
        <f>IF(AR248=0,0,IF(D248&lt;(SUM(AJ248:AR248)+('LED Curve'!$D$14*(V248/$Z$6)^3+'LED Curve'!$D$15*(V248/$Z$6)^2+'LED Curve'!$D$16*(V248/$Z$6)^1+'LED Curve'!$D$17)*$AE$6+((R$5-1)*Design!C$18)),0,         ('LED Curve'!$D$14*(V248/$Z$6)^3+'LED Curve'!$D$15*(V248/$Z$6)^2+'LED Curve'!$D$16*(V248/$Z$6)^1+'LED Curve'!$D$17)*$AE$6))</f>
        <v>0</v>
      </c>
      <c r="AU248" s="59">
        <f>IF(E248&lt;('LED Curve'!$D$14*(W248/$W$2)^3+'LED Curve'!$D$15*(W248/$W$2)^2+'LED Curve'!$D$16*(W248/$W$2)^1+'LED Curve'!$D$17)*$AC$2+((R$5-1)*Design!C$18),0,         ('LED Curve'!$D$14*(W248/$W$2)^3+'LED Curve'!$D$15*(W248/$W$2)^2+'LED Curve'!$D$16*(W248/$W$2)^1+'LED Curve'!$D$17)*$AC$2)</f>
        <v>22.555194440087085</v>
      </c>
      <c r="AV248" s="59">
        <f>IF(AU248=0,0,IF(E248&lt;AU248+('LED Curve'!$D$14*(W248/$W$3)^3+'LED Curve'!$D$15*(W248/$W$3)^2+'LED Curve'!$D$16*(W248/$W$3)^1+'LED Curve'!$D$17)*$AC$3+((R$5-2)*Design!C$18),0,         ('LED Curve'!$D$14*(W248/$W$3)^3+'LED Curve'!$D$15*(W248/$W$3)^2+'LED Curve'!$D$16*(W248/$W$3)^1+'LED Curve'!$D$17)*$AC$3))</f>
        <v>0</v>
      </c>
      <c r="AW248" s="59">
        <f>IF(AV248=0,0,IF(E248&lt;(SUM(AU248:AV248)+('LED Curve'!$D$14*(W248/$W$4)^3+'LED Curve'!$D$15*(W248/$W$4)^2+'LED Curve'!$D$16*(W248/$W$4)^1+'LED Curve'!$D$17)*$AC$4+((R$5-3)*Design!C$18)),0,         ('LED Curve'!$D$14*(W248/$W$4)^3+'LED Curve'!$D$15*(W248/$W$4)^2+'LED Curve'!$D$16*(W248/$W$4)^1+'LED Curve'!$D$17)*$AC$4))</f>
        <v>0</v>
      </c>
      <c r="AX248" s="59">
        <f>IF(AW248=0,0,IF(E248&lt;(SUM(AU248:AW248)+('LED Curve'!$D$14*(W248/$W$5)^3+'LED Curve'!$D$15*(W248/$W$5)^2+'LED Curve'!$D$16*(W248/$W$5)^1+'LED Curve'!$D$17)*$AC$5+((R$5-4)*Design!C$18)),0,         ('LED Curve'!$D$14*(W248/$W$5)^3+'LED Curve'!$D$15*(W248/$W$5)^2+'LED Curve'!$D$16*(W248/$W$5)^1+'LED Curve'!$D$17)*$AC$5))</f>
        <v>0</v>
      </c>
      <c r="AY248" s="59">
        <f>IF(AX248=0,0,IF(E248&lt;(SUM(AU248:AX248)+ ('LED Curve'!$D$14*(W248/$W$6)^3+'LED Curve'!$D$15*(W248/$W$6)^2+'LED Curve'!$D$16*(W248/$W$6)^1+'LED Curve'!$D$17)*$AC$6+((R$5-5)*Design!C$18)),0,         ('LED Curve'!$D$14*(W248/$W$6)^3+'LED Curve'!$D$15*(W248/$W$6)^2+'LED Curve'!$D$16*(W248/$W$6)^1+'LED Curve'!$D$17)*$AC$6))</f>
        <v>0</v>
      </c>
      <c r="AZ248" s="59">
        <f>IF(AY248=0,0,IF(E248&lt;(SUM(AU248:AY248)+('LED Curve'!$D$14*(W248/$Z$2)^3+'LED Curve'!$D$15*(W248/$Z$2)^2+'LED Curve'!$D$16*(W248/$Z$2)^1+'LED Curve'!$D$17)*$AE$2+((R$5-6)*Design!C$18)),0,         ('LED Curve'!$D$14*(W248/$Z$2)^3+'LED Curve'!$D$15*(W248/$Z$2)^2+'LED Curve'!$D$16*(W248/$Z$2)^1+'LED Curve'!$D$17)*$AE$2))</f>
        <v>0</v>
      </c>
      <c r="BA248" s="59">
        <f>IF(AZ248=0,0,IF(E248&lt;(SUM(AU248:AZ248)+('LED Curve'!$D$14*(W248/$Z$3)^3+'LED Curve'!$D$15*(W248/$Z$3)^2+'LED Curve'!$D$16*(W248/$Z$3)^1+'LED Curve'!$D$17)*$AE$3+((R$5-7)*Design!C$18)),0,         ('LED Curve'!$D$14*(W248/$Z$3)^3+'LED Curve'!$D$15*(W248/$Z$3)^2+'LED Curve'!$D$16*(W248/$Z$3)^1+'LED Curve'!$D$17)*$AE$3))</f>
        <v>0</v>
      </c>
      <c r="BB248" s="59">
        <f>IF(BA248=0,0,IF(E248&lt;(SUM(AU248:BA248)+('LED Curve'!$D$14*(W248/$Z$4)^3+'LED Curve'!$D$15*(W248/$Z$4)^2+'LED Curve'!$D$16*(W248/$Z$4)^1+'LED Curve'!$D$17)*$AE$4+((R$5-8)*Design!C$18)),0,         ('LED Curve'!$D$14*(W248/$Z$4)^3+'LED Curve'!$D$15*(W248/$Z$4)^2+'LED Curve'!$D$16*(W248/$Z$4)^1+'LED Curve'!$D$17)*$AE$4))</f>
        <v>0</v>
      </c>
      <c r="BC248" s="59">
        <f>IF(BB248=0,0,IF(E248&lt;(SUM(AU248:BB248)+('LED Curve'!$D$14*(W248/$Z$5)^3+'LED Curve'!$D$15*(W248/$Z$5)^2+'LED Curve'!$D$16*(W248/$Z$5)^1+'LED Curve'!$D$17)*$AE$5+((R$5-9)*Design!C$18)),0,         ('LED Curve'!$D$14*(W248/$Z$5)^3+'LED Curve'!$D$15*(W248/$Z$5)^2+'LED Curve'!$D$16*(W248/$Z$5)^1+'LED Curve'!$D$17)*$AE$5))</f>
        <v>0</v>
      </c>
      <c r="BD248" s="59">
        <f>IF(BC248=0,0,IF(E248&lt;(SUM(AU248:BC248)+('LED Curve'!$D$14*(W248/$Z$6)^3+'LED Curve'!$D$15*(W248/$Z$6)^2+'LED Curve'!$D$16*(W248/$Z$6)^1+'LED Curve'!$D$17)*$AE$6+((R$5-10)*Design!C$18)),0,         ('LED Curve'!$D$14*(W248/$Z$6)^3+'LED Curve'!$D$15*(W248/$Z$6)^2+'LED Curve'!$D$16*(W248/$Z$6)^1+'LED Curve'!$D$17)*$AE$6))</f>
        <v>0</v>
      </c>
      <c r="BE248">
        <f t="shared" si="382"/>
        <v>22.555194440087085</v>
      </c>
      <c r="BF248" s="64">
        <f t="shared" si="348"/>
        <v>61.59463541278749</v>
      </c>
      <c r="BG248" s="64">
        <f t="shared" si="349"/>
        <v>0</v>
      </c>
      <c r="BH248" s="64">
        <f t="shared" si="350"/>
        <v>0</v>
      </c>
      <c r="BI248" s="64">
        <f t="shared" si="351"/>
        <v>0</v>
      </c>
      <c r="BJ248" s="64">
        <f t="shared" si="352"/>
        <v>0</v>
      </c>
      <c r="BK248" s="64">
        <f t="shared" si="353"/>
        <v>0</v>
      </c>
      <c r="BL248" s="64">
        <f t="shared" si="354"/>
        <v>0</v>
      </c>
      <c r="BM248" s="64">
        <f t="shared" si="355"/>
        <v>0</v>
      </c>
      <c r="BN248" s="64">
        <f t="shared" si="356"/>
        <v>0</v>
      </c>
      <c r="BO248" s="64">
        <f t="shared" si="357"/>
        <v>0</v>
      </c>
      <c r="BQ248" s="67">
        <f t="shared" si="358"/>
        <v>46.940540177009034</v>
      </c>
      <c r="BR248" s="67">
        <f t="shared" si="359"/>
        <v>0</v>
      </c>
      <c r="BS248" s="67">
        <f t="shared" si="360"/>
        <v>0</v>
      </c>
      <c r="BT248" s="67">
        <f t="shared" si="361"/>
        <v>0</v>
      </c>
      <c r="BU248" s="67">
        <f t="shared" si="362"/>
        <v>0</v>
      </c>
      <c r="BV248" s="67">
        <f t="shared" si="363"/>
        <v>0</v>
      </c>
      <c r="BW248" s="67">
        <f t="shared" si="364"/>
        <v>0</v>
      </c>
      <c r="BX248" s="67">
        <f t="shared" si="365"/>
        <v>0</v>
      </c>
      <c r="BY248" s="67">
        <f t="shared" si="366"/>
        <v>0</v>
      </c>
      <c r="BZ248" s="67">
        <f t="shared" si="367"/>
        <v>0</v>
      </c>
      <c r="CB248" s="70">
        <f t="shared" si="368"/>
        <v>33.013936679885759</v>
      </c>
      <c r="CC248" s="70">
        <f t="shared" si="369"/>
        <v>0</v>
      </c>
      <c r="CD248" s="70">
        <f t="shared" si="370"/>
        <v>0</v>
      </c>
      <c r="CE248" s="70">
        <f t="shared" si="371"/>
        <v>0</v>
      </c>
      <c r="CF248" s="70">
        <f t="shared" si="372"/>
        <v>0</v>
      </c>
      <c r="CG248" s="70">
        <f t="shared" si="373"/>
        <v>0</v>
      </c>
      <c r="CH248" s="70">
        <f t="shared" si="374"/>
        <v>0</v>
      </c>
      <c r="CI248" s="70">
        <f t="shared" si="375"/>
        <v>0</v>
      </c>
      <c r="CJ248" s="70">
        <f t="shared" si="376"/>
        <v>0</v>
      </c>
      <c r="CK248" s="70">
        <f t="shared" si="377"/>
        <v>0</v>
      </c>
      <c r="CL248">
        <f t="shared" si="383"/>
        <v>33.013936679885759</v>
      </c>
      <c r="CM248" s="64">
        <f t="shared" si="384"/>
        <v>61.59463541278749</v>
      </c>
      <c r="CN248" s="64">
        <f t="shared" si="385"/>
        <v>0</v>
      </c>
      <c r="CO248" s="64">
        <f t="shared" si="386"/>
        <v>0</v>
      </c>
      <c r="CP248" s="64">
        <f t="shared" si="387"/>
        <v>0</v>
      </c>
      <c r="CQ248" s="64">
        <f t="shared" si="388"/>
        <v>0</v>
      </c>
      <c r="CR248" s="64">
        <f t="shared" si="389"/>
        <v>0</v>
      </c>
      <c r="CS248" s="64">
        <f t="shared" si="390"/>
        <v>0</v>
      </c>
      <c r="CT248" s="64">
        <f t="shared" si="391"/>
        <v>0</v>
      </c>
      <c r="CU248" s="64">
        <f t="shared" si="392"/>
        <v>0</v>
      </c>
      <c r="CV248" s="64">
        <f t="shared" si="393"/>
        <v>0</v>
      </c>
      <c r="CX248" s="103">
        <f t="shared" si="394"/>
        <v>46.940540177009034</v>
      </c>
      <c r="CY248" s="103">
        <f t="shared" si="395"/>
        <v>0</v>
      </c>
      <c r="CZ248" s="103">
        <f t="shared" si="396"/>
        <v>0</v>
      </c>
      <c r="DA248" s="103">
        <f t="shared" si="397"/>
        <v>0</v>
      </c>
      <c r="DB248" s="103">
        <f t="shared" si="398"/>
        <v>0</v>
      </c>
      <c r="DC248" s="103">
        <f t="shared" si="399"/>
        <v>0</v>
      </c>
      <c r="DD248" s="103">
        <f t="shared" si="400"/>
        <v>0</v>
      </c>
      <c r="DE248" s="103">
        <f t="shared" si="401"/>
        <v>0</v>
      </c>
      <c r="DF248" s="103">
        <f t="shared" si="402"/>
        <v>0</v>
      </c>
      <c r="DG248" s="103">
        <f t="shared" si="403"/>
        <v>0</v>
      </c>
      <c r="DI248" s="70">
        <f t="shared" si="404"/>
        <v>33.013936679885759</v>
      </c>
      <c r="DJ248" s="70">
        <f t="shared" si="405"/>
        <v>0</v>
      </c>
      <c r="DK248" s="70">
        <f t="shared" si="406"/>
        <v>0</v>
      </c>
      <c r="DL248" s="70">
        <f t="shared" si="407"/>
        <v>0</v>
      </c>
      <c r="DM248" s="70">
        <f t="shared" si="408"/>
        <v>0</v>
      </c>
      <c r="DN248" s="70">
        <f t="shared" si="409"/>
        <v>0</v>
      </c>
      <c r="DO248" s="70">
        <f t="shared" si="410"/>
        <v>0</v>
      </c>
      <c r="DP248" s="70">
        <f t="shared" si="411"/>
        <v>0</v>
      </c>
      <c r="DQ248" s="70">
        <f t="shared" si="412"/>
        <v>0</v>
      </c>
      <c r="DR248" s="70">
        <f t="shared" si="413"/>
        <v>0</v>
      </c>
      <c r="DT248">
        <f t="shared" si="414"/>
        <v>2.0874837782849878</v>
      </c>
      <c r="DU248">
        <f t="shared" si="415"/>
        <v>1.7749091922301763</v>
      </c>
      <c r="DV248">
        <f t="shared" si="416"/>
        <v>1.377772183541067</v>
      </c>
      <c r="DX248">
        <f t="shared" si="417"/>
        <v>1.9512772496308401</v>
      </c>
      <c r="DY248">
        <f t="shared" si="418"/>
        <v>1.9525711357745095</v>
      </c>
      <c r="DZ248">
        <f t="shared" si="419"/>
        <v>1.9575573448569874</v>
      </c>
      <c r="EB248">
        <f t="shared" si="420"/>
        <v>1.433748503620518</v>
      </c>
      <c r="EC248">
        <f t="shared" si="421"/>
        <v>0</v>
      </c>
      <c r="ED248">
        <f t="shared" si="422"/>
        <v>0</v>
      </c>
      <c r="EE248">
        <f t="shared" si="423"/>
        <v>0</v>
      </c>
      <c r="EF248">
        <f t="shared" si="424"/>
        <v>0</v>
      </c>
      <c r="EG248">
        <f t="shared" si="425"/>
        <v>0</v>
      </c>
      <c r="EH248">
        <f t="shared" si="426"/>
        <v>0</v>
      </c>
      <c r="EI248">
        <f t="shared" si="427"/>
        <v>0</v>
      </c>
      <c r="EJ248">
        <f t="shared" si="428"/>
        <v>0</v>
      </c>
      <c r="EK248">
        <f t="shared" si="429"/>
        <v>0</v>
      </c>
      <c r="EM248">
        <f t="shared" si="430"/>
        <v>1.075027527498178</v>
      </c>
      <c r="EN248">
        <f t="shared" si="431"/>
        <v>0</v>
      </c>
      <c r="EO248">
        <f t="shared" si="432"/>
        <v>0</v>
      </c>
      <c r="EP248">
        <f t="shared" si="433"/>
        <v>0</v>
      </c>
      <c r="EQ248">
        <f t="shared" si="434"/>
        <v>0</v>
      </c>
      <c r="ER248">
        <f t="shared" si="435"/>
        <v>0</v>
      </c>
      <c r="ES248">
        <f t="shared" si="436"/>
        <v>0</v>
      </c>
      <c r="ET248">
        <f t="shared" si="437"/>
        <v>0</v>
      </c>
      <c r="EU248">
        <f t="shared" si="438"/>
        <v>0</v>
      </c>
      <c r="EV248">
        <f t="shared" si="439"/>
        <v>0</v>
      </c>
      <c r="EX248">
        <f t="shared" si="440"/>
        <v>0.74463576104754636</v>
      </c>
      <c r="EY248">
        <f t="shared" si="441"/>
        <v>0</v>
      </c>
      <c r="EZ248">
        <f t="shared" si="442"/>
        <v>0</v>
      </c>
      <c r="FA248">
        <f t="shared" si="443"/>
        <v>0</v>
      </c>
      <c r="FB248">
        <f t="shared" si="444"/>
        <v>0</v>
      </c>
      <c r="FC248">
        <f t="shared" si="445"/>
        <v>0</v>
      </c>
      <c r="FD248">
        <f t="shared" si="446"/>
        <v>0</v>
      </c>
      <c r="FE248">
        <f t="shared" si="447"/>
        <v>0</v>
      </c>
      <c r="FF248">
        <f t="shared" si="448"/>
        <v>0</v>
      </c>
      <c r="FG248">
        <f t="shared" si="449"/>
        <v>0</v>
      </c>
      <c r="FJ248">
        <f>IF($W$2=0,0,IF(BF248&lt;=0,0,('LED Curve'!$D$19*(BF248/$W$2)^3+'LED Curve'!$D$20*(BF248/$W$2)^2+'LED Curve'!$D$21*(BF248/$W$2)^1+'LED Curve'!$D$22)*$AC$2*$W$2))</f>
        <v>254.47624061045531</v>
      </c>
      <c r="FK248">
        <f>IF($W$3=0,0,IF(BG248&lt;=0,0,('LED Curve'!$D$19*(BG248/$W$3)^3+'LED Curve'!$D$20*(BG248/$W$3)^2+'LED Curve'!$D$21*(BG248/$W$3)^1+'LED Curve'!$D$22)*$AC$3*$W$3))</f>
        <v>0</v>
      </c>
      <c r="FL248">
        <f>IF($W$4=0,0,IF(BH248&lt;=0,0,('LED Curve'!$D$19*(BH248/$W$4)^3+'LED Curve'!$D$20*(BH248/$W$4)^2+'LED Curve'!$D$21*(BH248/$W$4)^1+'LED Curve'!$D$22)*$AC$4*$W$4))</f>
        <v>0</v>
      </c>
      <c r="FM248">
        <f>IF($W$5=0,0,IF(BI248&lt;=0,0,('LED Curve'!$D$19*(BI248/$W$5)^3+'LED Curve'!$D$20*(BI248/$W$5)^2+'LED Curve'!$D$21*(BI248/$W$5)^1+'LED Curve'!$D$22)*$AC$5*$W$5))</f>
        <v>0</v>
      </c>
      <c r="FN248">
        <f>IF($W$6=0,0,IF(BJ248&lt;=0,0,('LED Curve'!$D$19*(BJ248/$W$6)^3+'LED Curve'!$D$20*(BJ248/$W$6)^2+'LED Curve'!$D$21*(BJ248/$W$6)^1+'LED Curve'!$D$22)*$AC$6*$W$6))</f>
        <v>0</v>
      </c>
      <c r="FO248">
        <f>IF($Z$2=0,0,IF(BK248&lt;=0,0,('LED Curve'!$D$19*(BK248/$Z$2)^3+'LED Curve'!$D$20*(BK248/$Z$2)^2+'LED Curve'!$D$21*(BK248/$Z$2)^1+'LED Curve'!$D$22)*$AE$2*$Z$2))</f>
        <v>0</v>
      </c>
      <c r="FP248">
        <f>IF($Z$3=0,0,IF(BL248&lt;=0,0,('LED Curve'!$D$19*(BL248/$Z$3)^3+'LED Curve'!$D$20*(BL248/$Z$3)^2+'LED Curve'!$D$21*(BL248/$Z$3)^1+'LED Curve'!$D$22)*$AE$3*$Z$3))</f>
        <v>0</v>
      </c>
      <c r="FQ248">
        <f>IF($Z$4=0,0,IF(BM248&lt;=0,0,('LED Curve'!$D$19*(BM248/$Z$4)^3+'LED Curve'!$D$20*(BM248/$Z$4)^2+'LED Curve'!$D$21*(BM248/$Z$4)^1+'LED Curve'!$D$22)*$AE$4*$Z$4))</f>
        <v>0</v>
      </c>
      <c r="FR248">
        <f>IF($Z$5=0,0,IF(BN248&lt;=0,0,('LED Curve'!$D$19*(BN248/$Z$5)^3+'LED Curve'!$D$20*(BN248/$Z$5)^2+'LED Curve'!$D$21*(BN248/$Z$5)^1+'LED Curve'!$D$22)*$AE$5*$Z$5))</f>
        <v>0</v>
      </c>
      <c r="FS248">
        <f>IF($Z$6=0,0,IF(BO248&lt;=0,0,('LED Curve'!$D$19*(BO248/$Z$6)^3+'LED Curve'!$D$20*(BO248/$Z$6)^2+'LED Curve'!$D$21*(BO248/$Z$6)^1+'LED Curve'!$D$22)*$AE$6*$Z$6))</f>
        <v>0</v>
      </c>
      <c r="FU248">
        <f>IF($W$2=0,0,IF(BQ248&lt;=0,0,('LED Curve'!$D$19*(BQ248/$W$2)^3+'LED Curve'!$D$20*(BQ248/$W$2)^2+'LED Curve'!$D$21*(BQ248/$W$2)^1+'LED Curve'!$D$22)*$AC$2*$W$2))</f>
        <v>195.45956374639206</v>
      </c>
      <c r="FV248">
        <f>IF($W$3=0,0,IF(BR248&lt;=0,0,('LED Curve'!$D$19*(BR248/$W$3)^3+'LED Curve'!$D$20*(BR248/$W$3)^2+'LED Curve'!$D$21*(BR248/$W$3)^1+'LED Curve'!$D$22)*$AC$3*$W$3))</f>
        <v>0</v>
      </c>
      <c r="FW248">
        <f>IF($W$4=0,0,IF(BS248&lt;=0,0,('LED Curve'!$D$19*(BS248/$W$4)^3+'LED Curve'!$D$20*(BS248/$W$4)^2+'LED Curve'!$D$21*(BS248/$W$4)^1+'LED Curve'!$D$22)*$AC$4*$W$4))</f>
        <v>0</v>
      </c>
      <c r="FX248">
        <f>IF($W$5=0,0,IF(BT248&lt;=0,0,('LED Curve'!$D$19*(BT248/$W$5)^3+'LED Curve'!$D$20*(BT248/$W$5)^2+'LED Curve'!$D$21*(BT248/$W$5)^1+'LED Curve'!$D$22)*$AC$5*$W$5))</f>
        <v>0</v>
      </c>
      <c r="FY248">
        <f>IF($W$6=0,0,IF(BU248&lt;=0,0,('LED Curve'!$D$19*(BU248/$W$6)^3+'LED Curve'!$D$20*(BU248/$W$6)^2+'LED Curve'!$D$21*(BU248/$W$6)^1+'LED Curve'!$D$22)*$AC$6*$W$6))</f>
        <v>0</v>
      </c>
      <c r="FZ248">
        <f>IF($Z$2=0,0,IF(BV248&lt;=0,0,('LED Curve'!$D$19*(BV248/$Z$2)^3+'LED Curve'!$D$20*(BV248/$Z$2)^2+'LED Curve'!$D$21*(BV248/$Z$2)^1+'LED Curve'!$D$22)*$AE$2*$Z$2))</f>
        <v>0</v>
      </c>
      <c r="GA248">
        <f>IF($Z$3=0,0,IF(BW248&lt;=0,0,('LED Curve'!$D$19*(BW248/$Z$3)^3+'LED Curve'!$D$20*(BW248/$Z$3)^2+'LED Curve'!$D$21*(BW248/$Z$3)^1+'LED Curve'!$D$22)*$AE$3*$Z$3))</f>
        <v>0</v>
      </c>
      <c r="GB248">
        <f>IF($Z$4=0,0,IF(BX248&lt;=0,0,('LED Curve'!$D$19*(BX248/$Z$4)^3+'LED Curve'!$D$20*(BX248/$Z$4)^2+'LED Curve'!$D$21*(BX248/$Z$4)^1+'LED Curve'!$D$22)*$AE$4*$Z$4))</f>
        <v>0</v>
      </c>
      <c r="GC248">
        <f>IF($Z$5=0,0,IF(BY248&lt;=0,0,('LED Curve'!$D$19*(BY248/$Z$5)^3+'LED Curve'!$D$20*(BY248/$Z$5)^2+'LED Curve'!$D$21*(BY248/$Z$5)^1+'LED Curve'!$D$22)*$AE$5*$Z$5))</f>
        <v>0</v>
      </c>
      <c r="GD248">
        <f>IF($Z$6=0,0,IF(BZ248&lt;=0,0,('LED Curve'!$D$19*(BZ248/$Z$6)^3+'LED Curve'!$D$20*(BZ248/$Z$6)^2+'LED Curve'!$D$21*(BZ248/$Z$6)^1+'LED Curve'!$D$22)*$AE$6*$Z$6))</f>
        <v>0</v>
      </c>
      <c r="GF248">
        <f>IF($W$2=0,0,IF(CB248&lt;=0,0,('LED Curve'!$D$19*(CB248/$W$2)^3+'LED Curve'!$D$20*(CB248/$W$2)^2+'LED Curve'!$D$21*(CB248/$W$2)^1+'LED Curve'!$D$22)*$AC$2*$W$2))</f>
        <v>138.21445290511738</v>
      </c>
      <c r="GG248">
        <f>IF($W$3=0,0,IF(CC248&lt;=0,0,('LED Curve'!$D$19*(CC248/$W$3)^3+'LED Curve'!$D$20*(CC248/$W$3)^2+'LED Curve'!$D$21*(CC248/$W$3)^1+'LED Curve'!$D$22)*$AC$3*$W$3))</f>
        <v>0</v>
      </c>
      <c r="GH248">
        <f>IF($W$4=0,0,IF(CD248&lt;=0,0,('LED Curve'!$D$19*(CD248/$W$4)^3+'LED Curve'!$D$20*(CD248/$W$4)^2+'LED Curve'!$D$21*(CD248/$W$4)^1+'LED Curve'!$D$22)*$AC$4*$W$4))</f>
        <v>0</v>
      </c>
      <c r="GI248">
        <f>IF($W$5=0,0,IF(CE248&lt;=0,0,('LED Curve'!$D$19*(CE248/$W$5)^3+'LED Curve'!$D$20*(CE248/$W$5)^2+'LED Curve'!$D$21*(CE248/$W$5)^1+'LED Curve'!$D$22)*$AC$5*$W$5))</f>
        <v>0</v>
      </c>
      <c r="GJ248">
        <f>IF($W$6=0,0,IF(CF248&lt;=0,0,('LED Curve'!$D$19*(CF248/$W$6)^3+'LED Curve'!$D$20*(CF248/$W$6)^2+'LED Curve'!$D$21*(CF248/$W$6)^1+'LED Curve'!$D$22)*$AC$6*$W$6))</f>
        <v>0</v>
      </c>
      <c r="GK248">
        <f>IF($Z$2=0,0,IF(CG248&lt;=0,0,('LED Curve'!$D$19*(CG248/$Z$2)^3+'LED Curve'!$D$20*(CG248/$Z$2)^2+'LED Curve'!$D$21*(CG248/$Z$2)^1+'LED Curve'!$D$22)*$AE$2*$Z$2))</f>
        <v>0</v>
      </c>
      <c r="GL248">
        <f>IF($Z$3=0,0,IF(CH248&lt;=0,0,('LED Curve'!$D$19*(CH248/$Z$3)^3+'LED Curve'!$D$20*(CH248/$Z$3)^2+'LED Curve'!$D$21*(CH248/$Z$3)^1+'LED Curve'!$D$22)*$AE$3*$Z$3))</f>
        <v>0</v>
      </c>
      <c r="GM248">
        <f>IF($Z$4=0,0,IF(CI248&lt;=0,0,('LED Curve'!$D$19*(CI248/$Z$4)^3+'LED Curve'!$D$20*(CI248/$Z$4)^2+'LED Curve'!$D$21*(CI248/$Z$4)^1+'LED Curve'!$D$22)*$AE$4*$Z$4))</f>
        <v>0</v>
      </c>
      <c r="GN248">
        <f>IF($Z$5=0,0,IF(CJ248&lt;=0,0,('LED Curve'!$D$19*(CJ248/$Z$5)^3+'LED Curve'!$D$20*(CJ248/$Z$5)^2+'LED Curve'!$D$21*(CJ248/$Z$5)^1+'LED Curve'!$D$22)*$AE$5*$Z$5))</f>
        <v>0</v>
      </c>
      <c r="GO248">
        <f>IF($Z$6=0,0,IF(CK248&lt;=0,0,('LED Curve'!$D$19*(CK248/$Z$6)^3+'LED Curve'!$D$20*(CK248/$Z$6)^2+'LED Curve'!$D$21*(CK248/$Z$6)^1+'LED Curve'!$D$22)*$AE$6*$Z$6))</f>
        <v>0</v>
      </c>
      <c r="GQ248">
        <f t="shared" si="450"/>
        <v>254.47624061045531</v>
      </c>
      <c r="GR248">
        <f t="shared" si="378"/>
        <v>0</v>
      </c>
      <c r="GS248">
        <f t="shared" si="451"/>
        <v>195.45956374639206</v>
      </c>
      <c r="GT248">
        <f t="shared" si="379"/>
        <v>0</v>
      </c>
      <c r="GU248">
        <f t="shared" si="452"/>
        <v>138.21445290511738</v>
      </c>
      <c r="GV248">
        <f t="shared" si="380"/>
        <v>0</v>
      </c>
    </row>
    <row r="249" spans="1:204" ht="16.899999999999999">
      <c r="A249">
        <v>238</v>
      </c>
      <c r="B249">
        <f t="shared" si="341"/>
        <v>7.7473958333333336E-3</v>
      </c>
      <c r="C249" s="50">
        <f t="shared" si="342"/>
        <v>32.064442099161909</v>
      </c>
      <c r="D249" s="50">
        <f t="shared" si="343"/>
        <v>35.782713443513231</v>
      </c>
      <c r="E249" s="50">
        <f t="shared" si="344"/>
        <v>39.500984787864553</v>
      </c>
      <c r="G249" s="52">
        <f t="shared" si="345"/>
        <v>0.5089593983993953</v>
      </c>
      <c r="H249" s="52">
        <f t="shared" si="346"/>
        <v>0.56797957846846392</v>
      </c>
      <c r="I249" s="52">
        <f t="shared" si="347"/>
        <v>0.62699975853753254</v>
      </c>
      <c r="J249" s="52">
        <f>IF(C249&lt;Calculation!D$19,0,G249)</f>
        <v>0.5089593983993953</v>
      </c>
      <c r="K249" s="52">
        <f>IF(D249&lt;Calculation!D$19,0,H249)</f>
        <v>0.56797957846846392</v>
      </c>
      <c r="L249" s="52">
        <f>IF(E249&lt;Calculation!D$19,0,I249)</f>
        <v>0.62699975853753254</v>
      </c>
      <c r="M249" s="52">
        <f>IF(IF(C249&lt;Calculation!D$19,0,C249*(R$3/(R$2+R$3)))&gt;0,$H$2*SIN(2*PI()*$E$2*B249)+$H$5,0)</f>
        <v>0.52536389289076801</v>
      </c>
      <c r="N249" s="52">
        <f>IF(IF(D249&lt;Calculation!D$19,0,D249*(R$3/(R$2+R$3)))&gt;0,$J$2*SIN(2*PI()*$E$2*B249)+$J$5,0)</f>
        <v>0.39025616623272646</v>
      </c>
      <c r="O249" s="52">
        <f>IF(IF(E249&lt;Calculation!D$19,0,E249*(R$3/(R$2+R$3)))&gt;0,$L$2*SIN(2*PI()*$E$2*B249)+$L$5,0)</f>
        <v>0.26169586522258148</v>
      </c>
      <c r="Q249" s="55">
        <f>(M249/Design!C$43)*10^3</f>
        <v>58.373765876751996</v>
      </c>
      <c r="R249" s="55">
        <f>(N249/Design!C$43)*10^3</f>
        <v>43.361796248080715</v>
      </c>
      <c r="S249" s="55">
        <f>(O249/Design!C$43)*10^3</f>
        <v>29.077318358064609</v>
      </c>
      <c r="U249" s="55">
        <f>(($H$2*SIN(2*PI()*$E$2*B249)+$H$5)/Design!C$43)*10^3</f>
        <v>58.373765876751996</v>
      </c>
      <c r="V249" s="55">
        <f>(($J$2*SIN(2*PI()*$E$2*B249)+$J$5)/Design!C$43)*10^3</f>
        <v>43.361796248080715</v>
      </c>
      <c r="W249" s="55">
        <f>(($L$2*SIN(2*PI()*$E$2*B249)+$L$5)/Design!C$43)*10^3</f>
        <v>29.077318358064609</v>
      </c>
      <c r="Y249" s="99">
        <f>IF(C249&lt;('LED Curve'!$D$14*(U249/$W$2)^3+'LED Curve'!$D$15*(U249/$W$2)^2+'LED Curve'!$D$16*(U249/$W$2)^1+'LED Curve'!$D$17)*$AC$2+((R$5-1)*Design!C$18),0,         ('LED Curve'!$D$14*(U249/$W$2)^3+'LED Curve'!$D$15*(U249/$W$2)^2+'LED Curve'!$D$16*(U249/$W$2)^1+'LED Curve'!$D$17)*$AC$2)</f>
        <v>23.1940028282913</v>
      </c>
      <c r="Z249" s="99">
        <f>IF(Y249=0,0,IF(C249&lt;Y249+('LED Curve'!$D$14*(U249/$W$3)^3+'LED Curve'!$D$15*(U249/$W$3)^2+'LED Curve'!$D$16*(U249/$W$3)^1+'LED Curve'!$D$17)*$AC$3+((R$5-2)*Design!C$18),0,         ('LED Curve'!$D$14*(U249/$W$3)^3+'LED Curve'!$D$15*(U249/$W$3)^2+'LED Curve'!$D$16*(U249/$W$3)^1+'LED Curve'!$D$17)*$AC$3))</f>
        <v>0</v>
      </c>
      <c r="AA249" s="99">
        <f>IF(Z249=0,0,IF(C249&lt;(SUM(Y249:Z249)+('LED Curve'!$D$14*(U249/$W$4)^3+'LED Curve'!$D$15*(U249/$W$4)^2+'LED Curve'!$D$16*(U249/$W$4)^1+'LED Curve'!$D$17)*$AC$4+((R$5-3)*Design!C$18)),0,         ('LED Curve'!$D$14*(U249/$W$4)^3+'LED Curve'!$D$15*(U249/$W$4)^2+'LED Curve'!$D$16*(U249/$W$4)^1+'LED Curve'!$D$17)*$AC$4))</f>
        <v>0</v>
      </c>
      <c r="AB249" s="99">
        <f>IF(AA249=0,0,IF(C249&lt;(SUM(Y249:AA249)+('LED Curve'!$D$14*(U249/$W$5)^3+'LED Curve'!$D$15*(U249/$W$5)^2+'LED Curve'!$D$16*(U249/$W$5)^1+'LED Curve'!$D$17)*$AC$5+((R$5-4)*Design!C$18)),0,         ('LED Curve'!$D$14*(U249/$W$5)^3+'LED Curve'!$D$15*(U249/$W$5)^2+'LED Curve'!$D$16*(U249/$W$5)^1+'LED Curve'!$D$17)*$AC$5))</f>
        <v>0</v>
      </c>
      <c r="AC249" s="99">
        <f>IF(AB249=0,0,IF(C249&lt;(SUM(Y249:AB249)+ ('LED Curve'!$D$14*(U249/$W$6)^3+'LED Curve'!$D$15*(U249/$W$6)^2+'LED Curve'!$D$16*(U249/$W$6)^1+'LED Curve'!$D$17)*$AC$6+((R$5-5)*Design!C$18)),0,         ('LED Curve'!$D$14*(U249/$W$6)^3+'LED Curve'!$D$15*(U249/$W$6)^2+'LED Curve'!$D$16*(U249/$W$6)^1+'LED Curve'!$D$17)*$AC$6))</f>
        <v>0</v>
      </c>
      <c r="AD249" s="99">
        <f>IF(AC249=0,0,IF(C249&lt;(SUM(Y249:AC249)+('LED Curve'!$D$14*(U249/$Z$2)^3+'LED Curve'!$D$15*(U249/$Z$2)^2+'LED Curve'!$D$16*(U249/$Z$2)^1+'LED Curve'!$D$17)*$AE$2+((R$5-6)*Design!C$18)),0,         ('LED Curve'!$D$14*(U249/$Z$2)^3+'LED Curve'!$D$15*(U249/$Z$2)^2+'LED Curve'!$D$16*(U249/$Z$2)^1+'LED Curve'!$D$17)*$AE$2))</f>
        <v>0</v>
      </c>
      <c r="AE249" s="99">
        <f>IF(AD249=0,0,IF(C249&lt;(SUM(Y249:AD249)+('LED Curve'!$D$14*(U249/$Z$3)^3+'LED Curve'!$D$15*(U249/$Z$3)^2+'LED Curve'!$D$16*(U249/$Z$3)^1+'LED Curve'!$D$17)*$AE$3+((R$5-7)*Design!C$18)),0,         ('LED Curve'!$D$14*(U249/$Z$3)^3+'LED Curve'!$D$15*(U249/$Z$3)^2+'LED Curve'!$D$16*(U249/$Z$3)^1+'LED Curve'!$D$17)*$AE$3))</f>
        <v>0</v>
      </c>
      <c r="AF249" s="99">
        <f>IF(AE249=0,0,IF(C249&lt;(SUM(Y249:AE249)+('LED Curve'!$D$14*(U249/$Z$4)^3+'LED Curve'!$D$15*(U249/$Z$4)^2+'LED Curve'!$D$16*(U249/$Z$4)^1+'LED Curve'!$D$17)*$AE$4+((R$5-8)*Design!C$18)),0,         ('LED Curve'!$D$14*(U249/$Z$4)^3+'LED Curve'!$D$15*(U249/$Z$4)^2+'LED Curve'!$D$16*(U249/$Z$4)^1+'LED Curve'!$D$17)*$AE$4))</f>
        <v>0</v>
      </c>
      <c r="AG249" s="99">
        <f>IF(AF249=0,0,IF(C249&lt;(SUM(Y249:AF249)+('LED Curve'!$D$14*(U249/$Z$5)^3+'LED Curve'!$D$15*(U249/$Z$5)^2+'LED Curve'!$D$16*(U249/$Z$5)^1+'LED Curve'!$D$17)*$AE$5+((R$5-9)*Design!C$18)),0,         ('LED Curve'!$D$14*(U249/$Z$5)^3+'LED Curve'!$D$15*(U249/$Z$5)^2+'LED Curve'!$D$16*(U249/$Z$5)^1+'LED Curve'!$D$17)*$AE$5))</f>
        <v>0</v>
      </c>
      <c r="AH249" s="99">
        <f>IF(AG249=0,0,IF(C249&lt;(SUM(Y249:AG249)+('LED Curve'!$D$14*(U249/$Z$6)^3+'LED Curve'!$D$15*(U249/$Z$6)^2+'LED Curve'!$D$16*(U249/$Z$6)^1+'LED Curve'!$D$17)*$AE$6+((R$5-10)*Design!C$18)),0,         ('LED Curve'!$D$14*(U249/$Z$6)^3+'LED Curve'!$D$15*(U249/$Z$6)^2+'LED Curve'!$D$16*(U249/$Z$6)^1+'LED Curve'!$D$17)*$AE$6))</f>
        <v>0</v>
      </c>
      <c r="AI249">
        <f t="shared" si="381"/>
        <v>23.1940028282913</v>
      </c>
      <c r="AJ249" s="57">
        <f>IF(D249&lt;('LED Curve'!$D$14*(V249/$W$2)^3+'LED Curve'!$D$15*(V249/$W$2)^2+'LED Curve'!$D$16*(V249/$W$2)^1+'LED Curve'!$D$17)*$AC$2+((R$5-1)*Design!C$18),0,         ('LED Curve'!$D$14*(V249/$W$2)^3+'LED Curve'!$D$15*(V249/$W$2)^2+'LED Curve'!$D$16*(V249/$W$2)^1+'LED Curve'!$D$17)*$AC$2)</f>
        <v>22.811710453906713</v>
      </c>
      <c r="AK249" s="57">
        <f>IF(AJ249=0,0,IF(D249&lt;AJ249+('LED Curve'!$D$14*(V249/$W$3)^3+'LED Curve'!$D$15*(V249/$W$3)^2+'LED Curve'!$D$16*(V249/$W$3)^1+'LED Curve'!$D$17)*$AC$3+((R$5-1)*Design!C$18),0,         ('LED Curve'!$D$14*(V249/$W$3)^3+'LED Curve'!$D$15*(V249/$W$3)^2+'LED Curve'!$D$16*(V249/$W$3)^1+'LED Curve'!$D$17)*$AC$3))</f>
        <v>0</v>
      </c>
      <c r="AL249" s="57">
        <f>IF(AK249=0,0,IF(D249&lt;(SUM(AJ249:AK249)+('LED Curve'!$D$14*(V249/$W$4)^3+'LED Curve'!$D$15*(V249/$W$4)^2+'LED Curve'!$D$16*(V249/$W$4)^1+'LED Curve'!$D$17)*$AC$4+((R$5-1)*Design!C$18)),0,         ('LED Curve'!$D$14*(V249/$W$4)^3+'LED Curve'!$D$15*(V249/$W$4)^2+'LED Curve'!$D$16*(V249/$W$4)^1+'LED Curve'!$D$17)*$AC$4))</f>
        <v>0</v>
      </c>
      <c r="AM249" s="57">
        <f>IF(AL249=0,0,IF(D249&lt;(SUM(AJ249:AL249)+('LED Curve'!$D$14*(V249/$W$5)^3+'LED Curve'!$D$15*(V249/$W$5)^2+'LED Curve'!$D$16*(V249/$W$5)^1+'LED Curve'!$D$17)*$AC$5+((R$5-1)*Design!C$18)),0,         ('LED Curve'!$D$14*(V249/$W$5)^3+'LED Curve'!$D$15*(V249/$W$5)^2+'LED Curve'!$D$16*(V249/$W$5)^1+'LED Curve'!$D$17)*$AC$5))</f>
        <v>0</v>
      </c>
      <c r="AN249" s="57">
        <f>IF(AM249=0,0,IF(D249&lt;(SUM(AJ249:AM249)+ ('LED Curve'!$D$14*(V249/$W$6)^3+'LED Curve'!$D$15*(V249/$W$6)^2+'LED Curve'!$D$16*(V249/$W$6)^1+'LED Curve'!$D$17)*$AC$6+((R$5-1)*Design!C$18)),0,         ('LED Curve'!$D$14*(V249/$W$6)^3+'LED Curve'!$D$15*(V249/$W$6)^2+'LED Curve'!$D$16*(V249/$W$6)^1+'LED Curve'!$D$17)*$AC$6))</f>
        <v>0</v>
      </c>
      <c r="AO249" s="57">
        <f>IF(AN249=0,0,IF(D249&lt;(SUM(AJ249:AN249)+('LED Curve'!$D$14*(V249/$Z$2)^3+'LED Curve'!$D$15*(V249/$Z$2)^2+'LED Curve'!$D$16*(V249/$Z$2)^1+'LED Curve'!$D$17)*$AE$2+((R$5-1)*Design!C$18)),0,         ('LED Curve'!$D$14*(V249/$Z$2)^3+'LED Curve'!$D$15*(V249/$Z$2)^2+'LED Curve'!$D$16*(V249/$Z$2)^1+'LED Curve'!$D$17)*$AE$2))</f>
        <v>0</v>
      </c>
      <c r="AP249" s="57">
        <f>IF(AO249=0,0,IF(D249&lt;(SUM(AJ249:AO249)+('LED Curve'!$D$14*(V249/$Z$3)^3+'LED Curve'!$D$15*(V249/$Z$3)^2+'LED Curve'!$D$16*(V249/$Z$3)^1+'LED Curve'!$D$17)*$AE$3+((R$5-1)*Design!C$18)),0,         ('LED Curve'!$D$14*(V249/$Z$3)^3+'LED Curve'!$D$15*(V249/$Z$3)^2+'LED Curve'!$D$16*(V249/$Z$3)^1+'LED Curve'!$D$17)*$AE$3))</f>
        <v>0</v>
      </c>
      <c r="AQ249" s="57">
        <f>IF(AP249=0,0,IF(D249&lt;(SUM(AJ249:AP249)+('LED Curve'!$D$14*(V249/$Z$4)^3+'LED Curve'!$D$15*(V249/$Z$4)^2+'LED Curve'!$D$16*(V249/$Z$4)^1+'LED Curve'!$D$17)*$AE$4+((R$5-1)*Design!C$18)),0,         ('LED Curve'!$D$14*(V249/$Z$4)^3+'LED Curve'!$D$15*(V249/$Z$4)^2+'LED Curve'!$D$16*(V249/$Z$4)^1+'LED Curve'!$D$17)*$AE$4))</f>
        <v>0</v>
      </c>
      <c r="AR249" s="57">
        <f>IF(AQ249=0,0,IF(D249&lt;(SUM(AJ249:AQ249)+('LED Curve'!$D$14*(V249/$Z$5)^3+'LED Curve'!$D$15*(V249/$Z$5)^2+'LED Curve'!$D$16*(V249/$Z$5)^1+'LED Curve'!$D$17)*$AE$5+((R$5-1)*Design!C$18)),0,         ('LED Curve'!$D$14*(V249/$Z$5)^3+'LED Curve'!$D$15*(V249/$Z$5)^2+'LED Curve'!$D$16*(V249/$Z$5)^1+'LED Curve'!$D$17)*$AE$5))</f>
        <v>0</v>
      </c>
      <c r="AS249" s="57">
        <f>IF(AR249=0,0,IF(D249&lt;(SUM(AJ249:AR249)+('LED Curve'!$D$14*(V249/$Z$6)^3+'LED Curve'!$D$15*(V249/$Z$6)^2+'LED Curve'!$D$16*(V249/$Z$6)^1+'LED Curve'!$D$17)*$AE$6+((R$5-1)*Design!C$18)),0,         ('LED Curve'!$D$14*(V249/$Z$6)^3+'LED Curve'!$D$15*(V249/$Z$6)^2+'LED Curve'!$D$16*(V249/$Z$6)^1+'LED Curve'!$D$17)*$AE$6))</f>
        <v>0</v>
      </c>
      <c r="AU249" s="59">
        <f>IF(E249&lt;('LED Curve'!$D$14*(W249/$W$2)^3+'LED Curve'!$D$15*(W249/$W$2)^2+'LED Curve'!$D$16*(W249/$W$2)^1+'LED Curve'!$D$17)*$AC$2+((R$5-1)*Design!C$18),0,         ('LED Curve'!$D$14*(W249/$W$2)^3+'LED Curve'!$D$15*(W249/$W$2)^2+'LED Curve'!$D$16*(W249/$W$2)^1+'LED Curve'!$D$17)*$AC$2)</f>
        <v>22.459527267764805</v>
      </c>
      <c r="AV249" s="59">
        <f>IF(AU249=0,0,IF(E249&lt;AU249+('LED Curve'!$D$14*(W249/$W$3)^3+'LED Curve'!$D$15*(W249/$W$3)^2+'LED Curve'!$D$16*(W249/$W$3)^1+'LED Curve'!$D$17)*$AC$3+((R$5-2)*Design!C$18),0,         ('LED Curve'!$D$14*(W249/$W$3)^3+'LED Curve'!$D$15*(W249/$W$3)^2+'LED Curve'!$D$16*(W249/$W$3)^1+'LED Curve'!$D$17)*$AC$3))</f>
        <v>0</v>
      </c>
      <c r="AW249" s="59">
        <f>IF(AV249=0,0,IF(E249&lt;(SUM(AU249:AV249)+('LED Curve'!$D$14*(W249/$W$4)^3+'LED Curve'!$D$15*(W249/$W$4)^2+'LED Curve'!$D$16*(W249/$W$4)^1+'LED Curve'!$D$17)*$AC$4+((R$5-3)*Design!C$18)),0,         ('LED Curve'!$D$14*(W249/$W$4)^3+'LED Curve'!$D$15*(W249/$W$4)^2+'LED Curve'!$D$16*(W249/$W$4)^1+'LED Curve'!$D$17)*$AC$4))</f>
        <v>0</v>
      </c>
      <c r="AX249" s="59">
        <f>IF(AW249=0,0,IF(E249&lt;(SUM(AU249:AW249)+('LED Curve'!$D$14*(W249/$W$5)^3+'LED Curve'!$D$15*(W249/$W$5)^2+'LED Curve'!$D$16*(W249/$W$5)^1+'LED Curve'!$D$17)*$AC$5+((R$5-4)*Design!C$18)),0,         ('LED Curve'!$D$14*(W249/$W$5)^3+'LED Curve'!$D$15*(W249/$W$5)^2+'LED Curve'!$D$16*(W249/$W$5)^1+'LED Curve'!$D$17)*$AC$5))</f>
        <v>0</v>
      </c>
      <c r="AY249" s="59">
        <f>IF(AX249=0,0,IF(E249&lt;(SUM(AU249:AX249)+ ('LED Curve'!$D$14*(W249/$W$6)^3+'LED Curve'!$D$15*(W249/$W$6)^2+'LED Curve'!$D$16*(W249/$W$6)^1+'LED Curve'!$D$17)*$AC$6+((R$5-5)*Design!C$18)),0,         ('LED Curve'!$D$14*(W249/$W$6)^3+'LED Curve'!$D$15*(W249/$W$6)^2+'LED Curve'!$D$16*(W249/$W$6)^1+'LED Curve'!$D$17)*$AC$6))</f>
        <v>0</v>
      </c>
      <c r="AZ249" s="59">
        <f>IF(AY249=0,0,IF(E249&lt;(SUM(AU249:AY249)+('LED Curve'!$D$14*(W249/$Z$2)^3+'LED Curve'!$D$15*(W249/$Z$2)^2+'LED Curve'!$D$16*(W249/$Z$2)^1+'LED Curve'!$D$17)*$AE$2+((R$5-6)*Design!C$18)),0,         ('LED Curve'!$D$14*(W249/$Z$2)^3+'LED Curve'!$D$15*(W249/$Z$2)^2+'LED Curve'!$D$16*(W249/$Z$2)^1+'LED Curve'!$D$17)*$AE$2))</f>
        <v>0</v>
      </c>
      <c r="BA249" s="59">
        <f>IF(AZ249=0,0,IF(E249&lt;(SUM(AU249:AZ249)+('LED Curve'!$D$14*(W249/$Z$3)^3+'LED Curve'!$D$15*(W249/$Z$3)^2+'LED Curve'!$D$16*(W249/$Z$3)^1+'LED Curve'!$D$17)*$AE$3+((R$5-7)*Design!C$18)),0,         ('LED Curve'!$D$14*(W249/$Z$3)^3+'LED Curve'!$D$15*(W249/$Z$3)^2+'LED Curve'!$D$16*(W249/$Z$3)^1+'LED Curve'!$D$17)*$AE$3))</f>
        <v>0</v>
      </c>
      <c r="BB249" s="59">
        <f>IF(BA249=0,0,IF(E249&lt;(SUM(AU249:BA249)+('LED Curve'!$D$14*(W249/$Z$4)^3+'LED Curve'!$D$15*(W249/$Z$4)^2+'LED Curve'!$D$16*(W249/$Z$4)^1+'LED Curve'!$D$17)*$AE$4+((R$5-8)*Design!C$18)),0,         ('LED Curve'!$D$14*(W249/$Z$4)^3+'LED Curve'!$D$15*(W249/$Z$4)^2+'LED Curve'!$D$16*(W249/$Z$4)^1+'LED Curve'!$D$17)*$AE$4))</f>
        <v>0</v>
      </c>
      <c r="BC249" s="59">
        <f>IF(BB249=0,0,IF(E249&lt;(SUM(AU249:BB249)+('LED Curve'!$D$14*(W249/$Z$5)^3+'LED Curve'!$D$15*(W249/$Z$5)^2+'LED Curve'!$D$16*(W249/$Z$5)^1+'LED Curve'!$D$17)*$AE$5+((R$5-9)*Design!C$18)),0,         ('LED Curve'!$D$14*(W249/$Z$5)^3+'LED Curve'!$D$15*(W249/$Z$5)^2+'LED Curve'!$D$16*(W249/$Z$5)^1+'LED Curve'!$D$17)*$AE$5))</f>
        <v>0</v>
      </c>
      <c r="BD249" s="59">
        <f>IF(BC249=0,0,IF(E249&lt;(SUM(AU249:BC249)+('LED Curve'!$D$14*(W249/$Z$6)^3+'LED Curve'!$D$15*(W249/$Z$6)^2+'LED Curve'!$D$16*(W249/$Z$6)^1+'LED Curve'!$D$17)*$AE$6+((R$5-10)*Design!C$18)),0,         ('LED Curve'!$D$14*(W249/$Z$6)^3+'LED Curve'!$D$15*(W249/$Z$6)^2+'LED Curve'!$D$16*(W249/$Z$6)^1+'LED Curve'!$D$17)*$AE$6))</f>
        <v>0</v>
      </c>
      <c r="BE249">
        <f t="shared" si="382"/>
        <v>22.459527267764805</v>
      </c>
      <c r="BF249" s="64">
        <f t="shared" si="348"/>
        <v>58.373765876751996</v>
      </c>
      <c r="BG249" s="64">
        <f t="shared" si="349"/>
        <v>0</v>
      </c>
      <c r="BH249" s="64">
        <f t="shared" si="350"/>
        <v>0</v>
      </c>
      <c r="BI249" s="64">
        <f t="shared" si="351"/>
        <v>0</v>
      </c>
      <c r="BJ249" s="64">
        <f t="shared" si="352"/>
        <v>0</v>
      </c>
      <c r="BK249" s="64">
        <f t="shared" si="353"/>
        <v>0</v>
      </c>
      <c r="BL249" s="64">
        <f t="shared" si="354"/>
        <v>0</v>
      </c>
      <c r="BM249" s="64">
        <f t="shared" si="355"/>
        <v>0</v>
      </c>
      <c r="BN249" s="64">
        <f t="shared" si="356"/>
        <v>0</v>
      </c>
      <c r="BO249" s="64">
        <f t="shared" si="357"/>
        <v>0</v>
      </c>
      <c r="BQ249" s="67">
        <f t="shared" si="358"/>
        <v>43.361796248080715</v>
      </c>
      <c r="BR249" s="67">
        <f t="shared" si="359"/>
        <v>0</v>
      </c>
      <c r="BS249" s="67">
        <f t="shared" si="360"/>
        <v>0</v>
      </c>
      <c r="BT249" s="67">
        <f t="shared" si="361"/>
        <v>0</v>
      </c>
      <c r="BU249" s="67">
        <f t="shared" si="362"/>
        <v>0</v>
      </c>
      <c r="BV249" s="67">
        <f t="shared" si="363"/>
        <v>0</v>
      </c>
      <c r="BW249" s="67">
        <f t="shared" si="364"/>
        <v>0</v>
      </c>
      <c r="BX249" s="67">
        <f t="shared" si="365"/>
        <v>0</v>
      </c>
      <c r="BY249" s="67">
        <f t="shared" si="366"/>
        <v>0</v>
      </c>
      <c r="BZ249" s="67">
        <f t="shared" si="367"/>
        <v>0</v>
      </c>
      <c r="CB249" s="70">
        <f t="shared" si="368"/>
        <v>29.077318358064609</v>
      </c>
      <c r="CC249" s="70">
        <f t="shared" si="369"/>
        <v>0</v>
      </c>
      <c r="CD249" s="70">
        <f t="shared" si="370"/>
        <v>0</v>
      </c>
      <c r="CE249" s="70">
        <f t="shared" si="371"/>
        <v>0</v>
      </c>
      <c r="CF249" s="70">
        <f t="shared" si="372"/>
        <v>0</v>
      </c>
      <c r="CG249" s="70">
        <f t="shared" si="373"/>
        <v>0</v>
      </c>
      <c r="CH249" s="70">
        <f t="shared" si="374"/>
        <v>0</v>
      </c>
      <c r="CI249" s="70">
        <f t="shared" si="375"/>
        <v>0</v>
      </c>
      <c r="CJ249" s="70">
        <f t="shared" si="376"/>
        <v>0</v>
      </c>
      <c r="CK249" s="70">
        <f t="shared" si="377"/>
        <v>0</v>
      </c>
      <c r="CL249">
        <f t="shared" si="383"/>
        <v>29.077318358064609</v>
      </c>
      <c r="CM249" s="64">
        <f t="shared" si="384"/>
        <v>58.373765876751996</v>
      </c>
      <c r="CN249" s="64">
        <f t="shared" si="385"/>
        <v>0</v>
      </c>
      <c r="CO249" s="64">
        <f t="shared" si="386"/>
        <v>0</v>
      </c>
      <c r="CP249" s="64">
        <f t="shared" si="387"/>
        <v>0</v>
      </c>
      <c r="CQ249" s="64">
        <f t="shared" si="388"/>
        <v>0</v>
      </c>
      <c r="CR249" s="64">
        <f t="shared" si="389"/>
        <v>0</v>
      </c>
      <c r="CS249" s="64">
        <f t="shared" si="390"/>
        <v>0</v>
      </c>
      <c r="CT249" s="64">
        <f t="shared" si="391"/>
        <v>0</v>
      </c>
      <c r="CU249" s="64">
        <f t="shared" si="392"/>
        <v>0</v>
      </c>
      <c r="CV249" s="64">
        <f t="shared" si="393"/>
        <v>0</v>
      </c>
      <c r="CX249" s="103">
        <f t="shared" si="394"/>
        <v>43.361796248080715</v>
      </c>
      <c r="CY249" s="103">
        <f t="shared" si="395"/>
        <v>0</v>
      </c>
      <c r="CZ249" s="103">
        <f t="shared" si="396"/>
        <v>0</v>
      </c>
      <c r="DA249" s="103">
        <f t="shared" si="397"/>
        <v>0</v>
      </c>
      <c r="DB249" s="103">
        <f t="shared" si="398"/>
        <v>0</v>
      </c>
      <c r="DC249" s="103">
        <f t="shared" si="399"/>
        <v>0</v>
      </c>
      <c r="DD249" s="103">
        <f t="shared" si="400"/>
        <v>0</v>
      </c>
      <c r="DE249" s="103">
        <f t="shared" si="401"/>
        <v>0</v>
      </c>
      <c r="DF249" s="103">
        <f t="shared" si="402"/>
        <v>0</v>
      </c>
      <c r="DG249" s="103">
        <f t="shared" si="403"/>
        <v>0</v>
      </c>
      <c r="DI249" s="70">
        <f t="shared" si="404"/>
        <v>29.077318358064609</v>
      </c>
      <c r="DJ249" s="70">
        <f t="shared" si="405"/>
        <v>0</v>
      </c>
      <c r="DK249" s="70">
        <f t="shared" si="406"/>
        <v>0</v>
      </c>
      <c r="DL249" s="70">
        <f t="shared" si="407"/>
        <v>0</v>
      </c>
      <c r="DM249" s="70">
        <f t="shared" si="408"/>
        <v>0</v>
      </c>
      <c r="DN249" s="70">
        <f t="shared" si="409"/>
        <v>0</v>
      </c>
      <c r="DO249" s="70">
        <f t="shared" si="410"/>
        <v>0</v>
      </c>
      <c r="DP249" s="70">
        <f t="shared" si="411"/>
        <v>0</v>
      </c>
      <c r="DQ249" s="70">
        <f t="shared" si="412"/>
        <v>0</v>
      </c>
      <c r="DR249" s="70">
        <f t="shared" si="413"/>
        <v>0</v>
      </c>
      <c r="DT249">
        <f t="shared" si="414"/>
        <v>1.8717222360651478</v>
      </c>
      <c r="DU249">
        <f t="shared" si="415"/>
        <v>1.5516027295410793</v>
      </c>
      <c r="DV249">
        <f t="shared" si="416"/>
        <v>1.1485827101338049</v>
      </c>
      <c r="DX249">
        <f t="shared" si="417"/>
        <v>1.9540109046081409</v>
      </c>
      <c r="DY249">
        <f t="shared" si="418"/>
        <v>1.9546288062008623</v>
      </c>
      <c r="DZ249">
        <f t="shared" si="419"/>
        <v>1.9589721846527741</v>
      </c>
      <c r="EB249">
        <f t="shared" si="420"/>
        <v>1.3539212908434</v>
      </c>
      <c r="EC249">
        <f t="shared" si="421"/>
        <v>0</v>
      </c>
      <c r="ED249">
        <f t="shared" si="422"/>
        <v>0</v>
      </c>
      <c r="EE249">
        <f t="shared" si="423"/>
        <v>0</v>
      </c>
      <c r="EF249">
        <f t="shared" si="424"/>
        <v>0</v>
      </c>
      <c r="EG249">
        <f t="shared" si="425"/>
        <v>0</v>
      </c>
      <c r="EH249">
        <f t="shared" si="426"/>
        <v>0</v>
      </c>
      <c r="EI249">
        <f t="shared" si="427"/>
        <v>0</v>
      </c>
      <c r="EJ249">
        <f t="shared" si="428"/>
        <v>0</v>
      </c>
      <c r="EK249">
        <f t="shared" si="429"/>
        <v>0</v>
      </c>
      <c r="EM249">
        <f t="shared" si="430"/>
        <v>0.9891567407725157</v>
      </c>
      <c r="EN249">
        <f t="shared" si="431"/>
        <v>0</v>
      </c>
      <c r="EO249">
        <f t="shared" si="432"/>
        <v>0</v>
      </c>
      <c r="EP249">
        <f t="shared" si="433"/>
        <v>0</v>
      </c>
      <c r="EQ249">
        <f t="shared" si="434"/>
        <v>0</v>
      </c>
      <c r="ER249">
        <f t="shared" si="435"/>
        <v>0</v>
      </c>
      <c r="ES249">
        <f t="shared" si="436"/>
        <v>0</v>
      </c>
      <c r="ET249">
        <f t="shared" si="437"/>
        <v>0</v>
      </c>
      <c r="EU249">
        <f t="shared" si="438"/>
        <v>0</v>
      </c>
      <c r="EV249">
        <f t="shared" si="439"/>
        <v>0</v>
      </c>
      <c r="EX249">
        <f t="shared" si="440"/>
        <v>0.65306282453643028</v>
      </c>
      <c r="EY249">
        <f t="shared" si="441"/>
        <v>0</v>
      </c>
      <c r="EZ249">
        <f t="shared" si="442"/>
        <v>0</v>
      </c>
      <c r="FA249">
        <f t="shared" si="443"/>
        <v>0</v>
      </c>
      <c r="FB249">
        <f t="shared" si="444"/>
        <v>0</v>
      </c>
      <c r="FC249">
        <f t="shared" si="445"/>
        <v>0</v>
      </c>
      <c r="FD249">
        <f t="shared" si="446"/>
        <v>0</v>
      </c>
      <c r="FE249">
        <f t="shared" si="447"/>
        <v>0</v>
      </c>
      <c r="FF249">
        <f t="shared" si="448"/>
        <v>0</v>
      </c>
      <c r="FG249">
        <f t="shared" si="449"/>
        <v>0</v>
      </c>
      <c r="FJ249">
        <f>IF($W$2=0,0,IF(BF249&lt;=0,0,('LED Curve'!$D$19*(BF249/$W$2)^3+'LED Curve'!$D$20*(BF249/$W$2)^2+'LED Curve'!$D$21*(BF249/$W$2)^1+'LED Curve'!$D$22)*$AC$2*$W$2))</f>
        <v>241.61890281319518</v>
      </c>
      <c r="FK249">
        <f>IF($W$3=0,0,IF(BG249&lt;=0,0,('LED Curve'!$D$19*(BG249/$W$3)^3+'LED Curve'!$D$20*(BG249/$W$3)^2+'LED Curve'!$D$21*(BG249/$W$3)^1+'LED Curve'!$D$22)*$AC$3*$W$3))</f>
        <v>0</v>
      </c>
      <c r="FL249">
        <f>IF($W$4=0,0,IF(BH249&lt;=0,0,('LED Curve'!$D$19*(BH249/$W$4)^3+'LED Curve'!$D$20*(BH249/$W$4)^2+'LED Curve'!$D$21*(BH249/$W$4)^1+'LED Curve'!$D$22)*$AC$4*$W$4))</f>
        <v>0</v>
      </c>
      <c r="FM249">
        <f>IF($W$5=0,0,IF(BI249&lt;=0,0,('LED Curve'!$D$19*(BI249/$W$5)^3+'LED Curve'!$D$20*(BI249/$W$5)^2+'LED Curve'!$D$21*(BI249/$W$5)^1+'LED Curve'!$D$22)*$AC$5*$W$5))</f>
        <v>0</v>
      </c>
      <c r="FN249">
        <f>IF($W$6=0,0,IF(BJ249&lt;=0,0,('LED Curve'!$D$19*(BJ249/$W$6)^3+'LED Curve'!$D$20*(BJ249/$W$6)^2+'LED Curve'!$D$21*(BJ249/$W$6)^1+'LED Curve'!$D$22)*$AC$6*$W$6))</f>
        <v>0</v>
      </c>
      <c r="FO249">
        <f>IF($Z$2=0,0,IF(BK249&lt;=0,0,('LED Curve'!$D$19*(BK249/$Z$2)^3+'LED Curve'!$D$20*(BK249/$Z$2)^2+'LED Curve'!$D$21*(BK249/$Z$2)^1+'LED Curve'!$D$22)*$AE$2*$Z$2))</f>
        <v>0</v>
      </c>
      <c r="FP249">
        <f>IF($Z$3=0,0,IF(BL249&lt;=0,0,('LED Curve'!$D$19*(BL249/$Z$3)^3+'LED Curve'!$D$20*(BL249/$Z$3)^2+'LED Curve'!$D$21*(BL249/$Z$3)^1+'LED Curve'!$D$22)*$AE$3*$Z$3))</f>
        <v>0</v>
      </c>
      <c r="FQ249">
        <f>IF($Z$4=0,0,IF(BM249&lt;=0,0,('LED Curve'!$D$19*(BM249/$Z$4)^3+'LED Curve'!$D$20*(BM249/$Z$4)^2+'LED Curve'!$D$21*(BM249/$Z$4)^1+'LED Curve'!$D$22)*$AE$4*$Z$4))</f>
        <v>0</v>
      </c>
      <c r="FR249">
        <f>IF($Z$5=0,0,IF(BN249&lt;=0,0,('LED Curve'!$D$19*(BN249/$Z$5)^3+'LED Curve'!$D$20*(BN249/$Z$5)^2+'LED Curve'!$D$21*(BN249/$Z$5)^1+'LED Curve'!$D$22)*$AE$5*$Z$5))</f>
        <v>0</v>
      </c>
      <c r="FS249">
        <f>IF($Z$6=0,0,IF(BO249&lt;=0,0,('LED Curve'!$D$19*(BO249/$Z$6)^3+'LED Curve'!$D$20*(BO249/$Z$6)^2+'LED Curve'!$D$21*(BO249/$Z$6)^1+'LED Curve'!$D$22)*$AE$6*$Z$6))</f>
        <v>0</v>
      </c>
      <c r="FU249">
        <f>IF($W$2=0,0,IF(BQ249&lt;=0,0,('LED Curve'!$D$19*(BQ249/$W$2)^3+'LED Curve'!$D$20*(BQ249/$W$2)^2+'LED Curve'!$D$21*(BQ249/$W$2)^1+'LED Curve'!$D$22)*$AC$2*$W$2))</f>
        <v>180.85191679101885</v>
      </c>
      <c r="FV249">
        <f>IF($W$3=0,0,IF(BR249&lt;=0,0,('LED Curve'!$D$19*(BR249/$W$3)^3+'LED Curve'!$D$20*(BR249/$W$3)^2+'LED Curve'!$D$21*(BR249/$W$3)^1+'LED Curve'!$D$22)*$AC$3*$W$3))</f>
        <v>0</v>
      </c>
      <c r="FW249">
        <f>IF($W$4=0,0,IF(BS249&lt;=0,0,('LED Curve'!$D$19*(BS249/$W$4)^3+'LED Curve'!$D$20*(BS249/$W$4)^2+'LED Curve'!$D$21*(BS249/$W$4)^1+'LED Curve'!$D$22)*$AC$4*$W$4))</f>
        <v>0</v>
      </c>
      <c r="FX249">
        <f>IF($W$5=0,0,IF(BT249&lt;=0,0,('LED Curve'!$D$19*(BT249/$W$5)^3+'LED Curve'!$D$20*(BT249/$W$5)^2+'LED Curve'!$D$21*(BT249/$W$5)^1+'LED Curve'!$D$22)*$AC$5*$W$5))</f>
        <v>0</v>
      </c>
      <c r="FY249">
        <f>IF($W$6=0,0,IF(BU249&lt;=0,0,('LED Curve'!$D$19*(BU249/$W$6)^3+'LED Curve'!$D$20*(BU249/$W$6)^2+'LED Curve'!$D$21*(BU249/$W$6)^1+'LED Curve'!$D$22)*$AC$6*$W$6))</f>
        <v>0</v>
      </c>
      <c r="FZ249">
        <f>IF($Z$2=0,0,IF(BV249&lt;=0,0,('LED Curve'!$D$19*(BV249/$Z$2)^3+'LED Curve'!$D$20*(BV249/$Z$2)^2+'LED Curve'!$D$21*(BV249/$Z$2)^1+'LED Curve'!$D$22)*$AE$2*$Z$2))</f>
        <v>0</v>
      </c>
      <c r="GA249">
        <f>IF($Z$3=0,0,IF(BW249&lt;=0,0,('LED Curve'!$D$19*(BW249/$Z$3)^3+'LED Curve'!$D$20*(BW249/$Z$3)^2+'LED Curve'!$D$21*(BW249/$Z$3)^1+'LED Curve'!$D$22)*$AE$3*$Z$3))</f>
        <v>0</v>
      </c>
      <c r="GB249">
        <f>IF($Z$4=0,0,IF(BX249&lt;=0,0,('LED Curve'!$D$19*(BX249/$Z$4)^3+'LED Curve'!$D$20*(BX249/$Z$4)^2+'LED Curve'!$D$21*(BX249/$Z$4)^1+'LED Curve'!$D$22)*$AE$4*$Z$4))</f>
        <v>0</v>
      </c>
      <c r="GC249">
        <f>IF($Z$5=0,0,IF(BY249&lt;=0,0,('LED Curve'!$D$19*(BY249/$Z$5)^3+'LED Curve'!$D$20*(BY249/$Z$5)^2+'LED Curve'!$D$21*(BY249/$Z$5)^1+'LED Curve'!$D$22)*$AE$5*$Z$5))</f>
        <v>0</v>
      </c>
      <c r="GD249">
        <f>IF($Z$6=0,0,IF(BZ249&lt;=0,0,('LED Curve'!$D$19*(BZ249/$Z$6)^3+'LED Curve'!$D$20*(BZ249/$Z$6)^2+'LED Curve'!$D$21*(BZ249/$Z$6)^1+'LED Curve'!$D$22)*$AE$6*$Z$6))</f>
        <v>0</v>
      </c>
      <c r="GF249">
        <f>IF($W$2=0,0,IF(CB249&lt;=0,0,('LED Curve'!$D$19*(CB249/$W$2)^3+'LED Curve'!$D$20*(CB249/$W$2)^2+'LED Curve'!$D$21*(CB249/$W$2)^1+'LED Curve'!$D$22)*$AC$2*$W$2))</f>
        <v>121.84545166518338</v>
      </c>
      <c r="GG249">
        <f>IF($W$3=0,0,IF(CC249&lt;=0,0,('LED Curve'!$D$19*(CC249/$W$3)^3+'LED Curve'!$D$20*(CC249/$W$3)^2+'LED Curve'!$D$21*(CC249/$W$3)^1+'LED Curve'!$D$22)*$AC$3*$W$3))</f>
        <v>0</v>
      </c>
      <c r="GH249">
        <f>IF($W$4=0,0,IF(CD249&lt;=0,0,('LED Curve'!$D$19*(CD249/$W$4)^3+'LED Curve'!$D$20*(CD249/$W$4)^2+'LED Curve'!$D$21*(CD249/$W$4)^1+'LED Curve'!$D$22)*$AC$4*$W$4))</f>
        <v>0</v>
      </c>
      <c r="GI249">
        <f>IF($W$5=0,0,IF(CE249&lt;=0,0,('LED Curve'!$D$19*(CE249/$W$5)^3+'LED Curve'!$D$20*(CE249/$W$5)^2+'LED Curve'!$D$21*(CE249/$W$5)^1+'LED Curve'!$D$22)*$AC$5*$W$5))</f>
        <v>0</v>
      </c>
      <c r="GJ249">
        <f>IF($W$6=0,0,IF(CF249&lt;=0,0,('LED Curve'!$D$19*(CF249/$W$6)^3+'LED Curve'!$D$20*(CF249/$W$6)^2+'LED Curve'!$D$21*(CF249/$W$6)^1+'LED Curve'!$D$22)*$AC$6*$W$6))</f>
        <v>0</v>
      </c>
      <c r="GK249">
        <f>IF($Z$2=0,0,IF(CG249&lt;=0,0,('LED Curve'!$D$19*(CG249/$Z$2)^3+'LED Curve'!$D$20*(CG249/$Z$2)^2+'LED Curve'!$D$21*(CG249/$Z$2)^1+'LED Curve'!$D$22)*$AE$2*$Z$2))</f>
        <v>0</v>
      </c>
      <c r="GL249">
        <f>IF($Z$3=0,0,IF(CH249&lt;=0,0,('LED Curve'!$D$19*(CH249/$Z$3)^3+'LED Curve'!$D$20*(CH249/$Z$3)^2+'LED Curve'!$D$21*(CH249/$Z$3)^1+'LED Curve'!$D$22)*$AE$3*$Z$3))</f>
        <v>0</v>
      </c>
      <c r="GM249">
        <f>IF($Z$4=0,0,IF(CI249&lt;=0,0,('LED Curve'!$D$19*(CI249/$Z$4)^3+'LED Curve'!$D$20*(CI249/$Z$4)^2+'LED Curve'!$D$21*(CI249/$Z$4)^1+'LED Curve'!$D$22)*$AE$4*$Z$4))</f>
        <v>0</v>
      </c>
      <c r="GN249">
        <f>IF($Z$5=0,0,IF(CJ249&lt;=0,0,('LED Curve'!$D$19*(CJ249/$Z$5)^3+'LED Curve'!$D$20*(CJ249/$Z$5)^2+'LED Curve'!$D$21*(CJ249/$Z$5)^1+'LED Curve'!$D$22)*$AE$5*$Z$5))</f>
        <v>0</v>
      </c>
      <c r="GO249">
        <f>IF($Z$6=0,0,IF(CK249&lt;=0,0,('LED Curve'!$D$19*(CK249/$Z$6)^3+'LED Curve'!$D$20*(CK249/$Z$6)^2+'LED Curve'!$D$21*(CK249/$Z$6)^1+'LED Curve'!$D$22)*$AE$6*$Z$6))</f>
        <v>0</v>
      </c>
      <c r="GQ249">
        <f t="shared" si="450"/>
        <v>241.61890281319518</v>
      </c>
      <c r="GR249">
        <f t="shared" si="378"/>
        <v>0</v>
      </c>
      <c r="GS249">
        <f t="shared" si="451"/>
        <v>180.85191679101885</v>
      </c>
      <c r="GT249">
        <f t="shared" si="379"/>
        <v>0</v>
      </c>
      <c r="GU249">
        <f t="shared" si="452"/>
        <v>121.84545166518338</v>
      </c>
      <c r="GV249">
        <f t="shared" si="380"/>
        <v>0</v>
      </c>
    </row>
    <row r="250" spans="1:204" ht="16.899999999999999">
      <c r="A250">
        <v>239</v>
      </c>
      <c r="B250">
        <f t="shared" si="341"/>
        <v>7.7799479166666668E-3</v>
      </c>
      <c r="C250" s="50">
        <f t="shared" si="342"/>
        <v>30.233169450341542</v>
      </c>
      <c r="D250" s="50">
        <f t="shared" si="343"/>
        <v>33.747966055935045</v>
      </c>
      <c r="E250" s="50">
        <f t="shared" si="344"/>
        <v>37.262762661528548</v>
      </c>
      <c r="G250" s="52">
        <f t="shared" si="345"/>
        <v>0.47989157857684983</v>
      </c>
      <c r="H250" s="52">
        <f t="shared" si="346"/>
        <v>0.53568200088785778</v>
      </c>
      <c r="I250" s="52">
        <f t="shared" si="347"/>
        <v>0.59147242319886584</v>
      </c>
      <c r="J250" s="52">
        <f>IF(C250&lt;Calculation!D$19,0,G250)</f>
        <v>0.47989157857684983</v>
      </c>
      <c r="K250" s="52">
        <f>IF(D250&lt;Calculation!D$19,0,H250)</f>
        <v>0.53568200088785778</v>
      </c>
      <c r="L250" s="52">
        <f>IF(E250&lt;Calculation!D$19,0,I250)</f>
        <v>0.59147242319886584</v>
      </c>
      <c r="M250" s="52">
        <f>IF(IF(C250&lt;Calculation!D$19,0,C250*(R$3/(R$2+R$3)))&gt;0,$H$2*SIN(2*PI()*$E$2*B250)+$H$5,0)</f>
        <v>0.49629607306822254</v>
      </c>
      <c r="N250" s="52">
        <f>IF(IF(D250&lt;Calculation!D$19,0,D250*(R$3/(R$2+R$3)))&gt;0,$J$2*SIN(2*PI()*$E$2*B250)+$J$5,0)</f>
        <v>0.35795858865212032</v>
      </c>
      <c r="O250" s="52">
        <f>IF(IF(E250&lt;Calculation!D$19,0,E250*(R$3/(R$2+R$3)))&gt;0,$L$2*SIN(2*PI()*$E$2*B250)+$L$5,0)</f>
        <v>0.22616852988391489</v>
      </c>
      <c r="Q250" s="55">
        <f>(M250/Design!C$43)*10^3</f>
        <v>55.144008118691389</v>
      </c>
      <c r="R250" s="55">
        <f>(N250/Design!C$43)*10^3</f>
        <v>39.773176516902261</v>
      </c>
      <c r="S250" s="55">
        <f>(O250/Design!C$43)*10^3</f>
        <v>25.129836653768319</v>
      </c>
      <c r="U250" s="55">
        <f>(($H$2*SIN(2*PI()*$E$2*B250)+$H$5)/Design!C$43)*10^3</f>
        <v>55.144008118691389</v>
      </c>
      <c r="V250" s="55">
        <f>(($J$2*SIN(2*PI()*$E$2*B250)+$J$5)/Design!C$43)*10^3</f>
        <v>39.773176516902261</v>
      </c>
      <c r="W250" s="55">
        <f>(($L$2*SIN(2*PI()*$E$2*B250)+$L$5)/Design!C$43)*10^3</f>
        <v>25.129836653768319</v>
      </c>
      <c r="Y250" s="99">
        <f>IF(C250&lt;('LED Curve'!$D$14*(U250/$W$2)^3+'LED Curve'!$D$15*(U250/$W$2)^2+'LED Curve'!$D$16*(U250/$W$2)^1+'LED Curve'!$D$17)*$AC$2+((R$5-1)*Design!C$18),0,         ('LED Curve'!$D$14*(U250/$W$2)^3+'LED Curve'!$D$15*(U250/$W$2)^2+'LED Curve'!$D$16*(U250/$W$2)^1+'LED Curve'!$D$17)*$AC$2)</f>
        <v>23.110953114339278</v>
      </c>
      <c r="Z250" s="99">
        <f>IF(Y250=0,0,IF(C250&lt;Y250+('LED Curve'!$D$14*(U250/$W$3)^3+'LED Curve'!$D$15*(U250/$W$3)^2+'LED Curve'!$D$16*(U250/$W$3)^1+'LED Curve'!$D$17)*$AC$3+((R$5-2)*Design!C$18),0,         ('LED Curve'!$D$14*(U250/$W$3)^3+'LED Curve'!$D$15*(U250/$W$3)^2+'LED Curve'!$D$16*(U250/$W$3)^1+'LED Curve'!$D$17)*$AC$3))</f>
        <v>0</v>
      </c>
      <c r="AA250" s="99">
        <f>IF(Z250=0,0,IF(C250&lt;(SUM(Y250:Z250)+('LED Curve'!$D$14*(U250/$W$4)^3+'LED Curve'!$D$15*(U250/$W$4)^2+'LED Curve'!$D$16*(U250/$W$4)^1+'LED Curve'!$D$17)*$AC$4+((R$5-3)*Design!C$18)),0,         ('LED Curve'!$D$14*(U250/$W$4)^3+'LED Curve'!$D$15*(U250/$W$4)^2+'LED Curve'!$D$16*(U250/$W$4)^1+'LED Curve'!$D$17)*$AC$4))</f>
        <v>0</v>
      </c>
      <c r="AB250" s="99">
        <f>IF(AA250=0,0,IF(C250&lt;(SUM(Y250:AA250)+('LED Curve'!$D$14*(U250/$W$5)^3+'LED Curve'!$D$15*(U250/$W$5)^2+'LED Curve'!$D$16*(U250/$W$5)^1+'LED Curve'!$D$17)*$AC$5+((R$5-4)*Design!C$18)),0,         ('LED Curve'!$D$14*(U250/$W$5)^3+'LED Curve'!$D$15*(U250/$W$5)^2+'LED Curve'!$D$16*(U250/$W$5)^1+'LED Curve'!$D$17)*$AC$5))</f>
        <v>0</v>
      </c>
      <c r="AC250" s="99">
        <f>IF(AB250=0,0,IF(C250&lt;(SUM(Y250:AB250)+ ('LED Curve'!$D$14*(U250/$W$6)^3+'LED Curve'!$D$15*(U250/$W$6)^2+'LED Curve'!$D$16*(U250/$W$6)^1+'LED Curve'!$D$17)*$AC$6+((R$5-5)*Design!C$18)),0,         ('LED Curve'!$D$14*(U250/$W$6)^3+'LED Curve'!$D$15*(U250/$W$6)^2+'LED Curve'!$D$16*(U250/$W$6)^1+'LED Curve'!$D$17)*$AC$6))</f>
        <v>0</v>
      </c>
      <c r="AD250" s="99">
        <f>IF(AC250=0,0,IF(C250&lt;(SUM(Y250:AC250)+('LED Curve'!$D$14*(U250/$Z$2)^3+'LED Curve'!$D$15*(U250/$Z$2)^2+'LED Curve'!$D$16*(U250/$Z$2)^1+'LED Curve'!$D$17)*$AE$2+((R$5-6)*Design!C$18)),0,         ('LED Curve'!$D$14*(U250/$Z$2)^3+'LED Curve'!$D$15*(U250/$Z$2)^2+'LED Curve'!$D$16*(U250/$Z$2)^1+'LED Curve'!$D$17)*$AE$2))</f>
        <v>0</v>
      </c>
      <c r="AE250" s="99">
        <f>IF(AD250=0,0,IF(C250&lt;(SUM(Y250:AD250)+('LED Curve'!$D$14*(U250/$Z$3)^3+'LED Curve'!$D$15*(U250/$Z$3)^2+'LED Curve'!$D$16*(U250/$Z$3)^1+'LED Curve'!$D$17)*$AE$3+((R$5-7)*Design!C$18)),0,         ('LED Curve'!$D$14*(U250/$Z$3)^3+'LED Curve'!$D$15*(U250/$Z$3)^2+'LED Curve'!$D$16*(U250/$Z$3)^1+'LED Curve'!$D$17)*$AE$3))</f>
        <v>0</v>
      </c>
      <c r="AF250" s="99">
        <f>IF(AE250=0,0,IF(C250&lt;(SUM(Y250:AE250)+('LED Curve'!$D$14*(U250/$Z$4)^3+'LED Curve'!$D$15*(U250/$Z$4)^2+'LED Curve'!$D$16*(U250/$Z$4)^1+'LED Curve'!$D$17)*$AE$4+((R$5-8)*Design!C$18)),0,         ('LED Curve'!$D$14*(U250/$Z$4)^3+'LED Curve'!$D$15*(U250/$Z$4)^2+'LED Curve'!$D$16*(U250/$Z$4)^1+'LED Curve'!$D$17)*$AE$4))</f>
        <v>0</v>
      </c>
      <c r="AG250" s="99">
        <f>IF(AF250=0,0,IF(C250&lt;(SUM(Y250:AF250)+('LED Curve'!$D$14*(U250/$Z$5)^3+'LED Curve'!$D$15*(U250/$Z$5)^2+'LED Curve'!$D$16*(U250/$Z$5)^1+'LED Curve'!$D$17)*$AE$5+((R$5-9)*Design!C$18)),0,         ('LED Curve'!$D$14*(U250/$Z$5)^3+'LED Curve'!$D$15*(U250/$Z$5)^2+'LED Curve'!$D$16*(U250/$Z$5)^1+'LED Curve'!$D$17)*$AE$5))</f>
        <v>0</v>
      </c>
      <c r="AH250" s="99">
        <f>IF(AG250=0,0,IF(C250&lt;(SUM(Y250:AG250)+('LED Curve'!$D$14*(U250/$Z$6)^3+'LED Curve'!$D$15*(U250/$Z$6)^2+'LED Curve'!$D$16*(U250/$Z$6)^1+'LED Curve'!$D$17)*$AE$6+((R$5-10)*Design!C$18)),0,         ('LED Curve'!$D$14*(U250/$Z$6)^3+'LED Curve'!$D$15*(U250/$Z$6)^2+'LED Curve'!$D$16*(U250/$Z$6)^1+'LED Curve'!$D$17)*$AE$6))</f>
        <v>0</v>
      </c>
      <c r="AI250">
        <f t="shared" si="381"/>
        <v>23.110953114339278</v>
      </c>
      <c r="AJ250" s="57">
        <f>IF(D250&lt;('LED Curve'!$D$14*(V250/$W$2)^3+'LED Curve'!$D$15*(V250/$W$2)^2+'LED Curve'!$D$16*(V250/$W$2)^1+'LED Curve'!$D$17)*$AC$2+((R$5-1)*Design!C$18),0,         ('LED Curve'!$D$14*(V250/$W$2)^3+'LED Curve'!$D$15*(V250/$W$2)^2+'LED Curve'!$D$16*(V250/$W$2)^1+'LED Curve'!$D$17)*$AC$2)</f>
        <v>22.721989390047131</v>
      </c>
      <c r="AK250" s="57">
        <f>IF(AJ250=0,0,IF(D250&lt;AJ250+('LED Curve'!$D$14*(V250/$W$3)^3+'LED Curve'!$D$15*(V250/$W$3)^2+'LED Curve'!$D$16*(V250/$W$3)^1+'LED Curve'!$D$17)*$AC$3+((R$5-1)*Design!C$18),0,         ('LED Curve'!$D$14*(V250/$W$3)^3+'LED Curve'!$D$15*(V250/$W$3)^2+'LED Curve'!$D$16*(V250/$W$3)^1+'LED Curve'!$D$17)*$AC$3))</f>
        <v>0</v>
      </c>
      <c r="AL250" s="57">
        <f>IF(AK250=0,0,IF(D250&lt;(SUM(AJ250:AK250)+('LED Curve'!$D$14*(V250/$W$4)^3+'LED Curve'!$D$15*(V250/$W$4)^2+'LED Curve'!$D$16*(V250/$W$4)^1+'LED Curve'!$D$17)*$AC$4+((R$5-1)*Design!C$18)),0,         ('LED Curve'!$D$14*(V250/$W$4)^3+'LED Curve'!$D$15*(V250/$W$4)^2+'LED Curve'!$D$16*(V250/$W$4)^1+'LED Curve'!$D$17)*$AC$4))</f>
        <v>0</v>
      </c>
      <c r="AM250" s="57">
        <f>IF(AL250=0,0,IF(D250&lt;(SUM(AJ250:AL250)+('LED Curve'!$D$14*(V250/$W$5)^3+'LED Curve'!$D$15*(V250/$W$5)^2+'LED Curve'!$D$16*(V250/$W$5)^1+'LED Curve'!$D$17)*$AC$5+((R$5-1)*Design!C$18)),0,         ('LED Curve'!$D$14*(V250/$W$5)^3+'LED Curve'!$D$15*(V250/$W$5)^2+'LED Curve'!$D$16*(V250/$W$5)^1+'LED Curve'!$D$17)*$AC$5))</f>
        <v>0</v>
      </c>
      <c r="AN250" s="57">
        <f>IF(AM250=0,0,IF(D250&lt;(SUM(AJ250:AM250)+ ('LED Curve'!$D$14*(V250/$W$6)^3+'LED Curve'!$D$15*(V250/$W$6)^2+'LED Curve'!$D$16*(V250/$W$6)^1+'LED Curve'!$D$17)*$AC$6+((R$5-1)*Design!C$18)),0,         ('LED Curve'!$D$14*(V250/$W$6)^3+'LED Curve'!$D$15*(V250/$W$6)^2+'LED Curve'!$D$16*(V250/$W$6)^1+'LED Curve'!$D$17)*$AC$6))</f>
        <v>0</v>
      </c>
      <c r="AO250" s="57">
        <f>IF(AN250=0,0,IF(D250&lt;(SUM(AJ250:AN250)+('LED Curve'!$D$14*(V250/$Z$2)^3+'LED Curve'!$D$15*(V250/$Z$2)^2+'LED Curve'!$D$16*(V250/$Z$2)^1+'LED Curve'!$D$17)*$AE$2+((R$5-1)*Design!C$18)),0,         ('LED Curve'!$D$14*(V250/$Z$2)^3+'LED Curve'!$D$15*(V250/$Z$2)^2+'LED Curve'!$D$16*(V250/$Z$2)^1+'LED Curve'!$D$17)*$AE$2))</f>
        <v>0</v>
      </c>
      <c r="AP250" s="57">
        <f>IF(AO250=0,0,IF(D250&lt;(SUM(AJ250:AO250)+('LED Curve'!$D$14*(V250/$Z$3)^3+'LED Curve'!$D$15*(V250/$Z$3)^2+'LED Curve'!$D$16*(V250/$Z$3)^1+'LED Curve'!$D$17)*$AE$3+((R$5-1)*Design!C$18)),0,         ('LED Curve'!$D$14*(V250/$Z$3)^3+'LED Curve'!$D$15*(V250/$Z$3)^2+'LED Curve'!$D$16*(V250/$Z$3)^1+'LED Curve'!$D$17)*$AE$3))</f>
        <v>0</v>
      </c>
      <c r="AQ250" s="57">
        <f>IF(AP250=0,0,IF(D250&lt;(SUM(AJ250:AP250)+('LED Curve'!$D$14*(V250/$Z$4)^3+'LED Curve'!$D$15*(V250/$Z$4)^2+'LED Curve'!$D$16*(V250/$Z$4)^1+'LED Curve'!$D$17)*$AE$4+((R$5-1)*Design!C$18)),0,         ('LED Curve'!$D$14*(V250/$Z$4)^3+'LED Curve'!$D$15*(V250/$Z$4)^2+'LED Curve'!$D$16*(V250/$Z$4)^1+'LED Curve'!$D$17)*$AE$4))</f>
        <v>0</v>
      </c>
      <c r="AR250" s="57">
        <f>IF(AQ250=0,0,IF(D250&lt;(SUM(AJ250:AQ250)+('LED Curve'!$D$14*(V250/$Z$5)^3+'LED Curve'!$D$15*(V250/$Z$5)^2+'LED Curve'!$D$16*(V250/$Z$5)^1+'LED Curve'!$D$17)*$AE$5+((R$5-1)*Design!C$18)),0,         ('LED Curve'!$D$14*(V250/$Z$5)^3+'LED Curve'!$D$15*(V250/$Z$5)^2+'LED Curve'!$D$16*(V250/$Z$5)^1+'LED Curve'!$D$17)*$AE$5))</f>
        <v>0</v>
      </c>
      <c r="AS250" s="57">
        <f>IF(AR250=0,0,IF(D250&lt;(SUM(AJ250:AR250)+('LED Curve'!$D$14*(V250/$Z$6)^3+'LED Curve'!$D$15*(V250/$Z$6)^2+'LED Curve'!$D$16*(V250/$Z$6)^1+'LED Curve'!$D$17)*$AE$6+((R$5-1)*Design!C$18)),0,         ('LED Curve'!$D$14*(V250/$Z$6)^3+'LED Curve'!$D$15*(V250/$Z$6)^2+'LED Curve'!$D$16*(V250/$Z$6)^1+'LED Curve'!$D$17)*$AE$6))</f>
        <v>0</v>
      </c>
      <c r="AU250" s="59">
        <f>IF(E250&lt;('LED Curve'!$D$14*(W250/$W$2)^3+'LED Curve'!$D$15*(W250/$W$2)^2+'LED Curve'!$D$16*(W250/$W$2)^1+'LED Curve'!$D$17)*$AC$2+((R$5-1)*Design!C$18),0,         ('LED Curve'!$D$14*(W250/$W$2)^3+'LED Curve'!$D$15*(W250/$W$2)^2+'LED Curve'!$D$16*(W250/$W$2)^1+'LED Curve'!$D$17)*$AC$2)</f>
        <v>22.364802228987791</v>
      </c>
      <c r="AV250" s="59">
        <f>IF(AU250=0,0,IF(E250&lt;AU250+('LED Curve'!$D$14*(W250/$W$3)^3+'LED Curve'!$D$15*(W250/$W$3)^2+'LED Curve'!$D$16*(W250/$W$3)^1+'LED Curve'!$D$17)*$AC$3+((R$5-2)*Design!C$18),0,         ('LED Curve'!$D$14*(W250/$W$3)^3+'LED Curve'!$D$15*(W250/$W$3)^2+'LED Curve'!$D$16*(W250/$W$3)^1+'LED Curve'!$D$17)*$AC$3))</f>
        <v>0</v>
      </c>
      <c r="AW250" s="59">
        <f>IF(AV250=0,0,IF(E250&lt;(SUM(AU250:AV250)+('LED Curve'!$D$14*(W250/$W$4)^3+'LED Curve'!$D$15*(W250/$W$4)^2+'LED Curve'!$D$16*(W250/$W$4)^1+'LED Curve'!$D$17)*$AC$4+((R$5-3)*Design!C$18)),0,         ('LED Curve'!$D$14*(W250/$W$4)^3+'LED Curve'!$D$15*(W250/$W$4)^2+'LED Curve'!$D$16*(W250/$W$4)^1+'LED Curve'!$D$17)*$AC$4))</f>
        <v>0</v>
      </c>
      <c r="AX250" s="59">
        <f>IF(AW250=0,0,IF(E250&lt;(SUM(AU250:AW250)+('LED Curve'!$D$14*(W250/$W$5)^3+'LED Curve'!$D$15*(W250/$W$5)^2+'LED Curve'!$D$16*(W250/$W$5)^1+'LED Curve'!$D$17)*$AC$5+((R$5-4)*Design!C$18)),0,         ('LED Curve'!$D$14*(W250/$W$5)^3+'LED Curve'!$D$15*(W250/$W$5)^2+'LED Curve'!$D$16*(W250/$W$5)^1+'LED Curve'!$D$17)*$AC$5))</f>
        <v>0</v>
      </c>
      <c r="AY250" s="59">
        <f>IF(AX250=0,0,IF(E250&lt;(SUM(AU250:AX250)+ ('LED Curve'!$D$14*(W250/$W$6)^3+'LED Curve'!$D$15*(W250/$W$6)^2+'LED Curve'!$D$16*(W250/$W$6)^1+'LED Curve'!$D$17)*$AC$6+((R$5-5)*Design!C$18)),0,         ('LED Curve'!$D$14*(W250/$W$6)^3+'LED Curve'!$D$15*(W250/$W$6)^2+'LED Curve'!$D$16*(W250/$W$6)^1+'LED Curve'!$D$17)*$AC$6))</f>
        <v>0</v>
      </c>
      <c r="AZ250" s="59">
        <f>IF(AY250=0,0,IF(E250&lt;(SUM(AU250:AY250)+('LED Curve'!$D$14*(W250/$Z$2)^3+'LED Curve'!$D$15*(W250/$Z$2)^2+'LED Curve'!$D$16*(W250/$Z$2)^1+'LED Curve'!$D$17)*$AE$2+((R$5-6)*Design!C$18)),0,         ('LED Curve'!$D$14*(W250/$Z$2)^3+'LED Curve'!$D$15*(W250/$Z$2)^2+'LED Curve'!$D$16*(W250/$Z$2)^1+'LED Curve'!$D$17)*$AE$2))</f>
        <v>0</v>
      </c>
      <c r="BA250" s="59">
        <f>IF(AZ250=0,0,IF(E250&lt;(SUM(AU250:AZ250)+('LED Curve'!$D$14*(W250/$Z$3)^3+'LED Curve'!$D$15*(W250/$Z$3)^2+'LED Curve'!$D$16*(W250/$Z$3)^1+'LED Curve'!$D$17)*$AE$3+((R$5-7)*Design!C$18)),0,         ('LED Curve'!$D$14*(W250/$Z$3)^3+'LED Curve'!$D$15*(W250/$Z$3)^2+'LED Curve'!$D$16*(W250/$Z$3)^1+'LED Curve'!$D$17)*$AE$3))</f>
        <v>0</v>
      </c>
      <c r="BB250" s="59">
        <f>IF(BA250=0,0,IF(E250&lt;(SUM(AU250:BA250)+('LED Curve'!$D$14*(W250/$Z$4)^3+'LED Curve'!$D$15*(W250/$Z$4)^2+'LED Curve'!$D$16*(W250/$Z$4)^1+'LED Curve'!$D$17)*$AE$4+((R$5-8)*Design!C$18)),0,         ('LED Curve'!$D$14*(W250/$Z$4)^3+'LED Curve'!$D$15*(W250/$Z$4)^2+'LED Curve'!$D$16*(W250/$Z$4)^1+'LED Curve'!$D$17)*$AE$4))</f>
        <v>0</v>
      </c>
      <c r="BC250" s="59">
        <f>IF(BB250=0,0,IF(E250&lt;(SUM(AU250:BB250)+('LED Curve'!$D$14*(W250/$Z$5)^3+'LED Curve'!$D$15*(W250/$Z$5)^2+'LED Curve'!$D$16*(W250/$Z$5)^1+'LED Curve'!$D$17)*$AE$5+((R$5-9)*Design!C$18)),0,         ('LED Curve'!$D$14*(W250/$Z$5)^3+'LED Curve'!$D$15*(W250/$Z$5)^2+'LED Curve'!$D$16*(W250/$Z$5)^1+'LED Curve'!$D$17)*$AE$5))</f>
        <v>0</v>
      </c>
      <c r="BD250" s="59">
        <f>IF(BC250=0,0,IF(E250&lt;(SUM(AU250:BC250)+('LED Curve'!$D$14*(W250/$Z$6)^3+'LED Curve'!$D$15*(W250/$Z$6)^2+'LED Curve'!$D$16*(W250/$Z$6)^1+'LED Curve'!$D$17)*$AE$6+((R$5-10)*Design!C$18)),0,         ('LED Curve'!$D$14*(W250/$Z$6)^3+'LED Curve'!$D$15*(W250/$Z$6)^2+'LED Curve'!$D$16*(W250/$Z$6)^1+'LED Curve'!$D$17)*$AE$6))</f>
        <v>0</v>
      </c>
      <c r="BE250">
        <f t="shared" si="382"/>
        <v>22.364802228987791</v>
      </c>
      <c r="BF250" s="64">
        <f t="shared" si="348"/>
        <v>55.144008118691389</v>
      </c>
      <c r="BG250" s="64">
        <f t="shared" si="349"/>
        <v>0</v>
      </c>
      <c r="BH250" s="64">
        <f t="shared" si="350"/>
        <v>0</v>
      </c>
      <c r="BI250" s="64">
        <f t="shared" si="351"/>
        <v>0</v>
      </c>
      <c r="BJ250" s="64">
        <f t="shared" si="352"/>
        <v>0</v>
      </c>
      <c r="BK250" s="64">
        <f t="shared" si="353"/>
        <v>0</v>
      </c>
      <c r="BL250" s="64">
        <f t="shared" si="354"/>
        <v>0</v>
      </c>
      <c r="BM250" s="64">
        <f t="shared" si="355"/>
        <v>0</v>
      </c>
      <c r="BN250" s="64">
        <f t="shared" si="356"/>
        <v>0</v>
      </c>
      <c r="BO250" s="64">
        <f t="shared" si="357"/>
        <v>0</v>
      </c>
      <c r="BQ250" s="67">
        <f t="shared" si="358"/>
        <v>39.773176516902261</v>
      </c>
      <c r="BR250" s="67">
        <f t="shared" si="359"/>
        <v>0</v>
      </c>
      <c r="BS250" s="67">
        <f t="shared" si="360"/>
        <v>0</v>
      </c>
      <c r="BT250" s="67">
        <f t="shared" si="361"/>
        <v>0</v>
      </c>
      <c r="BU250" s="67">
        <f t="shared" si="362"/>
        <v>0</v>
      </c>
      <c r="BV250" s="67">
        <f t="shared" si="363"/>
        <v>0</v>
      </c>
      <c r="BW250" s="67">
        <f t="shared" si="364"/>
        <v>0</v>
      </c>
      <c r="BX250" s="67">
        <f t="shared" si="365"/>
        <v>0</v>
      </c>
      <c r="BY250" s="67">
        <f t="shared" si="366"/>
        <v>0</v>
      </c>
      <c r="BZ250" s="67">
        <f t="shared" si="367"/>
        <v>0</v>
      </c>
      <c r="CB250" s="70">
        <f t="shared" si="368"/>
        <v>25.129836653768319</v>
      </c>
      <c r="CC250" s="70">
        <f t="shared" si="369"/>
        <v>0</v>
      </c>
      <c r="CD250" s="70">
        <f t="shared" si="370"/>
        <v>0</v>
      </c>
      <c r="CE250" s="70">
        <f t="shared" si="371"/>
        <v>0</v>
      </c>
      <c r="CF250" s="70">
        <f t="shared" si="372"/>
        <v>0</v>
      </c>
      <c r="CG250" s="70">
        <f t="shared" si="373"/>
        <v>0</v>
      </c>
      <c r="CH250" s="70">
        <f t="shared" si="374"/>
        <v>0</v>
      </c>
      <c r="CI250" s="70">
        <f t="shared" si="375"/>
        <v>0</v>
      </c>
      <c r="CJ250" s="70">
        <f t="shared" si="376"/>
        <v>0</v>
      </c>
      <c r="CK250" s="70">
        <f t="shared" si="377"/>
        <v>0</v>
      </c>
      <c r="CL250">
        <f t="shared" si="383"/>
        <v>25.129836653768319</v>
      </c>
      <c r="CM250" s="64">
        <f t="shared" si="384"/>
        <v>55.144008118691389</v>
      </c>
      <c r="CN250" s="64">
        <f t="shared" si="385"/>
        <v>0</v>
      </c>
      <c r="CO250" s="64">
        <f t="shared" si="386"/>
        <v>0</v>
      </c>
      <c r="CP250" s="64">
        <f t="shared" si="387"/>
        <v>0</v>
      </c>
      <c r="CQ250" s="64">
        <f t="shared" si="388"/>
        <v>0</v>
      </c>
      <c r="CR250" s="64">
        <f t="shared" si="389"/>
        <v>0</v>
      </c>
      <c r="CS250" s="64">
        <f t="shared" si="390"/>
        <v>0</v>
      </c>
      <c r="CT250" s="64">
        <f t="shared" si="391"/>
        <v>0</v>
      </c>
      <c r="CU250" s="64">
        <f t="shared" si="392"/>
        <v>0</v>
      </c>
      <c r="CV250" s="64">
        <f t="shared" si="393"/>
        <v>0</v>
      </c>
      <c r="CX250" s="103">
        <f t="shared" si="394"/>
        <v>39.773176516902261</v>
      </c>
      <c r="CY250" s="103">
        <f t="shared" si="395"/>
        <v>0</v>
      </c>
      <c r="CZ250" s="103">
        <f t="shared" si="396"/>
        <v>0</v>
      </c>
      <c r="DA250" s="103">
        <f t="shared" si="397"/>
        <v>0</v>
      </c>
      <c r="DB250" s="103">
        <f t="shared" si="398"/>
        <v>0</v>
      </c>
      <c r="DC250" s="103">
        <f t="shared" si="399"/>
        <v>0</v>
      </c>
      <c r="DD250" s="103">
        <f t="shared" si="400"/>
        <v>0</v>
      </c>
      <c r="DE250" s="103">
        <f t="shared" si="401"/>
        <v>0</v>
      </c>
      <c r="DF250" s="103">
        <f t="shared" si="402"/>
        <v>0</v>
      </c>
      <c r="DG250" s="103">
        <f t="shared" si="403"/>
        <v>0</v>
      </c>
      <c r="DI250" s="70">
        <f t="shared" si="404"/>
        <v>25.129836653768319</v>
      </c>
      <c r="DJ250" s="70">
        <f t="shared" si="405"/>
        <v>0</v>
      </c>
      <c r="DK250" s="70">
        <f t="shared" si="406"/>
        <v>0</v>
      </c>
      <c r="DL250" s="70">
        <f t="shared" si="407"/>
        <v>0</v>
      </c>
      <c r="DM250" s="70">
        <f t="shared" si="408"/>
        <v>0</v>
      </c>
      <c r="DN250" s="70">
        <f t="shared" si="409"/>
        <v>0</v>
      </c>
      <c r="DO250" s="70">
        <f t="shared" si="410"/>
        <v>0</v>
      </c>
      <c r="DP250" s="70">
        <f t="shared" si="411"/>
        <v>0</v>
      </c>
      <c r="DQ250" s="70">
        <f t="shared" si="412"/>
        <v>0</v>
      </c>
      <c r="DR250" s="70">
        <f t="shared" si="413"/>
        <v>0</v>
      </c>
      <c r="DT250">
        <f t="shared" si="414"/>
        <v>1.6671781416234064</v>
      </c>
      <c r="DU250">
        <f t="shared" si="415"/>
        <v>1.3422638110291303</v>
      </c>
      <c r="DV250">
        <f t="shared" si="416"/>
        <v>0.93640713895234962</v>
      </c>
      <c r="DX250">
        <f t="shared" si="417"/>
        <v>1.9565975726353808</v>
      </c>
      <c r="DY250">
        <f t="shared" si="418"/>
        <v>1.9565231577938145</v>
      </c>
      <c r="DZ250">
        <f t="shared" si="419"/>
        <v>1.9602073737318197</v>
      </c>
      <c r="EB250">
        <f t="shared" si="420"/>
        <v>1.2744305861678213</v>
      </c>
      <c r="EC250">
        <f t="shared" si="421"/>
        <v>0</v>
      </c>
      <c r="ED250">
        <f t="shared" si="422"/>
        <v>0</v>
      </c>
      <c r="EE250">
        <f t="shared" si="423"/>
        <v>0</v>
      </c>
      <c r="EF250">
        <f t="shared" si="424"/>
        <v>0</v>
      </c>
      <c r="EG250">
        <f t="shared" si="425"/>
        <v>0</v>
      </c>
      <c r="EH250">
        <f t="shared" si="426"/>
        <v>0</v>
      </c>
      <c r="EI250">
        <f t="shared" si="427"/>
        <v>0</v>
      </c>
      <c r="EJ250">
        <f t="shared" si="428"/>
        <v>0</v>
      </c>
      <c r="EK250">
        <f t="shared" si="429"/>
        <v>0</v>
      </c>
      <c r="EM250">
        <f t="shared" si="430"/>
        <v>0.90372569482552489</v>
      </c>
      <c r="EN250">
        <f t="shared" si="431"/>
        <v>0</v>
      </c>
      <c r="EO250">
        <f t="shared" si="432"/>
        <v>0</v>
      </c>
      <c r="EP250">
        <f t="shared" si="433"/>
        <v>0</v>
      </c>
      <c r="EQ250">
        <f t="shared" si="434"/>
        <v>0</v>
      </c>
      <c r="ER250">
        <f t="shared" si="435"/>
        <v>0</v>
      </c>
      <c r="ES250">
        <f t="shared" si="436"/>
        <v>0</v>
      </c>
      <c r="ET250">
        <f t="shared" si="437"/>
        <v>0</v>
      </c>
      <c r="EU250">
        <f t="shared" si="438"/>
        <v>0</v>
      </c>
      <c r="EV250">
        <f t="shared" si="439"/>
        <v>0</v>
      </c>
      <c r="EX250">
        <f t="shared" si="440"/>
        <v>0.56202382680829677</v>
      </c>
      <c r="EY250">
        <f t="shared" si="441"/>
        <v>0</v>
      </c>
      <c r="EZ250">
        <f t="shared" si="442"/>
        <v>0</v>
      </c>
      <c r="FA250">
        <f t="shared" si="443"/>
        <v>0</v>
      </c>
      <c r="FB250">
        <f t="shared" si="444"/>
        <v>0</v>
      </c>
      <c r="FC250">
        <f t="shared" si="445"/>
        <v>0</v>
      </c>
      <c r="FD250">
        <f t="shared" si="446"/>
        <v>0</v>
      </c>
      <c r="FE250">
        <f t="shared" si="447"/>
        <v>0</v>
      </c>
      <c r="FF250">
        <f t="shared" si="448"/>
        <v>0</v>
      </c>
      <c r="FG250">
        <f t="shared" si="449"/>
        <v>0</v>
      </c>
      <c r="FJ250">
        <f>IF($W$2=0,0,IF(BF250&lt;=0,0,('LED Curve'!$D$19*(BF250/$W$2)^3+'LED Curve'!$D$20*(BF250/$W$2)^2+'LED Curve'!$D$21*(BF250/$W$2)^1+'LED Curve'!$D$22)*$AC$2*$W$2))</f>
        <v>228.66024442026509</v>
      </c>
      <c r="FK250">
        <f>IF($W$3=0,0,IF(BG250&lt;=0,0,('LED Curve'!$D$19*(BG250/$W$3)^3+'LED Curve'!$D$20*(BG250/$W$3)^2+'LED Curve'!$D$21*(BG250/$W$3)^1+'LED Curve'!$D$22)*$AC$3*$W$3))</f>
        <v>0</v>
      </c>
      <c r="FL250">
        <f>IF($W$4=0,0,IF(BH250&lt;=0,0,('LED Curve'!$D$19*(BH250/$W$4)^3+'LED Curve'!$D$20*(BH250/$W$4)^2+'LED Curve'!$D$21*(BH250/$W$4)^1+'LED Curve'!$D$22)*$AC$4*$W$4))</f>
        <v>0</v>
      </c>
      <c r="FM250">
        <f>IF($W$5=0,0,IF(BI250&lt;=0,0,('LED Curve'!$D$19*(BI250/$W$5)^3+'LED Curve'!$D$20*(BI250/$W$5)^2+'LED Curve'!$D$21*(BI250/$W$5)^1+'LED Curve'!$D$22)*$AC$5*$W$5))</f>
        <v>0</v>
      </c>
      <c r="FN250">
        <f>IF($W$6=0,0,IF(BJ250&lt;=0,0,('LED Curve'!$D$19*(BJ250/$W$6)^3+'LED Curve'!$D$20*(BJ250/$W$6)^2+'LED Curve'!$D$21*(BJ250/$W$6)^1+'LED Curve'!$D$22)*$AC$6*$W$6))</f>
        <v>0</v>
      </c>
      <c r="FO250">
        <f>IF($Z$2=0,0,IF(BK250&lt;=0,0,('LED Curve'!$D$19*(BK250/$Z$2)^3+'LED Curve'!$D$20*(BK250/$Z$2)^2+'LED Curve'!$D$21*(BK250/$Z$2)^1+'LED Curve'!$D$22)*$AE$2*$Z$2))</f>
        <v>0</v>
      </c>
      <c r="FP250">
        <f>IF($Z$3=0,0,IF(BL250&lt;=0,0,('LED Curve'!$D$19*(BL250/$Z$3)^3+'LED Curve'!$D$20*(BL250/$Z$3)^2+'LED Curve'!$D$21*(BL250/$Z$3)^1+'LED Curve'!$D$22)*$AE$3*$Z$3))</f>
        <v>0</v>
      </c>
      <c r="FQ250">
        <f>IF($Z$4=0,0,IF(BM250&lt;=0,0,('LED Curve'!$D$19*(BM250/$Z$4)^3+'LED Curve'!$D$20*(BM250/$Z$4)^2+'LED Curve'!$D$21*(BM250/$Z$4)^1+'LED Curve'!$D$22)*$AE$4*$Z$4))</f>
        <v>0</v>
      </c>
      <c r="FR250">
        <f>IF($Z$5=0,0,IF(BN250&lt;=0,0,('LED Curve'!$D$19*(BN250/$Z$5)^3+'LED Curve'!$D$20*(BN250/$Z$5)^2+'LED Curve'!$D$21*(BN250/$Z$5)^1+'LED Curve'!$D$22)*$AE$5*$Z$5))</f>
        <v>0</v>
      </c>
      <c r="FS250">
        <f>IF($Z$6=0,0,IF(BO250&lt;=0,0,('LED Curve'!$D$19*(BO250/$Z$6)^3+'LED Curve'!$D$20*(BO250/$Z$6)^2+'LED Curve'!$D$21*(BO250/$Z$6)^1+'LED Curve'!$D$22)*$AE$6*$Z$6))</f>
        <v>0</v>
      </c>
      <c r="FU250">
        <f>IF($W$2=0,0,IF(BQ250&lt;=0,0,('LED Curve'!$D$19*(BQ250/$W$2)^3+'LED Curve'!$D$20*(BQ250/$W$2)^2+'LED Curve'!$D$21*(BQ250/$W$2)^1+'LED Curve'!$D$22)*$AC$2*$W$2))</f>
        <v>166.13131111358132</v>
      </c>
      <c r="FV250">
        <f>IF($W$3=0,0,IF(BR250&lt;=0,0,('LED Curve'!$D$19*(BR250/$W$3)^3+'LED Curve'!$D$20*(BR250/$W$3)^2+'LED Curve'!$D$21*(BR250/$W$3)^1+'LED Curve'!$D$22)*$AC$3*$W$3))</f>
        <v>0</v>
      </c>
      <c r="FW250">
        <f>IF($W$4=0,0,IF(BS250&lt;=0,0,('LED Curve'!$D$19*(BS250/$W$4)^3+'LED Curve'!$D$20*(BS250/$W$4)^2+'LED Curve'!$D$21*(BS250/$W$4)^1+'LED Curve'!$D$22)*$AC$4*$W$4))</f>
        <v>0</v>
      </c>
      <c r="FX250">
        <f>IF($W$5=0,0,IF(BT250&lt;=0,0,('LED Curve'!$D$19*(BT250/$W$5)^3+'LED Curve'!$D$20*(BT250/$W$5)^2+'LED Curve'!$D$21*(BT250/$W$5)^1+'LED Curve'!$D$22)*$AC$5*$W$5))</f>
        <v>0</v>
      </c>
      <c r="FY250">
        <f>IF($W$6=0,0,IF(BU250&lt;=0,0,('LED Curve'!$D$19*(BU250/$W$6)^3+'LED Curve'!$D$20*(BU250/$W$6)^2+'LED Curve'!$D$21*(BU250/$W$6)^1+'LED Curve'!$D$22)*$AC$6*$W$6))</f>
        <v>0</v>
      </c>
      <c r="FZ250">
        <f>IF($Z$2=0,0,IF(BV250&lt;=0,0,('LED Curve'!$D$19*(BV250/$Z$2)^3+'LED Curve'!$D$20*(BV250/$Z$2)^2+'LED Curve'!$D$21*(BV250/$Z$2)^1+'LED Curve'!$D$22)*$AE$2*$Z$2))</f>
        <v>0</v>
      </c>
      <c r="GA250">
        <f>IF($Z$3=0,0,IF(BW250&lt;=0,0,('LED Curve'!$D$19*(BW250/$Z$3)^3+'LED Curve'!$D$20*(BW250/$Z$3)^2+'LED Curve'!$D$21*(BW250/$Z$3)^1+'LED Curve'!$D$22)*$AE$3*$Z$3))</f>
        <v>0</v>
      </c>
      <c r="GB250">
        <f>IF($Z$4=0,0,IF(BX250&lt;=0,0,('LED Curve'!$D$19*(BX250/$Z$4)^3+'LED Curve'!$D$20*(BX250/$Z$4)^2+'LED Curve'!$D$21*(BX250/$Z$4)^1+'LED Curve'!$D$22)*$AE$4*$Z$4))</f>
        <v>0</v>
      </c>
      <c r="GC250">
        <f>IF($Z$5=0,0,IF(BY250&lt;=0,0,('LED Curve'!$D$19*(BY250/$Z$5)^3+'LED Curve'!$D$20*(BY250/$Z$5)^2+'LED Curve'!$D$21*(BY250/$Z$5)^1+'LED Curve'!$D$22)*$AE$5*$Z$5))</f>
        <v>0</v>
      </c>
      <c r="GD250">
        <f>IF($Z$6=0,0,IF(BZ250&lt;=0,0,('LED Curve'!$D$19*(BZ250/$Z$6)^3+'LED Curve'!$D$20*(BZ250/$Z$6)^2+'LED Curve'!$D$21*(BZ250/$Z$6)^1+'LED Curve'!$D$22)*$AE$6*$Z$6))</f>
        <v>0</v>
      </c>
      <c r="GF250">
        <f>IF($W$2=0,0,IF(CB250&lt;=0,0,('LED Curve'!$D$19*(CB250/$W$2)^3+'LED Curve'!$D$20*(CB250/$W$2)^2+'LED Curve'!$D$21*(CB250/$W$2)^1+'LED Curve'!$D$22)*$AC$2*$W$2))</f>
        <v>105.35331812009665</v>
      </c>
      <c r="GG250">
        <f>IF($W$3=0,0,IF(CC250&lt;=0,0,('LED Curve'!$D$19*(CC250/$W$3)^3+'LED Curve'!$D$20*(CC250/$W$3)^2+'LED Curve'!$D$21*(CC250/$W$3)^1+'LED Curve'!$D$22)*$AC$3*$W$3))</f>
        <v>0</v>
      </c>
      <c r="GH250">
        <f>IF($W$4=0,0,IF(CD250&lt;=0,0,('LED Curve'!$D$19*(CD250/$W$4)^3+'LED Curve'!$D$20*(CD250/$W$4)^2+'LED Curve'!$D$21*(CD250/$W$4)^1+'LED Curve'!$D$22)*$AC$4*$W$4))</f>
        <v>0</v>
      </c>
      <c r="GI250">
        <f>IF($W$5=0,0,IF(CE250&lt;=0,0,('LED Curve'!$D$19*(CE250/$W$5)^3+'LED Curve'!$D$20*(CE250/$W$5)^2+'LED Curve'!$D$21*(CE250/$W$5)^1+'LED Curve'!$D$22)*$AC$5*$W$5))</f>
        <v>0</v>
      </c>
      <c r="GJ250">
        <f>IF($W$6=0,0,IF(CF250&lt;=0,0,('LED Curve'!$D$19*(CF250/$W$6)^3+'LED Curve'!$D$20*(CF250/$W$6)^2+'LED Curve'!$D$21*(CF250/$W$6)^1+'LED Curve'!$D$22)*$AC$6*$W$6))</f>
        <v>0</v>
      </c>
      <c r="GK250">
        <f>IF($Z$2=0,0,IF(CG250&lt;=0,0,('LED Curve'!$D$19*(CG250/$Z$2)^3+'LED Curve'!$D$20*(CG250/$Z$2)^2+'LED Curve'!$D$21*(CG250/$Z$2)^1+'LED Curve'!$D$22)*$AE$2*$Z$2))</f>
        <v>0</v>
      </c>
      <c r="GL250">
        <f>IF($Z$3=0,0,IF(CH250&lt;=0,0,('LED Curve'!$D$19*(CH250/$Z$3)^3+'LED Curve'!$D$20*(CH250/$Z$3)^2+'LED Curve'!$D$21*(CH250/$Z$3)^1+'LED Curve'!$D$22)*$AE$3*$Z$3))</f>
        <v>0</v>
      </c>
      <c r="GM250">
        <f>IF($Z$4=0,0,IF(CI250&lt;=0,0,('LED Curve'!$D$19*(CI250/$Z$4)^3+'LED Curve'!$D$20*(CI250/$Z$4)^2+'LED Curve'!$D$21*(CI250/$Z$4)^1+'LED Curve'!$D$22)*$AE$4*$Z$4))</f>
        <v>0</v>
      </c>
      <c r="GN250">
        <f>IF($Z$5=0,0,IF(CJ250&lt;=0,0,('LED Curve'!$D$19*(CJ250/$Z$5)^3+'LED Curve'!$D$20*(CJ250/$Z$5)^2+'LED Curve'!$D$21*(CJ250/$Z$5)^1+'LED Curve'!$D$22)*$AE$5*$Z$5))</f>
        <v>0</v>
      </c>
      <c r="GO250">
        <f>IF($Z$6=0,0,IF(CK250&lt;=0,0,('LED Curve'!$D$19*(CK250/$Z$6)^3+'LED Curve'!$D$20*(CK250/$Z$6)^2+'LED Curve'!$D$21*(CK250/$Z$6)^1+'LED Curve'!$D$22)*$AE$6*$Z$6))</f>
        <v>0</v>
      </c>
      <c r="GQ250">
        <f t="shared" si="450"/>
        <v>228.66024442026509</v>
      </c>
      <c r="GR250">
        <f t="shared" si="378"/>
        <v>0</v>
      </c>
      <c r="GS250">
        <f t="shared" si="451"/>
        <v>166.13131111358132</v>
      </c>
      <c r="GT250">
        <f t="shared" si="379"/>
        <v>0</v>
      </c>
      <c r="GU250">
        <f t="shared" si="452"/>
        <v>105.35331812009665</v>
      </c>
      <c r="GV250">
        <f t="shared" si="380"/>
        <v>0</v>
      </c>
    </row>
    <row r="251" spans="1:204" ht="16.899999999999999">
      <c r="A251">
        <v>240</v>
      </c>
      <c r="B251">
        <f t="shared" si="341"/>
        <v>7.8125E-3</v>
      </c>
      <c r="C251" s="50">
        <f t="shared" si="342"/>
        <v>28.397132962557901</v>
      </c>
      <c r="D251" s="50">
        <f t="shared" si="343"/>
        <v>31.707925513953221</v>
      </c>
      <c r="E251" s="50">
        <f t="shared" si="344"/>
        <v>35.018718065348544</v>
      </c>
      <c r="G251" s="52">
        <f t="shared" si="345"/>
        <v>0.45074814226282378</v>
      </c>
      <c r="H251" s="52">
        <f t="shared" si="346"/>
        <v>0.50330040498338446</v>
      </c>
      <c r="I251" s="52">
        <f t="shared" si="347"/>
        <v>0.55585266770394515</v>
      </c>
      <c r="J251" s="52">
        <f>IF(C251&lt;Calculation!D$19,0,G251)</f>
        <v>0.45074814226282378</v>
      </c>
      <c r="K251" s="52">
        <f>IF(D251&lt;Calculation!D$19,0,H251)</f>
        <v>0.50330040498338446</v>
      </c>
      <c r="L251" s="52">
        <f>IF(E251&lt;Calculation!D$19,0,I251)</f>
        <v>0.55585266770394515</v>
      </c>
      <c r="M251" s="52">
        <f>IF(IF(C251&lt;Calculation!D$19,0,C251*(R$3/(R$2+R$3)))&gt;0,$H$2*SIN(2*PI()*$E$2*B251)+$H$5,0)</f>
        <v>0.46715263675419649</v>
      </c>
      <c r="N251" s="52">
        <f>IF(IF(D251&lt;Calculation!D$19,0,D251*(R$3/(R$2+R$3)))&gt;0,$J$2*SIN(2*PI()*$E$2*B251)+$J$5,0)</f>
        <v>0.32557699274764701</v>
      </c>
      <c r="O251" s="52">
        <f>IF(IF(E251&lt;Calculation!D$19,0,E251*(R$3/(R$2+R$3)))&gt;0,$L$2*SIN(2*PI()*$E$2*B251)+$L$5,0)</f>
        <v>0.19054877438899409</v>
      </c>
      <c r="Q251" s="55">
        <f>(M251/Design!C$43)*10^3</f>
        <v>51.905848528244057</v>
      </c>
      <c r="R251" s="55">
        <f>(N251/Design!C$43)*10^3</f>
        <v>36.175221416405222</v>
      </c>
      <c r="S251" s="55">
        <f>(O251/Design!C$43)*10^3</f>
        <v>21.172086043221565</v>
      </c>
      <c r="U251" s="55">
        <f>(($H$2*SIN(2*PI()*$E$2*B251)+$H$5)/Design!C$43)*10^3</f>
        <v>51.905848528244057</v>
      </c>
      <c r="V251" s="55">
        <f>(($J$2*SIN(2*PI()*$E$2*B251)+$J$5)/Design!C$43)*10^3</f>
        <v>36.175221416405222</v>
      </c>
      <c r="W251" s="55">
        <f>(($L$2*SIN(2*PI()*$E$2*B251)+$L$5)/Design!C$43)*10^3</f>
        <v>21.172086043221565</v>
      </c>
      <c r="Y251" s="99">
        <f>IF(C251&lt;('LED Curve'!$D$14*(U251/$W$2)^3+'LED Curve'!$D$15*(U251/$W$2)^2+'LED Curve'!$D$16*(U251/$W$2)^1+'LED Curve'!$D$17)*$AC$2+((R$5-1)*Design!C$18),0,         ('LED Curve'!$D$14*(U251/$W$2)^3+'LED Curve'!$D$15*(U251/$W$2)^2+'LED Curve'!$D$16*(U251/$W$2)^1+'LED Curve'!$D$17)*$AC$2)</f>
        <v>23.028082871479363</v>
      </c>
      <c r="Z251" s="99">
        <f>IF(Y251=0,0,IF(C251&lt;Y251+('LED Curve'!$D$14*(U251/$W$3)^3+'LED Curve'!$D$15*(U251/$W$3)^2+'LED Curve'!$D$16*(U251/$W$3)^1+'LED Curve'!$D$17)*$AC$3+((R$5-2)*Design!C$18),0,         ('LED Curve'!$D$14*(U251/$W$3)^3+'LED Curve'!$D$15*(U251/$W$3)^2+'LED Curve'!$D$16*(U251/$W$3)^1+'LED Curve'!$D$17)*$AC$3))</f>
        <v>0</v>
      </c>
      <c r="AA251" s="99">
        <f>IF(Z251=0,0,IF(C251&lt;(SUM(Y251:Z251)+('LED Curve'!$D$14*(U251/$W$4)^3+'LED Curve'!$D$15*(U251/$W$4)^2+'LED Curve'!$D$16*(U251/$W$4)^1+'LED Curve'!$D$17)*$AC$4+((R$5-3)*Design!C$18)),0,         ('LED Curve'!$D$14*(U251/$W$4)^3+'LED Curve'!$D$15*(U251/$W$4)^2+'LED Curve'!$D$16*(U251/$W$4)^1+'LED Curve'!$D$17)*$AC$4))</f>
        <v>0</v>
      </c>
      <c r="AB251" s="99">
        <f>IF(AA251=0,0,IF(C251&lt;(SUM(Y251:AA251)+('LED Curve'!$D$14*(U251/$W$5)^3+'LED Curve'!$D$15*(U251/$W$5)^2+'LED Curve'!$D$16*(U251/$W$5)^1+'LED Curve'!$D$17)*$AC$5+((R$5-4)*Design!C$18)),0,         ('LED Curve'!$D$14*(U251/$W$5)^3+'LED Curve'!$D$15*(U251/$W$5)^2+'LED Curve'!$D$16*(U251/$W$5)^1+'LED Curve'!$D$17)*$AC$5))</f>
        <v>0</v>
      </c>
      <c r="AC251" s="99">
        <f>IF(AB251=0,0,IF(C251&lt;(SUM(Y251:AB251)+ ('LED Curve'!$D$14*(U251/$W$6)^3+'LED Curve'!$D$15*(U251/$W$6)^2+'LED Curve'!$D$16*(U251/$W$6)^1+'LED Curve'!$D$17)*$AC$6+((R$5-5)*Design!C$18)),0,         ('LED Curve'!$D$14*(U251/$W$6)^3+'LED Curve'!$D$15*(U251/$W$6)^2+'LED Curve'!$D$16*(U251/$W$6)^1+'LED Curve'!$D$17)*$AC$6))</f>
        <v>0</v>
      </c>
      <c r="AD251" s="99">
        <f>IF(AC251=0,0,IF(C251&lt;(SUM(Y251:AC251)+('LED Curve'!$D$14*(U251/$Z$2)^3+'LED Curve'!$D$15*(U251/$Z$2)^2+'LED Curve'!$D$16*(U251/$Z$2)^1+'LED Curve'!$D$17)*$AE$2+((R$5-6)*Design!C$18)),0,         ('LED Curve'!$D$14*(U251/$Z$2)^3+'LED Curve'!$D$15*(U251/$Z$2)^2+'LED Curve'!$D$16*(U251/$Z$2)^1+'LED Curve'!$D$17)*$AE$2))</f>
        <v>0</v>
      </c>
      <c r="AE251" s="99">
        <f>IF(AD251=0,0,IF(C251&lt;(SUM(Y251:AD251)+('LED Curve'!$D$14*(U251/$Z$3)^3+'LED Curve'!$D$15*(U251/$Z$3)^2+'LED Curve'!$D$16*(U251/$Z$3)^1+'LED Curve'!$D$17)*$AE$3+((R$5-7)*Design!C$18)),0,         ('LED Curve'!$D$14*(U251/$Z$3)^3+'LED Curve'!$D$15*(U251/$Z$3)^2+'LED Curve'!$D$16*(U251/$Z$3)^1+'LED Curve'!$D$17)*$AE$3))</f>
        <v>0</v>
      </c>
      <c r="AF251" s="99">
        <f>IF(AE251=0,0,IF(C251&lt;(SUM(Y251:AE251)+('LED Curve'!$D$14*(U251/$Z$4)^3+'LED Curve'!$D$15*(U251/$Z$4)^2+'LED Curve'!$D$16*(U251/$Z$4)^1+'LED Curve'!$D$17)*$AE$4+((R$5-8)*Design!C$18)),0,         ('LED Curve'!$D$14*(U251/$Z$4)^3+'LED Curve'!$D$15*(U251/$Z$4)^2+'LED Curve'!$D$16*(U251/$Z$4)^1+'LED Curve'!$D$17)*$AE$4))</f>
        <v>0</v>
      </c>
      <c r="AG251" s="99">
        <f>IF(AF251=0,0,IF(C251&lt;(SUM(Y251:AF251)+('LED Curve'!$D$14*(U251/$Z$5)^3+'LED Curve'!$D$15*(U251/$Z$5)^2+'LED Curve'!$D$16*(U251/$Z$5)^1+'LED Curve'!$D$17)*$AE$5+((R$5-9)*Design!C$18)),0,         ('LED Curve'!$D$14*(U251/$Z$5)^3+'LED Curve'!$D$15*(U251/$Z$5)^2+'LED Curve'!$D$16*(U251/$Z$5)^1+'LED Curve'!$D$17)*$AE$5))</f>
        <v>0</v>
      </c>
      <c r="AH251" s="99">
        <f>IF(AG251=0,0,IF(C251&lt;(SUM(Y251:AG251)+('LED Curve'!$D$14*(U251/$Z$6)^3+'LED Curve'!$D$15*(U251/$Z$6)^2+'LED Curve'!$D$16*(U251/$Z$6)^1+'LED Curve'!$D$17)*$AE$6+((R$5-10)*Design!C$18)),0,         ('LED Curve'!$D$14*(U251/$Z$6)^3+'LED Curve'!$D$15*(U251/$Z$6)^2+'LED Curve'!$D$16*(U251/$Z$6)^1+'LED Curve'!$D$17)*$AE$6))</f>
        <v>0</v>
      </c>
      <c r="AI251">
        <f t="shared" si="381"/>
        <v>23.028082871479363</v>
      </c>
      <c r="AJ251" s="57">
        <f>IF(D251&lt;('LED Curve'!$D$14*(V251/$W$2)^3+'LED Curve'!$D$15*(V251/$W$2)^2+'LED Curve'!$D$16*(V251/$W$2)^1+'LED Curve'!$D$17)*$AC$2+((R$5-1)*Design!C$18),0,         ('LED Curve'!$D$14*(V251/$W$2)^3+'LED Curve'!$D$15*(V251/$W$2)^2+'LED Curve'!$D$16*(V251/$W$2)^1+'LED Curve'!$D$17)*$AC$2)</f>
        <v>22.632826180523619</v>
      </c>
      <c r="AK251" s="57">
        <f>IF(AJ251=0,0,IF(D251&lt;AJ251+('LED Curve'!$D$14*(V251/$W$3)^3+'LED Curve'!$D$15*(V251/$W$3)^2+'LED Curve'!$D$16*(V251/$W$3)^1+'LED Curve'!$D$17)*$AC$3+((R$5-1)*Design!C$18),0,         ('LED Curve'!$D$14*(V251/$W$3)^3+'LED Curve'!$D$15*(V251/$W$3)^2+'LED Curve'!$D$16*(V251/$W$3)^1+'LED Curve'!$D$17)*$AC$3))</f>
        <v>0</v>
      </c>
      <c r="AL251" s="57">
        <f>IF(AK251=0,0,IF(D251&lt;(SUM(AJ251:AK251)+('LED Curve'!$D$14*(V251/$W$4)^3+'LED Curve'!$D$15*(V251/$W$4)^2+'LED Curve'!$D$16*(V251/$W$4)^1+'LED Curve'!$D$17)*$AC$4+((R$5-1)*Design!C$18)),0,         ('LED Curve'!$D$14*(V251/$W$4)^3+'LED Curve'!$D$15*(V251/$W$4)^2+'LED Curve'!$D$16*(V251/$W$4)^1+'LED Curve'!$D$17)*$AC$4))</f>
        <v>0</v>
      </c>
      <c r="AM251" s="57">
        <f>IF(AL251=0,0,IF(D251&lt;(SUM(AJ251:AL251)+('LED Curve'!$D$14*(V251/$W$5)^3+'LED Curve'!$D$15*(V251/$W$5)^2+'LED Curve'!$D$16*(V251/$W$5)^1+'LED Curve'!$D$17)*$AC$5+((R$5-1)*Design!C$18)),0,         ('LED Curve'!$D$14*(V251/$W$5)^3+'LED Curve'!$D$15*(V251/$W$5)^2+'LED Curve'!$D$16*(V251/$W$5)^1+'LED Curve'!$D$17)*$AC$5))</f>
        <v>0</v>
      </c>
      <c r="AN251" s="57">
        <f>IF(AM251=0,0,IF(D251&lt;(SUM(AJ251:AM251)+ ('LED Curve'!$D$14*(V251/$W$6)^3+'LED Curve'!$D$15*(V251/$W$6)^2+'LED Curve'!$D$16*(V251/$W$6)^1+'LED Curve'!$D$17)*$AC$6+((R$5-1)*Design!C$18)),0,         ('LED Curve'!$D$14*(V251/$W$6)^3+'LED Curve'!$D$15*(V251/$W$6)^2+'LED Curve'!$D$16*(V251/$W$6)^1+'LED Curve'!$D$17)*$AC$6))</f>
        <v>0</v>
      </c>
      <c r="AO251" s="57">
        <f>IF(AN251=0,0,IF(D251&lt;(SUM(AJ251:AN251)+('LED Curve'!$D$14*(V251/$Z$2)^3+'LED Curve'!$D$15*(V251/$Z$2)^2+'LED Curve'!$D$16*(V251/$Z$2)^1+'LED Curve'!$D$17)*$AE$2+((R$5-1)*Design!C$18)),0,         ('LED Curve'!$D$14*(V251/$Z$2)^3+'LED Curve'!$D$15*(V251/$Z$2)^2+'LED Curve'!$D$16*(V251/$Z$2)^1+'LED Curve'!$D$17)*$AE$2))</f>
        <v>0</v>
      </c>
      <c r="AP251" s="57">
        <f>IF(AO251=0,0,IF(D251&lt;(SUM(AJ251:AO251)+('LED Curve'!$D$14*(V251/$Z$3)^3+'LED Curve'!$D$15*(V251/$Z$3)^2+'LED Curve'!$D$16*(V251/$Z$3)^1+'LED Curve'!$D$17)*$AE$3+((R$5-1)*Design!C$18)),0,         ('LED Curve'!$D$14*(V251/$Z$3)^3+'LED Curve'!$D$15*(V251/$Z$3)^2+'LED Curve'!$D$16*(V251/$Z$3)^1+'LED Curve'!$D$17)*$AE$3))</f>
        <v>0</v>
      </c>
      <c r="AQ251" s="57">
        <f>IF(AP251=0,0,IF(D251&lt;(SUM(AJ251:AP251)+('LED Curve'!$D$14*(V251/$Z$4)^3+'LED Curve'!$D$15*(V251/$Z$4)^2+'LED Curve'!$D$16*(V251/$Z$4)^1+'LED Curve'!$D$17)*$AE$4+((R$5-1)*Design!C$18)),0,         ('LED Curve'!$D$14*(V251/$Z$4)^3+'LED Curve'!$D$15*(V251/$Z$4)^2+'LED Curve'!$D$16*(V251/$Z$4)^1+'LED Curve'!$D$17)*$AE$4))</f>
        <v>0</v>
      </c>
      <c r="AR251" s="57">
        <f>IF(AQ251=0,0,IF(D251&lt;(SUM(AJ251:AQ251)+('LED Curve'!$D$14*(V251/$Z$5)^3+'LED Curve'!$D$15*(V251/$Z$5)^2+'LED Curve'!$D$16*(V251/$Z$5)^1+'LED Curve'!$D$17)*$AE$5+((R$5-1)*Design!C$18)),0,         ('LED Curve'!$D$14*(V251/$Z$5)^3+'LED Curve'!$D$15*(V251/$Z$5)^2+'LED Curve'!$D$16*(V251/$Z$5)^1+'LED Curve'!$D$17)*$AE$5))</f>
        <v>0</v>
      </c>
      <c r="AS251" s="57">
        <f>IF(AR251=0,0,IF(D251&lt;(SUM(AJ251:AR251)+('LED Curve'!$D$14*(V251/$Z$6)^3+'LED Curve'!$D$15*(V251/$Z$6)^2+'LED Curve'!$D$16*(V251/$Z$6)^1+'LED Curve'!$D$17)*$AE$6+((R$5-1)*Design!C$18)),0,         ('LED Curve'!$D$14*(V251/$Z$6)^3+'LED Curve'!$D$15*(V251/$Z$6)^2+'LED Curve'!$D$16*(V251/$Z$6)^1+'LED Curve'!$D$17)*$AE$6))</f>
        <v>0</v>
      </c>
      <c r="AU251" s="59">
        <f>IF(E251&lt;('LED Curve'!$D$14*(W251/$W$2)^3+'LED Curve'!$D$15*(W251/$W$2)^2+'LED Curve'!$D$16*(W251/$W$2)^1+'LED Curve'!$D$17)*$AC$2+((R$5-1)*Design!C$18),0,         ('LED Curve'!$D$14*(W251/$W$2)^3+'LED Curve'!$D$15*(W251/$W$2)^2+'LED Curve'!$D$16*(W251/$W$2)^1+'LED Curve'!$D$17)*$AC$2)</f>
        <v>22.271137425575262</v>
      </c>
      <c r="AV251" s="59">
        <f>IF(AU251=0,0,IF(E251&lt;AU251+('LED Curve'!$D$14*(W251/$W$3)^3+'LED Curve'!$D$15*(W251/$W$3)^2+'LED Curve'!$D$16*(W251/$W$3)^1+'LED Curve'!$D$17)*$AC$3+((R$5-2)*Design!C$18),0,         ('LED Curve'!$D$14*(W251/$W$3)^3+'LED Curve'!$D$15*(W251/$W$3)^2+'LED Curve'!$D$16*(W251/$W$3)^1+'LED Curve'!$D$17)*$AC$3))</f>
        <v>0</v>
      </c>
      <c r="AW251" s="59">
        <f>IF(AV251=0,0,IF(E251&lt;(SUM(AU251:AV251)+('LED Curve'!$D$14*(W251/$W$4)^3+'LED Curve'!$D$15*(W251/$W$4)^2+'LED Curve'!$D$16*(W251/$W$4)^1+'LED Curve'!$D$17)*$AC$4+((R$5-3)*Design!C$18)),0,         ('LED Curve'!$D$14*(W251/$W$4)^3+'LED Curve'!$D$15*(W251/$W$4)^2+'LED Curve'!$D$16*(W251/$W$4)^1+'LED Curve'!$D$17)*$AC$4))</f>
        <v>0</v>
      </c>
      <c r="AX251" s="59">
        <f>IF(AW251=0,0,IF(E251&lt;(SUM(AU251:AW251)+('LED Curve'!$D$14*(W251/$W$5)^3+'LED Curve'!$D$15*(W251/$W$5)^2+'LED Curve'!$D$16*(W251/$W$5)^1+'LED Curve'!$D$17)*$AC$5+((R$5-4)*Design!C$18)),0,         ('LED Curve'!$D$14*(W251/$W$5)^3+'LED Curve'!$D$15*(W251/$W$5)^2+'LED Curve'!$D$16*(W251/$W$5)^1+'LED Curve'!$D$17)*$AC$5))</f>
        <v>0</v>
      </c>
      <c r="AY251" s="59">
        <f>IF(AX251=0,0,IF(E251&lt;(SUM(AU251:AX251)+ ('LED Curve'!$D$14*(W251/$W$6)^3+'LED Curve'!$D$15*(W251/$W$6)^2+'LED Curve'!$D$16*(W251/$W$6)^1+'LED Curve'!$D$17)*$AC$6+((R$5-5)*Design!C$18)),0,         ('LED Curve'!$D$14*(W251/$W$6)^3+'LED Curve'!$D$15*(W251/$W$6)^2+'LED Curve'!$D$16*(W251/$W$6)^1+'LED Curve'!$D$17)*$AC$6))</f>
        <v>0</v>
      </c>
      <c r="AZ251" s="59">
        <f>IF(AY251=0,0,IF(E251&lt;(SUM(AU251:AY251)+('LED Curve'!$D$14*(W251/$Z$2)^3+'LED Curve'!$D$15*(W251/$Z$2)^2+'LED Curve'!$D$16*(W251/$Z$2)^1+'LED Curve'!$D$17)*$AE$2+((R$5-6)*Design!C$18)),0,         ('LED Curve'!$D$14*(W251/$Z$2)^3+'LED Curve'!$D$15*(W251/$Z$2)^2+'LED Curve'!$D$16*(W251/$Z$2)^1+'LED Curve'!$D$17)*$AE$2))</f>
        <v>0</v>
      </c>
      <c r="BA251" s="59">
        <f>IF(AZ251=0,0,IF(E251&lt;(SUM(AU251:AZ251)+('LED Curve'!$D$14*(W251/$Z$3)^3+'LED Curve'!$D$15*(W251/$Z$3)^2+'LED Curve'!$D$16*(W251/$Z$3)^1+'LED Curve'!$D$17)*$AE$3+((R$5-7)*Design!C$18)),0,         ('LED Curve'!$D$14*(W251/$Z$3)^3+'LED Curve'!$D$15*(W251/$Z$3)^2+'LED Curve'!$D$16*(W251/$Z$3)^1+'LED Curve'!$D$17)*$AE$3))</f>
        <v>0</v>
      </c>
      <c r="BB251" s="59">
        <f>IF(BA251=0,0,IF(E251&lt;(SUM(AU251:BA251)+('LED Curve'!$D$14*(W251/$Z$4)^3+'LED Curve'!$D$15*(W251/$Z$4)^2+'LED Curve'!$D$16*(W251/$Z$4)^1+'LED Curve'!$D$17)*$AE$4+((R$5-8)*Design!C$18)),0,         ('LED Curve'!$D$14*(W251/$Z$4)^3+'LED Curve'!$D$15*(W251/$Z$4)^2+'LED Curve'!$D$16*(W251/$Z$4)^1+'LED Curve'!$D$17)*$AE$4))</f>
        <v>0</v>
      </c>
      <c r="BC251" s="59">
        <f>IF(BB251=0,0,IF(E251&lt;(SUM(AU251:BB251)+('LED Curve'!$D$14*(W251/$Z$5)^3+'LED Curve'!$D$15*(W251/$Z$5)^2+'LED Curve'!$D$16*(W251/$Z$5)^1+'LED Curve'!$D$17)*$AE$5+((R$5-9)*Design!C$18)),0,         ('LED Curve'!$D$14*(W251/$Z$5)^3+'LED Curve'!$D$15*(W251/$Z$5)^2+'LED Curve'!$D$16*(W251/$Z$5)^1+'LED Curve'!$D$17)*$AE$5))</f>
        <v>0</v>
      </c>
      <c r="BD251" s="59">
        <f>IF(BC251=0,0,IF(E251&lt;(SUM(AU251:BC251)+('LED Curve'!$D$14*(W251/$Z$6)^3+'LED Curve'!$D$15*(W251/$Z$6)^2+'LED Curve'!$D$16*(W251/$Z$6)^1+'LED Curve'!$D$17)*$AE$6+((R$5-10)*Design!C$18)),0,         ('LED Curve'!$D$14*(W251/$Z$6)^3+'LED Curve'!$D$15*(W251/$Z$6)^2+'LED Curve'!$D$16*(W251/$Z$6)^1+'LED Curve'!$D$17)*$AE$6))</f>
        <v>0</v>
      </c>
      <c r="BE251">
        <f t="shared" si="382"/>
        <v>22.271137425575262</v>
      </c>
      <c r="BF251" s="64">
        <f t="shared" si="348"/>
        <v>51.905848528244057</v>
      </c>
      <c r="BG251" s="64">
        <f t="shared" si="349"/>
        <v>0</v>
      </c>
      <c r="BH251" s="64">
        <f t="shared" si="350"/>
        <v>0</v>
      </c>
      <c r="BI251" s="64">
        <f t="shared" si="351"/>
        <v>0</v>
      </c>
      <c r="BJ251" s="64">
        <f t="shared" si="352"/>
        <v>0</v>
      </c>
      <c r="BK251" s="64">
        <f t="shared" si="353"/>
        <v>0</v>
      </c>
      <c r="BL251" s="64">
        <f t="shared" si="354"/>
        <v>0</v>
      </c>
      <c r="BM251" s="64">
        <f t="shared" si="355"/>
        <v>0</v>
      </c>
      <c r="BN251" s="64">
        <f t="shared" si="356"/>
        <v>0</v>
      </c>
      <c r="BO251" s="64">
        <f t="shared" si="357"/>
        <v>0</v>
      </c>
      <c r="BQ251" s="67">
        <f t="shared" si="358"/>
        <v>36.175221416405222</v>
      </c>
      <c r="BR251" s="67">
        <f t="shared" si="359"/>
        <v>0</v>
      </c>
      <c r="BS251" s="67">
        <f t="shared" si="360"/>
        <v>0</v>
      </c>
      <c r="BT251" s="67">
        <f t="shared" si="361"/>
        <v>0</v>
      </c>
      <c r="BU251" s="67">
        <f t="shared" si="362"/>
        <v>0</v>
      </c>
      <c r="BV251" s="67">
        <f t="shared" si="363"/>
        <v>0</v>
      </c>
      <c r="BW251" s="67">
        <f t="shared" si="364"/>
        <v>0</v>
      </c>
      <c r="BX251" s="67">
        <f t="shared" si="365"/>
        <v>0</v>
      </c>
      <c r="BY251" s="67">
        <f t="shared" si="366"/>
        <v>0</v>
      </c>
      <c r="BZ251" s="67">
        <f t="shared" si="367"/>
        <v>0</v>
      </c>
      <c r="CB251" s="70">
        <f t="shared" si="368"/>
        <v>21.172086043221565</v>
      </c>
      <c r="CC251" s="70">
        <f t="shared" si="369"/>
        <v>0</v>
      </c>
      <c r="CD251" s="70">
        <f t="shared" si="370"/>
        <v>0</v>
      </c>
      <c r="CE251" s="70">
        <f t="shared" si="371"/>
        <v>0</v>
      </c>
      <c r="CF251" s="70">
        <f t="shared" si="372"/>
        <v>0</v>
      </c>
      <c r="CG251" s="70">
        <f t="shared" si="373"/>
        <v>0</v>
      </c>
      <c r="CH251" s="70">
        <f t="shared" si="374"/>
        <v>0</v>
      </c>
      <c r="CI251" s="70">
        <f t="shared" si="375"/>
        <v>0</v>
      </c>
      <c r="CJ251" s="70">
        <f t="shared" si="376"/>
        <v>0</v>
      </c>
      <c r="CK251" s="70">
        <f t="shared" si="377"/>
        <v>0</v>
      </c>
      <c r="CL251">
        <f t="shared" si="383"/>
        <v>21.172086043221565</v>
      </c>
      <c r="CM251" s="64">
        <f t="shared" si="384"/>
        <v>51.905848528244057</v>
      </c>
      <c r="CN251" s="64">
        <f t="shared" si="385"/>
        <v>0</v>
      </c>
      <c r="CO251" s="64">
        <f t="shared" si="386"/>
        <v>0</v>
      </c>
      <c r="CP251" s="64">
        <f t="shared" si="387"/>
        <v>0</v>
      </c>
      <c r="CQ251" s="64">
        <f t="shared" si="388"/>
        <v>0</v>
      </c>
      <c r="CR251" s="64">
        <f t="shared" si="389"/>
        <v>0</v>
      </c>
      <c r="CS251" s="64">
        <f t="shared" si="390"/>
        <v>0</v>
      </c>
      <c r="CT251" s="64">
        <f t="shared" si="391"/>
        <v>0</v>
      </c>
      <c r="CU251" s="64">
        <f t="shared" si="392"/>
        <v>0</v>
      </c>
      <c r="CV251" s="64">
        <f t="shared" si="393"/>
        <v>0</v>
      </c>
      <c r="CX251" s="103">
        <f t="shared" si="394"/>
        <v>36.175221416405222</v>
      </c>
      <c r="CY251" s="103">
        <f t="shared" si="395"/>
        <v>0</v>
      </c>
      <c r="CZ251" s="103">
        <f t="shared" si="396"/>
        <v>0</v>
      </c>
      <c r="DA251" s="103">
        <f t="shared" si="397"/>
        <v>0</v>
      </c>
      <c r="DB251" s="103">
        <f t="shared" si="398"/>
        <v>0</v>
      </c>
      <c r="DC251" s="103">
        <f t="shared" si="399"/>
        <v>0</v>
      </c>
      <c r="DD251" s="103">
        <f t="shared" si="400"/>
        <v>0</v>
      </c>
      <c r="DE251" s="103">
        <f t="shared" si="401"/>
        <v>0</v>
      </c>
      <c r="DF251" s="103">
        <f t="shared" si="402"/>
        <v>0</v>
      </c>
      <c r="DG251" s="103">
        <f t="shared" si="403"/>
        <v>0</v>
      </c>
      <c r="DI251" s="70">
        <f t="shared" si="404"/>
        <v>21.172086043221565</v>
      </c>
      <c r="DJ251" s="70">
        <f t="shared" si="405"/>
        <v>0</v>
      </c>
      <c r="DK251" s="70">
        <f t="shared" si="406"/>
        <v>0</v>
      </c>
      <c r="DL251" s="70">
        <f t="shared" si="407"/>
        <v>0</v>
      </c>
      <c r="DM251" s="70">
        <f t="shared" si="408"/>
        <v>0</v>
      </c>
      <c r="DN251" s="70">
        <f t="shared" si="409"/>
        <v>0</v>
      </c>
      <c r="DO251" s="70">
        <f t="shared" si="410"/>
        <v>0</v>
      </c>
      <c r="DP251" s="70">
        <f t="shared" si="411"/>
        <v>0</v>
      </c>
      <c r="DQ251" s="70">
        <f t="shared" si="412"/>
        <v>0</v>
      </c>
      <c r="DR251" s="70">
        <f t="shared" si="413"/>
        <v>0</v>
      </c>
      <c r="DT251">
        <f t="shared" si="414"/>
        <v>1.4739772821909369</v>
      </c>
      <c r="DU251">
        <f t="shared" si="415"/>
        <v>1.1470412261221421</v>
      </c>
      <c r="DV251">
        <f t="shared" si="416"/>
        <v>0.74141931200287681</v>
      </c>
      <c r="DX251">
        <f t="shared" si="417"/>
        <v>1.9590368597334555</v>
      </c>
      <c r="DY251">
        <f t="shared" si="418"/>
        <v>1.9582537527988051</v>
      </c>
      <c r="DZ251">
        <f t="shared" si="419"/>
        <v>1.961262430564108</v>
      </c>
      <c r="EB251">
        <f t="shared" si="420"/>
        <v>1.1952921814228594</v>
      </c>
      <c r="EC251">
        <f t="shared" si="421"/>
        <v>0</v>
      </c>
      <c r="ED251">
        <f t="shared" si="422"/>
        <v>0</v>
      </c>
      <c r="EE251">
        <f t="shared" si="423"/>
        <v>0</v>
      </c>
      <c r="EF251">
        <f t="shared" si="424"/>
        <v>0</v>
      </c>
      <c r="EG251">
        <f t="shared" si="425"/>
        <v>0</v>
      </c>
      <c r="EH251">
        <f t="shared" si="426"/>
        <v>0</v>
      </c>
      <c r="EI251">
        <f t="shared" si="427"/>
        <v>0</v>
      </c>
      <c r="EJ251">
        <f t="shared" si="428"/>
        <v>0</v>
      </c>
      <c r="EK251">
        <f t="shared" si="429"/>
        <v>0</v>
      </c>
      <c r="EM251">
        <f t="shared" si="430"/>
        <v>0.81874749835945482</v>
      </c>
      <c r="EN251">
        <f t="shared" si="431"/>
        <v>0</v>
      </c>
      <c r="EO251">
        <f t="shared" si="432"/>
        <v>0</v>
      </c>
      <c r="EP251">
        <f t="shared" si="433"/>
        <v>0</v>
      </c>
      <c r="EQ251">
        <f t="shared" si="434"/>
        <v>0</v>
      </c>
      <c r="ER251">
        <f t="shared" si="435"/>
        <v>0</v>
      </c>
      <c r="ES251">
        <f t="shared" si="436"/>
        <v>0</v>
      </c>
      <c r="ET251">
        <f t="shared" si="437"/>
        <v>0</v>
      </c>
      <c r="EU251">
        <f t="shared" si="438"/>
        <v>0</v>
      </c>
      <c r="EV251">
        <f t="shared" si="439"/>
        <v>0</v>
      </c>
      <c r="EX251">
        <f t="shared" si="440"/>
        <v>0.47152643785469145</v>
      </c>
      <c r="EY251">
        <f t="shared" si="441"/>
        <v>0</v>
      </c>
      <c r="EZ251">
        <f t="shared" si="442"/>
        <v>0</v>
      </c>
      <c r="FA251">
        <f t="shared" si="443"/>
        <v>0</v>
      </c>
      <c r="FB251">
        <f t="shared" si="444"/>
        <v>0</v>
      </c>
      <c r="FC251">
        <f t="shared" si="445"/>
        <v>0</v>
      </c>
      <c r="FD251">
        <f t="shared" si="446"/>
        <v>0</v>
      </c>
      <c r="FE251">
        <f t="shared" si="447"/>
        <v>0</v>
      </c>
      <c r="FF251">
        <f t="shared" si="448"/>
        <v>0</v>
      </c>
      <c r="FG251">
        <f t="shared" si="449"/>
        <v>0</v>
      </c>
      <c r="FJ251">
        <f>IF($W$2=0,0,IF(BF251&lt;=0,0,('LED Curve'!$D$19*(BF251/$W$2)^3+'LED Curve'!$D$20*(BF251/$W$2)^2+'LED Curve'!$D$21*(BF251/$W$2)^1+'LED Curve'!$D$22)*$AC$2*$W$2))</f>
        <v>215.60320036810967</v>
      </c>
      <c r="FK251">
        <f>IF($W$3=0,0,IF(BG251&lt;=0,0,('LED Curve'!$D$19*(BG251/$W$3)^3+'LED Curve'!$D$20*(BG251/$W$3)^2+'LED Curve'!$D$21*(BG251/$W$3)^1+'LED Curve'!$D$22)*$AC$3*$W$3))</f>
        <v>0</v>
      </c>
      <c r="FL251">
        <f>IF($W$4=0,0,IF(BH251&lt;=0,0,('LED Curve'!$D$19*(BH251/$W$4)^3+'LED Curve'!$D$20*(BH251/$W$4)^2+'LED Curve'!$D$21*(BH251/$W$4)^1+'LED Curve'!$D$22)*$AC$4*$W$4))</f>
        <v>0</v>
      </c>
      <c r="FM251">
        <f>IF($W$5=0,0,IF(BI251&lt;=0,0,('LED Curve'!$D$19*(BI251/$W$5)^3+'LED Curve'!$D$20*(BI251/$W$5)^2+'LED Curve'!$D$21*(BI251/$W$5)^1+'LED Curve'!$D$22)*$AC$5*$W$5))</f>
        <v>0</v>
      </c>
      <c r="FN251">
        <f>IF($W$6=0,0,IF(BJ251&lt;=0,0,('LED Curve'!$D$19*(BJ251/$W$6)^3+'LED Curve'!$D$20*(BJ251/$W$6)^2+'LED Curve'!$D$21*(BJ251/$W$6)^1+'LED Curve'!$D$22)*$AC$6*$W$6))</f>
        <v>0</v>
      </c>
      <c r="FO251">
        <f>IF($Z$2=0,0,IF(BK251&lt;=0,0,('LED Curve'!$D$19*(BK251/$Z$2)^3+'LED Curve'!$D$20*(BK251/$Z$2)^2+'LED Curve'!$D$21*(BK251/$Z$2)^1+'LED Curve'!$D$22)*$AE$2*$Z$2))</f>
        <v>0</v>
      </c>
      <c r="FP251">
        <f>IF($Z$3=0,0,IF(BL251&lt;=0,0,('LED Curve'!$D$19*(BL251/$Z$3)^3+'LED Curve'!$D$20*(BL251/$Z$3)^2+'LED Curve'!$D$21*(BL251/$Z$3)^1+'LED Curve'!$D$22)*$AE$3*$Z$3))</f>
        <v>0</v>
      </c>
      <c r="FQ251">
        <f>IF($Z$4=0,0,IF(BM251&lt;=0,0,('LED Curve'!$D$19*(BM251/$Z$4)^3+'LED Curve'!$D$20*(BM251/$Z$4)^2+'LED Curve'!$D$21*(BM251/$Z$4)^1+'LED Curve'!$D$22)*$AE$4*$Z$4))</f>
        <v>0</v>
      </c>
      <c r="FR251">
        <f>IF($Z$5=0,0,IF(BN251&lt;=0,0,('LED Curve'!$D$19*(BN251/$Z$5)^3+'LED Curve'!$D$20*(BN251/$Z$5)^2+'LED Curve'!$D$21*(BN251/$Z$5)^1+'LED Curve'!$D$22)*$AE$5*$Z$5))</f>
        <v>0</v>
      </c>
      <c r="FS251">
        <f>IF($Z$6=0,0,IF(BO251&lt;=0,0,('LED Curve'!$D$19*(BO251/$Z$6)^3+'LED Curve'!$D$20*(BO251/$Z$6)^2+'LED Curve'!$D$21*(BO251/$Z$6)^1+'LED Curve'!$D$22)*$AE$6*$Z$6))</f>
        <v>0</v>
      </c>
      <c r="FU251">
        <f>IF($W$2=0,0,IF(BQ251&lt;=0,0,('LED Curve'!$D$19*(BQ251/$W$2)^3+'LED Curve'!$D$20*(BQ251/$W$2)^2+'LED Curve'!$D$21*(BQ251/$W$2)^1+'LED Curve'!$D$22)*$AC$2*$W$2))</f>
        <v>151.30145462670416</v>
      </c>
      <c r="FV251">
        <f>IF($W$3=0,0,IF(BR251&lt;=0,0,('LED Curve'!$D$19*(BR251/$W$3)^3+'LED Curve'!$D$20*(BR251/$W$3)^2+'LED Curve'!$D$21*(BR251/$W$3)^1+'LED Curve'!$D$22)*$AC$3*$W$3))</f>
        <v>0</v>
      </c>
      <c r="FW251">
        <f>IF($W$4=0,0,IF(BS251&lt;=0,0,('LED Curve'!$D$19*(BS251/$W$4)^3+'LED Curve'!$D$20*(BS251/$W$4)^2+'LED Curve'!$D$21*(BS251/$W$4)^1+'LED Curve'!$D$22)*$AC$4*$W$4))</f>
        <v>0</v>
      </c>
      <c r="FX251">
        <f>IF($W$5=0,0,IF(BT251&lt;=0,0,('LED Curve'!$D$19*(BT251/$W$5)^3+'LED Curve'!$D$20*(BT251/$W$5)^2+'LED Curve'!$D$21*(BT251/$W$5)^1+'LED Curve'!$D$22)*$AC$5*$W$5))</f>
        <v>0</v>
      </c>
      <c r="FY251">
        <f>IF($W$6=0,0,IF(BU251&lt;=0,0,('LED Curve'!$D$19*(BU251/$W$6)^3+'LED Curve'!$D$20*(BU251/$W$6)^2+'LED Curve'!$D$21*(BU251/$W$6)^1+'LED Curve'!$D$22)*$AC$6*$W$6))</f>
        <v>0</v>
      </c>
      <c r="FZ251">
        <f>IF($Z$2=0,0,IF(BV251&lt;=0,0,('LED Curve'!$D$19*(BV251/$Z$2)^3+'LED Curve'!$D$20*(BV251/$Z$2)^2+'LED Curve'!$D$21*(BV251/$Z$2)^1+'LED Curve'!$D$22)*$AE$2*$Z$2))</f>
        <v>0</v>
      </c>
      <c r="GA251">
        <f>IF($Z$3=0,0,IF(BW251&lt;=0,0,('LED Curve'!$D$19*(BW251/$Z$3)^3+'LED Curve'!$D$20*(BW251/$Z$3)^2+'LED Curve'!$D$21*(BW251/$Z$3)^1+'LED Curve'!$D$22)*$AE$3*$Z$3))</f>
        <v>0</v>
      </c>
      <c r="GB251">
        <f>IF($Z$4=0,0,IF(BX251&lt;=0,0,('LED Curve'!$D$19*(BX251/$Z$4)^3+'LED Curve'!$D$20*(BX251/$Z$4)^2+'LED Curve'!$D$21*(BX251/$Z$4)^1+'LED Curve'!$D$22)*$AE$4*$Z$4))</f>
        <v>0</v>
      </c>
      <c r="GC251">
        <f>IF($Z$5=0,0,IF(BY251&lt;=0,0,('LED Curve'!$D$19*(BY251/$Z$5)^3+'LED Curve'!$D$20*(BY251/$Z$5)^2+'LED Curve'!$D$21*(BY251/$Z$5)^1+'LED Curve'!$D$22)*$AE$5*$Z$5))</f>
        <v>0</v>
      </c>
      <c r="GD251">
        <f>IF($Z$6=0,0,IF(BZ251&lt;=0,0,('LED Curve'!$D$19*(BZ251/$Z$6)^3+'LED Curve'!$D$20*(BZ251/$Z$6)^2+'LED Curve'!$D$21*(BZ251/$Z$6)^1+'LED Curve'!$D$22)*$AE$6*$Z$6))</f>
        <v>0</v>
      </c>
      <c r="GF251">
        <f>IF($W$2=0,0,IF(CB251&lt;=0,0,('LED Curve'!$D$19*(CB251/$W$2)^3+'LED Curve'!$D$20*(CB251/$W$2)^2+'LED Curve'!$D$21*(CB251/$W$2)^1+'LED Curve'!$D$22)*$AC$2*$W$2))</f>
        <v>88.742671133490418</v>
      </c>
      <c r="GG251">
        <f>IF($W$3=0,0,IF(CC251&lt;=0,0,('LED Curve'!$D$19*(CC251/$W$3)^3+'LED Curve'!$D$20*(CC251/$W$3)^2+'LED Curve'!$D$21*(CC251/$W$3)^1+'LED Curve'!$D$22)*$AC$3*$W$3))</f>
        <v>0</v>
      </c>
      <c r="GH251">
        <f>IF($W$4=0,0,IF(CD251&lt;=0,0,('LED Curve'!$D$19*(CD251/$W$4)^3+'LED Curve'!$D$20*(CD251/$W$4)^2+'LED Curve'!$D$21*(CD251/$W$4)^1+'LED Curve'!$D$22)*$AC$4*$W$4))</f>
        <v>0</v>
      </c>
      <c r="GI251">
        <f>IF($W$5=0,0,IF(CE251&lt;=0,0,('LED Curve'!$D$19*(CE251/$W$5)^3+'LED Curve'!$D$20*(CE251/$W$5)^2+'LED Curve'!$D$21*(CE251/$W$5)^1+'LED Curve'!$D$22)*$AC$5*$W$5))</f>
        <v>0</v>
      </c>
      <c r="GJ251">
        <f>IF($W$6=0,0,IF(CF251&lt;=0,0,('LED Curve'!$D$19*(CF251/$W$6)^3+'LED Curve'!$D$20*(CF251/$W$6)^2+'LED Curve'!$D$21*(CF251/$W$6)^1+'LED Curve'!$D$22)*$AC$6*$W$6))</f>
        <v>0</v>
      </c>
      <c r="GK251">
        <f>IF($Z$2=0,0,IF(CG251&lt;=0,0,('LED Curve'!$D$19*(CG251/$Z$2)^3+'LED Curve'!$D$20*(CG251/$Z$2)^2+'LED Curve'!$D$21*(CG251/$Z$2)^1+'LED Curve'!$D$22)*$AE$2*$Z$2))</f>
        <v>0</v>
      </c>
      <c r="GL251">
        <f>IF($Z$3=0,0,IF(CH251&lt;=0,0,('LED Curve'!$D$19*(CH251/$Z$3)^3+'LED Curve'!$D$20*(CH251/$Z$3)^2+'LED Curve'!$D$21*(CH251/$Z$3)^1+'LED Curve'!$D$22)*$AE$3*$Z$3))</f>
        <v>0</v>
      </c>
      <c r="GM251">
        <f>IF($Z$4=0,0,IF(CI251&lt;=0,0,('LED Curve'!$D$19*(CI251/$Z$4)^3+'LED Curve'!$D$20*(CI251/$Z$4)^2+'LED Curve'!$D$21*(CI251/$Z$4)^1+'LED Curve'!$D$22)*$AE$4*$Z$4))</f>
        <v>0</v>
      </c>
      <c r="GN251">
        <f>IF($Z$5=0,0,IF(CJ251&lt;=0,0,('LED Curve'!$D$19*(CJ251/$Z$5)^3+'LED Curve'!$D$20*(CJ251/$Z$5)^2+'LED Curve'!$D$21*(CJ251/$Z$5)^1+'LED Curve'!$D$22)*$AE$5*$Z$5))</f>
        <v>0</v>
      </c>
      <c r="GO251">
        <f>IF($Z$6=0,0,IF(CK251&lt;=0,0,('LED Curve'!$D$19*(CK251/$Z$6)^3+'LED Curve'!$D$20*(CK251/$Z$6)^2+'LED Curve'!$D$21*(CK251/$Z$6)^1+'LED Curve'!$D$22)*$AE$6*$Z$6))</f>
        <v>0</v>
      </c>
      <c r="GQ251">
        <f t="shared" si="450"/>
        <v>215.60320036810967</v>
      </c>
      <c r="GR251">
        <f t="shared" si="378"/>
        <v>0</v>
      </c>
      <c r="GS251">
        <f t="shared" si="451"/>
        <v>151.30145462670416</v>
      </c>
      <c r="GT251">
        <f t="shared" si="379"/>
        <v>0</v>
      </c>
      <c r="GU251">
        <f t="shared" si="452"/>
        <v>88.742671133490418</v>
      </c>
      <c r="GV251">
        <f t="shared" si="380"/>
        <v>0</v>
      </c>
    </row>
    <row r="252" spans="1:204" ht="16.899999999999999">
      <c r="A252">
        <v>241</v>
      </c>
      <c r="B252">
        <f t="shared" si="341"/>
        <v>7.8450520833333332E-3</v>
      </c>
      <c r="C252" s="50">
        <f t="shared" si="342"/>
        <v>26.556609136152566</v>
      </c>
      <c r="D252" s="50">
        <f t="shared" si="343"/>
        <v>29.662899040169517</v>
      </c>
      <c r="E252" s="50">
        <f t="shared" si="344"/>
        <v>32.769188944186467</v>
      </c>
      <c r="G252" s="52">
        <f t="shared" si="345"/>
        <v>0.42153347835162802</v>
      </c>
      <c r="H252" s="52">
        <f t="shared" si="346"/>
        <v>0.47083966730427801</v>
      </c>
      <c r="I252" s="52">
        <f t="shared" si="347"/>
        <v>0.520145856256928</v>
      </c>
      <c r="J252" s="52">
        <f>IF(C252&lt;Calculation!D$19,0,G252)</f>
        <v>0.42153347835162802</v>
      </c>
      <c r="K252" s="52">
        <f>IF(D252&lt;Calculation!D$19,0,H252)</f>
        <v>0.47083966730427801</v>
      </c>
      <c r="L252" s="52">
        <f>IF(E252&lt;Calculation!D$19,0,I252)</f>
        <v>0.520145856256928</v>
      </c>
      <c r="M252" s="52">
        <f>IF(IF(C252&lt;Calculation!D$19,0,C252*(R$3/(R$2+R$3)))&gt;0,$H$2*SIN(2*PI()*$E$2*B252)+$H$5,0)</f>
        <v>0.43793797284300068</v>
      </c>
      <c r="N252" s="52">
        <f>IF(IF(D252&lt;Calculation!D$19,0,D252*(R$3/(R$2+R$3)))&gt;0,$J$2*SIN(2*PI()*$E$2*B252)+$J$5,0)</f>
        <v>0.2931162550685405</v>
      </c>
      <c r="O252" s="52">
        <f>IF(IF(E252&lt;Calculation!D$19,0,E252*(R$3/(R$2+R$3)))&gt;0,$L$2*SIN(2*PI()*$E$2*B252)+$L$5,0)</f>
        <v>0.15484196294197705</v>
      </c>
      <c r="Q252" s="55">
        <f>(M252/Design!C$43)*10^3</f>
        <v>48.659774760333413</v>
      </c>
      <c r="R252" s="55">
        <f>(N252/Design!C$43)*10^3</f>
        <v>32.568472785393389</v>
      </c>
      <c r="S252" s="55">
        <f>(O252/Design!C$43)*10^3</f>
        <v>17.204662549108559</v>
      </c>
      <c r="U252" s="55">
        <f>(($H$2*SIN(2*PI()*$E$2*B252)+$H$5)/Design!C$43)*10^3</f>
        <v>48.659774760333413</v>
      </c>
      <c r="V252" s="55">
        <f>(($J$2*SIN(2*PI()*$E$2*B252)+$J$5)/Design!C$43)*10^3</f>
        <v>32.568472785393389</v>
      </c>
      <c r="W252" s="55">
        <f>(($L$2*SIN(2*PI()*$E$2*B252)+$L$5)/Design!C$43)*10^3</f>
        <v>17.204662549108559</v>
      </c>
      <c r="Y252" s="99">
        <f>IF(C252&lt;('LED Curve'!$D$14*(U252/$W$2)^3+'LED Curve'!$D$15*(U252/$W$2)^2+'LED Curve'!$D$16*(U252/$W$2)^1+'LED Curve'!$D$17)*$AC$2+((R$5-1)*Design!C$18),0,         ('LED Curve'!$D$14*(U252/$W$2)^3+'LED Curve'!$D$15*(U252/$W$2)^2+'LED Curve'!$D$16*(U252/$W$2)^1+'LED Curve'!$D$17)*$AC$2)</f>
        <v>22.945459524306141</v>
      </c>
      <c r="Z252" s="99">
        <f>IF(Y252=0,0,IF(C252&lt;Y252+('LED Curve'!$D$14*(U252/$W$3)^3+'LED Curve'!$D$15*(U252/$W$3)^2+'LED Curve'!$D$16*(U252/$W$3)^1+'LED Curve'!$D$17)*$AC$3+((R$5-2)*Design!C$18),0,         ('LED Curve'!$D$14*(U252/$W$3)^3+'LED Curve'!$D$15*(U252/$W$3)^2+'LED Curve'!$D$16*(U252/$W$3)^1+'LED Curve'!$D$17)*$AC$3))</f>
        <v>0</v>
      </c>
      <c r="AA252" s="99">
        <f>IF(Z252=0,0,IF(C252&lt;(SUM(Y252:Z252)+('LED Curve'!$D$14*(U252/$W$4)^3+'LED Curve'!$D$15*(U252/$W$4)^2+'LED Curve'!$D$16*(U252/$W$4)^1+'LED Curve'!$D$17)*$AC$4+((R$5-3)*Design!C$18)),0,         ('LED Curve'!$D$14*(U252/$W$4)^3+'LED Curve'!$D$15*(U252/$W$4)^2+'LED Curve'!$D$16*(U252/$W$4)^1+'LED Curve'!$D$17)*$AC$4))</f>
        <v>0</v>
      </c>
      <c r="AB252" s="99">
        <f>IF(AA252=0,0,IF(C252&lt;(SUM(Y252:AA252)+('LED Curve'!$D$14*(U252/$W$5)^3+'LED Curve'!$D$15*(U252/$W$5)^2+'LED Curve'!$D$16*(U252/$W$5)^1+'LED Curve'!$D$17)*$AC$5+((R$5-4)*Design!C$18)),0,         ('LED Curve'!$D$14*(U252/$W$5)^3+'LED Curve'!$D$15*(U252/$W$5)^2+'LED Curve'!$D$16*(U252/$W$5)^1+'LED Curve'!$D$17)*$AC$5))</f>
        <v>0</v>
      </c>
      <c r="AC252" s="99">
        <f>IF(AB252=0,0,IF(C252&lt;(SUM(Y252:AB252)+ ('LED Curve'!$D$14*(U252/$W$6)^3+'LED Curve'!$D$15*(U252/$W$6)^2+'LED Curve'!$D$16*(U252/$W$6)^1+'LED Curve'!$D$17)*$AC$6+((R$5-5)*Design!C$18)),0,         ('LED Curve'!$D$14*(U252/$W$6)^3+'LED Curve'!$D$15*(U252/$W$6)^2+'LED Curve'!$D$16*(U252/$W$6)^1+'LED Curve'!$D$17)*$AC$6))</f>
        <v>0</v>
      </c>
      <c r="AD252" s="99">
        <f>IF(AC252=0,0,IF(C252&lt;(SUM(Y252:AC252)+('LED Curve'!$D$14*(U252/$Z$2)^3+'LED Curve'!$D$15*(U252/$Z$2)^2+'LED Curve'!$D$16*(U252/$Z$2)^1+'LED Curve'!$D$17)*$AE$2+((R$5-6)*Design!C$18)),0,         ('LED Curve'!$D$14*(U252/$Z$2)^3+'LED Curve'!$D$15*(U252/$Z$2)^2+'LED Curve'!$D$16*(U252/$Z$2)^1+'LED Curve'!$D$17)*$AE$2))</f>
        <v>0</v>
      </c>
      <c r="AE252" s="99">
        <f>IF(AD252=0,0,IF(C252&lt;(SUM(Y252:AD252)+('LED Curve'!$D$14*(U252/$Z$3)^3+'LED Curve'!$D$15*(U252/$Z$3)^2+'LED Curve'!$D$16*(U252/$Z$3)^1+'LED Curve'!$D$17)*$AE$3+((R$5-7)*Design!C$18)),0,         ('LED Curve'!$D$14*(U252/$Z$3)^3+'LED Curve'!$D$15*(U252/$Z$3)^2+'LED Curve'!$D$16*(U252/$Z$3)^1+'LED Curve'!$D$17)*$AE$3))</f>
        <v>0</v>
      </c>
      <c r="AF252" s="99">
        <f>IF(AE252=0,0,IF(C252&lt;(SUM(Y252:AE252)+('LED Curve'!$D$14*(U252/$Z$4)^3+'LED Curve'!$D$15*(U252/$Z$4)^2+'LED Curve'!$D$16*(U252/$Z$4)^1+'LED Curve'!$D$17)*$AE$4+((R$5-8)*Design!C$18)),0,         ('LED Curve'!$D$14*(U252/$Z$4)^3+'LED Curve'!$D$15*(U252/$Z$4)^2+'LED Curve'!$D$16*(U252/$Z$4)^1+'LED Curve'!$D$17)*$AE$4))</f>
        <v>0</v>
      </c>
      <c r="AG252" s="99">
        <f>IF(AF252=0,0,IF(C252&lt;(SUM(Y252:AF252)+('LED Curve'!$D$14*(U252/$Z$5)^3+'LED Curve'!$D$15*(U252/$Z$5)^2+'LED Curve'!$D$16*(U252/$Z$5)^1+'LED Curve'!$D$17)*$AE$5+((R$5-9)*Design!C$18)),0,         ('LED Curve'!$D$14*(U252/$Z$5)^3+'LED Curve'!$D$15*(U252/$Z$5)^2+'LED Curve'!$D$16*(U252/$Z$5)^1+'LED Curve'!$D$17)*$AE$5))</f>
        <v>0</v>
      </c>
      <c r="AH252" s="99">
        <f>IF(AG252=0,0,IF(C252&lt;(SUM(Y252:AG252)+('LED Curve'!$D$14*(U252/$Z$6)^3+'LED Curve'!$D$15*(U252/$Z$6)^2+'LED Curve'!$D$16*(U252/$Z$6)^1+'LED Curve'!$D$17)*$AE$6+((R$5-10)*Design!C$18)),0,         ('LED Curve'!$D$14*(U252/$Z$6)^3+'LED Curve'!$D$15*(U252/$Z$6)^2+'LED Curve'!$D$16*(U252/$Z$6)^1+'LED Curve'!$D$17)*$AE$6))</f>
        <v>0</v>
      </c>
      <c r="AI252">
        <f t="shared" si="381"/>
        <v>22.945459524306141</v>
      </c>
      <c r="AJ252" s="57">
        <f>IF(D252&lt;('LED Curve'!$D$14*(V252/$W$2)^3+'LED Curve'!$D$15*(V252/$W$2)^2+'LED Curve'!$D$16*(V252/$W$2)^1+'LED Curve'!$D$17)*$AC$2+((R$5-1)*Design!C$18),0,         ('LED Curve'!$D$14*(V252/$W$2)^3+'LED Curve'!$D$15*(V252/$W$2)^2+'LED Curve'!$D$16*(V252/$W$2)^1+'LED Curve'!$D$17)*$AC$2)</f>
        <v>22.544311504950635</v>
      </c>
      <c r="AK252" s="57">
        <f>IF(AJ252=0,0,IF(D252&lt;AJ252+('LED Curve'!$D$14*(V252/$W$3)^3+'LED Curve'!$D$15*(V252/$W$3)^2+'LED Curve'!$D$16*(V252/$W$3)^1+'LED Curve'!$D$17)*$AC$3+((R$5-1)*Design!C$18),0,         ('LED Curve'!$D$14*(V252/$W$3)^3+'LED Curve'!$D$15*(V252/$W$3)^2+'LED Curve'!$D$16*(V252/$W$3)^1+'LED Curve'!$D$17)*$AC$3))</f>
        <v>0</v>
      </c>
      <c r="AL252" s="57">
        <f>IF(AK252=0,0,IF(D252&lt;(SUM(AJ252:AK252)+('LED Curve'!$D$14*(V252/$W$4)^3+'LED Curve'!$D$15*(V252/$W$4)^2+'LED Curve'!$D$16*(V252/$W$4)^1+'LED Curve'!$D$17)*$AC$4+((R$5-1)*Design!C$18)),0,         ('LED Curve'!$D$14*(V252/$W$4)^3+'LED Curve'!$D$15*(V252/$W$4)^2+'LED Curve'!$D$16*(V252/$W$4)^1+'LED Curve'!$D$17)*$AC$4))</f>
        <v>0</v>
      </c>
      <c r="AM252" s="57">
        <f>IF(AL252=0,0,IF(D252&lt;(SUM(AJ252:AL252)+('LED Curve'!$D$14*(V252/$W$5)^3+'LED Curve'!$D$15*(V252/$W$5)^2+'LED Curve'!$D$16*(V252/$W$5)^1+'LED Curve'!$D$17)*$AC$5+((R$5-1)*Design!C$18)),0,         ('LED Curve'!$D$14*(V252/$W$5)^3+'LED Curve'!$D$15*(V252/$W$5)^2+'LED Curve'!$D$16*(V252/$W$5)^1+'LED Curve'!$D$17)*$AC$5))</f>
        <v>0</v>
      </c>
      <c r="AN252" s="57">
        <f>IF(AM252=0,0,IF(D252&lt;(SUM(AJ252:AM252)+ ('LED Curve'!$D$14*(V252/$W$6)^3+'LED Curve'!$D$15*(V252/$W$6)^2+'LED Curve'!$D$16*(V252/$W$6)^1+'LED Curve'!$D$17)*$AC$6+((R$5-1)*Design!C$18)),0,         ('LED Curve'!$D$14*(V252/$W$6)^3+'LED Curve'!$D$15*(V252/$W$6)^2+'LED Curve'!$D$16*(V252/$W$6)^1+'LED Curve'!$D$17)*$AC$6))</f>
        <v>0</v>
      </c>
      <c r="AO252" s="57">
        <f>IF(AN252=0,0,IF(D252&lt;(SUM(AJ252:AN252)+('LED Curve'!$D$14*(V252/$Z$2)^3+'LED Curve'!$D$15*(V252/$Z$2)^2+'LED Curve'!$D$16*(V252/$Z$2)^1+'LED Curve'!$D$17)*$AE$2+((R$5-1)*Design!C$18)),0,         ('LED Curve'!$D$14*(V252/$Z$2)^3+'LED Curve'!$D$15*(V252/$Z$2)^2+'LED Curve'!$D$16*(V252/$Z$2)^1+'LED Curve'!$D$17)*$AE$2))</f>
        <v>0</v>
      </c>
      <c r="AP252" s="57">
        <f>IF(AO252=0,0,IF(D252&lt;(SUM(AJ252:AO252)+('LED Curve'!$D$14*(V252/$Z$3)^3+'LED Curve'!$D$15*(V252/$Z$3)^2+'LED Curve'!$D$16*(V252/$Z$3)^1+'LED Curve'!$D$17)*$AE$3+((R$5-1)*Design!C$18)),0,         ('LED Curve'!$D$14*(V252/$Z$3)^3+'LED Curve'!$D$15*(V252/$Z$3)^2+'LED Curve'!$D$16*(V252/$Z$3)^1+'LED Curve'!$D$17)*$AE$3))</f>
        <v>0</v>
      </c>
      <c r="AQ252" s="57">
        <f>IF(AP252=0,0,IF(D252&lt;(SUM(AJ252:AP252)+('LED Curve'!$D$14*(V252/$Z$4)^3+'LED Curve'!$D$15*(V252/$Z$4)^2+'LED Curve'!$D$16*(V252/$Z$4)^1+'LED Curve'!$D$17)*$AE$4+((R$5-1)*Design!C$18)),0,         ('LED Curve'!$D$14*(V252/$Z$4)^3+'LED Curve'!$D$15*(V252/$Z$4)^2+'LED Curve'!$D$16*(V252/$Z$4)^1+'LED Curve'!$D$17)*$AE$4))</f>
        <v>0</v>
      </c>
      <c r="AR252" s="57">
        <f>IF(AQ252=0,0,IF(D252&lt;(SUM(AJ252:AQ252)+('LED Curve'!$D$14*(V252/$Z$5)^3+'LED Curve'!$D$15*(V252/$Z$5)^2+'LED Curve'!$D$16*(V252/$Z$5)^1+'LED Curve'!$D$17)*$AE$5+((R$5-1)*Design!C$18)),0,         ('LED Curve'!$D$14*(V252/$Z$5)^3+'LED Curve'!$D$15*(V252/$Z$5)^2+'LED Curve'!$D$16*(V252/$Z$5)^1+'LED Curve'!$D$17)*$AE$5))</f>
        <v>0</v>
      </c>
      <c r="AS252" s="57">
        <f>IF(AR252=0,0,IF(D252&lt;(SUM(AJ252:AR252)+('LED Curve'!$D$14*(V252/$Z$6)^3+'LED Curve'!$D$15*(V252/$Z$6)^2+'LED Curve'!$D$16*(V252/$Z$6)^1+'LED Curve'!$D$17)*$AE$6+((R$5-1)*Design!C$18)),0,         ('LED Curve'!$D$14*(V252/$Z$6)^3+'LED Curve'!$D$15*(V252/$Z$6)^2+'LED Curve'!$D$16*(V252/$Z$6)^1+'LED Curve'!$D$17)*$AE$6))</f>
        <v>0</v>
      </c>
      <c r="AU252" s="59">
        <f>IF(E252&lt;('LED Curve'!$D$14*(W252/$W$2)^3+'LED Curve'!$D$15*(W252/$W$2)^2+'LED Curve'!$D$16*(W252/$W$2)^1+'LED Curve'!$D$17)*$AC$2+((R$5-1)*Design!C$18),0,         ('LED Curve'!$D$14*(W252/$W$2)^3+'LED Curve'!$D$15*(W252/$W$2)^2+'LED Curve'!$D$16*(W252/$W$2)^1+'LED Curve'!$D$17)*$AC$2)</f>
        <v>22.178651703761737</v>
      </c>
      <c r="AV252" s="59">
        <f>IF(AU252=0,0,IF(E252&lt;AU252+('LED Curve'!$D$14*(W252/$W$3)^3+'LED Curve'!$D$15*(W252/$W$3)^2+'LED Curve'!$D$16*(W252/$W$3)^1+'LED Curve'!$D$17)*$AC$3+((R$5-2)*Design!C$18),0,         ('LED Curve'!$D$14*(W252/$W$3)^3+'LED Curve'!$D$15*(W252/$W$3)^2+'LED Curve'!$D$16*(W252/$W$3)^1+'LED Curve'!$D$17)*$AC$3))</f>
        <v>0</v>
      </c>
      <c r="AW252" s="59">
        <f>IF(AV252=0,0,IF(E252&lt;(SUM(AU252:AV252)+('LED Curve'!$D$14*(W252/$W$4)^3+'LED Curve'!$D$15*(W252/$W$4)^2+'LED Curve'!$D$16*(W252/$W$4)^1+'LED Curve'!$D$17)*$AC$4+((R$5-3)*Design!C$18)),0,         ('LED Curve'!$D$14*(W252/$W$4)^3+'LED Curve'!$D$15*(W252/$W$4)^2+'LED Curve'!$D$16*(W252/$W$4)^1+'LED Curve'!$D$17)*$AC$4))</f>
        <v>0</v>
      </c>
      <c r="AX252" s="59">
        <f>IF(AW252=0,0,IF(E252&lt;(SUM(AU252:AW252)+('LED Curve'!$D$14*(W252/$W$5)^3+'LED Curve'!$D$15*(W252/$W$5)^2+'LED Curve'!$D$16*(W252/$W$5)^1+'LED Curve'!$D$17)*$AC$5+((R$5-4)*Design!C$18)),0,         ('LED Curve'!$D$14*(W252/$W$5)^3+'LED Curve'!$D$15*(W252/$W$5)^2+'LED Curve'!$D$16*(W252/$W$5)^1+'LED Curve'!$D$17)*$AC$5))</f>
        <v>0</v>
      </c>
      <c r="AY252" s="59">
        <f>IF(AX252=0,0,IF(E252&lt;(SUM(AU252:AX252)+ ('LED Curve'!$D$14*(W252/$W$6)^3+'LED Curve'!$D$15*(W252/$W$6)^2+'LED Curve'!$D$16*(W252/$W$6)^1+'LED Curve'!$D$17)*$AC$6+((R$5-5)*Design!C$18)),0,         ('LED Curve'!$D$14*(W252/$W$6)^3+'LED Curve'!$D$15*(W252/$W$6)^2+'LED Curve'!$D$16*(W252/$W$6)^1+'LED Curve'!$D$17)*$AC$6))</f>
        <v>0</v>
      </c>
      <c r="AZ252" s="59">
        <f>IF(AY252=0,0,IF(E252&lt;(SUM(AU252:AY252)+('LED Curve'!$D$14*(W252/$Z$2)^3+'LED Curve'!$D$15*(W252/$Z$2)^2+'LED Curve'!$D$16*(W252/$Z$2)^1+'LED Curve'!$D$17)*$AE$2+((R$5-6)*Design!C$18)),0,         ('LED Curve'!$D$14*(W252/$Z$2)^3+'LED Curve'!$D$15*(W252/$Z$2)^2+'LED Curve'!$D$16*(W252/$Z$2)^1+'LED Curve'!$D$17)*$AE$2))</f>
        <v>0</v>
      </c>
      <c r="BA252" s="59">
        <f>IF(AZ252=0,0,IF(E252&lt;(SUM(AU252:AZ252)+('LED Curve'!$D$14*(W252/$Z$3)^3+'LED Curve'!$D$15*(W252/$Z$3)^2+'LED Curve'!$D$16*(W252/$Z$3)^1+'LED Curve'!$D$17)*$AE$3+((R$5-7)*Design!C$18)),0,         ('LED Curve'!$D$14*(W252/$Z$3)^3+'LED Curve'!$D$15*(W252/$Z$3)^2+'LED Curve'!$D$16*(W252/$Z$3)^1+'LED Curve'!$D$17)*$AE$3))</f>
        <v>0</v>
      </c>
      <c r="BB252" s="59">
        <f>IF(BA252=0,0,IF(E252&lt;(SUM(AU252:BA252)+('LED Curve'!$D$14*(W252/$Z$4)^3+'LED Curve'!$D$15*(W252/$Z$4)^2+'LED Curve'!$D$16*(W252/$Z$4)^1+'LED Curve'!$D$17)*$AE$4+((R$5-8)*Design!C$18)),0,         ('LED Curve'!$D$14*(W252/$Z$4)^3+'LED Curve'!$D$15*(W252/$Z$4)^2+'LED Curve'!$D$16*(W252/$Z$4)^1+'LED Curve'!$D$17)*$AE$4))</f>
        <v>0</v>
      </c>
      <c r="BC252" s="59">
        <f>IF(BB252=0,0,IF(E252&lt;(SUM(AU252:BB252)+('LED Curve'!$D$14*(W252/$Z$5)^3+'LED Curve'!$D$15*(W252/$Z$5)^2+'LED Curve'!$D$16*(W252/$Z$5)^1+'LED Curve'!$D$17)*$AE$5+((R$5-9)*Design!C$18)),0,         ('LED Curve'!$D$14*(W252/$Z$5)^3+'LED Curve'!$D$15*(W252/$Z$5)^2+'LED Curve'!$D$16*(W252/$Z$5)^1+'LED Curve'!$D$17)*$AE$5))</f>
        <v>0</v>
      </c>
      <c r="BD252" s="59">
        <f>IF(BC252=0,0,IF(E252&lt;(SUM(AU252:BC252)+('LED Curve'!$D$14*(W252/$Z$6)^3+'LED Curve'!$D$15*(W252/$Z$6)^2+'LED Curve'!$D$16*(W252/$Z$6)^1+'LED Curve'!$D$17)*$AE$6+((R$5-10)*Design!C$18)),0,         ('LED Curve'!$D$14*(W252/$Z$6)^3+'LED Curve'!$D$15*(W252/$Z$6)^2+'LED Curve'!$D$16*(W252/$Z$6)^1+'LED Curve'!$D$17)*$AE$6))</f>
        <v>0</v>
      </c>
      <c r="BE252">
        <f t="shared" si="382"/>
        <v>22.178651703761737</v>
      </c>
      <c r="BF252" s="64">
        <f t="shared" si="348"/>
        <v>48.659774760333413</v>
      </c>
      <c r="BG252" s="64">
        <f t="shared" si="349"/>
        <v>0</v>
      </c>
      <c r="BH252" s="64">
        <f t="shared" si="350"/>
        <v>0</v>
      </c>
      <c r="BI252" s="64">
        <f t="shared" si="351"/>
        <v>0</v>
      </c>
      <c r="BJ252" s="64">
        <f t="shared" si="352"/>
        <v>0</v>
      </c>
      <c r="BK252" s="64">
        <f t="shared" si="353"/>
        <v>0</v>
      </c>
      <c r="BL252" s="64">
        <f t="shared" si="354"/>
        <v>0</v>
      </c>
      <c r="BM252" s="64">
        <f t="shared" si="355"/>
        <v>0</v>
      </c>
      <c r="BN252" s="64">
        <f t="shared" si="356"/>
        <v>0</v>
      </c>
      <c r="BO252" s="64">
        <f t="shared" si="357"/>
        <v>0</v>
      </c>
      <c r="BQ252" s="67">
        <f t="shared" si="358"/>
        <v>32.568472785393389</v>
      </c>
      <c r="BR252" s="67">
        <f t="shared" si="359"/>
        <v>0</v>
      </c>
      <c r="BS252" s="67">
        <f t="shared" si="360"/>
        <v>0</v>
      </c>
      <c r="BT252" s="67">
        <f t="shared" si="361"/>
        <v>0</v>
      </c>
      <c r="BU252" s="67">
        <f t="shared" si="362"/>
        <v>0</v>
      </c>
      <c r="BV252" s="67">
        <f t="shared" si="363"/>
        <v>0</v>
      </c>
      <c r="BW252" s="67">
        <f t="shared" si="364"/>
        <v>0</v>
      </c>
      <c r="BX252" s="67">
        <f t="shared" si="365"/>
        <v>0</v>
      </c>
      <c r="BY252" s="67">
        <f t="shared" si="366"/>
        <v>0</v>
      </c>
      <c r="BZ252" s="67">
        <f t="shared" si="367"/>
        <v>0</v>
      </c>
      <c r="CB252" s="70">
        <f t="shared" si="368"/>
        <v>17.204662549108559</v>
      </c>
      <c r="CC252" s="70">
        <f t="shared" si="369"/>
        <v>0</v>
      </c>
      <c r="CD252" s="70">
        <f t="shared" si="370"/>
        <v>0</v>
      </c>
      <c r="CE252" s="70">
        <f t="shared" si="371"/>
        <v>0</v>
      </c>
      <c r="CF252" s="70">
        <f t="shared" si="372"/>
        <v>0</v>
      </c>
      <c r="CG252" s="70">
        <f t="shared" si="373"/>
        <v>0</v>
      </c>
      <c r="CH252" s="70">
        <f t="shared" si="374"/>
        <v>0</v>
      </c>
      <c r="CI252" s="70">
        <f t="shared" si="375"/>
        <v>0</v>
      </c>
      <c r="CJ252" s="70">
        <f t="shared" si="376"/>
        <v>0</v>
      </c>
      <c r="CK252" s="70">
        <f t="shared" si="377"/>
        <v>0</v>
      </c>
      <c r="CL252">
        <f t="shared" si="383"/>
        <v>17.204662549108559</v>
      </c>
      <c r="CM252" s="64">
        <f t="shared" si="384"/>
        <v>48.659774760333413</v>
      </c>
      <c r="CN252" s="64">
        <f t="shared" si="385"/>
        <v>0</v>
      </c>
      <c r="CO252" s="64">
        <f t="shared" si="386"/>
        <v>0</v>
      </c>
      <c r="CP252" s="64">
        <f t="shared" si="387"/>
        <v>0</v>
      </c>
      <c r="CQ252" s="64">
        <f t="shared" si="388"/>
        <v>0</v>
      </c>
      <c r="CR252" s="64">
        <f t="shared" si="389"/>
        <v>0</v>
      </c>
      <c r="CS252" s="64">
        <f t="shared" si="390"/>
        <v>0</v>
      </c>
      <c r="CT252" s="64">
        <f t="shared" si="391"/>
        <v>0</v>
      </c>
      <c r="CU252" s="64">
        <f t="shared" si="392"/>
        <v>0</v>
      </c>
      <c r="CV252" s="64">
        <f t="shared" si="393"/>
        <v>0</v>
      </c>
      <c r="CX252" s="103">
        <f t="shared" si="394"/>
        <v>32.568472785393389</v>
      </c>
      <c r="CY252" s="103">
        <f t="shared" si="395"/>
        <v>0</v>
      </c>
      <c r="CZ252" s="103">
        <f t="shared" si="396"/>
        <v>0</v>
      </c>
      <c r="DA252" s="103">
        <f t="shared" si="397"/>
        <v>0</v>
      </c>
      <c r="DB252" s="103">
        <f t="shared" si="398"/>
        <v>0</v>
      </c>
      <c r="DC252" s="103">
        <f t="shared" si="399"/>
        <v>0</v>
      </c>
      <c r="DD252" s="103">
        <f t="shared" si="400"/>
        <v>0</v>
      </c>
      <c r="DE252" s="103">
        <f t="shared" si="401"/>
        <v>0</v>
      </c>
      <c r="DF252" s="103">
        <f t="shared" si="402"/>
        <v>0</v>
      </c>
      <c r="DG252" s="103">
        <f t="shared" si="403"/>
        <v>0</v>
      </c>
      <c r="DI252" s="70">
        <f t="shared" si="404"/>
        <v>17.204662549108559</v>
      </c>
      <c r="DJ252" s="70">
        <f t="shared" si="405"/>
        <v>0</v>
      </c>
      <c r="DK252" s="70">
        <f t="shared" si="406"/>
        <v>0</v>
      </c>
      <c r="DL252" s="70">
        <f t="shared" si="407"/>
        <v>0</v>
      </c>
      <c r="DM252" s="70">
        <f t="shared" si="408"/>
        <v>0</v>
      </c>
      <c r="DN252" s="70">
        <f t="shared" si="409"/>
        <v>0</v>
      </c>
      <c r="DO252" s="70">
        <f t="shared" si="410"/>
        <v>0</v>
      </c>
      <c r="DP252" s="70">
        <f t="shared" si="411"/>
        <v>0</v>
      </c>
      <c r="DQ252" s="70">
        <f t="shared" si="412"/>
        <v>0</v>
      </c>
      <c r="DR252" s="70">
        <f t="shared" si="413"/>
        <v>0</v>
      </c>
      <c r="DT252">
        <f t="shared" si="414"/>
        <v>1.2922386189633965</v>
      </c>
      <c r="DU252">
        <f t="shared" si="415"/>
        <v>0.96607532012563269</v>
      </c>
      <c r="DV252">
        <f t="shared" si="416"/>
        <v>0.5637828377927071</v>
      </c>
      <c r="DX252">
        <f t="shared" si="417"/>
        <v>1.9613283941182864</v>
      </c>
      <c r="DY252">
        <f t="shared" si="418"/>
        <v>1.9598201781224138</v>
      </c>
      <c r="DZ252">
        <f t="shared" si="419"/>
        <v>1.9621369007468759</v>
      </c>
      <c r="EB252">
        <f t="shared" si="420"/>
        <v>1.1165208922250838</v>
      </c>
      <c r="EC252">
        <f t="shared" si="421"/>
        <v>0</v>
      </c>
      <c r="ED252">
        <f t="shared" si="422"/>
        <v>0</v>
      </c>
      <c r="EE252">
        <f t="shared" si="423"/>
        <v>0</v>
      </c>
      <c r="EF252">
        <f t="shared" si="424"/>
        <v>0</v>
      </c>
      <c r="EG252">
        <f t="shared" si="425"/>
        <v>0</v>
      </c>
      <c r="EH252">
        <f t="shared" si="426"/>
        <v>0</v>
      </c>
      <c r="EI252">
        <f t="shared" si="427"/>
        <v>0</v>
      </c>
      <c r="EJ252">
        <f t="shared" si="428"/>
        <v>0</v>
      </c>
      <c r="EK252">
        <f t="shared" si="429"/>
        <v>0</v>
      </c>
      <c r="EM252">
        <f t="shared" si="430"/>
        <v>0.73423379571441583</v>
      </c>
      <c r="EN252">
        <f t="shared" si="431"/>
        <v>0</v>
      </c>
      <c r="EO252">
        <f t="shared" si="432"/>
        <v>0</v>
      </c>
      <c r="EP252">
        <f t="shared" si="433"/>
        <v>0</v>
      </c>
      <c r="EQ252">
        <f t="shared" si="434"/>
        <v>0</v>
      </c>
      <c r="ER252">
        <f t="shared" si="435"/>
        <v>0</v>
      </c>
      <c r="ES252">
        <f t="shared" si="436"/>
        <v>0</v>
      </c>
      <c r="ET252">
        <f t="shared" si="437"/>
        <v>0</v>
      </c>
      <c r="EU252">
        <f t="shared" si="438"/>
        <v>0</v>
      </c>
      <c r="EV252">
        <f t="shared" si="439"/>
        <v>0</v>
      </c>
      <c r="EX252">
        <f t="shared" si="440"/>
        <v>0.38157621835743233</v>
      </c>
      <c r="EY252">
        <f t="shared" si="441"/>
        <v>0</v>
      </c>
      <c r="EZ252">
        <f t="shared" si="442"/>
        <v>0</v>
      </c>
      <c r="FA252">
        <f t="shared" si="443"/>
        <v>0</v>
      </c>
      <c r="FB252">
        <f t="shared" si="444"/>
        <v>0</v>
      </c>
      <c r="FC252">
        <f t="shared" si="445"/>
        <v>0</v>
      </c>
      <c r="FD252">
        <f t="shared" si="446"/>
        <v>0</v>
      </c>
      <c r="FE252">
        <f t="shared" si="447"/>
        <v>0</v>
      </c>
      <c r="FF252">
        <f t="shared" si="448"/>
        <v>0</v>
      </c>
      <c r="FG252">
        <f t="shared" si="449"/>
        <v>0</v>
      </c>
      <c r="FJ252">
        <f>IF($W$2=0,0,IF(BF252&lt;=0,0,('LED Curve'!$D$19*(BF252/$W$2)^3+'LED Curve'!$D$20*(BF252/$W$2)^2+'LED Curve'!$D$21*(BF252/$W$2)^1+'LED Curve'!$D$22)*$AC$2*$W$2))</f>
        <v>202.45077186001058</v>
      </c>
      <c r="FK252">
        <f>IF($W$3=0,0,IF(BG252&lt;=0,0,('LED Curve'!$D$19*(BG252/$W$3)^3+'LED Curve'!$D$20*(BG252/$W$3)^2+'LED Curve'!$D$21*(BG252/$W$3)^1+'LED Curve'!$D$22)*$AC$3*$W$3))</f>
        <v>0</v>
      </c>
      <c r="FL252">
        <f>IF($W$4=0,0,IF(BH252&lt;=0,0,('LED Curve'!$D$19*(BH252/$W$4)^3+'LED Curve'!$D$20*(BH252/$W$4)^2+'LED Curve'!$D$21*(BH252/$W$4)^1+'LED Curve'!$D$22)*$AC$4*$W$4))</f>
        <v>0</v>
      </c>
      <c r="FM252">
        <f>IF($W$5=0,0,IF(BI252&lt;=0,0,('LED Curve'!$D$19*(BI252/$W$5)^3+'LED Curve'!$D$20*(BI252/$W$5)^2+'LED Curve'!$D$21*(BI252/$W$5)^1+'LED Curve'!$D$22)*$AC$5*$W$5))</f>
        <v>0</v>
      </c>
      <c r="FN252">
        <f>IF($W$6=0,0,IF(BJ252&lt;=0,0,('LED Curve'!$D$19*(BJ252/$W$6)^3+'LED Curve'!$D$20*(BJ252/$W$6)^2+'LED Curve'!$D$21*(BJ252/$W$6)^1+'LED Curve'!$D$22)*$AC$6*$W$6))</f>
        <v>0</v>
      </c>
      <c r="FO252">
        <f>IF($Z$2=0,0,IF(BK252&lt;=0,0,('LED Curve'!$D$19*(BK252/$Z$2)^3+'LED Curve'!$D$20*(BK252/$Z$2)^2+'LED Curve'!$D$21*(BK252/$Z$2)^1+'LED Curve'!$D$22)*$AE$2*$Z$2))</f>
        <v>0</v>
      </c>
      <c r="FP252">
        <f>IF($Z$3=0,0,IF(BL252&lt;=0,0,('LED Curve'!$D$19*(BL252/$Z$3)^3+'LED Curve'!$D$20*(BL252/$Z$3)^2+'LED Curve'!$D$21*(BL252/$Z$3)^1+'LED Curve'!$D$22)*$AE$3*$Z$3))</f>
        <v>0</v>
      </c>
      <c r="FQ252">
        <f>IF($Z$4=0,0,IF(BM252&lt;=0,0,('LED Curve'!$D$19*(BM252/$Z$4)^3+'LED Curve'!$D$20*(BM252/$Z$4)^2+'LED Curve'!$D$21*(BM252/$Z$4)^1+'LED Curve'!$D$22)*$AE$4*$Z$4))</f>
        <v>0</v>
      </c>
      <c r="FR252">
        <f>IF($Z$5=0,0,IF(BN252&lt;=0,0,('LED Curve'!$D$19*(BN252/$Z$5)^3+'LED Curve'!$D$20*(BN252/$Z$5)^2+'LED Curve'!$D$21*(BN252/$Z$5)^1+'LED Curve'!$D$22)*$AE$5*$Z$5))</f>
        <v>0</v>
      </c>
      <c r="FS252">
        <f>IF($Z$6=0,0,IF(BO252&lt;=0,0,('LED Curve'!$D$19*(BO252/$Z$6)^3+'LED Curve'!$D$20*(BO252/$Z$6)^2+'LED Curve'!$D$21*(BO252/$Z$6)^1+'LED Curve'!$D$22)*$AE$6*$Z$6))</f>
        <v>0</v>
      </c>
      <c r="FU252">
        <f>IF($W$2=0,0,IF(BQ252&lt;=0,0,('LED Curve'!$D$19*(BQ252/$W$2)^3+'LED Curve'!$D$20*(BQ252/$W$2)^2+'LED Curve'!$D$21*(BQ252/$W$2)^1+'LED Curve'!$D$22)*$AC$2*$W$2))</f>
        <v>136.36613461814193</v>
      </c>
      <c r="FV252">
        <f>IF($W$3=0,0,IF(BR252&lt;=0,0,('LED Curve'!$D$19*(BR252/$W$3)^3+'LED Curve'!$D$20*(BR252/$W$3)^2+'LED Curve'!$D$21*(BR252/$W$3)^1+'LED Curve'!$D$22)*$AC$3*$W$3))</f>
        <v>0</v>
      </c>
      <c r="FW252">
        <f>IF($W$4=0,0,IF(BS252&lt;=0,0,('LED Curve'!$D$19*(BS252/$W$4)^3+'LED Curve'!$D$20*(BS252/$W$4)^2+'LED Curve'!$D$21*(BS252/$W$4)^1+'LED Curve'!$D$22)*$AC$4*$W$4))</f>
        <v>0</v>
      </c>
      <c r="FX252">
        <f>IF($W$5=0,0,IF(BT252&lt;=0,0,('LED Curve'!$D$19*(BT252/$W$5)^3+'LED Curve'!$D$20*(BT252/$W$5)^2+'LED Curve'!$D$21*(BT252/$W$5)^1+'LED Curve'!$D$22)*$AC$5*$W$5))</f>
        <v>0</v>
      </c>
      <c r="FY252">
        <f>IF($W$6=0,0,IF(BU252&lt;=0,0,('LED Curve'!$D$19*(BU252/$W$6)^3+'LED Curve'!$D$20*(BU252/$W$6)^2+'LED Curve'!$D$21*(BU252/$W$6)^1+'LED Curve'!$D$22)*$AC$6*$W$6))</f>
        <v>0</v>
      </c>
      <c r="FZ252">
        <f>IF($Z$2=0,0,IF(BV252&lt;=0,0,('LED Curve'!$D$19*(BV252/$Z$2)^3+'LED Curve'!$D$20*(BV252/$Z$2)^2+'LED Curve'!$D$21*(BV252/$Z$2)^1+'LED Curve'!$D$22)*$AE$2*$Z$2))</f>
        <v>0</v>
      </c>
      <c r="GA252">
        <f>IF($Z$3=0,0,IF(BW252&lt;=0,0,('LED Curve'!$D$19*(BW252/$Z$3)^3+'LED Curve'!$D$20*(BW252/$Z$3)^2+'LED Curve'!$D$21*(BW252/$Z$3)^1+'LED Curve'!$D$22)*$AE$3*$Z$3))</f>
        <v>0</v>
      </c>
      <c r="GB252">
        <f>IF($Z$4=0,0,IF(BX252&lt;=0,0,('LED Curve'!$D$19*(BX252/$Z$4)^3+'LED Curve'!$D$20*(BX252/$Z$4)^2+'LED Curve'!$D$21*(BX252/$Z$4)^1+'LED Curve'!$D$22)*$AE$4*$Z$4))</f>
        <v>0</v>
      </c>
      <c r="GC252">
        <f>IF($Z$5=0,0,IF(BY252&lt;=0,0,('LED Curve'!$D$19*(BY252/$Z$5)^3+'LED Curve'!$D$20*(BY252/$Z$5)^2+'LED Curve'!$D$21*(BY252/$Z$5)^1+'LED Curve'!$D$22)*$AE$5*$Z$5))</f>
        <v>0</v>
      </c>
      <c r="GD252">
        <f>IF($Z$6=0,0,IF(BZ252&lt;=0,0,('LED Curve'!$D$19*(BZ252/$Z$6)^3+'LED Curve'!$D$20*(BZ252/$Z$6)^2+'LED Curve'!$D$21*(BZ252/$Z$6)^1+'LED Curve'!$D$22)*$AE$6*$Z$6))</f>
        <v>0</v>
      </c>
      <c r="GF252">
        <f>IF($W$2=0,0,IF(CB252&lt;=0,0,('LED Curve'!$D$19*(CB252/$W$2)^3+'LED Curve'!$D$20*(CB252/$W$2)^2+'LED Curve'!$D$21*(CB252/$W$2)^1+'LED Curve'!$D$22)*$AC$2*$W$2))</f>
        <v>72.01822305029566</v>
      </c>
      <c r="GG252">
        <f>IF($W$3=0,0,IF(CC252&lt;=0,0,('LED Curve'!$D$19*(CC252/$W$3)^3+'LED Curve'!$D$20*(CC252/$W$3)^2+'LED Curve'!$D$21*(CC252/$W$3)^1+'LED Curve'!$D$22)*$AC$3*$W$3))</f>
        <v>0</v>
      </c>
      <c r="GH252">
        <f>IF($W$4=0,0,IF(CD252&lt;=0,0,('LED Curve'!$D$19*(CD252/$W$4)^3+'LED Curve'!$D$20*(CD252/$W$4)^2+'LED Curve'!$D$21*(CD252/$W$4)^1+'LED Curve'!$D$22)*$AC$4*$W$4))</f>
        <v>0</v>
      </c>
      <c r="GI252">
        <f>IF($W$5=0,0,IF(CE252&lt;=0,0,('LED Curve'!$D$19*(CE252/$W$5)^3+'LED Curve'!$D$20*(CE252/$W$5)^2+'LED Curve'!$D$21*(CE252/$W$5)^1+'LED Curve'!$D$22)*$AC$5*$W$5))</f>
        <v>0</v>
      </c>
      <c r="GJ252">
        <f>IF($W$6=0,0,IF(CF252&lt;=0,0,('LED Curve'!$D$19*(CF252/$W$6)^3+'LED Curve'!$D$20*(CF252/$W$6)^2+'LED Curve'!$D$21*(CF252/$W$6)^1+'LED Curve'!$D$22)*$AC$6*$W$6))</f>
        <v>0</v>
      </c>
      <c r="GK252">
        <f>IF($Z$2=0,0,IF(CG252&lt;=0,0,('LED Curve'!$D$19*(CG252/$Z$2)^3+'LED Curve'!$D$20*(CG252/$Z$2)^2+'LED Curve'!$D$21*(CG252/$Z$2)^1+'LED Curve'!$D$22)*$AE$2*$Z$2))</f>
        <v>0</v>
      </c>
      <c r="GL252">
        <f>IF($Z$3=0,0,IF(CH252&lt;=0,0,('LED Curve'!$D$19*(CH252/$Z$3)^3+'LED Curve'!$D$20*(CH252/$Z$3)^2+'LED Curve'!$D$21*(CH252/$Z$3)^1+'LED Curve'!$D$22)*$AE$3*$Z$3))</f>
        <v>0</v>
      </c>
      <c r="GM252">
        <f>IF($Z$4=0,0,IF(CI252&lt;=0,0,('LED Curve'!$D$19*(CI252/$Z$4)^3+'LED Curve'!$D$20*(CI252/$Z$4)^2+'LED Curve'!$D$21*(CI252/$Z$4)^1+'LED Curve'!$D$22)*$AE$4*$Z$4))</f>
        <v>0</v>
      </c>
      <c r="GN252">
        <f>IF($Z$5=0,0,IF(CJ252&lt;=0,0,('LED Curve'!$D$19*(CJ252/$Z$5)^3+'LED Curve'!$D$20*(CJ252/$Z$5)^2+'LED Curve'!$D$21*(CJ252/$Z$5)^1+'LED Curve'!$D$22)*$AE$5*$Z$5))</f>
        <v>0</v>
      </c>
      <c r="GO252">
        <f>IF($Z$6=0,0,IF(CK252&lt;=0,0,('LED Curve'!$D$19*(CK252/$Z$6)^3+'LED Curve'!$D$20*(CK252/$Z$6)^2+'LED Curve'!$D$21*(CK252/$Z$6)^1+'LED Curve'!$D$22)*$AE$6*$Z$6))</f>
        <v>0</v>
      </c>
      <c r="GQ252">
        <f t="shared" si="450"/>
        <v>202.45077186001058</v>
      </c>
      <c r="GR252">
        <f t="shared" si="378"/>
        <v>0</v>
      </c>
      <c r="GS252">
        <f t="shared" si="451"/>
        <v>136.36613461814193</v>
      </c>
      <c r="GT252">
        <f t="shared" si="379"/>
        <v>0</v>
      </c>
      <c r="GU252">
        <f t="shared" si="452"/>
        <v>72.01822305029566</v>
      </c>
      <c r="GV252">
        <f t="shared" si="380"/>
        <v>0</v>
      </c>
    </row>
    <row r="253" spans="1:204" ht="16.899999999999999">
      <c r="A253">
        <v>242</v>
      </c>
      <c r="B253">
        <f t="shared" si="341"/>
        <v>7.8776041666666664E-3</v>
      </c>
      <c r="C253" s="50">
        <f t="shared" si="342"/>
        <v>24.711875147243813</v>
      </c>
      <c r="D253" s="50">
        <f t="shared" si="343"/>
        <v>27.61319460804868</v>
      </c>
      <c r="E253" s="50">
        <f t="shared" si="344"/>
        <v>30.514514068853547</v>
      </c>
      <c r="G253" s="52">
        <f t="shared" si="345"/>
        <v>0.39225198646418746</v>
      </c>
      <c r="H253" s="52">
        <f t="shared" si="346"/>
        <v>0.438304676318233</v>
      </c>
      <c r="I253" s="52">
        <f t="shared" si="347"/>
        <v>0.48435736617227848</v>
      </c>
      <c r="J253" s="52">
        <f>IF(C253&lt;Calculation!D$19,0,G253)</f>
        <v>0</v>
      </c>
      <c r="K253" s="52">
        <f>IF(D253&lt;Calculation!D$19,0,H253)</f>
        <v>0.438304676318233</v>
      </c>
      <c r="L253" s="52">
        <f>IF(E253&lt;Calculation!D$19,0,I253)</f>
        <v>0.48435736617227848</v>
      </c>
      <c r="M253" s="52">
        <f>IF(IF(C253&lt;Calculation!D$19,0,C253*(R$3/(R$2+R$3)))&gt;0,$H$2*SIN(2*PI()*$E$2*B253)+$H$5,0)</f>
        <v>0</v>
      </c>
      <c r="N253" s="52">
        <f>IF(IF(D253&lt;Calculation!D$19,0,D253*(R$3/(R$2+R$3)))&gt;0,$J$2*SIN(2*PI()*$E$2*B253)+$J$5,0)</f>
        <v>0.26058126408249549</v>
      </c>
      <c r="O253" s="52">
        <f>IF(IF(E253&lt;Calculation!D$19,0,E253*(R$3/(R$2+R$3)))&gt;0,$L$2*SIN(2*PI()*$E$2*B253)+$L$5,0)</f>
        <v>0.11905347285732748</v>
      </c>
      <c r="Q253" s="55">
        <f>(M253/Design!C$43)*10^3</f>
        <v>0</v>
      </c>
      <c r="R253" s="55">
        <f>(N253/Design!C$43)*10^3</f>
        <v>28.953473786943945</v>
      </c>
      <c r="S253" s="55">
        <f>(O253/Design!C$43)*10^3</f>
        <v>13.228163650814164</v>
      </c>
      <c r="U253" s="55">
        <f>(($H$2*SIN(2*PI()*$E$2*B253)+$H$5)/Design!C$43)*10^3</f>
        <v>45.406275661728912</v>
      </c>
      <c r="V253" s="55">
        <f>(($J$2*SIN(2*PI()*$E$2*B253)+$J$5)/Design!C$43)*10^3</f>
        <v>28.953473786943945</v>
      </c>
      <c r="W253" s="55">
        <f>(($L$2*SIN(2*PI()*$E$2*B253)+$L$5)/Design!C$43)*10^3</f>
        <v>13.228163650814164</v>
      </c>
      <c r="Y253" s="99">
        <f>IF(C253&lt;('LED Curve'!$D$14*(U253/$W$2)^3+'LED Curve'!$D$15*(U253/$W$2)^2+'LED Curve'!$D$16*(U253/$W$2)^1+'LED Curve'!$D$17)*$AC$2+((R$5-1)*Design!C$18),0,         ('LED Curve'!$D$14*(U253/$W$2)^3+'LED Curve'!$D$15*(U253/$W$2)^2+'LED Curve'!$D$16*(U253/$W$2)^1+'LED Curve'!$D$17)*$AC$2)</f>
        <v>22.863151026242612</v>
      </c>
      <c r="Z253" s="99">
        <f>IF(Y253=0,0,IF(C253&lt;Y253+('LED Curve'!$D$14*(U253/$W$3)^3+'LED Curve'!$D$15*(U253/$W$3)^2+'LED Curve'!$D$16*(U253/$W$3)^1+'LED Curve'!$D$17)*$AC$3+((R$5-2)*Design!C$18),0,         ('LED Curve'!$D$14*(U253/$W$3)^3+'LED Curve'!$D$15*(U253/$W$3)^2+'LED Curve'!$D$16*(U253/$W$3)^1+'LED Curve'!$D$17)*$AC$3))</f>
        <v>0</v>
      </c>
      <c r="AA253" s="99">
        <f>IF(Z253=0,0,IF(C253&lt;(SUM(Y253:Z253)+('LED Curve'!$D$14*(U253/$W$4)^3+'LED Curve'!$D$15*(U253/$W$4)^2+'LED Curve'!$D$16*(U253/$W$4)^1+'LED Curve'!$D$17)*$AC$4+((R$5-3)*Design!C$18)),0,         ('LED Curve'!$D$14*(U253/$W$4)^3+'LED Curve'!$D$15*(U253/$W$4)^2+'LED Curve'!$D$16*(U253/$W$4)^1+'LED Curve'!$D$17)*$AC$4))</f>
        <v>0</v>
      </c>
      <c r="AB253" s="99">
        <f>IF(AA253=0,0,IF(C253&lt;(SUM(Y253:AA253)+('LED Curve'!$D$14*(U253/$W$5)^3+'LED Curve'!$D$15*(U253/$W$5)^2+'LED Curve'!$D$16*(U253/$W$5)^1+'LED Curve'!$D$17)*$AC$5+((R$5-4)*Design!C$18)),0,         ('LED Curve'!$D$14*(U253/$W$5)^3+'LED Curve'!$D$15*(U253/$W$5)^2+'LED Curve'!$D$16*(U253/$W$5)^1+'LED Curve'!$D$17)*$AC$5))</f>
        <v>0</v>
      </c>
      <c r="AC253" s="99">
        <f>IF(AB253=0,0,IF(C253&lt;(SUM(Y253:AB253)+ ('LED Curve'!$D$14*(U253/$W$6)^3+'LED Curve'!$D$15*(U253/$W$6)^2+'LED Curve'!$D$16*(U253/$W$6)^1+'LED Curve'!$D$17)*$AC$6+((R$5-5)*Design!C$18)),0,         ('LED Curve'!$D$14*(U253/$W$6)^3+'LED Curve'!$D$15*(U253/$W$6)^2+'LED Curve'!$D$16*(U253/$W$6)^1+'LED Curve'!$D$17)*$AC$6))</f>
        <v>0</v>
      </c>
      <c r="AD253" s="99">
        <f>IF(AC253=0,0,IF(C253&lt;(SUM(Y253:AC253)+('LED Curve'!$D$14*(U253/$Z$2)^3+'LED Curve'!$D$15*(U253/$Z$2)^2+'LED Curve'!$D$16*(U253/$Z$2)^1+'LED Curve'!$D$17)*$AE$2+((R$5-6)*Design!C$18)),0,         ('LED Curve'!$D$14*(U253/$Z$2)^3+'LED Curve'!$D$15*(U253/$Z$2)^2+'LED Curve'!$D$16*(U253/$Z$2)^1+'LED Curve'!$D$17)*$AE$2))</f>
        <v>0</v>
      </c>
      <c r="AE253" s="99">
        <f>IF(AD253=0,0,IF(C253&lt;(SUM(Y253:AD253)+('LED Curve'!$D$14*(U253/$Z$3)^3+'LED Curve'!$D$15*(U253/$Z$3)^2+'LED Curve'!$D$16*(U253/$Z$3)^1+'LED Curve'!$D$17)*$AE$3+((R$5-7)*Design!C$18)),0,         ('LED Curve'!$D$14*(U253/$Z$3)^3+'LED Curve'!$D$15*(U253/$Z$3)^2+'LED Curve'!$D$16*(U253/$Z$3)^1+'LED Curve'!$D$17)*$AE$3))</f>
        <v>0</v>
      </c>
      <c r="AF253" s="99">
        <f>IF(AE253=0,0,IF(C253&lt;(SUM(Y253:AE253)+('LED Curve'!$D$14*(U253/$Z$4)^3+'LED Curve'!$D$15*(U253/$Z$4)^2+'LED Curve'!$D$16*(U253/$Z$4)^1+'LED Curve'!$D$17)*$AE$4+((R$5-8)*Design!C$18)),0,         ('LED Curve'!$D$14*(U253/$Z$4)^3+'LED Curve'!$D$15*(U253/$Z$4)^2+'LED Curve'!$D$16*(U253/$Z$4)^1+'LED Curve'!$D$17)*$AE$4))</f>
        <v>0</v>
      </c>
      <c r="AG253" s="99">
        <f>IF(AF253=0,0,IF(C253&lt;(SUM(Y253:AF253)+('LED Curve'!$D$14*(U253/$Z$5)^3+'LED Curve'!$D$15*(U253/$Z$5)^2+'LED Curve'!$D$16*(U253/$Z$5)^1+'LED Curve'!$D$17)*$AE$5+((R$5-9)*Design!C$18)),0,         ('LED Curve'!$D$14*(U253/$Z$5)^3+'LED Curve'!$D$15*(U253/$Z$5)^2+'LED Curve'!$D$16*(U253/$Z$5)^1+'LED Curve'!$D$17)*$AE$5))</f>
        <v>0</v>
      </c>
      <c r="AH253" s="99">
        <f>IF(AG253=0,0,IF(C253&lt;(SUM(Y253:AG253)+('LED Curve'!$D$14*(U253/$Z$6)^3+'LED Curve'!$D$15*(U253/$Z$6)^2+'LED Curve'!$D$16*(U253/$Z$6)^1+'LED Curve'!$D$17)*$AE$6+((R$5-10)*Design!C$18)),0,         ('LED Curve'!$D$14*(U253/$Z$6)^3+'LED Curve'!$D$15*(U253/$Z$6)^2+'LED Curve'!$D$16*(U253/$Z$6)^1+'LED Curve'!$D$17)*$AE$6))</f>
        <v>0</v>
      </c>
      <c r="AI253">
        <f t="shared" si="381"/>
        <v>22.863151026242612</v>
      </c>
      <c r="AJ253" s="57">
        <f>IF(D253&lt;('LED Curve'!$D$14*(V253/$W$2)^3+'LED Curve'!$D$15*(V253/$W$2)^2+'LED Curve'!$D$16*(V253/$W$2)^1+'LED Curve'!$D$17)*$AC$2+((R$5-1)*Design!C$18),0,         ('LED Curve'!$D$14*(V253/$W$2)^3+'LED Curve'!$D$15*(V253/$W$2)^2+'LED Curve'!$D$16*(V253/$W$2)^1+'LED Curve'!$D$17)*$AC$2)</f>
        <v>22.456536613378692</v>
      </c>
      <c r="AK253" s="57">
        <f>IF(AJ253=0,0,IF(D253&lt;AJ253+('LED Curve'!$D$14*(V253/$W$3)^3+'LED Curve'!$D$15*(V253/$W$3)^2+'LED Curve'!$D$16*(V253/$W$3)^1+'LED Curve'!$D$17)*$AC$3+((R$5-1)*Design!C$18),0,         ('LED Curve'!$D$14*(V253/$W$3)^3+'LED Curve'!$D$15*(V253/$W$3)^2+'LED Curve'!$D$16*(V253/$W$3)^1+'LED Curve'!$D$17)*$AC$3))</f>
        <v>0</v>
      </c>
      <c r="AL253" s="57">
        <f>IF(AK253=0,0,IF(D253&lt;(SUM(AJ253:AK253)+('LED Curve'!$D$14*(V253/$W$4)^3+'LED Curve'!$D$15*(V253/$W$4)^2+'LED Curve'!$D$16*(V253/$W$4)^1+'LED Curve'!$D$17)*$AC$4+((R$5-1)*Design!C$18)),0,         ('LED Curve'!$D$14*(V253/$W$4)^3+'LED Curve'!$D$15*(V253/$W$4)^2+'LED Curve'!$D$16*(V253/$W$4)^1+'LED Curve'!$D$17)*$AC$4))</f>
        <v>0</v>
      </c>
      <c r="AM253" s="57">
        <f>IF(AL253=0,0,IF(D253&lt;(SUM(AJ253:AL253)+('LED Curve'!$D$14*(V253/$W$5)^3+'LED Curve'!$D$15*(V253/$W$5)^2+'LED Curve'!$D$16*(V253/$W$5)^1+'LED Curve'!$D$17)*$AC$5+((R$5-1)*Design!C$18)),0,         ('LED Curve'!$D$14*(V253/$W$5)^3+'LED Curve'!$D$15*(V253/$W$5)^2+'LED Curve'!$D$16*(V253/$W$5)^1+'LED Curve'!$D$17)*$AC$5))</f>
        <v>0</v>
      </c>
      <c r="AN253" s="57">
        <f>IF(AM253=0,0,IF(D253&lt;(SUM(AJ253:AM253)+ ('LED Curve'!$D$14*(V253/$W$6)^3+'LED Curve'!$D$15*(V253/$W$6)^2+'LED Curve'!$D$16*(V253/$W$6)^1+'LED Curve'!$D$17)*$AC$6+((R$5-1)*Design!C$18)),0,         ('LED Curve'!$D$14*(V253/$W$6)^3+'LED Curve'!$D$15*(V253/$W$6)^2+'LED Curve'!$D$16*(V253/$W$6)^1+'LED Curve'!$D$17)*$AC$6))</f>
        <v>0</v>
      </c>
      <c r="AO253" s="57">
        <f>IF(AN253=0,0,IF(D253&lt;(SUM(AJ253:AN253)+('LED Curve'!$D$14*(V253/$Z$2)^3+'LED Curve'!$D$15*(V253/$Z$2)^2+'LED Curve'!$D$16*(V253/$Z$2)^1+'LED Curve'!$D$17)*$AE$2+((R$5-1)*Design!C$18)),0,         ('LED Curve'!$D$14*(V253/$Z$2)^3+'LED Curve'!$D$15*(V253/$Z$2)^2+'LED Curve'!$D$16*(V253/$Z$2)^1+'LED Curve'!$D$17)*$AE$2))</f>
        <v>0</v>
      </c>
      <c r="AP253" s="57">
        <f>IF(AO253=0,0,IF(D253&lt;(SUM(AJ253:AO253)+('LED Curve'!$D$14*(V253/$Z$3)^3+'LED Curve'!$D$15*(V253/$Z$3)^2+'LED Curve'!$D$16*(V253/$Z$3)^1+'LED Curve'!$D$17)*$AE$3+((R$5-1)*Design!C$18)),0,         ('LED Curve'!$D$14*(V253/$Z$3)^3+'LED Curve'!$D$15*(V253/$Z$3)^2+'LED Curve'!$D$16*(V253/$Z$3)^1+'LED Curve'!$D$17)*$AE$3))</f>
        <v>0</v>
      </c>
      <c r="AQ253" s="57">
        <f>IF(AP253=0,0,IF(D253&lt;(SUM(AJ253:AP253)+('LED Curve'!$D$14*(V253/$Z$4)^3+'LED Curve'!$D$15*(V253/$Z$4)^2+'LED Curve'!$D$16*(V253/$Z$4)^1+'LED Curve'!$D$17)*$AE$4+((R$5-1)*Design!C$18)),0,         ('LED Curve'!$D$14*(V253/$Z$4)^3+'LED Curve'!$D$15*(V253/$Z$4)^2+'LED Curve'!$D$16*(V253/$Z$4)^1+'LED Curve'!$D$17)*$AE$4))</f>
        <v>0</v>
      </c>
      <c r="AR253" s="57">
        <f>IF(AQ253=0,0,IF(D253&lt;(SUM(AJ253:AQ253)+('LED Curve'!$D$14*(V253/$Z$5)^3+'LED Curve'!$D$15*(V253/$Z$5)^2+'LED Curve'!$D$16*(V253/$Z$5)^1+'LED Curve'!$D$17)*$AE$5+((R$5-1)*Design!C$18)),0,         ('LED Curve'!$D$14*(V253/$Z$5)^3+'LED Curve'!$D$15*(V253/$Z$5)^2+'LED Curve'!$D$16*(V253/$Z$5)^1+'LED Curve'!$D$17)*$AE$5))</f>
        <v>0</v>
      </c>
      <c r="AS253" s="57">
        <f>IF(AR253=0,0,IF(D253&lt;(SUM(AJ253:AR253)+('LED Curve'!$D$14*(V253/$Z$6)^3+'LED Curve'!$D$15*(V253/$Z$6)^2+'LED Curve'!$D$16*(V253/$Z$6)^1+'LED Curve'!$D$17)*$AE$6+((R$5-1)*Design!C$18)),0,         ('LED Curve'!$D$14*(V253/$Z$6)^3+'LED Curve'!$D$15*(V253/$Z$6)^2+'LED Curve'!$D$16*(V253/$Z$6)^1+'LED Curve'!$D$17)*$AE$6))</f>
        <v>0</v>
      </c>
      <c r="AU253" s="59">
        <f>IF(E253&lt;('LED Curve'!$D$14*(W253/$W$2)^3+'LED Curve'!$D$15*(W253/$W$2)^2+'LED Curve'!$D$16*(W253/$W$2)^1+'LED Curve'!$D$17)*$AC$2+((R$5-1)*Design!C$18),0,         ('LED Curve'!$D$14*(W253/$W$2)^3+'LED Curve'!$D$15*(W253/$W$2)^2+'LED Curve'!$D$16*(W253/$W$2)^1+'LED Curve'!$D$17)*$AC$2)</f>
        <v>22.087464511060389</v>
      </c>
      <c r="AV253" s="59">
        <f>IF(AU253=0,0,IF(E253&lt;AU253+('LED Curve'!$D$14*(W253/$W$3)^3+'LED Curve'!$D$15*(W253/$W$3)^2+'LED Curve'!$D$16*(W253/$W$3)^1+'LED Curve'!$D$17)*$AC$3+((R$5-2)*Design!C$18),0,         ('LED Curve'!$D$14*(W253/$W$3)^3+'LED Curve'!$D$15*(W253/$W$3)^2+'LED Curve'!$D$16*(W253/$W$3)^1+'LED Curve'!$D$17)*$AC$3))</f>
        <v>0</v>
      </c>
      <c r="AW253" s="59">
        <f>IF(AV253=0,0,IF(E253&lt;(SUM(AU253:AV253)+('LED Curve'!$D$14*(W253/$W$4)^3+'LED Curve'!$D$15*(W253/$W$4)^2+'LED Curve'!$D$16*(W253/$W$4)^1+'LED Curve'!$D$17)*$AC$4+((R$5-3)*Design!C$18)),0,         ('LED Curve'!$D$14*(W253/$W$4)^3+'LED Curve'!$D$15*(W253/$W$4)^2+'LED Curve'!$D$16*(W253/$W$4)^1+'LED Curve'!$D$17)*$AC$4))</f>
        <v>0</v>
      </c>
      <c r="AX253" s="59">
        <f>IF(AW253=0,0,IF(E253&lt;(SUM(AU253:AW253)+('LED Curve'!$D$14*(W253/$W$5)^3+'LED Curve'!$D$15*(W253/$W$5)^2+'LED Curve'!$D$16*(W253/$W$5)^1+'LED Curve'!$D$17)*$AC$5+((R$5-4)*Design!C$18)),0,         ('LED Curve'!$D$14*(W253/$W$5)^3+'LED Curve'!$D$15*(W253/$W$5)^2+'LED Curve'!$D$16*(W253/$W$5)^1+'LED Curve'!$D$17)*$AC$5))</f>
        <v>0</v>
      </c>
      <c r="AY253" s="59">
        <f>IF(AX253=0,0,IF(E253&lt;(SUM(AU253:AX253)+ ('LED Curve'!$D$14*(W253/$W$6)^3+'LED Curve'!$D$15*(W253/$W$6)^2+'LED Curve'!$D$16*(W253/$W$6)^1+'LED Curve'!$D$17)*$AC$6+((R$5-5)*Design!C$18)),0,         ('LED Curve'!$D$14*(W253/$W$6)^3+'LED Curve'!$D$15*(W253/$W$6)^2+'LED Curve'!$D$16*(W253/$W$6)^1+'LED Curve'!$D$17)*$AC$6))</f>
        <v>0</v>
      </c>
      <c r="AZ253" s="59">
        <f>IF(AY253=0,0,IF(E253&lt;(SUM(AU253:AY253)+('LED Curve'!$D$14*(W253/$Z$2)^3+'LED Curve'!$D$15*(W253/$Z$2)^2+'LED Curve'!$D$16*(W253/$Z$2)^1+'LED Curve'!$D$17)*$AE$2+((R$5-6)*Design!C$18)),0,         ('LED Curve'!$D$14*(W253/$Z$2)^3+'LED Curve'!$D$15*(W253/$Z$2)^2+'LED Curve'!$D$16*(W253/$Z$2)^1+'LED Curve'!$D$17)*$AE$2))</f>
        <v>0</v>
      </c>
      <c r="BA253" s="59">
        <f>IF(AZ253=0,0,IF(E253&lt;(SUM(AU253:AZ253)+('LED Curve'!$D$14*(W253/$Z$3)^3+'LED Curve'!$D$15*(W253/$Z$3)^2+'LED Curve'!$D$16*(W253/$Z$3)^1+'LED Curve'!$D$17)*$AE$3+((R$5-7)*Design!C$18)),0,         ('LED Curve'!$D$14*(W253/$Z$3)^3+'LED Curve'!$D$15*(W253/$Z$3)^2+'LED Curve'!$D$16*(W253/$Z$3)^1+'LED Curve'!$D$17)*$AE$3))</f>
        <v>0</v>
      </c>
      <c r="BB253" s="59">
        <f>IF(BA253=0,0,IF(E253&lt;(SUM(AU253:BA253)+('LED Curve'!$D$14*(W253/$Z$4)^3+'LED Curve'!$D$15*(W253/$Z$4)^2+'LED Curve'!$D$16*(W253/$Z$4)^1+'LED Curve'!$D$17)*$AE$4+((R$5-8)*Design!C$18)),0,         ('LED Curve'!$D$14*(W253/$Z$4)^3+'LED Curve'!$D$15*(W253/$Z$4)^2+'LED Curve'!$D$16*(W253/$Z$4)^1+'LED Curve'!$D$17)*$AE$4))</f>
        <v>0</v>
      </c>
      <c r="BC253" s="59">
        <f>IF(BB253=0,0,IF(E253&lt;(SUM(AU253:BB253)+('LED Curve'!$D$14*(W253/$Z$5)^3+'LED Curve'!$D$15*(W253/$Z$5)^2+'LED Curve'!$D$16*(W253/$Z$5)^1+'LED Curve'!$D$17)*$AE$5+((R$5-9)*Design!C$18)),0,         ('LED Curve'!$D$14*(W253/$Z$5)^3+'LED Curve'!$D$15*(W253/$Z$5)^2+'LED Curve'!$D$16*(W253/$Z$5)^1+'LED Curve'!$D$17)*$AE$5))</f>
        <v>0</v>
      </c>
      <c r="BD253" s="59">
        <f>IF(BC253=0,0,IF(E253&lt;(SUM(AU253:BC253)+('LED Curve'!$D$14*(W253/$Z$6)^3+'LED Curve'!$D$15*(W253/$Z$6)^2+'LED Curve'!$D$16*(W253/$Z$6)^1+'LED Curve'!$D$17)*$AE$6+((R$5-10)*Design!C$18)),0,         ('LED Curve'!$D$14*(W253/$Z$6)^3+'LED Curve'!$D$15*(W253/$Z$6)^2+'LED Curve'!$D$16*(W253/$Z$6)^1+'LED Curve'!$D$17)*$AE$6))</f>
        <v>0</v>
      </c>
      <c r="BE253">
        <f t="shared" si="382"/>
        <v>22.087464511060389</v>
      </c>
      <c r="BF253" s="64">
        <f t="shared" si="348"/>
        <v>0</v>
      </c>
      <c r="BG253" s="64">
        <f t="shared" si="349"/>
        <v>0</v>
      </c>
      <c r="BH253" s="64">
        <f t="shared" si="350"/>
        <v>0</v>
      </c>
      <c r="BI253" s="64">
        <f t="shared" si="351"/>
        <v>0</v>
      </c>
      <c r="BJ253" s="64">
        <f t="shared" si="352"/>
        <v>0</v>
      </c>
      <c r="BK253" s="64">
        <f t="shared" si="353"/>
        <v>0</v>
      </c>
      <c r="BL253" s="64">
        <f t="shared" si="354"/>
        <v>0</v>
      </c>
      <c r="BM253" s="64">
        <f t="shared" si="355"/>
        <v>0</v>
      </c>
      <c r="BN253" s="64">
        <f t="shared" si="356"/>
        <v>0</v>
      </c>
      <c r="BO253" s="64">
        <f t="shared" si="357"/>
        <v>0</v>
      </c>
      <c r="BQ253" s="67">
        <f t="shared" si="358"/>
        <v>28.953473786943945</v>
      </c>
      <c r="BR253" s="67">
        <f t="shared" si="359"/>
        <v>0</v>
      </c>
      <c r="BS253" s="67">
        <f t="shared" si="360"/>
        <v>0</v>
      </c>
      <c r="BT253" s="67">
        <f t="shared" si="361"/>
        <v>0</v>
      </c>
      <c r="BU253" s="67">
        <f t="shared" si="362"/>
        <v>0</v>
      </c>
      <c r="BV253" s="67">
        <f t="shared" si="363"/>
        <v>0</v>
      </c>
      <c r="BW253" s="67">
        <f t="shared" si="364"/>
        <v>0</v>
      </c>
      <c r="BX253" s="67">
        <f t="shared" si="365"/>
        <v>0</v>
      </c>
      <c r="BY253" s="67">
        <f t="shared" si="366"/>
        <v>0</v>
      </c>
      <c r="BZ253" s="67">
        <f t="shared" si="367"/>
        <v>0</v>
      </c>
      <c r="CB253" s="70">
        <f t="shared" si="368"/>
        <v>13.228163650814164</v>
      </c>
      <c r="CC253" s="70">
        <f t="shared" si="369"/>
        <v>0</v>
      </c>
      <c r="CD253" s="70">
        <f t="shared" si="370"/>
        <v>0</v>
      </c>
      <c r="CE253" s="70">
        <f t="shared" si="371"/>
        <v>0</v>
      </c>
      <c r="CF253" s="70">
        <f t="shared" si="372"/>
        <v>0</v>
      </c>
      <c r="CG253" s="70">
        <f t="shared" si="373"/>
        <v>0</v>
      </c>
      <c r="CH253" s="70">
        <f t="shared" si="374"/>
        <v>0</v>
      </c>
      <c r="CI253" s="70">
        <f t="shared" si="375"/>
        <v>0</v>
      </c>
      <c r="CJ253" s="70">
        <f t="shared" si="376"/>
        <v>0</v>
      </c>
      <c r="CK253" s="70">
        <f t="shared" si="377"/>
        <v>0</v>
      </c>
      <c r="CL253">
        <f t="shared" si="383"/>
        <v>13.228163650814164</v>
      </c>
      <c r="CM253" s="64">
        <f t="shared" si="384"/>
        <v>0</v>
      </c>
      <c r="CN253" s="64">
        <f t="shared" si="385"/>
        <v>0</v>
      </c>
      <c r="CO253" s="64">
        <f t="shared" si="386"/>
        <v>0</v>
      </c>
      <c r="CP253" s="64">
        <f t="shared" si="387"/>
        <v>0</v>
      </c>
      <c r="CQ253" s="64">
        <f t="shared" si="388"/>
        <v>0</v>
      </c>
      <c r="CR253" s="64">
        <f t="shared" si="389"/>
        <v>0</v>
      </c>
      <c r="CS253" s="64">
        <f t="shared" si="390"/>
        <v>0</v>
      </c>
      <c r="CT253" s="64">
        <f t="shared" si="391"/>
        <v>0</v>
      </c>
      <c r="CU253" s="64">
        <f t="shared" si="392"/>
        <v>0</v>
      </c>
      <c r="CV253" s="64">
        <f t="shared" si="393"/>
        <v>0</v>
      </c>
      <c r="CX253" s="103">
        <f t="shared" si="394"/>
        <v>28.953473786943945</v>
      </c>
      <c r="CY253" s="103">
        <f t="shared" si="395"/>
        <v>0</v>
      </c>
      <c r="CZ253" s="103">
        <f t="shared" si="396"/>
        <v>0</v>
      </c>
      <c r="DA253" s="103">
        <f t="shared" si="397"/>
        <v>0</v>
      </c>
      <c r="DB253" s="103">
        <f t="shared" si="398"/>
        <v>0</v>
      </c>
      <c r="DC253" s="103">
        <f t="shared" si="399"/>
        <v>0</v>
      </c>
      <c r="DD253" s="103">
        <f t="shared" si="400"/>
        <v>0</v>
      </c>
      <c r="DE253" s="103">
        <f t="shared" si="401"/>
        <v>0</v>
      </c>
      <c r="DF253" s="103">
        <f t="shared" si="402"/>
        <v>0</v>
      </c>
      <c r="DG253" s="103">
        <f t="shared" si="403"/>
        <v>0</v>
      </c>
      <c r="DI253" s="70">
        <f t="shared" si="404"/>
        <v>13.228163650814164</v>
      </c>
      <c r="DJ253" s="70">
        <f t="shared" si="405"/>
        <v>0</v>
      </c>
      <c r="DK253" s="70">
        <f t="shared" si="406"/>
        <v>0</v>
      </c>
      <c r="DL253" s="70">
        <f t="shared" si="407"/>
        <v>0</v>
      </c>
      <c r="DM253" s="70">
        <f t="shared" si="408"/>
        <v>0</v>
      </c>
      <c r="DN253" s="70">
        <f t="shared" si="409"/>
        <v>0</v>
      </c>
      <c r="DO253" s="70">
        <f t="shared" si="410"/>
        <v>0</v>
      </c>
      <c r="DP253" s="70">
        <f t="shared" si="411"/>
        <v>0</v>
      </c>
      <c r="DQ253" s="70">
        <f t="shared" si="412"/>
        <v>0</v>
      </c>
      <c r="DR253" s="70">
        <f t="shared" si="413"/>
        <v>0</v>
      </c>
      <c r="DT253">
        <f t="shared" si="414"/>
        <v>0</v>
      </c>
      <c r="DU253">
        <f t="shared" si="415"/>
        <v>0.79949790625791939</v>
      </c>
      <c r="DV253">
        <f t="shared" si="416"/>
        <v>0.4036509858278659</v>
      </c>
      <c r="DX253">
        <f t="shared" si="417"/>
        <v>1.962437178048372</v>
      </c>
      <c r="DY253">
        <f t="shared" si="418"/>
        <v>1.9612220453945699</v>
      </c>
      <c r="DZ253">
        <f t="shared" si="419"/>
        <v>1.9628303570730459</v>
      </c>
      <c r="EB253">
        <f t="shared" si="420"/>
        <v>0</v>
      </c>
      <c r="EC253">
        <f t="shared" si="421"/>
        <v>0</v>
      </c>
      <c r="ED253">
        <f t="shared" si="422"/>
        <v>0</v>
      </c>
      <c r="EE253">
        <f t="shared" si="423"/>
        <v>0</v>
      </c>
      <c r="EF253">
        <f t="shared" si="424"/>
        <v>0</v>
      </c>
      <c r="EG253">
        <f t="shared" si="425"/>
        <v>0</v>
      </c>
      <c r="EH253">
        <f t="shared" si="426"/>
        <v>0</v>
      </c>
      <c r="EI253">
        <f t="shared" si="427"/>
        <v>0</v>
      </c>
      <c r="EJ253">
        <f t="shared" si="428"/>
        <v>0</v>
      </c>
      <c r="EK253">
        <f t="shared" si="429"/>
        <v>0</v>
      </c>
      <c r="EM253">
        <f t="shared" si="430"/>
        <v>0.65019474418100687</v>
      </c>
      <c r="EN253">
        <f t="shared" si="431"/>
        <v>0</v>
      </c>
      <c r="EO253">
        <f t="shared" si="432"/>
        <v>0</v>
      </c>
      <c r="EP253">
        <f t="shared" si="433"/>
        <v>0</v>
      </c>
      <c r="EQ253">
        <f t="shared" si="434"/>
        <v>0</v>
      </c>
      <c r="ER253">
        <f t="shared" si="435"/>
        <v>0</v>
      </c>
      <c r="ES253">
        <f t="shared" si="436"/>
        <v>0</v>
      </c>
      <c r="ET253">
        <f t="shared" si="437"/>
        <v>0</v>
      </c>
      <c r="EU253">
        <f t="shared" si="438"/>
        <v>0</v>
      </c>
      <c r="EV253">
        <f t="shared" si="439"/>
        <v>0</v>
      </c>
      <c r="EX253">
        <f t="shared" si="440"/>
        <v>0.29217659518385686</v>
      </c>
      <c r="EY253">
        <f t="shared" si="441"/>
        <v>0</v>
      </c>
      <c r="EZ253">
        <f t="shared" si="442"/>
        <v>0</v>
      </c>
      <c r="FA253">
        <f t="shared" si="443"/>
        <v>0</v>
      </c>
      <c r="FB253">
        <f t="shared" si="444"/>
        <v>0</v>
      </c>
      <c r="FC253">
        <f t="shared" si="445"/>
        <v>0</v>
      </c>
      <c r="FD253">
        <f t="shared" si="446"/>
        <v>0</v>
      </c>
      <c r="FE253">
        <f t="shared" si="447"/>
        <v>0</v>
      </c>
      <c r="FF253">
        <f t="shared" si="448"/>
        <v>0</v>
      </c>
      <c r="FG253">
        <f t="shared" si="449"/>
        <v>0</v>
      </c>
      <c r="FJ253">
        <f>IF($W$2=0,0,IF(BF253&lt;=0,0,('LED Curve'!$D$19*(BF253/$W$2)^3+'LED Curve'!$D$20*(BF253/$W$2)^2+'LED Curve'!$D$21*(BF253/$W$2)^1+'LED Curve'!$D$22)*$AC$2*$W$2))</f>
        <v>0</v>
      </c>
      <c r="FK253">
        <f>IF($W$3=0,0,IF(BG253&lt;=0,0,('LED Curve'!$D$19*(BG253/$W$3)^3+'LED Curve'!$D$20*(BG253/$W$3)^2+'LED Curve'!$D$21*(BG253/$W$3)^1+'LED Curve'!$D$22)*$AC$3*$W$3))</f>
        <v>0</v>
      </c>
      <c r="FL253">
        <f>IF($W$4=0,0,IF(BH253&lt;=0,0,('LED Curve'!$D$19*(BH253/$W$4)^3+'LED Curve'!$D$20*(BH253/$W$4)^2+'LED Curve'!$D$21*(BH253/$W$4)^1+'LED Curve'!$D$22)*$AC$4*$W$4))</f>
        <v>0</v>
      </c>
      <c r="FM253">
        <f>IF($W$5=0,0,IF(BI253&lt;=0,0,('LED Curve'!$D$19*(BI253/$W$5)^3+'LED Curve'!$D$20*(BI253/$W$5)^2+'LED Curve'!$D$21*(BI253/$W$5)^1+'LED Curve'!$D$22)*$AC$5*$W$5))</f>
        <v>0</v>
      </c>
      <c r="FN253">
        <f>IF($W$6=0,0,IF(BJ253&lt;=0,0,('LED Curve'!$D$19*(BJ253/$W$6)^3+'LED Curve'!$D$20*(BJ253/$W$6)^2+'LED Curve'!$D$21*(BJ253/$W$6)^1+'LED Curve'!$D$22)*$AC$6*$W$6))</f>
        <v>0</v>
      </c>
      <c r="FO253">
        <f>IF($Z$2=0,0,IF(BK253&lt;=0,0,('LED Curve'!$D$19*(BK253/$Z$2)^3+'LED Curve'!$D$20*(BK253/$Z$2)^2+'LED Curve'!$D$21*(BK253/$Z$2)^1+'LED Curve'!$D$22)*$AE$2*$Z$2))</f>
        <v>0</v>
      </c>
      <c r="FP253">
        <f>IF($Z$3=0,0,IF(BL253&lt;=0,0,('LED Curve'!$D$19*(BL253/$Z$3)^3+'LED Curve'!$D$20*(BL253/$Z$3)^2+'LED Curve'!$D$21*(BL253/$Z$3)^1+'LED Curve'!$D$22)*$AE$3*$Z$3))</f>
        <v>0</v>
      </c>
      <c r="FQ253">
        <f>IF($Z$4=0,0,IF(BM253&lt;=0,0,('LED Curve'!$D$19*(BM253/$Z$4)^3+'LED Curve'!$D$20*(BM253/$Z$4)^2+'LED Curve'!$D$21*(BM253/$Z$4)^1+'LED Curve'!$D$22)*$AE$4*$Z$4))</f>
        <v>0</v>
      </c>
      <c r="FR253">
        <f>IF($Z$5=0,0,IF(BN253&lt;=0,0,('LED Curve'!$D$19*(BN253/$Z$5)^3+'LED Curve'!$D$20*(BN253/$Z$5)^2+'LED Curve'!$D$21*(BN253/$Z$5)^1+'LED Curve'!$D$22)*$AE$5*$Z$5))</f>
        <v>0</v>
      </c>
      <c r="FS253">
        <f>IF($Z$6=0,0,IF(BO253&lt;=0,0,('LED Curve'!$D$19*(BO253/$Z$6)^3+'LED Curve'!$D$20*(BO253/$Z$6)^2+'LED Curve'!$D$21*(BO253/$Z$6)^1+'LED Curve'!$D$22)*$AE$6*$Z$6))</f>
        <v>0</v>
      </c>
      <c r="FU253">
        <f>IF($W$2=0,0,IF(BQ253&lt;=0,0,('LED Curve'!$D$19*(BQ253/$W$2)^3+'LED Curve'!$D$20*(BQ253/$W$2)^2+'LED Curve'!$D$21*(BQ253/$W$2)^1+'LED Curve'!$D$22)*$AC$2*$W$2))</f>
        <v>121.32921487441095</v>
      </c>
      <c r="FV253">
        <f>IF($W$3=0,0,IF(BR253&lt;=0,0,('LED Curve'!$D$19*(BR253/$W$3)^3+'LED Curve'!$D$20*(BR253/$W$3)^2+'LED Curve'!$D$21*(BR253/$W$3)^1+'LED Curve'!$D$22)*$AC$3*$W$3))</f>
        <v>0</v>
      </c>
      <c r="FW253">
        <f>IF($W$4=0,0,IF(BS253&lt;=0,0,('LED Curve'!$D$19*(BS253/$W$4)^3+'LED Curve'!$D$20*(BS253/$W$4)^2+'LED Curve'!$D$21*(BS253/$W$4)^1+'LED Curve'!$D$22)*$AC$4*$W$4))</f>
        <v>0</v>
      </c>
      <c r="FX253">
        <f>IF($W$5=0,0,IF(BT253&lt;=0,0,('LED Curve'!$D$19*(BT253/$W$5)^3+'LED Curve'!$D$20*(BT253/$W$5)^2+'LED Curve'!$D$21*(BT253/$W$5)^1+'LED Curve'!$D$22)*$AC$5*$W$5))</f>
        <v>0</v>
      </c>
      <c r="FY253">
        <f>IF($W$6=0,0,IF(BU253&lt;=0,0,('LED Curve'!$D$19*(BU253/$W$6)^3+'LED Curve'!$D$20*(BU253/$W$6)^2+'LED Curve'!$D$21*(BU253/$W$6)^1+'LED Curve'!$D$22)*$AC$6*$W$6))</f>
        <v>0</v>
      </c>
      <c r="FZ253">
        <f>IF($Z$2=0,0,IF(BV253&lt;=0,0,('LED Curve'!$D$19*(BV253/$Z$2)^3+'LED Curve'!$D$20*(BV253/$Z$2)^2+'LED Curve'!$D$21*(BV253/$Z$2)^1+'LED Curve'!$D$22)*$AE$2*$Z$2))</f>
        <v>0</v>
      </c>
      <c r="GA253">
        <f>IF($Z$3=0,0,IF(BW253&lt;=0,0,('LED Curve'!$D$19*(BW253/$Z$3)^3+'LED Curve'!$D$20*(BW253/$Z$3)^2+'LED Curve'!$D$21*(BW253/$Z$3)^1+'LED Curve'!$D$22)*$AE$3*$Z$3))</f>
        <v>0</v>
      </c>
      <c r="GB253">
        <f>IF($Z$4=0,0,IF(BX253&lt;=0,0,('LED Curve'!$D$19*(BX253/$Z$4)^3+'LED Curve'!$D$20*(BX253/$Z$4)^2+'LED Curve'!$D$21*(BX253/$Z$4)^1+'LED Curve'!$D$22)*$AE$4*$Z$4))</f>
        <v>0</v>
      </c>
      <c r="GC253">
        <f>IF($Z$5=0,0,IF(BY253&lt;=0,0,('LED Curve'!$D$19*(BY253/$Z$5)^3+'LED Curve'!$D$20*(BY253/$Z$5)^2+'LED Curve'!$D$21*(BY253/$Z$5)^1+'LED Curve'!$D$22)*$AE$5*$Z$5))</f>
        <v>0</v>
      </c>
      <c r="GD253">
        <f>IF($Z$6=0,0,IF(BZ253&lt;=0,0,('LED Curve'!$D$19*(BZ253/$Z$6)^3+'LED Curve'!$D$20*(BZ253/$Z$6)^2+'LED Curve'!$D$21*(BZ253/$Z$6)^1+'LED Curve'!$D$22)*$AE$6*$Z$6))</f>
        <v>0</v>
      </c>
      <c r="GF253">
        <f>IF($W$2=0,0,IF(CB253&lt;=0,0,('LED Curve'!$D$19*(CB253/$W$2)^3+'LED Curve'!$D$20*(CB253/$W$2)^2+'LED Curve'!$D$21*(CB253/$W$2)^1+'LED Curve'!$D$22)*$AC$2*$W$2))</f>
        <v>55.184775831925535</v>
      </c>
      <c r="GG253">
        <f>IF($W$3=0,0,IF(CC253&lt;=0,0,('LED Curve'!$D$19*(CC253/$W$3)^3+'LED Curve'!$D$20*(CC253/$W$3)^2+'LED Curve'!$D$21*(CC253/$W$3)^1+'LED Curve'!$D$22)*$AC$3*$W$3))</f>
        <v>0</v>
      </c>
      <c r="GH253">
        <f>IF($W$4=0,0,IF(CD253&lt;=0,0,('LED Curve'!$D$19*(CD253/$W$4)^3+'LED Curve'!$D$20*(CD253/$W$4)^2+'LED Curve'!$D$21*(CD253/$W$4)^1+'LED Curve'!$D$22)*$AC$4*$W$4))</f>
        <v>0</v>
      </c>
      <c r="GI253">
        <f>IF($W$5=0,0,IF(CE253&lt;=0,0,('LED Curve'!$D$19*(CE253/$W$5)^3+'LED Curve'!$D$20*(CE253/$W$5)^2+'LED Curve'!$D$21*(CE253/$W$5)^1+'LED Curve'!$D$22)*$AC$5*$W$5))</f>
        <v>0</v>
      </c>
      <c r="GJ253">
        <f>IF($W$6=0,0,IF(CF253&lt;=0,0,('LED Curve'!$D$19*(CF253/$W$6)^3+'LED Curve'!$D$20*(CF253/$W$6)^2+'LED Curve'!$D$21*(CF253/$W$6)^1+'LED Curve'!$D$22)*$AC$6*$W$6))</f>
        <v>0</v>
      </c>
      <c r="GK253">
        <f>IF($Z$2=0,0,IF(CG253&lt;=0,0,('LED Curve'!$D$19*(CG253/$Z$2)^3+'LED Curve'!$D$20*(CG253/$Z$2)^2+'LED Curve'!$D$21*(CG253/$Z$2)^1+'LED Curve'!$D$22)*$AE$2*$Z$2))</f>
        <v>0</v>
      </c>
      <c r="GL253">
        <f>IF($Z$3=0,0,IF(CH253&lt;=0,0,('LED Curve'!$D$19*(CH253/$Z$3)^3+'LED Curve'!$D$20*(CH253/$Z$3)^2+'LED Curve'!$D$21*(CH253/$Z$3)^1+'LED Curve'!$D$22)*$AE$3*$Z$3))</f>
        <v>0</v>
      </c>
      <c r="GM253">
        <f>IF($Z$4=0,0,IF(CI253&lt;=0,0,('LED Curve'!$D$19*(CI253/$Z$4)^3+'LED Curve'!$D$20*(CI253/$Z$4)^2+'LED Curve'!$D$21*(CI253/$Z$4)^1+'LED Curve'!$D$22)*$AE$4*$Z$4))</f>
        <v>0</v>
      </c>
      <c r="GN253">
        <f>IF($Z$5=0,0,IF(CJ253&lt;=0,0,('LED Curve'!$D$19*(CJ253/$Z$5)^3+'LED Curve'!$D$20*(CJ253/$Z$5)^2+'LED Curve'!$D$21*(CJ253/$Z$5)^1+'LED Curve'!$D$22)*$AE$5*$Z$5))</f>
        <v>0</v>
      </c>
      <c r="GO253">
        <f>IF($Z$6=0,0,IF(CK253&lt;=0,0,('LED Curve'!$D$19*(CK253/$Z$6)^3+'LED Curve'!$D$20*(CK253/$Z$6)^2+'LED Curve'!$D$21*(CK253/$Z$6)^1+'LED Curve'!$D$22)*$AE$6*$Z$6))</f>
        <v>0</v>
      </c>
      <c r="GQ253">
        <f t="shared" si="450"/>
        <v>0</v>
      </c>
      <c r="GR253">
        <f t="shared" si="378"/>
        <v>0</v>
      </c>
      <c r="GS253">
        <f t="shared" si="451"/>
        <v>121.32921487441095</v>
      </c>
      <c r="GT253">
        <f t="shared" si="379"/>
        <v>0</v>
      </c>
      <c r="GU253">
        <f t="shared" si="452"/>
        <v>55.184775831925535</v>
      </c>
      <c r="GV253">
        <f t="shared" si="380"/>
        <v>0</v>
      </c>
    </row>
    <row r="254" spans="1:204" ht="16.899999999999999">
      <c r="A254">
        <v>243</v>
      </c>
      <c r="B254">
        <f t="shared" si="341"/>
        <v>7.9101562499999997E-3</v>
      </c>
      <c r="C254" s="50">
        <f t="shared" si="342"/>
        <v>22.863208805984911</v>
      </c>
      <c r="D254" s="50">
        <f t="shared" si="343"/>
        <v>25.55912089553879</v>
      </c>
      <c r="E254" s="50">
        <f t="shared" si="344"/>
        <v>28.255032985092669</v>
      </c>
      <c r="G254" s="52">
        <f t="shared" si="345"/>
        <v>0.36290807628547478</v>
      </c>
      <c r="H254" s="52">
        <f t="shared" si="346"/>
        <v>0.40570033167521885</v>
      </c>
      <c r="I254" s="52">
        <f t="shared" si="347"/>
        <v>0.44849258706496298</v>
      </c>
      <c r="J254" s="52">
        <f>IF(C254&lt;Calculation!D$19,0,G254)</f>
        <v>0</v>
      </c>
      <c r="K254" s="52">
        <f>IF(D254&lt;Calculation!D$19,0,H254)</f>
        <v>0.40570033167521885</v>
      </c>
      <c r="L254" s="52">
        <f>IF(E254&lt;Calculation!D$19,0,I254)</f>
        <v>0.44849258706496298</v>
      </c>
      <c r="M254" s="52">
        <f>IF(IF(C254&lt;Calculation!D$19,0,C254*(R$3/(R$2+R$3)))&gt;0,$H$2*SIN(2*PI()*$E$2*B254)+$H$5,0)</f>
        <v>0</v>
      </c>
      <c r="N254" s="52">
        <f>IF(IF(D254&lt;Calculation!D$19,0,D254*(R$3/(R$2+R$3)))&gt;0,$J$2*SIN(2*PI()*$E$2*B254)+$J$5,0)</f>
        <v>0.2279769194394814</v>
      </c>
      <c r="O254" s="52">
        <f>IF(IF(E254&lt;Calculation!D$19,0,E254*(R$3/(R$2+R$3)))&gt;0,$L$2*SIN(2*PI()*$E$2*B254)+$L$5,0)</f>
        <v>8.3188693750011977E-2</v>
      </c>
      <c r="Q254" s="55">
        <f>(M254/Design!C$43)*10^3</f>
        <v>0</v>
      </c>
      <c r="R254" s="55">
        <f>(N254/Design!C$43)*10^3</f>
        <v>25.330768826609045</v>
      </c>
      <c r="S254" s="55">
        <f>(O254/Design!C$43)*10^3</f>
        <v>9.243188194445775</v>
      </c>
      <c r="U254" s="55">
        <f>(($H$2*SIN(2*PI()*$E$2*B254)+$H$5)/Design!C$43)*10^3</f>
        <v>42.145841197427494</v>
      </c>
      <c r="V254" s="55">
        <f>(($J$2*SIN(2*PI()*$E$2*B254)+$J$5)/Design!C$43)*10^3</f>
        <v>25.330768826609045</v>
      </c>
      <c r="W254" s="55">
        <f>(($L$2*SIN(2*PI()*$E$2*B254)+$L$5)/Design!C$43)*10^3</f>
        <v>9.243188194445775</v>
      </c>
      <c r="Y254" s="99">
        <f>IF(C254&lt;('LED Curve'!$D$14*(U254/$W$2)^3+'LED Curve'!$D$15*(U254/$W$2)^2+'LED Curve'!$D$16*(U254/$W$2)^1+'LED Curve'!$D$17)*$AC$2+((R$5-1)*Design!C$18),0,         ('LED Curve'!$D$14*(U254/$W$2)^3+'LED Curve'!$D$15*(U254/$W$2)^2+'LED Curve'!$D$16*(U254/$W$2)^1+'LED Curve'!$D$17)*$AC$2)</f>
        <v>0</v>
      </c>
      <c r="Z254" s="99">
        <f>IF(Y254=0,0,IF(C254&lt;Y254+('LED Curve'!$D$14*(U254/$W$3)^3+'LED Curve'!$D$15*(U254/$W$3)^2+'LED Curve'!$D$16*(U254/$W$3)^1+'LED Curve'!$D$17)*$AC$3+((R$5-2)*Design!C$18),0,         ('LED Curve'!$D$14*(U254/$W$3)^3+'LED Curve'!$D$15*(U254/$W$3)^2+'LED Curve'!$D$16*(U254/$W$3)^1+'LED Curve'!$D$17)*$AC$3))</f>
        <v>0</v>
      </c>
      <c r="AA254" s="99">
        <f>IF(Z254=0,0,IF(C254&lt;(SUM(Y254:Z254)+('LED Curve'!$D$14*(U254/$W$4)^3+'LED Curve'!$D$15*(U254/$W$4)^2+'LED Curve'!$D$16*(U254/$W$4)^1+'LED Curve'!$D$17)*$AC$4+((R$5-3)*Design!C$18)),0,         ('LED Curve'!$D$14*(U254/$W$4)^3+'LED Curve'!$D$15*(U254/$W$4)^2+'LED Curve'!$D$16*(U254/$W$4)^1+'LED Curve'!$D$17)*$AC$4))</f>
        <v>0</v>
      </c>
      <c r="AB254" s="99">
        <f>IF(AA254=0,0,IF(C254&lt;(SUM(Y254:AA254)+('LED Curve'!$D$14*(U254/$W$5)^3+'LED Curve'!$D$15*(U254/$W$5)^2+'LED Curve'!$D$16*(U254/$W$5)^1+'LED Curve'!$D$17)*$AC$5+((R$5-4)*Design!C$18)),0,         ('LED Curve'!$D$14*(U254/$W$5)^3+'LED Curve'!$D$15*(U254/$W$5)^2+'LED Curve'!$D$16*(U254/$W$5)^1+'LED Curve'!$D$17)*$AC$5))</f>
        <v>0</v>
      </c>
      <c r="AC254" s="99">
        <f>IF(AB254=0,0,IF(C254&lt;(SUM(Y254:AB254)+ ('LED Curve'!$D$14*(U254/$W$6)^3+'LED Curve'!$D$15*(U254/$W$6)^2+'LED Curve'!$D$16*(U254/$W$6)^1+'LED Curve'!$D$17)*$AC$6+((R$5-5)*Design!C$18)),0,         ('LED Curve'!$D$14*(U254/$W$6)^3+'LED Curve'!$D$15*(U254/$W$6)^2+'LED Curve'!$D$16*(U254/$W$6)^1+'LED Curve'!$D$17)*$AC$6))</f>
        <v>0</v>
      </c>
      <c r="AD254" s="99">
        <f>IF(AC254=0,0,IF(C254&lt;(SUM(Y254:AC254)+('LED Curve'!$D$14*(U254/$Z$2)^3+'LED Curve'!$D$15*(U254/$Z$2)^2+'LED Curve'!$D$16*(U254/$Z$2)^1+'LED Curve'!$D$17)*$AE$2+((R$5-6)*Design!C$18)),0,         ('LED Curve'!$D$14*(U254/$Z$2)^3+'LED Curve'!$D$15*(U254/$Z$2)^2+'LED Curve'!$D$16*(U254/$Z$2)^1+'LED Curve'!$D$17)*$AE$2))</f>
        <v>0</v>
      </c>
      <c r="AE254" s="99">
        <f>IF(AD254=0,0,IF(C254&lt;(SUM(Y254:AD254)+('LED Curve'!$D$14*(U254/$Z$3)^3+'LED Curve'!$D$15*(U254/$Z$3)^2+'LED Curve'!$D$16*(U254/$Z$3)^1+'LED Curve'!$D$17)*$AE$3+((R$5-7)*Design!C$18)),0,         ('LED Curve'!$D$14*(U254/$Z$3)^3+'LED Curve'!$D$15*(U254/$Z$3)^2+'LED Curve'!$D$16*(U254/$Z$3)^1+'LED Curve'!$D$17)*$AE$3))</f>
        <v>0</v>
      </c>
      <c r="AF254" s="99">
        <f>IF(AE254=0,0,IF(C254&lt;(SUM(Y254:AE254)+('LED Curve'!$D$14*(U254/$Z$4)^3+'LED Curve'!$D$15*(U254/$Z$4)^2+'LED Curve'!$D$16*(U254/$Z$4)^1+'LED Curve'!$D$17)*$AE$4+((R$5-8)*Design!C$18)),0,         ('LED Curve'!$D$14*(U254/$Z$4)^3+'LED Curve'!$D$15*(U254/$Z$4)^2+'LED Curve'!$D$16*(U254/$Z$4)^1+'LED Curve'!$D$17)*$AE$4))</f>
        <v>0</v>
      </c>
      <c r="AG254" s="99">
        <f>IF(AF254=0,0,IF(C254&lt;(SUM(Y254:AF254)+('LED Curve'!$D$14*(U254/$Z$5)^3+'LED Curve'!$D$15*(U254/$Z$5)^2+'LED Curve'!$D$16*(U254/$Z$5)^1+'LED Curve'!$D$17)*$AE$5+((R$5-9)*Design!C$18)),0,         ('LED Curve'!$D$14*(U254/$Z$5)^3+'LED Curve'!$D$15*(U254/$Z$5)^2+'LED Curve'!$D$16*(U254/$Z$5)^1+'LED Curve'!$D$17)*$AE$5))</f>
        <v>0</v>
      </c>
      <c r="AH254" s="99">
        <f>IF(AG254=0,0,IF(C254&lt;(SUM(Y254:AG254)+('LED Curve'!$D$14*(U254/$Z$6)^3+'LED Curve'!$D$15*(U254/$Z$6)^2+'LED Curve'!$D$16*(U254/$Z$6)^1+'LED Curve'!$D$17)*$AE$6+((R$5-10)*Design!C$18)),0,         ('LED Curve'!$D$14*(U254/$Z$6)^3+'LED Curve'!$D$15*(U254/$Z$6)^2+'LED Curve'!$D$16*(U254/$Z$6)^1+'LED Curve'!$D$17)*$AE$6))</f>
        <v>0</v>
      </c>
      <c r="AI254">
        <f t="shared" si="381"/>
        <v>0</v>
      </c>
      <c r="AJ254" s="57">
        <f>IF(D254&lt;('LED Curve'!$D$14*(V254/$W$2)^3+'LED Curve'!$D$15*(V254/$W$2)^2+'LED Curve'!$D$16*(V254/$W$2)^1+'LED Curve'!$D$17)*$AC$2+((R$5-1)*Design!C$18),0,         ('LED Curve'!$D$14*(V254/$W$2)^3+'LED Curve'!$D$15*(V254/$W$2)^2+'LED Curve'!$D$16*(V254/$W$2)^1+'LED Curve'!$D$17)*$AC$2)</f>
        <v>22.369593217761281</v>
      </c>
      <c r="AK254" s="57">
        <f>IF(AJ254=0,0,IF(D254&lt;AJ254+('LED Curve'!$D$14*(V254/$W$3)^3+'LED Curve'!$D$15*(V254/$W$3)^2+'LED Curve'!$D$16*(V254/$W$3)^1+'LED Curve'!$D$17)*$AC$3+((R$5-1)*Design!C$18),0,         ('LED Curve'!$D$14*(V254/$W$3)^3+'LED Curve'!$D$15*(V254/$W$3)^2+'LED Curve'!$D$16*(V254/$W$3)^1+'LED Curve'!$D$17)*$AC$3))</f>
        <v>0</v>
      </c>
      <c r="AL254" s="57">
        <f>IF(AK254=0,0,IF(D254&lt;(SUM(AJ254:AK254)+('LED Curve'!$D$14*(V254/$W$4)^3+'LED Curve'!$D$15*(V254/$W$4)^2+'LED Curve'!$D$16*(V254/$W$4)^1+'LED Curve'!$D$17)*$AC$4+((R$5-1)*Design!C$18)),0,         ('LED Curve'!$D$14*(V254/$W$4)^3+'LED Curve'!$D$15*(V254/$W$4)^2+'LED Curve'!$D$16*(V254/$W$4)^1+'LED Curve'!$D$17)*$AC$4))</f>
        <v>0</v>
      </c>
      <c r="AM254" s="57">
        <f>IF(AL254=0,0,IF(D254&lt;(SUM(AJ254:AL254)+('LED Curve'!$D$14*(V254/$W$5)^3+'LED Curve'!$D$15*(V254/$W$5)^2+'LED Curve'!$D$16*(V254/$W$5)^1+'LED Curve'!$D$17)*$AC$5+((R$5-1)*Design!C$18)),0,         ('LED Curve'!$D$14*(V254/$W$5)^3+'LED Curve'!$D$15*(V254/$W$5)^2+'LED Curve'!$D$16*(V254/$W$5)^1+'LED Curve'!$D$17)*$AC$5))</f>
        <v>0</v>
      </c>
      <c r="AN254" s="57">
        <f>IF(AM254=0,0,IF(D254&lt;(SUM(AJ254:AM254)+ ('LED Curve'!$D$14*(V254/$W$6)^3+'LED Curve'!$D$15*(V254/$W$6)^2+'LED Curve'!$D$16*(V254/$W$6)^1+'LED Curve'!$D$17)*$AC$6+((R$5-1)*Design!C$18)),0,         ('LED Curve'!$D$14*(V254/$W$6)^3+'LED Curve'!$D$15*(V254/$W$6)^2+'LED Curve'!$D$16*(V254/$W$6)^1+'LED Curve'!$D$17)*$AC$6))</f>
        <v>0</v>
      </c>
      <c r="AO254" s="57">
        <f>IF(AN254=0,0,IF(D254&lt;(SUM(AJ254:AN254)+('LED Curve'!$D$14*(V254/$Z$2)^3+'LED Curve'!$D$15*(V254/$Z$2)^2+'LED Curve'!$D$16*(V254/$Z$2)^1+'LED Curve'!$D$17)*$AE$2+((R$5-1)*Design!C$18)),0,         ('LED Curve'!$D$14*(V254/$Z$2)^3+'LED Curve'!$D$15*(V254/$Z$2)^2+'LED Curve'!$D$16*(V254/$Z$2)^1+'LED Curve'!$D$17)*$AE$2))</f>
        <v>0</v>
      </c>
      <c r="AP254" s="57">
        <f>IF(AO254=0,0,IF(D254&lt;(SUM(AJ254:AO254)+('LED Curve'!$D$14*(V254/$Z$3)^3+'LED Curve'!$D$15*(V254/$Z$3)^2+'LED Curve'!$D$16*(V254/$Z$3)^1+'LED Curve'!$D$17)*$AE$3+((R$5-1)*Design!C$18)),0,         ('LED Curve'!$D$14*(V254/$Z$3)^3+'LED Curve'!$D$15*(V254/$Z$3)^2+'LED Curve'!$D$16*(V254/$Z$3)^1+'LED Curve'!$D$17)*$AE$3))</f>
        <v>0</v>
      </c>
      <c r="AQ254" s="57">
        <f>IF(AP254=0,0,IF(D254&lt;(SUM(AJ254:AP254)+('LED Curve'!$D$14*(V254/$Z$4)^3+'LED Curve'!$D$15*(V254/$Z$4)^2+'LED Curve'!$D$16*(V254/$Z$4)^1+'LED Curve'!$D$17)*$AE$4+((R$5-1)*Design!C$18)),0,         ('LED Curve'!$D$14*(V254/$Z$4)^3+'LED Curve'!$D$15*(V254/$Z$4)^2+'LED Curve'!$D$16*(V254/$Z$4)^1+'LED Curve'!$D$17)*$AE$4))</f>
        <v>0</v>
      </c>
      <c r="AR254" s="57">
        <f>IF(AQ254=0,0,IF(D254&lt;(SUM(AJ254:AQ254)+('LED Curve'!$D$14*(V254/$Z$5)^3+'LED Curve'!$D$15*(V254/$Z$5)^2+'LED Curve'!$D$16*(V254/$Z$5)^1+'LED Curve'!$D$17)*$AE$5+((R$5-1)*Design!C$18)),0,         ('LED Curve'!$D$14*(V254/$Z$5)^3+'LED Curve'!$D$15*(V254/$Z$5)^2+'LED Curve'!$D$16*(V254/$Z$5)^1+'LED Curve'!$D$17)*$AE$5))</f>
        <v>0</v>
      </c>
      <c r="AS254" s="57">
        <f>IF(AR254=0,0,IF(D254&lt;(SUM(AJ254:AR254)+('LED Curve'!$D$14*(V254/$Z$6)^3+'LED Curve'!$D$15*(V254/$Z$6)^2+'LED Curve'!$D$16*(V254/$Z$6)^1+'LED Curve'!$D$17)*$AE$6+((R$5-1)*Design!C$18)),0,         ('LED Curve'!$D$14*(V254/$Z$6)^3+'LED Curve'!$D$15*(V254/$Z$6)^2+'LED Curve'!$D$16*(V254/$Z$6)^1+'LED Curve'!$D$17)*$AE$6))</f>
        <v>0</v>
      </c>
      <c r="AU254" s="59">
        <f>IF(E254&lt;('LED Curve'!$D$14*(W254/$W$2)^3+'LED Curve'!$D$15*(W254/$W$2)^2+'LED Curve'!$D$16*(W254/$W$2)^1+'LED Curve'!$D$17)*$AC$2+((R$5-1)*Design!C$18),0,         ('LED Curve'!$D$14*(W254/$W$2)^3+'LED Curve'!$D$15*(W254/$W$2)^2+'LED Curve'!$D$16*(W254/$W$2)^1+'LED Curve'!$D$17)*$AC$2)</f>
        <v>21.997695751018671</v>
      </c>
      <c r="AV254" s="59">
        <f>IF(AU254=0,0,IF(E254&lt;AU254+('LED Curve'!$D$14*(W254/$W$3)^3+'LED Curve'!$D$15*(W254/$W$3)^2+'LED Curve'!$D$16*(W254/$W$3)^1+'LED Curve'!$D$17)*$AC$3+((R$5-2)*Design!C$18),0,         ('LED Curve'!$D$14*(W254/$W$3)^3+'LED Curve'!$D$15*(W254/$W$3)^2+'LED Curve'!$D$16*(W254/$W$3)^1+'LED Curve'!$D$17)*$AC$3))</f>
        <v>0</v>
      </c>
      <c r="AW254" s="59">
        <f>IF(AV254=0,0,IF(E254&lt;(SUM(AU254:AV254)+('LED Curve'!$D$14*(W254/$W$4)^3+'LED Curve'!$D$15*(W254/$W$4)^2+'LED Curve'!$D$16*(W254/$W$4)^1+'LED Curve'!$D$17)*$AC$4+((R$5-3)*Design!C$18)),0,         ('LED Curve'!$D$14*(W254/$W$4)^3+'LED Curve'!$D$15*(W254/$W$4)^2+'LED Curve'!$D$16*(W254/$W$4)^1+'LED Curve'!$D$17)*$AC$4))</f>
        <v>0</v>
      </c>
      <c r="AX254" s="59">
        <f>IF(AW254=0,0,IF(E254&lt;(SUM(AU254:AW254)+('LED Curve'!$D$14*(W254/$W$5)^3+'LED Curve'!$D$15*(W254/$W$5)^2+'LED Curve'!$D$16*(W254/$W$5)^1+'LED Curve'!$D$17)*$AC$5+((R$5-4)*Design!C$18)),0,         ('LED Curve'!$D$14*(W254/$W$5)^3+'LED Curve'!$D$15*(W254/$W$5)^2+'LED Curve'!$D$16*(W254/$W$5)^1+'LED Curve'!$D$17)*$AC$5))</f>
        <v>0</v>
      </c>
      <c r="AY254" s="59">
        <f>IF(AX254=0,0,IF(E254&lt;(SUM(AU254:AX254)+ ('LED Curve'!$D$14*(W254/$W$6)^3+'LED Curve'!$D$15*(W254/$W$6)^2+'LED Curve'!$D$16*(W254/$W$6)^1+'LED Curve'!$D$17)*$AC$6+((R$5-5)*Design!C$18)),0,         ('LED Curve'!$D$14*(W254/$W$6)^3+'LED Curve'!$D$15*(W254/$W$6)^2+'LED Curve'!$D$16*(W254/$W$6)^1+'LED Curve'!$D$17)*$AC$6))</f>
        <v>0</v>
      </c>
      <c r="AZ254" s="59">
        <f>IF(AY254=0,0,IF(E254&lt;(SUM(AU254:AY254)+('LED Curve'!$D$14*(W254/$Z$2)^3+'LED Curve'!$D$15*(W254/$Z$2)^2+'LED Curve'!$D$16*(W254/$Z$2)^1+'LED Curve'!$D$17)*$AE$2+((R$5-6)*Design!C$18)),0,         ('LED Curve'!$D$14*(W254/$Z$2)^3+'LED Curve'!$D$15*(W254/$Z$2)^2+'LED Curve'!$D$16*(W254/$Z$2)^1+'LED Curve'!$D$17)*$AE$2))</f>
        <v>0</v>
      </c>
      <c r="BA254" s="59">
        <f>IF(AZ254=0,0,IF(E254&lt;(SUM(AU254:AZ254)+('LED Curve'!$D$14*(W254/$Z$3)^3+'LED Curve'!$D$15*(W254/$Z$3)^2+'LED Curve'!$D$16*(W254/$Z$3)^1+'LED Curve'!$D$17)*$AE$3+((R$5-7)*Design!C$18)),0,         ('LED Curve'!$D$14*(W254/$Z$3)^3+'LED Curve'!$D$15*(W254/$Z$3)^2+'LED Curve'!$D$16*(W254/$Z$3)^1+'LED Curve'!$D$17)*$AE$3))</f>
        <v>0</v>
      </c>
      <c r="BB254" s="59">
        <f>IF(BA254=0,0,IF(E254&lt;(SUM(AU254:BA254)+('LED Curve'!$D$14*(W254/$Z$4)^3+'LED Curve'!$D$15*(W254/$Z$4)^2+'LED Curve'!$D$16*(W254/$Z$4)^1+'LED Curve'!$D$17)*$AE$4+((R$5-8)*Design!C$18)),0,         ('LED Curve'!$D$14*(W254/$Z$4)^3+'LED Curve'!$D$15*(W254/$Z$4)^2+'LED Curve'!$D$16*(W254/$Z$4)^1+'LED Curve'!$D$17)*$AE$4))</f>
        <v>0</v>
      </c>
      <c r="BC254" s="59">
        <f>IF(BB254=0,0,IF(E254&lt;(SUM(AU254:BB254)+('LED Curve'!$D$14*(W254/$Z$5)^3+'LED Curve'!$D$15*(W254/$Z$5)^2+'LED Curve'!$D$16*(W254/$Z$5)^1+'LED Curve'!$D$17)*$AE$5+((R$5-9)*Design!C$18)),0,         ('LED Curve'!$D$14*(W254/$Z$5)^3+'LED Curve'!$D$15*(W254/$Z$5)^2+'LED Curve'!$D$16*(W254/$Z$5)^1+'LED Curve'!$D$17)*$AE$5))</f>
        <v>0</v>
      </c>
      <c r="BD254" s="59">
        <f>IF(BC254=0,0,IF(E254&lt;(SUM(AU254:BC254)+('LED Curve'!$D$14*(W254/$Z$6)^3+'LED Curve'!$D$15*(W254/$Z$6)^2+'LED Curve'!$D$16*(W254/$Z$6)^1+'LED Curve'!$D$17)*$AE$6+((R$5-10)*Design!C$18)),0,         ('LED Curve'!$D$14*(W254/$Z$6)^3+'LED Curve'!$D$15*(W254/$Z$6)^2+'LED Curve'!$D$16*(W254/$Z$6)^1+'LED Curve'!$D$17)*$AE$6))</f>
        <v>0</v>
      </c>
      <c r="BE254">
        <f t="shared" si="382"/>
        <v>21.997695751018671</v>
      </c>
      <c r="BF254" s="64">
        <f t="shared" si="348"/>
        <v>0</v>
      </c>
      <c r="BG254" s="64">
        <f t="shared" si="349"/>
        <v>0</v>
      </c>
      <c r="BH254" s="64">
        <f t="shared" si="350"/>
        <v>0</v>
      </c>
      <c r="BI254" s="64">
        <f t="shared" si="351"/>
        <v>0</v>
      </c>
      <c r="BJ254" s="64">
        <f t="shared" si="352"/>
        <v>0</v>
      </c>
      <c r="BK254" s="64">
        <f t="shared" si="353"/>
        <v>0</v>
      </c>
      <c r="BL254" s="64">
        <f t="shared" si="354"/>
        <v>0</v>
      </c>
      <c r="BM254" s="64">
        <f t="shared" si="355"/>
        <v>0</v>
      </c>
      <c r="BN254" s="64">
        <f t="shared" si="356"/>
        <v>0</v>
      </c>
      <c r="BO254" s="64">
        <f t="shared" si="357"/>
        <v>0</v>
      </c>
      <c r="BQ254" s="67">
        <f t="shared" si="358"/>
        <v>25.330768826609045</v>
      </c>
      <c r="BR254" s="67">
        <f t="shared" si="359"/>
        <v>0</v>
      </c>
      <c r="BS254" s="67">
        <f t="shared" si="360"/>
        <v>0</v>
      </c>
      <c r="BT254" s="67">
        <f t="shared" si="361"/>
        <v>0</v>
      </c>
      <c r="BU254" s="67">
        <f t="shared" si="362"/>
        <v>0</v>
      </c>
      <c r="BV254" s="67">
        <f t="shared" si="363"/>
        <v>0</v>
      </c>
      <c r="BW254" s="67">
        <f t="shared" si="364"/>
        <v>0</v>
      </c>
      <c r="BX254" s="67">
        <f t="shared" si="365"/>
        <v>0</v>
      </c>
      <c r="BY254" s="67">
        <f t="shared" si="366"/>
        <v>0</v>
      </c>
      <c r="BZ254" s="67">
        <f t="shared" si="367"/>
        <v>0</v>
      </c>
      <c r="CB254" s="70">
        <f t="shared" si="368"/>
        <v>9.243188194445775</v>
      </c>
      <c r="CC254" s="70">
        <f t="shared" si="369"/>
        <v>0</v>
      </c>
      <c r="CD254" s="70">
        <f t="shared" si="370"/>
        <v>0</v>
      </c>
      <c r="CE254" s="70">
        <f t="shared" si="371"/>
        <v>0</v>
      </c>
      <c r="CF254" s="70">
        <f t="shared" si="372"/>
        <v>0</v>
      </c>
      <c r="CG254" s="70">
        <f t="shared" si="373"/>
        <v>0</v>
      </c>
      <c r="CH254" s="70">
        <f t="shared" si="374"/>
        <v>0</v>
      </c>
      <c r="CI254" s="70">
        <f t="shared" si="375"/>
        <v>0</v>
      </c>
      <c r="CJ254" s="70">
        <f t="shared" si="376"/>
        <v>0</v>
      </c>
      <c r="CK254" s="70">
        <f t="shared" si="377"/>
        <v>0</v>
      </c>
      <c r="CL254">
        <f t="shared" si="383"/>
        <v>9.243188194445775</v>
      </c>
      <c r="CM254" s="64">
        <f t="shared" si="384"/>
        <v>0</v>
      </c>
      <c r="CN254" s="64">
        <f t="shared" si="385"/>
        <v>0</v>
      </c>
      <c r="CO254" s="64">
        <f t="shared" si="386"/>
        <v>0</v>
      </c>
      <c r="CP254" s="64">
        <f t="shared" si="387"/>
        <v>0</v>
      </c>
      <c r="CQ254" s="64">
        <f t="shared" si="388"/>
        <v>0</v>
      </c>
      <c r="CR254" s="64">
        <f t="shared" si="389"/>
        <v>0</v>
      </c>
      <c r="CS254" s="64">
        <f t="shared" si="390"/>
        <v>0</v>
      </c>
      <c r="CT254" s="64">
        <f t="shared" si="391"/>
        <v>0</v>
      </c>
      <c r="CU254" s="64">
        <f t="shared" si="392"/>
        <v>0</v>
      </c>
      <c r="CV254" s="64">
        <f t="shared" si="393"/>
        <v>0</v>
      </c>
      <c r="CX254" s="103">
        <f t="shared" si="394"/>
        <v>25.330768826609045</v>
      </c>
      <c r="CY254" s="103">
        <f t="shared" si="395"/>
        <v>0</v>
      </c>
      <c r="CZ254" s="103">
        <f t="shared" si="396"/>
        <v>0</v>
      </c>
      <c r="DA254" s="103">
        <f t="shared" si="397"/>
        <v>0</v>
      </c>
      <c r="DB254" s="103">
        <f t="shared" si="398"/>
        <v>0</v>
      </c>
      <c r="DC254" s="103">
        <f t="shared" si="399"/>
        <v>0</v>
      </c>
      <c r="DD254" s="103">
        <f t="shared" si="400"/>
        <v>0</v>
      </c>
      <c r="DE254" s="103">
        <f t="shared" si="401"/>
        <v>0</v>
      </c>
      <c r="DF254" s="103">
        <f t="shared" si="402"/>
        <v>0</v>
      </c>
      <c r="DG254" s="103">
        <f t="shared" si="403"/>
        <v>0</v>
      </c>
      <c r="DI254" s="70">
        <f t="shared" si="404"/>
        <v>9.243188194445775</v>
      </c>
      <c r="DJ254" s="70">
        <f t="shared" si="405"/>
        <v>0</v>
      </c>
      <c r="DK254" s="70">
        <f t="shared" si="406"/>
        <v>0</v>
      </c>
      <c r="DL254" s="70">
        <f t="shared" si="407"/>
        <v>0</v>
      </c>
      <c r="DM254" s="70">
        <f t="shared" si="408"/>
        <v>0</v>
      </c>
      <c r="DN254" s="70">
        <f t="shared" si="409"/>
        <v>0</v>
      </c>
      <c r="DO254" s="70">
        <f t="shared" si="410"/>
        <v>0</v>
      </c>
      <c r="DP254" s="70">
        <f t="shared" si="411"/>
        <v>0</v>
      </c>
      <c r="DQ254" s="70">
        <f t="shared" si="412"/>
        <v>0</v>
      </c>
      <c r="DR254" s="70">
        <f t="shared" si="413"/>
        <v>0</v>
      </c>
      <c r="DT254">
        <f t="shared" si="414"/>
        <v>0</v>
      </c>
      <c r="DU254">
        <f t="shared" si="415"/>
        <v>0.64743218281624582</v>
      </c>
      <c r="DV254">
        <f t="shared" si="416"/>
        <v>0.26116658732148457</v>
      </c>
      <c r="DX254">
        <f t="shared" si="417"/>
        <v>1.962437178048372</v>
      </c>
      <c r="DY254">
        <f t="shared" si="418"/>
        <v>1.9624589910270402</v>
      </c>
      <c r="DZ254">
        <f t="shared" si="419"/>
        <v>1.9633423995955614</v>
      </c>
      <c r="EB254">
        <f t="shared" si="420"/>
        <v>0</v>
      </c>
      <c r="EC254">
        <f t="shared" si="421"/>
        <v>0</v>
      </c>
      <c r="ED254">
        <f t="shared" si="422"/>
        <v>0</v>
      </c>
      <c r="EE254">
        <f t="shared" si="423"/>
        <v>0</v>
      </c>
      <c r="EF254">
        <f t="shared" si="424"/>
        <v>0</v>
      </c>
      <c r="EG254">
        <f t="shared" si="425"/>
        <v>0</v>
      </c>
      <c r="EH254">
        <f t="shared" si="426"/>
        <v>0</v>
      </c>
      <c r="EI254">
        <f t="shared" si="427"/>
        <v>0</v>
      </c>
      <c r="EJ254">
        <f t="shared" si="428"/>
        <v>0</v>
      </c>
      <c r="EK254">
        <f t="shared" si="429"/>
        <v>0</v>
      </c>
      <c r="EM254">
        <f t="shared" si="430"/>
        <v>0.56663899454439259</v>
      </c>
      <c r="EN254">
        <f t="shared" si="431"/>
        <v>0</v>
      </c>
      <c r="EO254">
        <f t="shared" si="432"/>
        <v>0</v>
      </c>
      <c r="EP254">
        <f t="shared" si="433"/>
        <v>0</v>
      </c>
      <c r="EQ254">
        <f t="shared" si="434"/>
        <v>0</v>
      </c>
      <c r="ER254">
        <f t="shared" si="435"/>
        <v>0</v>
      </c>
      <c r="ES254">
        <f t="shared" si="436"/>
        <v>0</v>
      </c>
      <c r="ET254">
        <f t="shared" si="437"/>
        <v>0</v>
      </c>
      <c r="EU254">
        <f t="shared" si="438"/>
        <v>0</v>
      </c>
      <c r="EV254">
        <f t="shared" si="439"/>
        <v>0</v>
      </c>
      <c r="EX254">
        <f t="shared" si="440"/>
        <v>0.20332884167082577</v>
      </c>
      <c r="EY254">
        <f t="shared" si="441"/>
        <v>0</v>
      </c>
      <c r="EZ254">
        <f t="shared" si="442"/>
        <v>0</v>
      </c>
      <c r="FA254">
        <f t="shared" si="443"/>
        <v>0</v>
      </c>
      <c r="FB254">
        <f t="shared" si="444"/>
        <v>0</v>
      </c>
      <c r="FC254">
        <f t="shared" si="445"/>
        <v>0</v>
      </c>
      <c r="FD254">
        <f t="shared" si="446"/>
        <v>0</v>
      </c>
      <c r="FE254">
        <f t="shared" si="447"/>
        <v>0</v>
      </c>
      <c r="FF254">
        <f t="shared" si="448"/>
        <v>0</v>
      </c>
      <c r="FG254">
        <f t="shared" si="449"/>
        <v>0</v>
      </c>
      <c r="FJ254">
        <f>IF($W$2=0,0,IF(BF254&lt;=0,0,('LED Curve'!$D$19*(BF254/$W$2)^3+'LED Curve'!$D$20*(BF254/$W$2)^2+'LED Curve'!$D$21*(BF254/$W$2)^1+'LED Curve'!$D$22)*$AC$2*$W$2))</f>
        <v>0</v>
      </c>
      <c r="FK254">
        <f>IF($W$3=0,0,IF(BG254&lt;=0,0,('LED Curve'!$D$19*(BG254/$W$3)^3+'LED Curve'!$D$20*(BG254/$W$3)^2+'LED Curve'!$D$21*(BG254/$W$3)^1+'LED Curve'!$D$22)*$AC$3*$W$3))</f>
        <v>0</v>
      </c>
      <c r="FL254">
        <f>IF($W$4=0,0,IF(BH254&lt;=0,0,('LED Curve'!$D$19*(BH254/$W$4)^3+'LED Curve'!$D$20*(BH254/$W$4)^2+'LED Curve'!$D$21*(BH254/$W$4)^1+'LED Curve'!$D$22)*$AC$4*$W$4))</f>
        <v>0</v>
      </c>
      <c r="FM254">
        <f>IF($W$5=0,0,IF(BI254&lt;=0,0,('LED Curve'!$D$19*(BI254/$W$5)^3+'LED Curve'!$D$20*(BI254/$W$5)^2+'LED Curve'!$D$21*(BI254/$W$5)^1+'LED Curve'!$D$22)*$AC$5*$W$5))</f>
        <v>0</v>
      </c>
      <c r="FN254">
        <f>IF($W$6=0,0,IF(BJ254&lt;=0,0,('LED Curve'!$D$19*(BJ254/$W$6)^3+'LED Curve'!$D$20*(BJ254/$W$6)^2+'LED Curve'!$D$21*(BJ254/$W$6)^1+'LED Curve'!$D$22)*$AC$6*$W$6))</f>
        <v>0</v>
      </c>
      <c r="FO254">
        <f>IF($Z$2=0,0,IF(BK254&lt;=0,0,('LED Curve'!$D$19*(BK254/$Z$2)^3+'LED Curve'!$D$20*(BK254/$Z$2)^2+'LED Curve'!$D$21*(BK254/$Z$2)^1+'LED Curve'!$D$22)*$AE$2*$Z$2))</f>
        <v>0</v>
      </c>
      <c r="FP254">
        <f>IF($Z$3=0,0,IF(BL254&lt;=0,0,('LED Curve'!$D$19*(BL254/$Z$3)^3+'LED Curve'!$D$20*(BL254/$Z$3)^2+'LED Curve'!$D$21*(BL254/$Z$3)^1+'LED Curve'!$D$22)*$AE$3*$Z$3))</f>
        <v>0</v>
      </c>
      <c r="FQ254">
        <f>IF($Z$4=0,0,IF(BM254&lt;=0,0,('LED Curve'!$D$19*(BM254/$Z$4)^3+'LED Curve'!$D$20*(BM254/$Z$4)^2+'LED Curve'!$D$21*(BM254/$Z$4)^1+'LED Curve'!$D$22)*$AE$4*$Z$4))</f>
        <v>0</v>
      </c>
      <c r="FR254">
        <f>IF($Z$5=0,0,IF(BN254&lt;=0,0,('LED Curve'!$D$19*(BN254/$Z$5)^3+'LED Curve'!$D$20*(BN254/$Z$5)^2+'LED Curve'!$D$21*(BN254/$Z$5)^1+'LED Curve'!$D$22)*$AE$5*$Z$5))</f>
        <v>0</v>
      </c>
      <c r="FS254">
        <f>IF($Z$6=0,0,IF(BO254&lt;=0,0,('LED Curve'!$D$19*(BO254/$Z$6)^3+'LED Curve'!$D$20*(BO254/$Z$6)^2+'LED Curve'!$D$21*(BO254/$Z$6)^1+'LED Curve'!$D$22)*$AE$6*$Z$6))</f>
        <v>0</v>
      </c>
      <c r="FU254">
        <f>IF($W$2=0,0,IF(BQ254&lt;=0,0,('LED Curve'!$D$19*(BQ254/$W$2)^3+'LED Curve'!$D$20*(BQ254/$W$2)^2+'LED Curve'!$D$21*(BQ254/$W$2)^1+'LED Curve'!$D$22)*$AC$2*$W$2))</f>
        <v>106.19463272226341</v>
      </c>
      <c r="FV254">
        <f>IF($W$3=0,0,IF(BR254&lt;=0,0,('LED Curve'!$D$19*(BR254/$W$3)^3+'LED Curve'!$D$20*(BR254/$W$3)^2+'LED Curve'!$D$21*(BR254/$W$3)^1+'LED Curve'!$D$22)*$AC$3*$W$3))</f>
        <v>0</v>
      </c>
      <c r="FW254">
        <f>IF($W$4=0,0,IF(BS254&lt;=0,0,('LED Curve'!$D$19*(BS254/$W$4)^3+'LED Curve'!$D$20*(BS254/$W$4)^2+'LED Curve'!$D$21*(BS254/$W$4)^1+'LED Curve'!$D$22)*$AC$4*$W$4))</f>
        <v>0</v>
      </c>
      <c r="FX254">
        <f>IF($W$5=0,0,IF(BT254&lt;=0,0,('LED Curve'!$D$19*(BT254/$W$5)^3+'LED Curve'!$D$20*(BT254/$W$5)^2+'LED Curve'!$D$21*(BT254/$W$5)^1+'LED Curve'!$D$22)*$AC$5*$W$5))</f>
        <v>0</v>
      </c>
      <c r="FY254">
        <f>IF($W$6=0,0,IF(BU254&lt;=0,0,('LED Curve'!$D$19*(BU254/$W$6)^3+'LED Curve'!$D$20*(BU254/$W$6)^2+'LED Curve'!$D$21*(BU254/$W$6)^1+'LED Curve'!$D$22)*$AC$6*$W$6))</f>
        <v>0</v>
      </c>
      <c r="FZ254">
        <f>IF($Z$2=0,0,IF(BV254&lt;=0,0,('LED Curve'!$D$19*(BV254/$Z$2)^3+'LED Curve'!$D$20*(BV254/$Z$2)^2+'LED Curve'!$D$21*(BV254/$Z$2)^1+'LED Curve'!$D$22)*$AE$2*$Z$2))</f>
        <v>0</v>
      </c>
      <c r="GA254">
        <f>IF($Z$3=0,0,IF(BW254&lt;=0,0,('LED Curve'!$D$19*(BW254/$Z$3)^3+'LED Curve'!$D$20*(BW254/$Z$3)^2+'LED Curve'!$D$21*(BW254/$Z$3)^1+'LED Curve'!$D$22)*$AE$3*$Z$3))</f>
        <v>0</v>
      </c>
      <c r="GB254">
        <f>IF($Z$4=0,0,IF(BX254&lt;=0,0,('LED Curve'!$D$19*(BX254/$Z$4)^3+'LED Curve'!$D$20*(BX254/$Z$4)^2+'LED Curve'!$D$21*(BX254/$Z$4)^1+'LED Curve'!$D$22)*$AE$4*$Z$4))</f>
        <v>0</v>
      </c>
      <c r="GC254">
        <f>IF($Z$5=0,0,IF(BY254&lt;=0,0,('LED Curve'!$D$19*(BY254/$Z$5)^3+'LED Curve'!$D$20*(BY254/$Z$5)^2+'LED Curve'!$D$21*(BY254/$Z$5)^1+'LED Curve'!$D$22)*$AE$5*$Z$5))</f>
        <v>0</v>
      </c>
      <c r="GD254">
        <f>IF($Z$6=0,0,IF(BZ254&lt;=0,0,('LED Curve'!$D$19*(BZ254/$Z$6)^3+'LED Curve'!$D$20*(BZ254/$Z$6)^2+'LED Curve'!$D$21*(BZ254/$Z$6)^1+'LED Curve'!$D$22)*$AE$6*$Z$6))</f>
        <v>0</v>
      </c>
      <c r="GF254">
        <f>IF($W$2=0,0,IF(CB254&lt;=0,0,('LED Curve'!$D$19*(CB254/$W$2)^3+'LED Curve'!$D$20*(CB254/$W$2)^2+'LED Curve'!$D$21*(CB254/$W$2)^1+'LED Curve'!$D$22)*$AC$2*$W$2))</f>
        <v>38.247217088887645</v>
      </c>
      <c r="GG254">
        <f>IF($W$3=0,0,IF(CC254&lt;=0,0,('LED Curve'!$D$19*(CC254/$W$3)^3+'LED Curve'!$D$20*(CC254/$W$3)^2+'LED Curve'!$D$21*(CC254/$W$3)^1+'LED Curve'!$D$22)*$AC$3*$W$3))</f>
        <v>0</v>
      </c>
      <c r="GH254">
        <f>IF($W$4=0,0,IF(CD254&lt;=0,0,('LED Curve'!$D$19*(CD254/$W$4)^3+'LED Curve'!$D$20*(CD254/$W$4)^2+'LED Curve'!$D$21*(CD254/$W$4)^1+'LED Curve'!$D$22)*$AC$4*$W$4))</f>
        <v>0</v>
      </c>
      <c r="GI254">
        <f>IF($W$5=0,0,IF(CE254&lt;=0,0,('LED Curve'!$D$19*(CE254/$W$5)^3+'LED Curve'!$D$20*(CE254/$W$5)^2+'LED Curve'!$D$21*(CE254/$W$5)^1+'LED Curve'!$D$22)*$AC$5*$W$5))</f>
        <v>0</v>
      </c>
      <c r="GJ254">
        <f>IF($W$6=0,0,IF(CF254&lt;=0,0,('LED Curve'!$D$19*(CF254/$W$6)^3+'LED Curve'!$D$20*(CF254/$W$6)^2+'LED Curve'!$D$21*(CF254/$W$6)^1+'LED Curve'!$D$22)*$AC$6*$W$6))</f>
        <v>0</v>
      </c>
      <c r="GK254">
        <f>IF($Z$2=0,0,IF(CG254&lt;=0,0,('LED Curve'!$D$19*(CG254/$Z$2)^3+'LED Curve'!$D$20*(CG254/$Z$2)^2+'LED Curve'!$D$21*(CG254/$Z$2)^1+'LED Curve'!$D$22)*$AE$2*$Z$2))</f>
        <v>0</v>
      </c>
      <c r="GL254">
        <f>IF($Z$3=0,0,IF(CH254&lt;=0,0,('LED Curve'!$D$19*(CH254/$Z$3)^3+'LED Curve'!$D$20*(CH254/$Z$3)^2+'LED Curve'!$D$21*(CH254/$Z$3)^1+'LED Curve'!$D$22)*$AE$3*$Z$3))</f>
        <v>0</v>
      </c>
      <c r="GM254">
        <f>IF($Z$4=0,0,IF(CI254&lt;=0,0,('LED Curve'!$D$19*(CI254/$Z$4)^3+'LED Curve'!$D$20*(CI254/$Z$4)^2+'LED Curve'!$D$21*(CI254/$Z$4)^1+'LED Curve'!$D$22)*$AE$4*$Z$4))</f>
        <v>0</v>
      </c>
      <c r="GN254">
        <f>IF($Z$5=0,0,IF(CJ254&lt;=0,0,('LED Curve'!$D$19*(CJ254/$Z$5)^3+'LED Curve'!$D$20*(CJ254/$Z$5)^2+'LED Curve'!$D$21*(CJ254/$Z$5)^1+'LED Curve'!$D$22)*$AE$5*$Z$5))</f>
        <v>0</v>
      </c>
      <c r="GO254">
        <f>IF($Z$6=0,0,IF(CK254&lt;=0,0,('LED Curve'!$D$19*(CK254/$Z$6)^3+'LED Curve'!$D$20*(CK254/$Z$6)^2+'LED Curve'!$D$21*(CK254/$Z$6)^1+'LED Curve'!$D$22)*$AE$6*$Z$6))</f>
        <v>0</v>
      </c>
      <c r="GQ254">
        <f t="shared" si="450"/>
        <v>0</v>
      </c>
      <c r="GR254">
        <f t="shared" si="378"/>
        <v>0</v>
      </c>
      <c r="GS254">
        <f t="shared" si="451"/>
        <v>106.19463272226341</v>
      </c>
      <c r="GT254">
        <f t="shared" si="379"/>
        <v>0</v>
      </c>
      <c r="GU254">
        <f t="shared" si="452"/>
        <v>38.247217088887645</v>
      </c>
      <c r="GV254">
        <f t="shared" si="380"/>
        <v>0</v>
      </c>
    </row>
    <row r="255" spans="1:204" ht="16.899999999999999">
      <c r="A255">
        <v>244</v>
      </c>
      <c r="B255">
        <f t="shared" si="341"/>
        <v>7.9427083333333329E-3</v>
      </c>
      <c r="C255" s="50">
        <f t="shared" si="342"/>
        <v>21.010888514726929</v>
      </c>
      <c r="D255" s="50">
        <f t="shared" si="343"/>
        <v>23.500987238585473</v>
      </c>
      <c r="E255" s="50">
        <f t="shared" si="344"/>
        <v>25.991085962444021</v>
      </c>
      <c r="G255" s="52">
        <f t="shared" si="345"/>
        <v>0.33350616690042745</v>
      </c>
      <c r="H255" s="52">
        <f t="shared" si="346"/>
        <v>0.37303154346961065</v>
      </c>
      <c r="I255" s="52">
        <f t="shared" si="347"/>
        <v>0.41255692003879396</v>
      </c>
      <c r="J255" s="52">
        <f>IF(C255&lt;Calculation!D$19,0,G255)</f>
        <v>0</v>
      </c>
      <c r="K255" s="52">
        <f>IF(D255&lt;Calculation!D$19,0,H255)</f>
        <v>0</v>
      </c>
      <c r="L255" s="52">
        <f>IF(E255&lt;Calculation!D$19,0,I255)</f>
        <v>0.41255692003879396</v>
      </c>
      <c r="M255" s="52">
        <f>IF(IF(C255&lt;Calculation!D$19,0,C255*(R$3/(R$2+R$3)))&gt;0,$H$2*SIN(2*PI()*$E$2*B255)+$H$5,0)</f>
        <v>0</v>
      </c>
      <c r="N255" s="52">
        <f>IF(IF(D255&lt;Calculation!D$19,0,D255*(R$3/(R$2+R$3)))&gt;0,$J$2*SIN(2*PI()*$E$2*B255)+$J$5,0)</f>
        <v>0</v>
      </c>
      <c r="O255" s="52">
        <f>IF(IF(E255&lt;Calculation!D$19,0,E255*(R$3/(R$2+R$3)))&gt;0,$L$2*SIN(2*PI()*$E$2*B255)+$L$5,0)</f>
        <v>4.7253026723842961E-2</v>
      </c>
      <c r="Q255" s="55">
        <f>(M255/Design!C$43)*10^3</f>
        <v>0</v>
      </c>
      <c r="R255" s="55">
        <f>(N255/Design!C$43)*10^3</f>
        <v>0</v>
      </c>
      <c r="S255" s="55">
        <f>(O255/Design!C$43)*10^3</f>
        <v>5.2503363026492176</v>
      </c>
      <c r="U255" s="55">
        <f>(($H$2*SIN(2*PI()*$E$2*B255)+$H$5)/Design!C$43)*10^3</f>
        <v>38.878962376866681</v>
      </c>
      <c r="V255" s="55">
        <f>(($J$2*SIN(2*PI()*$E$2*B255)+$J$5)/Design!C$43)*10^3</f>
        <v>21.700903470430355</v>
      </c>
      <c r="W255" s="55">
        <f>(($L$2*SIN(2*PI()*$E$2*B255)+$L$5)/Design!C$43)*10^3</f>
        <v>5.2503363026492176</v>
      </c>
      <c r="Y255" s="99">
        <f>IF(C255&lt;('LED Curve'!$D$14*(U255/$W$2)^3+'LED Curve'!$D$15*(U255/$W$2)^2+'LED Curve'!$D$16*(U255/$W$2)^1+'LED Curve'!$D$17)*$AC$2+((R$5-1)*Design!C$18),0,         ('LED Curve'!$D$14*(U255/$W$2)^3+'LED Curve'!$D$15*(U255/$W$2)^2+'LED Curve'!$D$16*(U255/$W$2)^1+'LED Curve'!$D$17)*$AC$2)</f>
        <v>0</v>
      </c>
      <c r="Z255" s="99">
        <f>IF(Y255=0,0,IF(C255&lt;Y255+('LED Curve'!$D$14*(U255/$W$3)^3+'LED Curve'!$D$15*(U255/$W$3)^2+'LED Curve'!$D$16*(U255/$W$3)^1+'LED Curve'!$D$17)*$AC$3+((R$5-2)*Design!C$18),0,         ('LED Curve'!$D$14*(U255/$W$3)^3+'LED Curve'!$D$15*(U255/$W$3)^2+'LED Curve'!$D$16*(U255/$W$3)^1+'LED Curve'!$D$17)*$AC$3))</f>
        <v>0</v>
      </c>
      <c r="AA255" s="99">
        <f>IF(Z255=0,0,IF(C255&lt;(SUM(Y255:Z255)+('LED Curve'!$D$14*(U255/$W$4)^3+'LED Curve'!$D$15*(U255/$W$4)^2+'LED Curve'!$D$16*(U255/$W$4)^1+'LED Curve'!$D$17)*$AC$4+((R$5-3)*Design!C$18)),0,         ('LED Curve'!$D$14*(U255/$W$4)^3+'LED Curve'!$D$15*(U255/$W$4)^2+'LED Curve'!$D$16*(U255/$W$4)^1+'LED Curve'!$D$17)*$AC$4))</f>
        <v>0</v>
      </c>
      <c r="AB255" s="99">
        <f>IF(AA255=0,0,IF(C255&lt;(SUM(Y255:AA255)+('LED Curve'!$D$14*(U255/$W$5)^3+'LED Curve'!$D$15*(U255/$W$5)^2+'LED Curve'!$D$16*(U255/$W$5)^1+'LED Curve'!$D$17)*$AC$5+((R$5-4)*Design!C$18)),0,         ('LED Curve'!$D$14*(U255/$W$5)^3+'LED Curve'!$D$15*(U255/$W$5)^2+'LED Curve'!$D$16*(U255/$W$5)^1+'LED Curve'!$D$17)*$AC$5))</f>
        <v>0</v>
      </c>
      <c r="AC255" s="99">
        <f>IF(AB255=0,0,IF(C255&lt;(SUM(Y255:AB255)+ ('LED Curve'!$D$14*(U255/$W$6)^3+'LED Curve'!$D$15*(U255/$W$6)^2+'LED Curve'!$D$16*(U255/$W$6)^1+'LED Curve'!$D$17)*$AC$6+((R$5-5)*Design!C$18)),0,         ('LED Curve'!$D$14*(U255/$W$6)^3+'LED Curve'!$D$15*(U255/$W$6)^2+'LED Curve'!$D$16*(U255/$W$6)^1+'LED Curve'!$D$17)*$AC$6))</f>
        <v>0</v>
      </c>
      <c r="AD255" s="99">
        <f>IF(AC255=0,0,IF(C255&lt;(SUM(Y255:AC255)+('LED Curve'!$D$14*(U255/$Z$2)^3+'LED Curve'!$D$15*(U255/$Z$2)^2+'LED Curve'!$D$16*(U255/$Z$2)^1+'LED Curve'!$D$17)*$AE$2+((R$5-6)*Design!C$18)),0,         ('LED Curve'!$D$14*(U255/$Z$2)^3+'LED Curve'!$D$15*(U255/$Z$2)^2+'LED Curve'!$D$16*(U255/$Z$2)^1+'LED Curve'!$D$17)*$AE$2))</f>
        <v>0</v>
      </c>
      <c r="AE255" s="99">
        <f>IF(AD255=0,0,IF(C255&lt;(SUM(Y255:AD255)+('LED Curve'!$D$14*(U255/$Z$3)^3+'LED Curve'!$D$15*(U255/$Z$3)^2+'LED Curve'!$D$16*(U255/$Z$3)^1+'LED Curve'!$D$17)*$AE$3+((R$5-7)*Design!C$18)),0,         ('LED Curve'!$D$14*(U255/$Z$3)^3+'LED Curve'!$D$15*(U255/$Z$3)^2+'LED Curve'!$D$16*(U255/$Z$3)^1+'LED Curve'!$D$17)*$AE$3))</f>
        <v>0</v>
      </c>
      <c r="AF255" s="99">
        <f>IF(AE255=0,0,IF(C255&lt;(SUM(Y255:AE255)+('LED Curve'!$D$14*(U255/$Z$4)^3+'LED Curve'!$D$15*(U255/$Z$4)^2+'LED Curve'!$D$16*(U255/$Z$4)^1+'LED Curve'!$D$17)*$AE$4+((R$5-8)*Design!C$18)),0,         ('LED Curve'!$D$14*(U255/$Z$4)^3+'LED Curve'!$D$15*(U255/$Z$4)^2+'LED Curve'!$D$16*(U255/$Z$4)^1+'LED Curve'!$D$17)*$AE$4))</f>
        <v>0</v>
      </c>
      <c r="AG255" s="99">
        <f>IF(AF255=0,0,IF(C255&lt;(SUM(Y255:AF255)+('LED Curve'!$D$14*(U255/$Z$5)^3+'LED Curve'!$D$15*(U255/$Z$5)^2+'LED Curve'!$D$16*(U255/$Z$5)^1+'LED Curve'!$D$17)*$AE$5+((R$5-9)*Design!C$18)),0,         ('LED Curve'!$D$14*(U255/$Z$5)^3+'LED Curve'!$D$15*(U255/$Z$5)^2+'LED Curve'!$D$16*(U255/$Z$5)^1+'LED Curve'!$D$17)*$AE$5))</f>
        <v>0</v>
      </c>
      <c r="AH255" s="99">
        <f>IF(AG255=0,0,IF(C255&lt;(SUM(Y255:AG255)+('LED Curve'!$D$14*(U255/$Z$6)^3+'LED Curve'!$D$15*(U255/$Z$6)^2+'LED Curve'!$D$16*(U255/$Z$6)^1+'LED Curve'!$D$17)*$AE$6+((R$5-10)*Design!C$18)),0,         ('LED Curve'!$D$14*(U255/$Z$6)^3+'LED Curve'!$D$15*(U255/$Z$6)^2+'LED Curve'!$D$16*(U255/$Z$6)^1+'LED Curve'!$D$17)*$AE$6))</f>
        <v>0</v>
      </c>
      <c r="AI255">
        <f t="shared" si="381"/>
        <v>0</v>
      </c>
      <c r="AJ255" s="57">
        <f>IF(D255&lt;('LED Curve'!$D$14*(V255/$W$2)^3+'LED Curve'!$D$15*(V255/$W$2)^2+'LED Curve'!$D$16*(V255/$W$2)^1+'LED Curve'!$D$17)*$AC$2+((R$5-1)*Design!C$18),0,         ('LED Curve'!$D$14*(V255/$W$2)^3+'LED Curve'!$D$15*(V255/$W$2)^2+'LED Curve'!$D$16*(V255/$W$2)^1+'LED Curve'!$D$17)*$AC$2)</f>
        <v>0</v>
      </c>
      <c r="AK255" s="57">
        <f>IF(AJ255=0,0,IF(D255&lt;AJ255+('LED Curve'!$D$14*(V255/$W$3)^3+'LED Curve'!$D$15*(V255/$W$3)^2+'LED Curve'!$D$16*(V255/$W$3)^1+'LED Curve'!$D$17)*$AC$3+((R$5-1)*Design!C$18),0,         ('LED Curve'!$D$14*(V255/$W$3)^3+'LED Curve'!$D$15*(V255/$W$3)^2+'LED Curve'!$D$16*(V255/$W$3)^1+'LED Curve'!$D$17)*$AC$3))</f>
        <v>0</v>
      </c>
      <c r="AL255" s="57">
        <f>IF(AK255=0,0,IF(D255&lt;(SUM(AJ255:AK255)+('LED Curve'!$D$14*(V255/$W$4)^3+'LED Curve'!$D$15*(V255/$W$4)^2+'LED Curve'!$D$16*(V255/$W$4)^1+'LED Curve'!$D$17)*$AC$4+((R$5-1)*Design!C$18)),0,         ('LED Curve'!$D$14*(V255/$W$4)^3+'LED Curve'!$D$15*(V255/$W$4)^2+'LED Curve'!$D$16*(V255/$W$4)^1+'LED Curve'!$D$17)*$AC$4))</f>
        <v>0</v>
      </c>
      <c r="AM255" s="57">
        <f>IF(AL255=0,0,IF(D255&lt;(SUM(AJ255:AL255)+('LED Curve'!$D$14*(V255/$W$5)^3+'LED Curve'!$D$15*(V255/$W$5)^2+'LED Curve'!$D$16*(V255/$W$5)^1+'LED Curve'!$D$17)*$AC$5+((R$5-1)*Design!C$18)),0,         ('LED Curve'!$D$14*(V255/$W$5)^3+'LED Curve'!$D$15*(V255/$W$5)^2+'LED Curve'!$D$16*(V255/$W$5)^1+'LED Curve'!$D$17)*$AC$5))</f>
        <v>0</v>
      </c>
      <c r="AN255" s="57">
        <f>IF(AM255=0,0,IF(D255&lt;(SUM(AJ255:AM255)+ ('LED Curve'!$D$14*(V255/$W$6)^3+'LED Curve'!$D$15*(V255/$W$6)^2+'LED Curve'!$D$16*(V255/$W$6)^1+'LED Curve'!$D$17)*$AC$6+((R$5-1)*Design!C$18)),0,         ('LED Curve'!$D$14*(V255/$W$6)^3+'LED Curve'!$D$15*(V255/$W$6)^2+'LED Curve'!$D$16*(V255/$W$6)^1+'LED Curve'!$D$17)*$AC$6))</f>
        <v>0</v>
      </c>
      <c r="AO255" s="57">
        <f>IF(AN255=0,0,IF(D255&lt;(SUM(AJ255:AN255)+('LED Curve'!$D$14*(V255/$Z$2)^3+'LED Curve'!$D$15*(V255/$Z$2)^2+'LED Curve'!$D$16*(V255/$Z$2)^1+'LED Curve'!$D$17)*$AE$2+((R$5-1)*Design!C$18)),0,         ('LED Curve'!$D$14*(V255/$Z$2)^3+'LED Curve'!$D$15*(V255/$Z$2)^2+'LED Curve'!$D$16*(V255/$Z$2)^1+'LED Curve'!$D$17)*$AE$2))</f>
        <v>0</v>
      </c>
      <c r="AP255" s="57">
        <f>IF(AO255=0,0,IF(D255&lt;(SUM(AJ255:AO255)+('LED Curve'!$D$14*(V255/$Z$3)^3+'LED Curve'!$D$15*(V255/$Z$3)^2+'LED Curve'!$D$16*(V255/$Z$3)^1+'LED Curve'!$D$17)*$AE$3+((R$5-1)*Design!C$18)),0,         ('LED Curve'!$D$14*(V255/$Z$3)^3+'LED Curve'!$D$15*(V255/$Z$3)^2+'LED Curve'!$D$16*(V255/$Z$3)^1+'LED Curve'!$D$17)*$AE$3))</f>
        <v>0</v>
      </c>
      <c r="AQ255" s="57">
        <f>IF(AP255=0,0,IF(D255&lt;(SUM(AJ255:AP255)+('LED Curve'!$D$14*(V255/$Z$4)^3+'LED Curve'!$D$15*(V255/$Z$4)^2+'LED Curve'!$D$16*(V255/$Z$4)^1+'LED Curve'!$D$17)*$AE$4+((R$5-1)*Design!C$18)),0,         ('LED Curve'!$D$14*(V255/$Z$4)^3+'LED Curve'!$D$15*(V255/$Z$4)^2+'LED Curve'!$D$16*(V255/$Z$4)^1+'LED Curve'!$D$17)*$AE$4))</f>
        <v>0</v>
      </c>
      <c r="AR255" s="57">
        <f>IF(AQ255=0,0,IF(D255&lt;(SUM(AJ255:AQ255)+('LED Curve'!$D$14*(V255/$Z$5)^3+'LED Curve'!$D$15*(V255/$Z$5)^2+'LED Curve'!$D$16*(V255/$Z$5)^1+'LED Curve'!$D$17)*$AE$5+((R$5-1)*Design!C$18)),0,         ('LED Curve'!$D$14*(V255/$Z$5)^3+'LED Curve'!$D$15*(V255/$Z$5)^2+'LED Curve'!$D$16*(V255/$Z$5)^1+'LED Curve'!$D$17)*$AE$5))</f>
        <v>0</v>
      </c>
      <c r="AS255" s="57">
        <f>IF(AR255=0,0,IF(D255&lt;(SUM(AJ255:AR255)+('LED Curve'!$D$14*(V255/$Z$6)^3+'LED Curve'!$D$15*(V255/$Z$6)^2+'LED Curve'!$D$16*(V255/$Z$6)^1+'LED Curve'!$D$17)*$AE$6+((R$5-1)*Design!C$18)),0,         ('LED Curve'!$D$14*(V255/$Z$6)^3+'LED Curve'!$D$15*(V255/$Z$6)^2+'LED Curve'!$D$16*(V255/$Z$6)^1+'LED Curve'!$D$17)*$AE$6))</f>
        <v>0</v>
      </c>
      <c r="AU255" s="59">
        <f>IF(E255&lt;('LED Curve'!$D$14*(W255/$W$2)^3+'LED Curve'!$D$15*(W255/$W$2)^2+'LED Curve'!$D$16*(W255/$W$2)^1+'LED Curve'!$D$17)*$AC$2+((R$5-1)*Design!C$18),0,         ('LED Curve'!$D$14*(W255/$W$2)^3+'LED Curve'!$D$15*(W255/$W$2)^2+'LED Curve'!$D$16*(W255/$W$2)^1+'LED Curve'!$D$17)*$AC$2)</f>
        <v>21.909465636051159</v>
      </c>
      <c r="AV255" s="59">
        <f>IF(AU255=0,0,IF(E255&lt;AU255+('LED Curve'!$D$14*(W255/$W$3)^3+'LED Curve'!$D$15*(W255/$W$3)^2+'LED Curve'!$D$16*(W255/$W$3)^1+'LED Curve'!$D$17)*$AC$3+((R$5-2)*Design!C$18),0,         ('LED Curve'!$D$14*(W255/$W$3)^3+'LED Curve'!$D$15*(W255/$W$3)^2+'LED Curve'!$D$16*(W255/$W$3)^1+'LED Curve'!$D$17)*$AC$3))</f>
        <v>0</v>
      </c>
      <c r="AW255" s="59">
        <f>IF(AV255=0,0,IF(E255&lt;(SUM(AU255:AV255)+('LED Curve'!$D$14*(W255/$W$4)^3+'LED Curve'!$D$15*(W255/$W$4)^2+'LED Curve'!$D$16*(W255/$W$4)^1+'LED Curve'!$D$17)*$AC$4+((R$5-3)*Design!C$18)),0,         ('LED Curve'!$D$14*(W255/$W$4)^3+'LED Curve'!$D$15*(W255/$W$4)^2+'LED Curve'!$D$16*(W255/$W$4)^1+'LED Curve'!$D$17)*$AC$4))</f>
        <v>0</v>
      </c>
      <c r="AX255" s="59">
        <f>IF(AW255=0,0,IF(E255&lt;(SUM(AU255:AW255)+('LED Curve'!$D$14*(W255/$W$5)^3+'LED Curve'!$D$15*(W255/$W$5)^2+'LED Curve'!$D$16*(W255/$W$5)^1+'LED Curve'!$D$17)*$AC$5+((R$5-4)*Design!C$18)),0,         ('LED Curve'!$D$14*(W255/$W$5)^3+'LED Curve'!$D$15*(W255/$W$5)^2+'LED Curve'!$D$16*(W255/$W$5)^1+'LED Curve'!$D$17)*$AC$5))</f>
        <v>0</v>
      </c>
      <c r="AY255" s="59">
        <f>IF(AX255=0,0,IF(E255&lt;(SUM(AU255:AX255)+ ('LED Curve'!$D$14*(W255/$W$6)^3+'LED Curve'!$D$15*(W255/$W$6)^2+'LED Curve'!$D$16*(W255/$W$6)^1+'LED Curve'!$D$17)*$AC$6+((R$5-5)*Design!C$18)),0,         ('LED Curve'!$D$14*(W255/$W$6)^3+'LED Curve'!$D$15*(W255/$W$6)^2+'LED Curve'!$D$16*(W255/$W$6)^1+'LED Curve'!$D$17)*$AC$6))</f>
        <v>0</v>
      </c>
      <c r="AZ255" s="59">
        <f>IF(AY255=0,0,IF(E255&lt;(SUM(AU255:AY255)+('LED Curve'!$D$14*(W255/$Z$2)^3+'LED Curve'!$D$15*(W255/$Z$2)^2+'LED Curve'!$D$16*(W255/$Z$2)^1+'LED Curve'!$D$17)*$AE$2+((R$5-6)*Design!C$18)),0,         ('LED Curve'!$D$14*(W255/$Z$2)^3+'LED Curve'!$D$15*(W255/$Z$2)^2+'LED Curve'!$D$16*(W255/$Z$2)^1+'LED Curve'!$D$17)*$AE$2))</f>
        <v>0</v>
      </c>
      <c r="BA255" s="59">
        <f>IF(AZ255=0,0,IF(E255&lt;(SUM(AU255:AZ255)+('LED Curve'!$D$14*(W255/$Z$3)^3+'LED Curve'!$D$15*(W255/$Z$3)^2+'LED Curve'!$D$16*(W255/$Z$3)^1+'LED Curve'!$D$17)*$AE$3+((R$5-7)*Design!C$18)),0,         ('LED Curve'!$D$14*(W255/$Z$3)^3+'LED Curve'!$D$15*(W255/$Z$3)^2+'LED Curve'!$D$16*(W255/$Z$3)^1+'LED Curve'!$D$17)*$AE$3))</f>
        <v>0</v>
      </c>
      <c r="BB255" s="59">
        <f>IF(BA255=0,0,IF(E255&lt;(SUM(AU255:BA255)+('LED Curve'!$D$14*(W255/$Z$4)^3+'LED Curve'!$D$15*(W255/$Z$4)^2+'LED Curve'!$D$16*(W255/$Z$4)^1+'LED Curve'!$D$17)*$AE$4+((R$5-8)*Design!C$18)),0,         ('LED Curve'!$D$14*(W255/$Z$4)^3+'LED Curve'!$D$15*(W255/$Z$4)^2+'LED Curve'!$D$16*(W255/$Z$4)^1+'LED Curve'!$D$17)*$AE$4))</f>
        <v>0</v>
      </c>
      <c r="BC255" s="59">
        <f>IF(BB255=0,0,IF(E255&lt;(SUM(AU255:BB255)+('LED Curve'!$D$14*(W255/$Z$5)^3+'LED Curve'!$D$15*(W255/$Z$5)^2+'LED Curve'!$D$16*(W255/$Z$5)^1+'LED Curve'!$D$17)*$AE$5+((R$5-9)*Design!C$18)),0,         ('LED Curve'!$D$14*(W255/$Z$5)^3+'LED Curve'!$D$15*(W255/$Z$5)^2+'LED Curve'!$D$16*(W255/$Z$5)^1+'LED Curve'!$D$17)*$AE$5))</f>
        <v>0</v>
      </c>
      <c r="BD255" s="59">
        <f>IF(BC255=0,0,IF(E255&lt;(SUM(AU255:BC255)+('LED Curve'!$D$14*(W255/$Z$6)^3+'LED Curve'!$D$15*(W255/$Z$6)^2+'LED Curve'!$D$16*(W255/$Z$6)^1+'LED Curve'!$D$17)*$AE$6+((R$5-10)*Design!C$18)),0,         ('LED Curve'!$D$14*(W255/$Z$6)^3+'LED Curve'!$D$15*(W255/$Z$6)^2+'LED Curve'!$D$16*(W255/$Z$6)^1+'LED Curve'!$D$17)*$AE$6))</f>
        <v>0</v>
      </c>
      <c r="BE255">
        <f t="shared" si="382"/>
        <v>21.909465636051159</v>
      </c>
      <c r="BF255" s="64">
        <f t="shared" si="348"/>
        <v>0</v>
      </c>
      <c r="BG255" s="64">
        <f t="shared" si="349"/>
        <v>0</v>
      </c>
      <c r="BH255" s="64">
        <f t="shared" si="350"/>
        <v>0</v>
      </c>
      <c r="BI255" s="64">
        <f t="shared" si="351"/>
        <v>0</v>
      </c>
      <c r="BJ255" s="64">
        <f t="shared" si="352"/>
        <v>0</v>
      </c>
      <c r="BK255" s="64">
        <f t="shared" si="353"/>
        <v>0</v>
      </c>
      <c r="BL255" s="64">
        <f t="shared" si="354"/>
        <v>0</v>
      </c>
      <c r="BM255" s="64">
        <f t="shared" si="355"/>
        <v>0</v>
      </c>
      <c r="BN255" s="64">
        <f t="shared" si="356"/>
        <v>0</v>
      </c>
      <c r="BO255" s="64">
        <f t="shared" si="357"/>
        <v>0</v>
      </c>
      <c r="BQ255" s="67">
        <f t="shared" si="358"/>
        <v>0</v>
      </c>
      <c r="BR255" s="67">
        <f t="shared" si="359"/>
        <v>0</v>
      </c>
      <c r="BS255" s="67">
        <f t="shared" si="360"/>
        <v>0</v>
      </c>
      <c r="BT255" s="67">
        <f t="shared" si="361"/>
        <v>0</v>
      </c>
      <c r="BU255" s="67">
        <f t="shared" si="362"/>
        <v>0</v>
      </c>
      <c r="BV255" s="67">
        <f t="shared" si="363"/>
        <v>0</v>
      </c>
      <c r="BW255" s="67">
        <f t="shared" si="364"/>
        <v>0</v>
      </c>
      <c r="BX255" s="67">
        <f t="shared" si="365"/>
        <v>0</v>
      </c>
      <c r="BY255" s="67">
        <f t="shared" si="366"/>
        <v>0</v>
      </c>
      <c r="BZ255" s="67">
        <f t="shared" si="367"/>
        <v>0</v>
      </c>
      <c r="CB255" s="70">
        <f t="shared" si="368"/>
        <v>0</v>
      </c>
      <c r="CC255" s="70">
        <f t="shared" si="369"/>
        <v>0</v>
      </c>
      <c r="CD255" s="70">
        <f t="shared" si="370"/>
        <v>0</v>
      </c>
      <c r="CE255" s="70">
        <f t="shared" si="371"/>
        <v>0</v>
      </c>
      <c r="CF255" s="70">
        <f t="shared" si="372"/>
        <v>0</v>
      </c>
      <c r="CG255" s="70">
        <f t="shared" si="373"/>
        <v>0</v>
      </c>
      <c r="CH255" s="70">
        <f t="shared" si="374"/>
        <v>0</v>
      </c>
      <c r="CI255" s="70">
        <f t="shared" si="375"/>
        <v>0</v>
      </c>
      <c r="CJ255" s="70">
        <f t="shared" si="376"/>
        <v>0</v>
      </c>
      <c r="CK255" s="70">
        <f t="shared" si="377"/>
        <v>0</v>
      </c>
      <c r="CL255">
        <f t="shared" si="383"/>
        <v>0</v>
      </c>
      <c r="CM255" s="64">
        <f t="shared" si="384"/>
        <v>0</v>
      </c>
      <c r="CN255" s="64">
        <f t="shared" si="385"/>
        <v>0</v>
      </c>
      <c r="CO255" s="64">
        <f t="shared" si="386"/>
        <v>0</v>
      </c>
      <c r="CP255" s="64">
        <f t="shared" si="387"/>
        <v>0</v>
      </c>
      <c r="CQ255" s="64">
        <f t="shared" si="388"/>
        <v>0</v>
      </c>
      <c r="CR255" s="64">
        <f t="shared" si="389"/>
        <v>0</v>
      </c>
      <c r="CS255" s="64">
        <f t="shared" si="390"/>
        <v>0</v>
      </c>
      <c r="CT255" s="64">
        <f t="shared" si="391"/>
        <v>0</v>
      </c>
      <c r="CU255" s="64">
        <f t="shared" si="392"/>
        <v>0</v>
      </c>
      <c r="CV255" s="64">
        <f t="shared" si="393"/>
        <v>0</v>
      </c>
      <c r="CX255" s="103">
        <f t="shared" si="394"/>
        <v>0</v>
      </c>
      <c r="CY255" s="103">
        <f t="shared" si="395"/>
        <v>0</v>
      </c>
      <c r="CZ255" s="103">
        <f t="shared" si="396"/>
        <v>0</v>
      </c>
      <c r="DA255" s="103">
        <f t="shared" si="397"/>
        <v>0</v>
      </c>
      <c r="DB255" s="103">
        <f t="shared" si="398"/>
        <v>0</v>
      </c>
      <c r="DC255" s="103">
        <f t="shared" si="399"/>
        <v>0</v>
      </c>
      <c r="DD255" s="103">
        <f t="shared" si="400"/>
        <v>0</v>
      </c>
      <c r="DE255" s="103">
        <f t="shared" si="401"/>
        <v>0</v>
      </c>
      <c r="DF255" s="103">
        <f t="shared" si="402"/>
        <v>0</v>
      </c>
      <c r="DG255" s="103">
        <f t="shared" si="403"/>
        <v>0</v>
      </c>
      <c r="DI255" s="70">
        <f t="shared" si="404"/>
        <v>0</v>
      </c>
      <c r="DJ255" s="70">
        <f t="shared" si="405"/>
        <v>0</v>
      </c>
      <c r="DK255" s="70">
        <f t="shared" si="406"/>
        <v>0</v>
      </c>
      <c r="DL255" s="70">
        <f t="shared" si="407"/>
        <v>0</v>
      </c>
      <c r="DM255" s="70">
        <f t="shared" si="408"/>
        <v>0</v>
      </c>
      <c r="DN255" s="70">
        <f t="shared" si="409"/>
        <v>0</v>
      </c>
      <c r="DO255" s="70">
        <f t="shared" si="410"/>
        <v>0</v>
      </c>
      <c r="DP255" s="70">
        <f t="shared" si="411"/>
        <v>0</v>
      </c>
      <c r="DQ255" s="70">
        <f t="shared" si="412"/>
        <v>0</v>
      </c>
      <c r="DR255" s="70">
        <f t="shared" si="413"/>
        <v>0</v>
      </c>
      <c r="DT255">
        <f t="shared" si="414"/>
        <v>0</v>
      </c>
      <c r="DU255">
        <f t="shared" si="415"/>
        <v>0</v>
      </c>
      <c r="DV255">
        <f t="shared" si="416"/>
        <v>0.13646194217389632</v>
      </c>
      <c r="DX255">
        <f t="shared" si="417"/>
        <v>1.962437178048372</v>
      </c>
      <c r="DY255">
        <f t="shared" si="418"/>
        <v>1.9630361895354591</v>
      </c>
      <c r="DZ255">
        <f t="shared" si="419"/>
        <v>1.9636726556876176</v>
      </c>
      <c r="EB255">
        <f t="shared" si="420"/>
        <v>0</v>
      </c>
      <c r="EC255">
        <f t="shared" si="421"/>
        <v>0</v>
      </c>
      <c r="ED255">
        <f t="shared" si="422"/>
        <v>0</v>
      </c>
      <c r="EE255">
        <f t="shared" si="423"/>
        <v>0</v>
      </c>
      <c r="EF255">
        <f t="shared" si="424"/>
        <v>0</v>
      </c>
      <c r="EG255">
        <f t="shared" si="425"/>
        <v>0</v>
      </c>
      <c r="EH255">
        <f t="shared" si="426"/>
        <v>0</v>
      </c>
      <c r="EI255">
        <f t="shared" si="427"/>
        <v>0</v>
      </c>
      <c r="EJ255">
        <f t="shared" si="428"/>
        <v>0</v>
      </c>
      <c r="EK255">
        <f t="shared" si="429"/>
        <v>0</v>
      </c>
      <c r="EM255">
        <f t="shared" si="430"/>
        <v>0</v>
      </c>
      <c r="EN255">
        <f t="shared" si="431"/>
        <v>0</v>
      </c>
      <c r="EO255">
        <f t="shared" si="432"/>
        <v>0</v>
      </c>
      <c r="EP255">
        <f t="shared" si="433"/>
        <v>0</v>
      </c>
      <c r="EQ255">
        <f t="shared" si="434"/>
        <v>0</v>
      </c>
      <c r="ER255">
        <f t="shared" si="435"/>
        <v>0</v>
      </c>
      <c r="ES255">
        <f t="shared" si="436"/>
        <v>0</v>
      </c>
      <c r="ET255">
        <f t="shared" si="437"/>
        <v>0</v>
      </c>
      <c r="EU255">
        <f t="shared" si="438"/>
        <v>0</v>
      </c>
      <c r="EV255">
        <f t="shared" si="439"/>
        <v>0</v>
      </c>
      <c r="EX255">
        <f t="shared" si="440"/>
        <v>0</v>
      </c>
      <c r="EY255">
        <f t="shared" si="441"/>
        <v>0</v>
      </c>
      <c r="EZ255">
        <f t="shared" si="442"/>
        <v>0</v>
      </c>
      <c r="FA255">
        <f t="shared" si="443"/>
        <v>0</v>
      </c>
      <c r="FB255">
        <f t="shared" si="444"/>
        <v>0</v>
      </c>
      <c r="FC255">
        <f t="shared" si="445"/>
        <v>0</v>
      </c>
      <c r="FD255">
        <f t="shared" si="446"/>
        <v>0</v>
      </c>
      <c r="FE255">
        <f t="shared" si="447"/>
        <v>0</v>
      </c>
      <c r="FF255">
        <f t="shared" si="448"/>
        <v>0</v>
      </c>
      <c r="FG255">
        <f t="shared" si="449"/>
        <v>0</v>
      </c>
      <c r="FJ255">
        <f>IF($W$2=0,0,IF(BF255&lt;=0,0,('LED Curve'!$D$19*(BF255/$W$2)^3+'LED Curve'!$D$20*(BF255/$W$2)^2+'LED Curve'!$D$21*(BF255/$W$2)^1+'LED Curve'!$D$22)*$AC$2*$W$2))</f>
        <v>0</v>
      </c>
      <c r="FK255">
        <f>IF($W$3=0,0,IF(BG255&lt;=0,0,('LED Curve'!$D$19*(BG255/$W$3)^3+'LED Curve'!$D$20*(BG255/$W$3)^2+'LED Curve'!$D$21*(BG255/$W$3)^1+'LED Curve'!$D$22)*$AC$3*$W$3))</f>
        <v>0</v>
      </c>
      <c r="FL255">
        <f>IF($W$4=0,0,IF(BH255&lt;=0,0,('LED Curve'!$D$19*(BH255/$W$4)^3+'LED Curve'!$D$20*(BH255/$W$4)^2+'LED Curve'!$D$21*(BH255/$W$4)^1+'LED Curve'!$D$22)*$AC$4*$W$4))</f>
        <v>0</v>
      </c>
      <c r="FM255">
        <f>IF($W$5=0,0,IF(BI255&lt;=0,0,('LED Curve'!$D$19*(BI255/$W$5)^3+'LED Curve'!$D$20*(BI255/$W$5)^2+'LED Curve'!$D$21*(BI255/$W$5)^1+'LED Curve'!$D$22)*$AC$5*$W$5))</f>
        <v>0</v>
      </c>
      <c r="FN255">
        <f>IF($W$6=0,0,IF(BJ255&lt;=0,0,('LED Curve'!$D$19*(BJ255/$W$6)^3+'LED Curve'!$D$20*(BJ255/$W$6)^2+'LED Curve'!$D$21*(BJ255/$W$6)^1+'LED Curve'!$D$22)*$AC$6*$W$6))</f>
        <v>0</v>
      </c>
      <c r="FO255">
        <f>IF($Z$2=0,0,IF(BK255&lt;=0,0,('LED Curve'!$D$19*(BK255/$Z$2)^3+'LED Curve'!$D$20*(BK255/$Z$2)^2+'LED Curve'!$D$21*(BK255/$Z$2)^1+'LED Curve'!$D$22)*$AE$2*$Z$2))</f>
        <v>0</v>
      </c>
      <c r="FP255">
        <f>IF($Z$3=0,0,IF(BL255&lt;=0,0,('LED Curve'!$D$19*(BL255/$Z$3)^3+'LED Curve'!$D$20*(BL255/$Z$3)^2+'LED Curve'!$D$21*(BL255/$Z$3)^1+'LED Curve'!$D$22)*$AE$3*$Z$3))</f>
        <v>0</v>
      </c>
      <c r="FQ255">
        <f>IF($Z$4=0,0,IF(BM255&lt;=0,0,('LED Curve'!$D$19*(BM255/$Z$4)^3+'LED Curve'!$D$20*(BM255/$Z$4)^2+'LED Curve'!$D$21*(BM255/$Z$4)^1+'LED Curve'!$D$22)*$AE$4*$Z$4))</f>
        <v>0</v>
      </c>
      <c r="FR255">
        <f>IF($Z$5=0,0,IF(BN255&lt;=0,0,('LED Curve'!$D$19*(BN255/$Z$5)^3+'LED Curve'!$D$20*(BN255/$Z$5)^2+'LED Curve'!$D$21*(BN255/$Z$5)^1+'LED Curve'!$D$22)*$AE$5*$Z$5))</f>
        <v>0</v>
      </c>
      <c r="FS255">
        <f>IF($Z$6=0,0,IF(BO255&lt;=0,0,('LED Curve'!$D$19*(BO255/$Z$6)^3+'LED Curve'!$D$20*(BO255/$Z$6)^2+'LED Curve'!$D$21*(BO255/$Z$6)^1+'LED Curve'!$D$22)*$AE$6*$Z$6))</f>
        <v>0</v>
      </c>
      <c r="FU255">
        <f>IF($W$2=0,0,IF(BQ255&lt;=0,0,('LED Curve'!$D$19*(BQ255/$W$2)^3+'LED Curve'!$D$20*(BQ255/$W$2)^2+'LED Curve'!$D$21*(BQ255/$W$2)^1+'LED Curve'!$D$22)*$AC$2*$W$2))</f>
        <v>0</v>
      </c>
      <c r="FV255">
        <f>IF($W$3=0,0,IF(BR255&lt;=0,0,('LED Curve'!$D$19*(BR255/$W$3)^3+'LED Curve'!$D$20*(BR255/$W$3)^2+'LED Curve'!$D$21*(BR255/$W$3)^1+'LED Curve'!$D$22)*$AC$3*$W$3))</f>
        <v>0</v>
      </c>
      <c r="FW255">
        <f>IF($W$4=0,0,IF(BS255&lt;=0,0,('LED Curve'!$D$19*(BS255/$W$4)^3+'LED Curve'!$D$20*(BS255/$W$4)^2+'LED Curve'!$D$21*(BS255/$W$4)^1+'LED Curve'!$D$22)*$AC$4*$W$4))</f>
        <v>0</v>
      </c>
      <c r="FX255">
        <f>IF($W$5=0,0,IF(BT255&lt;=0,0,('LED Curve'!$D$19*(BT255/$W$5)^3+'LED Curve'!$D$20*(BT255/$W$5)^2+'LED Curve'!$D$21*(BT255/$W$5)^1+'LED Curve'!$D$22)*$AC$5*$W$5))</f>
        <v>0</v>
      </c>
      <c r="FY255">
        <f>IF($W$6=0,0,IF(BU255&lt;=0,0,('LED Curve'!$D$19*(BU255/$W$6)^3+'LED Curve'!$D$20*(BU255/$W$6)^2+'LED Curve'!$D$21*(BU255/$W$6)^1+'LED Curve'!$D$22)*$AC$6*$W$6))</f>
        <v>0</v>
      </c>
      <c r="FZ255">
        <f>IF($Z$2=0,0,IF(BV255&lt;=0,0,('LED Curve'!$D$19*(BV255/$Z$2)^3+'LED Curve'!$D$20*(BV255/$Z$2)^2+'LED Curve'!$D$21*(BV255/$Z$2)^1+'LED Curve'!$D$22)*$AE$2*$Z$2))</f>
        <v>0</v>
      </c>
      <c r="GA255">
        <f>IF($Z$3=0,0,IF(BW255&lt;=0,0,('LED Curve'!$D$19*(BW255/$Z$3)^3+'LED Curve'!$D$20*(BW255/$Z$3)^2+'LED Curve'!$D$21*(BW255/$Z$3)^1+'LED Curve'!$D$22)*$AE$3*$Z$3))</f>
        <v>0</v>
      </c>
      <c r="GB255">
        <f>IF($Z$4=0,0,IF(BX255&lt;=0,0,('LED Curve'!$D$19*(BX255/$Z$4)^3+'LED Curve'!$D$20*(BX255/$Z$4)^2+'LED Curve'!$D$21*(BX255/$Z$4)^1+'LED Curve'!$D$22)*$AE$4*$Z$4))</f>
        <v>0</v>
      </c>
      <c r="GC255">
        <f>IF($Z$5=0,0,IF(BY255&lt;=0,0,('LED Curve'!$D$19*(BY255/$Z$5)^3+'LED Curve'!$D$20*(BY255/$Z$5)^2+'LED Curve'!$D$21*(BY255/$Z$5)^1+'LED Curve'!$D$22)*$AE$5*$Z$5))</f>
        <v>0</v>
      </c>
      <c r="GD255">
        <f>IF($Z$6=0,0,IF(BZ255&lt;=0,0,('LED Curve'!$D$19*(BZ255/$Z$6)^3+'LED Curve'!$D$20*(BZ255/$Z$6)^2+'LED Curve'!$D$21*(BZ255/$Z$6)^1+'LED Curve'!$D$22)*$AE$6*$Z$6))</f>
        <v>0</v>
      </c>
      <c r="GF255">
        <f>IF($W$2=0,0,IF(CB255&lt;=0,0,('LED Curve'!$D$19*(CB255/$W$2)^3+'LED Curve'!$D$20*(CB255/$W$2)^2+'LED Curve'!$D$21*(CB255/$W$2)^1+'LED Curve'!$D$22)*$AC$2*$W$2))</f>
        <v>0</v>
      </c>
      <c r="GG255">
        <f>IF($W$3=0,0,IF(CC255&lt;=0,0,('LED Curve'!$D$19*(CC255/$W$3)^3+'LED Curve'!$D$20*(CC255/$W$3)^2+'LED Curve'!$D$21*(CC255/$W$3)^1+'LED Curve'!$D$22)*$AC$3*$W$3))</f>
        <v>0</v>
      </c>
      <c r="GH255">
        <f>IF($W$4=0,0,IF(CD255&lt;=0,0,('LED Curve'!$D$19*(CD255/$W$4)^3+'LED Curve'!$D$20*(CD255/$W$4)^2+'LED Curve'!$D$21*(CD255/$W$4)^1+'LED Curve'!$D$22)*$AC$4*$W$4))</f>
        <v>0</v>
      </c>
      <c r="GI255">
        <f>IF($W$5=0,0,IF(CE255&lt;=0,0,('LED Curve'!$D$19*(CE255/$W$5)^3+'LED Curve'!$D$20*(CE255/$W$5)^2+'LED Curve'!$D$21*(CE255/$W$5)^1+'LED Curve'!$D$22)*$AC$5*$W$5))</f>
        <v>0</v>
      </c>
      <c r="GJ255">
        <f>IF($W$6=0,0,IF(CF255&lt;=0,0,('LED Curve'!$D$19*(CF255/$W$6)^3+'LED Curve'!$D$20*(CF255/$W$6)^2+'LED Curve'!$D$21*(CF255/$W$6)^1+'LED Curve'!$D$22)*$AC$6*$W$6))</f>
        <v>0</v>
      </c>
      <c r="GK255">
        <f>IF($Z$2=0,0,IF(CG255&lt;=0,0,('LED Curve'!$D$19*(CG255/$Z$2)^3+'LED Curve'!$D$20*(CG255/$Z$2)^2+'LED Curve'!$D$21*(CG255/$Z$2)^1+'LED Curve'!$D$22)*$AE$2*$Z$2))</f>
        <v>0</v>
      </c>
      <c r="GL255">
        <f>IF($Z$3=0,0,IF(CH255&lt;=0,0,('LED Curve'!$D$19*(CH255/$Z$3)^3+'LED Curve'!$D$20*(CH255/$Z$3)^2+'LED Curve'!$D$21*(CH255/$Z$3)^1+'LED Curve'!$D$22)*$AE$3*$Z$3))</f>
        <v>0</v>
      </c>
      <c r="GM255">
        <f>IF($Z$4=0,0,IF(CI255&lt;=0,0,('LED Curve'!$D$19*(CI255/$Z$4)^3+'LED Curve'!$D$20*(CI255/$Z$4)^2+'LED Curve'!$D$21*(CI255/$Z$4)^1+'LED Curve'!$D$22)*$AE$4*$Z$4))</f>
        <v>0</v>
      </c>
      <c r="GN255">
        <f>IF($Z$5=0,0,IF(CJ255&lt;=0,0,('LED Curve'!$D$19*(CJ255/$Z$5)^3+'LED Curve'!$D$20*(CJ255/$Z$5)^2+'LED Curve'!$D$21*(CJ255/$Z$5)^1+'LED Curve'!$D$22)*$AE$5*$Z$5))</f>
        <v>0</v>
      </c>
      <c r="GO255">
        <f>IF($Z$6=0,0,IF(CK255&lt;=0,0,('LED Curve'!$D$19*(CK255/$Z$6)^3+'LED Curve'!$D$20*(CK255/$Z$6)^2+'LED Curve'!$D$21*(CK255/$Z$6)^1+'LED Curve'!$D$22)*$AE$6*$Z$6))</f>
        <v>0</v>
      </c>
      <c r="GQ255">
        <f t="shared" si="450"/>
        <v>0</v>
      </c>
      <c r="GR255">
        <f t="shared" si="378"/>
        <v>0</v>
      </c>
      <c r="GS255">
        <f t="shared" si="451"/>
        <v>0</v>
      </c>
      <c r="GT255">
        <f t="shared" si="379"/>
        <v>0</v>
      </c>
      <c r="GU255">
        <f t="shared" si="452"/>
        <v>0</v>
      </c>
      <c r="GV255">
        <f t="shared" si="380"/>
        <v>0</v>
      </c>
    </row>
    <row r="256" spans="1:204" ht="16.899999999999999">
      <c r="A256">
        <v>245</v>
      </c>
      <c r="B256">
        <f t="shared" si="341"/>
        <v>7.9752604166666661E-3</v>
      </c>
      <c r="C256" s="50">
        <f t="shared" si="342"/>
        <v>19.155193226092351</v>
      </c>
      <c r="D256" s="50">
        <f t="shared" si="343"/>
        <v>21.439103584547055</v>
      </c>
      <c r="E256" s="50">
        <f t="shared" si="344"/>
        <v>23.72301394300176</v>
      </c>
      <c r="G256" s="52">
        <f t="shared" si="345"/>
        <v>0.30405068612844999</v>
      </c>
      <c r="H256" s="52">
        <f t="shared" si="346"/>
        <v>0.34030323150074687</v>
      </c>
      <c r="I256" s="52">
        <f t="shared" si="347"/>
        <v>0.37655577687304381</v>
      </c>
      <c r="J256" s="52">
        <f>IF(C256&lt;Calculation!D$19,0,G256)</f>
        <v>0</v>
      </c>
      <c r="K256" s="52">
        <f>IF(D256&lt;Calculation!D$19,0,H256)</f>
        <v>0</v>
      </c>
      <c r="L256" s="52">
        <f>IF(E256&lt;Calculation!D$19,0,I256)</f>
        <v>0</v>
      </c>
      <c r="M256" s="52">
        <f>IF(IF(C256&lt;Calculation!D$19,0,C256*(R$3/(R$2+R$3)))&gt;0,$H$2*SIN(2*PI()*$E$2*B256)+$H$5,0)</f>
        <v>0</v>
      </c>
      <c r="N256" s="52">
        <f>IF(IF(D256&lt;Calculation!D$19,0,D256*(R$3/(R$2+R$3)))&gt;0,$J$2*SIN(2*PI()*$E$2*B256)+$J$5,0)</f>
        <v>0</v>
      </c>
      <c r="O256" s="52">
        <f>IF(IF(E256&lt;Calculation!D$19,0,E256*(R$3/(R$2+R$3)))&gt;0,$L$2*SIN(2*PI()*$E$2*B256)+$L$5,0)</f>
        <v>0</v>
      </c>
      <c r="Q256" s="55">
        <f>(M256/Design!C$43)*10^3</f>
        <v>0</v>
      </c>
      <c r="R256" s="55">
        <f>(N256/Design!C$43)*10^3</f>
        <v>0</v>
      </c>
      <c r="S256" s="55">
        <f>(O256/Design!C$43)*10^3</f>
        <v>0</v>
      </c>
      <c r="U256" s="55">
        <f>(($H$2*SIN(2*PI()*$E$2*B256)+$H$5)/Design!C$43)*10^3</f>
        <v>35.606131179980302</v>
      </c>
      <c r="V256" s="55">
        <f>(($J$2*SIN(2*PI()*$E$2*B256)+$J$5)/Design!C$43)*10^3</f>
        <v>18.064424362778823</v>
      </c>
      <c r="W256" s="55">
        <f>(($L$2*SIN(2*PI()*$E$2*B256)+$L$5)/Design!C$43)*10^3</f>
        <v>1.2502092842325345</v>
      </c>
      <c r="Y256" s="99">
        <f>IF(C256&lt;('LED Curve'!$D$14*(U256/$W$2)^3+'LED Curve'!$D$15*(U256/$W$2)^2+'LED Curve'!$D$16*(U256/$W$2)^1+'LED Curve'!$D$17)*$AC$2+((R$5-1)*Design!C$18),0,         ('LED Curve'!$D$14*(U256/$W$2)^3+'LED Curve'!$D$15*(U256/$W$2)^2+'LED Curve'!$D$16*(U256/$W$2)^1+'LED Curve'!$D$17)*$AC$2)</f>
        <v>0</v>
      </c>
      <c r="Z256" s="99">
        <f>IF(Y256=0,0,IF(C256&lt;Y256+('LED Curve'!$D$14*(U256/$W$3)^3+'LED Curve'!$D$15*(U256/$W$3)^2+'LED Curve'!$D$16*(U256/$W$3)^1+'LED Curve'!$D$17)*$AC$3+((R$5-2)*Design!C$18),0,         ('LED Curve'!$D$14*(U256/$W$3)^3+'LED Curve'!$D$15*(U256/$W$3)^2+'LED Curve'!$D$16*(U256/$W$3)^1+'LED Curve'!$D$17)*$AC$3))</f>
        <v>0</v>
      </c>
      <c r="AA256" s="99">
        <f>IF(Z256=0,0,IF(C256&lt;(SUM(Y256:Z256)+('LED Curve'!$D$14*(U256/$W$4)^3+'LED Curve'!$D$15*(U256/$W$4)^2+'LED Curve'!$D$16*(U256/$W$4)^1+'LED Curve'!$D$17)*$AC$4+((R$5-3)*Design!C$18)),0,         ('LED Curve'!$D$14*(U256/$W$4)^3+'LED Curve'!$D$15*(U256/$W$4)^2+'LED Curve'!$D$16*(U256/$W$4)^1+'LED Curve'!$D$17)*$AC$4))</f>
        <v>0</v>
      </c>
      <c r="AB256" s="99">
        <f>IF(AA256=0,0,IF(C256&lt;(SUM(Y256:AA256)+('LED Curve'!$D$14*(U256/$W$5)^3+'LED Curve'!$D$15*(U256/$W$5)^2+'LED Curve'!$D$16*(U256/$W$5)^1+'LED Curve'!$D$17)*$AC$5+((R$5-4)*Design!C$18)),0,         ('LED Curve'!$D$14*(U256/$W$5)^3+'LED Curve'!$D$15*(U256/$W$5)^2+'LED Curve'!$D$16*(U256/$W$5)^1+'LED Curve'!$D$17)*$AC$5))</f>
        <v>0</v>
      </c>
      <c r="AC256" s="99">
        <f>IF(AB256=0,0,IF(C256&lt;(SUM(Y256:AB256)+ ('LED Curve'!$D$14*(U256/$W$6)^3+'LED Curve'!$D$15*(U256/$W$6)^2+'LED Curve'!$D$16*(U256/$W$6)^1+'LED Curve'!$D$17)*$AC$6+((R$5-5)*Design!C$18)),0,         ('LED Curve'!$D$14*(U256/$W$6)^3+'LED Curve'!$D$15*(U256/$W$6)^2+'LED Curve'!$D$16*(U256/$W$6)^1+'LED Curve'!$D$17)*$AC$6))</f>
        <v>0</v>
      </c>
      <c r="AD256" s="99">
        <f>IF(AC256=0,0,IF(C256&lt;(SUM(Y256:AC256)+('LED Curve'!$D$14*(U256/$Z$2)^3+'LED Curve'!$D$15*(U256/$Z$2)^2+'LED Curve'!$D$16*(U256/$Z$2)^1+'LED Curve'!$D$17)*$AE$2+((R$5-6)*Design!C$18)),0,         ('LED Curve'!$D$14*(U256/$Z$2)^3+'LED Curve'!$D$15*(U256/$Z$2)^2+'LED Curve'!$D$16*(U256/$Z$2)^1+'LED Curve'!$D$17)*$AE$2))</f>
        <v>0</v>
      </c>
      <c r="AE256" s="99">
        <f>IF(AD256=0,0,IF(C256&lt;(SUM(Y256:AD256)+('LED Curve'!$D$14*(U256/$Z$3)^3+'LED Curve'!$D$15*(U256/$Z$3)^2+'LED Curve'!$D$16*(U256/$Z$3)^1+'LED Curve'!$D$17)*$AE$3+((R$5-7)*Design!C$18)),0,         ('LED Curve'!$D$14*(U256/$Z$3)^3+'LED Curve'!$D$15*(U256/$Z$3)^2+'LED Curve'!$D$16*(U256/$Z$3)^1+'LED Curve'!$D$17)*$AE$3))</f>
        <v>0</v>
      </c>
      <c r="AF256" s="99">
        <f>IF(AE256=0,0,IF(C256&lt;(SUM(Y256:AE256)+('LED Curve'!$D$14*(U256/$Z$4)^3+'LED Curve'!$D$15*(U256/$Z$4)^2+'LED Curve'!$D$16*(U256/$Z$4)^1+'LED Curve'!$D$17)*$AE$4+((R$5-8)*Design!C$18)),0,         ('LED Curve'!$D$14*(U256/$Z$4)^3+'LED Curve'!$D$15*(U256/$Z$4)^2+'LED Curve'!$D$16*(U256/$Z$4)^1+'LED Curve'!$D$17)*$AE$4))</f>
        <v>0</v>
      </c>
      <c r="AG256" s="99">
        <f>IF(AF256=0,0,IF(C256&lt;(SUM(Y256:AF256)+('LED Curve'!$D$14*(U256/$Z$5)^3+'LED Curve'!$D$15*(U256/$Z$5)^2+'LED Curve'!$D$16*(U256/$Z$5)^1+'LED Curve'!$D$17)*$AE$5+((R$5-9)*Design!C$18)),0,         ('LED Curve'!$D$14*(U256/$Z$5)^3+'LED Curve'!$D$15*(U256/$Z$5)^2+'LED Curve'!$D$16*(U256/$Z$5)^1+'LED Curve'!$D$17)*$AE$5))</f>
        <v>0</v>
      </c>
      <c r="AH256" s="99">
        <f>IF(AG256=0,0,IF(C256&lt;(SUM(Y256:AG256)+('LED Curve'!$D$14*(U256/$Z$6)^3+'LED Curve'!$D$15*(U256/$Z$6)^2+'LED Curve'!$D$16*(U256/$Z$6)^1+'LED Curve'!$D$17)*$AE$6+((R$5-10)*Design!C$18)),0,         ('LED Curve'!$D$14*(U256/$Z$6)^3+'LED Curve'!$D$15*(U256/$Z$6)^2+'LED Curve'!$D$16*(U256/$Z$6)^1+'LED Curve'!$D$17)*$AE$6))</f>
        <v>0</v>
      </c>
      <c r="AI256">
        <f t="shared" si="381"/>
        <v>0</v>
      </c>
      <c r="AJ256" s="57">
        <f>IF(D256&lt;('LED Curve'!$D$14*(V256/$W$2)^3+'LED Curve'!$D$15*(V256/$W$2)^2+'LED Curve'!$D$16*(V256/$W$2)^1+'LED Curve'!$D$17)*$AC$2+((R$5-1)*Design!C$18),0,         ('LED Curve'!$D$14*(V256/$W$2)^3+'LED Curve'!$D$15*(V256/$W$2)^2+'LED Curve'!$D$16*(V256/$W$2)^1+'LED Curve'!$D$17)*$AC$2)</f>
        <v>0</v>
      </c>
      <c r="AK256" s="57">
        <f>IF(AJ256=0,0,IF(D256&lt;AJ256+('LED Curve'!$D$14*(V256/$W$3)^3+'LED Curve'!$D$15*(V256/$W$3)^2+'LED Curve'!$D$16*(V256/$W$3)^1+'LED Curve'!$D$17)*$AC$3+((R$5-1)*Design!C$18),0,         ('LED Curve'!$D$14*(V256/$W$3)^3+'LED Curve'!$D$15*(V256/$W$3)^2+'LED Curve'!$D$16*(V256/$W$3)^1+'LED Curve'!$D$17)*$AC$3))</f>
        <v>0</v>
      </c>
      <c r="AL256" s="57">
        <f>IF(AK256=0,0,IF(D256&lt;(SUM(AJ256:AK256)+('LED Curve'!$D$14*(V256/$W$4)^3+'LED Curve'!$D$15*(V256/$W$4)^2+'LED Curve'!$D$16*(V256/$W$4)^1+'LED Curve'!$D$17)*$AC$4+((R$5-1)*Design!C$18)),0,         ('LED Curve'!$D$14*(V256/$W$4)^3+'LED Curve'!$D$15*(V256/$W$4)^2+'LED Curve'!$D$16*(V256/$W$4)^1+'LED Curve'!$D$17)*$AC$4))</f>
        <v>0</v>
      </c>
      <c r="AM256" s="57">
        <f>IF(AL256=0,0,IF(D256&lt;(SUM(AJ256:AL256)+('LED Curve'!$D$14*(V256/$W$5)^3+'LED Curve'!$D$15*(V256/$W$5)^2+'LED Curve'!$D$16*(V256/$W$5)^1+'LED Curve'!$D$17)*$AC$5+((R$5-1)*Design!C$18)),0,         ('LED Curve'!$D$14*(V256/$W$5)^3+'LED Curve'!$D$15*(V256/$W$5)^2+'LED Curve'!$D$16*(V256/$W$5)^1+'LED Curve'!$D$17)*$AC$5))</f>
        <v>0</v>
      </c>
      <c r="AN256" s="57">
        <f>IF(AM256=0,0,IF(D256&lt;(SUM(AJ256:AM256)+ ('LED Curve'!$D$14*(V256/$W$6)^3+'LED Curve'!$D$15*(V256/$W$6)^2+'LED Curve'!$D$16*(V256/$W$6)^1+'LED Curve'!$D$17)*$AC$6+((R$5-1)*Design!C$18)),0,         ('LED Curve'!$D$14*(V256/$W$6)^3+'LED Curve'!$D$15*(V256/$W$6)^2+'LED Curve'!$D$16*(V256/$W$6)^1+'LED Curve'!$D$17)*$AC$6))</f>
        <v>0</v>
      </c>
      <c r="AO256" s="57">
        <f>IF(AN256=0,0,IF(D256&lt;(SUM(AJ256:AN256)+('LED Curve'!$D$14*(V256/$Z$2)^3+'LED Curve'!$D$15*(V256/$Z$2)^2+'LED Curve'!$D$16*(V256/$Z$2)^1+'LED Curve'!$D$17)*$AE$2+((R$5-1)*Design!C$18)),0,         ('LED Curve'!$D$14*(V256/$Z$2)^3+'LED Curve'!$D$15*(V256/$Z$2)^2+'LED Curve'!$D$16*(V256/$Z$2)^1+'LED Curve'!$D$17)*$AE$2))</f>
        <v>0</v>
      </c>
      <c r="AP256" s="57">
        <f>IF(AO256=0,0,IF(D256&lt;(SUM(AJ256:AO256)+('LED Curve'!$D$14*(V256/$Z$3)^3+'LED Curve'!$D$15*(V256/$Z$3)^2+'LED Curve'!$D$16*(V256/$Z$3)^1+'LED Curve'!$D$17)*$AE$3+((R$5-1)*Design!C$18)),0,         ('LED Curve'!$D$14*(V256/$Z$3)^3+'LED Curve'!$D$15*(V256/$Z$3)^2+'LED Curve'!$D$16*(V256/$Z$3)^1+'LED Curve'!$D$17)*$AE$3))</f>
        <v>0</v>
      </c>
      <c r="AQ256" s="57">
        <f>IF(AP256=0,0,IF(D256&lt;(SUM(AJ256:AP256)+('LED Curve'!$D$14*(V256/$Z$4)^3+'LED Curve'!$D$15*(V256/$Z$4)^2+'LED Curve'!$D$16*(V256/$Z$4)^1+'LED Curve'!$D$17)*$AE$4+((R$5-1)*Design!C$18)),0,         ('LED Curve'!$D$14*(V256/$Z$4)^3+'LED Curve'!$D$15*(V256/$Z$4)^2+'LED Curve'!$D$16*(V256/$Z$4)^1+'LED Curve'!$D$17)*$AE$4))</f>
        <v>0</v>
      </c>
      <c r="AR256" s="57">
        <f>IF(AQ256=0,0,IF(D256&lt;(SUM(AJ256:AQ256)+('LED Curve'!$D$14*(V256/$Z$5)^3+'LED Curve'!$D$15*(V256/$Z$5)^2+'LED Curve'!$D$16*(V256/$Z$5)^1+'LED Curve'!$D$17)*$AE$5+((R$5-1)*Design!C$18)),0,         ('LED Curve'!$D$14*(V256/$Z$5)^3+'LED Curve'!$D$15*(V256/$Z$5)^2+'LED Curve'!$D$16*(V256/$Z$5)^1+'LED Curve'!$D$17)*$AE$5))</f>
        <v>0</v>
      </c>
      <c r="AS256" s="57">
        <f>IF(AR256=0,0,IF(D256&lt;(SUM(AJ256:AR256)+('LED Curve'!$D$14*(V256/$Z$6)^3+'LED Curve'!$D$15*(V256/$Z$6)^2+'LED Curve'!$D$16*(V256/$Z$6)^1+'LED Curve'!$D$17)*$AE$6+((R$5-1)*Design!C$18)),0,         ('LED Curve'!$D$14*(V256/$Z$6)^3+'LED Curve'!$D$15*(V256/$Z$6)^2+'LED Curve'!$D$16*(V256/$Z$6)^1+'LED Curve'!$D$17)*$AE$6))</f>
        <v>0</v>
      </c>
      <c r="AU256" s="59">
        <f>IF(E256&lt;('LED Curve'!$D$14*(W256/$W$2)^3+'LED Curve'!$D$15*(W256/$W$2)^2+'LED Curve'!$D$16*(W256/$W$2)^1+'LED Curve'!$D$17)*$AC$2+((R$5-1)*Design!C$18),0,         ('LED Curve'!$D$14*(W256/$W$2)^3+'LED Curve'!$D$15*(W256/$W$2)^2+'LED Curve'!$D$16*(W256/$W$2)^1+'LED Curve'!$D$17)*$AC$2)</f>
        <v>21.822894538537749</v>
      </c>
      <c r="AV256" s="59">
        <f>IF(AU256=0,0,IF(E256&lt;AU256+('LED Curve'!$D$14*(W256/$W$3)^3+'LED Curve'!$D$15*(W256/$W$3)^2+'LED Curve'!$D$16*(W256/$W$3)^1+'LED Curve'!$D$17)*$AC$3+((R$5-2)*Design!C$18),0,         ('LED Curve'!$D$14*(W256/$W$3)^3+'LED Curve'!$D$15*(W256/$W$3)^2+'LED Curve'!$D$16*(W256/$W$3)^1+'LED Curve'!$D$17)*$AC$3))</f>
        <v>0</v>
      </c>
      <c r="AW256" s="59">
        <f>IF(AV256=0,0,IF(E256&lt;(SUM(AU256:AV256)+('LED Curve'!$D$14*(W256/$W$4)^3+'LED Curve'!$D$15*(W256/$W$4)^2+'LED Curve'!$D$16*(W256/$W$4)^1+'LED Curve'!$D$17)*$AC$4+((R$5-3)*Design!C$18)),0,         ('LED Curve'!$D$14*(W256/$W$4)^3+'LED Curve'!$D$15*(W256/$W$4)^2+'LED Curve'!$D$16*(W256/$W$4)^1+'LED Curve'!$D$17)*$AC$4))</f>
        <v>0</v>
      </c>
      <c r="AX256" s="59">
        <f>IF(AW256=0,0,IF(E256&lt;(SUM(AU256:AW256)+('LED Curve'!$D$14*(W256/$W$5)^3+'LED Curve'!$D$15*(W256/$W$5)^2+'LED Curve'!$D$16*(W256/$W$5)^1+'LED Curve'!$D$17)*$AC$5+((R$5-4)*Design!C$18)),0,         ('LED Curve'!$D$14*(W256/$W$5)^3+'LED Curve'!$D$15*(W256/$W$5)^2+'LED Curve'!$D$16*(W256/$W$5)^1+'LED Curve'!$D$17)*$AC$5))</f>
        <v>0</v>
      </c>
      <c r="AY256" s="59">
        <f>IF(AX256=0,0,IF(E256&lt;(SUM(AU256:AX256)+ ('LED Curve'!$D$14*(W256/$W$6)^3+'LED Curve'!$D$15*(W256/$W$6)^2+'LED Curve'!$D$16*(W256/$W$6)^1+'LED Curve'!$D$17)*$AC$6+((R$5-5)*Design!C$18)),0,         ('LED Curve'!$D$14*(W256/$W$6)^3+'LED Curve'!$D$15*(W256/$W$6)^2+'LED Curve'!$D$16*(W256/$W$6)^1+'LED Curve'!$D$17)*$AC$6))</f>
        <v>0</v>
      </c>
      <c r="AZ256" s="59">
        <f>IF(AY256=0,0,IF(E256&lt;(SUM(AU256:AY256)+('LED Curve'!$D$14*(W256/$Z$2)^3+'LED Curve'!$D$15*(W256/$Z$2)^2+'LED Curve'!$D$16*(W256/$Z$2)^1+'LED Curve'!$D$17)*$AE$2+((R$5-6)*Design!C$18)),0,         ('LED Curve'!$D$14*(W256/$Z$2)^3+'LED Curve'!$D$15*(W256/$Z$2)^2+'LED Curve'!$D$16*(W256/$Z$2)^1+'LED Curve'!$D$17)*$AE$2))</f>
        <v>0</v>
      </c>
      <c r="BA256" s="59">
        <f>IF(AZ256=0,0,IF(E256&lt;(SUM(AU256:AZ256)+('LED Curve'!$D$14*(W256/$Z$3)^3+'LED Curve'!$D$15*(W256/$Z$3)^2+'LED Curve'!$D$16*(W256/$Z$3)^1+'LED Curve'!$D$17)*$AE$3+((R$5-7)*Design!C$18)),0,         ('LED Curve'!$D$14*(W256/$Z$3)^3+'LED Curve'!$D$15*(W256/$Z$3)^2+'LED Curve'!$D$16*(W256/$Z$3)^1+'LED Curve'!$D$17)*$AE$3))</f>
        <v>0</v>
      </c>
      <c r="BB256" s="59">
        <f>IF(BA256=0,0,IF(E256&lt;(SUM(AU256:BA256)+('LED Curve'!$D$14*(W256/$Z$4)^3+'LED Curve'!$D$15*(W256/$Z$4)^2+'LED Curve'!$D$16*(W256/$Z$4)^1+'LED Curve'!$D$17)*$AE$4+((R$5-8)*Design!C$18)),0,         ('LED Curve'!$D$14*(W256/$Z$4)^3+'LED Curve'!$D$15*(W256/$Z$4)^2+'LED Curve'!$D$16*(W256/$Z$4)^1+'LED Curve'!$D$17)*$AE$4))</f>
        <v>0</v>
      </c>
      <c r="BC256" s="59">
        <f>IF(BB256=0,0,IF(E256&lt;(SUM(AU256:BB256)+('LED Curve'!$D$14*(W256/$Z$5)^3+'LED Curve'!$D$15*(W256/$Z$5)^2+'LED Curve'!$D$16*(W256/$Z$5)^1+'LED Curve'!$D$17)*$AE$5+((R$5-9)*Design!C$18)),0,         ('LED Curve'!$D$14*(W256/$Z$5)^3+'LED Curve'!$D$15*(W256/$Z$5)^2+'LED Curve'!$D$16*(W256/$Z$5)^1+'LED Curve'!$D$17)*$AE$5))</f>
        <v>0</v>
      </c>
      <c r="BD256" s="59">
        <f>IF(BC256=0,0,IF(E256&lt;(SUM(AU256:BC256)+('LED Curve'!$D$14*(W256/$Z$6)^3+'LED Curve'!$D$15*(W256/$Z$6)^2+'LED Curve'!$D$16*(W256/$Z$6)^1+'LED Curve'!$D$17)*$AE$6+((R$5-10)*Design!C$18)),0,         ('LED Curve'!$D$14*(W256/$Z$6)^3+'LED Curve'!$D$15*(W256/$Z$6)^2+'LED Curve'!$D$16*(W256/$Z$6)^1+'LED Curve'!$D$17)*$AE$6))</f>
        <v>0</v>
      </c>
      <c r="BE256">
        <f t="shared" si="382"/>
        <v>21.822894538537749</v>
      </c>
      <c r="BF256" s="64">
        <f t="shared" si="348"/>
        <v>0</v>
      </c>
      <c r="BG256" s="64">
        <f t="shared" si="349"/>
        <v>0</v>
      </c>
      <c r="BH256" s="64">
        <f t="shared" si="350"/>
        <v>0</v>
      </c>
      <c r="BI256" s="64">
        <f t="shared" si="351"/>
        <v>0</v>
      </c>
      <c r="BJ256" s="64">
        <f t="shared" si="352"/>
        <v>0</v>
      </c>
      <c r="BK256" s="64">
        <f t="shared" si="353"/>
        <v>0</v>
      </c>
      <c r="BL256" s="64">
        <f t="shared" si="354"/>
        <v>0</v>
      </c>
      <c r="BM256" s="64">
        <f t="shared" si="355"/>
        <v>0</v>
      </c>
      <c r="BN256" s="64">
        <f t="shared" si="356"/>
        <v>0</v>
      </c>
      <c r="BO256" s="64">
        <f t="shared" si="357"/>
        <v>0</v>
      </c>
      <c r="BQ256" s="67">
        <f t="shared" si="358"/>
        <v>0</v>
      </c>
      <c r="BR256" s="67">
        <f t="shared" si="359"/>
        <v>0</v>
      </c>
      <c r="BS256" s="67">
        <f t="shared" si="360"/>
        <v>0</v>
      </c>
      <c r="BT256" s="67">
        <f t="shared" si="361"/>
        <v>0</v>
      </c>
      <c r="BU256" s="67">
        <f t="shared" si="362"/>
        <v>0</v>
      </c>
      <c r="BV256" s="67">
        <f t="shared" si="363"/>
        <v>0</v>
      </c>
      <c r="BW256" s="67">
        <f t="shared" si="364"/>
        <v>0</v>
      </c>
      <c r="BX256" s="67">
        <f t="shared" si="365"/>
        <v>0</v>
      </c>
      <c r="BY256" s="67">
        <f t="shared" si="366"/>
        <v>0</v>
      </c>
      <c r="BZ256" s="67">
        <f t="shared" si="367"/>
        <v>0</v>
      </c>
      <c r="CB256" s="70">
        <f t="shared" si="368"/>
        <v>0</v>
      </c>
      <c r="CC256" s="70">
        <f t="shared" si="369"/>
        <v>0</v>
      </c>
      <c r="CD256" s="70">
        <f t="shared" si="370"/>
        <v>0</v>
      </c>
      <c r="CE256" s="70">
        <f t="shared" si="371"/>
        <v>0</v>
      </c>
      <c r="CF256" s="70">
        <f t="shared" si="372"/>
        <v>0</v>
      </c>
      <c r="CG256" s="70">
        <f t="shared" si="373"/>
        <v>0</v>
      </c>
      <c r="CH256" s="70">
        <f t="shared" si="374"/>
        <v>0</v>
      </c>
      <c r="CI256" s="70">
        <f t="shared" si="375"/>
        <v>0</v>
      </c>
      <c r="CJ256" s="70">
        <f t="shared" si="376"/>
        <v>0</v>
      </c>
      <c r="CK256" s="70">
        <f t="shared" si="377"/>
        <v>0</v>
      </c>
      <c r="CL256">
        <f t="shared" si="383"/>
        <v>0</v>
      </c>
      <c r="CM256" s="64">
        <f t="shared" si="384"/>
        <v>0</v>
      </c>
      <c r="CN256" s="64">
        <f t="shared" si="385"/>
        <v>0</v>
      </c>
      <c r="CO256" s="64">
        <f t="shared" si="386"/>
        <v>0</v>
      </c>
      <c r="CP256" s="64">
        <f t="shared" si="387"/>
        <v>0</v>
      </c>
      <c r="CQ256" s="64">
        <f t="shared" si="388"/>
        <v>0</v>
      </c>
      <c r="CR256" s="64">
        <f t="shared" si="389"/>
        <v>0</v>
      </c>
      <c r="CS256" s="64">
        <f t="shared" si="390"/>
        <v>0</v>
      </c>
      <c r="CT256" s="64">
        <f t="shared" si="391"/>
        <v>0</v>
      </c>
      <c r="CU256" s="64">
        <f t="shared" si="392"/>
        <v>0</v>
      </c>
      <c r="CV256" s="64">
        <f t="shared" si="393"/>
        <v>0</v>
      </c>
      <c r="CX256" s="103">
        <f t="shared" si="394"/>
        <v>0</v>
      </c>
      <c r="CY256" s="103">
        <f t="shared" si="395"/>
        <v>0</v>
      </c>
      <c r="CZ256" s="103">
        <f t="shared" si="396"/>
        <v>0</v>
      </c>
      <c r="DA256" s="103">
        <f t="shared" si="397"/>
        <v>0</v>
      </c>
      <c r="DB256" s="103">
        <f t="shared" si="398"/>
        <v>0</v>
      </c>
      <c r="DC256" s="103">
        <f t="shared" si="399"/>
        <v>0</v>
      </c>
      <c r="DD256" s="103">
        <f t="shared" si="400"/>
        <v>0</v>
      </c>
      <c r="DE256" s="103">
        <f t="shared" si="401"/>
        <v>0</v>
      </c>
      <c r="DF256" s="103">
        <f t="shared" si="402"/>
        <v>0</v>
      </c>
      <c r="DG256" s="103">
        <f t="shared" si="403"/>
        <v>0</v>
      </c>
      <c r="DI256" s="70">
        <f t="shared" si="404"/>
        <v>0</v>
      </c>
      <c r="DJ256" s="70">
        <f t="shared" si="405"/>
        <v>0</v>
      </c>
      <c r="DK256" s="70">
        <f t="shared" si="406"/>
        <v>0</v>
      </c>
      <c r="DL256" s="70">
        <f t="shared" si="407"/>
        <v>0</v>
      </c>
      <c r="DM256" s="70">
        <f t="shared" si="408"/>
        <v>0</v>
      </c>
      <c r="DN256" s="70">
        <f t="shared" si="409"/>
        <v>0</v>
      </c>
      <c r="DO256" s="70">
        <f t="shared" si="410"/>
        <v>0</v>
      </c>
      <c r="DP256" s="70">
        <f t="shared" si="411"/>
        <v>0</v>
      </c>
      <c r="DQ256" s="70">
        <f t="shared" si="412"/>
        <v>0</v>
      </c>
      <c r="DR256" s="70">
        <f t="shared" si="413"/>
        <v>0</v>
      </c>
      <c r="DT256">
        <f t="shared" si="414"/>
        <v>0</v>
      </c>
      <c r="DU256">
        <f t="shared" si="415"/>
        <v>0</v>
      </c>
      <c r="DV256">
        <f t="shared" si="416"/>
        <v>0</v>
      </c>
      <c r="DX256">
        <f t="shared" si="417"/>
        <v>1.962437178048372</v>
      </c>
      <c r="DY256">
        <f t="shared" si="418"/>
        <v>1.9630361895354591</v>
      </c>
      <c r="DZ256">
        <f t="shared" si="419"/>
        <v>1.9637922922570139</v>
      </c>
      <c r="EB256">
        <f t="shared" si="420"/>
        <v>0</v>
      </c>
      <c r="EC256">
        <f t="shared" si="421"/>
        <v>0</v>
      </c>
      <c r="ED256">
        <f t="shared" si="422"/>
        <v>0</v>
      </c>
      <c r="EE256">
        <f t="shared" si="423"/>
        <v>0</v>
      </c>
      <c r="EF256">
        <f t="shared" si="424"/>
        <v>0</v>
      </c>
      <c r="EG256">
        <f t="shared" si="425"/>
        <v>0</v>
      </c>
      <c r="EH256">
        <f t="shared" si="426"/>
        <v>0</v>
      </c>
      <c r="EI256">
        <f t="shared" si="427"/>
        <v>0</v>
      </c>
      <c r="EJ256">
        <f t="shared" si="428"/>
        <v>0</v>
      </c>
      <c r="EK256">
        <f t="shared" si="429"/>
        <v>0</v>
      </c>
      <c r="EM256">
        <f t="shared" si="430"/>
        <v>0</v>
      </c>
      <c r="EN256">
        <f t="shared" si="431"/>
        <v>0</v>
      </c>
      <c r="EO256">
        <f t="shared" si="432"/>
        <v>0</v>
      </c>
      <c r="EP256">
        <f t="shared" si="433"/>
        <v>0</v>
      </c>
      <c r="EQ256">
        <f t="shared" si="434"/>
        <v>0</v>
      </c>
      <c r="ER256">
        <f t="shared" si="435"/>
        <v>0</v>
      </c>
      <c r="ES256">
        <f t="shared" si="436"/>
        <v>0</v>
      </c>
      <c r="ET256">
        <f t="shared" si="437"/>
        <v>0</v>
      </c>
      <c r="EU256">
        <f t="shared" si="438"/>
        <v>0</v>
      </c>
      <c r="EV256">
        <f t="shared" si="439"/>
        <v>0</v>
      </c>
      <c r="EX256">
        <f t="shared" si="440"/>
        <v>0</v>
      </c>
      <c r="EY256">
        <f t="shared" si="441"/>
        <v>0</v>
      </c>
      <c r="EZ256">
        <f t="shared" si="442"/>
        <v>0</v>
      </c>
      <c r="FA256">
        <f t="shared" si="443"/>
        <v>0</v>
      </c>
      <c r="FB256">
        <f t="shared" si="444"/>
        <v>0</v>
      </c>
      <c r="FC256">
        <f t="shared" si="445"/>
        <v>0</v>
      </c>
      <c r="FD256">
        <f t="shared" si="446"/>
        <v>0</v>
      </c>
      <c r="FE256">
        <f t="shared" si="447"/>
        <v>0</v>
      </c>
      <c r="FF256">
        <f t="shared" si="448"/>
        <v>0</v>
      </c>
      <c r="FG256">
        <f t="shared" si="449"/>
        <v>0</v>
      </c>
      <c r="FJ256">
        <f>IF($W$2=0,0,IF(BF256&lt;=0,0,('LED Curve'!$D$19*(BF256/$W$2)^3+'LED Curve'!$D$20*(BF256/$W$2)^2+'LED Curve'!$D$21*(BF256/$W$2)^1+'LED Curve'!$D$22)*$AC$2*$W$2))</f>
        <v>0</v>
      </c>
      <c r="FK256">
        <f>IF($W$3=0,0,IF(BG256&lt;=0,0,('LED Curve'!$D$19*(BG256/$W$3)^3+'LED Curve'!$D$20*(BG256/$W$3)^2+'LED Curve'!$D$21*(BG256/$W$3)^1+'LED Curve'!$D$22)*$AC$3*$W$3))</f>
        <v>0</v>
      </c>
      <c r="FL256">
        <f>IF($W$4=0,0,IF(BH256&lt;=0,0,('LED Curve'!$D$19*(BH256/$W$4)^3+'LED Curve'!$D$20*(BH256/$W$4)^2+'LED Curve'!$D$21*(BH256/$W$4)^1+'LED Curve'!$D$22)*$AC$4*$W$4))</f>
        <v>0</v>
      </c>
      <c r="FM256">
        <f>IF($W$5=0,0,IF(BI256&lt;=0,0,('LED Curve'!$D$19*(BI256/$W$5)^3+'LED Curve'!$D$20*(BI256/$W$5)^2+'LED Curve'!$D$21*(BI256/$W$5)^1+'LED Curve'!$D$22)*$AC$5*$W$5))</f>
        <v>0</v>
      </c>
      <c r="FN256">
        <f>IF($W$6=0,0,IF(BJ256&lt;=0,0,('LED Curve'!$D$19*(BJ256/$W$6)^3+'LED Curve'!$D$20*(BJ256/$W$6)^2+'LED Curve'!$D$21*(BJ256/$W$6)^1+'LED Curve'!$D$22)*$AC$6*$W$6))</f>
        <v>0</v>
      </c>
      <c r="FO256">
        <f>IF($Z$2=0,0,IF(BK256&lt;=0,0,('LED Curve'!$D$19*(BK256/$Z$2)^3+'LED Curve'!$D$20*(BK256/$Z$2)^2+'LED Curve'!$D$21*(BK256/$Z$2)^1+'LED Curve'!$D$22)*$AE$2*$Z$2))</f>
        <v>0</v>
      </c>
      <c r="FP256">
        <f>IF($Z$3=0,0,IF(BL256&lt;=0,0,('LED Curve'!$D$19*(BL256/$Z$3)^3+'LED Curve'!$D$20*(BL256/$Z$3)^2+'LED Curve'!$D$21*(BL256/$Z$3)^1+'LED Curve'!$D$22)*$AE$3*$Z$3))</f>
        <v>0</v>
      </c>
      <c r="FQ256">
        <f>IF($Z$4=0,0,IF(BM256&lt;=0,0,('LED Curve'!$D$19*(BM256/$Z$4)^3+'LED Curve'!$D$20*(BM256/$Z$4)^2+'LED Curve'!$D$21*(BM256/$Z$4)^1+'LED Curve'!$D$22)*$AE$4*$Z$4))</f>
        <v>0</v>
      </c>
      <c r="FR256">
        <f>IF($Z$5=0,0,IF(BN256&lt;=0,0,('LED Curve'!$D$19*(BN256/$Z$5)^3+'LED Curve'!$D$20*(BN256/$Z$5)^2+'LED Curve'!$D$21*(BN256/$Z$5)^1+'LED Curve'!$D$22)*$AE$5*$Z$5))</f>
        <v>0</v>
      </c>
      <c r="FS256">
        <f>IF($Z$6=0,0,IF(BO256&lt;=0,0,('LED Curve'!$D$19*(BO256/$Z$6)^3+'LED Curve'!$D$20*(BO256/$Z$6)^2+'LED Curve'!$D$21*(BO256/$Z$6)^1+'LED Curve'!$D$22)*$AE$6*$Z$6))</f>
        <v>0</v>
      </c>
      <c r="FU256">
        <f>IF($W$2=0,0,IF(BQ256&lt;=0,0,('LED Curve'!$D$19*(BQ256/$W$2)^3+'LED Curve'!$D$20*(BQ256/$W$2)^2+'LED Curve'!$D$21*(BQ256/$W$2)^1+'LED Curve'!$D$22)*$AC$2*$W$2))</f>
        <v>0</v>
      </c>
      <c r="FV256">
        <f>IF($W$3=0,0,IF(BR256&lt;=0,0,('LED Curve'!$D$19*(BR256/$W$3)^3+'LED Curve'!$D$20*(BR256/$W$3)^2+'LED Curve'!$D$21*(BR256/$W$3)^1+'LED Curve'!$D$22)*$AC$3*$W$3))</f>
        <v>0</v>
      </c>
      <c r="FW256">
        <f>IF($W$4=0,0,IF(BS256&lt;=0,0,('LED Curve'!$D$19*(BS256/$W$4)^3+'LED Curve'!$D$20*(BS256/$W$4)^2+'LED Curve'!$D$21*(BS256/$W$4)^1+'LED Curve'!$D$22)*$AC$4*$W$4))</f>
        <v>0</v>
      </c>
      <c r="FX256">
        <f>IF($W$5=0,0,IF(BT256&lt;=0,0,('LED Curve'!$D$19*(BT256/$W$5)^3+'LED Curve'!$D$20*(BT256/$W$5)^2+'LED Curve'!$D$21*(BT256/$W$5)^1+'LED Curve'!$D$22)*$AC$5*$W$5))</f>
        <v>0</v>
      </c>
      <c r="FY256">
        <f>IF($W$6=0,0,IF(BU256&lt;=0,0,('LED Curve'!$D$19*(BU256/$W$6)^3+'LED Curve'!$D$20*(BU256/$W$6)^2+'LED Curve'!$D$21*(BU256/$W$6)^1+'LED Curve'!$D$22)*$AC$6*$W$6))</f>
        <v>0</v>
      </c>
      <c r="FZ256">
        <f>IF($Z$2=0,0,IF(BV256&lt;=0,0,('LED Curve'!$D$19*(BV256/$Z$2)^3+'LED Curve'!$D$20*(BV256/$Z$2)^2+'LED Curve'!$D$21*(BV256/$Z$2)^1+'LED Curve'!$D$22)*$AE$2*$Z$2))</f>
        <v>0</v>
      </c>
      <c r="GA256">
        <f>IF($Z$3=0,0,IF(BW256&lt;=0,0,('LED Curve'!$D$19*(BW256/$Z$3)^3+'LED Curve'!$D$20*(BW256/$Z$3)^2+'LED Curve'!$D$21*(BW256/$Z$3)^1+'LED Curve'!$D$22)*$AE$3*$Z$3))</f>
        <v>0</v>
      </c>
      <c r="GB256">
        <f>IF($Z$4=0,0,IF(BX256&lt;=0,0,('LED Curve'!$D$19*(BX256/$Z$4)^3+'LED Curve'!$D$20*(BX256/$Z$4)^2+'LED Curve'!$D$21*(BX256/$Z$4)^1+'LED Curve'!$D$22)*$AE$4*$Z$4))</f>
        <v>0</v>
      </c>
      <c r="GC256">
        <f>IF($Z$5=0,0,IF(BY256&lt;=0,0,('LED Curve'!$D$19*(BY256/$Z$5)^3+'LED Curve'!$D$20*(BY256/$Z$5)^2+'LED Curve'!$D$21*(BY256/$Z$5)^1+'LED Curve'!$D$22)*$AE$5*$Z$5))</f>
        <v>0</v>
      </c>
      <c r="GD256">
        <f>IF($Z$6=0,0,IF(BZ256&lt;=0,0,('LED Curve'!$D$19*(BZ256/$Z$6)^3+'LED Curve'!$D$20*(BZ256/$Z$6)^2+'LED Curve'!$D$21*(BZ256/$Z$6)^1+'LED Curve'!$D$22)*$AE$6*$Z$6))</f>
        <v>0</v>
      </c>
      <c r="GF256">
        <f>IF($W$2=0,0,IF(CB256&lt;=0,0,('LED Curve'!$D$19*(CB256/$W$2)^3+'LED Curve'!$D$20*(CB256/$W$2)^2+'LED Curve'!$D$21*(CB256/$W$2)^1+'LED Curve'!$D$22)*$AC$2*$W$2))</f>
        <v>0</v>
      </c>
      <c r="GG256">
        <f>IF($W$3=0,0,IF(CC256&lt;=0,0,('LED Curve'!$D$19*(CC256/$W$3)^3+'LED Curve'!$D$20*(CC256/$W$3)^2+'LED Curve'!$D$21*(CC256/$W$3)^1+'LED Curve'!$D$22)*$AC$3*$W$3))</f>
        <v>0</v>
      </c>
      <c r="GH256">
        <f>IF($W$4=0,0,IF(CD256&lt;=0,0,('LED Curve'!$D$19*(CD256/$W$4)^3+'LED Curve'!$D$20*(CD256/$W$4)^2+'LED Curve'!$D$21*(CD256/$W$4)^1+'LED Curve'!$D$22)*$AC$4*$W$4))</f>
        <v>0</v>
      </c>
      <c r="GI256">
        <f>IF($W$5=0,0,IF(CE256&lt;=0,0,('LED Curve'!$D$19*(CE256/$W$5)^3+'LED Curve'!$D$20*(CE256/$W$5)^2+'LED Curve'!$D$21*(CE256/$W$5)^1+'LED Curve'!$D$22)*$AC$5*$W$5))</f>
        <v>0</v>
      </c>
      <c r="GJ256">
        <f>IF($W$6=0,0,IF(CF256&lt;=0,0,('LED Curve'!$D$19*(CF256/$W$6)^3+'LED Curve'!$D$20*(CF256/$W$6)^2+'LED Curve'!$D$21*(CF256/$W$6)^1+'LED Curve'!$D$22)*$AC$6*$W$6))</f>
        <v>0</v>
      </c>
      <c r="GK256">
        <f>IF($Z$2=0,0,IF(CG256&lt;=0,0,('LED Curve'!$D$19*(CG256/$Z$2)^3+'LED Curve'!$D$20*(CG256/$Z$2)^2+'LED Curve'!$D$21*(CG256/$Z$2)^1+'LED Curve'!$D$22)*$AE$2*$Z$2))</f>
        <v>0</v>
      </c>
      <c r="GL256">
        <f>IF($Z$3=0,0,IF(CH256&lt;=0,0,('LED Curve'!$D$19*(CH256/$Z$3)^3+'LED Curve'!$D$20*(CH256/$Z$3)^2+'LED Curve'!$D$21*(CH256/$Z$3)^1+'LED Curve'!$D$22)*$AE$3*$Z$3))</f>
        <v>0</v>
      </c>
      <c r="GM256">
        <f>IF($Z$4=0,0,IF(CI256&lt;=0,0,('LED Curve'!$D$19*(CI256/$Z$4)^3+'LED Curve'!$D$20*(CI256/$Z$4)^2+'LED Curve'!$D$21*(CI256/$Z$4)^1+'LED Curve'!$D$22)*$AE$4*$Z$4))</f>
        <v>0</v>
      </c>
      <c r="GN256">
        <f>IF($Z$5=0,0,IF(CJ256&lt;=0,0,('LED Curve'!$D$19*(CJ256/$Z$5)^3+'LED Curve'!$D$20*(CJ256/$Z$5)^2+'LED Curve'!$D$21*(CJ256/$Z$5)^1+'LED Curve'!$D$22)*$AE$5*$Z$5))</f>
        <v>0</v>
      </c>
      <c r="GO256">
        <f>IF($Z$6=0,0,IF(CK256&lt;=0,0,('LED Curve'!$D$19*(CK256/$Z$6)^3+'LED Curve'!$D$20*(CK256/$Z$6)^2+'LED Curve'!$D$21*(CK256/$Z$6)^1+'LED Curve'!$D$22)*$AE$6*$Z$6))</f>
        <v>0</v>
      </c>
      <c r="GQ256">
        <f t="shared" si="450"/>
        <v>0</v>
      </c>
      <c r="GR256">
        <f t="shared" si="378"/>
        <v>0</v>
      </c>
      <c r="GS256">
        <f t="shared" si="451"/>
        <v>0</v>
      </c>
      <c r="GT256">
        <f t="shared" si="379"/>
        <v>0</v>
      </c>
      <c r="GU256">
        <f t="shared" si="452"/>
        <v>0</v>
      </c>
      <c r="GV256">
        <f t="shared" si="380"/>
        <v>0</v>
      </c>
    </row>
    <row r="257" spans="1:204" ht="16.899999999999999">
      <c r="A257">
        <v>246</v>
      </c>
      <c r="B257">
        <f t="shared" si="341"/>
        <v>8.0078124999999993E-3</v>
      </c>
      <c r="C257" s="50">
        <f t="shared" si="342"/>
        <v>17.296402400965867</v>
      </c>
      <c r="D257" s="50">
        <f t="shared" si="343"/>
        <v>19.373780445517632</v>
      </c>
      <c r="E257" s="50">
        <f t="shared" si="344"/>
        <v>21.451158490069393</v>
      </c>
      <c r="G257" s="52">
        <f t="shared" si="345"/>
        <v>0.27454606985660107</v>
      </c>
      <c r="H257" s="52">
        <f t="shared" si="346"/>
        <v>0.30752032453202588</v>
      </c>
      <c r="I257" s="52">
        <f t="shared" si="347"/>
        <v>0.34049457920745063</v>
      </c>
      <c r="J257" s="52">
        <f>IF(C257&lt;Calculation!D$19,0,G257)</f>
        <v>0</v>
      </c>
      <c r="K257" s="52">
        <f>IF(D257&lt;Calculation!D$19,0,H257)</f>
        <v>0</v>
      </c>
      <c r="L257" s="52">
        <f>IF(E257&lt;Calculation!D$19,0,I257)</f>
        <v>0</v>
      </c>
      <c r="M257" s="52">
        <f>IF(IF(C257&lt;Calculation!D$19,0,C257*(R$3/(R$2+R$3)))&gt;0,$H$2*SIN(2*PI()*$E$2*B257)+$H$5,0)</f>
        <v>0</v>
      </c>
      <c r="N257" s="52">
        <f>IF(IF(D257&lt;Calculation!D$19,0,D257*(R$3/(R$2+R$3)))&gt;0,$J$2*SIN(2*PI()*$E$2*B257)+$J$5,0)</f>
        <v>0</v>
      </c>
      <c r="O257" s="52">
        <f>IF(IF(E257&lt;Calculation!D$19,0,E257*(R$3/(R$2+R$3)))&gt;0,$L$2*SIN(2*PI()*$E$2*B257)+$L$5,0)</f>
        <v>0</v>
      </c>
      <c r="Q257" s="55">
        <f>(M257/Design!C$43)*10^3</f>
        <v>0</v>
      </c>
      <c r="R257" s="55">
        <f>(N257/Design!C$43)*10^3</f>
        <v>0</v>
      </c>
      <c r="S257" s="55">
        <f>(O257/Design!C$43)*10^3</f>
        <v>0</v>
      </c>
      <c r="U257" s="55">
        <f>(($H$2*SIN(2*PI()*$E$2*B257)+$H$5)/Design!C$43)*10^3</f>
        <v>32.32784048310819</v>
      </c>
      <c r="V257" s="55">
        <f>(($J$2*SIN(2*PI()*$E$2*B257)+$J$5)/Design!C$43)*10^3</f>
        <v>14.421879144032042</v>
      </c>
      <c r="W257" s="55">
        <f>(($L$2*SIN(2*PI()*$E$2*B257)+$L$5)/Design!C$43)*10^3</f>
        <v>-2.7565904563889236</v>
      </c>
      <c r="Y257" s="99">
        <f>IF(C257&lt;('LED Curve'!$D$14*(U257/$W$2)^3+'LED Curve'!$D$15*(U257/$W$2)^2+'LED Curve'!$D$16*(U257/$W$2)^1+'LED Curve'!$D$17)*$AC$2+((R$5-1)*Design!C$18),0,         ('LED Curve'!$D$14*(U257/$W$2)^3+'LED Curve'!$D$15*(U257/$W$2)^2+'LED Curve'!$D$16*(U257/$W$2)^1+'LED Curve'!$D$17)*$AC$2)</f>
        <v>0</v>
      </c>
      <c r="Z257" s="99">
        <f>IF(Y257=0,0,IF(C257&lt;Y257+('LED Curve'!$D$14*(U257/$W$3)^3+'LED Curve'!$D$15*(U257/$W$3)^2+'LED Curve'!$D$16*(U257/$W$3)^1+'LED Curve'!$D$17)*$AC$3+((R$5-2)*Design!C$18),0,         ('LED Curve'!$D$14*(U257/$W$3)^3+'LED Curve'!$D$15*(U257/$W$3)^2+'LED Curve'!$D$16*(U257/$W$3)^1+'LED Curve'!$D$17)*$AC$3))</f>
        <v>0</v>
      </c>
      <c r="AA257" s="99">
        <f>IF(Z257=0,0,IF(C257&lt;(SUM(Y257:Z257)+('LED Curve'!$D$14*(U257/$W$4)^3+'LED Curve'!$D$15*(U257/$W$4)^2+'LED Curve'!$D$16*(U257/$W$4)^1+'LED Curve'!$D$17)*$AC$4+((R$5-3)*Design!C$18)),0,         ('LED Curve'!$D$14*(U257/$W$4)^3+'LED Curve'!$D$15*(U257/$W$4)^2+'LED Curve'!$D$16*(U257/$W$4)^1+'LED Curve'!$D$17)*$AC$4))</f>
        <v>0</v>
      </c>
      <c r="AB257" s="99">
        <f>IF(AA257=0,0,IF(C257&lt;(SUM(Y257:AA257)+('LED Curve'!$D$14*(U257/$W$5)^3+'LED Curve'!$D$15*(U257/$W$5)^2+'LED Curve'!$D$16*(U257/$W$5)^1+'LED Curve'!$D$17)*$AC$5+((R$5-4)*Design!C$18)),0,         ('LED Curve'!$D$14*(U257/$W$5)^3+'LED Curve'!$D$15*(U257/$W$5)^2+'LED Curve'!$D$16*(U257/$W$5)^1+'LED Curve'!$D$17)*$AC$5))</f>
        <v>0</v>
      </c>
      <c r="AC257" s="99">
        <f>IF(AB257=0,0,IF(C257&lt;(SUM(Y257:AB257)+ ('LED Curve'!$D$14*(U257/$W$6)^3+'LED Curve'!$D$15*(U257/$W$6)^2+'LED Curve'!$D$16*(U257/$W$6)^1+'LED Curve'!$D$17)*$AC$6+((R$5-5)*Design!C$18)),0,         ('LED Curve'!$D$14*(U257/$W$6)^3+'LED Curve'!$D$15*(U257/$W$6)^2+'LED Curve'!$D$16*(U257/$W$6)^1+'LED Curve'!$D$17)*$AC$6))</f>
        <v>0</v>
      </c>
      <c r="AD257" s="99">
        <f>IF(AC257=0,0,IF(C257&lt;(SUM(Y257:AC257)+('LED Curve'!$D$14*(U257/$Z$2)^3+'LED Curve'!$D$15*(U257/$Z$2)^2+'LED Curve'!$D$16*(U257/$Z$2)^1+'LED Curve'!$D$17)*$AE$2+((R$5-6)*Design!C$18)),0,         ('LED Curve'!$D$14*(U257/$Z$2)^3+'LED Curve'!$D$15*(U257/$Z$2)^2+'LED Curve'!$D$16*(U257/$Z$2)^1+'LED Curve'!$D$17)*$AE$2))</f>
        <v>0</v>
      </c>
      <c r="AE257" s="99">
        <f>IF(AD257=0,0,IF(C257&lt;(SUM(Y257:AD257)+('LED Curve'!$D$14*(U257/$Z$3)^3+'LED Curve'!$D$15*(U257/$Z$3)^2+'LED Curve'!$D$16*(U257/$Z$3)^1+'LED Curve'!$D$17)*$AE$3+((R$5-7)*Design!C$18)),0,         ('LED Curve'!$D$14*(U257/$Z$3)^3+'LED Curve'!$D$15*(U257/$Z$3)^2+'LED Curve'!$D$16*(U257/$Z$3)^1+'LED Curve'!$D$17)*$AE$3))</f>
        <v>0</v>
      </c>
      <c r="AF257" s="99">
        <f>IF(AE257=0,0,IF(C257&lt;(SUM(Y257:AE257)+('LED Curve'!$D$14*(U257/$Z$4)^3+'LED Curve'!$D$15*(U257/$Z$4)^2+'LED Curve'!$D$16*(U257/$Z$4)^1+'LED Curve'!$D$17)*$AE$4+((R$5-8)*Design!C$18)),0,         ('LED Curve'!$D$14*(U257/$Z$4)^3+'LED Curve'!$D$15*(U257/$Z$4)^2+'LED Curve'!$D$16*(U257/$Z$4)^1+'LED Curve'!$D$17)*$AE$4))</f>
        <v>0</v>
      </c>
      <c r="AG257" s="99">
        <f>IF(AF257=0,0,IF(C257&lt;(SUM(Y257:AF257)+('LED Curve'!$D$14*(U257/$Z$5)^3+'LED Curve'!$D$15*(U257/$Z$5)^2+'LED Curve'!$D$16*(U257/$Z$5)^1+'LED Curve'!$D$17)*$AE$5+((R$5-9)*Design!C$18)),0,         ('LED Curve'!$D$14*(U257/$Z$5)^3+'LED Curve'!$D$15*(U257/$Z$5)^2+'LED Curve'!$D$16*(U257/$Z$5)^1+'LED Curve'!$D$17)*$AE$5))</f>
        <v>0</v>
      </c>
      <c r="AH257" s="99">
        <f>IF(AG257=0,0,IF(C257&lt;(SUM(Y257:AG257)+('LED Curve'!$D$14*(U257/$Z$6)^3+'LED Curve'!$D$15*(U257/$Z$6)^2+'LED Curve'!$D$16*(U257/$Z$6)^1+'LED Curve'!$D$17)*$AE$6+((R$5-10)*Design!C$18)),0,         ('LED Curve'!$D$14*(U257/$Z$6)^3+'LED Curve'!$D$15*(U257/$Z$6)^2+'LED Curve'!$D$16*(U257/$Z$6)^1+'LED Curve'!$D$17)*$AE$6))</f>
        <v>0</v>
      </c>
      <c r="AI257">
        <f t="shared" si="381"/>
        <v>0</v>
      </c>
      <c r="AJ257" s="57">
        <f>IF(D257&lt;('LED Curve'!$D$14*(V257/$W$2)^3+'LED Curve'!$D$15*(V257/$W$2)^2+'LED Curve'!$D$16*(V257/$W$2)^1+'LED Curve'!$D$17)*$AC$2+((R$5-1)*Design!C$18),0,         ('LED Curve'!$D$14*(V257/$W$2)^3+'LED Curve'!$D$15*(V257/$W$2)^2+'LED Curve'!$D$16*(V257/$W$2)^1+'LED Curve'!$D$17)*$AC$2)</f>
        <v>0</v>
      </c>
      <c r="AK257" s="57">
        <f>IF(AJ257=0,0,IF(D257&lt;AJ257+('LED Curve'!$D$14*(V257/$W$3)^3+'LED Curve'!$D$15*(V257/$W$3)^2+'LED Curve'!$D$16*(V257/$W$3)^1+'LED Curve'!$D$17)*$AC$3+((R$5-1)*Design!C$18),0,         ('LED Curve'!$D$14*(V257/$W$3)^3+'LED Curve'!$D$15*(V257/$W$3)^2+'LED Curve'!$D$16*(V257/$W$3)^1+'LED Curve'!$D$17)*$AC$3))</f>
        <v>0</v>
      </c>
      <c r="AL257" s="57">
        <f>IF(AK257=0,0,IF(D257&lt;(SUM(AJ257:AK257)+('LED Curve'!$D$14*(V257/$W$4)^3+'LED Curve'!$D$15*(V257/$W$4)^2+'LED Curve'!$D$16*(V257/$W$4)^1+'LED Curve'!$D$17)*$AC$4+((R$5-1)*Design!C$18)),0,         ('LED Curve'!$D$14*(V257/$W$4)^3+'LED Curve'!$D$15*(V257/$W$4)^2+'LED Curve'!$D$16*(V257/$W$4)^1+'LED Curve'!$D$17)*$AC$4))</f>
        <v>0</v>
      </c>
      <c r="AM257" s="57">
        <f>IF(AL257=0,0,IF(D257&lt;(SUM(AJ257:AL257)+('LED Curve'!$D$14*(V257/$W$5)^3+'LED Curve'!$D$15*(V257/$W$5)^2+'LED Curve'!$D$16*(V257/$W$5)^1+'LED Curve'!$D$17)*$AC$5+((R$5-1)*Design!C$18)),0,         ('LED Curve'!$D$14*(V257/$W$5)^3+'LED Curve'!$D$15*(V257/$W$5)^2+'LED Curve'!$D$16*(V257/$W$5)^1+'LED Curve'!$D$17)*$AC$5))</f>
        <v>0</v>
      </c>
      <c r="AN257" s="57">
        <f>IF(AM257=0,0,IF(D257&lt;(SUM(AJ257:AM257)+ ('LED Curve'!$D$14*(V257/$W$6)^3+'LED Curve'!$D$15*(V257/$W$6)^2+'LED Curve'!$D$16*(V257/$W$6)^1+'LED Curve'!$D$17)*$AC$6+((R$5-1)*Design!C$18)),0,         ('LED Curve'!$D$14*(V257/$W$6)^3+'LED Curve'!$D$15*(V257/$W$6)^2+'LED Curve'!$D$16*(V257/$W$6)^1+'LED Curve'!$D$17)*$AC$6))</f>
        <v>0</v>
      </c>
      <c r="AO257" s="57">
        <f>IF(AN257=0,0,IF(D257&lt;(SUM(AJ257:AN257)+('LED Curve'!$D$14*(V257/$Z$2)^3+'LED Curve'!$D$15*(V257/$Z$2)^2+'LED Curve'!$D$16*(V257/$Z$2)^1+'LED Curve'!$D$17)*$AE$2+((R$5-1)*Design!C$18)),0,         ('LED Curve'!$D$14*(V257/$Z$2)^3+'LED Curve'!$D$15*(V257/$Z$2)^2+'LED Curve'!$D$16*(V257/$Z$2)^1+'LED Curve'!$D$17)*$AE$2))</f>
        <v>0</v>
      </c>
      <c r="AP257" s="57">
        <f>IF(AO257=0,0,IF(D257&lt;(SUM(AJ257:AO257)+('LED Curve'!$D$14*(V257/$Z$3)^3+'LED Curve'!$D$15*(V257/$Z$3)^2+'LED Curve'!$D$16*(V257/$Z$3)^1+'LED Curve'!$D$17)*$AE$3+((R$5-1)*Design!C$18)),0,         ('LED Curve'!$D$14*(V257/$Z$3)^3+'LED Curve'!$D$15*(V257/$Z$3)^2+'LED Curve'!$D$16*(V257/$Z$3)^1+'LED Curve'!$D$17)*$AE$3))</f>
        <v>0</v>
      </c>
      <c r="AQ257" s="57">
        <f>IF(AP257=0,0,IF(D257&lt;(SUM(AJ257:AP257)+('LED Curve'!$D$14*(V257/$Z$4)^3+'LED Curve'!$D$15*(V257/$Z$4)^2+'LED Curve'!$D$16*(V257/$Z$4)^1+'LED Curve'!$D$17)*$AE$4+((R$5-1)*Design!C$18)),0,         ('LED Curve'!$D$14*(V257/$Z$4)^3+'LED Curve'!$D$15*(V257/$Z$4)^2+'LED Curve'!$D$16*(V257/$Z$4)^1+'LED Curve'!$D$17)*$AE$4))</f>
        <v>0</v>
      </c>
      <c r="AR257" s="57">
        <f>IF(AQ257=0,0,IF(D257&lt;(SUM(AJ257:AQ257)+('LED Curve'!$D$14*(V257/$Z$5)^3+'LED Curve'!$D$15*(V257/$Z$5)^2+'LED Curve'!$D$16*(V257/$Z$5)^1+'LED Curve'!$D$17)*$AE$5+((R$5-1)*Design!C$18)),0,         ('LED Curve'!$D$14*(V257/$Z$5)^3+'LED Curve'!$D$15*(V257/$Z$5)^2+'LED Curve'!$D$16*(V257/$Z$5)^1+'LED Curve'!$D$17)*$AE$5))</f>
        <v>0</v>
      </c>
      <c r="AS257" s="57">
        <f>IF(AR257=0,0,IF(D257&lt;(SUM(AJ257:AR257)+('LED Curve'!$D$14*(V257/$Z$6)^3+'LED Curve'!$D$15*(V257/$Z$6)^2+'LED Curve'!$D$16*(V257/$Z$6)^1+'LED Curve'!$D$17)*$AE$6+((R$5-1)*Design!C$18)),0,         ('LED Curve'!$D$14*(V257/$Z$6)^3+'LED Curve'!$D$15*(V257/$Z$6)^2+'LED Curve'!$D$16*(V257/$Z$6)^1+'LED Curve'!$D$17)*$AE$6))</f>
        <v>0</v>
      </c>
      <c r="AU257" s="59">
        <f>IF(E257&lt;('LED Curve'!$D$14*(W257/$W$2)^3+'LED Curve'!$D$15*(W257/$W$2)^2+'LED Curve'!$D$16*(W257/$W$2)^1+'LED Curve'!$D$17)*$AC$2+((R$5-1)*Design!C$18),0,         ('LED Curve'!$D$14*(W257/$W$2)^3+'LED Curve'!$D$15*(W257/$W$2)^2+'LED Curve'!$D$16*(W257/$W$2)^1+'LED Curve'!$D$17)*$AC$2)</f>
        <v>0</v>
      </c>
      <c r="AV257" s="59">
        <f>IF(AU257=0,0,IF(E257&lt;AU257+('LED Curve'!$D$14*(W257/$W$3)^3+'LED Curve'!$D$15*(W257/$W$3)^2+'LED Curve'!$D$16*(W257/$W$3)^1+'LED Curve'!$D$17)*$AC$3+((R$5-2)*Design!C$18),0,         ('LED Curve'!$D$14*(W257/$W$3)^3+'LED Curve'!$D$15*(W257/$W$3)^2+'LED Curve'!$D$16*(W257/$W$3)^1+'LED Curve'!$D$17)*$AC$3))</f>
        <v>0</v>
      </c>
      <c r="AW257" s="59">
        <f>IF(AV257=0,0,IF(E257&lt;(SUM(AU257:AV257)+('LED Curve'!$D$14*(W257/$W$4)^3+'LED Curve'!$D$15*(W257/$W$4)^2+'LED Curve'!$D$16*(W257/$W$4)^1+'LED Curve'!$D$17)*$AC$4+((R$5-3)*Design!C$18)),0,         ('LED Curve'!$D$14*(W257/$W$4)^3+'LED Curve'!$D$15*(W257/$W$4)^2+'LED Curve'!$D$16*(W257/$W$4)^1+'LED Curve'!$D$17)*$AC$4))</f>
        <v>0</v>
      </c>
      <c r="AX257" s="59">
        <f>IF(AW257=0,0,IF(E257&lt;(SUM(AU257:AW257)+('LED Curve'!$D$14*(W257/$W$5)^3+'LED Curve'!$D$15*(W257/$W$5)^2+'LED Curve'!$D$16*(W257/$W$5)^1+'LED Curve'!$D$17)*$AC$5+((R$5-4)*Design!C$18)),0,         ('LED Curve'!$D$14*(W257/$W$5)^3+'LED Curve'!$D$15*(W257/$W$5)^2+'LED Curve'!$D$16*(W257/$W$5)^1+'LED Curve'!$D$17)*$AC$5))</f>
        <v>0</v>
      </c>
      <c r="AY257" s="59">
        <f>IF(AX257=0,0,IF(E257&lt;(SUM(AU257:AX257)+ ('LED Curve'!$D$14*(W257/$W$6)^3+'LED Curve'!$D$15*(W257/$W$6)^2+'LED Curve'!$D$16*(W257/$W$6)^1+'LED Curve'!$D$17)*$AC$6+((R$5-5)*Design!C$18)),0,         ('LED Curve'!$D$14*(W257/$W$6)^3+'LED Curve'!$D$15*(W257/$W$6)^2+'LED Curve'!$D$16*(W257/$W$6)^1+'LED Curve'!$D$17)*$AC$6))</f>
        <v>0</v>
      </c>
      <c r="AZ257" s="59">
        <f>IF(AY257=0,0,IF(E257&lt;(SUM(AU257:AY257)+('LED Curve'!$D$14*(W257/$Z$2)^3+'LED Curve'!$D$15*(W257/$Z$2)^2+'LED Curve'!$D$16*(W257/$Z$2)^1+'LED Curve'!$D$17)*$AE$2+((R$5-6)*Design!C$18)),0,         ('LED Curve'!$D$14*(W257/$Z$2)^3+'LED Curve'!$D$15*(W257/$Z$2)^2+'LED Curve'!$D$16*(W257/$Z$2)^1+'LED Curve'!$D$17)*$AE$2))</f>
        <v>0</v>
      </c>
      <c r="BA257" s="59">
        <f>IF(AZ257=0,0,IF(E257&lt;(SUM(AU257:AZ257)+('LED Curve'!$D$14*(W257/$Z$3)^3+'LED Curve'!$D$15*(W257/$Z$3)^2+'LED Curve'!$D$16*(W257/$Z$3)^1+'LED Curve'!$D$17)*$AE$3+((R$5-7)*Design!C$18)),0,         ('LED Curve'!$D$14*(W257/$Z$3)^3+'LED Curve'!$D$15*(W257/$Z$3)^2+'LED Curve'!$D$16*(W257/$Z$3)^1+'LED Curve'!$D$17)*$AE$3))</f>
        <v>0</v>
      </c>
      <c r="BB257" s="59">
        <f>IF(BA257=0,0,IF(E257&lt;(SUM(AU257:BA257)+('LED Curve'!$D$14*(W257/$Z$4)^3+'LED Curve'!$D$15*(W257/$Z$4)^2+'LED Curve'!$D$16*(W257/$Z$4)^1+'LED Curve'!$D$17)*$AE$4+((R$5-8)*Design!C$18)),0,         ('LED Curve'!$D$14*(W257/$Z$4)^3+'LED Curve'!$D$15*(W257/$Z$4)^2+'LED Curve'!$D$16*(W257/$Z$4)^1+'LED Curve'!$D$17)*$AE$4))</f>
        <v>0</v>
      </c>
      <c r="BC257" s="59">
        <f>IF(BB257=0,0,IF(E257&lt;(SUM(AU257:BB257)+('LED Curve'!$D$14*(W257/$Z$5)^3+'LED Curve'!$D$15*(W257/$Z$5)^2+'LED Curve'!$D$16*(W257/$Z$5)^1+'LED Curve'!$D$17)*$AE$5+((R$5-9)*Design!C$18)),0,         ('LED Curve'!$D$14*(W257/$Z$5)^3+'LED Curve'!$D$15*(W257/$Z$5)^2+'LED Curve'!$D$16*(W257/$Z$5)^1+'LED Curve'!$D$17)*$AE$5))</f>
        <v>0</v>
      </c>
      <c r="BD257" s="59">
        <f>IF(BC257=0,0,IF(E257&lt;(SUM(AU257:BC257)+('LED Curve'!$D$14*(W257/$Z$6)^3+'LED Curve'!$D$15*(W257/$Z$6)^2+'LED Curve'!$D$16*(W257/$Z$6)^1+'LED Curve'!$D$17)*$AE$6+((R$5-10)*Design!C$18)),0,         ('LED Curve'!$D$14*(W257/$Z$6)^3+'LED Curve'!$D$15*(W257/$Z$6)^2+'LED Curve'!$D$16*(W257/$Z$6)^1+'LED Curve'!$D$17)*$AE$6))</f>
        <v>0</v>
      </c>
      <c r="BE257">
        <f t="shared" si="382"/>
        <v>0</v>
      </c>
      <c r="BF257" s="64">
        <f t="shared" si="348"/>
        <v>0</v>
      </c>
      <c r="BG257" s="64">
        <f t="shared" si="349"/>
        <v>0</v>
      </c>
      <c r="BH257" s="64">
        <f t="shared" si="350"/>
        <v>0</v>
      </c>
      <c r="BI257" s="64">
        <f t="shared" si="351"/>
        <v>0</v>
      </c>
      <c r="BJ257" s="64">
        <f t="shared" si="352"/>
        <v>0</v>
      </c>
      <c r="BK257" s="64">
        <f t="shared" si="353"/>
        <v>0</v>
      </c>
      <c r="BL257" s="64">
        <f t="shared" si="354"/>
        <v>0</v>
      </c>
      <c r="BM257" s="64">
        <f t="shared" si="355"/>
        <v>0</v>
      </c>
      <c r="BN257" s="64">
        <f t="shared" si="356"/>
        <v>0</v>
      </c>
      <c r="BO257" s="64">
        <f t="shared" si="357"/>
        <v>0</v>
      </c>
      <c r="BQ257" s="67">
        <f t="shared" si="358"/>
        <v>0</v>
      </c>
      <c r="BR257" s="67">
        <f t="shared" si="359"/>
        <v>0</v>
      </c>
      <c r="BS257" s="67">
        <f t="shared" si="360"/>
        <v>0</v>
      </c>
      <c r="BT257" s="67">
        <f t="shared" si="361"/>
        <v>0</v>
      </c>
      <c r="BU257" s="67">
        <f t="shared" si="362"/>
        <v>0</v>
      </c>
      <c r="BV257" s="67">
        <f t="shared" si="363"/>
        <v>0</v>
      </c>
      <c r="BW257" s="67">
        <f t="shared" si="364"/>
        <v>0</v>
      </c>
      <c r="BX257" s="67">
        <f t="shared" si="365"/>
        <v>0</v>
      </c>
      <c r="BY257" s="67">
        <f t="shared" si="366"/>
        <v>0</v>
      </c>
      <c r="BZ257" s="67">
        <f t="shared" si="367"/>
        <v>0</v>
      </c>
      <c r="CB257" s="70">
        <f t="shared" si="368"/>
        <v>0</v>
      </c>
      <c r="CC257" s="70">
        <f t="shared" si="369"/>
        <v>0</v>
      </c>
      <c r="CD257" s="70">
        <f t="shared" si="370"/>
        <v>0</v>
      </c>
      <c r="CE257" s="70">
        <f t="shared" si="371"/>
        <v>0</v>
      </c>
      <c r="CF257" s="70">
        <f t="shared" si="372"/>
        <v>0</v>
      </c>
      <c r="CG257" s="70">
        <f t="shared" si="373"/>
        <v>0</v>
      </c>
      <c r="CH257" s="70">
        <f t="shared" si="374"/>
        <v>0</v>
      </c>
      <c r="CI257" s="70">
        <f t="shared" si="375"/>
        <v>0</v>
      </c>
      <c r="CJ257" s="70">
        <f t="shared" si="376"/>
        <v>0</v>
      </c>
      <c r="CK257" s="70">
        <f t="shared" si="377"/>
        <v>0</v>
      </c>
      <c r="CL257">
        <f t="shared" si="383"/>
        <v>0</v>
      </c>
      <c r="CM257" s="64">
        <f t="shared" si="384"/>
        <v>0</v>
      </c>
      <c r="CN257" s="64">
        <f t="shared" si="385"/>
        <v>0</v>
      </c>
      <c r="CO257" s="64">
        <f t="shared" si="386"/>
        <v>0</v>
      </c>
      <c r="CP257" s="64">
        <f t="shared" si="387"/>
        <v>0</v>
      </c>
      <c r="CQ257" s="64">
        <f t="shared" si="388"/>
        <v>0</v>
      </c>
      <c r="CR257" s="64">
        <f t="shared" si="389"/>
        <v>0</v>
      </c>
      <c r="CS257" s="64">
        <f t="shared" si="390"/>
        <v>0</v>
      </c>
      <c r="CT257" s="64">
        <f t="shared" si="391"/>
        <v>0</v>
      </c>
      <c r="CU257" s="64">
        <f t="shared" si="392"/>
        <v>0</v>
      </c>
      <c r="CV257" s="64">
        <f t="shared" si="393"/>
        <v>0</v>
      </c>
      <c r="CX257" s="103">
        <f t="shared" si="394"/>
        <v>0</v>
      </c>
      <c r="CY257" s="103">
        <f t="shared" si="395"/>
        <v>0</v>
      </c>
      <c r="CZ257" s="103">
        <f t="shared" si="396"/>
        <v>0</v>
      </c>
      <c r="DA257" s="103">
        <f t="shared" si="397"/>
        <v>0</v>
      </c>
      <c r="DB257" s="103">
        <f t="shared" si="398"/>
        <v>0</v>
      </c>
      <c r="DC257" s="103">
        <f t="shared" si="399"/>
        <v>0</v>
      </c>
      <c r="DD257" s="103">
        <f t="shared" si="400"/>
        <v>0</v>
      </c>
      <c r="DE257" s="103">
        <f t="shared" si="401"/>
        <v>0</v>
      </c>
      <c r="DF257" s="103">
        <f t="shared" si="402"/>
        <v>0</v>
      </c>
      <c r="DG257" s="103">
        <f t="shared" si="403"/>
        <v>0</v>
      </c>
      <c r="DI257" s="70">
        <f t="shared" si="404"/>
        <v>0</v>
      </c>
      <c r="DJ257" s="70">
        <f t="shared" si="405"/>
        <v>0</v>
      </c>
      <c r="DK257" s="70">
        <f t="shared" si="406"/>
        <v>0</v>
      </c>
      <c r="DL257" s="70">
        <f t="shared" si="407"/>
        <v>0</v>
      </c>
      <c r="DM257" s="70">
        <f t="shared" si="408"/>
        <v>0</v>
      </c>
      <c r="DN257" s="70">
        <f t="shared" si="409"/>
        <v>0</v>
      </c>
      <c r="DO257" s="70">
        <f t="shared" si="410"/>
        <v>0</v>
      </c>
      <c r="DP257" s="70">
        <f t="shared" si="411"/>
        <v>0</v>
      </c>
      <c r="DQ257" s="70">
        <f t="shared" si="412"/>
        <v>0</v>
      </c>
      <c r="DR257" s="70">
        <f t="shared" si="413"/>
        <v>0</v>
      </c>
      <c r="DT257">
        <f t="shared" si="414"/>
        <v>0</v>
      </c>
      <c r="DU257">
        <f t="shared" si="415"/>
        <v>0</v>
      </c>
      <c r="DV257">
        <f t="shared" si="416"/>
        <v>0</v>
      </c>
      <c r="DX257">
        <f t="shared" si="417"/>
        <v>1.962437178048372</v>
      </c>
      <c r="DY257">
        <f t="shared" si="418"/>
        <v>1.9630361895354591</v>
      </c>
      <c r="DZ257">
        <f t="shared" si="419"/>
        <v>1.9637922922570139</v>
      </c>
      <c r="EB257">
        <f t="shared" si="420"/>
        <v>0</v>
      </c>
      <c r="EC257">
        <f t="shared" si="421"/>
        <v>0</v>
      </c>
      <c r="ED257">
        <f t="shared" si="422"/>
        <v>0</v>
      </c>
      <c r="EE257">
        <f t="shared" si="423"/>
        <v>0</v>
      </c>
      <c r="EF257">
        <f t="shared" si="424"/>
        <v>0</v>
      </c>
      <c r="EG257">
        <f t="shared" si="425"/>
        <v>0</v>
      </c>
      <c r="EH257">
        <f t="shared" si="426"/>
        <v>0</v>
      </c>
      <c r="EI257">
        <f t="shared" si="427"/>
        <v>0</v>
      </c>
      <c r="EJ257">
        <f t="shared" si="428"/>
        <v>0</v>
      </c>
      <c r="EK257">
        <f t="shared" si="429"/>
        <v>0</v>
      </c>
      <c r="EM257">
        <f t="shared" si="430"/>
        <v>0</v>
      </c>
      <c r="EN257">
        <f t="shared" si="431"/>
        <v>0</v>
      </c>
      <c r="EO257">
        <f t="shared" si="432"/>
        <v>0</v>
      </c>
      <c r="EP257">
        <f t="shared" si="433"/>
        <v>0</v>
      </c>
      <c r="EQ257">
        <f t="shared" si="434"/>
        <v>0</v>
      </c>
      <c r="ER257">
        <f t="shared" si="435"/>
        <v>0</v>
      </c>
      <c r="ES257">
        <f t="shared" si="436"/>
        <v>0</v>
      </c>
      <c r="ET257">
        <f t="shared" si="437"/>
        <v>0</v>
      </c>
      <c r="EU257">
        <f t="shared" si="438"/>
        <v>0</v>
      </c>
      <c r="EV257">
        <f t="shared" si="439"/>
        <v>0</v>
      </c>
      <c r="EX257">
        <f t="shared" si="440"/>
        <v>0</v>
      </c>
      <c r="EY257">
        <f t="shared" si="441"/>
        <v>0</v>
      </c>
      <c r="EZ257">
        <f t="shared" si="442"/>
        <v>0</v>
      </c>
      <c r="FA257">
        <f t="shared" si="443"/>
        <v>0</v>
      </c>
      <c r="FB257">
        <f t="shared" si="444"/>
        <v>0</v>
      </c>
      <c r="FC257">
        <f t="shared" si="445"/>
        <v>0</v>
      </c>
      <c r="FD257">
        <f t="shared" si="446"/>
        <v>0</v>
      </c>
      <c r="FE257">
        <f t="shared" si="447"/>
        <v>0</v>
      </c>
      <c r="FF257">
        <f t="shared" si="448"/>
        <v>0</v>
      </c>
      <c r="FG257">
        <f t="shared" si="449"/>
        <v>0</v>
      </c>
      <c r="FJ257">
        <f>IF($W$2=0,0,IF(BF257&lt;=0,0,('LED Curve'!$D$19*(BF257/$W$2)^3+'LED Curve'!$D$20*(BF257/$W$2)^2+'LED Curve'!$D$21*(BF257/$W$2)^1+'LED Curve'!$D$22)*$AC$2*$W$2))</f>
        <v>0</v>
      </c>
      <c r="FK257">
        <f>IF($W$3=0,0,IF(BG257&lt;=0,0,('LED Curve'!$D$19*(BG257/$W$3)^3+'LED Curve'!$D$20*(BG257/$W$3)^2+'LED Curve'!$D$21*(BG257/$W$3)^1+'LED Curve'!$D$22)*$AC$3*$W$3))</f>
        <v>0</v>
      </c>
      <c r="FL257">
        <f>IF($W$4=0,0,IF(BH257&lt;=0,0,('LED Curve'!$D$19*(BH257/$W$4)^3+'LED Curve'!$D$20*(BH257/$W$4)^2+'LED Curve'!$D$21*(BH257/$W$4)^1+'LED Curve'!$D$22)*$AC$4*$W$4))</f>
        <v>0</v>
      </c>
      <c r="FM257">
        <f>IF($W$5=0,0,IF(BI257&lt;=0,0,('LED Curve'!$D$19*(BI257/$W$5)^3+'LED Curve'!$D$20*(BI257/$W$5)^2+'LED Curve'!$D$21*(BI257/$W$5)^1+'LED Curve'!$D$22)*$AC$5*$W$5))</f>
        <v>0</v>
      </c>
      <c r="FN257">
        <f>IF($W$6=0,0,IF(BJ257&lt;=0,0,('LED Curve'!$D$19*(BJ257/$W$6)^3+'LED Curve'!$D$20*(BJ257/$W$6)^2+'LED Curve'!$D$21*(BJ257/$W$6)^1+'LED Curve'!$D$22)*$AC$6*$W$6))</f>
        <v>0</v>
      </c>
      <c r="FO257">
        <f>IF($Z$2=0,0,IF(BK257&lt;=0,0,('LED Curve'!$D$19*(BK257/$Z$2)^3+'LED Curve'!$D$20*(BK257/$Z$2)^2+'LED Curve'!$D$21*(BK257/$Z$2)^1+'LED Curve'!$D$22)*$AE$2*$Z$2))</f>
        <v>0</v>
      </c>
      <c r="FP257">
        <f>IF($Z$3=0,0,IF(BL257&lt;=0,0,('LED Curve'!$D$19*(BL257/$Z$3)^3+'LED Curve'!$D$20*(BL257/$Z$3)^2+'LED Curve'!$D$21*(BL257/$Z$3)^1+'LED Curve'!$D$22)*$AE$3*$Z$3))</f>
        <v>0</v>
      </c>
      <c r="FQ257">
        <f>IF($Z$4=0,0,IF(BM257&lt;=0,0,('LED Curve'!$D$19*(BM257/$Z$4)^3+'LED Curve'!$D$20*(BM257/$Z$4)^2+'LED Curve'!$D$21*(BM257/$Z$4)^1+'LED Curve'!$D$22)*$AE$4*$Z$4))</f>
        <v>0</v>
      </c>
      <c r="FR257">
        <f>IF($Z$5=0,0,IF(BN257&lt;=0,0,('LED Curve'!$D$19*(BN257/$Z$5)^3+'LED Curve'!$D$20*(BN257/$Z$5)^2+'LED Curve'!$D$21*(BN257/$Z$5)^1+'LED Curve'!$D$22)*$AE$5*$Z$5))</f>
        <v>0</v>
      </c>
      <c r="FS257">
        <f>IF($Z$6=0,0,IF(BO257&lt;=0,0,('LED Curve'!$D$19*(BO257/$Z$6)^3+'LED Curve'!$D$20*(BO257/$Z$6)^2+'LED Curve'!$D$21*(BO257/$Z$6)^1+'LED Curve'!$D$22)*$AE$6*$Z$6))</f>
        <v>0</v>
      </c>
      <c r="FU257">
        <f>IF($W$2=0,0,IF(BQ257&lt;=0,0,('LED Curve'!$D$19*(BQ257/$W$2)^3+'LED Curve'!$D$20*(BQ257/$W$2)^2+'LED Curve'!$D$21*(BQ257/$W$2)^1+'LED Curve'!$D$22)*$AC$2*$W$2))</f>
        <v>0</v>
      </c>
      <c r="FV257">
        <f>IF($W$3=0,0,IF(BR257&lt;=0,0,('LED Curve'!$D$19*(BR257/$W$3)^3+'LED Curve'!$D$20*(BR257/$W$3)^2+'LED Curve'!$D$21*(BR257/$W$3)^1+'LED Curve'!$D$22)*$AC$3*$W$3))</f>
        <v>0</v>
      </c>
      <c r="FW257">
        <f>IF($W$4=0,0,IF(BS257&lt;=0,0,('LED Curve'!$D$19*(BS257/$W$4)^3+'LED Curve'!$D$20*(BS257/$W$4)^2+'LED Curve'!$D$21*(BS257/$W$4)^1+'LED Curve'!$D$22)*$AC$4*$W$4))</f>
        <v>0</v>
      </c>
      <c r="FX257">
        <f>IF($W$5=0,0,IF(BT257&lt;=0,0,('LED Curve'!$D$19*(BT257/$W$5)^3+'LED Curve'!$D$20*(BT257/$W$5)^2+'LED Curve'!$D$21*(BT257/$W$5)^1+'LED Curve'!$D$22)*$AC$5*$W$5))</f>
        <v>0</v>
      </c>
      <c r="FY257">
        <f>IF($W$6=0,0,IF(BU257&lt;=0,0,('LED Curve'!$D$19*(BU257/$W$6)^3+'LED Curve'!$D$20*(BU257/$W$6)^2+'LED Curve'!$D$21*(BU257/$W$6)^1+'LED Curve'!$D$22)*$AC$6*$W$6))</f>
        <v>0</v>
      </c>
      <c r="FZ257">
        <f>IF($Z$2=0,0,IF(BV257&lt;=0,0,('LED Curve'!$D$19*(BV257/$Z$2)^3+'LED Curve'!$D$20*(BV257/$Z$2)^2+'LED Curve'!$D$21*(BV257/$Z$2)^1+'LED Curve'!$D$22)*$AE$2*$Z$2))</f>
        <v>0</v>
      </c>
      <c r="GA257">
        <f>IF($Z$3=0,0,IF(BW257&lt;=0,0,('LED Curve'!$D$19*(BW257/$Z$3)^3+'LED Curve'!$D$20*(BW257/$Z$3)^2+'LED Curve'!$D$21*(BW257/$Z$3)^1+'LED Curve'!$D$22)*$AE$3*$Z$3))</f>
        <v>0</v>
      </c>
      <c r="GB257">
        <f>IF($Z$4=0,0,IF(BX257&lt;=0,0,('LED Curve'!$D$19*(BX257/$Z$4)^3+'LED Curve'!$D$20*(BX257/$Z$4)^2+'LED Curve'!$D$21*(BX257/$Z$4)^1+'LED Curve'!$D$22)*$AE$4*$Z$4))</f>
        <v>0</v>
      </c>
      <c r="GC257">
        <f>IF($Z$5=0,0,IF(BY257&lt;=0,0,('LED Curve'!$D$19*(BY257/$Z$5)^3+'LED Curve'!$D$20*(BY257/$Z$5)^2+'LED Curve'!$D$21*(BY257/$Z$5)^1+'LED Curve'!$D$22)*$AE$5*$Z$5))</f>
        <v>0</v>
      </c>
      <c r="GD257">
        <f>IF($Z$6=0,0,IF(BZ257&lt;=0,0,('LED Curve'!$D$19*(BZ257/$Z$6)^3+'LED Curve'!$D$20*(BZ257/$Z$6)^2+'LED Curve'!$D$21*(BZ257/$Z$6)^1+'LED Curve'!$D$22)*$AE$6*$Z$6))</f>
        <v>0</v>
      </c>
      <c r="GF257">
        <f>IF($W$2=0,0,IF(CB257&lt;=0,0,('LED Curve'!$D$19*(CB257/$W$2)^3+'LED Curve'!$D$20*(CB257/$W$2)^2+'LED Curve'!$D$21*(CB257/$W$2)^1+'LED Curve'!$D$22)*$AC$2*$W$2))</f>
        <v>0</v>
      </c>
      <c r="GG257">
        <f>IF($W$3=0,0,IF(CC257&lt;=0,0,('LED Curve'!$D$19*(CC257/$W$3)^3+'LED Curve'!$D$20*(CC257/$W$3)^2+'LED Curve'!$D$21*(CC257/$W$3)^1+'LED Curve'!$D$22)*$AC$3*$W$3))</f>
        <v>0</v>
      </c>
      <c r="GH257">
        <f>IF($W$4=0,0,IF(CD257&lt;=0,0,('LED Curve'!$D$19*(CD257/$W$4)^3+'LED Curve'!$D$20*(CD257/$W$4)^2+'LED Curve'!$D$21*(CD257/$W$4)^1+'LED Curve'!$D$22)*$AC$4*$W$4))</f>
        <v>0</v>
      </c>
      <c r="GI257">
        <f>IF($W$5=0,0,IF(CE257&lt;=0,0,('LED Curve'!$D$19*(CE257/$W$5)^3+'LED Curve'!$D$20*(CE257/$W$5)^2+'LED Curve'!$D$21*(CE257/$W$5)^1+'LED Curve'!$D$22)*$AC$5*$W$5))</f>
        <v>0</v>
      </c>
      <c r="GJ257">
        <f>IF($W$6=0,0,IF(CF257&lt;=0,0,('LED Curve'!$D$19*(CF257/$W$6)^3+'LED Curve'!$D$20*(CF257/$W$6)^2+'LED Curve'!$D$21*(CF257/$W$6)^1+'LED Curve'!$D$22)*$AC$6*$W$6))</f>
        <v>0</v>
      </c>
      <c r="GK257">
        <f>IF($Z$2=0,0,IF(CG257&lt;=0,0,('LED Curve'!$D$19*(CG257/$Z$2)^3+'LED Curve'!$D$20*(CG257/$Z$2)^2+'LED Curve'!$D$21*(CG257/$Z$2)^1+'LED Curve'!$D$22)*$AE$2*$Z$2))</f>
        <v>0</v>
      </c>
      <c r="GL257">
        <f>IF($Z$3=0,0,IF(CH257&lt;=0,0,('LED Curve'!$D$19*(CH257/$Z$3)^3+'LED Curve'!$D$20*(CH257/$Z$3)^2+'LED Curve'!$D$21*(CH257/$Z$3)^1+'LED Curve'!$D$22)*$AE$3*$Z$3))</f>
        <v>0</v>
      </c>
      <c r="GM257">
        <f>IF($Z$4=0,0,IF(CI257&lt;=0,0,('LED Curve'!$D$19*(CI257/$Z$4)^3+'LED Curve'!$D$20*(CI257/$Z$4)^2+'LED Curve'!$D$21*(CI257/$Z$4)^1+'LED Curve'!$D$22)*$AE$4*$Z$4))</f>
        <v>0</v>
      </c>
      <c r="GN257">
        <f>IF($Z$5=0,0,IF(CJ257&lt;=0,0,('LED Curve'!$D$19*(CJ257/$Z$5)^3+'LED Curve'!$D$20*(CJ257/$Z$5)^2+'LED Curve'!$D$21*(CJ257/$Z$5)^1+'LED Curve'!$D$22)*$AE$5*$Z$5))</f>
        <v>0</v>
      </c>
      <c r="GO257">
        <f>IF($Z$6=0,0,IF(CK257&lt;=0,0,('LED Curve'!$D$19*(CK257/$Z$6)^3+'LED Curve'!$D$20*(CK257/$Z$6)^2+'LED Curve'!$D$21*(CK257/$Z$6)^1+'LED Curve'!$D$22)*$AE$6*$Z$6))</f>
        <v>0</v>
      </c>
      <c r="GQ257">
        <f t="shared" si="450"/>
        <v>0</v>
      </c>
      <c r="GR257">
        <f t="shared" si="378"/>
        <v>0</v>
      </c>
      <c r="GS257">
        <f t="shared" si="451"/>
        <v>0</v>
      </c>
      <c r="GT257">
        <f t="shared" si="379"/>
        <v>0</v>
      </c>
      <c r="GU257">
        <f t="shared" si="452"/>
        <v>0</v>
      </c>
      <c r="GV257">
        <f t="shared" si="380"/>
        <v>0</v>
      </c>
    </row>
    <row r="258" spans="1:204" ht="16.899999999999999">
      <c r="A258">
        <v>247</v>
      </c>
      <c r="B258">
        <f t="shared" si="341"/>
        <v>8.0403645833333325E-3</v>
      </c>
      <c r="C258" s="50">
        <f t="shared" si="342"/>
        <v>15.43479596640857</v>
      </c>
      <c r="D258" s="50">
        <f t="shared" si="343"/>
        <v>17.305328851565079</v>
      </c>
      <c r="E258" s="50">
        <f t="shared" si="344"/>
        <v>19.175861736721586</v>
      </c>
      <c r="G258" s="52">
        <f t="shared" si="345"/>
        <v>0.24499676137156459</v>
      </c>
      <c r="H258" s="52">
        <f t="shared" si="346"/>
        <v>0.27468775954865204</v>
      </c>
      <c r="I258" s="52">
        <f t="shared" si="347"/>
        <v>0.30437875772573947</v>
      </c>
      <c r="J258" s="52">
        <f>IF(C258&lt;Calculation!D$19,0,G258)</f>
        <v>0</v>
      </c>
      <c r="K258" s="52">
        <f>IF(D258&lt;Calculation!D$19,0,H258)</f>
        <v>0</v>
      </c>
      <c r="L258" s="52">
        <f>IF(E258&lt;Calculation!D$19,0,I258)</f>
        <v>0</v>
      </c>
      <c r="M258" s="52">
        <f>IF(IF(C258&lt;Calculation!D$19,0,C258*(R$3/(R$2+R$3)))&gt;0,$H$2*SIN(2*PI()*$E$2*B258)+$H$5,0)</f>
        <v>0</v>
      </c>
      <c r="N258" s="52">
        <f>IF(IF(D258&lt;Calculation!D$19,0,D258*(R$3/(R$2+R$3)))&gt;0,$J$2*SIN(2*PI()*$E$2*B258)+$J$5,0)</f>
        <v>0</v>
      </c>
      <c r="O258" s="52">
        <f>IF(IF(E258&lt;Calculation!D$19,0,E258*(R$3/(R$2+R$3)))&gt;0,$L$2*SIN(2*PI()*$E$2*B258)+$L$5,0)</f>
        <v>0</v>
      </c>
      <c r="Q258" s="55">
        <f>(M258/Design!C$43)*10^3</f>
        <v>0</v>
      </c>
      <c r="R258" s="55">
        <f>(N258/Design!C$43)*10^3</f>
        <v>0</v>
      </c>
      <c r="S258" s="55">
        <f>(O258/Design!C$43)*10^3</f>
        <v>0</v>
      </c>
      <c r="U258" s="55">
        <f>(($H$2*SIN(2*PI()*$E$2*B258)+$H$5)/Design!C$43)*10^3</f>
        <v>29.044583984770817</v>
      </c>
      <c r="V258" s="55">
        <f>(($J$2*SIN(2*PI()*$E$2*B258)+$J$5)/Design!C$43)*10^3</f>
        <v>10.773816368101615</v>
      </c>
      <c r="W258" s="55">
        <f>(($L$2*SIN(2*PI()*$E$2*B258)+$L$5)/Design!C$43)*10^3</f>
        <v>-6.7694595099123918</v>
      </c>
      <c r="Y258" s="99">
        <f>IF(C258&lt;('LED Curve'!$D$14*(U258/$W$2)^3+'LED Curve'!$D$15*(U258/$W$2)^2+'LED Curve'!$D$16*(U258/$W$2)^1+'LED Curve'!$D$17)*$AC$2+((R$5-1)*Design!C$18),0,         ('LED Curve'!$D$14*(U258/$W$2)^3+'LED Curve'!$D$15*(U258/$W$2)^2+'LED Curve'!$D$16*(U258/$W$2)^1+'LED Curve'!$D$17)*$AC$2)</f>
        <v>0</v>
      </c>
      <c r="Z258" s="99">
        <f>IF(Y258=0,0,IF(C258&lt;Y258+('LED Curve'!$D$14*(U258/$W$3)^3+'LED Curve'!$D$15*(U258/$W$3)^2+'LED Curve'!$D$16*(U258/$W$3)^1+'LED Curve'!$D$17)*$AC$3+((R$5-2)*Design!C$18),0,         ('LED Curve'!$D$14*(U258/$W$3)^3+'LED Curve'!$D$15*(U258/$W$3)^2+'LED Curve'!$D$16*(U258/$W$3)^1+'LED Curve'!$D$17)*$AC$3))</f>
        <v>0</v>
      </c>
      <c r="AA258" s="99">
        <f>IF(Z258=0,0,IF(C258&lt;(SUM(Y258:Z258)+('LED Curve'!$D$14*(U258/$W$4)^3+'LED Curve'!$D$15*(U258/$W$4)^2+'LED Curve'!$D$16*(U258/$W$4)^1+'LED Curve'!$D$17)*$AC$4+((R$5-3)*Design!C$18)),0,         ('LED Curve'!$D$14*(U258/$W$4)^3+'LED Curve'!$D$15*(U258/$W$4)^2+'LED Curve'!$D$16*(U258/$W$4)^1+'LED Curve'!$D$17)*$AC$4))</f>
        <v>0</v>
      </c>
      <c r="AB258" s="99">
        <f>IF(AA258=0,0,IF(C258&lt;(SUM(Y258:AA258)+('LED Curve'!$D$14*(U258/$W$5)^3+'LED Curve'!$D$15*(U258/$W$5)^2+'LED Curve'!$D$16*(U258/$W$5)^1+'LED Curve'!$D$17)*$AC$5+((R$5-4)*Design!C$18)),0,         ('LED Curve'!$D$14*(U258/$W$5)^3+'LED Curve'!$D$15*(U258/$W$5)^2+'LED Curve'!$D$16*(U258/$W$5)^1+'LED Curve'!$D$17)*$AC$5))</f>
        <v>0</v>
      </c>
      <c r="AC258" s="99">
        <f>IF(AB258=0,0,IF(C258&lt;(SUM(Y258:AB258)+ ('LED Curve'!$D$14*(U258/$W$6)^3+'LED Curve'!$D$15*(U258/$W$6)^2+'LED Curve'!$D$16*(U258/$W$6)^1+'LED Curve'!$D$17)*$AC$6+((R$5-5)*Design!C$18)),0,         ('LED Curve'!$D$14*(U258/$W$6)^3+'LED Curve'!$D$15*(U258/$W$6)^2+'LED Curve'!$D$16*(U258/$W$6)^1+'LED Curve'!$D$17)*$AC$6))</f>
        <v>0</v>
      </c>
      <c r="AD258" s="99">
        <f>IF(AC258=0,0,IF(C258&lt;(SUM(Y258:AC258)+('LED Curve'!$D$14*(U258/$Z$2)^3+'LED Curve'!$D$15*(U258/$Z$2)^2+'LED Curve'!$D$16*(U258/$Z$2)^1+'LED Curve'!$D$17)*$AE$2+((R$5-6)*Design!C$18)),0,         ('LED Curve'!$D$14*(U258/$Z$2)^3+'LED Curve'!$D$15*(U258/$Z$2)^2+'LED Curve'!$D$16*(U258/$Z$2)^1+'LED Curve'!$D$17)*$AE$2))</f>
        <v>0</v>
      </c>
      <c r="AE258" s="99">
        <f>IF(AD258=0,0,IF(C258&lt;(SUM(Y258:AD258)+('LED Curve'!$D$14*(U258/$Z$3)^3+'LED Curve'!$D$15*(U258/$Z$3)^2+'LED Curve'!$D$16*(U258/$Z$3)^1+'LED Curve'!$D$17)*$AE$3+((R$5-7)*Design!C$18)),0,         ('LED Curve'!$D$14*(U258/$Z$3)^3+'LED Curve'!$D$15*(U258/$Z$3)^2+'LED Curve'!$D$16*(U258/$Z$3)^1+'LED Curve'!$D$17)*$AE$3))</f>
        <v>0</v>
      </c>
      <c r="AF258" s="99">
        <f>IF(AE258=0,0,IF(C258&lt;(SUM(Y258:AE258)+('LED Curve'!$D$14*(U258/$Z$4)^3+'LED Curve'!$D$15*(U258/$Z$4)^2+'LED Curve'!$D$16*(U258/$Z$4)^1+'LED Curve'!$D$17)*$AE$4+((R$5-8)*Design!C$18)),0,         ('LED Curve'!$D$14*(U258/$Z$4)^3+'LED Curve'!$D$15*(U258/$Z$4)^2+'LED Curve'!$D$16*(U258/$Z$4)^1+'LED Curve'!$D$17)*$AE$4))</f>
        <v>0</v>
      </c>
      <c r="AG258" s="99">
        <f>IF(AF258=0,0,IF(C258&lt;(SUM(Y258:AF258)+('LED Curve'!$D$14*(U258/$Z$5)^3+'LED Curve'!$D$15*(U258/$Z$5)^2+'LED Curve'!$D$16*(U258/$Z$5)^1+'LED Curve'!$D$17)*$AE$5+((R$5-9)*Design!C$18)),0,         ('LED Curve'!$D$14*(U258/$Z$5)^3+'LED Curve'!$D$15*(U258/$Z$5)^2+'LED Curve'!$D$16*(U258/$Z$5)^1+'LED Curve'!$D$17)*$AE$5))</f>
        <v>0</v>
      </c>
      <c r="AH258" s="99">
        <f>IF(AG258=0,0,IF(C258&lt;(SUM(Y258:AG258)+('LED Curve'!$D$14*(U258/$Z$6)^3+'LED Curve'!$D$15*(U258/$Z$6)^2+'LED Curve'!$D$16*(U258/$Z$6)^1+'LED Curve'!$D$17)*$AE$6+((R$5-10)*Design!C$18)),0,         ('LED Curve'!$D$14*(U258/$Z$6)^3+'LED Curve'!$D$15*(U258/$Z$6)^2+'LED Curve'!$D$16*(U258/$Z$6)^1+'LED Curve'!$D$17)*$AE$6))</f>
        <v>0</v>
      </c>
      <c r="AI258">
        <f t="shared" si="381"/>
        <v>0</v>
      </c>
      <c r="AJ258" s="57">
        <f>IF(D258&lt;('LED Curve'!$D$14*(V258/$W$2)^3+'LED Curve'!$D$15*(V258/$W$2)^2+'LED Curve'!$D$16*(V258/$W$2)^1+'LED Curve'!$D$17)*$AC$2+((R$5-1)*Design!C$18),0,         ('LED Curve'!$D$14*(V258/$W$2)^3+'LED Curve'!$D$15*(V258/$W$2)^2+'LED Curve'!$D$16*(V258/$W$2)^1+'LED Curve'!$D$17)*$AC$2)</f>
        <v>0</v>
      </c>
      <c r="AK258" s="57">
        <f>IF(AJ258=0,0,IF(D258&lt;AJ258+('LED Curve'!$D$14*(V258/$W$3)^3+'LED Curve'!$D$15*(V258/$W$3)^2+'LED Curve'!$D$16*(V258/$W$3)^1+'LED Curve'!$D$17)*$AC$3+((R$5-1)*Design!C$18),0,         ('LED Curve'!$D$14*(V258/$W$3)^3+'LED Curve'!$D$15*(V258/$W$3)^2+'LED Curve'!$D$16*(V258/$W$3)^1+'LED Curve'!$D$17)*$AC$3))</f>
        <v>0</v>
      </c>
      <c r="AL258" s="57">
        <f>IF(AK258=0,0,IF(D258&lt;(SUM(AJ258:AK258)+('LED Curve'!$D$14*(V258/$W$4)^3+'LED Curve'!$D$15*(V258/$W$4)^2+'LED Curve'!$D$16*(V258/$W$4)^1+'LED Curve'!$D$17)*$AC$4+((R$5-1)*Design!C$18)),0,         ('LED Curve'!$D$14*(V258/$W$4)^3+'LED Curve'!$D$15*(V258/$W$4)^2+'LED Curve'!$D$16*(V258/$W$4)^1+'LED Curve'!$D$17)*$AC$4))</f>
        <v>0</v>
      </c>
      <c r="AM258" s="57">
        <f>IF(AL258=0,0,IF(D258&lt;(SUM(AJ258:AL258)+('LED Curve'!$D$14*(V258/$W$5)^3+'LED Curve'!$D$15*(V258/$W$5)^2+'LED Curve'!$D$16*(V258/$W$5)^1+'LED Curve'!$D$17)*$AC$5+((R$5-1)*Design!C$18)),0,         ('LED Curve'!$D$14*(V258/$W$5)^3+'LED Curve'!$D$15*(V258/$W$5)^2+'LED Curve'!$D$16*(V258/$W$5)^1+'LED Curve'!$D$17)*$AC$5))</f>
        <v>0</v>
      </c>
      <c r="AN258" s="57">
        <f>IF(AM258=0,0,IF(D258&lt;(SUM(AJ258:AM258)+ ('LED Curve'!$D$14*(V258/$W$6)^3+'LED Curve'!$D$15*(V258/$W$6)^2+'LED Curve'!$D$16*(V258/$W$6)^1+'LED Curve'!$D$17)*$AC$6+((R$5-1)*Design!C$18)),0,         ('LED Curve'!$D$14*(V258/$W$6)^3+'LED Curve'!$D$15*(V258/$W$6)^2+'LED Curve'!$D$16*(V258/$W$6)^1+'LED Curve'!$D$17)*$AC$6))</f>
        <v>0</v>
      </c>
      <c r="AO258" s="57">
        <f>IF(AN258=0,0,IF(D258&lt;(SUM(AJ258:AN258)+('LED Curve'!$D$14*(V258/$Z$2)^3+'LED Curve'!$D$15*(V258/$Z$2)^2+'LED Curve'!$D$16*(V258/$Z$2)^1+'LED Curve'!$D$17)*$AE$2+((R$5-1)*Design!C$18)),0,         ('LED Curve'!$D$14*(V258/$Z$2)^3+'LED Curve'!$D$15*(V258/$Z$2)^2+'LED Curve'!$D$16*(V258/$Z$2)^1+'LED Curve'!$D$17)*$AE$2))</f>
        <v>0</v>
      </c>
      <c r="AP258" s="57">
        <f>IF(AO258=0,0,IF(D258&lt;(SUM(AJ258:AO258)+('LED Curve'!$D$14*(V258/$Z$3)^3+'LED Curve'!$D$15*(V258/$Z$3)^2+'LED Curve'!$D$16*(V258/$Z$3)^1+'LED Curve'!$D$17)*$AE$3+((R$5-1)*Design!C$18)),0,         ('LED Curve'!$D$14*(V258/$Z$3)^3+'LED Curve'!$D$15*(V258/$Z$3)^2+'LED Curve'!$D$16*(V258/$Z$3)^1+'LED Curve'!$D$17)*$AE$3))</f>
        <v>0</v>
      </c>
      <c r="AQ258" s="57">
        <f>IF(AP258=0,0,IF(D258&lt;(SUM(AJ258:AP258)+('LED Curve'!$D$14*(V258/$Z$4)^3+'LED Curve'!$D$15*(V258/$Z$4)^2+'LED Curve'!$D$16*(V258/$Z$4)^1+'LED Curve'!$D$17)*$AE$4+((R$5-1)*Design!C$18)),0,         ('LED Curve'!$D$14*(V258/$Z$4)^3+'LED Curve'!$D$15*(V258/$Z$4)^2+'LED Curve'!$D$16*(V258/$Z$4)^1+'LED Curve'!$D$17)*$AE$4))</f>
        <v>0</v>
      </c>
      <c r="AR258" s="57">
        <f>IF(AQ258=0,0,IF(D258&lt;(SUM(AJ258:AQ258)+('LED Curve'!$D$14*(V258/$Z$5)^3+'LED Curve'!$D$15*(V258/$Z$5)^2+'LED Curve'!$D$16*(V258/$Z$5)^1+'LED Curve'!$D$17)*$AE$5+((R$5-1)*Design!C$18)),0,         ('LED Curve'!$D$14*(V258/$Z$5)^3+'LED Curve'!$D$15*(V258/$Z$5)^2+'LED Curve'!$D$16*(V258/$Z$5)^1+'LED Curve'!$D$17)*$AE$5))</f>
        <v>0</v>
      </c>
      <c r="AS258" s="57">
        <f>IF(AR258=0,0,IF(D258&lt;(SUM(AJ258:AR258)+('LED Curve'!$D$14*(V258/$Z$6)^3+'LED Curve'!$D$15*(V258/$Z$6)^2+'LED Curve'!$D$16*(V258/$Z$6)^1+'LED Curve'!$D$17)*$AE$6+((R$5-1)*Design!C$18)),0,         ('LED Curve'!$D$14*(V258/$Z$6)^3+'LED Curve'!$D$15*(V258/$Z$6)^2+'LED Curve'!$D$16*(V258/$Z$6)^1+'LED Curve'!$D$17)*$AE$6))</f>
        <v>0</v>
      </c>
      <c r="AU258" s="59">
        <f>IF(E258&lt;('LED Curve'!$D$14*(W258/$W$2)^3+'LED Curve'!$D$15*(W258/$W$2)^2+'LED Curve'!$D$16*(W258/$W$2)^1+'LED Curve'!$D$17)*$AC$2+((R$5-1)*Design!C$18),0,         ('LED Curve'!$D$14*(W258/$W$2)^3+'LED Curve'!$D$15*(W258/$W$2)^2+'LED Curve'!$D$16*(W258/$W$2)^1+'LED Curve'!$D$17)*$AC$2)</f>
        <v>0</v>
      </c>
      <c r="AV258" s="59">
        <f>IF(AU258=0,0,IF(E258&lt;AU258+('LED Curve'!$D$14*(W258/$W$3)^3+'LED Curve'!$D$15*(W258/$W$3)^2+'LED Curve'!$D$16*(W258/$W$3)^1+'LED Curve'!$D$17)*$AC$3+((R$5-2)*Design!C$18),0,         ('LED Curve'!$D$14*(W258/$W$3)^3+'LED Curve'!$D$15*(W258/$W$3)^2+'LED Curve'!$D$16*(W258/$W$3)^1+'LED Curve'!$D$17)*$AC$3))</f>
        <v>0</v>
      </c>
      <c r="AW258" s="59">
        <f>IF(AV258=0,0,IF(E258&lt;(SUM(AU258:AV258)+('LED Curve'!$D$14*(W258/$W$4)^3+'LED Curve'!$D$15*(W258/$W$4)^2+'LED Curve'!$D$16*(W258/$W$4)^1+'LED Curve'!$D$17)*$AC$4+((R$5-3)*Design!C$18)),0,         ('LED Curve'!$D$14*(W258/$W$4)^3+'LED Curve'!$D$15*(W258/$W$4)^2+'LED Curve'!$D$16*(W258/$W$4)^1+'LED Curve'!$D$17)*$AC$4))</f>
        <v>0</v>
      </c>
      <c r="AX258" s="59">
        <f>IF(AW258=0,0,IF(E258&lt;(SUM(AU258:AW258)+('LED Curve'!$D$14*(W258/$W$5)^3+'LED Curve'!$D$15*(W258/$W$5)^2+'LED Curve'!$D$16*(W258/$W$5)^1+'LED Curve'!$D$17)*$AC$5+((R$5-4)*Design!C$18)),0,         ('LED Curve'!$D$14*(W258/$W$5)^3+'LED Curve'!$D$15*(W258/$W$5)^2+'LED Curve'!$D$16*(W258/$W$5)^1+'LED Curve'!$D$17)*$AC$5))</f>
        <v>0</v>
      </c>
      <c r="AY258" s="59">
        <f>IF(AX258=0,0,IF(E258&lt;(SUM(AU258:AX258)+ ('LED Curve'!$D$14*(W258/$W$6)^3+'LED Curve'!$D$15*(W258/$W$6)^2+'LED Curve'!$D$16*(W258/$W$6)^1+'LED Curve'!$D$17)*$AC$6+((R$5-5)*Design!C$18)),0,         ('LED Curve'!$D$14*(W258/$W$6)^3+'LED Curve'!$D$15*(W258/$W$6)^2+'LED Curve'!$D$16*(W258/$W$6)^1+'LED Curve'!$D$17)*$AC$6))</f>
        <v>0</v>
      </c>
      <c r="AZ258" s="59">
        <f>IF(AY258=0,0,IF(E258&lt;(SUM(AU258:AY258)+('LED Curve'!$D$14*(W258/$Z$2)^3+'LED Curve'!$D$15*(W258/$Z$2)^2+'LED Curve'!$D$16*(W258/$Z$2)^1+'LED Curve'!$D$17)*$AE$2+((R$5-6)*Design!C$18)),0,         ('LED Curve'!$D$14*(W258/$Z$2)^3+'LED Curve'!$D$15*(W258/$Z$2)^2+'LED Curve'!$D$16*(W258/$Z$2)^1+'LED Curve'!$D$17)*$AE$2))</f>
        <v>0</v>
      </c>
      <c r="BA258" s="59">
        <f>IF(AZ258=0,0,IF(E258&lt;(SUM(AU258:AZ258)+('LED Curve'!$D$14*(W258/$Z$3)^3+'LED Curve'!$D$15*(W258/$Z$3)^2+'LED Curve'!$D$16*(W258/$Z$3)^1+'LED Curve'!$D$17)*$AE$3+((R$5-7)*Design!C$18)),0,         ('LED Curve'!$D$14*(W258/$Z$3)^3+'LED Curve'!$D$15*(W258/$Z$3)^2+'LED Curve'!$D$16*(W258/$Z$3)^1+'LED Curve'!$D$17)*$AE$3))</f>
        <v>0</v>
      </c>
      <c r="BB258" s="59">
        <f>IF(BA258=0,0,IF(E258&lt;(SUM(AU258:BA258)+('LED Curve'!$D$14*(W258/$Z$4)^3+'LED Curve'!$D$15*(W258/$Z$4)^2+'LED Curve'!$D$16*(W258/$Z$4)^1+'LED Curve'!$D$17)*$AE$4+((R$5-8)*Design!C$18)),0,         ('LED Curve'!$D$14*(W258/$Z$4)^3+'LED Curve'!$D$15*(W258/$Z$4)^2+'LED Curve'!$D$16*(W258/$Z$4)^1+'LED Curve'!$D$17)*$AE$4))</f>
        <v>0</v>
      </c>
      <c r="BC258" s="59">
        <f>IF(BB258=0,0,IF(E258&lt;(SUM(AU258:BB258)+('LED Curve'!$D$14*(W258/$Z$5)^3+'LED Curve'!$D$15*(W258/$Z$5)^2+'LED Curve'!$D$16*(W258/$Z$5)^1+'LED Curve'!$D$17)*$AE$5+((R$5-9)*Design!C$18)),0,         ('LED Curve'!$D$14*(W258/$Z$5)^3+'LED Curve'!$D$15*(W258/$Z$5)^2+'LED Curve'!$D$16*(W258/$Z$5)^1+'LED Curve'!$D$17)*$AE$5))</f>
        <v>0</v>
      </c>
      <c r="BD258" s="59">
        <f>IF(BC258=0,0,IF(E258&lt;(SUM(AU258:BC258)+('LED Curve'!$D$14*(W258/$Z$6)^3+'LED Curve'!$D$15*(W258/$Z$6)^2+'LED Curve'!$D$16*(W258/$Z$6)^1+'LED Curve'!$D$17)*$AE$6+((R$5-10)*Design!C$18)),0,         ('LED Curve'!$D$14*(W258/$Z$6)^3+'LED Curve'!$D$15*(W258/$Z$6)^2+'LED Curve'!$D$16*(W258/$Z$6)^1+'LED Curve'!$D$17)*$AE$6))</f>
        <v>0</v>
      </c>
      <c r="BE258">
        <f t="shared" si="382"/>
        <v>0</v>
      </c>
      <c r="BF258" s="64">
        <f t="shared" si="348"/>
        <v>0</v>
      </c>
      <c r="BG258" s="64">
        <f t="shared" si="349"/>
        <v>0</v>
      </c>
      <c r="BH258" s="64">
        <f t="shared" si="350"/>
        <v>0</v>
      </c>
      <c r="BI258" s="64">
        <f t="shared" si="351"/>
        <v>0</v>
      </c>
      <c r="BJ258" s="64">
        <f t="shared" si="352"/>
        <v>0</v>
      </c>
      <c r="BK258" s="64">
        <f t="shared" si="353"/>
        <v>0</v>
      </c>
      <c r="BL258" s="64">
        <f t="shared" si="354"/>
        <v>0</v>
      </c>
      <c r="BM258" s="64">
        <f t="shared" si="355"/>
        <v>0</v>
      </c>
      <c r="BN258" s="64">
        <f t="shared" si="356"/>
        <v>0</v>
      </c>
      <c r="BO258" s="64">
        <f t="shared" si="357"/>
        <v>0</v>
      </c>
      <c r="BQ258" s="67">
        <f t="shared" si="358"/>
        <v>0</v>
      </c>
      <c r="BR258" s="67">
        <f t="shared" si="359"/>
        <v>0</v>
      </c>
      <c r="BS258" s="67">
        <f t="shared" si="360"/>
        <v>0</v>
      </c>
      <c r="BT258" s="67">
        <f t="shared" si="361"/>
        <v>0</v>
      </c>
      <c r="BU258" s="67">
        <f t="shared" si="362"/>
        <v>0</v>
      </c>
      <c r="BV258" s="67">
        <f t="shared" si="363"/>
        <v>0</v>
      </c>
      <c r="BW258" s="67">
        <f t="shared" si="364"/>
        <v>0</v>
      </c>
      <c r="BX258" s="67">
        <f t="shared" si="365"/>
        <v>0</v>
      </c>
      <c r="BY258" s="67">
        <f t="shared" si="366"/>
        <v>0</v>
      </c>
      <c r="BZ258" s="67">
        <f t="shared" si="367"/>
        <v>0</v>
      </c>
      <c r="CB258" s="70">
        <f t="shared" si="368"/>
        <v>0</v>
      </c>
      <c r="CC258" s="70">
        <f t="shared" si="369"/>
        <v>0</v>
      </c>
      <c r="CD258" s="70">
        <f t="shared" si="370"/>
        <v>0</v>
      </c>
      <c r="CE258" s="70">
        <f t="shared" si="371"/>
        <v>0</v>
      </c>
      <c r="CF258" s="70">
        <f t="shared" si="372"/>
        <v>0</v>
      </c>
      <c r="CG258" s="70">
        <f t="shared" si="373"/>
        <v>0</v>
      </c>
      <c r="CH258" s="70">
        <f t="shared" si="374"/>
        <v>0</v>
      </c>
      <c r="CI258" s="70">
        <f t="shared" si="375"/>
        <v>0</v>
      </c>
      <c r="CJ258" s="70">
        <f t="shared" si="376"/>
        <v>0</v>
      </c>
      <c r="CK258" s="70">
        <f t="shared" si="377"/>
        <v>0</v>
      </c>
      <c r="CL258">
        <f t="shared" si="383"/>
        <v>0</v>
      </c>
      <c r="CM258" s="64">
        <f t="shared" si="384"/>
        <v>0</v>
      </c>
      <c r="CN258" s="64">
        <f t="shared" si="385"/>
        <v>0</v>
      </c>
      <c r="CO258" s="64">
        <f t="shared" si="386"/>
        <v>0</v>
      </c>
      <c r="CP258" s="64">
        <f t="shared" si="387"/>
        <v>0</v>
      </c>
      <c r="CQ258" s="64">
        <f t="shared" si="388"/>
        <v>0</v>
      </c>
      <c r="CR258" s="64">
        <f t="shared" si="389"/>
        <v>0</v>
      </c>
      <c r="CS258" s="64">
        <f t="shared" si="390"/>
        <v>0</v>
      </c>
      <c r="CT258" s="64">
        <f t="shared" si="391"/>
        <v>0</v>
      </c>
      <c r="CU258" s="64">
        <f t="shared" si="392"/>
        <v>0</v>
      </c>
      <c r="CV258" s="64">
        <f t="shared" si="393"/>
        <v>0</v>
      </c>
      <c r="CX258" s="103">
        <f t="shared" si="394"/>
        <v>0</v>
      </c>
      <c r="CY258" s="103">
        <f t="shared" si="395"/>
        <v>0</v>
      </c>
      <c r="CZ258" s="103">
        <f t="shared" si="396"/>
        <v>0</v>
      </c>
      <c r="DA258" s="103">
        <f t="shared" si="397"/>
        <v>0</v>
      </c>
      <c r="DB258" s="103">
        <f t="shared" si="398"/>
        <v>0</v>
      </c>
      <c r="DC258" s="103">
        <f t="shared" si="399"/>
        <v>0</v>
      </c>
      <c r="DD258" s="103">
        <f t="shared" si="400"/>
        <v>0</v>
      </c>
      <c r="DE258" s="103">
        <f t="shared" si="401"/>
        <v>0</v>
      </c>
      <c r="DF258" s="103">
        <f t="shared" si="402"/>
        <v>0</v>
      </c>
      <c r="DG258" s="103">
        <f t="shared" si="403"/>
        <v>0</v>
      </c>
      <c r="DI258" s="70">
        <f t="shared" si="404"/>
        <v>0</v>
      </c>
      <c r="DJ258" s="70">
        <f t="shared" si="405"/>
        <v>0</v>
      </c>
      <c r="DK258" s="70">
        <f t="shared" si="406"/>
        <v>0</v>
      </c>
      <c r="DL258" s="70">
        <f t="shared" si="407"/>
        <v>0</v>
      </c>
      <c r="DM258" s="70">
        <f t="shared" si="408"/>
        <v>0</v>
      </c>
      <c r="DN258" s="70">
        <f t="shared" si="409"/>
        <v>0</v>
      </c>
      <c r="DO258" s="70">
        <f t="shared" si="410"/>
        <v>0</v>
      </c>
      <c r="DP258" s="70">
        <f t="shared" si="411"/>
        <v>0</v>
      </c>
      <c r="DQ258" s="70">
        <f t="shared" si="412"/>
        <v>0</v>
      </c>
      <c r="DR258" s="70">
        <f t="shared" si="413"/>
        <v>0</v>
      </c>
      <c r="DT258">
        <f t="shared" si="414"/>
        <v>0</v>
      </c>
      <c r="DU258">
        <f t="shared" si="415"/>
        <v>0</v>
      </c>
      <c r="DV258">
        <f t="shared" si="416"/>
        <v>0</v>
      </c>
      <c r="DX258">
        <f t="shared" si="417"/>
        <v>1.962437178048372</v>
      </c>
      <c r="DY258">
        <f t="shared" si="418"/>
        <v>1.9630361895354591</v>
      </c>
      <c r="DZ258">
        <f t="shared" si="419"/>
        <v>1.9637922922570139</v>
      </c>
      <c r="EB258">
        <f t="shared" si="420"/>
        <v>0</v>
      </c>
      <c r="EC258">
        <f t="shared" si="421"/>
        <v>0</v>
      </c>
      <c r="ED258">
        <f t="shared" si="422"/>
        <v>0</v>
      </c>
      <c r="EE258">
        <f t="shared" si="423"/>
        <v>0</v>
      </c>
      <c r="EF258">
        <f t="shared" si="424"/>
        <v>0</v>
      </c>
      <c r="EG258">
        <f t="shared" si="425"/>
        <v>0</v>
      </c>
      <c r="EH258">
        <f t="shared" si="426"/>
        <v>0</v>
      </c>
      <c r="EI258">
        <f t="shared" si="427"/>
        <v>0</v>
      </c>
      <c r="EJ258">
        <f t="shared" si="428"/>
        <v>0</v>
      </c>
      <c r="EK258">
        <f t="shared" si="429"/>
        <v>0</v>
      </c>
      <c r="EM258">
        <f t="shared" si="430"/>
        <v>0</v>
      </c>
      <c r="EN258">
        <f t="shared" si="431"/>
        <v>0</v>
      </c>
      <c r="EO258">
        <f t="shared" si="432"/>
        <v>0</v>
      </c>
      <c r="EP258">
        <f t="shared" si="433"/>
        <v>0</v>
      </c>
      <c r="EQ258">
        <f t="shared" si="434"/>
        <v>0</v>
      </c>
      <c r="ER258">
        <f t="shared" si="435"/>
        <v>0</v>
      </c>
      <c r="ES258">
        <f t="shared" si="436"/>
        <v>0</v>
      </c>
      <c r="ET258">
        <f t="shared" si="437"/>
        <v>0</v>
      </c>
      <c r="EU258">
        <f t="shared" si="438"/>
        <v>0</v>
      </c>
      <c r="EV258">
        <f t="shared" si="439"/>
        <v>0</v>
      </c>
      <c r="EX258">
        <f t="shared" si="440"/>
        <v>0</v>
      </c>
      <c r="EY258">
        <f t="shared" si="441"/>
        <v>0</v>
      </c>
      <c r="EZ258">
        <f t="shared" si="442"/>
        <v>0</v>
      </c>
      <c r="FA258">
        <f t="shared" si="443"/>
        <v>0</v>
      </c>
      <c r="FB258">
        <f t="shared" si="444"/>
        <v>0</v>
      </c>
      <c r="FC258">
        <f t="shared" si="445"/>
        <v>0</v>
      </c>
      <c r="FD258">
        <f t="shared" si="446"/>
        <v>0</v>
      </c>
      <c r="FE258">
        <f t="shared" si="447"/>
        <v>0</v>
      </c>
      <c r="FF258">
        <f t="shared" si="448"/>
        <v>0</v>
      </c>
      <c r="FG258">
        <f t="shared" si="449"/>
        <v>0</v>
      </c>
      <c r="FJ258">
        <f>IF($W$2=0,0,IF(BF258&lt;=0,0,('LED Curve'!$D$19*(BF258/$W$2)^3+'LED Curve'!$D$20*(BF258/$W$2)^2+'LED Curve'!$D$21*(BF258/$W$2)^1+'LED Curve'!$D$22)*$AC$2*$W$2))</f>
        <v>0</v>
      </c>
      <c r="FK258">
        <f>IF($W$3=0,0,IF(BG258&lt;=0,0,('LED Curve'!$D$19*(BG258/$W$3)^3+'LED Curve'!$D$20*(BG258/$W$3)^2+'LED Curve'!$D$21*(BG258/$W$3)^1+'LED Curve'!$D$22)*$AC$3*$W$3))</f>
        <v>0</v>
      </c>
      <c r="FL258">
        <f>IF($W$4=0,0,IF(BH258&lt;=0,0,('LED Curve'!$D$19*(BH258/$W$4)^3+'LED Curve'!$D$20*(BH258/$W$4)^2+'LED Curve'!$D$21*(BH258/$W$4)^1+'LED Curve'!$D$22)*$AC$4*$W$4))</f>
        <v>0</v>
      </c>
      <c r="FM258">
        <f>IF($W$5=0,0,IF(BI258&lt;=0,0,('LED Curve'!$D$19*(BI258/$W$5)^3+'LED Curve'!$D$20*(BI258/$W$5)^2+'LED Curve'!$D$21*(BI258/$W$5)^1+'LED Curve'!$D$22)*$AC$5*$W$5))</f>
        <v>0</v>
      </c>
      <c r="FN258">
        <f>IF($W$6=0,0,IF(BJ258&lt;=0,0,('LED Curve'!$D$19*(BJ258/$W$6)^3+'LED Curve'!$D$20*(BJ258/$W$6)^2+'LED Curve'!$D$21*(BJ258/$W$6)^1+'LED Curve'!$D$22)*$AC$6*$W$6))</f>
        <v>0</v>
      </c>
      <c r="FO258">
        <f>IF($Z$2=0,0,IF(BK258&lt;=0,0,('LED Curve'!$D$19*(BK258/$Z$2)^3+'LED Curve'!$D$20*(BK258/$Z$2)^2+'LED Curve'!$D$21*(BK258/$Z$2)^1+'LED Curve'!$D$22)*$AE$2*$Z$2))</f>
        <v>0</v>
      </c>
      <c r="FP258">
        <f>IF($Z$3=0,0,IF(BL258&lt;=0,0,('LED Curve'!$D$19*(BL258/$Z$3)^3+'LED Curve'!$D$20*(BL258/$Z$3)^2+'LED Curve'!$D$21*(BL258/$Z$3)^1+'LED Curve'!$D$22)*$AE$3*$Z$3))</f>
        <v>0</v>
      </c>
      <c r="FQ258">
        <f>IF($Z$4=0,0,IF(BM258&lt;=0,0,('LED Curve'!$D$19*(BM258/$Z$4)^3+'LED Curve'!$D$20*(BM258/$Z$4)^2+'LED Curve'!$D$21*(BM258/$Z$4)^1+'LED Curve'!$D$22)*$AE$4*$Z$4))</f>
        <v>0</v>
      </c>
      <c r="FR258">
        <f>IF($Z$5=0,0,IF(BN258&lt;=0,0,('LED Curve'!$D$19*(BN258/$Z$5)^3+'LED Curve'!$D$20*(BN258/$Z$5)^2+'LED Curve'!$D$21*(BN258/$Z$5)^1+'LED Curve'!$D$22)*$AE$5*$Z$5))</f>
        <v>0</v>
      </c>
      <c r="FS258">
        <f>IF($Z$6=0,0,IF(BO258&lt;=0,0,('LED Curve'!$D$19*(BO258/$Z$6)^3+'LED Curve'!$D$20*(BO258/$Z$6)^2+'LED Curve'!$D$21*(BO258/$Z$6)^1+'LED Curve'!$D$22)*$AE$6*$Z$6))</f>
        <v>0</v>
      </c>
      <c r="FU258">
        <f>IF($W$2=0,0,IF(BQ258&lt;=0,0,('LED Curve'!$D$19*(BQ258/$W$2)^3+'LED Curve'!$D$20*(BQ258/$W$2)^2+'LED Curve'!$D$21*(BQ258/$W$2)^1+'LED Curve'!$D$22)*$AC$2*$W$2))</f>
        <v>0</v>
      </c>
      <c r="FV258">
        <f>IF($W$3=0,0,IF(BR258&lt;=0,0,('LED Curve'!$D$19*(BR258/$W$3)^3+'LED Curve'!$D$20*(BR258/$W$3)^2+'LED Curve'!$D$21*(BR258/$W$3)^1+'LED Curve'!$D$22)*$AC$3*$W$3))</f>
        <v>0</v>
      </c>
      <c r="FW258">
        <f>IF($W$4=0,0,IF(BS258&lt;=0,0,('LED Curve'!$D$19*(BS258/$W$4)^3+'LED Curve'!$D$20*(BS258/$W$4)^2+'LED Curve'!$D$21*(BS258/$W$4)^1+'LED Curve'!$D$22)*$AC$4*$W$4))</f>
        <v>0</v>
      </c>
      <c r="FX258">
        <f>IF($W$5=0,0,IF(BT258&lt;=0,0,('LED Curve'!$D$19*(BT258/$W$5)^3+'LED Curve'!$D$20*(BT258/$W$5)^2+'LED Curve'!$D$21*(BT258/$W$5)^1+'LED Curve'!$D$22)*$AC$5*$W$5))</f>
        <v>0</v>
      </c>
      <c r="FY258">
        <f>IF($W$6=0,0,IF(BU258&lt;=0,0,('LED Curve'!$D$19*(BU258/$W$6)^3+'LED Curve'!$D$20*(BU258/$W$6)^2+'LED Curve'!$D$21*(BU258/$W$6)^1+'LED Curve'!$D$22)*$AC$6*$W$6))</f>
        <v>0</v>
      </c>
      <c r="FZ258">
        <f>IF($Z$2=0,0,IF(BV258&lt;=0,0,('LED Curve'!$D$19*(BV258/$Z$2)^3+'LED Curve'!$D$20*(BV258/$Z$2)^2+'LED Curve'!$D$21*(BV258/$Z$2)^1+'LED Curve'!$D$22)*$AE$2*$Z$2))</f>
        <v>0</v>
      </c>
      <c r="GA258">
        <f>IF($Z$3=0,0,IF(BW258&lt;=0,0,('LED Curve'!$D$19*(BW258/$Z$3)^3+'LED Curve'!$D$20*(BW258/$Z$3)^2+'LED Curve'!$D$21*(BW258/$Z$3)^1+'LED Curve'!$D$22)*$AE$3*$Z$3))</f>
        <v>0</v>
      </c>
      <c r="GB258">
        <f>IF($Z$4=0,0,IF(BX258&lt;=0,0,('LED Curve'!$D$19*(BX258/$Z$4)^3+'LED Curve'!$D$20*(BX258/$Z$4)^2+'LED Curve'!$D$21*(BX258/$Z$4)^1+'LED Curve'!$D$22)*$AE$4*$Z$4))</f>
        <v>0</v>
      </c>
      <c r="GC258">
        <f>IF($Z$5=0,0,IF(BY258&lt;=0,0,('LED Curve'!$D$19*(BY258/$Z$5)^3+'LED Curve'!$D$20*(BY258/$Z$5)^2+'LED Curve'!$D$21*(BY258/$Z$5)^1+'LED Curve'!$D$22)*$AE$5*$Z$5))</f>
        <v>0</v>
      </c>
      <c r="GD258">
        <f>IF($Z$6=0,0,IF(BZ258&lt;=0,0,('LED Curve'!$D$19*(BZ258/$Z$6)^3+'LED Curve'!$D$20*(BZ258/$Z$6)^2+'LED Curve'!$D$21*(BZ258/$Z$6)^1+'LED Curve'!$D$22)*$AE$6*$Z$6))</f>
        <v>0</v>
      </c>
      <c r="GF258">
        <f>IF($W$2=0,0,IF(CB258&lt;=0,0,('LED Curve'!$D$19*(CB258/$W$2)^3+'LED Curve'!$D$20*(CB258/$W$2)^2+'LED Curve'!$D$21*(CB258/$W$2)^1+'LED Curve'!$D$22)*$AC$2*$W$2))</f>
        <v>0</v>
      </c>
      <c r="GG258">
        <f>IF($W$3=0,0,IF(CC258&lt;=0,0,('LED Curve'!$D$19*(CC258/$W$3)^3+'LED Curve'!$D$20*(CC258/$W$3)^2+'LED Curve'!$D$21*(CC258/$W$3)^1+'LED Curve'!$D$22)*$AC$3*$W$3))</f>
        <v>0</v>
      </c>
      <c r="GH258">
        <f>IF($W$4=0,0,IF(CD258&lt;=0,0,('LED Curve'!$D$19*(CD258/$W$4)^3+'LED Curve'!$D$20*(CD258/$W$4)^2+'LED Curve'!$D$21*(CD258/$W$4)^1+'LED Curve'!$D$22)*$AC$4*$W$4))</f>
        <v>0</v>
      </c>
      <c r="GI258">
        <f>IF($W$5=0,0,IF(CE258&lt;=0,0,('LED Curve'!$D$19*(CE258/$W$5)^3+'LED Curve'!$D$20*(CE258/$W$5)^2+'LED Curve'!$D$21*(CE258/$W$5)^1+'LED Curve'!$D$22)*$AC$5*$W$5))</f>
        <v>0</v>
      </c>
      <c r="GJ258">
        <f>IF($W$6=0,0,IF(CF258&lt;=0,0,('LED Curve'!$D$19*(CF258/$W$6)^3+'LED Curve'!$D$20*(CF258/$W$6)^2+'LED Curve'!$D$21*(CF258/$W$6)^1+'LED Curve'!$D$22)*$AC$6*$W$6))</f>
        <v>0</v>
      </c>
      <c r="GK258">
        <f>IF($Z$2=0,0,IF(CG258&lt;=0,0,('LED Curve'!$D$19*(CG258/$Z$2)^3+'LED Curve'!$D$20*(CG258/$Z$2)^2+'LED Curve'!$D$21*(CG258/$Z$2)^1+'LED Curve'!$D$22)*$AE$2*$Z$2))</f>
        <v>0</v>
      </c>
      <c r="GL258">
        <f>IF($Z$3=0,0,IF(CH258&lt;=0,0,('LED Curve'!$D$19*(CH258/$Z$3)^3+'LED Curve'!$D$20*(CH258/$Z$3)^2+'LED Curve'!$D$21*(CH258/$Z$3)^1+'LED Curve'!$D$22)*$AE$3*$Z$3))</f>
        <v>0</v>
      </c>
      <c r="GM258">
        <f>IF($Z$4=0,0,IF(CI258&lt;=0,0,('LED Curve'!$D$19*(CI258/$Z$4)^3+'LED Curve'!$D$20*(CI258/$Z$4)^2+'LED Curve'!$D$21*(CI258/$Z$4)^1+'LED Curve'!$D$22)*$AE$4*$Z$4))</f>
        <v>0</v>
      </c>
      <c r="GN258">
        <f>IF($Z$5=0,0,IF(CJ258&lt;=0,0,('LED Curve'!$D$19*(CJ258/$Z$5)^3+'LED Curve'!$D$20*(CJ258/$Z$5)^2+'LED Curve'!$D$21*(CJ258/$Z$5)^1+'LED Curve'!$D$22)*$AE$5*$Z$5))</f>
        <v>0</v>
      </c>
      <c r="GO258">
        <f>IF($Z$6=0,0,IF(CK258&lt;=0,0,('LED Curve'!$D$19*(CK258/$Z$6)^3+'LED Curve'!$D$20*(CK258/$Z$6)^2+'LED Curve'!$D$21*(CK258/$Z$6)^1+'LED Curve'!$D$22)*$AE$6*$Z$6))</f>
        <v>0</v>
      </c>
      <c r="GQ258">
        <f t="shared" si="450"/>
        <v>0</v>
      </c>
      <c r="GR258">
        <f t="shared" si="378"/>
        <v>0</v>
      </c>
      <c r="GS258">
        <f t="shared" si="451"/>
        <v>0</v>
      </c>
      <c r="GT258">
        <f t="shared" si="379"/>
        <v>0</v>
      </c>
      <c r="GU258">
        <f t="shared" si="452"/>
        <v>0</v>
      </c>
      <c r="GV258">
        <f t="shared" si="380"/>
        <v>0</v>
      </c>
    </row>
    <row r="259" spans="1:204" ht="16.899999999999999">
      <c r="A259">
        <v>248</v>
      </c>
      <c r="B259">
        <f t="shared" si="341"/>
        <v>8.0729166666666675E-3</v>
      </c>
      <c r="C259" s="50">
        <f t="shared" si="342"/>
        <v>13.570654273501912</v>
      </c>
      <c r="D259" s="50">
        <f t="shared" si="343"/>
        <v>15.234060303891015</v>
      </c>
      <c r="E259" s="50">
        <f t="shared" si="344"/>
        <v>16.897466334280118</v>
      </c>
      <c r="G259" s="52">
        <f t="shared" si="345"/>
        <v>0.21540721069050653</v>
      </c>
      <c r="H259" s="52">
        <f t="shared" si="346"/>
        <v>0.24181048101414307</v>
      </c>
      <c r="I259" s="52">
        <f t="shared" si="347"/>
        <v>0.26821375133777964</v>
      </c>
      <c r="J259" s="52">
        <f>IF(C259&lt;Calculation!D$19,0,G259)</f>
        <v>0</v>
      </c>
      <c r="K259" s="52">
        <f>IF(D259&lt;Calculation!D$19,0,H259)</f>
        <v>0</v>
      </c>
      <c r="L259" s="52">
        <f>IF(E259&lt;Calculation!D$19,0,I259)</f>
        <v>0</v>
      </c>
      <c r="M259" s="52">
        <f>IF(IF(C259&lt;Calculation!D$19,0,C259*(R$3/(R$2+R$3)))&gt;0,$H$2*SIN(2*PI()*$E$2*B259)+$H$5,0)</f>
        <v>0</v>
      </c>
      <c r="N259" s="52">
        <f>IF(IF(D259&lt;Calculation!D$19,0,D259*(R$3/(R$2+R$3)))&gt;0,$J$2*SIN(2*PI()*$E$2*B259)+$J$5,0)</f>
        <v>0</v>
      </c>
      <c r="O259" s="52">
        <f>IF(IF(E259&lt;Calculation!D$19,0,E259*(R$3/(R$2+R$3)))&gt;0,$L$2*SIN(2*PI()*$E$2*B259)+$L$5,0)</f>
        <v>0</v>
      </c>
      <c r="Q259" s="55">
        <f>(M259/Design!C$43)*10^3</f>
        <v>0</v>
      </c>
      <c r="R259" s="55">
        <f>(N259/Design!C$43)*10^3</f>
        <v>0</v>
      </c>
      <c r="S259" s="55">
        <f>(O259/Design!C$43)*10^3</f>
        <v>0</v>
      </c>
      <c r="U259" s="55">
        <f>(($H$2*SIN(2*PI()*$E$2*B259)+$H$5)/Design!C$43)*10^3</f>
        <v>25.756856131319918</v>
      </c>
      <c r="V259" s="55">
        <f>(($J$2*SIN(2*PI()*$E$2*B259)+$J$5)/Design!C$43)*10^3</f>
        <v>7.1207854198228429</v>
      </c>
      <c r="W259" s="55">
        <f>(($L$2*SIN(2*PI()*$E$2*B259)+$L$5)/Design!C$43)*10^3</f>
        <v>-10.787793553019041</v>
      </c>
      <c r="Y259" s="99">
        <f>IF(C259&lt;('LED Curve'!$D$14*(U259/$W$2)^3+'LED Curve'!$D$15*(U259/$W$2)^2+'LED Curve'!$D$16*(U259/$W$2)^1+'LED Curve'!$D$17)*$AC$2+((R$5-1)*Design!C$18),0,         ('LED Curve'!$D$14*(U259/$W$2)^3+'LED Curve'!$D$15*(U259/$W$2)^2+'LED Curve'!$D$16*(U259/$W$2)^1+'LED Curve'!$D$17)*$AC$2)</f>
        <v>0</v>
      </c>
      <c r="Z259" s="99">
        <f>IF(Y259=0,0,IF(C259&lt;Y259+('LED Curve'!$D$14*(U259/$W$3)^3+'LED Curve'!$D$15*(U259/$W$3)^2+'LED Curve'!$D$16*(U259/$W$3)^1+'LED Curve'!$D$17)*$AC$3+((R$5-2)*Design!C$18),0,         ('LED Curve'!$D$14*(U259/$W$3)^3+'LED Curve'!$D$15*(U259/$W$3)^2+'LED Curve'!$D$16*(U259/$W$3)^1+'LED Curve'!$D$17)*$AC$3))</f>
        <v>0</v>
      </c>
      <c r="AA259" s="99">
        <f>IF(Z259=0,0,IF(C259&lt;(SUM(Y259:Z259)+('LED Curve'!$D$14*(U259/$W$4)^3+'LED Curve'!$D$15*(U259/$W$4)^2+'LED Curve'!$D$16*(U259/$W$4)^1+'LED Curve'!$D$17)*$AC$4+((R$5-3)*Design!C$18)),0,         ('LED Curve'!$D$14*(U259/$W$4)^3+'LED Curve'!$D$15*(U259/$W$4)^2+'LED Curve'!$D$16*(U259/$W$4)^1+'LED Curve'!$D$17)*$AC$4))</f>
        <v>0</v>
      </c>
      <c r="AB259" s="99">
        <f>IF(AA259=0,0,IF(C259&lt;(SUM(Y259:AA259)+('LED Curve'!$D$14*(U259/$W$5)^3+'LED Curve'!$D$15*(U259/$W$5)^2+'LED Curve'!$D$16*(U259/$W$5)^1+'LED Curve'!$D$17)*$AC$5+((R$5-4)*Design!C$18)),0,         ('LED Curve'!$D$14*(U259/$W$5)^3+'LED Curve'!$D$15*(U259/$W$5)^2+'LED Curve'!$D$16*(U259/$W$5)^1+'LED Curve'!$D$17)*$AC$5))</f>
        <v>0</v>
      </c>
      <c r="AC259" s="99">
        <f>IF(AB259=0,0,IF(C259&lt;(SUM(Y259:AB259)+ ('LED Curve'!$D$14*(U259/$W$6)^3+'LED Curve'!$D$15*(U259/$W$6)^2+'LED Curve'!$D$16*(U259/$W$6)^1+'LED Curve'!$D$17)*$AC$6+((R$5-5)*Design!C$18)),0,         ('LED Curve'!$D$14*(U259/$W$6)^3+'LED Curve'!$D$15*(U259/$W$6)^2+'LED Curve'!$D$16*(U259/$W$6)^1+'LED Curve'!$D$17)*$AC$6))</f>
        <v>0</v>
      </c>
      <c r="AD259" s="99">
        <f>IF(AC259=0,0,IF(C259&lt;(SUM(Y259:AC259)+('LED Curve'!$D$14*(U259/$Z$2)^3+'LED Curve'!$D$15*(U259/$Z$2)^2+'LED Curve'!$D$16*(U259/$Z$2)^1+'LED Curve'!$D$17)*$AE$2+((R$5-6)*Design!C$18)),0,         ('LED Curve'!$D$14*(U259/$Z$2)^3+'LED Curve'!$D$15*(U259/$Z$2)^2+'LED Curve'!$D$16*(U259/$Z$2)^1+'LED Curve'!$D$17)*$AE$2))</f>
        <v>0</v>
      </c>
      <c r="AE259" s="99">
        <f>IF(AD259=0,0,IF(C259&lt;(SUM(Y259:AD259)+('LED Curve'!$D$14*(U259/$Z$3)^3+'LED Curve'!$D$15*(U259/$Z$3)^2+'LED Curve'!$D$16*(U259/$Z$3)^1+'LED Curve'!$D$17)*$AE$3+((R$5-7)*Design!C$18)),0,         ('LED Curve'!$D$14*(U259/$Z$3)^3+'LED Curve'!$D$15*(U259/$Z$3)^2+'LED Curve'!$D$16*(U259/$Z$3)^1+'LED Curve'!$D$17)*$AE$3))</f>
        <v>0</v>
      </c>
      <c r="AF259" s="99">
        <f>IF(AE259=0,0,IF(C259&lt;(SUM(Y259:AE259)+('LED Curve'!$D$14*(U259/$Z$4)^3+'LED Curve'!$D$15*(U259/$Z$4)^2+'LED Curve'!$D$16*(U259/$Z$4)^1+'LED Curve'!$D$17)*$AE$4+((R$5-8)*Design!C$18)),0,         ('LED Curve'!$D$14*(U259/$Z$4)^3+'LED Curve'!$D$15*(U259/$Z$4)^2+'LED Curve'!$D$16*(U259/$Z$4)^1+'LED Curve'!$D$17)*$AE$4))</f>
        <v>0</v>
      </c>
      <c r="AG259" s="99">
        <f>IF(AF259=0,0,IF(C259&lt;(SUM(Y259:AF259)+('LED Curve'!$D$14*(U259/$Z$5)^3+'LED Curve'!$D$15*(U259/$Z$5)^2+'LED Curve'!$D$16*(U259/$Z$5)^1+'LED Curve'!$D$17)*$AE$5+((R$5-9)*Design!C$18)),0,         ('LED Curve'!$D$14*(U259/$Z$5)^3+'LED Curve'!$D$15*(U259/$Z$5)^2+'LED Curve'!$D$16*(U259/$Z$5)^1+'LED Curve'!$D$17)*$AE$5))</f>
        <v>0</v>
      </c>
      <c r="AH259" s="99">
        <f>IF(AG259=0,0,IF(C259&lt;(SUM(Y259:AG259)+('LED Curve'!$D$14*(U259/$Z$6)^3+'LED Curve'!$D$15*(U259/$Z$6)^2+'LED Curve'!$D$16*(U259/$Z$6)^1+'LED Curve'!$D$17)*$AE$6+((R$5-10)*Design!C$18)),0,         ('LED Curve'!$D$14*(U259/$Z$6)^3+'LED Curve'!$D$15*(U259/$Z$6)^2+'LED Curve'!$D$16*(U259/$Z$6)^1+'LED Curve'!$D$17)*$AE$6))</f>
        <v>0</v>
      </c>
      <c r="AI259">
        <f t="shared" si="381"/>
        <v>0</v>
      </c>
      <c r="AJ259" s="57">
        <f>IF(D259&lt;('LED Curve'!$D$14*(V259/$W$2)^3+'LED Curve'!$D$15*(V259/$W$2)^2+'LED Curve'!$D$16*(V259/$W$2)^1+'LED Curve'!$D$17)*$AC$2+((R$5-1)*Design!C$18),0,         ('LED Curve'!$D$14*(V259/$W$2)^3+'LED Curve'!$D$15*(V259/$W$2)^2+'LED Curve'!$D$16*(V259/$W$2)^1+'LED Curve'!$D$17)*$AC$2)</f>
        <v>0</v>
      </c>
      <c r="AK259" s="57">
        <f>IF(AJ259=0,0,IF(D259&lt;AJ259+('LED Curve'!$D$14*(V259/$W$3)^3+'LED Curve'!$D$15*(V259/$W$3)^2+'LED Curve'!$D$16*(V259/$W$3)^1+'LED Curve'!$D$17)*$AC$3+((R$5-1)*Design!C$18),0,         ('LED Curve'!$D$14*(V259/$W$3)^3+'LED Curve'!$D$15*(V259/$W$3)^2+'LED Curve'!$D$16*(V259/$W$3)^1+'LED Curve'!$D$17)*$AC$3))</f>
        <v>0</v>
      </c>
      <c r="AL259" s="57">
        <f>IF(AK259=0,0,IF(D259&lt;(SUM(AJ259:AK259)+('LED Curve'!$D$14*(V259/$W$4)^3+'LED Curve'!$D$15*(V259/$W$4)^2+'LED Curve'!$D$16*(V259/$W$4)^1+'LED Curve'!$D$17)*$AC$4+((R$5-1)*Design!C$18)),0,         ('LED Curve'!$D$14*(V259/$W$4)^3+'LED Curve'!$D$15*(V259/$W$4)^2+'LED Curve'!$D$16*(V259/$W$4)^1+'LED Curve'!$D$17)*$AC$4))</f>
        <v>0</v>
      </c>
      <c r="AM259" s="57">
        <f>IF(AL259=0,0,IF(D259&lt;(SUM(AJ259:AL259)+('LED Curve'!$D$14*(V259/$W$5)^3+'LED Curve'!$D$15*(V259/$W$5)^2+'LED Curve'!$D$16*(V259/$W$5)^1+'LED Curve'!$D$17)*$AC$5+((R$5-1)*Design!C$18)),0,         ('LED Curve'!$D$14*(V259/$W$5)^3+'LED Curve'!$D$15*(V259/$W$5)^2+'LED Curve'!$D$16*(V259/$W$5)^1+'LED Curve'!$D$17)*$AC$5))</f>
        <v>0</v>
      </c>
      <c r="AN259" s="57">
        <f>IF(AM259=0,0,IF(D259&lt;(SUM(AJ259:AM259)+ ('LED Curve'!$D$14*(V259/$W$6)^3+'LED Curve'!$D$15*(V259/$W$6)^2+'LED Curve'!$D$16*(V259/$W$6)^1+'LED Curve'!$D$17)*$AC$6+((R$5-1)*Design!C$18)),0,         ('LED Curve'!$D$14*(V259/$W$6)^3+'LED Curve'!$D$15*(V259/$W$6)^2+'LED Curve'!$D$16*(V259/$W$6)^1+'LED Curve'!$D$17)*$AC$6))</f>
        <v>0</v>
      </c>
      <c r="AO259" s="57">
        <f>IF(AN259=0,0,IF(D259&lt;(SUM(AJ259:AN259)+('LED Curve'!$D$14*(V259/$Z$2)^3+'LED Curve'!$D$15*(V259/$Z$2)^2+'LED Curve'!$D$16*(V259/$Z$2)^1+'LED Curve'!$D$17)*$AE$2+((R$5-1)*Design!C$18)),0,         ('LED Curve'!$D$14*(V259/$Z$2)^3+'LED Curve'!$D$15*(V259/$Z$2)^2+'LED Curve'!$D$16*(V259/$Z$2)^1+'LED Curve'!$D$17)*$AE$2))</f>
        <v>0</v>
      </c>
      <c r="AP259" s="57">
        <f>IF(AO259=0,0,IF(D259&lt;(SUM(AJ259:AO259)+('LED Curve'!$D$14*(V259/$Z$3)^3+'LED Curve'!$D$15*(V259/$Z$3)^2+'LED Curve'!$D$16*(V259/$Z$3)^1+'LED Curve'!$D$17)*$AE$3+((R$5-1)*Design!C$18)),0,         ('LED Curve'!$D$14*(V259/$Z$3)^3+'LED Curve'!$D$15*(V259/$Z$3)^2+'LED Curve'!$D$16*(V259/$Z$3)^1+'LED Curve'!$D$17)*$AE$3))</f>
        <v>0</v>
      </c>
      <c r="AQ259" s="57">
        <f>IF(AP259=0,0,IF(D259&lt;(SUM(AJ259:AP259)+('LED Curve'!$D$14*(V259/$Z$4)^3+'LED Curve'!$D$15*(V259/$Z$4)^2+'LED Curve'!$D$16*(V259/$Z$4)^1+'LED Curve'!$D$17)*$AE$4+((R$5-1)*Design!C$18)),0,         ('LED Curve'!$D$14*(V259/$Z$4)^3+'LED Curve'!$D$15*(V259/$Z$4)^2+'LED Curve'!$D$16*(V259/$Z$4)^1+'LED Curve'!$D$17)*$AE$4))</f>
        <v>0</v>
      </c>
      <c r="AR259" s="57">
        <f>IF(AQ259=0,0,IF(D259&lt;(SUM(AJ259:AQ259)+('LED Curve'!$D$14*(V259/$Z$5)^3+'LED Curve'!$D$15*(V259/$Z$5)^2+'LED Curve'!$D$16*(V259/$Z$5)^1+'LED Curve'!$D$17)*$AE$5+((R$5-1)*Design!C$18)),0,         ('LED Curve'!$D$14*(V259/$Z$5)^3+'LED Curve'!$D$15*(V259/$Z$5)^2+'LED Curve'!$D$16*(V259/$Z$5)^1+'LED Curve'!$D$17)*$AE$5))</f>
        <v>0</v>
      </c>
      <c r="AS259" s="57">
        <f>IF(AR259=0,0,IF(D259&lt;(SUM(AJ259:AR259)+('LED Curve'!$D$14*(V259/$Z$6)^3+'LED Curve'!$D$15*(V259/$Z$6)^2+'LED Curve'!$D$16*(V259/$Z$6)^1+'LED Curve'!$D$17)*$AE$6+((R$5-1)*Design!C$18)),0,         ('LED Curve'!$D$14*(V259/$Z$6)^3+'LED Curve'!$D$15*(V259/$Z$6)^2+'LED Curve'!$D$16*(V259/$Z$6)^1+'LED Curve'!$D$17)*$AE$6))</f>
        <v>0</v>
      </c>
      <c r="AU259" s="59">
        <f>IF(E259&lt;('LED Curve'!$D$14*(W259/$W$2)^3+'LED Curve'!$D$15*(W259/$W$2)^2+'LED Curve'!$D$16*(W259/$W$2)^1+'LED Curve'!$D$17)*$AC$2+((R$5-1)*Design!C$18),0,         ('LED Curve'!$D$14*(W259/$W$2)^3+'LED Curve'!$D$15*(W259/$W$2)^2+'LED Curve'!$D$16*(W259/$W$2)^1+'LED Curve'!$D$17)*$AC$2)</f>
        <v>0</v>
      </c>
      <c r="AV259" s="59">
        <f>IF(AU259=0,0,IF(E259&lt;AU259+('LED Curve'!$D$14*(W259/$W$3)^3+'LED Curve'!$D$15*(W259/$W$3)^2+'LED Curve'!$D$16*(W259/$W$3)^1+'LED Curve'!$D$17)*$AC$3+((R$5-2)*Design!C$18),0,         ('LED Curve'!$D$14*(W259/$W$3)^3+'LED Curve'!$D$15*(W259/$W$3)^2+'LED Curve'!$D$16*(W259/$W$3)^1+'LED Curve'!$D$17)*$AC$3))</f>
        <v>0</v>
      </c>
      <c r="AW259" s="59">
        <f>IF(AV259=0,0,IF(E259&lt;(SUM(AU259:AV259)+('LED Curve'!$D$14*(W259/$W$4)^3+'LED Curve'!$D$15*(W259/$W$4)^2+'LED Curve'!$D$16*(W259/$W$4)^1+'LED Curve'!$D$17)*$AC$4+((R$5-3)*Design!C$18)),0,         ('LED Curve'!$D$14*(W259/$W$4)^3+'LED Curve'!$D$15*(W259/$W$4)^2+'LED Curve'!$D$16*(W259/$W$4)^1+'LED Curve'!$D$17)*$AC$4))</f>
        <v>0</v>
      </c>
      <c r="AX259" s="59">
        <f>IF(AW259=0,0,IF(E259&lt;(SUM(AU259:AW259)+('LED Curve'!$D$14*(W259/$W$5)^3+'LED Curve'!$D$15*(W259/$W$5)^2+'LED Curve'!$D$16*(W259/$W$5)^1+'LED Curve'!$D$17)*$AC$5+((R$5-4)*Design!C$18)),0,         ('LED Curve'!$D$14*(W259/$W$5)^3+'LED Curve'!$D$15*(W259/$W$5)^2+'LED Curve'!$D$16*(W259/$W$5)^1+'LED Curve'!$D$17)*$AC$5))</f>
        <v>0</v>
      </c>
      <c r="AY259" s="59">
        <f>IF(AX259=0,0,IF(E259&lt;(SUM(AU259:AX259)+ ('LED Curve'!$D$14*(W259/$W$6)^3+'LED Curve'!$D$15*(W259/$W$6)^2+'LED Curve'!$D$16*(W259/$W$6)^1+'LED Curve'!$D$17)*$AC$6+((R$5-5)*Design!C$18)),0,         ('LED Curve'!$D$14*(W259/$W$6)^3+'LED Curve'!$D$15*(W259/$W$6)^2+'LED Curve'!$D$16*(W259/$W$6)^1+'LED Curve'!$D$17)*$AC$6))</f>
        <v>0</v>
      </c>
      <c r="AZ259" s="59">
        <f>IF(AY259=0,0,IF(E259&lt;(SUM(AU259:AY259)+('LED Curve'!$D$14*(W259/$Z$2)^3+'LED Curve'!$D$15*(W259/$Z$2)^2+'LED Curve'!$D$16*(W259/$Z$2)^1+'LED Curve'!$D$17)*$AE$2+((R$5-6)*Design!C$18)),0,         ('LED Curve'!$D$14*(W259/$Z$2)^3+'LED Curve'!$D$15*(W259/$Z$2)^2+'LED Curve'!$D$16*(W259/$Z$2)^1+'LED Curve'!$D$17)*$AE$2))</f>
        <v>0</v>
      </c>
      <c r="BA259" s="59">
        <f>IF(AZ259=0,0,IF(E259&lt;(SUM(AU259:AZ259)+('LED Curve'!$D$14*(W259/$Z$3)^3+'LED Curve'!$D$15*(W259/$Z$3)^2+'LED Curve'!$D$16*(W259/$Z$3)^1+'LED Curve'!$D$17)*$AE$3+((R$5-7)*Design!C$18)),0,         ('LED Curve'!$D$14*(W259/$Z$3)^3+'LED Curve'!$D$15*(W259/$Z$3)^2+'LED Curve'!$D$16*(W259/$Z$3)^1+'LED Curve'!$D$17)*$AE$3))</f>
        <v>0</v>
      </c>
      <c r="BB259" s="59">
        <f>IF(BA259=0,0,IF(E259&lt;(SUM(AU259:BA259)+('LED Curve'!$D$14*(W259/$Z$4)^3+'LED Curve'!$D$15*(W259/$Z$4)^2+'LED Curve'!$D$16*(W259/$Z$4)^1+'LED Curve'!$D$17)*$AE$4+((R$5-8)*Design!C$18)),0,         ('LED Curve'!$D$14*(W259/$Z$4)^3+'LED Curve'!$D$15*(W259/$Z$4)^2+'LED Curve'!$D$16*(W259/$Z$4)^1+'LED Curve'!$D$17)*$AE$4))</f>
        <v>0</v>
      </c>
      <c r="BC259" s="59">
        <f>IF(BB259=0,0,IF(E259&lt;(SUM(AU259:BB259)+('LED Curve'!$D$14*(W259/$Z$5)^3+'LED Curve'!$D$15*(W259/$Z$5)^2+'LED Curve'!$D$16*(W259/$Z$5)^1+'LED Curve'!$D$17)*$AE$5+((R$5-9)*Design!C$18)),0,         ('LED Curve'!$D$14*(W259/$Z$5)^3+'LED Curve'!$D$15*(W259/$Z$5)^2+'LED Curve'!$D$16*(W259/$Z$5)^1+'LED Curve'!$D$17)*$AE$5))</f>
        <v>0</v>
      </c>
      <c r="BD259" s="59">
        <f>IF(BC259=0,0,IF(E259&lt;(SUM(AU259:BC259)+('LED Curve'!$D$14*(W259/$Z$6)^3+'LED Curve'!$D$15*(W259/$Z$6)^2+'LED Curve'!$D$16*(W259/$Z$6)^1+'LED Curve'!$D$17)*$AE$6+((R$5-10)*Design!C$18)),0,         ('LED Curve'!$D$14*(W259/$Z$6)^3+'LED Curve'!$D$15*(W259/$Z$6)^2+'LED Curve'!$D$16*(W259/$Z$6)^1+'LED Curve'!$D$17)*$AE$6))</f>
        <v>0</v>
      </c>
      <c r="BE259">
        <f t="shared" si="382"/>
        <v>0</v>
      </c>
      <c r="BF259" s="64">
        <f t="shared" si="348"/>
        <v>0</v>
      </c>
      <c r="BG259" s="64">
        <f t="shared" si="349"/>
        <v>0</v>
      </c>
      <c r="BH259" s="64">
        <f t="shared" si="350"/>
        <v>0</v>
      </c>
      <c r="BI259" s="64">
        <f t="shared" si="351"/>
        <v>0</v>
      </c>
      <c r="BJ259" s="64">
        <f t="shared" si="352"/>
        <v>0</v>
      </c>
      <c r="BK259" s="64">
        <f t="shared" si="353"/>
        <v>0</v>
      </c>
      <c r="BL259" s="64">
        <f t="shared" si="354"/>
        <v>0</v>
      </c>
      <c r="BM259" s="64">
        <f t="shared" si="355"/>
        <v>0</v>
      </c>
      <c r="BN259" s="64">
        <f t="shared" si="356"/>
        <v>0</v>
      </c>
      <c r="BO259" s="64">
        <f t="shared" si="357"/>
        <v>0</v>
      </c>
      <c r="BQ259" s="67">
        <f t="shared" si="358"/>
        <v>0</v>
      </c>
      <c r="BR259" s="67">
        <f t="shared" si="359"/>
        <v>0</v>
      </c>
      <c r="BS259" s="67">
        <f t="shared" si="360"/>
        <v>0</v>
      </c>
      <c r="BT259" s="67">
        <f t="shared" si="361"/>
        <v>0</v>
      </c>
      <c r="BU259" s="67">
        <f t="shared" si="362"/>
        <v>0</v>
      </c>
      <c r="BV259" s="67">
        <f t="shared" si="363"/>
        <v>0</v>
      </c>
      <c r="BW259" s="67">
        <f t="shared" si="364"/>
        <v>0</v>
      </c>
      <c r="BX259" s="67">
        <f t="shared" si="365"/>
        <v>0</v>
      </c>
      <c r="BY259" s="67">
        <f t="shared" si="366"/>
        <v>0</v>
      </c>
      <c r="BZ259" s="67">
        <f t="shared" si="367"/>
        <v>0</v>
      </c>
      <c r="CB259" s="70">
        <f t="shared" si="368"/>
        <v>0</v>
      </c>
      <c r="CC259" s="70">
        <f t="shared" si="369"/>
        <v>0</v>
      </c>
      <c r="CD259" s="70">
        <f t="shared" si="370"/>
        <v>0</v>
      </c>
      <c r="CE259" s="70">
        <f t="shared" si="371"/>
        <v>0</v>
      </c>
      <c r="CF259" s="70">
        <f t="shared" si="372"/>
        <v>0</v>
      </c>
      <c r="CG259" s="70">
        <f t="shared" si="373"/>
        <v>0</v>
      </c>
      <c r="CH259" s="70">
        <f t="shared" si="374"/>
        <v>0</v>
      </c>
      <c r="CI259" s="70">
        <f t="shared" si="375"/>
        <v>0</v>
      </c>
      <c r="CJ259" s="70">
        <f t="shared" si="376"/>
        <v>0</v>
      </c>
      <c r="CK259" s="70">
        <f t="shared" si="377"/>
        <v>0</v>
      </c>
      <c r="CL259">
        <f t="shared" si="383"/>
        <v>0</v>
      </c>
      <c r="CM259" s="64">
        <f t="shared" si="384"/>
        <v>0</v>
      </c>
      <c r="CN259" s="64">
        <f t="shared" si="385"/>
        <v>0</v>
      </c>
      <c r="CO259" s="64">
        <f t="shared" si="386"/>
        <v>0</v>
      </c>
      <c r="CP259" s="64">
        <f t="shared" si="387"/>
        <v>0</v>
      </c>
      <c r="CQ259" s="64">
        <f t="shared" si="388"/>
        <v>0</v>
      </c>
      <c r="CR259" s="64">
        <f t="shared" si="389"/>
        <v>0</v>
      </c>
      <c r="CS259" s="64">
        <f t="shared" si="390"/>
        <v>0</v>
      </c>
      <c r="CT259" s="64">
        <f t="shared" si="391"/>
        <v>0</v>
      </c>
      <c r="CU259" s="64">
        <f t="shared" si="392"/>
        <v>0</v>
      </c>
      <c r="CV259" s="64">
        <f t="shared" si="393"/>
        <v>0</v>
      </c>
      <c r="CX259" s="103">
        <f t="shared" si="394"/>
        <v>0</v>
      </c>
      <c r="CY259" s="103">
        <f t="shared" si="395"/>
        <v>0</v>
      </c>
      <c r="CZ259" s="103">
        <f t="shared" si="396"/>
        <v>0</v>
      </c>
      <c r="DA259" s="103">
        <f t="shared" si="397"/>
        <v>0</v>
      </c>
      <c r="DB259" s="103">
        <f t="shared" si="398"/>
        <v>0</v>
      </c>
      <c r="DC259" s="103">
        <f t="shared" si="399"/>
        <v>0</v>
      </c>
      <c r="DD259" s="103">
        <f t="shared" si="400"/>
        <v>0</v>
      </c>
      <c r="DE259" s="103">
        <f t="shared" si="401"/>
        <v>0</v>
      </c>
      <c r="DF259" s="103">
        <f t="shared" si="402"/>
        <v>0</v>
      </c>
      <c r="DG259" s="103">
        <f t="shared" si="403"/>
        <v>0</v>
      </c>
      <c r="DI259" s="70">
        <f t="shared" si="404"/>
        <v>0</v>
      </c>
      <c r="DJ259" s="70">
        <f t="shared" si="405"/>
        <v>0</v>
      </c>
      <c r="DK259" s="70">
        <f t="shared" si="406"/>
        <v>0</v>
      </c>
      <c r="DL259" s="70">
        <f t="shared" si="407"/>
        <v>0</v>
      </c>
      <c r="DM259" s="70">
        <f t="shared" si="408"/>
        <v>0</v>
      </c>
      <c r="DN259" s="70">
        <f t="shared" si="409"/>
        <v>0</v>
      </c>
      <c r="DO259" s="70">
        <f t="shared" si="410"/>
        <v>0</v>
      </c>
      <c r="DP259" s="70">
        <f t="shared" si="411"/>
        <v>0</v>
      </c>
      <c r="DQ259" s="70">
        <f t="shared" si="412"/>
        <v>0</v>
      </c>
      <c r="DR259" s="70">
        <f t="shared" si="413"/>
        <v>0</v>
      </c>
      <c r="DT259">
        <f t="shared" si="414"/>
        <v>0</v>
      </c>
      <c r="DU259">
        <f t="shared" si="415"/>
        <v>0</v>
      </c>
      <c r="DV259">
        <f t="shared" si="416"/>
        <v>0</v>
      </c>
      <c r="DX259">
        <f t="shared" si="417"/>
        <v>1.962437178048372</v>
      </c>
      <c r="DY259">
        <f t="shared" si="418"/>
        <v>1.9630361895354591</v>
      </c>
      <c r="DZ259">
        <f t="shared" si="419"/>
        <v>1.9637922922570139</v>
      </c>
      <c r="EB259">
        <f t="shared" si="420"/>
        <v>0</v>
      </c>
      <c r="EC259">
        <f t="shared" si="421"/>
        <v>0</v>
      </c>
      <c r="ED259">
        <f t="shared" si="422"/>
        <v>0</v>
      </c>
      <c r="EE259">
        <f t="shared" si="423"/>
        <v>0</v>
      </c>
      <c r="EF259">
        <f t="shared" si="424"/>
        <v>0</v>
      </c>
      <c r="EG259">
        <f t="shared" si="425"/>
        <v>0</v>
      </c>
      <c r="EH259">
        <f t="shared" si="426"/>
        <v>0</v>
      </c>
      <c r="EI259">
        <f t="shared" si="427"/>
        <v>0</v>
      </c>
      <c r="EJ259">
        <f t="shared" si="428"/>
        <v>0</v>
      </c>
      <c r="EK259">
        <f t="shared" si="429"/>
        <v>0</v>
      </c>
      <c r="EM259">
        <f t="shared" si="430"/>
        <v>0</v>
      </c>
      <c r="EN259">
        <f t="shared" si="431"/>
        <v>0</v>
      </c>
      <c r="EO259">
        <f t="shared" si="432"/>
        <v>0</v>
      </c>
      <c r="EP259">
        <f t="shared" si="433"/>
        <v>0</v>
      </c>
      <c r="EQ259">
        <f t="shared" si="434"/>
        <v>0</v>
      </c>
      <c r="ER259">
        <f t="shared" si="435"/>
        <v>0</v>
      </c>
      <c r="ES259">
        <f t="shared" si="436"/>
        <v>0</v>
      </c>
      <c r="ET259">
        <f t="shared" si="437"/>
        <v>0</v>
      </c>
      <c r="EU259">
        <f t="shared" si="438"/>
        <v>0</v>
      </c>
      <c r="EV259">
        <f t="shared" si="439"/>
        <v>0</v>
      </c>
      <c r="EX259">
        <f t="shared" si="440"/>
        <v>0</v>
      </c>
      <c r="EY259">
        <f t="shared" si="441"/>
        <v>0</v>
      </c>
      <c r="EZ259">
        <f t="shared" si="442"/>
        <v>0</v>
      </c>
      <c r="FA259">
        <f t="shared" si="443"/>
        <v>0</v>
      </c>
      <c r="FB259">
        <f t="shared" si="444"/>
        <v>0</v>
      </c>
      <c r="FC259">
        <f t="shared" si="445"/>
        <v>0</v>
      </c>
      <c r="FD259">
        <f t="shared" si="446"/>
        <v>0</v>
      </c>
      <c r="FE259">
        <f t="shared" si="447"/>
        <v>0</v>
      </c>
      <c r="FF259">
        <f t="shared" si="448"/>
        <v>0</v>
      </c>
      <c r="FG259">
        <f t="shared" si="449"/>
        <v>0</v>
      </c>
      <c r="FJ259">
        <f>IF($W$2=0,0,IF(BF259&lt;=0,0,('LED Curve'!$D$19*(BF259/$W$2)^3+'LED Curve'!$D$20*(BF259/$W$2)^2+'LED Curve'!$D$21*(BF259/$W$2)^1+'LED Curve'!$D$22)*$AC$2*$W$2))</f>
        <v>0</v>
      </c>
      <c r="FK259">
        <f>IF($W$3=0,0,IF(BG259&lt;=0,0,('LED Curve'!$D$19*(BG259/$W$3)^3+'LED Curve'!$D$20*(BG259/$W$3)^2+'LED Curve'!$D$21*(BG259/$W$3)^1+'LED Curve'!$D$22)*$AC$3*$W$3))</f>
        <v>0</v>
      </c>
      <c r="FL259">
        <f>IF($W$4=0,0,IF(BH259&lt;=0,0,('LED Curve'!$D$19*(BH259/$W$4)^3+'LED Curve'!$D$20*(BH259/$W$4)^2+'LED Curve'!$D$21*(BH259/$W$4)^1+'LED Curve'!$D$22)*$AC$4*$W$4))</f>
        <v>0</v>
      </c>
      <c r="FM259">
        <f>IF($W$5=0,0,IF(BI259&lt;=0,0,('LED Curve'!$D$19*(BI259/$W$5)^3+'LED Curve'!$D$20*(BI259/$W$5)^2+'LED Curve'!$D$21*(BI259/$W$5)^1+'LED Curve'!$D$22)*$AC$5*$W$5))</f>
        <v>0</v>
      </c>
      <c r="FN259">
        <f>IF($W$6=0,0,IF(BJ259&lt;=0,0,('LED Curve'!$D$19*(BJ259/$W$6)^3+'LED Curve'!$D$20*(BJ259/$W$6)^2+'LED Curve'!$D$21*(BJ259/$W$6)^1+'LED Curve'!$D$22)*$AC$6*$W$6))</f>
        <v>0</v>
      </c>
      <c r="FO259">
        <f>IF($Z$2=0,0,IF(BK259&lt;=0,0,('LED Curve'!$D$19*(BK259/$Z$2)^3+'LED Curve'!$D$20*(BK259/$Z$2)^2+'LED Curve'!$D$21*(BK259/$Z$2)^1+'LED Curve'!$D$22)*$AE$2*$Z$2))</f>
        <v>0</v>
      </c>
      <c r="FP259">
        <f>IF($Z$3=0,0,IF(BL259&lt;=0,0,('LED Curve'!$D$19*(BL259/$Z$3)^3+'LED Curve'!$D$20*(BL259/$Z$3)^2+'LED Curve'!$D$21*(BL259/$Z$3)^1+'LED Curve'!$D$22)*$AE$3*$Z$3))</f>
        <v>0</v>
      </c>
      <c r="FQ259">
        <f>IF($Z$4=0,0,IF(BM259&lt;=0,0,('LED Curve'!$D$19*(BM259/$Z$4)^3+'LED Curve'!$D$20*(BM259/$Z$4)^2+'LED Curve'!$D$21*(BM259/$Z$4)^1+'LED Curve'!$D$22)*$AE$4*$Z$4))</f>
        <v>0</v>
      </c>
      <c r="FR259">
        <f>IF($Z$5=0,0,IF(BN259&lt;=0,0,('LED Curve'!$D$19*(BN259/$Z$5)^3+'LED Curve'!$D$20*(BN259/$Z$5)^2+'LED Curve'!$D$21*(BN259/$Z$5)^1+'LED Curve'!$D$22)*$AE$5*$Z$5))</f>
        <v>0</v>
      </c>
      <c r="FS259">
        <f>IF($Z$6=0,0,IF(BO259&lt;=0,0,('LED Curve'!$D$19*(BO259/$Z$6)^3+'LED Curve'!$D$20*(BO259/$Z$6)^2+'LED Curve'!$D$21*(BO259/$Z$6)^1+'LED Curve'!$D$22)*$AE$6*$Z$6))</f>
        <v>0</v>
      </c>
      <c r="FU259">
        <f>IF($W$2=0,0,IF(BQ259&lt;=0,0,('LED Curve'!$D$19*(BQ259/$W$2)^3+'LED Curve'!$D$20*(BQ259/$W$2)^2+'LED Curve'!$D$21*(BQ259/$W$2)^1+'LED Curve'!$D$22)*$AC$2*$W$2))</f>
        <v>0</v>
      </c>
      <c r="FV259">
        <f>IF($W$3=0,0,IF(BR259&lt;=0,0,('LED Curve'!$D$19*(BR259/$W$3)^3+'LED Curve'!$D$20*(BR259/$W$3)^2+'LED Curve'!$D$21*(BR259/$W$3)^1+'LED Curve'!$D$22)*$AC$3*$W$3))</f>
        <v>0</v>
      </c>
      <c r="FW259">
        <f>IF($W$4=0,0,IF(BS259&lt;=0,0,('LED Curve'!$D$19*(BS259/$W$4)^3+'LED Curve'!$D$20*(BS259/$W$4)^2+'LED Curve'!$D$21*(BS259/$W$4)^1+'LED Curve'!$D$22)*$AC$4*$W$4))</f>
        <v>0</v>
      </c>
      <c r="FX259">
        <f>IF($W$5=0,0,IF(BT259&lt;=0,0,('LED Curve'!$D$19*(BT259/$W$5)^3+'LED Curve'!$D$20*(BT259/$W$5)^2+'LED Curve'!$D$21*(BT259/$W$5)^1+'LED Curve'!$D$22)*$AC$5*$W$5))</f>
        <v>0</v>
      </c>
      <c r="FY259">
        <f>IF($W$6=0,0,IF(BU259&lt;=0,0,('LED Curve'!$D$19*(BU259/$W$6)^3+'LED Curve'!$D$20*(BU259/$W$6)^2+'LED Curve'!$D$21*(BU259/$W$6)^1+'LED Curve'!$D$22)*$AC$6*$W$6))</f>
        <v>0</v>
      </c>
      <c r="FZ259">
        <f>IF($Z$2=0,0,IF(BV259&lt;=0,0,('LED Curve'!$D$19*(BV259/$Z$2)^3+'LED Curve'!$D$20*(BV259/$Z$2)^2+'LED Curve'!$D$21*(BV259/$Z$2)^1+'LED Curve'!$D$22)*$AE$2*$Z$2))</f>
        <v>0</v>
      </c>
      <c r="GA259">
        <f>IF($Z$3=0,0,IF(BW259&lt;=0,0,('LED Curve'!$D$19*(BW259/$Z$3)^3+'LED Curve'!$D$20*(BW259/$Z$3)^2+'LED Curve'!$D$21*(BW259/$Z$3)^1+'LED Curve'!$D$22)*$AE$3*$Z$3))</f>
        <v>0</v>
      </c>
      <c r="GB259">
        <f>IF($Z$4=0,0,IF(BX259&lt;=0,0,('LED Curve'!$D$19*(BX259/$Z$4)^3+'LED Curve'!$D$20*(BX259/$Z$4)^2+'LED Curve'!$D$21*(BX259/$Z$4)^1+'LED Curve'!$D$22)*$AE$4*$Z$4))</f>
        <v>0</v>
      </c>
      <c r="GC259">
        <f>IF($Z$5=0,0,IF(BY259&lt;=0,0,('LED Curve'!$D$19*(BY259/$Z$5)^3+'LED Curve'!$D$20*(BY259/$Z$5)^2+'LED Curve'!$D$21*(BY259/$Z$5)^1+'LED Curve'!$D$22)*$AE$5*$Z$5))</f>
        <v>0</v>
      </c>
      <c r="GD259">
        <f>IF($Z$6=0,0,IF(BZ259&lt;=0,0,('LED Curve'!$D$19*(BZ259/$Z$6)^3+'LED Curve'!$D$20*(BZ259/$Z$6)^2+'LED Curve'!$D$21*(BZ259/$Z$6)^1+'LED Curve'!$D$22)*$AE$6*$Z$6))</f>
        <v>0</v>
      </c>
      <c r="GF259">
        <f>IF($W$2=0,0,IF(CB259&lt;=0,0,('LED Curve'!$D$19*(CB259/$W$2)^3+'LED Curve'!$D$20*(CB259/$W$2)^2+'LED Curve'!$D$21*(CB259/$W$2)^1+'LED Curve'!$D$22)*$AC$2*$W$2))</f>
        <v>0</v>
      </c>
      <c r="GG259">
        <f>IF($W$3=0,0,IF(CC259&lt;=0,0,('LED Curve'!$D$19*(CC259/$W$3)^3+'LED Curve'!$D$20*(CC259/$W$3)^2+'LED Curve'!$D$21*(CC259/$W$3)^1+'LED Curve'!$D$22)*$AC$3*$W$3))</f>
        <v>0</v>
      </c>
      <c r="GH259">
        <f>IF($W$4=0,0,IF(CD259&lt;=0,0,('LED Curve'!$D$19*(CD259/$W$4)^3+'LED Curve'!$D$20*(CD259/$W$4)^2+'LED Curve'!$D$21*(CD259/$W$4)^1+'LED Curve'!$D$22)*$AC$4*$W$4))</f>
        <v>0</v>
      </c>
      <c r="GI259">
        <f>IF($W$5=0,0,IF(CE259&lt;=0,0,('LED Curve'!$D$19*(CE259/$W$5)^3+'LED Curve'!$D$20*(CE259/$W$5)^2+'LED Curve'!$D$21*(CE259/$W$5)^1+'LED Curve'!$D$22)*$AC$5*$W$5))</f>
        <v>0</v>
      </c>
      <c r="GJ259">
        <f>IF($W$6=0,0,IF(CF259&lt;=0,0,('LED Curve'!$D$19*(CF259/$W$6)^3+'LED Curve'!$D$20*(CF259/$W$6)^2+'LED Curve'!$D$21*(CF259/$W$6)^1+'LED Curve'!$D$22)*$AC$6*$W$6))</f>
        <v>0</v>
      </c>
      <c r="GK259">
        <f>IF($Z$2=0,0,IF(CG259&lt;=0,0,('LED Curve'!$D$19*(CG259/$Z$2)^3+'LED Curve'!$D$20*(CG259/$Z$2)^2+'LED Curve'!$D$21*(CG259/$Z$2)^1+'LED Curve'!$D$22)*$AE$2*$Z$2))</f>
        <v>0</v>
      </c>
      <c r="GL259">
        <f>IF($Z$3=0,0,IF(CH259&lt;=0,0,('LED Curve'!$D$19*(CH259/$Z$3)^3+'LED Curve'!$D$20*(CH259/$Z$3)^2+'LED Curve'!$D$21*(CH259/$Z$3)^1+'LED Curve'!$D$22)*$AE$3*$Z$3))</f>
        <v>0</v>
      </c>
      <c r="GM259">
        <f>IF($Z$4=0,0,IF(CI259&lt;=0,0,('LED Curve'!$D$19*(CI259/$Z$4)^3+'LED Curve'!$D$20*(CI259/$Z$4)^2+'LED Curve'!$D$21*(CI259/$Z$4)^1+'LED Curve'!$D$22)*$AE$4*$Z$4))</f>
        <v>0</v>
      </c>
      <c r="GN259">
        <f>IF($Z$5=0,0,IF(CJ259&lt;=0,0,('LED Curve'!$D$19*(CJ259/$Z$5)^3+'LED Curve'!$D$20*(CJ259/$Z$5)^2+'LED Curve'!$D$21*(CJ259/$Z$5)^1+'LED Curve'!$D$22)*$AE$5*$Z$5))</f>
        <v>0</v>
      </c>
      <c r="GO259">
        <f>IF($Z$6=0,0,IF(CK259&lt;=0,0,('LED Curve'!$D$19*(CK259/$Z$6)^3+'LED Curve'!$D$20*(CK259/$Z$6)^2+'LED Curve'!$D$21*(CK259/$Z$6)^1+'LED Curve'!$D$22)*$AE$6*$Z$6))</f>
        <v>0</v>
      </c>
      <c r="GQ259">
        <f t="shared" si="450"/>
        <v>0</v>
      </c>
      <c r="GR259">
        <f t="shared" si="378"/>
        <v>0</v>
      </c>
      <c r="GS259">
        <f t="shared" si="451"/>
        <v>0</v>
      </c>
      <c r="GT259">
        <f t="shared" si="379"/>
        <v>0</v>
      </c>
      <c r="GU259">
        <f t="shared" si="452"/>
        <v>0</v>
      </c>
      <c r="GV259">
        <f t="shared" si="380"/>
        <v>0</v>
      </c>
    </row>
    <row r="260" spans="1:204" ht="16.899999999999999">
      <c r="A260">
        <v>249</v>
      </c>
      <c r="B260">
        <f t="shared" si="341"/>
        <v>8.1054687500000007E-3</v>
      </c>
      <c r="C260" s="50">
        <f t="shared" si="342"/>
        <v>11.704258055128127</v>
      </c>
      <c r="D260" s="50">
        <f t="shared" si="343"/>
        <v>13.160286727920141</v>
      </c>
      <c r="E260" s="50">
        <f t="shared" si="344"/>
        <v>14.616315400712155</v>
      </c>
      <c r="G260" s="52">
        <f t="shared" si="345"/>
        <v>0.18578187389092266</v>
      </c>
      <c r="H260" s="52">
        <f t="shared" si="346"/>
        <v>0.20889344012571651</v>
      </c>
      <c r="I260" s="52">
        <f t="shared" si="347"/>
        <v>0.23200500636051039</v>
      </c>
      <c r="J260" s="52">
        <f>IF(C260&lt;Calculation!D$19,0,G260)</f>
        <v>0</v>
      </c>
      <c r="K260" s="52">
        <f>IF(D260&lt;Calculation!D$19,0,H260)</f>
        <v>0</v>
      </c>
      <c r="L260" s="52">
        <f>IF(E260&lt;Calculation!D$19,0,I260)</f>
        <v>0</v>
      </c>
      <c r="M260" s="52">
        <f>IF(IF(C260&lt;Calculation!D$19,0,C260*(R$3/(R$2+R$3)))&gt;0,$H$2*SIN(2*PI()*$E$2*B260)+$H$5,0)</f>
        <v>0</v>
      </c>
      <c r="N260" s="52">
        <f>IF(IF(D260&lt;Calculation!D$19,0,D260*(R$3/(R$2+R$3)))&gt;0,$J$2*SIN(2*PI()*$E$2*B260)+$J$5,0)</f>
        <v>0</v>
      </c>
      <c r="O260" s="52">
        <f>IF(IF(E260&lt;Calculation!D$19,0,E260*(R$3/(R$2+R$3)))&gt;0,$L$2*SIN(2*PI()*$E$2*B260)+$L$5,0)</f>
        <v>0</v>
      </c>
      <c r="Q260" s="55">
        <f>(M260/Design!C$43)*10^3</f>
        <v>0</v>
      </c>
      <c r="R260" s="55">
        <f>(N260/Design!C$43)*10^3</f>
        <v>0</v>
      </c>
      <c r="S260" s="55">
        <f>(O260/Design!C$43)*10^3</f>
        <v>0</v>
      </c>
      <c r="U260" s="55">
        <f>(($H$2*SIN(2*PI()*$E$2*B260)+$H$5)/Design!C$43)*10^3</f>
        <v>22.465152042477264</v>
      </c>
      <c r="V260" s="55">
        <f>(($J$2*SIN(2*PI()*$E$2*B260)+$J$5)/Design!C$43)*10^3</f>
        <v>3.4633364322198914</v>
      </c>
      <c r="W260" s="55">
        <f>(($L$2*SIN(2*PI()*$E$2*B260)+$L$5)/Design!C$43)*10^3</f>
        <v>-14.810987439382288</v>
      </c>
      <c r="Y260" s="99">
        <f>IF(C260&lt;('LED Curve'!$D$14*(U260/$W$2)^3+'LED Curve'!$D$15*(U260/$W$2)^2+'LED Curve'!$D$16*(U260/$W$2)^1+'LED Curve'!$D$17)*$AC$2+((R$5-1)*Design!C$18),0,         ('LED Curve'!$D$14*(U260/$W$2)^3+'LED Curve'!$D$15*(U260/$W$2)^2+'LED Curve'!$D$16*(U260/$W$2)^1+'LED Curve'!$D$17)*$AC$2)</f>
        <v>0</v>
      </c>
      <c r="Z260" s="99">
        <f>IF(Y260=0,0,IF(C260&lt;Y260+('LED Curve'!$D$14*(U260/$W$3)^3+'LED Curve'!$D$15*(U260/$W$3)^2+'LED Curve'!$D$16*(U260/$W$3)^1+'LED Curve'!$D$17)*$AC$3+((R$5-2)*Design!C$18),0,         ('LED Curve'!$D$14*(U260/$W$3)^3+'LED Curve'!$D$15*(U260/$W$3)^2+'LED Curve'!$D$16*(U260/$W$3)^1+'LED Curve'!$D$17)*$AC$3))</f>
        <v>0</v>
      </c>
      <c r="AA260" s="99">
        <f>IF(Z260=0,0,IF(C260&lt;(SUM(Y260:Z260)+('LED Curve'!$D$14*(U260/$W$4)^3+'LED Curve'!$D$15*(U260/$W$4)^2+'LED Curve'!$D$16*(U260/$W$4)^1+'LED Curve'!$D$17)*$AC$4+((R$5-3)*Design!C$18)),0,         ('LED Curve'!$D$14*(U260/$W$4)^3+'LED Curve'!$D$15*(U260/$W$4)^2+'LED Curve'!$D$16*(U260/$W$4)^1+'LED Curve'!$D$17)*$AC$4))</f>
        <v>0</v>
      </c>
      <c r="AB260" s="99">
        <f>IF(AA260=0,0,IF(C260&lt;(SUM(Y260:AA260)+('LED Curve'!$D$14*(U260/$W$5)^3+'LED Curve'!$D$15*(U260/$W$5)^2+'LED Curve'!$D$16*(U260/$W$5)^1+'LED Curve'!$D$17)*$AC$5+((R$5-4)*Design!C$18)),0,         ('LED Curve'!$D$14*(U260/$W$5)^3+'LED Curve'!$D$15*(U260/$W$5)^2+'LED Curve'!$D$16*(U260/$W$5)^1+'LED Curve'!$D$17)*$AC$5))</f>
        <v>0</v>
      </c>
      <c r="AC260" s="99">
        <f>IF(AB260=0,0,IF(C260&lt;(SUM(Y260:AB260)+ ('LED Curve'!$D$14*(U260/$W$6)^3+'LED Curve'!$D$15*(U260/$W$6)^2+'LED Curve'!$D$16*(U260/$W$6)^1+'LED Curve'!$D$17)*$AC$6+((R$5-5)*Design!C$18)),0,         ('LED Curve'!$D$14*(U260/$W$6)^3+'LED Curve'!$D$15*(U260/$W$6)^2+'LED Curve'!$D$16*(U260/$W$6)^1+'LED Curve'!$D$17)*$AC$6))</f>
        <v>0</v>
      </c>
      <c r="AD260" s="99">
        <f>IF(AC260=0,0,IF(C260&lt;(SUM(Y260:AC260)+('LED Curve'!$D$14*(U260/$Z$2)^3+'LED Curve'!$D$15*(U260/$Z$2)^2+'LED Curve'!$D$16*(U260/$Z$2)^1+'LED Curve'!$D$17)*$AE$2+((R$5-6)*Design!C$18)),0,         ('LED Curve'!$D$14*(U260/$Z$2)^3+'LED Curve'!$D$15*(U260/$Z$2)^2+'LED Curve'!$D$16*(U260/$Z$2)^1+'LED Curve'!$D$17)*$AE$2))</f>
        <v>0</v>
      </c>
      <c r="AE260" s="99">
        <f>IF(AD260=0,0,IF(C260&lt;(SUM(Y260:AD260)+('LED Curve'!$D$14*(U260/$Z$3)^3+'LED Curve'!$D$15*(U260/$Z$3)^2+'LED Curve'!$D$16*(U260/$Z$3)^1+'LED Curve'!$D$17)*$AE$3+((R$5-7)*Design!C$18)),0,         ('LED Curve'!$D$14*(U260/$Z$3)^3+'LED Curve'!$D$15*(U260/$Z$3)^2+'LED Curve'!$D$16*(U260/$Z$3)^1+'LED Curve'!$D$17)*$AE$3))</f>
        <v>0</v>
      </c>
      <c r="AF260" s="99">
        <f>IF(AE260=0,0,IF(C260&lt;(SUM(Y260:AE260)+('LED Curve'!$D$14*(U260/$Z$4)^3+'LED Curve'!$D$15*(U260/$Z$4)^2+'LED Curve'!$D$16*(U260/$Z$4)^1+'LED Curve'!$D$17)*$AE$4+((R$5-8)*Design!C$18)),0,         ('LED Curve'!$D$14*(U260/$Z$4)^3+'LED Curve'!$D$15*(U260/$Z$4)^2+'LED Curve'!$D$16*(U260/$Z$4)^1+'LED Curve'!$D$17)*$AE$4))</f>
        <v>0</v>
      </c>
      <c r="AG260" s="99">
        <f>IF(AF260=0,0,IF(C260&lt;(SUM(Y260:AF260)+('LED Curve'!$D$14*(U260/$Z$5)^3+'LED Curve'!$D$15*(U260/$Z$5)^2+'LED Curve'!$D$16*(U260/$Z$5)^1+'LED Curve'!$D$17)*$AE$5+((R$5-9)*Design!C$18)),0,         ('LED Curve'!$D$14*(U260/$Z$5)^3+'LED Curve'!$D$15*(U260/$Z$5)^2+'LED Curve'!$D$16*(U260/$Z$5)^1+'LED Curve'!$D$17)*$AE$5))</f>
        <v>0</v>
      </c>
      <c r="AH260" s="99">
        <f>IF(AG260=0,0,IF(C260&lt;(SUM(Y260:AG260)+('LED Curve'!$D$14*(U260/$Z$6)^3+'LED Curve'!$D$15*(U260/$Z$6)^2+'LED Curve'!$D$16*(U260/$Z$6)^1+'LED Curve'!$D$17)*$AE$6+((R$5-10)*Design!C$18)),0,         ('LED Curve'!$D$14*(U260/$Z$6)^3+'LED Curve'!$D$15*(U260/$Z$6)^2+'LED Curve'!$D$16*(U260/$Z$6)^1+'LED Curve'!$D$17)*$AE$6))</f>
        <v>0</v>
      </c>
      <c r="AI260">
        <f t="shared" si="381"/>
        <v>0</v>
      </c>
      <c r="AJ260" s="57">
        <f>IF(D260&lt;('LED Curve'!$D$14*(V260/$W$2)^3+'LED Curve'!$D$15*(V260/$W$2)^2+'LED Curve'!$D$16*(V260/$W$2)^1+'LED Curve'!$D$17)*$AC$2+((R$5-1)*Design!C$18),0,         ('LED Curve'!$D$14*(V260/$W$2)^3+'LED Curve'!$D$15*(V260/$W$2)^2+'LED Curve'!$D$16*(V260/$W$2)^1+'LED Curve'!$D$17)*$AC$2)</f>
        <v>0</v>
      </c>
      <c r="AK260" s="57">
        <f>IF(AJ260=0,0,IF(D260&lt;AJ260+('LED Curve'!$D$14*(V260/$W$3)^3+'LED Curve'!$D$15*(V260/$W$3)^2+'LED Curve'!$D$16*(V260/$W$3)^1+'LED Curve'!$D$17)*$AC$3+((R$5-1)*Design!C$18),0,         ('LED Curve'!$D$14*(V260/$W$3)^3+'LED Curve'!$D$15*(V260/$W$3)^2+'LED Curve'!$D$16*(V260/$W$3)^1+'LED Curve'!$D$17)*$AC$3))</f>
        <v>0</v>
      </c>
      <c r="AL260" s="57">
        <f>IF(AK260=0,0,IF(D260&lt;(SUM(AJ260:AK260)+('LED Curve'!$D$14*(V260/$W$4)^3+'LED Curve'!$D$15*(V260/$W$4)^2+'LED Curve'!$D$16*(V260/$W$4)^1+'LED Curve'!$D$17)*$AC$4+((R$5-1)*Design!C$18)),0,         ('LED Curve'!$D$14*(V260/$W$4)^3+'LED Curve'!$D$15*(V260/$W$4)^2+'LED Curve'!$D$16*(V260/$W$4)^1+'LED Curve'!$D$17)*$AC$4))</f>
        <v>0</v>
      </c>
      <c r="AM260" s="57">
        <f>IF(AL260=0,0,IF(D260&lt;(SUM(AJ260:AL260)+('LED Curve'!$D$14*(V260/$W$5)^3+'LED Curve'!$D$15*(V260/$W$5)^2+'LED Curve'!$D$16*(V260/$W$5)^1+'LED Curve'!$D$17)*$AC$5+((R$5-1)*Design!C$18)),0,         ('LED Curve'!$D$14*(V260/$W$5)^3+'LED Curve'!$D$15*(V260/$W$5)^2+'LED Curve'!$D$16*(V260/$W$5)^1+'LED Curve'!$D$17)*$AC$5))</f>
        <v>0</v>
      </c>
      <c r="AN260" s="57">
        <f>IF(AM260=0,0,IF(D260&lt;(SUM(AJ260:AM260)+ ('LED Curve'!$D$14*(V260/$W$6)^3+'LED Curve'!$D$15*(V260/$W$6)^2+'LED Curve'!$D$16*(V260/$W$6)^1+'LED Curve'!$D$17)*$AC$6+((R$5-1)*Design!C$18)),0,         ('LED Curve'!$D$14*(V260/$W$6)^3+'LED Curve'!$D$15*(V260/$W$6)^2+'LED Curve'!$D$16*(V260/$W$6)^1+'LED Curve'!$D$17)*$AC$6))</f>
        <v>0</v>
      </c>
      <c r="AO260" s="57">
        <f>IF(AN260=0,0,IF(D260&lt;(SUM(AJ260:AN260)+('LED Curve'!$D$14*(V260/$Z$2)^3+'LED Curve'!$D$15*(V260/$Z$2)^2+'LED Curve'!$D$16*(V260/$Z$2)^1+'LED Curve'!$D$17)*$AE$2+((R$5-1)*Design!C$18)),0,         ('LED Curve'!$D$14*(V260/$Z$2)^3+'LED Curve'!$D$15*(V260/$Z$2)^2+'LED Curve'!$D$16*(V260/$Z$2)^1+'LED Curve'!$D$17)*$AE$2))</f>
        <v>0</v>
      </c>
      <c r="AP260" s="57">
        <f>IF(AO260=0,0,IF(D260&lt;(SUM(AJ260:AO260)+('LED Curve'!$D$14*(V260/$Z$3)^3+'LED Curve'!$D$15*(V260/$Z$3)^2+'LED Curve'!$D$16*(V260/$Z$3)^1+'LED Curve'!$D$17)*$AE$3+((R$5-1)*Design!C$18)),0,         ('LED Curve'!$D$14*(V260/$Z$3)^3+'LED Curve'!$D$15*(V260/$Z$3)^2+'LED Curve'!$D$16*(V260/$Z$3)^1+'LED Curve'!$D$17)*$AE$3))</f>
        <v>0</v>
      </c>
      <c r="AQ260" s="57">
        <f>IF(AP260=0,0,IF(D260&lt;(SUM(AJ260:AP260)+('LED Curve'!$D$14*(V260/$Z$4)^3+'LED Curve'!$D$15*(V260/$Z$4)^2+'LED Curve'!$D$16*(V260/$Z$4)^1+'LED Curve'!$D$17)*$AE$4+((R$5-1)*Design!C$18)),0,         ('LED Curve'!$D$14*(V260/$Z$4)^3+'LED Curve'!$D$15*(V260/$Z$4)^2+'LED Curve'!$D$16*(V260/$Z$4)^1+'LED Curve'!$D$17)*$AE$4))</f>
        <v>0</v>
      </c>
      <c r="AR260" s="57">
        <f>IF(AQ260=0,0,IF(D260&lt;(SUM(AJ260:AQ260)+('LED Curve'!$D$14*(V260/$Z$5)^3+'LED Curve'!$D$15*(V260/$Z$5)^2+'LED Curve'!$D$16*(V260/$Z$5)^1+'LED Curve'!$D$17)*$AE$5+((R$5-1)*Design!C$18)),0,         ('LED Curve'!$D$14*(V260/$Z$5)^3+'LED Curve'!$D$15*(V260/$Z$5)^2+'LED Curve'!$D$16*(V260/$Z$5)^1+'LED Curve'!$D$17)*$AE$5))</f>
        <v>0</v>
      </c>
      <c r="AS260" s="57">
        <f>IF(AR260=0,0,IF(D260&lt;(SUM(AJ260:AR260)+('LED Curve'!$D$14*(V260/$Z$6)^3+'LED Curve'!$D$15*(V260/$Z$6)^2+'LED Curve'!$D$16*(V260/$Z$6)^1+'LED Curve'!$D$17)*$AE$6+((R$5-1)*Design!C$18)),0,         ('LED Curve'!$D$14*(V260/$Z$6)^3+'LED Curve'!$D$15*(V260/$Z$6)^2+'LED Curve'!$D$16*(V260/$Z$6)^1+'LED Curve'!$D$17)*$AE$6))</f>
        <v>0</v>
      </c>
      <c r="AU260" s="59">
        <f>IF(E260&lt;('LED Curve'!$D$14*(W260/$W$2)^3+'LED Curve'!$D$15*(W260/$W$2)^2+'LED Curve'!$D$16*(W260/$W$2)^1+'LED Curve'!$D$17)*$AC$2+((R$5-1)*Design!C$18),0,         ('LED Curve'!$D$14*(W260/$W$2)^3+'LED Curve'!$D$15*(W260/$W$2)^2+'LED Curve'!$D$16*(W260/$W$2)^1+'LED Curve'!$D$17)*$AC$2)</f>
        <v>0</v>
      </c>
      <c r="AV260" s="59">
        <f>IF(AU260=0,0,IF(E260&lt;AU260+('LED Curve'!$D$14*(W260/$W$3)^3+'LED Curve'!$D$15*(W260/$W$3)^2+'LED Curve'!$D$16*(W260/$W$3)^1+'LED Curve'!$D$17)*$AC$3+((R$5-2)*Design!C$18),0,         ('LED Curve'!$D$14*(W260/$W$3)^3+'LED Curve'!$D$15*(W260/$W$3)^2+'LED Curve'!$D$16*(W260/$W$3)^1+'LED Curve'!$D$17)*$AC$3))</f>
        <v>0</v>
      </c>
      <c r="AW260" s="59">
        <f>IF(AV260=0,0,IF(E260&lt;(SUM(AU260:AV260)+('LED Curve'!$D$14*(W260/$W$4)^3+'LED Curve'!$D$15*(W260/$W$4)^2+'LED Curve'!$D$16*(W260/$W$4)^1+'LED Curve'!$D$17)*$AC$4+((R$5-3)*Design!C$18)),0,         ('LED Curve'!$D$14*(W260/$W$4)^3+'LED Curve'!$D$15*(W260/$W$4)^2+'LED Curve'!$D$16*(W260/$W$4)^1+'LED Curve'!$D$17)*$AC$4))</f>
        <v>0</v>
      </c>
      <c r="AX260" s="59">
        <f>IF(AW260=0,0,IF(E260&lt;(SUM(AU260:AW260)+('LED Curve'!$D$14*(W260/$W$5)^3+'LED Curve'!$D$15*(W260/$W$5)^2+'LED Curve'!$D$16*(W260/$W$5)^1+'LED Curve'!$D$17)*$AC$5+((R$5-4)*Design!C$18)),0,         ('LED Curve'!$D$14*(W260/$W$5)^3+'LED Curve'!$D$15*(W260/$W$5)^2+'LED Curve'!$D$16*(W260/$W$5)^1+'LED Curve'!$D$17)*$AC$5))</f>
        <v>0</v>
      </c>
      <c r="AY260" s="59">
        <f>IF(AX260=0,0,IF(E260&lt;(SUM(AU260:AX260)+ ('LED Curve'!$D$14*(W260/$W$6)^3+'LED Curve'!$D$15*(W260/$W$6)^2+'LED Curve'!$D$16*(W260/$W$6)^1+'LED Curve'!$D$17)*$AC$6+((R$5-5)*Design!C$18)),0,         ('LED Curve'!$D$14*(W260/$W$6)^3+'LED Curve'!$D$15*(W260/$W$6)^2+'LED Curve'!$D$16*(W260/$W$6)^1+'LED Curve'!$D$17)*$AC$6))</f>
        <v>0</v>
      </c>
      <c r="AZ260" s="59">
        <f>IF(AY260=0,0,IF(E260&lt;(SUM(AU260:AY260)+('LED Curve'!$D$14*(W260/$Z$2)^3+'LED Curve'!$D$15*(W260/$Z$2)^2+'LED Curve'!$D$16*(W260/$Z$2)^1+'LED Curve'!$D$17)*$AE$2+((R$5-6)*Design!C$18)),0,         ('LED Curve'!$D$14*(W260/$Z$2)^3+'LED Curve'!$D$15*(W260/$Z$2)^2+'LED Curve'!$D$16*(W260/$Z$2)^1+'LED Curve'!$D$17)*$AE$2))</f>
        <v>0</v>
      </c>
      <c r="BA260" s="59">
        <f>IF(AZ260=0,0,IF(E260&lt;(SUM(AU260:AZ260)+('LED Curve'!$D$14*(W260/$Z$3)^3+'LED Curve'!$D$15*(W260/$Z$3)^2+'LED Curve'!$D$16*(W260/$Z$3)^1+'LED Curve'!$D$17)*$AE$3+((R$5-7)*Design!C$18)),0,         ('LED Curve'!$D$14*(W260/$Z$3)^3+'LED Curve'!$D$15*(W260/$Z$3)^2+'LED Curve'!$D$16*(W260/$Z$3)^1+'LED Curve'!$D$17)*$AE$3))</f>
        <v>0</v>
      </c>
      <c r="BB260" s="59">
        <f>IF(BA260=0,0,IF(E260&lt;(SUM(AU260:BA260)+('LED Curve'!$D$14*(W260/$Z$4)^3+'LED Curve'!$D$15*(W260/$Z$4)^2+'LED Curve'!$D$16*(W260/$Z$4)^1+'LED Curve'!$D$17)*$AE$4+((R$5-8)*Design!C$18)),0,         ('LED Curve'!$D$14*(W260/$Z$4)^3+'LED Curve'!$D$15*(W260/$Z$4)^2+'LED Curve'!$D$16*(W260/$Z$4)^1+'LED Curve'!$D$17)*$AE$4))</f>
        <v>0</v>
      </c>
      <c r="BC260" s="59">
        <f>IF(BB260=0,0,IF(E260&lt;(SUM(AU260:BB260)+('LED Curve'!$D$14*(W260/$Z$5)^3+'LED Curve'!$D$15*(W260/$Z$5)^2+'LED Curve'!$D$16*(W260/$Z$5)^1+'LED Curve'!$D$17)*$AE$5+((R$5-9)*Design!C$18)),0,         ('LED Curve'!$D$14*(W260/$Z$5)^3+'LED Curve'!$D$15*(W260/$Z$5)^2+'LED Curve'!$D$16*(W260/$Z$5)^1+'LED Curve'!$D$17)*$AE$5))</f>
        <v>0</v>
      </c>
      <c r="BD260" s="59">
        <f>IF(BC260=0,0,IF(E260&lt;(SUM(AU260:BC260)+('LED Curve'!$D$14*(W260/$Z$6)^3+'LED Curve'!$D$15*(W260/$Z$6)^2+'LED Curve'!$D$16*(W260/$Z$6)^1+'LED Curve'!$D$17)*$AE$6+((R$5-10)*Design!C$18)),0,         ('LED Curve'!$D$14*(W260/$Z$6)^3+'LED Curve'!$D$15*(W260/$Z$6)^2+'LED Curve'!$D$16*(W260/$Z$6)^1+'LED Curve'!$D$17)*$AE$6))</f>
        <v>0</v>
      </c>
      <c r="BE260">
        <f t="shared" si="382"/>
        <v>0</v>
      </c>
      <c r="BF260" s="64">
        <f t="shared" si="348"/>
        <v>0</v>
      </c>
      <c r="BG260" s="64">
        <f t="shared" si="349"/>
        <v>0</v>
      </c>
      <c r="BH260" s="64">
        <f t="shared" si="350"/>
        <v>0</v>
      </c>
      <c r="BI260" s="64">
        <f t="shared" si="351"/>
        <v>0</v>
      </c>
      <c r="BJ260" s="64">
        <f t="shared" si="352"/>
        <v>0</v>
      </c>
      <c r="BK260" s="64">
        <f t="shared" si="353"/>
        <v>0</v>
      </c>
      <c r="BL260" s="64">
        <f t="shared" si="354"/>
        <v>0</v>
      </c>
      <c r="BM260" s="64">
        <f t="shared" si="355"/>
        <v>0</v>
      </c>
      <c r="BN260" s="64">
        <f t="shared" si="356"/>
        <v>0</v>
      </c>
      <c r="BO260" s="64">
        <f t="shared" si="357"/>
        <v>0</v>
      </c>
      <c r="BQ260" s="67">
        <f t="shared" si="358"/>
        <v>0</v>
      </c>
      <c r="BR260" s="67">
        <f t="shared" si="359"/>
        <v>0</v>
      </c>
      <c r="BS260" s="67">
        <f t="shared" si="360"/>
        <v>0</v>
      </c>
      <c r="BT260" s="67">
        <f t="shared" si="361"/>
        <v>0</v>
      </c>
      <c r="BU260" s="67">
        <f t="shared" si="362"/>
        <v>0</v>
      </c>
      <c r="BV260" s="67">
        <f t="shared" si="363"/>
        <v>0</v>
      </c>
      <c r="BW260" s="67">
        <f t="shared" si="364"/>
        <v>0</v>
      </c>
      <c r="BX260" s="67">
        <f t="shared" si="365"/>
        <v>0</v>
      </c>
      <c r="BY260" s="67">
        <f t="shared" si="366"/>
        <v>0</v>
      </c>
      <c r="BZ260" s="67">
        <f t="shared" si="367"/>
        <v>0</v>
      </c>
      <c r="CB260" s="70">
        <f t="shared" si="368"/>
        <v>0</v>
      </c>
      <c r="CC260" s="70">
        <f t="shared" si="369"/>
        <v>0</v>
      </c>
      <c r="CD260" s="70">
        <f t="shared" si="370"/>
        <v>0</v>
      </c>
      <c r="CE260" s="70">
        <f t="shared" si="371"/>
        <v>0</v>
      </c>
      <c r="CF260" s="70">
        <f t="shared" si="372"/>
        <v>0</v>
      </c>
      <c r="CG260" s="70">
        <f t="shared" si="373"/>
        <v>0</v>
      </c>
      <c r="CH260" s="70">
        <f t="shared" si="374"/>
        <v>0</v>
      </c>
      <c r="CI260" s="70">
        <f t="shared" si="375"/>
        <v>0</v>
      </c>
      <c r="CJ260" s="70">
        <f t="shared" si="376"/>
        <v>0</v>
      </c>
      <c r="CK260" s="70">
        <f t="shared" si="377"/>
        <v>0</v>
      </c>
      <c r="CL260">
        <f t="shared" si="383"/>
        <v>0</v>
      </c>
      <c r="CM260" s="64">
        <f t="shared" si="384"/>
        <v>0</v>
      </c>
      <c r="CN260" s="64">
        <f t="shared" si="385"/>
        <v>0</v>
      </c>
      <c r="CO260" s="64">
        <f t="shared" si="386"/>
        <v>0</v>
      </c>
      <c r="CP260" s="64">
        <f t="shared" si="387"/>
        <v>0</v>
      </c>
      <c r="CQ260" s="64">
        <f t="shared" si="388"/>
        <v>0</v>
      </c>
      <c r="CR260" s="64">
        <f t="shared" si="389"/>
        <v>0</v>
      </c>
      <c r="CS260" s="64">
        <f t="shared" si="390"/>
        <v>0</v>
      </c>
      <c r="CT260" s="64">
        <f t="shared" si="391"/>
        <v>0</v>
      </c>
      <c r="CU260" s="64">
        <f t="shared" si="392"/>
        <v>0</v>
      </c>
      <c r="CV260" s="64">
        <f t="shared" si="393"/>
        <v>0</v>
      </c>
      <c r="CX260" s="103">
        <f t="shared" si="394"/>
        <v>0</v>
      </c>
      <c r="CY260" s="103">
        <f t="shared" si="395"/>
        <v>0</v>
      </c>
      <c r="CZ260" s="103">
        <f t="shared" si="396"/>
        <v>0</v>
      </c>
      <c r="DA260" s="103">
        <f t="shared" si="397"/>
        <v>0</v>
      </c>
      <c r="DB260" s="103">
        <f t="shared" si="398"/>
        <v>0</v>
      </c>
      <c r="DC260" s="103">
        <f t="shared" si="399"/>
        <v>0</v>
      </c>
      <c r="DD260" s="103">
        <f t="shared" si="400"/>
        <v>0</v>
      </c>
      <c r="DE260" s="103">
        <f t="shared" si="401"/>
        <v>0</v>
      </c>
      <c r="DF260" s="103">
        <f t="shared" si="402"/>
        <v>0</v>
      </c>
      <c r="DG260" s="103">
        <f t="shared" si="403"/>
        <v>0</v>
      </c>
      <c r="DI260" s="70">
        <f t="shared" si="404"/>
        <v>0</v>
      </c>
      <c r="DJ260" s="70">
        <f t="shared" si="405"/>
        <v>0</v>
      </c>
      <c r="DK260" s="70">
        <f t="shared" si="406"/>
        <v>0</v>
      </c>
      <c r="DL260" s="70">
        <f t="shared" si="407"/>
        <v>0</v>
      </c>
      <c r="DM260" s="70">
        <f t="shared" si="408"/>
        <v>0</v>
      </c>
      <c r="DN260" s="70">
        <f t="shared" si="409"/>
        <v>0</v>
      </c>
      <c r="DO260" s="70">
        <f t="shared" si="410"/>
        <v>0</v>
      </c>
      <c r="DP260" s="70">
        <f t="shared" si="411"/>
        <v>0</v>
      </c>
      <c r="DQ260" s="70">
        <f t="shared" si="412"/>
        <v>0</v>
      </c>
      <c r="DR260" s="70">
        <f t="shared" si="413"/>
        <v>0</v>
      </c>
      <c r="DT260">
        <f t="shared" si="414"/>
        <v>0</v>
      </c>
      <c r="DU260">
        <f t="shared" si="415"/>
        <v>0</v>
      </c>
      <c r="DV260">
        <f t="shared" si="416"/>
        <v>0</v>
      </c>
      <c r="DX260">
        <f t="shared" si="417"/>
        <v>1.962437178048372</v>
      </c>
      <c r="DY260">
        <f t="shared" si="418"/>
        <v>1.9630361895354591</v>
      </c>
      <c r="DZ260">
        <f t="shared" si="419"/>
        <v>1.9637922922570139</v>
      </c>
      <c r="EB260">
        <f t="shared" si="420"/>
        <v>0</v>
      </c>
      <c r="EC260">
        <f t="shared" si="421"/>
        <v>0</v>
      </c>
      <c r="ED260">
        <f t="shared" si="422"/>
        <v>0</v>
      </c>
      <c r="EE260">
        <f t="shared" si="423"/>
        <v>0</v>
      </c>
      <c r="EF260">
        <f t="shared" si="424"/>
        <v>0</v>
      </c>
      <c r="EG260">
        <f t="shared" si="425"/>
        <v>0</v>
      </c>
      <c r="EH260">
        <f t="shared" si="426"/>
        <v>0</v>
      </c>
      <c r="EI260">
        <f t="shared" si="427"/>
        <v>0</v>
      </c>
      <c r="EJ260">
        <f t="shared" si="428"/>
        <v>0</v>
      </c>
      <c r="EK260">
        <f t="shared" si="429"/>
        <v>0</v>
      </c>
      <c r="EM260">
        <f t="shared" si="430"/>
        <v>0</v>
      </c>
      <c r="EN260">
        <f t="shared" si="431"/>
        <v>0</v>
      </c>
      <c r="EO260">
        <f t="shared" si="432"/>
        <v>0</v>
      </c>
      <c r="EP260">
        <f t="shared" si="433"/>
        <v>0</v>
      </c>
      <c r="EQ260">
        <f t="shared" si="434"/>
        <v>0</v>
      </c>
      <c r="ER260">
        <f t="shared" si="435"/>
        <v>0</v>
      </c>
      <c r="ES260">
        <f t="shared" si="436"/>
        <v>0</v>
      </c>
      <c r="ET260">
        <f t="shared" si="437"/>
        <v>0</v>
      </c>
      <c r="EU260">
        <f t="shared" si="438"/>
        <v>0</v>
      </c>
      <c r="EV260">
        <f t="shared" si="439"/>
        <v>0</v>
      </c>
      <c r="EX260">
        <f t="shared" si="440"/>
        <v>0</v>
      </c>
      <c r="EY260">
        <f t="shared" si="441"/>
        <v>0</v>
      </c>
      <c r="EZ260">
        <f t="shared" si="442"/>
        <v>0</v>
      </c>
      <c r="FA260">
        <f t="shared" si="443"/>
        <v>0</v>
      </c>
      <c r="FB260">
        <f t="shared" si="444"/>
        <v>0</v>
      </c>
      <c r="FC260">
        <f t="shared" si="445"/>
        <v>0</v>
      </c>
      <c r="FD260">
        <f t="shared" si="446"/>
        <v>0</v>
      </c>
      <c r="FE260">
        <f t="shared" si="447"/>
        <v>0</v>
      </c>
      <c r="FF260">
        <f t="shared" si="448"/>
        <v>0</v>
      </c>
      <c r="FG260">
        <f t="shared" si="449"/>
        <v>0</v>
      </c>
      <c r="FJ260">
        <f>IF($W$2=0,0,IF(BF260&lt;=0,0,('LED Curve'!$D$19*(BF260/$W$2)^3+'LED Curve'!$D$20*(BF260/$W$2)^2+'LED Curve'!$D$21*(BF260/$W$2)^1+'LED Curve'!$D$22)*$AC$2*$W$2))</f>
        <v>0</v>
      </c>
      <c r="FK260">
        <f>IF($W$3=0,0,IF(BG260&lt;=0,0,('LED Curve'!$D$19*(BG260/$W$3)^3+'LED Curve'!$D$20*(BG260/$W$3)^2+'LED Curve'!$D$21*(BG260/$W$3)^1+'LED Curve'!$D$22)*$AC$3*$W$3))</f>
        <v>0</v>
      </c>
      <c r="FL260">
        <f>IF($W$4=0,0,IF(BH260&lt;=0,0,('LED Curve'!$D$19*(BH260/$W$4)^3+'LED Curve'!$D$20*(BH260/$W$4)^2+'LED Curve'!$D$21*(BH260/$W$4)^1+'LED Curve'!$D$22)*$AC$4*$W$4))</f>
        <v>0</v>
      </c>
      <c r="FM260">
        <f>IF($W$5=0,0,IF(BI260&lt;=0,0,('LED Curve'!$D$19*(BI260/$W$5)^3+'LED Curve'!$D$20*(BI260/$W$5)^2+'LED Curve'!$D$21*(BI260/$W$5)^1+'LED Curve'!$D$22)*$AC$5*$W$5))</f>
        <v>0</v>
      </c>
      <c r="FN260">
        <f>IF($W$6=0,0,IF(BJ260&lt;=0,0,('LED Curve'!$D$19*(BJ260/$W$6)^3+'LED Curve'!$D$20*(BJ260/$W$6)^2+'LED Curve'!$D$21*(BJ260/$W$6)^1+'LED Curve'!$D$22)*$AC$6*$W$6))</f>
        <v>0</v>
      </c>
      <c r="FO260">
        <f>IF($Z$2=0,0,IF(BK260&lt;=0,0,('LED Curve'!$D$19*(BK260/$Z$2)^3+'LED Curve'!$D$20*(BK260/$Z$2)^2+'LED Curve'!$D$21*(BK260/$Z$2)^1+'LED Curve'!$D$22)*$AE$2*$Z$2))</f>
        <v>0</v>
      </c>
      <c r="FP260">
        <f>IF($Z$3=0,0,IF(BL260&lt;=0,0,('LED Curve'!$D$19*(BL260/$Z$3)^3+'LED Curve'!$D$20*(BL260/$Z$3)^2+'LED Curve'!$D$21*(BL260/$Z$3)^1+'LED Curve'!$D$22)*$AE$3*$Z$3))</f>
        <v>0</v>
      </c>
      <c r="FQ260">
        <f>IF($Z$4=0,0,IF(BM260&lt;=0,0,('LED Curve'!$D$19*(BM260/$Z$4)^3+'LED Curve'!$D$20*(BM260/$Z$4)^2+'LED Curve'!$D$21*(BM260/$Z$4)^1+'LED Curve'!$D$22)*$AE$4*$Z$4))</f>
        <v>0</v>
      </c>
      <c r="FR260">
        <f>IF($Z$5=0,0,IF(BN260&lt;=0,0,('LED Curve'!$D$19*(BN260/$Z$5)^3+'LED Curve'!$D$20*(BN260/$Z$5)^2+'LED Curve'!$D$21*(BN260/$Z$5)^1+'LED Curve'!$D$22)*$AE$5*$Z$5))</f>
        <v>0</v>
      </c>
      <c r="FS260">
        <f>IF($Z$6=0,0,IF(BO260&lt;=0,0,('LED Curve'!$D$19*(BO260/$Z$6)^3+'LED Curve'!$D$20*(BO260/$Z$6)^2+'LED Curve'!$D$21*(BO260/$Z$6)^1+'LED Curve'!$D$22)*$AE$6*$Z$6))</f>
        <v>0</v>
      </c>
      <c r="FU260">
        <f>IF($W$2=0,0,IF(BQ260&lt;=0,0,('LED Curve'!$D$19*(BQ260/$W$2)^3+'LED Curve'!$D$20*(BQ260/$W$2)^2+'LED Curve'!$D$21*(BQ260/$W$2)^1+'LED Curve'!$D$22)*$AC$2*$W$2))</f>
        <v>0</v>
      </c>
      <c r="FV260">
        <f>IF($W$3=0,0,IF(BR260&lt;=0,0,('LED Curve'!$D$19*(BR260/$W$3)^3+'LED Curve'!$D$20*(BR260/$W$3)^2+'LED Curve'!$D$21*(BR260/$W$3)^1+'LED Curve'!$D$22)*$AC$3*$W$3))</f>
        <v>0</v>
      </c>
      <c r="FW260">
        <f>IF($W$4=0,0,IF(BS260&lt;=0,0,('LED Curve'!$D$19*(BS260/$W$4)^3+'LED Curve'!$D$20*(BS260/$W$4)^2+'LED Curve'!$D$21*(BS260/$W$4)^1+'LED Curve'!$D$22)*$AC$4*$W$4))</f>
        <v>0</v>
      </c>
      <c r="FX260">
        <f>IF($W$5=0,0,IF(BT260&lt;=0,0,('LED Curve'!$D$19*(BT260/$W$5)^3+'LED Curve'!$D$20*(BT260/$W$5)^2+'LED Curve'!$D$21*(BT260/$W$5)^1+'LED Curve'!$D$22)*$AC$5*$W$5))</f>
        <v>0</v>
      </c>
      <c r="FY260">
        <f>IF($W$6=0,0,IF(BU260&lt;=0,0,('LED Curve'!$D$19*(BU260/$W$6)^3+'LED Curve'!$D$20*(BU260/$W$6)^2+'LED Curve'!$D$21*(BU260/$W$6)^1+'LED Curve'!$D$22)*$AC$6*$W$6))</f>
        <v>0</v>
      </c>
      <c r="FZ260">
        <f>IF($Z$2=0,0,IF(BV260&lt;=0,0,('LED Curve'!$D$19*(BV260/$Z$2)^3+'LED Curve'!$D$20*(BV260/$Z$2)^2+'LED Curve'!$D$21*(BV260/$Z$2)^1+'LED Curve'!$D$22)*$AE$2*$Z$2))</f>
        <v>0</v>
      </c>
      <c r="GA260">
        <f>IF($Z$3=0,0,IF(BW260&lt;=0,0,('LED Curve'!$D$19*(BW260/$Z$3)^3+'LED Curve'!$D$20*(BW260/$Z$3)^2+'LED Curve'!$D$21*(BW260/$Z$3)^1+'LED Curve'!$D$22)*$AE$3*$Z$3))</f>
        <v>0</v>
      </c>
      <c r="GB260">
        <f>IF($Z$4=0,0,IF(BX260&lt;=0,0,('LED Curve'!$D$19*(BX260/$Z$4)^3+'LED Curve'!$D$20*(BX260/$Z$4)^2+'LED Curve'!$D$21*(BX260/$Z$4)^1+'LED Curve'!$D$22)*$AE$4*$Z$4))</f>
        <v>0</v>
      </c>
      <c r="GC260">
        <f>IF($Z$5=0,0,IF(BY260&lt;=0,0,('LED Curve'!$D$19*(BY260/$Z$5)^3+'LED Curve'!$D$20*(BY260/$Z$5)^2+'LED Curve'!$D$21*(BY260/$Z$5)^1+'LED Curve'!$D$22)*$AE$5*$Z$5))</f>
        <v>0</v>
      </c>
      <c r="GD260">
        <f>IF($Z$6=0,0,IF(BZ260&lt;=0,0,('LED Curve'!$D$19*(BZ260/$Z$6)^3+'LED Curve'!$D$20*(BZ260/$Z$6)^2+'LED Curve'!$D$21*(BZ260/$Z$6)^1+'LED Curve'!$D$22)*$AE$6*$Z$6))</f>
        <v>0</v>
      </c>
      <c r="GF260">
        <f>IF($W$2=0,0,IF(CB260&lt;=0,0,('LED Curve'!$D$19*(CB260/$W$2)^3+'LED Curve'!$D$20*(CB260/$W$2)^2+'LED Curve'!$D$21*(CB260/$W$2)^1+'LED Curve'!$D$22)*$AC$2*$W$2))</f>
        <v>0</v>
      </c>
      <c r="GG260">
        <f>IF($W$3=0,0,IF(CC260&lt;=0,0,('LED Curve'!$D$19*(CC260/$W$3)^3+'LED Curve'!$D$20*(CC260/$W$3)^2+'LED Curve'!$D$21*(CC260/$W$3)^1+'LED Curve'!$D$22)*$AC$3*$W$3))</f>
        <v>0</v>
      </c>
      <c r="GH260">
        <f>IF($W$4=0,0,IF(CD260&lt;=0,0,('LED Curve'!$D$19*(CD260/$W$4)^3+'LED Curve'!$D$20*(CD260/$W$4)^2+'LED Curve'!$D$21*(CD260/$W$4)^1+'LED Curve'!$D$22)*$AC$4*$W$4))</f>
        <v>0</v>
      </c>
      <c r="GI260">
        <f>IF($W$5=0,0,IF(CE260&lt;=0,0,('LED Curve'!$D$19*(CE260/$W$5)^3+'LED Curve'!$D$20*(CE260/$W$5)^2+'LED Curve'!$D$21*(CE260/$W$5)^1+'LED Curve'!$D$22)*$AC$5*$W$5))</f>
        <v>0</v>
      </c>
      <c r="GJ260">
        <f>IF($W$6=0,0,IF(CF260&lt;=0,0,('LED Curve'!$D$19*(CF260/$W$6)^3+'LED Curve'!$D$20*(CF260/$W$6)^2+'LED Curve'!$D$21*(CF260/$W$6)^1+'LED Curve'!$D$22)*$AC$6*$W$6))</f>
        <v>0</v>
      </c>
      <c r="GK260">
        <f>IF($Z$2=0,0,IF(CG260&lt;=0,0,('LED Curve'!$D$19*(CG260/$Z$2)^3+'LED Curve'!$D$20*(CG260/$Z$2)^2+'LED Curve'!$D$21*(CG260/$Z$2)^1+'LED Curve'!$D$22)*$AE$2*$Z$2))</f>
        <v>0</v>
      </c>
      <c r="GL260">
        <f>IF($Z$3=0,0,IF(CH260&lt;=0,0,('LED Curve'!$D$19*(CH260/$Z$3)^3+'LED Curve'!$D$20*(CH260/$Z$3)^2+'LED Curve'!$D$21*(CH260/$Z$3)^1+'LED Curve'!$D$22)*$AE$3*$Z$3))</f>
        <v>0</v>
      </c>
      <c r="GM260">
        <f>IF($Z$4=0,0,IF(CI260&lt;=0,0,('LED Curve'!$D$19*(CI260/$Z$4)^3+'LED Curve'!$D$20*(CI260/$Z$4)^2+'LED Curve'!$D$21*(CI260/$Z$4)^1+'LED Curve'!$D$22)*$AE$4*$Z$4))</f>
        <v>0</v>
      </c>
      <c r="GN260">
        <f>IF($Z$5=0,0,IF(CJ260&lt;=0,0,('LED Curve'!$D$19*(CJ260/$Z$5)^3+'LED Curve'!$D$20*(CJ260/$Z$5)^2+'LED Curve'!$D$21*(CJ260/$Z$5)^1+'LED Curve'!$D$22)*$AE$5*$Z$5))</f>
        <v>0</v>
      </c>
      <c r="GO260">
        <f>IF($Z$6=0,0,IF(CK260&lt;=0,0,('LED Curve'!$D$19*(CK260/$Z$6)^3+'LED Curve'!$D$20*(CK260/$Z$6)^2+'LED Curve'!$D$21*(CK260/$Z$6)^1+'LED Curve'!$D$22)*$AE$6*$Z$6))</f>
        <v>0</v>
      </c>
      <c r="GQ260">
        <f t="shared" si="450"/>
        <v>0</v>
      </c>
      <c r="GR260">
        <f t="shared" si="378"/>
        <v>0</v>
      </c>
      <c r="GS260">
        <f t="shared" si="451"/>
        <v>0</v>
      </c>
      <c r="GT260">
        <f t="shared" si="379"/>
        <v>0</v>
      </c>
      <c r="GU260">
        <f t="shared" si="452"/>
        <v>0</v>
      </c>
      <c r="GV260">
        <f t="shared" si="380"/>
        <v>0</v>
      </c>
    </row>
    <row r="261" spans="1:204" ht="16.899999999999999">
      <c r="A261">
        <v>250</v>
      </c>
      <c r="B261">
        <f t="shared" si="341"/>
        <v>8.1380208333333339E-3</v>
      </c>
      <c r="C261" s="50">
        <f t="shared" si="342"/>
        <v>9.8358883836924882</v>
      </c>
      <c r="D261" s="50">
        <f t="shared" si="343"/>
        <v>11.084320426324986</v>
      </c>
      <c r="E261" s="50">
        <f t="shared" si="344"/>
        <v>12.332752468957485</v>
      </c>
      <c r="G261" s="52">
        <f t="shared" si="345"/>
        <v>0.15612521243956329</v>
      </c>
      <c r="H261" s="52">
        <f t="shared" si="346"/>
        <v>0.17594159406865056</v>
      </c>
      <c r="I261" s="52">
        <f t="shared" si="347"/>
        <v>0.19575797569773784</v>
      </c>
      <c r="J261" s="52">
        <f>IF(C261&lt;Calculation!D$19,0,G261)</f>
        <v>0</v>
      </c>
      <c r="K261" s="52">
        <f>IF(D261&lt;Calculation!D$19,0,H261)</f>
        <v>0</v>
      </c>
      <c r="L261" s="52">
        <f>IF(E261&lt;Calculation!D$19,0,I261)</f>
        <v>0</v>
      </c>
      <c r="M261" s="52">
        <f>IF(IF(C261&lt;Calculation!D$19,0,C261*(R$3/(R$2+R$3)))&gt;0,$H$2*SIN(2*PI()*$E$2*B261)+$H$5,0)</f>
        <v>0</v>
      </c>
      <c r="N261" s="52">
        <f>IF(IF(D261&lt;Calculation!D$19,0,D261*(R$3/(R$2+R$3)))&gt;0,$J$2*SIN(2*PI()*$E$2*B261)+$J$5,0)</f>
        <v>0</v>
      </c>
      <c r="O261" s="52">
        <f>IF(IF(E261&lt;Calculation!D$19,0,E261*(R$3/(R$2+R$3)))&gt;0,$L$2*SIN(2*PI()*$E$2*B261)+$L$5,0)</f>
        <v>0</v>
      </c>
      <c r="Q261" s="55">
        <f>(M261/Design!C$43)*10^3</f>
        <v>0</v>
      </c>
      <c r="R261" s="55">
        <f>(N261/Design!C$43)*10^3</f>
        <v>0</v>
      </c>
      <c r="S261" s="55">
        <f>(O261/Design!C$43)*10^3</f>
        <v>0</v>
      </c>
      <c r="U261" s="55">
        <f>(($H$2*SIN(2*PI()*$E$2*B261)+$H$5)/Design!C$43)*10^3</f>
        <v>19.169967436770673</v>
      </c>
      <c r="V261" s="55">
        <f>(($J$2*SIN(2*PI()*$E$2*B261)+$J$5)/Design!C$43)*10^3</f>
        <v>-0.1979797963429909</v>
      </c>
      <c r="W261" s="55">
        <f>(($L$2*SIN(2*PI()*$E$2*B261)+$L$5)/Design!C$43)*10^3</f>
        <v>-18.83843529080146</v>
      </c>
      <c r="Y261" s="99">
        <f>IF(C261&lt;('LED Curve'!$D$14*(U261/$W$2)^3+'LED Curve'!$D$15*(U261/$W$2)^2+'LED Curve'!$D$16*(U261/$W$2)^1+'LED Curve'!$D$17)*$AC$2+((R$5-1)*Design!C$18),0,         ('LED Curve'!$D$14*(U261/$W$2)^3+'LED Curve'!$D$15*(U261/$W$2)^2+'LED Curve'!$D$16*(U261/$W$2)^1+'LED Curve'!$D$17)*$AC$2)</f>
        <v>0</v>
      </c>
      <c r="Z261" s="99">
        <f>IF(Y261=0,0,IF(C261&lt;Y261+('LED Curve'!$D$14*(U261/$W$3)^3+'LED Curve'!$D$15*(U261/$W$3)^2+'LED Curve'!$D$16*(U261/$W$3)^1+'LED Curve'!$D$17)*$AC$3+((R$5-2)*Design!C$18),0,         ('LED Curve'!$D$14*(U261/$W$3)^3+'LED Curve'!$D$15*(U261/$W$3)^2+'LED Curve'!$D$16*(U261/$W$3)^1+'LED Curve'!$D$17)*$AC$3))</f>
        <v>0</v>
      </c>
      <c r="AA261" s="99">
        <f>IF(Z261=0,0,IF(C261&lt;(SUM(Y261:Z261)+('LED Curve'!$D$14*(U261/$W$4)^3+'LED Curve'!$D$15*(U261/$W$4)^2+'LED Curve'!$D$16*(U261/$W$4)^1+'LED Curve'!$D$17)*$AC$4+((R$5-3)*Design!C$18)),0,         ('LED Curve'!$D$14*(U261/$W$4)^3+'LED Curve'!$D$15*(U261/$W$4)^2+'LED Curve'!$D$16*(U261/$W$4)^1+'LED Curve'!$D$17)*$AC$4))</f>
        <v>0</v>
      </c>
      <c r="AB261" s="99">
        <f>IF(AA261=0,0,IF(C261&lt;(SUM(Y261:AA261)+('LED Curve'!$D$14*(U261/$W$5)^3+'LED Curve'!$D$15*(U261/$W$5)^2+'LED Curve'!$D$16*(U261/$W$5)^1+'LED Curve'!$D$17)*$AC$5+((R$5-4)*Design!C$18)),0,         ('LED Curve'!$D$14*(U261/$W$5)^3+'LED Curve'!$D$15*(U261/$W$5)^2+'LED Curve'!$D$16*(U261/$W$5)^1+'LED Curve'!$D$17)*$AC$5))</f>
        <v>0</v>
      </c>
      <c r="AC261" s="99">
        <f>IF(AB261=0,0,IF(C261&lt;(SUM(Y261:AB261)+ ('LED Curve'!$D$14*(U261/$W$6)^3+'LED Curve'!$D$15*(U261/$W$6)^2+'LED Curve'!$D$16*(U261/$W$6)^1+'LED Curve'!$D$17)*$AC$6+((R$5-5)*Design!C$18)),0,         ('LED Curve'!$D$14*(U261/$W$6)^3+'LED Curve'!$D$15*(U261/$W$6)^2+'LED Curve'!$D$16*(U261/$W$6)^1+'LED Curve'!$D$17)*$AC$6))</f>
        <v>0</v>
      </c>
      <c r="AD261" s="99">
        <f>IF(AC261=0,0,IF(C261&lt;(SUM(Y261:AC261)+('LED Curve'!$D$14*(U261/$Z$2)^3+'LED Curve'!$D$15*(U261/$Z$2)^2+'LED Curve'!$D$16*(U261/$Z$2)^1+'LED Curve'!$D$17)*$AE$2+((R$5-6)*Design!C$18)),0,         ('LED Curve'!$D$14*(U261/$Z$2)^3+'LED Curve'!$D$15*(U261/$Z$2)^2+'LED Curve'!$D$16*(U261/$Z$2)^1+'LED Curve'!$D$17)*$AE$2))</f>
        <v>0</v>
      </c>
      <c r="AE261" s="99">
        <f>IF(AD261=0,0,IF(C261&lt;(SUM(Y261:AD261)+('LED Curve'!$D$14*(U261/$Z$3)^3+'LED Curve'!$D$15*(U261/$Z$3)^2+'LED Curve'!$D$16*(U261/$Z$3)^1+'LED Curve'!$D$17)*$AE$3+((R$5-7)*Design!C$18)),0,         ('LED Curve'!$D$14*(U261/$Z$3)^3+'LED Curve'!$D$15*(U261/$Z$3)^2+'LED Curve'!$D$16*(U261/$Z$3)^1+'LED Curve'!$D$17)*$AE$3))</f>
        <v>0</v>
      </c>
      <c r="AF261" s="99">
        <f>IF(AE261=0,0,IF(C261&lt;(SUM(Y261:AE261)+('LED Curve'!$D$14*(U261/$Z$4)^3+'LED Curve'!$D$15*(U261/$Z$4)^2+'LED Curve'!$D$16*(U261/$Z$4)^1+'LED Curve'!$D$17)*$AE$4+((R$5-8)*Design!C$18)),0,         ('LED Curve'!$D$14*(U261/$Z$4)^3+'LED Curve'!$D$15*(U261/$Z$4)^2+'LED Curve'!$D$16*(U261/$Z$4)^1+'LED Curve'!$D$17)*$AE$4))</f>
        <v>0</v>
      </c>
      <c r="AG261" s="99">
        <f>IF(AF261=0,0,IF(C261&lt;(SUM(Y261:AF261)+('LED Curve'!$D$14*(U261/$Z$5)^3+'LED Curve'!$D$15*(U261/$Z$5)^2+'LED Curve'!$D$16*(U261/$Z$5)^1+'LED Curve'!$D$17)*$AE$5+((R$5-9)*Design!C$18)),0,         ('LED Curve'!$D$14*(U261/$Z$5)^3+'LED Curve'!$D$15*(U261/$Z$5)^2+'LED Curve'!$D$16*(U261/$Z$5)^1+'LED Curve'!$D$17)*$AE$5))</f>
        <v>0</v>
      </c>
      <c r="AH261" s="99">
        <f>IF(AG261=0,0,IF(C261&lt;(SUM(Y261:AG261)+('LED Curve'!$D$14*(U261/$Z$6)^3+'LED Curve'!$D$15*(U261/$Z$6)^2+'LED Curve'!$D$16*(U261/$Z$6)^1+'LED Curve'!$D$17)*$AE$6+((R$5-10)*Design!C$18)),0,         ('LED Curve'!$D$14*(U261/$Z$6)^3+'LED Curve'!$D$15*(U261/$Z$6)^2+'LED Curve'!$D$16*(U261/$Z$6)^1+'LED Curve'!$D$17)*$AE$6))</f>
        <v>0</v>
      </c>
      <c r="AI261">
        <f t="shared" si="381"/>
        <v>0</v>
      </c>
      <c r="AJ261" s="57">
        <f>IF(D261&lt;('LED Curve'!$D$14*(V261/$W$2)^3+'LED Curve'!$D$15*(V261/$W$2)^2+'LED Curve'!$D$16*(V261/$W$2)^1+'LED Curve'!$D$17)*$AC$2+((R$5-1)*Design!C$18),0,         ('LED Curve'!$D$14*(V261/$W$2)^3+'LED Curve'!$D$15*(V261/$W$2)^2+'LED Curve'!$D$16*(V261/$W$2)^1+'LED Curve'!$D$17)*$AC$2)</f>
        <v>0</v>
      </c>
      <c r="AK261" s="57">
        <f>IF(AJ261=0,0,IF(D261&lt;AJ261+('LED Curve'!$D$14*(V261/$W$3)^3+'LED Curve'!$D$15*(V261/$W$3)^2+'LED Curve'!$D$16*(V261/$W$3)^1+'LED Curve'!$D$17)*$AC$3+((R$5-1)*Design!C$18),0,         ('LED Curve'!$D$14*(V261/$W$3)^3+'LED Curve'!$D$15*(V261/$W$3)^2+'LED Curve'!$D$16*(V261/$W$3)^1+'LED Curve'!$D$17)*$AC$3))</f>
        <v>0</v>
      </c>
      <c r="AL261" s="57">
        <f>IF(AK261=0,0,IF(D261&lt;(SUM(AJ261:AK261)+('LED Curve'!$D$14*(V261/$W$4)^3+'LED Curve'!$D$15*(V261/$W$4)^2+'LED Curve'!$D$16*(V261/$W$4)^1+'LED Curve'!$D$17)*$AC$4+((R$5-1)*Design!C$18)),0,         ('LED Curve'!$D$14*(V261/$W$4)^3+'LED Curve'!$D$15*(V261/$W$4)^2+'LED Curve'!$D$16*(V261/$W$4)^1+'LED Curve'!$D$17)*$AC$4))</f>
        <v>0</v>
      </c>
      <c r="AM261" s="57">
        <f>IF(AL261=0,0,IF(D261&lt;(SUM(AJ261:AL261)+('LED Curve'!$D$14*(V261/$W$5)^3+'LED Curve'!$D$15*(V261/$W$5)^2+'LED Curve'!$D$16*(V261/$W$5)^1+'LED Curve'!$D$17)*$AC$5+((R$5-1)*Design!C$18)),0,         ('LED Curve'!$D$14*(V261/$W$5)^3+'LED Curve'!$D$15*(V261/$W$5)^2+'LED Curve'!$D$16*(V261/$W$5)^1+'LED Curve'!$D$17)*$AC$5))</f>
        <v>0</v>
      </c>
      <c r="AN261" s="57">
        <f>IF(AM261=0,0,IF(D261&lt;(SUM(AJ261:AM261)+ ('LED Curve'!$D$14*(V261/$W$6)^3+'LED Curve'!$D$15*(V261/$W$6)^2+'LED Curve'!$D$16*(V261/$W$6)^1+'LED Curve'!$D$17)*$AC$6+((R$5-1)*Design!C$18)),0,         ('LED Curve'!$D$14*(V261/$W$6)^3+'LED Curve'!$D$15*(V261/$W$6)^2+'LED Curve'!$D$16*(V261/$W$6)^1+'LED Curve'!$D$17)*$AC$6))</f>
        <v>0</v>
      </c>
      <c r="AO261" s="57">
        <f>IF(AN261=0,0,IF(D261&lt;(SUM(AJ261:AN261)+('LED Curve'!$D$14*(V261/$Z$2)^3+'LED Curve'!$D$15*(V261/$Z$2)^2+'LED Curve'!$D$16*(V261/$Z$2)^1+'LED Curve'!$D$17)*$AE$2+((R$5-1)*Design!C$18)),0,         ('LED Curve'!$D$14*(V261/$Z$2)^3+'LED Curve'!$D$15*(V261/$Z$2)^2+'LED Curve'!$D$16*(V261/$Z$2)^1+'LED Curve'!$D$17)*$AE$2))</f>
        <v>0</v>
      </c>
      <c r="AP261" s="57">
        <f>IF(AO261=0,0,IF(D261&lt;(SUM(AJ261:AO261)+('LED Curve'!$D$14*(V261/$Z$3)^3+'LED Curve'!$D$15*(V261/$Z$3)^2+'LED Curve'!$D$16*(V261/$Z$3)^1+'LED Curve'!$D$17)*$AE$3+((R$5-1)*Design!C$18)),0,         ('LED Curve'!$D$14*(V261/$Z$3)^3+'LED Curve'!$D$15*(V261/$Z$3)^2+'LED Curve'!$D$16*(V261/$Z$3)^1+'LED Curve'!$D$17)*$AE$3))</f>
        <v>0</v>
      </c>
      <c r="AQ261" s="57">
        <f>IF(AP261=0,0,IF(D261&lt;(SUM(AJ261:AP261)+('LED Curve'!$D$14*(V261/$Z$4)^3+'LED Curve'!$D$15*(V261/$Z$4)^2+'LED Curve'!$D$16*(V261/$Z$4)^1+'LED Curve'!$D$17)*$AE$4+((R$5-1)*Design!C$18)),0,         ('LED Curve'!$D$14*(V261/$Z$4)^3+'LED Curve'!$D$15*(V261/$Z$4)^2+'LED Curve'!$D$16*(V261/$Z$4)^1+'LED Curve'!$D$17)*$AE$4))</f>
        <v>0</v>
      </c>
      <c r="AR261" s="57">
        <f>IF(AQ261=0,0,IF(D261&lt;(SUM(AJ261:AQ261)+('LED Curve'!$D$14*(V261/$Z$5)^3+'LED Curve'!$D$15*(V261/$Z$5)^2+'LED Curve'!$D$16*(V261/$Z$5)^1+'LED Curve'!$D$17)*$AE$5+((R$5-1)*Design!C$18)),0,         ('LED Curve'!$D$14*(V261/$Z$5)^3+'LED Curve'!$D$15*(V261/$Z$5)^2+'LED Curve'!$D$16*(V261/$Z$5)^1+'LED Curve'!$D$17)*$AE$5))</f>
        <v>0</v>
      </c>
      <c r="AS261" s="57">
        <f>IF(AR261=0,0,IF(D261&lt;(SUM(AJ261:AR261)+('LED Curve'!$D$14*(V261/$Z$6)^3+'LED Curve'!$D$15*(V261/$Z$6)^2+'LED Curve'!$D$16*(V261/$Z$6)^1+'LED Curve'!$D$17)*$AE$6+((R$5-1)*Design!C$18)),0,         ('LED Curve'!$D$14*(V261/$Z$6)^3+'LED Curve'!$D$15*(V261/$Z$6)^2+'LED Curve'!$D$16*(V261/$Z$6)^1+'LED Curve'!$D$17)*$AE$6))</f>
        <v>0</v>
      </c>
      <c r="AU261" s="59">
        <f>IF(E261&lt;('LED Curve'!$D$14*(W261/$W$2)^3+'LED Curve'!$D$15*(W261/$W$2)^2+'LED Curve'!$D$16*(W261/$W$2)^1+'LED Curve'!$D$17)*$AC$2+((R$5-1)*Design!C$18),0,         ('LED Curve'!$D$14*(W261/$W$2)^3+'LED Curve'!$D$15*(W261/$W$2)^2+'LED Curve'!$D$16*(W261/$W$2)^1+'LED Curve'!$D$17)*$AC$2)</f>
        <v>0</v>
      </c>
      <c r="AV261" s="59">
        <f>IF(AU261=0,0,IF(E261&lt;AU261+('LED Curve'!$D$14*(W261/$W$3)^3+'LED Curve'!$D$15*(W261/$W$3)^2+'LED Curve'!$D$16*(W261/$W$3)^1+'LED Curve'!$D$17)*$AC$3+((R$5-2)*Design!C$18),0,         ('LED Curve'!$D$14*(W261/$W$3)^3+'LED Curve'!$D$15*(W261/$W$3)^2+'LED Curve'!$D$16*(W261/$W$3)^1+'LED Curve'!$D$17)*$AC$3))</f>
        <v>0</v>
      </c>
      <c r="AW261" s="59">
        <f>IF(AV261=0,0,IF(E261&lt;(SUM(AU261:AV261)+('LED Curve'!$D$14*(W261/$W$4)^3+'LED Curve'!$D$15*(W261/$W$4)^2+'LED Curve'!$D$16*(W261/$W$4)^1+'LED Curve'!$D$17)*$AC$4+((R$5-3)*Design!C$18)),0,         ('LED Curve'!$D$14*(W261/$W$4)^3+'LED Curve'!$D$15*(W261/$W$4)^2+'LED Curve'!$D$16*(W261/$W$4)^1+'LED Curve'!$D$17)*$AC$4))</f>
        <v>0</v>
      </c>
      <c r="AX261" s="59">
        <f>IF(AW261=0,0,IF(E261&lt;(SUM(AU261:AW261)+('LED Curve'!$D$14*(W261/$W$5)^3+'LED Curve'!$D$15*(W261/$W$5)^2+'LED Curve'!$D$16*(W261/$W$5)^1+'LED Curve'!$D$17)*$AC$5+((R$5-4)*Design!C$18)),0,         ('LED Curve'!$D$14*(W261/$W$5)^3+'LED Curve'!$D$15*(W261/$W$5)^2+'LED Curve'!$D$16*(W261/$W$5)^1+'LED Curve'!$D$17)*$AC$5))</f>
        <v>0</v>
      </c>
      <c r="AY261" s="59">
        <f>IF(AX261=0,0,IF(E261&lt;(SUM(AU261:AX261)+ ('LED Curve'!$D$14*(W261/$W$6)^3+'LED Curve'!$D$15*(W261/$W$6)^2+'LED Curve'!$D$16*(W261/$W$6)^1+'LED Curve'!$D$17)*$AC$6+((R$5-5)*Design!C$18)),0,         ('LED Curve'!$D$14*(W261/$W$6)^3+'LED Curve'!$D$15*(W261/$W$6)^2+'LED Curve'!$D$16*(W261/$W$6)^1+'LED Curve'!$D$17)*$AC$6))</f>
        <v>0</v>
      </c>
      <c r="AZ261" s="59">
        <f>IF(AY261=0,0,IF(E261&lt;(SUM(AU261:AY261)+('LED Curve'!$D$14*(W261/$Z$2)^3+'LED Curve'!$D$15*(W261/$Z$2)^2+'LED Curve'!$D$16*(W261/$Z$2)^1+'LED Curve'!$D$17)*$AE$2+((R$5-6)*Design!C$18)),0,         ('LED Curve'!$D$14*(W261/$Z$2)^3+'LED Curve'!$D$15*(W261/$Z$2)^2+'LED Curve'!$D$16*(W261/$Z$2)^1+'LED Curve'!$D$17)*$AE$2))</f>
        <v>0</v>
      </c>
      <c r="BA261" s="59">
        <f>IF(AZ261=0,0,IF(E261&lt;(SUM(AU261:AZ261)+('LED Curve'!$D$14*(W261/$Z$3)^3+'LED Curve'!$D$15*(W261/$Z$3)^2+'LED Curve'!$D$16*(W261/$Z$3)^1+'LED Curve'!$D$17)*$AE$3+((R$5-7)*Design!C$18)),0,         ('LED Curve'!$D$14*(W261/$Z$3)^3+'LED Curve'!$D$15*(W261/$Z$3)^2+'LED Curve'!$D$16*(W261/$Z$3)^1+'LED Curve'!$D$17)*$AE$3))</f>
        <v>0</v>
      </c>
      <c r="BB261" s="59">
        <f>IF(BA261=0,0,IF(E261&lt;(SUM(AU261:BA261)+('LED Curve'!$D$14*(W261/$Z$4)^3+'LED Curve'!$D$15*(W261/$Z$4)^2+'LED Curve'!$D$16*(W261/$Z$4)^1+'LED Curve'!$D$17)*$AE$4+((R$5-8)*Design!C$18)),0,         ('LED Curve'!$D$14*(W261/$Z$4)^3+'LED Curve'!$D$15*(W261/$Z$4)^2+'LED Curve'!$D$16*(W261/$Z$4)^1+'LED Curve'!$D$17)*$AE$4))</f>
        <v>0</v>
      </c>
      <c r="BC261" s="59">
        <f>IF(BB261=0,0,IF(E261&lt;(SUM(AU261:BB261)+('LED Curve'!$D$14*(W261/$Z$5)^3+'LED Curve'!$D$15*(W261/$Z$5)^2+'LED Curve'!$D$16*(W261/$Z$5)^1+'LED Curve'!$D$17)*$AE$5+((R$5-9)*Design!C$18)),0,         ('LED Curve'!$D$14*(W261/$Z$5)^3+'LED Curve'!$D$15*(W261/$Z$5)^2+'LED Curve'!$D$16*(W261/$Z$5)^1+'LED Curve'!$D$17)*$AE$5))</f>
        <v>0</v>
      </c>
      <c r="BD261" s="59">
        <f>IF(BC261=0,0,IF(E261&lt;(SUM(AU261:BC261)+('LED Curve'!$D$14*(W261/$Z$6)^3+'LED Curve'!$D$15*(W261/$Z$6)^2+'LED Curve'!$D$16*(W261/$Z$6)^1+'LED Curve'!$D$17)*$AE$6+((R$5-10)*Design!C$18)),0,         ('LED Curve'!$D$14*(W261/$Z$6)^3+'LED Curve'!$D$15*(W261/$Z$6)^2+'LED Curve'!$D$16*(W261/$Z$6)^1+'LED Curve'!$D$17)*$AE$6))</f>
        <v>0</v>
      </c>
      <c r="BE261">
        <f t="shared" si="382"/>
        <v>0</v>
      </c>
      <c r="BF261" s="64">
        <f t="shared" si="348"/>
        <v>0</v>
      </c>
      <c r="BG261" s="64">
        <f t="shared" si="349"/>
        <v>0</v>
      </c>
      <c r="BH261" s="64">
        <f t="shared" si="350"/>
        <v>0</v>
      </c>
      <c r="BI261" s="64">
        <f t="shared" si="351"/>
        <v>0</v>
      </c>
      <c r="BJ261" s="64">
        <f t="shared" si="352"/>
        <v>0</v>
      </c>
      <c r="BK261" s="64">
        <f t="shared" si="353"/>
        <v>0</v>
      </c>
      <c r="BL261" s="64">
        <f t="shared" si="354"/>
        <v>0</v>
      </c>
      <c r="BM261" s="64">
        <f t="shared" si="355"/>
        <v>0</v>
      </c>
      <c r="BN261" s="64">
        <f t="shared" si="356"/>
        <v>0</v>
      </c>
      <c r="BO261" s="64">
        <f t="shared" si="357"/>
        <v>0</v>
      </c>
      <c r="BQ261" s="67">
        <f t="shared" si="358"/>
        <v>0</v>
      </c>
      <c r="BR261" s="67">
        <f t="shared" si="359"/>
        <v>0</v>
      </c>
      <c r="BS261" s="67">
        <f t="shared" si="360"/>
        <v>0</v>
      </c>
      <c r="BT261" s="67">
        <f t="shared" si="361"/>
        <v>0</v>
      </c>
      <c r="BU261" s="67">
        <f t="shared" si="362"/>
        <v>0</v>
      </c>
      <c r="BV261" s="67">
        <f t="shared" si="363"/>
        <v>0</v>
      </c>
      <c r="BW261" s="67">
        <f t="shared" si="364"/>
        <v>0</v>
      </c>
      <c r="BX261" s="67">
        <f t="shared" si="365"/>
        <v>0</v>
      </c>
      <c r="BY261" s="67">
        <f t="shared" si="366"/>
        <v>0</v>
      </c>
      <c r="BZ261" s="67">
        <f t="shared" si="367"/>
        <v>0</v>
      </c>
      <c r="CB261" s="70">
        <f t="shared" si="368"/>
        <v>0</v>
      </c>
      <c r="CC261" s="70">
        <f t="shared" si="369"/>
        <v>0</v>
      </c>
      <c r="CD261" s="70">
        <f t="shared" si="370"/>
        <v>0</v>
      </c>
      <c r="CE261" s="70">
        <f t="shared" si="371"/>
        <v>0</v>
      </c>
      <c r="CF261" s="70">
        <f t="shared" si="372"/>
        <v>0</v>
      </c>
      <c r="CG261" s="70">
        <f t="shared" si="373"/>
        <v>0</v>
      </c>
      <c r="CH261" s="70">
        <f t="shared" si="374"/>
        <v>0</v>
      </c>
      <c r="CI261" s="70">
        <f t="shared" si="375"/>
        <v>0</v>
      </c>
      <c r="CJ261" s="70">
        <f t="shared" si="376"/>
        <v>0</v>
      </c>
      <c r="CK261" s="70">
        <f t="shared" si="377"/>
        <v>0</v>
      </c>
      <c r="CL261">
        <f t="shared" si="383"/>
        <v>0</v>
      </c>
      <c r="CM261" s="64">
        <f t="shared" si="384"/>
        <v>0</v>
      </c>
      <c r="CN261" s="64">
        <f t="shared" si="385"/>
        <v>0</v>
      </c>
      <c r="CO261" s="64">
        <f t="shared" si="386"/>
        <v>0</v>
      </c>
      <c r="CP261" s="64">
        <f t="shared" si="387"/>
        <v>0</v>
      </c>
      <c r="CQ261" s="64">
        <f t="shared" si="388"/>
        <v>0</v>
      </c>
      <c r="CR261" s="64">
        <f t="shared" si="389"/>
        <v>0</v>
      </c>
      <c r="CS261" s="64">
        <f t="shared" si="390"/>
        <v>0</v>
      </c>
      <c r="CT261" s="64">
        <f t="shared" si="391"/>
        <v>0</v>
      </c>
      <c r="CU261" s="64">
        <f t="shared" si="392"/>
        <v>0</v>
      </c>
      <c r="CV261" s="64">
        <f t="shared" si="393"/>
        <v>0</v>
      </c>
      <c r="CX261" s="103">
        <f t="shared" si="394"/>
        <v>0</v>
      </c>
      <c r="CY261" s="103">
        <f t="shared" si="395"/>
        <v>0</v>
      </c>
      <c r="CZ261" s="103">
        <f t="shared" si="396"/>
        <v>0</v>
      </c>
      <c r="DA261" s="103">
        <f t="shared" si="397"/>
        <v>0</v>
      </c>
      <c r="DB261" s="103">
        <f t="shared" si="398"/>
        <v>0</v>
      </c>
      <c r="DC261" s="103">
        <f t="shared" si="399"/>
        <v>0</v>
      </c>
      <c r="DD261" s="103">
        <f t="shared" si="400"/>
        <v>0</v>
      </c>
      <c r="DE261" s="103">
        <f t="shared" si="401"/>
        <v>0</v>
      </c>
      <c r="DF261" s="103">
        <f t="shared" si="402"/>
        <v>0</v>
      </c>
      <c r="DG261" s="103">
        <f t="shared" si="403"/>
        <v>0</v>
      </c>
      <c r="DI261" s="70">
        <f t="shared" si="404"/>
        <v>0</v>
      </c>
      <c r="DJ261" s="70">
        <f t="shared" si="405"/>
        <v>0</v>
      </c>
      <c r="DK261" s="70">
        <f t="shared" si="406"/>
        <v>0</v>
      </c>
      <c r="DL261" s="70">
        <f t="shared" si="407"/>
        <v>0</v>
      </c>
      <c r="DM261" s="70">
        <f t="shared" si="408"/>
        <v>0</v>
      </c>
      <c r="DN261" s="70">
        <f t="shared" si="409"/>
        <v>0</v>
      </c>
      <c r="DO261" s="70">
        <f t="shared" si="410"/>
        <v>0</v>
      </c>
      <c r="DP261" s="70">
        <f t="shared" si="411"/>
        <v>0</v>
      </c>
      <c r="DQ261" s="70">
        <f t="shared" si="412"/>
        <v>0</v>
      </c>
      <c r="DR261" s="70">
        <f t="shared" si="413"/>
        <v>0</v>
      </c>
      <c r="DT261">
        <f t="shared" si="414"/>
        <v>0</v>
      </c>
      <c r="DU261">
        <f t="shared" si="415"/>
        <v>0</v>
      </c>
      <c r="DV261">
        <f t="shared" si="416"/>
        <v>0</v>
      </c>
      <c r="DX261">
        <f t="shared" si="417"/>
        <v>1.962437178048372</v>
      </c>
      <c r="DY261">
        <f t="shared" si="418"/>
        <v>1.9630361895354591</v>
      </c>
      <c r="DZ261">
        <f t="shared" si="419"/>
        <v>1.9637922922570139</v>
      </c>
      <c r="EB261">
        <f t="shared" si="420"/>
        <v>0</v>
      </c>
      <c r="EC261">
        <f t="shared" si="421"/>
        <v>0</v>
      </c>
      <c r="ED261">
        <f t="shared" si="422"/>
        <v>0</v>
      </c>
      <c r="EE261">
        <f t="shared" si="423"/>
        <v>0</v>
      </c>
      <c r="EF261">
        <f t="shared" si="424"/>
        <v>0</v>
      </c>
      <c r="EG261">
        <f t="shared" si="425"/>
        <v>0</v>
      </c>
      <c r="EH261">
        <f t="shared" si="426"/>
        <v>0</v>
      </c>
      <c r="EI261">
        <f t="shared" si="427"/>
        <v>0</v>
      </c>
      <c r="EJ261">
        <f t="shared" si="428"/>
        <v>0</v>
      </c>
      <c r="EK261">
        <f t="shared" si="429"/>
        <v>0</v>
      </c>
      <c r="EM261">
        <f t="shared" si="430"/>
        <v>0</v>
      </c>
      <c r="EN261">
        <f t="shared" si="431"/>
        <v>0</v>
      </c>
      <c r="EO261">
        <f t="shared" si="432"/>
        <v>0</v>
      </c>
      <c r="EP261">
        <f t="shared" si="433"/>
        <v>0</v>
      </c>
      <c r="EQ261">
        <f t="shared" si="434"/>
        <v>0</v>
      </c>
      <c r="ER261">
        <f t="shared" si="435"/>
        <v>0</v>
      </c>
      <c r="ES261">
        <f t="shared" si="436"/>
        <v>0</v>
      </c>
      <c r="ET261">
        <f t="shared" si="437"/>
        <v>0</v>
      </c>
      <c r="EU261">
        <f t="shared" si="438"/>
        <v>0</v>
      </c>
      <c r="EV261">
        <f t="shared" si="439"/>
        <v>0</v>
      </c>
      <c r="EX261">
        <f t="shared" si="440"/>
        <v>0</v>
      </c>
      <c r="EY261">
        <f t="shared" si="441"/>
        <v>0</v>
      </c>
      <c r="EZ261">
        <f t="shared" si="442"/>
        <v>0</v>
      </c>
      <c r="FA261">
        <f t="shared" si="443"/>
        <v>0</v>
      </c>
      <c r="FB261">
        <f t="shared" si="444"/>
        <v>0</v>
      </c>
      <c r="FC261">
        <f t="shared" si="445"/>
        <v>0</v>
      </c>
      <c r="FD261">
        <f t="shared" si="446"/>
        <v>0</v>
      </c>
      <c r="FE261">
        <f t="shared" si="447"/>
        <v>0</v>
      </c>
      <c r="FF261">
        <f t="shared" si="448"/>
        <v>0</v>
      </c>
      <c r="FG261">
        <f t="shared" si="449"/>
        <v>0</v>
      </c>
      <c r="FJ261">
        <f>IF($W$2=0,0,IF(BF261&lt;=0,0,('LED Curve'!$D$19*(BF261/$W$2)^3+'LED Curve'!$D$20*(BF261/$W$2)^2+'LED Curve'!$D$21*(BF261/$W$2)^1+'LED Curve'!$D$22)*$AC$2*$W$2))</f>
        <v>0</v>
      </c>
      <c r="FK261">
        <f>IF($W$3=0,0,IF(BG261&lt;=0,0,('LED Curve'!$D$19*(BG261/$W$3)^3+'LED Curve'!$D$20*(BG261/$W$3)^2+'LED Curve'!$D$21*(BG261/$W$3)^1+'LED Curve'!$D$22)*$AC$3*$W$3))</f>
        <v>0</v>
      </c>
      <c r="FL261">
        <f>IF($W$4=0,0,IF(BH261&lt;=0,0,('LED Curve'!$D$19*(BH261/$W$4)^3+'LED Curve'!$D$20*(BH261/$W$4)^2+'LED Curve'!$D$21*(BH261/$W$4)^1+'LED Curve'!$D$22)*$AC$4*$W$4))</f>
        <v>0</v>
      </c>
      <c r="FM261">
        <f>IF($W$5=0,0,IF(BI261&lt;=0,0,('LED Curve'!$D$19*(BI261/$W$5)^3+'LED Curve'!$D$20*(BI261/$W$5)^2+'LED Curve'!$D$21*(BI261/$W$5)^1+'LED Curve'!$D$22)*$AC$5*$W$5))</f>
        <v>0</v>
      </c>
      <c r="FN261">
        <f>IF($W$6=0,0,IF(BJ261&lt;=0,0,('LED Curve'!$D$19*(BJ261/$W$6)^3+'LED Curve'!$D$20*(BJ261/$W$6)^2+'LED Curve'!$D$21*(BJ261/$W$6)^1+'LED Curve'!$D$22)*$AC$6*$W$6))</f>
        <v>0</v>
      </c>
      <c r="FO261">
        <f>IF($Z$2=0,0,IF(BK261&lt;=0,0,('LED Curve'!$D$19*(BK261/$Z$2)^3+'LED Curve'!$D$20*(BK261/$Z$2)^2+'LED Curve'!$D$21*(BK261/$Z$2)^1+'LED Curve'!$D$22)*$AE$2*$Z$2))</f>
        <v>0</v>
      </c>
      <c r="FP261">
        <f>IF($Z$3=0,0,IF(BL261&lt;=0,0,('LED Curve'!$D$19*(BL261/$Z$3)^3+'LED Curve'!$D$20*(BL261/$Z$3)^2+'LED Curve'!$D$21*(BL261/$Z$3)^1+'LED Curve'!$D$22)*$AE$3*$Z$3))</f>
        <v>0</v>
      </c>
      <c r="FQ261">
        <f>IF($Z$4=0,0,IF(BM261&lt;=0,0,('LED Curve'!$D$19*(BM261/$Z$4)^3+'LED Curve'!$D$20*(BM261/$Z$4)^2+'LED Curve'!$D$21*(BM261/$Z$4)^1+'LED Curve'!$D$22)*$AE$4*$Z$4))</f>
        <v>0</v>
      </c>
      <c r="FR261">
        <f>IF($Z$5=0,0,IF(BN261&lt;=0,0,('LED Curve'!$D$19*(BN261/$Z$5)^3+'LED Curve'!$D$20*(BN261/$Z$5)^2+'LED Curve'!$D$21*(BN261/$Z$5)^1+'LED Curve'!$D$22)*$AE$5*$Z$5))</f>
        <v>0</v>
      </c>
      <c r="FS261">
        <f>IF($Z$6=0,0,IF(BO261&lt;=0,0,('LED Curve'!$D$19*(BO261/$Z$6)^3+'LED Curve'!$D$20*(BO261/$Z$6)^2+'LED Curve'!$D$21*(BO261/$Z$6)^1+'LED Curve'!$D$22)*$AE$6*$Z$6))</f>
        <v>0</v>
      </c>
      <c r="FU261">
        <f>IF($W$2=0,0,IF(BQ261&lt;=0,0,('LED Curve'!$D$19*(BQ261/$W$2)^3+'LED Curve'!$D$20*(BQ261/$W$2)^2+'LED Curve'!$D$21*(BQ261/$W$2)^1+'LED Curve'!$D$22)*$AC$2*$W$2))</f>
        <v>0</v>
      </c>
      <c r="FV261">
        <f>IF($W$3=0,0,IF(BR261&lt;=0,0,('LED Curve'!$D$19*(BR261/$W$3)^3+'LED Curve'!$D$20*(BR261/$W$3)^2+'LED Curve'!$D$21*(BR261/$W$3)^1+'LED Curve'!$D$22)*$AC$3*$W$3))</f>
        <v>0</v>
      </c>
      <c r="FW261">
        <f>IF($W$4=0,0,IF(BS261&lt;=0,0,('LED Curve'!$D$19*(BS261/$W$4)^3+'LED Curve'!$D$20*(BS261/$W$4)^2+'LED Curve'!$D$21*(BS261/$W$4)^1+'LED Curve'!$D$22)*$AC$4*$W$4))</f>
        <v>0</v>
      </c>
      <c r="FX261">
        <f>IF($W$5=0,0,IF(BT261&lt;=0,0,('LED Curve'!$D$19*(BT261/$W$5)^3+'LED Curve'!$D$20*(BT261/$W$5)^2+'LED Curve'!$D$21*(BT261/$W$5)^1+'LED Curve'!$D$22)*$AC$5*$W$5))</f>
        <v>0</v>
      </c>
      <c r="FY261">
        <f>IF($W$6=0,0,IF(BU261&lt;=0,0,('LED Curve'!$D$19*(BU261/$W$6)^3+'LED Curve'!$D$20*(BU261/$W$6)^2+'LED Curve'!$D$21*(BU261/$W$6)^1+'LED Curve'!$D$22)*$AC$6*$W$6))</f>
        <v>0</v>
      </c>
      <c r="FZ261">
        <f>IF($Z$2=0,0,IF(BV261&lt;=0,0,('LED Curve'!$D$19*(BV261/$Z$2)^3+'LED Curve'!$D$20*(BV261/$Z$2)^2+'LED Curve'!$D$21*(BV261/$Z$2)^1+'LED Curve'!$D$22)*$AE$2*$Z$2))</f>
        <v>0</v>
      </c>
      <c r="GA261">
        <f>IF($Z$3=0,0,IF(BW261&lt;=0,0,('LED Curve'!$D$19*(BW261/$Z$3)^3+'LED Curve'!$D$20*(BW261/$Z$3)^2+'LED Curve'!$D$21*(BW261/$Z$3)^1+'LED Curve'!$D$22)*$AE$3*$Z$3))</f>
        <v>0</v>
      </c>
      <c r="GB261">
        <f>IF($Z$4=0,0,IF(BX261&lt;=0,0,('LED Curve'!$D$19*(BX261/$Z$4)^3+'LED Curve'!$D$20*(BX261/$Z$4)^2+'LED Curve'!$D$21*(BX261/$Z$4)^1+'LED Curve'!$D$22)*$AE$4*$Z$4))</f>
        <v>0</v>
      </c>
      <c r="GC261">
        <f>IF($Z$5=0,0,IF(BY261&lt;=0,0,('LED Curve'!$D$19*(BY261/$Z$5)^3+'LED Curve'!$D$20*(BY261/$Z$5)^2+'LED Curve'!$D$21*(BY261/$Z$5)^1+'LED Curve'!$D$22)*$AE$5*$Z$5))</f>
        <v>0</v>
      </c>
      <c r="GD261">
        <f>IF($Z$6=0,0,IF(BZ261&lt;=0,0,('LED Curve'!$D$19*(BZ261/$Z$6)^3+'LED Curve'!$D$20*(BZ261/$Z$6)^2+'LED Curve'!$D$21*(BZ261/$Z$6)^1+'LED Curve'!$D$22)*$AE$6*$Z$6))</f>
        <v>0</v>
      </c>
      <c r="GF261">
        <f>IF($W$2=0,0,IF(CB261&lt;=0,0,('LED Curve'!$D$19*(CB261/$W$2)^3+'LED Curve'!$D$20*(CB261/$W$2)^2+'LED Curve'!$D$21*(CB261/$W$2)^1+'LED Curve'!$D$22)*$AC$2*$W$2))</f>
        <v>0</v>
      </c>
      <c r="GG261">
        <f>IF($W$3=0,0,IF(CC261&lt;=0,0,('LED Curve'!$D$19*(CC261/$W$3)^3+'LED Curve'!$D$20*(CC261/$W$3)^2+'LED Curve'!$D$21*(CC261/$W$3)^1+'LED Curve'!$D$22)*$AC$3*$W$3))</f>
        <v>0</v>
      </c>
      <c r="GH261">
        <f>IF($W$4=0,0,IF(CD261&lt;=0,0,('LED Curve'!$D$19*(CD261/$W$4)^3+'LED Curve'!$D$20*(CD261/$W$4)^2+'LED Curve'!$D$21*(CD261/$W$4)^1+'LED Curve'!$D$22)*$AC$4*$W$4))</f>
        <v>0</v>
      </c>
      <c r="GI261">
        <f>IF($W$5=0,0,IF(CE261&lt;=0,0,('LED Curve'!$D$19*(CE261/$W$5)^3+'LED Curve'!$D$20*(CE261/$W$5)^2+'LED Curve'!$D$21*(CE261/$W$5)^1+'LED Curve'!$D$22)*$AC$5*$W$5))</f>
        <v>0</v>
      </c>
      <c r="GJ261">
        <f>IF($W$6=0,0,IF(CF261&lt;=0,0,('LED Curve'!$D$19*(CF261/$W$6)^3+'LED Curve'!$D$20*(CF261/$W$6)^2+'LED Curve'!$D$21*(CF261/$W$6)^1+'LED Curve'!$D$22)*$AC$6*$W$6))</f>
        <v>0</v>
      </c>
      <c r="GK261">
        <f>IF($Z$2=0,0,IF(CG261&lt;=0,0,('LED Curve'!$D$19*(CG261/$Z$2)^3+'LED Curve'!$D$20*(CG261/$Z$2)^2+'LED Curve'!$D$21*(CG261/$Z$2)^1+'LED Curve'!$D$22)*$AE$2*$Z$2))</f>
        <v>0</v>
      </c>
      <c r="GL261">
        <f>IF($Z$3=0,0,IF(CH261&lt;=0,0,('LED Curve'!$D$19*(CH261/$Z$3)^3+'LED Curve'!$D$20*(CH261/$Z$3)^2+'LED Curve'!$D$21*(CH261/$Z$3)^1+'LED Curve'!$D$22)*$AE$3*$Z$3))</f>
        <v>0</v>
      </c>
      <c r="GM261">
        <f>IF($Z$4=0,0,IF(CI261&lt;=0,0,('LED Curve'!$D$19*(CI261/$Z$4)^3+'LED Curve'!$D$20*(CI261/$Z$4)^2+'LED Curve'!$D$21*(CI261/$Z$4)^1+'LED Curve'!$D$22)*$AE$4*$Z$4))</f>
        <v>0</v>
      </c>
      <c r="GN261">
        <f>IF($Z$5=0,0,IF(CJ261&lt;=0,0,('LED Curve'!$D$19*(CJ261/$Z$5)^3+'LED Curve'!$D$20*(CJ261/$Z$5)^2+'LED Curve'!$D$21*(CJ261/$Z$5)^1+'LED Curve'!$D$22)*$AE$5*$Z$5))</f>
        <v>0</v>
      </c>
      <c r="GO261">
        <f>IF($Z$6=0,0,IF(CK261&lt;=0,0,('LED Curve'!$D$19*(CK261/$Z$6)^3+'LED Curve'!$D$20*(CK261/$Z$6)^2+'LED Curve'!$D$21*(CK261/$Z$6)^1+'LED Curve'!$D$22)*$AE$6*$Z$6))</f>
        <v>0</v>
      </c>
      <c r="GQ261">
        <f t="shared" si="450"/>
        <v>0</v>
      </c>
      <c r="GR261">
        <f t="shared" si="378"/>
        <v>0</v>
      </c>
      <c r="GS261">
        <f t="shared" si="451"/>
        <v>0</v>
      </c>
      <c r="GT261">
        <f t="shared" si="379"/>
        <v>0</v>
      </c>
      <c r="GU261">
        <f t="shared" si="452"/>
        <v>0</v>
      </c>
      <c r="GV261">
        <f t="shared" si="380"/>
        <v>0</v>
      </c>
    </row>
    <row r="262" spans="1:204" ht="16.899999999999999">
      <c r="A262">
        <v>251</v>
      </c>
      <c r="B262">
        <f t="shared" si="341"/>
        <v>8.1705729166666671E-3</v>
      </c>
      <c r="C262" s="50">
        <f t="shared" si="342"/>
        <v>7.9658266287951118</v>
      </c>
      <c r="D262" s="50">
        <f t="shared" si="343"/>
        <v>9.0064740319945678</v>
      </c>
      <c r="E262" s="50">
        <f t="shared" si="344"/>
        <v>10.047121435194024</v>
      </c>
      <c r="G262" s="52">
        <f t="shared" si="345"/>
        <v>0.12644169252055731</v>
      </c>
      <c r="H262" s="52">
        <f t="shared" si="346"/>
        <v>0.14295990526975502</v>
      </c>
      <c r="I262" s="52">
        <f t="shared" si="347"/>
        <v>0.15947811801895276</v>
      </c>
      <c r="J262" s="52">
        <f>IF(C262&lt;Calculation!D$19,0,G262)</f>
        <v>0</v>
      </c>
      <c r="K262" s="52">
        <f>IF(D262&lt;Calculation!D$19,0,H262)</f>
        <v>0</v>
      </c>
      <c r="L262" s="52">
        <f>IF(E262&lt;Calculation!D$19,0,I262)</f>
        <v>0</v>
      </c>
      <c r="M262" s="52">
        <f>IF(IF(C262&lt;Calculation!D$19,0,C262*(R$3/(R$2+R$3)))&gt;0,$H$2*SIN(2*PI()*$E$2*B262)+$H$5,0)</f>
        <v>0</v>
      </c>
      <c r="N262" s="52">
        <f>IF(IF(D262&lt;Calculation!D$19,0,D262*(R$3/(R$2+R$3)))&gt;0,$J$2*SIN(2*PI()*$E$2*B262)+$J$5,0)</f>
        <v>0</v>
      </c>
      <c r="O262" s="52">
        <f>IF(IF(E262&lt;Calculation!D$19,0,E262*(R$3/(R$2+R$3)))&gt;0,$L$2*SIN(2*PI()*$E$2*B262)+$L$5,0)</f>
        <v>0</v>
      </c>
      <c r="Q262" s="55">
        <f>(M262/Design!C$43)*10^3</f>
        <v>0</v>
      </c>
      <c r="R262" s="55">
        <f>(N262/Design!C$43)*10^3</f>
        <v>0</v>
      </c>
      <c r="S262" s="55">
        <f>(O262/Design!C$43)*10^3</f>
        <v>0</v>
      </c>
      <c r="U262" s="55">
        <f>(($H$2*SIN(2*PI()*$E$2*B262)+$H$5)/Design!C$43)*10^3</f>
        <v>15.871798556881114</v>
      </c>
      <c r="V262" s="55">
        <f>(($J$2*SIN(2*PI()*$E$2*B262)+$J$5)/Design!C$43)*10^3</f>
        <v>-3.8626118851091591</v>
      </c>
      <c r="W262" s="55">
        <f>(($L$2*SIN(2*PI()*$E$2*B262)+$L$5)/Design!C$43)*10^3</f>
        <v>-22.869530588444245</v>
      </c>
      <c r="Y262" s="99">
        <f>IF(C262&lt;('LED Curve'!$D$14*(U262/$W$2)^3+'LED Curve'!$D$15*(U262/$W$2)^2+'LED Curve'!$D$16*(U262/$W$2)^1+'LED Curve'!$D$17)*$AC$2+((R$5-1)*Design!C$18),0,         ('LED Curve'!$D$14*(U262/$W$2)^3+'LED Curve'!$D$15*(U262/$W$2)^2+'LED Curve'!$D$16*(U262/$W$2)^1+'LED Curve'!$D$17)*$AC$2)</f>
        <v>0</v>
      </c>
      <c r="Z262" s="99">
        <f>IF(Y262=0,0,IF(C262&lt;Y262+('LED Curve'!$D$14*(U262/$W$3)^3+'LED Curve'!$D$15*(U262/$W$3)^2+'LED Curve'!$D$16*(U262/$W$3)^1+'LED Curve'!$D$17)*$AC$3+((R$5-2)*Design!C$18),0,         ('LED Curve'!$D$14*(U262/$W$3)^3+'LED Curve'!$D$15*(U262/$W$3)^2+'LED Curve'!$D$16*(U262/$W$3)^1+'LED Curve'!$D$17)*$AC$3))</f>
        <v>0</v>
      </c>
      <c r="AA262" s="99">
        <f>IF(Z262=0,0,IF(C262&lt;(SUM(Y262:Z262)+('LED Curve'!$D$14*(U262/$W$4)^3+'LED Curve'!$D$15*(U262/$W$4)^2+'LED Curve'!$D$16*(U262/$W$4)^1+'LED Curve'!$D$17)*$AC$4+((R$5-3)*Design!C$18)),0,         ('LED Curve'!$D$14*(U262/$W$4)^3+'LED Curve'!$D$15*(U262/$W$4)^2+'LED Curve'!$D$16*(U262/$W$4)^1+'LED Curve'!$D$17)*$AC$4))</f>
        <v>0</v>
      </c>
      <c r="AB262" s="99">
        <f>IF(AA262=0,0,IF(C262&lt;(SUM(Y262:AA262)+('LED Curve'!$D$14*(U262/$W$5)^3+'LED Curve'!$D$15*(U262/$W$5)^2+'LED Curve'!$D$16*(U262/$W$5)^1+'LED Curve'!$D$17)*$AC$5+((R$5-4)*Design!C$18)),0,         ('LED Curve'!$D$14*(U262/$W$5)^3+'LED Curve'!$D$15*(U262/$W$5)^2+'LED Curve'!$D$16*(U262/$W$5)^1+'LED Curve'!$D$17)*$AC$5))</f>
        <v>0</v>
      </c>
      <c r="AC262" s="99">
        <f>IF(AB262=0,0,IF(C262&lt;(SUM(Y262:AB262)+ ('LED Curve'!$D$14*(U262/$W$6)^3+'LED Curve'!$D$15*(U262/$W$6)^2+'LED Curve'!$D$16*(U262/$W$6)^1+'LED Curve'!$D$17)*$AC$6+((R$5-5)*Design!C$18)),0,         ('LED Curve'!$D$14*(U262/$W$6)^3+'LED Curve'!$D$15*(U262/$W$6)^2+'LED Curve'!$D$16*(U262/$W$6)^1+'LED Curve'!$D$17)*$AC$6))</f>
        <v>0</v>
      </c>
      <c r="AD262" s="99">
        <f>IF(AC262=0,0,IF(C262&lt;(SUM(Y262:AC262)+('LED Curve'!$D$14*(U262/$Z$2)^3+'LED Curve'!$D$15*(U262/$Z$2)^2+'LED Curve'!$D$16*(U262/$Z$2)^1+'LED Curve'!$D$17)*$AE$2+((R$5-6)*Design!C$18)),0,         ('LED Curve'!$D$14*(U262/$Z$2)^3+'LED Curve'!$D$15*(U262/$Z$2)^2+'LED Curve'!$D$16*(U262/$Z$2)^1+'LED Curve'!$D$17)*$AE$2))</f>
        <v>0</v>
      </c>
      <c r="AE262" s="99">
        <f>IF(AD262=0,0,IF(C262&lt;(SUM(Y262:AD262)+('LED Curve'!$D$14*(U262/$Z$3)^3+'LED Curve'!$D$15*(U262/$Z$3)^2+'LED Curve'!$D$16*(U262/$Z$3)^1+'LED Curve'!$D$17)*$AE$3+((R$5-7)*Design!C$18)),0,         ('LED Curve'!$D$14*(U262/$Z$3)^3+'LED Curve'!$D$15*(U262/$Z$3)^2+'LED Curve'!$D$16*(U262/$Z$3)^1+'LED Curve'!$D$17)*$AE$3))</f>
        <v>0</v>
      </c>
      <c r="AF262" s="99">
        <f>IF(AE262=0,0,IF(C262&lt;(SUM(Y262:AE262)+('LED Curve'!$D$14*(U262/$Z$4)^3+'LED Curve'!$D$15*(U262/$Z$4)^2+'LED Curve'!$D$16*(U262/$Z$4)^1+'LED Curve'!$D$17)*$AE$4+((R$5-8)*Design!C$18)),0,         ('LED Curve'!$D$14*(U262/$Z$4)^3+'LED Curve'!$D$15*(U262/$Z$4)^2+'LED Curve'!$D$16*(U262/$Z$4)^1+'LED Curve'!$D$17)*$AE$4))</f>
        <v>0</v>
      </c>
      <c r="AG262" s="99">
        <f>IF(AF262=0,0,IF(C262&lt;(SUM(Y262:AF262)+('LED Curve'!$D$14*(U262/$Z$5)^3+'LED Curve'!$D$15*(U262/$Z$5)^2+'LED Curve'!$D$16*(U262/$Z$5)^1+'LED Curve'!$D$17)*$AE$5+((R$5-9)*Design!C$18)),0,         ('LED Curve'!$D$14*(U262/$Z$5)^3+'LED Curve'!$D$15*(U262/$Z$5)^2+'LED Curve'!$D$16*(U262/$Z$5)^1+'LED Curve'!$D$17)*$AE$5))</f>
        <v>0</v>
      </c>
      <c r="AH262" s="99">
        <f>IF(AG262=0,0,IF(C262&lt;(SUM(Y262:AG262)+('LED Curve'!$D$14*(U262/$Z$6)^3+'LED Curve'!$D$15*(U262/$Z$6)^2+'LED Curve'!$D$16*(U262/$Z$6)^1+'LED Curve'!$D$17)*$AE$6+((R$5-10)*Design!C$18)),0,         ('LED Curve'!$D$14*(U262/$Z$6)^3+'LED Curve'!$D$15*(U262/$Z$6)^2+'LED Curve'!$D$16*(U262/$Z$6)^1+'LED Curve'!$D$17)*$AE$6))</f>
        <v>0</v>
      </c>
      <c r="AI262">
        <f t="shared" si="381"/>
        <v>0</v>
      </c>
      <c r="AJ262" s="57">
        <f>IF(D262&lt;('LED Curve'!$D$14*(V262/$W$2)^3+'LED Curve'!$D$15*(V262/$W$2)^2+'LED Curve'!$D$16*(V262/$W$2)^1+'LED Curve'!$D$17)*$AC$2+((R$5-1)*Design!C$18),0,         ('LED Curve'!$D$14*(V262/$W$2)^3+'LED Curve'!$D$15*(V262/$W$2)^2+'LED Curve'!$D$16*(V262/$W$2)^1+'LED Curve'!$D$17)*$AC$2)</f>
        <v>0</v>
      </c>
      <c r="AK262" s="57">
        <f>IF(AJ262=0,0,IF(D262&lt;AJ262+('LED Curve'!$D$14*(V262/$W$3)^3+'LED Curve'!$D$15*(V262/$W$3)^2+'LED Curve'!$D$16*(V262/$W$3)^1+'LED Curve'!$D$17)*$AC$3+((R$5-1)*Design!C$18),0,         ('LED Curve'!$D$14*(V262/$W$3)^3+'LED Curve'!$D$15*(V262/$W$3)^2+'LED Curve'!$D$16*(V262/$W$3)^1+'LED Curve'!$D$17)*$AC$3))</f>
        <v>0</v>
      </c>
      <c r="AL262" s="57">
        <f>IF(AK262=0,0,IF(D262&lt;(SUM(AJ262:AK262)+('LED Curve'!$D$14*(V262/$W$4)^3+'LED Curve'!$D$15*(V262/$W$4)^2+'LED Curve'!$D$16*(V262/$W$4)^1+'LED Curve'!$D$17)*$AC$4+((R$5-1)*Design!C$18)),0,         ('LED Curve'!$D$14*(V262/$W$4)^3+'LED Curve'!$D$15*(V262/$W$4)^2+'LED Curve'!$D$16*(V262/$W$4)^1+'LED Curve'!$D$17)*$AC$4))</f>
        <v>0</v>
      </c>
      <c r="AM262" s="57">
        <f>IF(AL262=0,0,IF(D262&lt;(SUM(AJ262:AL262)+('LED Curve'!$D$14*(V262/$W$5)^3+'LED Curve'!$D$15*(V262/$W$5)^2+'LED Curve'!$D$16*(V262/$W$5)^1+'LED Curve'!$D$17)*$AC$5+((R$5-1)*Design!C$18)),0,         ('LED Curve'!$D$14*(V262/$W$5)^3+'LED Curve'!$D$15*(V262/$W$5)^2+'LED Curve'!$D$16*(V262/$W$5)^1+'LED Curve'!$D$17)*$AC$5))</f>
        <v>0</v>
      </c>
      <c r="AN262" s="57">
        <f>IF(AM262=0,0,IF(D262&lt;(SUM(AJ262:AM262)+ ('LED Curve'!$D$14*(V262/$W$6)^3+'LED Curve'!$D$15*(V262/$W$6)^2+'LED Curve'!$D$16*(V262/$W$6)^1+'LED Curve'!$D$17)*$AC$6+((R$5-1)*Design!C$18)),0,         ('LED Curve'!$D$14*(V262/$W$6)^3+'LED Curve'!$D$15*(V262/$W$6)^2+'LED Curve'!$D$16*(V262/$W$6)^1+'LED Curve'!$D$17)*$AC$6))</f>
        <v>0</v>
      </c>
      <c r="AO262" s="57">
        <f>IF(AN262=0,0,IF(D262&lt;(SUM(AJ262:AN262)+('LED Curve'!$D$14*(V262/$Z$2)^3+'LED Curve'!$D$15*(V262/$Z$2)^2+'LED Curve'!$D$16*(V262/$Z$2)^1+'LED Curve'!$D$17)*$AE$2+((R$5-1)*Design!C$18)),0,         ('LED Curve'!$D$14*(V262/$Z$2)^3+'LED Curve'!$D$15*(V262/$Z$2)^2+'LED Curve'!$D$16*(V262/$Z$2)^1+'LED Curve'!$D$17)*$AE$2))</f>
        <v>0</v>
      </c>
      <c r="AP262" s="57">
        <f>IF(AO262=0,0,IF(D262&lt;(SUM(AJ262:AO262)+('LED Curve'!$D$14*(V262/$Z$3)^3+'LED Curve'!$D$15*(V262/$Z$3)^2+'LED Curve'!$D$16*(V262/$Z$3)^1+'LED Curve'!$D$17)*$AE$3+((R$5-1)*Design!C$18)),0,         ('LED Curve'!$D$14*(V262/$Z$3)^3+'LED Curve'!$D$15*(V262/$Z$3)^2+'LED Curve'!$D$16*(V262/$Z$3)^1+'LED Curve'!$D$17)*$AE$3))</f>
        <v>0</v>
      </c>
      <c r="AQ262" s="57">
        <f>IF(AP262=0,0,IF(D262&lt;(SUM(AJ262:AP262)+('LED Curve'!$D$14*(V262/$Z$4)^3+'LED Curve'!$D$15*(V262/$Z$4)^2+'LED Curve'!$D$16*(V262/$Z$4)^1+'LED Curve'!$D$17)*$AE$4+((R$5-1)*Design!C$18)),0,         ('LED Curve'!$D$14*(V262/$Z$4)^3+'LED Curve'!$D$15*(V262/$Z$4)^2+'LED Curve'!$D$16*(V262/$Z$4)^1+'LED Curve'!$D$17)*$AE$4))</f>
        <v>0</v>
      </c>
      <c r="AR262" s="57">
        <f>IF(AQ262=0,0,IF(D262&lt;(SUM(AJ262:AQ262)+('LED Curve'!$D$14*(V262/$Z$5)^3+'LED Curve'!$D$15*(V262/$Z$5)^2+'LED Curve'!$D$16*(V262/$Z$5)^1+'LED Curve'!$D$17)*$AE$5+((R$5-1)*Design!C$18)),0,         ('LED Curve'!$D$14*(V262/$Z$5)^3+'LED Curve'!$D$15*(V262/$Z$5)^2+'LED Curve'!$D$16*(V262/$Z$5)^1+'LED Curve'!$D$17)*$AE$5))</f>
        <v>0</v>
      </c>
      <c r="AS262" s="57">
        <f>IF(AR262=0,0,IF(D262&lt;(SUM(AJ262:AR262)+('LED Curve'!$D$14*(V262/$Z$6)^3+'LED Curve'!$D$15*(V262/$Z$6)^2+'LED Curve'!$D$16*(V262/$Z$6)^1+'LED Curve'!$D$17)*$AE$6+((R$5-1)*Design!C$18)),0,         ('LED Curve'!$D$14*(V262/$Z$6)^3+'LED Curve'!$D$15*(V262/$Z$6)^2+'LED Curve'!$D$16*(V262/$Z$6)^1+'LED Curve'!$D$17)*$AE$6))</f>
        <v>0</v>
      </c>
      <c r="AU262" s="59">
        <f>IF(E262&lt;('LED Curve'!$D$14*(W262/$W$2)^3+'LED Curve'!$D$15*(W262/$W$2)^2+'LED Curve'!$D$16*(W262/$W$2)^1+'LED Curve'!$D$17)*$AC$2+((R$5-1)*Design!C$18),0,         ('LED Curve'!$D$14*(W262/$W$2)^3+'LED Curve'!$D$15*(W262/$W$2)^2+'LED Curve'!$D$16*(W262/$W$2)^1+'LED Curve'!$D$17)*$AC$2)</f>
        <v>0</v>
      </c>
      <c r="AV262" s="59">
        <f>IF(AU262=0,0,IF(E262&lt;AU262+('LED Curve'!$D$14*(W262/$W$3)^3+'LED Curve'!$D$15*(W262/$W$3)^2+'LED Curve'!$D$16*(W262/$W$3)^1+'LED Curve'!$D$17)*$AC$3+((R$5-2)*Design!C$18),0,         ('LED Curve'!$D$14*(W262/$W$3)^3+'LED Curve'!$D$15*(W262/$W$3)^2+'LED Curve'!$D$16*(W262/$W$3)^1+'LED Curve'!$D$17)*$AC$3))</f>
        <v>0</v>
      </c>
      <c r="AW262" s="59">
        <f>IF(AV262=0,0,IF(E262&lt;(SUM(AU262:AV262)+('LED Curve'!$D$14*(W262/$W$4)^3+'LED Curve'!$D$15*(W262/$W$4)^2+'LED Curve'!$D$16*(W262/$W$4)^1+'LED Curve'!$D$17)*$AC$4+((R$5-3)*Design!C$18)),0,         ('LED Curve'!$D$14*(W262/$W$4)^3+'LED Curve'!$D$15*(W262/$W$4)^2+'LED Curve'!$D$16*(W262/$W$4)^1+'LED Curve'!$D$17)*$AC$4))</f>
        <v>0</v>
      </c>
      <c r="AX262" s="59">
        <f>IF(AW262=0,0,IF(E262&lt;(SUM(AU262:AW262)+('LED Curve'!$D$14*(W262/$W$5)^3+'LED Curve'!$D$15*(W262/$W$5)^2+'LED Curve'!$D$16*(W262/$W$5)^1+'LED Curve'!$D$17)*$AC$5+((R$5-4)*Design!C$18)),0,         ('LED Curve'!$D$14*(W262/$W$5)^3+'LED Curve'!$D$15*(W262/$W$5)^2+'LED Curve'!$D$16*(W262/$W$5)^1+'LED Curve'!$D$17)*$AC$5))</f>
        <v>0</v>
      </c>
      <c r="AY262" s="59">
        <f>IF(AX262=0,0,IF(E262&lt;(SUM(AU262:AX262)+ ('LED Curve'!$D$14*(W262/$W$6)^3+'LED Curve'!$D$15*(W262/$W$6)^2+'LED Curve'!$D$16*(W262/$W$6)^1+'LED Curve'!$D$17)*$AC$6+((R$5-5)*Design!C$18)),0,         ('LED Curve'!$D$14*(W262/$W$6)^3+'LED Curve'!$D$15*(W262/$W$6)^2+'LED Curve'!$D$16*(W262/$W$6)^1+'LED Curve'!$D$17)*$AC$6))</f>
        <v>0</v>
      </c>
      <c r="AZ262" s="59">
        <f>IF(AY262=0,0,IF(E262&lt;(SUM(AU262:AY262)+('LED Curve'!$D$14*(W262/$Z$2)^3+'LED Curve'!$D$15*(W262/$Z$2)^2+'LED Curve'!$D$16*(W262/$Z$2)^1+'LED Curve'!$D$17)*$AE$2+((R$5-6)*Design!C$18)),0,         ('LED Curve'!$D$14*(W262/$Z$2)^3+'LED Curve'!$D$15*(W262/$Z$2)^2+'LED Curve'!$D$16*(W262/$Z$2)^1+'LED Curve'!$D$17)*$AE$2))</f>
        <v>0</v>
      </c>
      <c r="BA262" s="59">
        <f>IF(AZ262=0,0,IF(E262&lt;(SUM(AU262:AZ262)+('LED Curve'!$D$14*(W262/$Z$3)^3+'LED Curve'!$D$15*(W262/$Z$3)^2+'LED Curve'!$D$16*(W262/$Z$3)^1+'LED Curve'!$D$17)*$AE$3+((R$5-7)*Design!C$18)),0,         ('LED Curve'!$D$14*(W262/$Z$3)^3+'LED Curve'!$D$15*(W262/$Z$3)^2+'LED Curve'!$D$16*(W262/$Z$3)^1+'LED Curve'!$D$17)*$AE$3))</f>
        <v>0</v>
      </c>
      <c r="BB262" s="59">
        <f>IF(BA262=0,0,IF(E262&lt;(SUM(AU262:BA262)+('LED Curve'!$D$14*(W262/$Z$4)^3+'LED Curve'!$D$15*(W262/$Z$4)^2+'LED Curve'!$D$16*(W262/$Z$4)^1+'LED Curve'!$D$17)*$AE$4+((R$5-8)*Design!C$18)),0,         ('LED Curve'!$D$14*(W262/$Z$4)^3+'LED Curve'!$D$15*(W262/$Z$4)^2+'LED Curve'!$D$16*(W262/$Z$4)^1+'LED Curve'!$D$17)*$AE$4))</f>
        <v>0</v>
      </c>
      <c r="BC262" s="59">
        <f>IF(BB262=0,0,IF(E262&lt;(SUM(AU262:BB262)+('LED Curve'!$D$14*(W262/$Z$5)^3+'LED Curve'!$D$15*(W262/$Z$5)^2+'LED Curve'!$D$16*(W262/$Z$5)^1+'LED Curve'!$D$17)*$AE$5+((R$5-9)*Design!C$18)),0,         ('LED Curve'!$D$14*(W262/$Z$5)^3+'LED Curve'!$D$15*(W262/$Z$5)^2+'LED Curve'!$D$16*(W262/$Z$5)^1+'LED Curve'!$D$17)*$AE$5))</f>
        <v>0</v>
      </c>
      <c r="BD262" s="59">
        <f>IF(BC262=0,0,IF(E262&lt;(SUM(AU262:BC262)+('LED Curve'!$D$14*(W262/$Z$6)^3+'LED Curve'!$D$15*(W262/$Z$6)^2+'LED Curve'!$D$16*(W262/$Z$6)^1+'LED Curve'!$D$17)*$AE$6+((R$5-10)*Design!C$18)),0,         ('LED Curve'!$D$14*(W262/$Z$6)^3+'LED Curve'!$D$15*(W262/$Z$6)^2+'LED Curve'!$D$16*(W262/$Z$6)^1+'LED Curve'!$D$17)*$AE$6))</f>
        <v>0</v>
      </c>
      <c r="BE262">
        <f t="shared" si="382"/>
        <v>0</v>
      </c>
      <c r="BF262" s="64">
        <f t="shared" si="348"/>
        <v>0</v>
      </c>
      <c r="BG262" s="64">
        <f t="shared" si="349"/>
        <v>0</v>
      </c>
      <c r="BH262" s="64">
        <f t="shared" si="350"/>
        <v>0</v>
      </c>
      <c r="BI262" s="64">
        <f t="shared" si="351"/>
        <v>0</v>
      </c>
      <c r="BJ262" s="64">
        <f t="shared" si="352"/>
        <v>0</v>
      </c>
      <c r="BK262" s="64">
        <f t="shared" si="353"/>
        <v>0</v>
      </c>
      <c r="BL262" s="64">
        <f t="shared" si="354"/>
        <v>0</v>
      </c>
      <c r="BM262" s="64">
        <f t="shared" si="355"/>
        <v>0</v>
      </c>
      <c r="BN262" s="64">
        <f t="shared" si="356"/>
        <v>0</v>
      </c>
      <c r="BO262" s="64">
        <f t="shared" si="357"/>
        <v>0</v>
      </c>
      <c r="BQ262" s="67">
        <f t="shared" si="358"/>
        <v>0</v>
      </c>
      <c r="BR262" s="67">
        <f t="shared" si="359"/>
        <v>0</v>
      </c>
      <c r="BS262" s="67">
        <f t="shared" si="360"/>
        <v>0</v>
      </c>
      <c r="BT262" s="67">
        <f t="shared" si="361"/>
        <v>0</v>
      </c>
      <c r="BU262" s="67">
        <f t="shared" si="362"/>
        <v>0</v>
      </c>
      <c r="BV262" s="67">
        <f t="shared" si="363"/>
        <v>0</v>
      </c>
      <c r="BW262" s="67">
        <f t="shared" si="364"/>
        <v>0</v>
      </c>
      <c r="BX262" s="67">
        <f t="shared" si="365"/>
        <v>0</v>
      </c>
      <c r="BY262" s="67">
        <f t="shared" si="366"/>
        <v>0</v>
      </c>
      <c r="BZ262" s="67">
        <f t="shared" si="367"/>
        <v>0</v>
      </c>
      <c r="CB262" s="70">
        <f t="shared" si="368"/>
        <v>0</v>
      </c>
      <c r="CC262" s="70">
        <f t="shared" si="369"/>
        <v>0</v>
      </c>
      <c r="CD262" s="70">
        <f t="shared" si="370"/>
        <v>0</v>
      </c>
      <c r="CE262" s="70">
        <f t="shared" si="371"/>
        <v>0</v>
      </c>
      <c r="CF262" s="70">
        <f t="shared" si="372"/>
        <v>0</v>
      </c>
      <c r="CG262" s="70">
        <f t="shared" si="373"/>
        <v>0</v>
      </c>
      <c r="CH262" s="70">
        <f t="shared" si="374"/>
        <v>0</v>
      </c>
      <c r="CI262" s="70">
        <f t="shared" si="375"/>
        <v>0</v>
      </c>
      <c r="CJ262" s="70">
        <f t="shared" si="376"/>
        <v>0</v>
      </c>
      <c r="CK262" s="70">
        <f t="shared" si="377"/>
        <v>0</v>
      </c>
      <c r="CL262">
        <f t="shared" si="383"/>
        <v>0</v>
      </c>
      <c r="CM262" s="64">
        <f t="shared" si="384"/>
        <v>0</v>
      </c>
      <c r="CN262" s="64">
        <f t="shared" si="385"/>
        <v>0</v>
      </c>
      <c r="CO262" s="64">
        <f t="shared" si="386"/>
        <v>0</v>
      </c>
      <c r="CP262" s="64">
        <f t="shared" si="387"/>
        <v>0</v>
      </c>
      <c r="CQ262" s="64">
        <f t="shared" si="388"/>
        <v>0</v>
      </c>
      <c r="CR262" s="64">
        <f t="shared" si="389"/>
        <v>0</v>
      </c>
      <c r="CS262" s="64">
        <f t="shared" si="390"/>
        <v>0</v>
      </c>
      <c r="CT262" s="64">
        <f t="shared" si="391"/>
        <v>0</v>
      </c>
      <c r="CU262" s="64">
        <f t="shared" si="392"/>
        <v>0</v>
      </c>
      <c r="CV262" s="64">
        <f t="shared" si="393"/>
        <v>0</v>
      </c>
      <c r="CX262" s="103">
        <f t="shared" si="394"/>
        <v>0</v>
      </c>
      <c r="CY262" s="103">
        <f t="shared" si="395"/>
        <v>0</v>
      </c>
      <c r="CZ262" s="103">
        <f t="shared" si="396"/>
        <v>0</v>
      </c>
      <c r="DA262" s="103">
        <f t="shared" si="397"/>
        <v>0</v>
      </c>
      <c r="DB262" s="103">
        <f t="shared" si="398"/>
        <v>0</v>
      </c>
      <c r="DC262" s="103">
        <f t="shared" si="399"/>
        <v>0</v>
      </c>
      <c r="DD262" s="103">
        <f t="shared" si="400"/>
        <v>0</v>
      </c>
      <c r="DE262" s="103">
        <f t="shared" si="401"/>
        <v>0</v>
      </c>
      <c r="DF262" s="103">
        <f t="shared" si="402"/>
        <v>0</v>
      </c>
      <c r="DG262" s="103">
        <f t="shared" si="403"/>
        <v>0</v>
      </c>
      <c r="DI262" s="70">
        <f t="shared" si="404"/>
        <v>0</v>
      </c>
      <c r="DJ262" s="70">
        <f t="shared" si="405"/>
        <v>0</v>
      </c>
      <c r="DK262" s="70">
        <f t="shared" si="406"/>
        <v>0</v>
      </c>
      <c r="DL262" s="70">
        <f t="shared" si="407"/>
        <v>0</v>
      </c>
      <c r="DM262" s="70">
        <f t="shared" si="408"/>
        <v>0</v>
      </c>
      <c r="DN262" s="70">
        <f t="shared" si="409"/>
        <v>0</v>
      </c>
      <c r="DO262" s="70">
        <f t="shared" si="410"/>
        <v>0</v>
      </c>
      <c r="DP262" s="70">
        <f t="shared" si="411"/>
        <v>0</v>
      </c>
      <c r="DQ262" s="70">
        <f t="shared" si="412"/>
        <v>0</v>
      </c>
      <c r="DR262" s="70">
        <f t="shared" si="413"/>
        <v>0</v>
      </c>
      <c r="DT262">
        <f t="shared" si="414"/>
        <v>0</v>
      </c>
      <c r="DU262">
        <f t="shared" si="415"/>
        <v>0</v>
      </c>
      <c r="DV262">
        <f t="shared" si="416"/>
        <v>0</v>
      </c>
      <c r="DX262">
        <f t="shared" si="417"/>
        <v>1.962437178048372</v>
      </c>
      <c r="DY262">
        <f t="shared" si="418"/>
        <v>1.9630361895354591</v>
      </c>
      <c r="DZ262">
        <f t="shared" si="419"/>
        <v>1.9637922922570139</v>
      </c>
      <c r="EB262">
        <f t="shared" si="420"/>
        <v>0</v>
      </c>
      <c r="EC262">
        <f t="shared" si="421"/>
        <v>0</v>
      </c>
      <c r="ED262">
        <f t="shared" si="422"/>
        <v>0</v>
      </c>
      <c r="EE262">
        <f t="shared" si="423"/>
        <v>0</v>
      </c>
      <c r="EF262">
        <f t="shared" si="424"/>
        <v>0</v>
      </c>
      <c r="EG262">
        <f t="shared" si="425"/>
        <v>0</v>
      </c>
      <c r="EH262">
        <f t="shared" si="426"/>
        <v>0</v>
      </c>
      <c r="EI262">
        <f t="shared" si="427"/>
        <v>0</v>
      </c>
      <c r="EJ262">
        <f t="shared" si="428"/>
        <v>0</v>
      </c>
      <c r="EK262">
        <f t="shared" si="429"/>
        <v>0</v>
      </c>
      <c r="EM262">
        <f t="shared" si="430"/>
        <v>0</v>
      </c>
      <c r="EN262">
        <f t="shared" si="431"/>
        <v>0</v>
      </c>
      <c r="EO262">
        <f t="shared" si="432"/>
        <v>0</v>
      </c>
      <c r="EP262">
        <f t="shared" si="433"/>
        <v>0</v>
      </c>
      <c r="EQ262">
        <f t="shared" si="434"/>
        <v>0</v>
      </c>
      <c r="ER262">
        <f t="shared" si="435"/>
        <v>0</v>
      </c>
      <c r="ES262">
        <f t="shared" si="436"/>
        <v>0</v>
      </c>
      <c r="ET262">
        <f t="shared" si="437"/>
        <v>0</v>
      </c>
      <c r="EU262">
        <f t="shared" si="438"/>
        <v>0</v>
      </c>
      <c r="EV262">
        <f t="shared" si="439"/>
        <v>0</v>
      </c>
      <c r="EX262">
        <f t="shared" si="440"/>
        <v>0</v>
      </c>
      <c r="EY262">
        <f t="shared" si="441"/>
        <v>0</v>
      </c>
      <c r="EZ262">
        <f t="shared" si="442"/>
        <v>0</v>
      </c>
      <c r="FA262">
        <f t="shared" si="443"/>
        <v>0</v>
      </c>
      <c r="FB262">
        <f t="shared" si="444"/>
        <v>0</v>
      </c>
      <c r="FC262">
        <f t="shared" si="445"/>
        <v>0</v>
      </c>
      <c r="FD262">
        <f t="shared" si="446"/>
        <v>0</v>
      </c>
      <c r="FE262">
        <f t="shared" si="447"/>
        <v>0</v>
      </c>
      <c r="FF262">
        <f t="shared" si="448"/>
        <v>0</v>
      </c>
      <c r="FG262">
        <f t="shared" si="449"/>
        <v>0</v>
      </c>
      <c r="FJ262">
        <f>IF($W$2=0,0,IF(BF262&lt;=0,0,('LED Curve'!$D$19*(BF262/$W$2)^3+'LED Curve'!$D$20*(BF262/$W$2)^2+'LED Curve'!$D$21*(BF262/$W$2)^1+'LED Curve'!$D$22)*$AC$2*$W$2))</f>
        <v>0</v>
      </c>
      <c r="FK262">
        <f>IF($W$3=0,0,IF(BG262&lt;=0,0,('LED Curve'!$D$19*(BG262/$W$3)^3+'LED Curve'!$D$20*(BG262/$W$3)^2+'LED Curve'!$D$21*(BG262/$W$3)^1+'LED Curve'!$D$22)*$AC$3*$W$3))</f>
        <v>0</v>
      </c>
      <c r="FL262">
        <f>IF($W$4=0,0,IF(BH262&lt;=0,0,('LED Curve'!$D$19*(BH262/$W$4)^3+'LED Curve'!$D$20*(BH262/$W$4)^2+'LED Curve'!$D$21*(BH262/$W$4)^1+'LED Curve'!$D$22)*$AC$4*$W$4))</f>
        <v>0</v>
      </c>
      <c r="FM262">
        <f>IF($W$5=0,0,IF(BI262&lt;=0,0,('LED Curve'!$D$19*(BI262/$W$5)^3+'LED Curve'!$D$20*(BI262/$W$5)^2+'LED Curve'!$D$21*(BI262/$W$5)^1+'LED Curve'!$D$22)*$AC$5*$W$5))</f>
        <v>0</v>
      </c>
      <c r="FN262">
        <f>IF($W$6=0,0,IF(BJ262&lt;=0,0,('LED Curve'!$D$19*(BJ262/$W$6)^3+'LED Curve'!$D$20*(BJ262/$W$6)^2+'LED Curve'!$D$21*(BJ262/$W$6)^1+'LED Curve'!$D$22)*$AC$6*$W$6))</f>
        <v>0</v>
      </c>
      <c r="FO262">
        <f>IF($Z$2=0,0,IF(BK262&lt;=0,0,('LED Curve'!$D$19*(BK262/$Z$2)^3+'LED Curve'!$D$20*(BK262/$Z$2)^2+'LED Curve'!$D$21*(BK262/$Z$2)^1+'LED Curve'!$D$22)*$AE$2*$Z$2))</f>
        <v>0</v>
      </c>
      <c r="FP262">
        <f>IF($Z$3=0,0,IF(BL262&lt;=0,0,('LED Curve'!$D$19*(BL262/$Z$3)^3+'LED Curve'!$D$20*(BL262/$Z$3)^2+'LED Curve'!$D$21*(BL262/$Z$3)^1+'LED Curve'!$D$22)*$AE$3*$Z$3))</f>
        <v>0</v>
      </c>
      <c r="FQ262">
        <f>IF($Z$4=0,0,IF(BM262&lt;=0,0,('LED Curve'!$D$19*(BM262/$Z$4)^3+'LED Curve'!$D$20*(BM262/$Z$4)^2+'LED Curve'!$D$21*(BM262/$Z$4)^1+'LED Curve'!$D$22)*$AE$4*$Z$4))</f>
        <v>0</v>
      </c>
      <c r="FR262">
        <f>IF($Z$5=0,0,IF(BN262&lt;=0,0,('LED Curve'!$D$19*(BN262/$Z$5)^3+'LED Curve'!$D$20*(BN262/$Z$5)^2+'LED Curve'!$D$21*(BN262/$Z$5)^1+'LED Curve'!$D$22)*$AE$5*$Z$5))</f>
        <v>0</v>
      </c>
      <c r="FS262">
        <f>IF($Z$6=0,0,IF(BO262&lt;=0,0,('LED Curve'!$D$19*(BO262/$Z$6)^3+'LED Curve'!$D$20*(BO262/$Z$6)^2+'LED Curve'!$D$21*(BO262/$Z$6)^1+'LED Curve'!$D$22)*$AE$6*$Z$6))</f>
        <v>0</v>
      </c>
      <c r="FU262">
        <f>IF($W$2=0,0,IF(BQ262&lt;=0,0,('LED Curve'!$D$19*(BQ262/$W$2)^3+'LED Curve'!$D$20*(BQ262/$W$2)^2+'LED Curve'!$D$21*(BQ262/$W$2)^1+'LED Curve'!$D$22)*$AC$2*$W$2))</f>
        <v>0</v>
      </c>
      <c r="FV262">
        <f>IF($W$3=0,0,IF(BR262&lt;=0,0,('LED Curve'!$D$19*(BR262/$W$3)^3+'LED Curve'!$D$20*(BR262/$W$3)^2+'LED Curve'!$D$21*(BR262/$W$3)^1+'LED Curve'!$D$22)*$AC$3*$W$3))</f>
        <v>0</v>
      </c>
      <c r="FW262">
        <f>IF($W$4=0,0,IF(BS262&lt;=0,0,('LED Curve'!$D$19*(BS262/$W$4)^3+'LED Curve'!$D$20*(BS262/$W$4)^2+'LED Curve'!$D$21*(BS262/$W$4)^1+'LED Curve'!$D$22)*$AC$4*$W$4))</f>
        <v>0</v>
      </c>
      <c r="FX262">
        <f>IF($W$5=0,0,IF(BT262&lt;=0,0,('LED Curve'!$D$19*(BT262/$W$5)^3+'LED Curve'!$D$20*(BT262/$W$5)^2+'LED Curve'!$D$21*(BT262/$W$5)^1+'LED Curve'!$D$22)*$AC$5*$W$5))</f>
        <v>0</v>
      </c>
      <c r="FY262">
        <f>IF($W$6=0,0,IF(BU262&lt;=0,0,('LED Curve'!$D$19*(BU262/$W$6)^3+'LED Curve'!$D$20*(BU262/$W$6)^2+'LED Curve'!$D$21*(BU262/$W$6)^1+'LED Curve'!$D$22)*$AC$6*$W$6))</f>
        <v>0</v>
      </c>
      <c r="FZ262">
        <f>IF($Z$2=0,0,IF(BV262&lt;=0,0,('LED Curve'!$D$19*(BV262/$Z$2)^3+'LED Curve'!$D$20*(BV262/$Z$2)^2+'LED Curve'!$D$21*(BV262/$Z$2)^1+'LED Curve'!$D$22)*$AE$2*$Z$2))</f>
        <v>0</v>
      </c>
      <c r="GA262">
        <f>IF($Z$3=0,0,IF(BW262&lt;=0,0,('LED Curve'!$D$19*(BW262/$Z$3)^3+'LED Curve'!$D$20*(BW262/$Z$3)^2+'LED Curve'!$D$21*(BW262/$Z$3)^1+'LED Curve'!$D$22)*$AE$3*$Z$3))</f>
        <v>0</v>
      </c>
      <c r="GB262">
        <f>IF($Z$4=0,0,IF(BX262&lt;=0,0,('LED Curve'!$D$19*(BX262/$Z$4)^3+'LED Curve'!$D$20*(BX262/$Z$4)^2+'LED Curve'!$D$21*(BX262/$Z$4)^1+'LED Curve'!$D$22)*$AE$4*$Z$4))</f>
        <v>0</v>
      </c>
      <c r="GC262">
        <f>IF($Z$5=0,0,IF(BY262&lt;=0,0,('LED Curve'!$D$19*(BY262/$Z$5)^3+'LED Curve'!$D$20*(BY262/$Z$5)^2+'LED Curve'!$D$21*(BY262/$Z$5)^1+'LED Curve'!$D$22)*$AE$5*$Z$5))</f>
        <v>0</v>
      </c>
      <c r="GD262">
        <f>IF($Z$6=0,0,IF(BZ262&lt;=0,0,('LED Curve'!$D$19*(BZ262/$Z$6)^3+'LED Curve'!$D$20*(BZ262/$Z$6)^2+'LED Curve'!$D$21*(BZ262/$Z$6)^1+'LED Curve'!$D$22)*$AE$6*$Z$6))</f>
        <v>0</v>
      </c>
      <c r="GF262">
        <f>IF($W$2=0,0,IF(CB262&lt;=0,0,('LED Curve'!$D$19*(CB262/$W$2)^3+'LED Curve'!$D$20*(CB262/$W$2)^2+'LED Curve'!$D$21*(CB262/$W$2)^1+'LED Curve'!$D$22)*$AC$2*$W$2))</f>
        <v>0</v>
      </c>
      <c r="GG262">
        <f>IF($W$3=0,0,IF(CC262&lt;=0,0,('LED Curve'!$D$19*(CC262/$W$3)^3+'LED Curve'!$D$20*(CC262/$W$3)^2+'LED Curve'!$D$21*(CC262/$W$3)^1+'LED Curve'!$D$22)*$AC$3*$W$3))</f>
        <v>0</v>
      </c>
      <c r="GH262">
        <f>IF($W$4=0,0,IF(CD262&lt;=0,0,('LED Curve'!$D$19*(CD262/$W$4)^3+'LED Curve'!$D$20*(CD262/$W$4)^2+'LED Curve'!$D$21*(CD262/$W$4)^1+'LED Curve'!$D$22)*$AC$4*$W$4))</f>
        <v>0</v>
      </c>
      <c r="GI262">
        <f>IF($W$5=0,0,IF(CE262&lt;=0,0,('LED Curve'!$D$19*(CE262/$W$5)^3+'LED Curve'!$D$20*(CE262/$W$5)^2+'LED Curve'!$D$21*(CE262/$W$5)^1+'LED Curve'!$D$22)*$AC$5*$W$5))</f>
        <v>0</v>
      </c>
      <c r="GJ262">
        <f>IF($W$6=0,0,IF(CF262&lt;=0,0,('LED Curve'!$D$19*(CF262/$W$6)^3+'LED Curve'!$D$20*(CF262/$W$6)^2+'LED Curve'!$D$21*(CF262/$W$6)^1+'LED Curve'!$D$22)*$AC$6*$W$6))</f>
        <v>0</v>
      </c>
      <c r="GK262">
        <f>IF($Z$2=0,0,IF(CG262&lt;=0,0,('LED Curve'!$D$19*(CG262/$Z$2)^3+'LED Curve'!$D$20*(CG262/$Z$2)^2+'LED Curve'!$D$21*(CG262/$Z$2)^1+'LED Curve'!$D$22)*$AE$2*$Z$2))</f>
        <v>0</v>
      </c>
      <c r="GL262">
        <f>IF($Z$3=0,0,IF(CH262&lt;=0,0,('LED Curve'!$D$19*(CH262/$Z$3)^3+'LED Curve'!$D$20*(CH262/$Z$3)^2+'LED Curve'!$D$21*(CH262/$Z$3)^1+'LED Curve'!$D$22)*$AE$3*$Z$3))</f>
        <v>0</v>
      </c>
      <c r="GM262">
        <f>IF($Z$4=0,0,IF(CI262&lt;=0,0,('LED Curve'!$D$19*(CI262/$Z$4)^3+'LED Curve'!$D$20*(CI262/$Z$4)^2+'LED Curve'!$D$21*(CI262/$Z$4)^1+'LED Curve'!$D$22)*$AE$4*$Z$4))</f>
        <v>0</v>
      </c>
      <c r="GN262">
        <f>IF($Z$5=0,0,IF(CJ262&lt;=0,0,('LED Curve'!$D$19*(CJ262/$Z$5)^3+'LED Curve'!$D$20*(CJ262/$Z$5)^2+'LED Curve'!$D$21*(CJ262/$Z$5)^1+'LED Curve'!$D$22)*$AE$5*$Z$5))</f>
        <v>0</v>
      </c>
      <c r="GO262">
        <f>IF($Z$6=0,0,IF(CK262&lt;=0,0,('LED Curve'!$D$19*(CK262/$Z$6)^3+'LED Curve'!$D$20*(CK262/$Z$6)^2+'LED Curve'!$D$21*(CK262/$Z$6)^1+'LED Curve'!$D$22)*$AE$6*$Z$6))</f>
        <v>0</v>
      </c>
      <c r="GQ262">
        <f t="shared" si="450"/>
        <v>0</v>
      </c>
      <c r="GR262">
        <f t="shared" si="378"/>
        <v>0</v>
      </c>
      <c r="GS262">
        <f t="shared" si="451"/>
        <v>0</v>
      </c>
      <c r="GT262">
        <f t="shared" si="379"/>
        <v>0</v>
      </c>
      <c r="GU262">
        <f t="shared" si="452"/>
        <v>0</v>
      </c>
      <c r="GV262">
        <f t="shared" si="380"/>
        <v>0</v>
      </c>
    </row>
    <row r="263" spans="1:204" ht="16.899999999999999">
      <c r="A263">
        <v>252</v>
      </c>
      <c r="B263">
        <f t="shared" si="341"/>
        <v>8.2031250000000003E-3</v>
      </c>
      <c r="C263" s="50">
        <f t="shared" si="342"/>
        <v>6.0943544148576549</v>
      </c>
      <c r="D263" s="50">
        <f t="shared" si="343"/>
        <v>6.9270604609529496</v>
      </c>
      <c r="E263" s="50">
        <f t="shared" si="344"/>
        <v>7.7597665070482442</v>
      </c>
      <c r="G263" s="52">
        <f t="shared" si="345"/>
        <v>9.6735784362819918E-2</v>
      </c>
      <c r="H263" s="52">
        <f t="shared" si="346"/>
        <v>0.10995334065004682</v>
      </c>
      <c r="I263" s="52">
        <f t="shared" si="347"/>
        <v>0.12317089693727371</v>
      </c>
      <c r="J263" s="52">
        <f>IF(C263&lt;Calculation!D$19,0,G263)</f>
        <v>0</v>
      </c>
      <c r="K263" s="52">
        <f>IF(D263&lt;Calculation!D$19,0,H263)</f>
        <v>0</v>
      </c>
      <c r="L263" s="52">
        <f>IF(E263&lt;Calculation!D$19,0,I263)</f>
        <v>0</v>
      </c>
      <c r="M263" s="52">
        <f>IF(IF(C263&lt;Calculation!D$19,0,C263*(R$3/(R$2+R$3)))&gt;0,$H$2*SIN(2*PI()*$E$2*B263)+$H$5,0)</f>
        <v>0</v>
      </c>
      <c r="N263" s="52">
        <f>IF(IF(D263&lt;Calculation!D$19,0,D263*(R$3/(R$2+R$3)))&gt;0,$J$2*SIN(2*PI()*$E$2*B263)+$J$5,0)</f>
        <v>0</v>
      </c>
      <c r="O263" s="52">
        <f>IF(IF(E263&lt;Calculation!D$19,0,E263*(R$3/(R$2+R$3)))&gt;0,$L$2*SIN(2*PI()*$E$2*B263)+$L$5,0)</f>
        <v>0</v>
      </c>
      <c r="Q263" s="55">
        <f>(M263/Design!C$43)*10^3</f>
        <v>0</v>
      </c>
      <c r="R263" s="55">
        <f>(N263/Design!C$43)*10^3</f>
        <v>0</v>
      </c>
      <c r="S263" s="55">
        <f>(O263/Design!C$43)*10^3</f>
        <v>0</v>
      </c>
      <c r="U263" s="55">
        <f>(($H$2*SIN(2*PI()*$E$2*B263)+$H$5)/Design!C$43)*10^3</f>
        <v>12.571142094910291</v>
      </c>
      <c r="V263" s="55">
        <f>(($J$2*SIN(2*PI()*$E$2*B263)+$J$5)/Design!C$43)*10^3</f>
        <v>-7.5300079539656277</v>
      </c>
      <c r="W263" s="55">
        <f>(($L$2*SIN(2*PI()*$E$2*B263)+$L$5)/Design!C$43)*10^3</f>
        <v>-26.903666264186359</v>
      </c>
      <c r="Y263" s="99">
        <f>IF(C263&lt;('LED Curve'!$D$14*(U263/$W$2)^3+'LED Curve'!$D$15*(U263/$W$2)^2+'LED Curve'!$D$16*(U263/$W$2)^1+'LED Curve'!$D$17)*$AC$2+((R$5-1)*Design!C$18),0,         ('LED Curve'!$D$14*(U263/$W$2)^3+'LED Curve'!$D$15*(U263/$W$2)^2+'LED Curve'!$D$16*(U263/$W$2)^1+'LED Curve'!$D$17)*$AC$2)</f>
        <v>0</v>
      </c>
      <c r="Z263" s="99">
        <f>IF(Y263=0,0,IF(C263&lt;Y263+('LED Curve'!$D$14*(U263/$W$3)^3+'LED Curve'!$D$15*(U263/$W$3)^2+'LED Curve'!$D$16*(U263/$W$3)^1+'LED Curve'!$D$17)*$AC$3+((R$5-2)*Design!C$18),0,         ('LED Curve'!$D$14*(U263/$W$3)^3+'LED Curve'!$D$15*(U263/$W$3)^2+'LED Curve'!$D$16*(U263/$W$3)^1+'LED Curve'!$D$17)*$AC$3))</f>
        <v>0</v>
      </c>
      <c r="AA263" s="99">
        <f>IF(Z263=0,0,IF(C263&lt;(SUM(Y263:Z263)+('LED Curve'!$D$14*(U263/$W$4)^3+'LED Curve'!$D$15*(U263/$W$4)^2+'LED Curve'!$D$16*(U263/$W$4)^1+'LED Curve'!$D$17)*$AC$4+((R$5-3)*Design!C$18)),0,         ('LED Curve'!$D$14*(U263/$W$4)^3+'LED Curve'!$D$15*(U263/$W$4)^2+'LED Curve'!$D$16*(U263/$W$4)^1+'LED Curve'!$D$17)*$AC$4))</f>
        <v>0</v>
      </c>
      <c r="AB263" s="99">
        <f>IF(AA263=0,0,IF(C263&lt;(SUM(Y263:AA263)+('LED Curve'!$D$14*(U263/$W$5)^3+'LED Curve'!$D$15*(U263/$W$5)^2+'LED Curve'!$D$16*(U263/$W$5)^1+'LED Curve'!$D$17)*$AC$5+((R$5-4)*Design!C$18)),0,         ('LED Curve'!$D$14*(U263/$W$5)^3+'LED Curve'!$D$15*(U263/$W$5)^2+'LED Curve'!$D$16*(U263/$W$5)^1+'LED Curve'!$D$17)*$AC$5))</f>
        <v>0</v>
      </c>
      <c r="AC263" s="99">
        <f>IF(AB263=0,0,IF(C263&lt;(SUM(Y263:AB263)+ ('LED Curve'!$D$14*(U263/$W$6)^3+'LED Curve'!$D$15*(U263/$W$6)^2+'LED Curve'!$D$16*(U263/$W$6)^1+'LED Curve'!$D$17)*$AC$6+((R$5-5)*Design!C$18)),0,         ('LED Curve'!$D$14*(U263/$W$6)^3+'LED Curve'!$D$15*(U263/$W$6)^2+'LED Curve'!$D$16*(U263/$W$6)^1+'LED Curve'!$D$17)*$AC$6))</f>
        <v>0</v>
      </c>
      <c r="AD263" s="99">
        <f>IF(AC263=0,0,IF(C263&lt;(SUM(Y263:AC263)+('LED Curve'!$D$14*(U263/$Z$2)^3+'LED Curve'!$D$15*(U263/$Z$2)^2+'LED Curve'!$D$16*(U263/$Z$2)^1+'LED Curve'!$D$17)*$AE$2+((R$5-6)*Design!C$18)),0,         ('LED Curve'!$D$14*(U263/$Z$2)^3+'LED Curve'!$D$15*(U263/$Z$2)^2+'LED Curve'!$D$16*(U263/$Z$2)^1+'LED Curve'!$D$17)*$AE$2))</f>
        <v>0</v>
      </c>
      <c r="AE263" s="99">
        <f>IF(AD263=0,0,IF(C263&lt;(SUM(Y263:AD263)+('LED Curve'!$D$14*(U263/$Z$3)^3+'LED Curve'!$D$15*(U263/$Z$3)^2+'LED Curve'!$D$16*(U263/$Z$3)^1+'LED Curve'!$D$17)*$AE$3+((R$5-7)*Design!C$18)),0,         ('LED Curve'!$D$14*(U263/$Z$3)^3+'LED Curve'!$D$15*(U263/$Z$3)^2+'LED Curve'!$D$16*(U263/$Z$3)^1+'LED Curve'!$D$17)*$AE$3))</f>
        <v>0</v>
      </c>
      <c r="AF263" s="99">
        <f>IF(AE263=0,0,IF(C263&lt;(SUM(Y263:AE263)+('LED Curve'!$D$14*(U263/$Z$4)^3+'LED Curve'!$D$15*(U263/$Z$4)^2+'LED Curve'!$D$16*(U263/$Z$4)^1+'LED Curve'!$D$17)*$AE$4+((R$5-8)*Design!C$18)),0,         ('LED Curve'!$D$14*(U263/$Z$4)^3+'LED Curve'!$D$15*(U263/$Z$4)^2+'LED Curve'!$D$16*(U263/$Z$4)^1+'LED Curve'!$D$17)*$AE$4))</f>
        <v>0</v>
      </c>
      <c r="AG263" s="99">
        <f>IF(AF263=0,0,IF(C263&lt;(SUM(Y263:AF263)+('LED Curve'!$D$14*(U263/$Z$5)^3+'LED Curve'!$D$15*(U263/$Z$5)^2+'LED Curve'!$D$16*(U263/$Z$5)^1+'LED Curve'!$D$17)*$AE$5+((R$5-9)*Design!C$18)),0,         ('LED Curve'!$D$14*(U263/$Z$5)^3+'LED Curve'!$D$15*(U263/$Z$5)^2+'LED Curve'!$D$16*(U263/$Z$5)^1+'LED Curve'!$D$17)*$AE$5))</f>
        <v>0</v>
      </c>
      <c r="AH263" s="99">
        <f>IF(AG263=0,0,IF(C263&lt;(SUM(Y263:AG263)+('LED Curve'!$D$14*(U263/$Z$6)^3+'LED Curve'!$D$15*(U263/$Z$6)^2+'LED Curve'!$D$16*(U263/$Z$6)^1+'LED Curve'!$D$17)*$AE$6+((R$5-10)*Design!C$18)),0,         ('LED Curve'!$D$14*(U263/$Z$6)^3+'LED Curve'!$D$15*(U263/$Z$6)^2+'LED Curve'!$D$16*(U263/$Z$6)^1+'LED Curve'!$D$17)*$AE$6))</f>
        <v>0</v>
      </c>
      <c r="AI263">
        <f t="shared" si="381"/>
        <v>0</v>
      </c>
      <c r="AJ263" s="57">
        <f>IF(D263&lt;('LED Curve'!$D$14*(V263/$W$2)^3+'LED Curve'!$D$15*(V263/$W$2)^2+'LED Curve'!$D$16*(V263/$W$2)^1+'LED Curve'!$D$17)*$AC$2+((R$5-1)*Design!C$18),0,         ('LED Curve'!$D$14*(V263/$W$2)^3+'LED Curve'!$D$15*(V263/$W$2)^2+'LED Curve'!$D$16*(V263/$W$2)^1+'LED Curve'!$D$17)*$AC$2)</f>
        <v>0</v>
      </c>
      <c r="AK263" s="57">
        <f>IF(AJ263=0,0,IF(D263&lt;AJ263+('LED Curve'!$D$14*(V263/$W$3)^3+'LED Curve'!$D$15*(V263/$W$3)^2+'LED Curve'!$D$16*(V263/$W$3)^1+'LED Curve'!$D$17)*$AC$3+((R$5-1)*Design!C$18),0,         ('LED Curve'!$D$14*(V263/$W$3)^3+'LED Curve'!$D$15*(V263/$W$3)^2+'LED Curve'!$D$16*(V263/$W$3)^1+'LED Curve'!$D$17)*$AC$3))</f>
        <v>0</v>
      </c>
      <c r="AL263" s="57">
        <f>IF(AK263=0,0,IF(D263&lt;(SUM(AJ263:AK263)+('LED Curve'!$D$14*(V263/$W$4)^3+'LED Curve'!$D$15*(V263/$W$4)^2+'LED Curve'!$D$16*(V263/$W$4)^1+'LED Curve'!$D$17)*$AC$4+((R$5-1)*Design!C$18)),0,         ('LED Curve'!$D$14*(V263/$W$4)^3+'LED Curve'!$D$15*(V263/$W$4)^2+'LED Curve'!$D$16*(V263/$W$4)^1+'LED Curve'!$D$17)*$AC$4))</f>
        <v>0</v>
      </c>
      <c r="AM263" s="57">
        <f>IF(AL263=0,0,IF(D263&lt;(SUM(AJ263:AL263)+('LED Curve'!$D$14*(V263/$W$5)^3+'LED Curve'!$D$15*(V263/$W$5)^2+'LED Curve'!$D$16*(V263/$W$5)^1+'LED Curve'!$D$17)*$AC$5+((R$5-1)*Design!C$18)),0,         ('LED Curve'!$D$14*(V263/$W$5)^3+'LED Curve'!$D$15*(V263/$W$5)^2+'LED Curve'!$D$16*(V263/$W$5)^1+'LED Curve'!$D$17)*$AC$5))</f>
        <v>0</v>
      </c>
      <c r="AN263" s="57">
        <f>IF(AM263=0,0,IF(D263&lt;(SUM(AJ263:AM263)+ ('LED Curve'!$D$14*(V263/$W$6)^3+'LED Curve'!$D$15*(V263/$W$6)^2+'LED Curve'!$D$16*(V263/$W$6)^1+'LED Curve'!$D$17)*$AC$6+((R$5-1)*Design!C$18)),0,         ('LED Curve'!$D$14*(V263/$W$6)^3+'LED Curve'!$D$15*(V263/$W$6)^2+'LED Curve'!$D$16*(V263/$W$6)^1+'LED Curve'!$D$17)*$AC$6))</f>
        <v>0</v>
      </c>
      <c r="AO263" s="57">
        <f>IF(AN263=0,0,IF(D263&lt;(SUM(AJ263:AN263)+('LED Curve'!$D$14*(V263/$Z$2)^3+'LED Curve'!$D$15*(V263/$Z$2)^2+'LED Curve'!$D$16*(V263/$Z$2)^1+'LED Curve'!$D$17)*$AE$2+((R$5-1)*Design!C$18)),0,         ('LED Curve'!$D$14*(V263/$Z$2)^3+'LED Curve'!$D$15*(V263/$Z$2)^2+'LED Curve'!$D$16*(V263/$Z$2)^1+'LED Curve'!$D$17)*$AE$2))</f>
        <v>0</v>
      </c>
      <c r="AP263" s="57">
        <f>IF(AO263=0,0,IF(D263&lt;(SUM(AJ263:AO263)+('LED Curve'!$D$14*(V263/$Z$3)^3+'LED Curve'!$D$15*(V263/$Z$3)^2+'LED Curve'!$D$16*(V263/$Z$3)^1+'LED Curve'!$D$17)*$AE$3+((R$5-1)*Design!C$18)),0,         ('LED Curve'!$D$14*(V263/$Z$3)^3+'LED Curve'!$D$15*(V263/$Z$3)^2+'LED Curve'!$D$16*(V263/$Z$3)^1+'LED Curve'!$D$17)*$AE$3))</f>
        <v>0</v>
      </c>
      <c r="AQ263" s="57">
        <f>IF(AP263=0,0,IF(D263&lt;(SUM(AJ263:AP263)+('LED Curve'!$D$14*(V263/$Z$4)^3+'LED Curve'!$D$15*(V263/$Z$4)^2+'LED Curve'!$D$16*(V263/$Z$4)^1+'LED Curve'!$D$17)*$AE$4+((R$5-1)*Design!C$18)),0,         ('LED Curve'!$D$14*(V263/$Z$4)^3+'LED Curve'!$D$15*(V263/$Z$4)^2+'LED Curve'!$D$16*(V263/$Z$4)^1+'LED Curve'!$D$17)*$AE$4))</f>
        <v>0</v>
      </c>
      <c r="AR263" s="57">
        <f>IF(AQ263=0,0,IF(D263&lt;(SUM(AJ263:AQ263)+('LED Curve'!$D$14*(V263/$Z$5)^3+'LED Curve'!$D$15*(V263/$Z$5)^2+'LED Curve'!$D$16*(V263/$Z$5)^1+'LED Curve'!$D$17)*$AE$5+((R$5-1)*Design!C$18)),0,         ('LED Curve'!$D$14*(V263/$Z$5)^3+'LED Curve'!$D$15*(V263/$Z$5)^2+'LED Curve'!$D$16*(V263/$Z$5)^1+'LED Curve'!$D$17)*$AE$5))</f>
        <v>0</v>
      </c>
      <c r="AS263" s="57">
        <f>IF(AR263=0,0,IF(D263&lt;(SUM(AJ263:AR263)+('LED Curve'!$D$14*(V263/$Z$6)^3+'LED Curve'!$D$15*(V263/$Z$6)^2+'LED Curve'!$D$16*(V263/$Z$6)^1+'LED Curve'!$D$17)*$AE$6+((R$5-1)*Design!C$18)),0,         ('LED Curve'!$D$14*(V263/$Z$6)^3+'LED Curve'!$D$15*(V263/$Z$6)^2+'LED Curve'!$D$16*(V263/$Z$6)^1+'LED Curve'!$D$17)*$AE$6))</f>
        <v>0</v>
      </c>
      <c r="AU263" s="59">
        <f>IF(E263&lt;('LED Curve'!$D$14*(W263/$W$2)^3+'LED Curve'!$D$15*(W263/$W$2)^2+'LED Curve'!$D$16*(W263/$W$2)^1+'LED Curve'!$D$17)*$AC$2+((R$5-1)*Design!C$18),0,         ('LED Curve'!$D$14*(W263/$W$2)^3+'LED Curve'!$D$15*(W263/$W$2)^2+'LED Curve'!$D$16*(W263/$W$2)^1+'LED Curve'!$D$17)*$AC$2)</f>
        <v>0</v>
      </c>
      <c r="AV263" s="59">
        <f>IF(AU263=0,0,IF(E263&lt;AU263+('LED Curve'!$D$14*(W263/$W$3)^3+'LED Curve'!$D$15*(W263/$W$3)^2+'LED Curve'!$D$16*(W263/$W$3)^1+'LED Curve'!$D$17)*$AC$3+((R$5-2)*Design!C$18),0,         ('LED Curve'!$D$14*(W263/$W$3)^3+'LED Curve'!$D$15*(W263/$W$3)^2+'LED Curve'!$D$16*(W263/$W$3)^1+'LED Curve'!$D$17)*$AC$3))</f>
        <v>0</v>
      </c>
      <c r="AW263" s="59">
        <f>IF(AV263=0,0,IF(E263&lt;(SUM(AU263:AV263)+('LED Curve'!$D$14*(W263/$W$4)^3+'LED Curve'!$D$15*(W263/$W$4)^2+'LED Curve'!$D$16*(W263/$W$4)^1+'LED Curve'!$D$17)*$AC$4+((R$5-3)*Design!C$18)),0,         ('LED Curve'!$D$14*(W263/$W$4)^3+'LED Curve'!$D$15*(W263/$W$4)^2+'LED Curve'!$D$16*(W263/$W$4)^1+'LED Curve'!$D$17)*$AC$4))</f>
        <v>0</v>
      </c>
      <c r="AX263" s="59">
        <f>IF(AW263=0,0,IF(E263&lt;(SUM(AU263:AW263)+('LED Curve'!$D$14*(W263/$W$5)^3+'LED Curve'!$D$15*(W263/$W$5)^2+'LED Curve'!$D$16*(W263/$W$5)^1+'LED Curve'!$D$17)*$AC$5+((R$5-4)*Design!C$18)),0,         ('LED Curve'!$D$14*(W263/$W$5)^3+'LED Curve'!$D$15*(W263/$W$5)^2+'LED Curve'!$D$16*(W263/$W$5)^1+'LED Curve'!$D$17)*$AC$5))</f>
        <v>0</v>
      </c>
      <c r="AY263" s="59">
        <f>IF(AX263=0,0,IF(E263&lt;(SUM(AU263:AX263)+ ('LED Curve'!$D$14*(W263/$W$6)^3+'LED Curve'!$D$15*(W263/$W$6)^2+'LED Curve'!$D$16*(W263/$W$6)^1+'LED Curve'!$D$17)*$AC$6+((R$5-5)*Design!C$18)),0,         ('LED Curve'!$D$14*(W263/$W$6)^3+'LED Curve'!$D$15*(W263/$W$6)^2+'LED Curve'!$D$16*(W263/$W$6)^1+'LED Curve'!$D$17)*$AC$6))</f>
        <v>0</v>
      </c>
      <c r="AZ263" s="59">
        <f>IF(AY263=0,0,IF(E263&lt;(SUM(AU263:AY263)+('LED Curve'!$D$14*(W263/$Z$2)^3+'LED Curve'!$D$15*(W263/$Z$2)^2+'LED Curve'!$D$16*(W263/$Z$2)^1+'LED Curve'!$D$17)*$AE$2+((R$5-6)*Design!C$18)),0,         ('LED Curve'!$D$14*(W263/$Z$2)^3+'LED Curve'!$D$15*(W263/$Z$2)^2+'LED Curve'!$D$16*(W263/$Z$2)^1+'LED Curve'!$D$17)*$AE$2))</f>
        <v>0</v>
      </c>
      <c r="BA263" s="59">
        <f>IF(AZ263=0,0,IF(E263&lt;(SUM(AU263:AZ263)+('LED Curve'!$D$14*(W263/$Z$3)^3+'LED Curve'!$D$15*(W263/$Z$3)^2+'LED Curve'!$D$16*(W263/$Z$3)^1+'LED Curve'!$D$17)*$AE$3+((R$5-7)*Design!C$18)),0,         ('LED Curve'!$D$14*(W263/$Z$3)^3+'LED Curve'!$D$15*(W263/$Z$3)^2+'LED Curve'!$D$16*(W263/$Z$3)^1+'LED Curve'!$D$17)*$AE$3))</f>
        <v>0</v>
      </c>
      <c r="BB263" s="59">
        <f>IF(BA263=0,0,IF(E263&lt;(SUM(AU263:BA263)+('LED Curve'!$D$14*(W263/$Z$4)^3+'LED Curve'!$D$15*(W263/$Z$4)^2+'LED Curve'!$D$16*(W263/$Z$4)^1+'LED Curve'!$D$17)*$AE$4+((R$5-8)*Design!C$18)),0,         ('LED Curve'!$D$14*(W263/$Z$4)^3+'LED Curve'!$D$15*(W263/$Z$4)^2+'LED Curve'!$D$16*(W263/$Z$4)^1+'LED Curve'!$D$17)*$AE$4))</f>
        <v>0</v>
      </c>
      <c r="BC263" s="59">
        <f>IF(BB263=0,0,IF(E263&lt;(SUM(AU263:BB263)+('LED Curve'!$D$14*(W263/$Z$5)^3+'LED Curve'!$D$15*(W263/$Z$5)^2+'LED Curve'!$D$16*(W263/$Z$5)^1+'LED Curve'!$D$17)*$AE$5+((R$5-9)*Design!C$18)),0,         ('LED Curve'!$D$14*(W263/$Z$5)^3+'LED Curve'!$D$15*(W263/$Z$5)^2+'LED Curve'!$D$16*(W263/$Z$5)^1+'LED Curve'!$D$17)*$AE$5))</f>
        <v>0</v>
      </c>
      <c r="BD263" s="59">
        <f>IF(BC263=0,0,IF(E263&lt;(SUM(AU263:BC263)+('LED Curve'!$D$14*(W263/$Z$6)^3+'LED Curve'!$D$15*(W263/$Z$6)^2+'LED Curve'!$D$16*(W263/$Z$6)^1+'LED Curve'!$D$17)*$AE$6+((R$5-10)*Design!C$18)),0,         ('LED Curve'!$D$14*(W263/$Z$6)^3+'LED Curve'!$D$15*(W263/$Z$6)^2+'LED Curve'!$D$16*(W263/$Z$6)^1+'LED Curve'!$D$17)*$AE$6))</f>
        <v>0</v>
      </c>
      <c r="BE263">
        <f t="shared" si="382"/>
        <v>0</v>
      </c>
      <c r="BF263" s="64">
        <f t="shared" si="348"/>
        <v>0</v>
      </c>
      <c r="BG263" s="64">
        <f t="shared" si="349"/>
        <v>0</v>
      </c>
      <c r="BH263" s="64">
        <f t="shared" si="350"/>
        <v>0</v>
      </c>
      <c r="BI263" s="64">
        <f t="shared" si="351"/>
        <v>0</v>
      </c>
      <c r="BJ263" s="64">
        <f t="shared" si="352"/>
        <v>0</v>
      </c>
      <c r="BK263" s="64">
        <f t="shared" si="353"/>
        <v>0</v>
      </c>
      <c r="BL263" s="64">
        <f t="shared" si="354"/>
        <v>0</v>
      </c>
      <c r="BM263" s="64">
        <f t="shared" si="355"/>
        <v>0</v>
      </c>
      <c r="BN263" s="64">
        <f t="shared" si="356"/>
        <v>0</v>
      </c>
      <c r="BO263" s="64">
        <f t="shared" si="357"/>
        <v>0</v>
      </c>
      <c r="BQ263" s="67">
        <f t="shared" si="358"/>
        <v>0</v>
      </c>
      <c r="BR263" s="67">
        <f t="shared" si="359"/>
        <v>0</v>
      </c>
      <c r="BS263" s="67">
        <f t="shared" si="360"/>
        <v>0</v>
      </c>
      <c r="BT263" s="67">
        <f t="shared" si="361"/>
        <v>0</v>
      </c>
      <c r="BU263" s="67">
        <f t="shared" si="362"/>
        <v>0</v>
      </c>
      <c r="BV263" s="67">
        <f t="shared" si="363"/>
        <v>0</v>
      </c>
      <c r="BW263" s="67">
        <f t="shared" si="364"/>
        <v>0</v>
      </c>
      <c r="BX263" s="67">
        <f t="shared" si="365"/>
        <v>0</v>
      </c>
      <c r="BY263" s="67">
        <f t="shared" si="366"/>
        <v>0</v>
      </c>
      <c r="BZ263" s="67">
        <f t="shared" si="367"/>
        <v>0</v>
      </c>
      <c r="CB263" s="70">
        <f t="shared" si="368"/>
        <v>0</v>
      </c>
      <c r="CC263" s="70">
        <f t="shared" si="369"/>
        <v>0</v>
      </c>
      <c r="CD263" s="70">
        <f t="shared" si="370"/>
        <v>0</v>
      </c>
      <c r="CE263" s="70">
        <f t="shared" si="371"/>
        <v>0</v>
      </c>
      <c r="CF263" s="70">
        <f t="shared" si="372"/>
        <v>0</v>
      </c>
      <c r="CG263" s="70">
        <f t="shared" si="373"/>
        <v>0</v>
      </c>
      <c r="CH263" s="70">
        <f t="shared" si="374"/>
        <v>0</v>
      </c>
      <c r="CI263" s="70">
        <f t="shared" si="375"/>
        <v>0</v>
      </c>
      <c r="CJ263" s="70">
        <f t="shared" si="376"/>
        <v>0</v>
      </c>
      <c r="CK263" s="70">
        <f t="shared" si="377"/>
        <v>0</v>
      </c>
      <c r="CL263">
        <f t="shared" si="383"/>
        <v>0</v>
      </c>
      <c r="CM263" s="64">
        <f t="shared" si="384"/>
        <v>0</v>
      </c>
      <c r="CN263" s="64">
        <f t="shared" si="385"/>
        <v>0</v>
      </c>
      <c r="CO263" s="64">
        <f t="shared" si="386"/>
        <v>0</v>
      </c>
      <c r="CP263" s="64">
        <f t="shared" si="387"/>
        <v>0</v>
      </c>
      <c r="CQ263" s="64">
        <f t="shared" si="388"/>
        <v>0</v>
      </c>
      <c r="CR263" s="64">
        <f t="shared" si="389"/>
        <v>0</v>
      </c>
      <c r="CS263" s="64">
        <f t="shared" si="390"/>
        <v>0</v>
      </c>
      <c r="CT263" s="64">
        <f t="shared" si="391"/>
        <v>0</v>
      </c>
      <c r="CU263" s="64">
        <f t="shared" si="392"/>
        <v>0</v>
      </c>
      <c r="CV263" s="64">
        <f t="shared" si="393"/>
        <v>0</v>
      </c>
      <c r="CX263" s="103">
        <f t="shared" si="394"/>
        <v>0</v>
      </c>
      <c r="CY263" s="103">
        <f t="shared" si="395"/>
        <v>0</v>
      </c>
      <c r="CZ263" s="103">
        <f t="shared" si="396"/>
        <v>0</v>
      </c>
      <c r="DA263" s="103">
        <f t="shared" si="397"/>
        <v>0</v>
      </c>
      <c r="DB263" s="103">
        <f t="shared" si="398"/>
        <v>0</v>
      </c>
      <c r="DC263" s="103">
        <f t="shared" si="399"/>
        <v>0</v>
      </c>
      <c r="DD263" s="103">
        <f t="shared" si="400"/>
        <v>0</v>
      </c>
      <c r="DE263" s="103">
        <f t="shared" si="401"/>
        <v>0</v>
      </c>
      <c r="DF263" s="103">
        <f t="shared" si="402"/>
        <v>0</v>
      </c>
      <c r="DG263" s="103">
        <f t="shared" si="403"/>
        <v>0</v>
      </c>
      <c r="DI263" s="70">
        <f t="shared" si="404"/>
        <v>0</v>
      </c>
      <c r="DJ263" s="70">
        <f t="shared" si="405"/>
        <v>0</v>
      </c>
      <c r="DK263" s="70">
        <f t="shared" si="406"/>
        <v>0</v>
      </c>
      <c r="DL263" s="70">
        <f t="shared" si="407"/>
        <v>0</v>
      </c>
      <c r="DM263" s="70">
        <f t="shared" si="408"/>
        <v>0</v>
      </c>
      <c r="DN263" s="70">
        <f t="shared" si="409"/>
        <v>0</v>
      </c>
      <c r="DO263" s="70">
        <f t="shared" si="410"/>
        <v>0</v>
      </c>
      <c r="DP263" s="70">
        <f t="shared" si="411"/>
        <v>0</v>
      </c>
      <c r="DQ263" s="70">
        <f t="shared" si="412"/>
        <v>0</v>
      </c>
      <c r="DR263" s="70">
        <f t="shared" si="413"/>
        <v>0</v>
      </c>
      <c r="DT263">
        <f t="shared" si="414"/>
        <v>0</v>
      </c>
      <c r="DU263">
        <f t="shared" si="415"/>
        <v>0</v>
      </c>
      <c r="DV263">
        <f t="shared" si="416"/>
        <v>0</v>
      </c>
      <c r="DX263">
        <f t="shared" si="417"/>
        <v>1.962437178048372</v>
      </c>
      <c r="DY263">
        <f t="shared" si="418"/>
        <v>1.9630361895354591</v>
      </c>
      <c r="DZ263">
        <f t="shared" si="419"/>
        <v>1.9637922922570139</v>
      </c>
      <c r="EB263">
        <f t="shared" si="420"/>
        <v>0</v>
      </c>
      <c r="EC263">
        <f t="shared" si="421"/>
        <v>0</v>
      </c>
      <c r="ED263">
        <f t="shared" si="422"/>
        <v>0</v>
      </c>
      <c r="EE263">
        <f t="shared" si="423"/>
        <v>0</v>
      </c>
      <c r="EF263">
        <f t="shared" si="424"/>
        <v>0</v>
      </c>
      <c r="EG263">
        <f t="shared" si="425"/>
        <v>0</v>
      </c>
      <c r="EH263">
        <f t="shared" si="426"/>
        <v>0</v>
      </c>
      <c r="EI263">
        <f t="shared" si="427"/>
        <v>0</v>
      </c>
      <c r="EJ263">
        <f t="shared" si="428"/>
        <v>0</v>
      </c>
      <c r="EK263">
        <f t="shared" si="429"/>
        <v>0</v>
      </c>
      <c r="EM263">
        <f t="shared" si="430"/>
        <v>0</v>
      </c>
      <c r="EN263">
        <f t="shared" si="431"/>
        <v>0</v>
      </c>
      <c r="EO263">
        <f t="shared" si="432"/>
        <v>0</v>
      </c>
      <c r="EP263">
        <f t="shared" si="433"/>
        <v>0</v>
      </c>
      <c r="EQ263">
        <f t="shared" si="434"/>
        <v>0</v>
      </c>
      <c r="ER263">
        <f t="shared" si="435"/>
        <v>0</v>
      </c>
      <c r="ES263">
        <f t="shared" si="436"/>
        <v>0</v>
      </c>
      <c r="ET263">
        <f t="shared" si="437"/>
        <v>0</v>
      </c>
      <c r="EU263">
        <f t="shared" si="438"/>
        <v>0</v>
      </c>
      <c r="EV263">
        <f t="shared" si="439"/>
        <v>0</v>
      </c>
      <c r="EX263">
        <f t="shared" si="440"/>
        <v>0</v>
      </c>
      <c r="EY263">
        <f t="shared" si="441"/>
        <v>0</v>
      </c>
      <c r="EZ263">
        <f t="shared" si="442"/>
        <v>0</v>
      </c>
      <c r="FA263">
        <f t="shared" si="443"/>
        <v>0</v>
      </c>
      <c r="FB263">
        <f t="shared" si="444"/>
        <v>0</v>
      </c>
      <c r="FC263">
        <f t="shared" si="445"/>
        <v>0</v>
      </c>
      <c r="FD263">
        <f t="shared" si="446"/>
        <v>0</v>
      </c>
      <c r="FE263">
        <f t="shared" si="447"/>
        <v>0</v>
      </c>
      <c r="FF263">
        <f t="shared" si="448"/>
        <v>0</v>
      </c>
      <c r="FG263">
        <f t="shared" si="449"/>
        <v>0</v>
      </c>
      <c r="FJ263">
        <f>IF($W$2=0,0,IF(BF263&lt;=0,0,('LED Curve'!$D$19*(BF263/$W$2)^3+'LED Curve'!$D$20*(BF263/$W$2)^2+'LED Curve'!$D$21*(BF263/$W$2)^1+'LED Curve'!$D$22)*$AC$2*$W$2))</f>
        <v>0</v>
      </c>
      <c r="FK263">
        <f>IF($W$3=0,0,IF(BG263&lt;=0,0,('LED Curve'!$D$19*(BG263/$W$3)^3+'LED Curve'!$D$20*(BG263/$W$3)^2+'LED Curve'!$D$21*(BG263/$W$3)^1+'LED Curve'!$D$22)*$AC$3*$W$3))</f>
        <v>0</v>
      </c>
      <c r="FL263">
        <f>IF($W$4=0,0,IF(BH263&lt;=0,0,('LED Curve'!$D$19*(BH263/$W$4)^3+'LED Curve'!$D$20*(BH263/$W$4)^2+'LED Curve'!$D$21*(BH263/$W$4)^1+'LED Curve'!$D$22)*$AC$4*$W$4))</f>
        <v>0</v>
      </c>
      <c r="FM263">
        <f>IF($W$5=0,0,IF(BI263&lt;=0,0,('LED Curve'!$D$19*(BI263/$W$5)^3+'LED Curve'!$D$20*(BI263/$W$5)^2+'LED Curve'!$D$21*(BI263/$W$5)^1+'LED Curve'!$D$22)*$AC$5*$W$5))</f>
        <v>0</v>
      </c>
      <c r="FN263">
        <f>IF($W$6=0,0,IF(BJ263&lt;=0,0,('LED Curve'!$D$19*(BJ263/$W$6)^3+'LED Curve'!$D$20*(BJ263/$W$6)^2+'LED Curve'!$D$21*(BJ263/$W$6)^1+'LED Curve'!$D$22)*$AC$6*$W$6))</f>
        <v>0</v>
      </c>
      <c r="FO263">
        <f>IF($Z$2=0,0,IF(BK263&lt;=0,0,('LED Curve'!$D$19*(BK263/$Z$2)^3+'LED Curve'!$D$20*(BK263/$Z$2)^2+'LED Curve'!$D$21*(BK263/$Z$2)^1+'LED Curve'!$D$22)*$AE$2*$Z$2))</f>
        <v>0</v>
      </c>
      <c r="FP263">
        <f>IF($Z$3=0,0,IF(BL263&lt;=0,0,('LED Curve'!$D$19*(BL263/$Z$3)^3+'LED Curve'!$D$20*(BL263/$Z$3)^2+'LED Curve'!$D$21*(BL263/$Z$3)^1+'LED Curve'!$D$22)*$AE$3*$Z$3))</f>
        <v>0</v>
      </c>
      <c r="FQ263">
        <f>IF($Z$4=0,0,IF(BM263&lt;=0,0,('LED Curve'!$D$19*(BM263/$Z$4)^3+'LED Curve'!$D$20*(BM263/$Z$4)^2+'LED Curve'!$D$21*(BM263/$Z$4)^1+'LED Curve'!$D$22)*$AE$4*$Z$4))</f>
        <v>0</v>
      </c>
      <c r="FR263">
        <f>IF($Z$5=0,0,IF(BN263&lt;=0,0,('LED Curve'!$D$19*(BN263/$Z$5)^3+'LED Curve'!$D$20*(BN263/$Z$5)^2+'LED Curve'!$D$21*(BN263/$Z$5)^1+'LED Curve'!$D$22)*$AE$5*$Z$5))</f>
        <v>0</v>
      </c>
      <c r="FS263">
        <f>IF($Z$6=0,0,IF(BO263&lt;=0,0,('LED Curve'!$D$19*(BO263/$Z$6)^3+'LED Curve'!$D$20*(BO263/$Z$6)^2+'LED Curve'!$D$21*(BO263/$Z$6)^1+'LED Curve'!$D$22)*$AE$6*$Z$6))</f>
        <v>0</v>
      </c>
      <c r="FU263">
        <f>IF($W$2=0,0,IF(BQ263&lt;=0,0,('LED Curve'!$D$19*(BQ263/$W$2)^3+'LED Curve'!$D$20*(BQ263/$W$2)^2+'LED Curve'!$D$21*(BQ263/$W$2)^1+'LED Curve'!$D$22)*$AC$2*$W$2))</f>
        <v>0</v>
      </c>
      <c r="FV263">
        <f>IF($W$3=0,0,IF(BR263&lt;=0,0,('LED Curve'!$D$19*(BR263/$W$3)^3+'LED Curve'!$D$20*(BR263/$W$3)^2+'LED Curve'!$D$21*(BR263/$W$3)^1+'LED Curve'!$D$22)*$AC$3*$W$3))</f>
        <v>0</v>
      </c>
      <c r="FW263">
        <f>IF($W$4=0,0,IF(BS263&lt;=0,0,('LED Curve'!$D$19*(BS263/$W$4)^3+'LED Curve'!$D$20*(BS263/$W$4)^2+'LED Curve'!$D$21*(BS263/$W$4)^1+'LED Curve'!$D$22)*$AC$4*$W$4))</f>
        <v>0</v>
      </c>
      <c r="FX263">
        <f>IF($W$5=0,0,IF(BT263&lt;=0,0,('LED Curve'!$D$19*(BT263/$W$5)^3+'LED Curve'!$D$20*(BT263/$W$5)^2+'LED Curve'!$D$21*(BT263/$W$5)^1+'LED Curve'!$D$22)*$AC$5*$W$5))</f>
        <v>0</v>
      </c>
      <c r="FY263">
        <f>IF($W$6=0,0,IF(BU263&lt;=0,0,('LED Curve'!$D$19*(BU263/$W$6)^3+'LED Curve'!$D$20*(BU263/$W$6)^2+'LED Curve'!$D$21*(BU263/$W$6)^1+'LED Curve'!$D$22)*$AC$6*$W$6))</f>
        <v>0</v>
      </c>
      <c r="FZ263">
        <f>IF($Z$2=0,0,IF(BV263&lt;=0,0,('LED Curve'!$D$19*(BV263/$Z$2)^3+'LED Curve'!$D$20*(BV263/$Z$2)^2+'LED Curve'!$D$21*(BV263/$Z$2)^1+'LED Curve'!$D$22)*$AE$2*$Z$2))</f>
        <v>0</v>
      </c>
      <c r="GA263">
        <f>IF($Z$3=0,0,IF(BW263&lt;=0,0,('LED Curve'!$D$19*(BW263/$Z$3)^3+'LED Curve'!$D$20*(BW263/$Z$3)^2+'LED Curve'!$D$21*(BW263/$Z$3)^1+'LED Curve'!$D$22)*$AE$3*$Z$3))</f>
        <v>0</v>
      </c>
      <c r="GB263">
        <f>IF($Z$4=0,0,IF(BX263&lt;=0,0,('LED Curve'!$D$19*(BX263/$Z$4)^3+'LED Curve'!$D$20*(BX263/$Z$4)^2+'LED Curve'!$D$21*(BX263/$Z$4)^1+'LED Curve'!$D$22)*$AE$4*$Z$4))</f>
        <v>0</v>
      </c>
      <c r="GC263">
        <f>IF($Z$5=0,0,IF(BY263&lt;=0,0,('LED Curve'!$D$19*(BY263/$Z$5)^3+'LED Curve'!$D$20*(BY263/$Z$5)^2+'LED Curve'!$D$21*(BY263/$Z$5)^1+'LED Curve'!$D$22)*$AE$5*$Z$5))</f>
        <v>0</v>
      </c>
      <c r="GD263">
        <f>IF($Z$6=0,0,IF(BZ263&lt;=0,0,('LED Curve'!$D$19*(BZ263/$Z$6)^3+'LED Curve'!$D$20*(BZ263/$Z$6)^2+'LED Curve'!$D$21*(BZ263/$Z$6)^1+'LED Curve'!$D$22)*$AE$6*$Z$6))</f>
        <v>0</v>
      </c>
      <c r="GF263">
        <f>IF($W$2=0,0,IF(CB263&lt;=0,0,('LED Curve'!$D$19*(CB263/$W$2)^3+'LED Curve'!$D$20*(CB263/$W$2)^2+'LED Curve'!$D$21*(CB263/$W$2)^1+'LED Curve'!$D$22)*$AC$2*$W$2))</f>
        <v>0</v>
      </c>
      <c r="GG263">
        <f>IF($W$3=0,0,IF(CC263&lt;=0,0,('LED Curve'!$D$19*(CC263/$W$3)^3+'LED Curve'!$D$20*(CC263/$W$3)^2+'LED Curve'!$D$21*(CC263/$W$3)^1+'LED Curve'!$D$22)*$AC$3*$W$3))</f>
        <v>0</v>
      </c>
      <c r="GH263">
        <f>IF($W$4=0,0,IF(CD263&lt;=0,0,('LED Curve'!$D$19*(CD263/$W$4)^3+'LED Curve'!$D$20*(CD263/$W$4)^2+'LED Curve'!$D$21*(CD263/$W$4)^1+'LED Curve'!$D$22)*$AC$4*$W$4))</f>
        <v>0</v>
      </c>
      <c r="GI263">
        <f>IF($W$5=0,0,IF(CE263&lt;=0,0,('LED Curve'!$D$19*(CE263/$W$5)^3+'LED Curve'!$D$20*(CE263/$W$5)^2+'LED Curve'!$D$21*(CE263/$W$5)^1+'LED Curve'!$D$22)*$AC$5*$W$5))</f>
        <v>0</v>
      </c>
      <c r="GJ263">
        <f>IF($W$6=0,0,IF(CF263&lt;=0,0,('LED Curve'!$D$19*(CF263/$W$6)^3+'LED Curve'!$D$20*(CF263/$W$6)^2+'LED Curve'!$D$21*(CF263/$W$6)^1+'LED Curve'!$D$22)*$AC$6*$W$6))</f>
        <v>0</v>
      </c>
      <c r="GK263">
        <f>IF($Z$2=0,0,IF(CG263&lt;=0,0,('LED Curve'!$D$19*(CG263/$Z$2)^3+'LED Curve'!$D$20*(CG263/$Z$2)^2+'LED Curve'!$D$21*(CG263/$Z$2)^1+'LED Curve'!$D$22)*$AE$2*$Z$2))</f>
        <v>0</v>
      </c>
      <c r="GL263">
        <f>IF($Z$3=0,0,IF(CH263&lt;=0,0,('LED Curve'!$D$19*(CH263/$Z$3)^3+'LED Curve'!$D$20*(CH263/$Z$3)^2+'LED Curve'!$D$21*(CH263/$Z$3)^1+'LED Curve'!$D$22)*$AE$3*$Z$3))</f>
        <v>0</v>
      </c>
      <c r="GM263">
        <f>IF($Z$4=0,0,IF(CI263&lt;=0,0,('LED Curve'!$D$19*(CI263/$Z$4)^3+'LED Curve'!$D$20*(CI263/$Z$4)^2+'LED Curve'!$D$21*(CI263/$Z$4)^1+'LED Curve'!$D$22)*$AE$4*$Z$4))</f>
        <v>0</v>
      </c>
      <c r="GN263">
        <f>IF($Z$5=0,0,IF(CJ263&lt;=0,0,('LED Curve'!$D$19*(CJ263/$Z$5)^3+'LED Curve'!$D$20*(CJ263/$Z$5)^2+'LED Curve'!$D$21*(CJ263/$Z$5)^1+'LED Curve'!$D$22)*$AE$5*$Z$5))</f>
        <v>0</v>
      </c>
      <c r="GO263">
        <f>IF($Z$6=0,0,IF(CK263&lt;=0,0,('LED Curve'!$D$19*(CK263/$Z$6)^3+'LED Curve'!$D$20*(CK263/$Z$6)^2+'LED Curve'!$D$21*(CK263/$Z$6)^1+'LED Curve'!$D$22)*$AE$6*$Z$6))</f>
        <v>0</v>
      </c>
      <c r="GQ263">
        <f t="shared" si="450"/>
        <v>0</v>
      </c>
      <c r="GR263">
        <f t="shared" si="378"/>
        <v>0</v>
      </c>
      <c r="GS263">
        <f t="shared" si="451"/>
        <v>0</v>
      </c>
      <c r="GT263">
        <f t="shared" si="379"/>
        <v>0</v>
      </c>
      <c r="GU263">
        <f t="shared" si="452"/>
        <v>0</v>
      </c>
      <c r="GV263">
        <f t="shared" si="380"/>
        <v>0</v>
      </c>
    </row>
    <row r="264" spans="1:204" ht="16.899999999999999">
      <c r="A264">
        <v>253</v>
      </c>
      <c r="B264">
        <f t="shared" si="341"/>
        <v>8.2356770833333336E-3</v>
      </c>
      <c r="C264" s="50">
        <f t="shared" si="342"/>
        <v>4.2217535787117235</v>
      </c>
      <c r="D264" s="50">
        <f t="shared" si="343"/>
        <v>4.8463928652352486</v>
      </c>
      <c r="E264" s="50">
        <f t="shared" si="344"/>
        <v>5.4710321517587737</v>
      </c>
      <c r="G264" s="52">
        <f t="shared" si="345"/>
        <v>6.7011961566852754E-2</v>
      </c>
      <c r="H264" s="52">
        <f t="shared" si="346"/>
        <v>7.6926870876749973E-2</v>
      </c>
      <c r="I264" s="52">
        <f t="shared" si="347"/>
        <v>8.6841780186647191E-2</v>
      </c>
      <c r="J264" s="52">
        <f>IF(C264&lt;Calculation!D$19,0,G264)</f>
        <v>0</v>
      </c>
      <c r="K264" s="52">
        <f>IF(D264&lt;Calculation!D$19,0,H264)</f>
        <v>0</v>
      </c>
      <c r="L264" s="52">
        <f>IF(E264&lt;Calculation!D$19,0,I264)</f>
        <v>0</v>
      </c>
      <c r="M264" s="52">
        <f>IF(IF(C264&lt;Calculation!D$19,0,C264*(R$3/(R$2+R$3)))&gt;0,$H$2*SIN(2*PI()*$E$2*B264)+$H$5,0)</f>
        <v>0</v>
      </c>
      <c r="N264" s="52">
        <f>IF(IF(D264&lt;Calculation!D$19,0,D264*(R$3/(R$2+R$3)))&gt;0,$J$2*SIN(2*PI()*$E$2*B264)+$J$5,0)</f>
        <v>0</v>
      </c>
      <c r="O264" s="52">
        <f>IF(IF(E264&lt;Calculation!D$19,0,E264*(R$3/(R$2+R$3)))&gt;0,$L$2*SIN(2*PI()*$E$2*B264)+$L$5,0)</f>
        <v>0</v>
      </c>
      <c r="Q264" s="55">
        <f>(M264/Design!C$43)*10^3</f>
        <v>0</v>
      </c>
      <c r="R264" s="55">
        <f>(N264/Design!C$43)*10^3</f>
        <v>0</v>
      </c>
      <c r="S264" s="55">
        <f>(O264/Design!C$43)*10^3</f>
        <v>0</v>
      </c>
      <c r="U264" s="55">
        <f>(($H$2*SIN(2*PI()*$E$2*B264)+$H$5)/Design!C$43)*10^3</f>
        <v>9.2684951175806063</v>
      </c>
      <c r="V264" s="55">
        <f>(($J$2*SIN(2*PI()*$E$2*B264)+$J$5)/Design!C$43)*10^3</f>
        <v>-11.199615706554168</v>
      </c>
      <c r="W264" s="55">
        <f>(($L$2*SIN(2*PI()*$E$2*B264)+$L$5)/Design!C$43)*10^3</f>
        <v>-30.94023479203376</v>
      </c>
      <c r="Y264" s="99">
        <f>IF(C264&lt;('LED Curve'!$D$14*(U264/$W$2)^3+'LED Curve'!$D$15*(U264/$W$2)^2+'LED Curve'!$D$16*(U264/$W$2)^1+'LED Curve'!$D$17)*$AC$2+((R$5-1)*Design!C$18),0,         ('LED Curve'!$D$14*(U264/$W$2)^3+'LED Curve'!$D$15*(U264/$W$2)^2+'LED Curve'!$D$16*(U264/$W$2)^1+'LED Curve'!$D$17)*$AC$2)</f>
        <v>0</v>
      </c>
      <c r="Z264" s="99">
        <f>IF(Y264=0,0,IF(C264&lt;Y264+('LED Curve'!$D$14*(U264/$W$3)^3+'LED Curve'!$D$15*(U264/$W$3)^2+'LED Curve'!$D$16*(U264/$W$3)^1+'LED Curve'!$D$17)*$AC$3+((R$5-2)*Design!C$18),0,         ('LED Curve'!$D$14*(U264/$W$3)^3+'LED Curve'!$D$15*(U264/$W$3)^2+'LED Curve'!$D$16*(U264/$W$3)^1+'LED Curve'!$D$17)*$AC$3))</f>
        <v>0</v>
      </c>
      <c r="AA264" s="99">
        <f>IF(Z264=0,0,IF(C264&lt;(SUM(Y264:Z264)+('LED Curve'!$D$14*(U264/$W$4)^3+'LED Curve'!$D$15*(U264/$W$4)^2+'LED Curve'!$D$16*(U264/$W$4)^1+'LED Curve'!$D$17)*$AC$4+((R$5-3)*Design!C$18)),0,         ('LED Curve'!$D$14*(U264/$W$4)^3+'LED Curve'!$D$15*(U264/$W$4)^2+'LED Curve'!$D$16*(U264/$W$4)^1+'LED Curve'!$D$17)*$AC$4))</f>
        <v>0</v>
      </c>
      <c r="AB264" s="99">
        <f>IF(AA264=0,0,IF(C264&lt;(SUM(Y264:AA264)+('LED Curve'!$D$14*(U264/$W$5)^3+'LED Curve'!$D$15*(U264/$W$5)^2+'LED Curve'!$D$16*(U264/$W$5)^1+'LED Curve'!$D$17)*$AC$5+((R$5-4)*Design!C$18)),0,         ('LED Curve'!$D$14*(U264/$W$5)^3+'LED Curve'!$D$15*(U264/$W$5)^2+'LED Curve'!$D$16*(U264/$W$5)^1+'LED Curve'!$D$17)*$AC$5))</f>
        <v>0</v>
      </c>
      <c r="AC264" s="99">
        <f>IF(AB264=0,0,IF(C264&lt;(SUM(Y264:AB264)+ ('LED Curve'!$D$14*(U264/$W$6)^3+'LED Curve'!$D$15*(U264/$W$6)^2+'LED Curve'!$D$16*(U264/$W$6)^1+'LED Curve'!$D$17)*$AC$6+((R$5-5)*Design!C$18)),0,         ('LED Curve'!$D$14*(U264/$W$6)^3+'LED Curve'!$D$15*(U264/$W$6)^2+'LED Curve'!$D$16*(U264/$W$6)^1+'LED Curve'!$D$17)*$AC$6))</f>
        <v>0</v>
      </c>
      <c r="AD264" s="99">
        <f>IF(AC264=0,0,IF(C264&lt;(SUM(Y264:AC264)+('LED Curve'!$D$14*(U264/$Z$2)^3+'LED Curve'!$D$15*(U264/$Z$2)^2+'LED Curve'!$D$16*(U264/$Z$2)^1+'LED Curve'!$D$17)*$AE$2+((R$5-6)*Design!C$18)),0,         ('LED Curve'!$D$14*(U264/$Z$2)^3+'LED Curve'!$D$15*(U264/$Z$2)^2+'LED Curve'!$D$16*(U264/$Z$2)^1+'LED Curve'!$D$17)*$AE$2))</f>
        <v>0</v>
      </c>
      <c r="AE264" s="99">
        <f>IF(AD264=0,0,IF(C264&lt;(SUM(Y264:AD264)+('LED Curve'!$D$14*(U264/$Z$3)^3+'LED Curve'!$D$15*(U264/$Z$3)^2+'LED Curve'!$D$16*(U264/$Z$3)^1+'LED Curve'!$D$17)*$AE$3+((R$5-7)*Design!C$18)),0,         ('LED Curve'!$D$14*(U264/$Z$3)^3+'LED Curve'!$D$15*(U264/$Z$3)^2+'LED Curve'!$D$16*(U264/$Z$3)^1+'LED Curve'!$D$17)*$AE$3))</f>
        <v>0</v>
      </c>
      <c r="AF264" s="99">
        <f>IF(AE264=0,0,IF(C264&lt;(SUM(Y264:AE264)+('LED Curve'!$D$14*(U264/$Z$4)^3+'LED Curve'!$D$15*(U264/$Z$4)^2+'LED Curve'!$D$16*(U264/$Z$4)^1+'LED Curve'!$D$17)*$AE$4+((R$5-8)*Design!C$18)),0,         ('LED Curve'!$D$14*(U264/$Z$4)^3+'LED Curve'!$D$15*(U264/$Z$4)^2+'LED Curve'!$D$16*(U264/$Z$4)^1+'LED Curve'!$D$17)*$AE$4))</f>
        <v>0</v>
      </c>
      <c r="AG264" s="99">
        <f>IF(AF264=0,0,IF(C264&lt;(SUM(Y264:AF264)+('LED Curve'!$D$14*(U264/$Z$5)^3+'LED Curve'!$D$15*(U264/$Z$5)^2+'LED Curve'!$D$16*(U264/$Z$5)^1+'LED Curve'!$D$17)*$AE$5+((R$5-9)*Design!C$18)),0,         ('LED Curve'!$D$14*(U264/$Z$5)^3+'LED Curve'!$D$15*(U264/$Z$5)^2+'LED Curve'!$D$16*(U264/$Z$5)^1+'LED Curve'!$D$17)*$AE$5))</f>
        <v>0</v>
      </c>
      <c r="AH264" s="99">
        <f>IF(AG264=0,0,IF(C264&lt;(SUM(Y264:AG264)+('LED Curve'!$D$14*(U264/$Z$6)^3+'LED Curve'!$D$15*(U264/$Z$6)^2+'LED Curve'!$D$16*(U264/$Z$6)^1+'LED Curve'!$D$17)*$AE$6+((R$5-10)*Design!C$18)),0,         ('LED Curve'!$D$14*(U264/$Z$6)^3+'LED Curve'!$D$15*(U264/$Z$6)^2+'LED Curve'!$D$16*(U264/$Z$6)^1+'LED Curve'!$D$17)*$AE$6))</f>
        <v>0</v>
      </c>
      <c r="AI264">
        <f t="shared" si="381"/>
        <v>0</v>
      </c>
      <c r="AJ264" s="57">
        <f>IF(D264&lt;('LED Curve'!$D$14*(V264/$W$2)^3+'LED Curve'!$D$15*(V264/$W$2)^2+'LED Curve'!$D$16*(V264/$W$2)^1+'LED Curve'!$D$17)*$AC$2+((R$5-1)*Design!C$18),0,         ('LED Curve'!$D$14*(V264/$W$2)^3+'LED Curve'!$D$15*(V264/$W$2)^2+'LED Curve'!$D$16*(V264/$W$2)^1+'LED Curve'!$D$17)*$AC$2)</f>
        <v>0</v>
      </c>
      <c r="AK264" s="57">
        <f>IF(AJ264=0,0,IF(D264&lt;AJ264+('LED Curve'!$D$14*(V264/$W$3)^3+'LED Curve'!$D$15*(V264/$W$3)^2+'LED Curve'!$D$16*(V264/$W$3)^1+'LED Curve'!$D$17)*$AC$3+((R$5-1)*Design!C$18),0,         ('LED Curve'!$D$14*(V264/$W$3)^3+'LED Curve'!$D$15*(V264/$W$3)^2+'LED Curve'!$D$16*(V264/$W$3)^1+'LED Curve'!$D$17)*$AC$3))</f>
        <v>0</v>
      </c>
      <c r="AL264" s="57">
        <f>IF(AK264=0,0,IF(D264&lt;(SUM(AJ264:AK264)+('LED Curve'!$D$14*(V264/$W$4)^3+'LED Curve'!$D$15*(V264/$W$4)^2+'LED Curve'!$D$16*(V264/$W$4)^1+'LED Curve'!$D$17)*$AC$4+((R$5-1)*Design!C$18)),0,         ('LED Curve'!$D$14*(V264/$W$4)^3+'LED Curve'!$D$15*(V264/$W$4)^2+'LED Curve'!$D$16*(V264/$W$4)^1+'LED Curve'!$D$17)*$AC$4))</f>
        <v>0</v>
      </c>
      <c r="AM264" s="57">
        <f>IF(AL264=0,0,IF(D264&lt;(SUM(AJ264:AL264)+('LED Curve'!$D$14*(V264/$W$5)^3+'LED Curve'!$D$15*(V264/$W$5)^2+'LED Curve'!$D$16*(V264/$W$5)^1+'LED Curve'!$D$17)*$AC$5+((R$5-1)*Design!C$18)),0,         ('LED Curve'!$D$14*(V264/$W$5)^3+'LED Curve'!$D$15*(V264/$W$5)^2+'LED Curve'!$D$16*(V264/$W$5)^1+'LED Curve'!$D$17)*$AC$5))</f>
        <v>0</v>
      </c>
      <c r="AN264" s="57">
        <f>IF(AM264=0,0,IF(D264&lt;(SUM(AJ264:AM264)+ ('LED Curve'!$D$14*(V264/$W$6)^3+'LED Curve'!$D$15*(V264/$W$6)^2+'LED Curve'!$D$16*(V264/$W$6)^1+'LED Curve'!$D$17)*$AC$6+((R$5-1)*Design!C$18)),0,         ('LED Curve'!$D$14*(V264/$W$6)^3+'LED Curve'!$D$15*(V264/$W$6)^2+'LED Curve'!$D$16*(V264/$W$6)^1+'LED Curve'!$D$17)*$AC$6))</f>
        <v>0</v>
      </c>
      <c r="AO264" s="57">
        <f>IF(AN264=0,0,IF(D264&lt;(SUM(AJ264:AN264)+('LED Curve'!$D$14*(V264/$Z$2)^3+'LED Curve'!$D$15*(V264/$Z$2)^2+'LED Curve'!$D$16*(V264/$Z$2)^1+'LED Curve'!$D$17)*$AE$2+((R$5-1)*Design!C$18)),0,         ('LED Curve'!$D$14*(V264/$Z$2)^3+'LED Curve'!$D$15*(V264/$Z$2)^2+'LED Curve'!$D$16*(V264/$Z$2)^1+'LED Curve'!$D$17)*$AE$2))</f>
        <v>0</v>
      </c>
      <c r="AP264" s="57">
        <f>IF(AO264=0,0,IF(D264&lt;(SUM(AJ264:AO264)+('LED Curve'!$D$14*(V264/$Z$3)^3+'LED Curve'!$D$15*(V264/$Z$3)^2+'LED Curve'!$D$16*(V264/$Z$3)^1+'LED Curve'!$D$17)*$AE$3+((R$5-1)*Design!C$18)),0,         ('LED Curve'!$D$14*(V264/$Z$3)^3+'LED Curve'!$D$15*(V264/$Z$3)^2+'LED Curve'!$D$16*(V264/$Z$3)^1+'LED Curve'!$D$17)*$AE$3))</f>
        <v>0</v>
      </c>
      <c r="AQ264" s="57">
        <f>IF(AP264=0,0,IF(D264&lt;(SUM(AJ264:AP264)+('LED Curve'!$D$14*(V264/$Z$4)^3+'LED Curve'!$D$15*(V264/$Z$4)^2+'LED Curve'!$D$16*(V264/$Z$4)^1+'LED Curve'!$D$17)*$AE$4+((R$5-1)*Design!C$18)),0,         ('LED Curve'!$D$14*(V264/$Z$4)^3+'LED Curve'!$D$15*(V264/$Z$4)^2+'LED Curve'!$D$16*(V264/$Z$4)^1+'LED Curve'!$D$17)*$AE$4))</f>
        <v>0</v>
      </c>
      <c r="AR264" s="57">
        <f>IF(AQ264=0,0,IF(D264&lt;(SUM(AJ264:AQ264)+('LED Curve'!$D$14*(V264/$Z$5)^3+'LED Curve'!$D$15*(V264/$Z$5)^2+'LED Curve'!$D$16*(V264/$Z$5)^1+'LED Curve'!$D$17)*$AE$5+((R$5-1)*Design!C$18)),0,         ('LED Curve'!$D$14*(V264/$Z$5)^3+'LED Curve'!$D$15*(V264/$Z$5)^2+'LED Curve'!$D$16*(V264/$Z$5)^1+'LED Curve'!$D$17)*$AE$5))</f>
        <v>0</v>
      </c>
      <c r="AS264" s="57">
        <f>IF(AR264=0,0,IF(D264&lt;(SUM(AJ264:AR264)+('LED Curve'!$D$14*(V264/$Z$6)^3+'LED Curve'!$D$15*(V264/$Z$6)^2+'LED Curve'!$D$16*(V264/$Z$6)^1+'LED Curve'!$D$17)*$AE$6+((R$5-1)*Design!C$18)),0,         ('LED Curve'!$D$14*(V264/$Z$6)^3+'LED Curve'!$D$15*(V264/$Z$6)^2+'LED Curve'!$D$16*(V264/$Z$6)^1+'LED Curve'!$D$17)*$AE$6))</f>
        <v>0</v>
      </c>
      <c r="AU264" s="59">
        <f>IF(E264&lt;('LED Curve'!$D$14*(W264/$W$2)^3+'LED Curve'!$D$15*(W264/$W$2)^2+'LED Curve'!$D$16*(W264/$W$2)^1+'LED Curve'!$D$17)*$AC$2+((R$5-1)*Design!C$18),0,         ('LED Curve'!$D$14*(W264/$W$2)^3+'LED Curve'!$D$15*(W264/$W$2)^2+'LED Curve'!$D$16*(W264/$W$2)^1+'LED Curve'!$D$17)*$AC$2)</f>
        <v>0</v>
      </c>
      <c r="AV264" s="59">
        <f>IF(AU264=0,0,IF(E264&lt;AU264+('LED Curve'!$D$14*(W264/$W$3)^3+'LED Curve'!$D$15*(W264/$W$3)^2+'LED Curve'!$D$16*(W264/$W$3)^1+'LED Curve'!$D$17)*$AC$3+((R$5-2)*Design!C$18),0,         ('LED Curve'!$D$14*(W264/$W$3)^3+'LED Curve'!$D$15*(W264/$W$3)^2+'LED Curve'!$D$16*(W264/$W$3)^1+'LED Curve'!$D$17)*$AC$3))</f>
        <v>0</v>
      </c>
      <c r="AW264" s="59">
        <f>IF(AV264=0,0,IF(E264&lt;(SUM(AU264:AV264)+('LED Curve'!$D$14*(W264/$W$4)^3+'LED Curve'!$D$15*(W264/$W$4)^2+'LED Curve'!$D$16*(W264/$W$4)^1+'LED Curve'!$D$17)*$AC$4+((R$5-3)*Design!C$18)),0,         ('LED Curve'!$D$14*(W264/$W$4)^3+'LED Curve'!$D$15*(W264/$W$4)^2+'LED Curve'!$D$16*(W264/$W$4)^1+'LED Curve'!$D$17)*$AC$4))</f>
        <v>0</v>
      </c>
      <c r="AX264" s="59">
        <f>IF(AW264=0,0,IF(E264&lt;(SUM(AU264:AW264)+('LED Curve'!$D$14*(W264/$W$5)^3+'LED Curve'!$D$15*(W264/$W$5)^2+'LED Curve'!$D$16*(W264/$W$5)^1+'LED Curve'!$D$17)*$AC$5+((R$5-4)*Design!C$18)),0,         ('LED Curve'!$D$14*(W264/$W$5)^3+'LED Curve'!$D$15*(W264/$W$5)^2+'LED Curve'!$D$16*(W264/$W$5)^1+'LED Curve'!$D$17)*$AC$5))</f>
        <v>0</v>
      </c>
      <c r="AY264" s="59">
        <f>IF(AX264=0,0,IF(E264&lt;(SUM(AU264:AX264)+ ('LED Curve'!$D$14*(W264/$W$6)^3+'LED Curve'!$D$15*(W264/$W$6)^2+'LED Curve'!$D$16*(W264/$W$6)^1+'LED Curve'!$D$17)*$AC$6+((R$5-5)*Design!C$18)),0,         ('LED Curve'!$D$14*(W264/$W$6)^3+'LED Curve'!$D$15*(W264/$W$6)^2+'LED Curve'!$D$16*(W264/$W$6)^1+'LED Curve'!$D$17)*$AC$6))</f>
        <v>0</v>
      </c>
      <c r="AZ264" s="59">
        <f>IF(AY264=0,0,IF(E264&lt;(SUM(AU264:AY264)+('LED Curve'!$D$14*(W264/$Z$2)^3+'LED Curve'!$D$15*(W264/$Z$2)^2+'LED Curve'!$D$16*(W264/$Z$2)^1+'LED Curve'!$D$17)*$AE$2+((R$5-6)*Design!C$18)),0,         ('LED Curve'!$D$14*(W264/$Z$2)^3+'LED Curve'!$D$15*(W264/$Z$2)^2+'LED Curve'!$D$16*(W264/$Z$2)^1+'LED Curve'!$D$17)*$AE$2))</f>
        <v>0</v>
      </c>
      <c r="BA264" s="59">
        <f>IF(AZ264=0,0,IF(E264&lt;(SUM(AU264:AZ264)+('LED Curve'!$D$14*(W264/$Z$3)^3+'LED Curve'!$D$15*(W264/$Z$3)^2+'LED Curve'!$D$16*(W264/$Z$3)^1+'LED Curve'!$D$17)*$AE$3+((R$5-7)*Design!C$18)),0,         ('LED Curve'!$D$14*(W264/$Z$3)^3+'LED Curve'!$D$15*(W264/$Z$3)^2+'LED Curve'!$D$16*(W264/$Z$3)^1+'LED Curve'!$D$17)*$AE$3))</f>
        <v>0</v>
      </c>
      <c r="BB264" s="59">
        <f>IF(BA264=0,0,IF(E264&lt;(SUM(AU264:BA264)+('LED Curve'!$D$14*(W264/$Z$4)^3+'LED Curve'!$D$15*(W264/$Z$4)^2+'LED Curve'!$D$16*(W264/$Z$4)^1+'LED Curve'!$D$17)*$AE$4+((R$5-8)*Design!C$18)),0,         ('LED Curve'!$D$14*(W264/$Z$4)^3+'LED Curve'!$D$15*(W264/$Z$4)^2+'LED Curve'!$D$16*(W264/$Z$4)^1+'LED Curve'!$D$17)*$AE$4))</f>
        <v>0</v>
      </c>
      <c r="BC264" s="59">
        <f>IF(BB264=0,0,IF(E264&lt;(SUM(AU264:BB264)+('LED Curve'!$D$14*(W264/$Z$5)^3+'LED Curve'!$D$15*(W264/$Z$5)^2+'LED Curve'!$D$16*(W264/$Z$5)^1+'LED Curve'!$D$17)*$AE$5+((R$5-9)*Design!C$18)),0,         ('LED Curve'!$D$14*(W264/$Z$5)^3+'LED Curve'!$D$15*(W264/$Z$5)^2+'LED Curve'!$D$16*(W264/$Z$5)^1+'LED Curve'!$D$17)*$AE$5))</f>
        <v>0</v>
      </c>
      <c r="BD264" s="59">
        <f>IF(BC264=0,0,IF(E264&lt;(SUM(AU264:BC264)+('LED Curve'!$D$14*(W264/$Z$6)^3+'LED Curve'!$D$15*(W264/$Z$6)^2+'LED Curve'!$D$16*(W264/$Z$6)^1+'LED Curve'!$D$17)*$AE$6+((R$5-10)*Design!C$18)),0,         ('LED Curve'!$D$14*(W264/$Z$6)^3+'LED Curve'!$D$15*(W264/$Z$6)^2+'LED Curve'!$D$16*(W264/$Z$6)^1+'LED Curve'!$D$17)*$AE$6))</f>
        <v>0</v>
      </c>
      <c r="BE264">
        <f t="shared" si="382"/>
        <v>0</v>
      </c>
      <c r="BF264" s="64">
        <f t="shared" si="348"/>
        <v>0</v>
      </c>
      <c r="BG264" s="64">
        <f t="shared" si="349"/>
        <v>0</v>
      </c>
      <c r="BH264" s="64">
        <f t="shared" si="350"/>
        <v>0</v>
      </c>
      <c r="BI264" s="64">
        <f t="shared" si="351"/>
        <v>0</v>
      </c>
      <c r="BJ264" s="64">
        <f t="shared" si="352"/>
        <v>0</v>
      </c>
      <c r="BK264" s="64">
        <f t="shared" si="353"/>
        <v>0</v>
      </c>
      <c r="BL264" s="64">
        <f t="shared" si="354"/>
        <v>0</v>
      </c>
      <c r="BM264" s="64">
        <f t="shared" si="355"/>
        <v>0</v>
      </c>
      <c r="BN264" s="64">
        <f t="shared" si="356"/>
        <v>0</v>
      </c>
      <c r="BO264" s="64">
        <f t="shared" si="357"/>
        <v>0</v>
      </c>
      <c r="BQ264" s="67">
        <f t="shared" si="358"/>
        <v>0</v>
      </c>
      <c r="BR264" s="67">
        <f t="shared" si="359"/>
        <v>0</v>
      </c>
      <c r="BS264" s="67">
        <f t="shared" si="360"/>
        <v>0</v>
      </c>
      <c r="BT264" s="67">
        <f t="shared" si="361"/>
        <v>0</v>
      </c>
      <c r="BU264" s="67">
        <f t="shared" si="362"/>
        <v>0</v>
      </c>
      <c r="BV264" s="67">
        <f t="shared" si="363"/>
        <v>0</v>
      </c>
      <c r="BW264" s="67">
        <f t="shared" si="364"/>
        <v>0</v>
      </c>
      <c r="BX264" s="67">
        <f t="shared" si="365"/>
        <v>0</v>
      </c>
      <c r="BY264" s="67">
        <f t="shared" si="366"/>
        <v>0</v>
      </c>
      <c r="BZ264" s="67">
        <f t="shared" si="367"/>
        <v>0</v>
      </c>
      <c r="CB264" s="70">
        <f t="shared" si="368"/>
        <v>0</v>
      </c>
      <c r="CC264" s="70">
        <f t="shared" si="369"/>
        <v>0</v>
      </c>
      <c r="CD264" s="70">
        <f t="shared" si="370"/>
        <v>0</v>
      </c>
      <c r="CE264" s="70">
        <f t="shared" si="371"/>
        <v>0</v>
      </c>
      <c r="CF264" s="70">
        <f t="shared" si="372"/>
        <v>0</v>
      </c>
      <c r="CG264" s="70">
        <f t="shared" si="373"/>
        <v>0</v>
      </c>
      <c r="CH264" s="70">
        <f t="shared" si="374"/>
        <v>0</v>
      </c>
      <c r="CI264" s="70">
        <f t="shared" si="375"/>
        <v>0</v>
      </c>
      <c r="CJ264" s="70">
        <f t="shared" si="376"/>
        <v>0</v>
      </c>
      <c r="CK264" s="70">
        <f t="shared" si="377"/>
        <v>0</v>
      </c>
      <c r="CL264">
        <f t="shared" si="383"/>
        <v>0</v>
      </c>
      <c r="CM264" s="64">
        <f t="shared" si="384"/>
        <v>0</v>
      </c>
      <c r="CN264" s="64">
        <f t="shared" si="385"/>
        <v>0</v>
      </c>
      <c r="CO264" s="64">
        <f t="shared" si="386"/>
        <v>0</v>
      </c>
      <c r="CP264" s="64">
        <f t="shared" si="387"/>
        <v>0</v>
      </c>
      <c r="CQ264" s="64">
        <f t="shared" si="388"/>
        <v>0</v>
      </c>
      <c r="CR264" s="64">
        <f t="shared" si="389"/>
        <v>0</v>
      </c>
      <c r="CS264" s="64">
        <f t="shared" si="390"/>
        <v>0</v>
      </c>
      <c r="CT264" s="64">
        <f t="shared" si="391"/>
        <v>0</v>
      </c>
      <c r="CU264" s="64">
        <f t="shared" si="392"/>
        <v>0</v>
      </c>
      <c r="CV264" s="64">
        <f t="shared" si="393"/>
        <v>0</v>
      </c>
      <c r="CX264" s="103">
        <f t="shared" si="394"/>
        <v>0</v>
      </c>
      <c r="CY264" s="103">
        <f t="shared" si="395"/>
        <v>0</v>
      </c>
      <c r="CZ264" s="103">
        <f t="shared" si="396"/>
        <v>0</v>
      </c>
      <c r="DA264" s="103">
        <f t="shared" si="397"/>
        <v>0</v>
      </c>
      <c r="DB264" s="103">
        <f t="shared" si="398"/>
        <v>0</v>
      </c>
      <c r="DC264" s="103">
        <f t="shared" si="399"/>
        <v>0</v>
      </c>
      <c r="DD264" s="103">
        <f t="shared" si="400"/>
        <v>0</v>
      </c>
      <c r="DE264" s="103">
        <f t="shared" si="401"/>
        <v>0</v>
      </c>
      <c r="DF264" s="103">
        <f t="shared" si="402"/>
        <v>0</v>
      </c>
      <c r="DG264" s="103">
        <f t="shared" si="403"/>
        <v>0</v>
      </c>
      <c r="DI264" s="70">
        <f t="shared" si="404"/>
        <v>0</v>
      </c>
      <c r="DJ264" s="70">
        <f t="shared" si="405"/>
        <v>0</v>
      </c>
      <c r="DK264" s="70">
        <f t="shared" si="406"/>
        <v>0</v>
      </c>
      <c r="DL264" s="70">
        <f t="shared" si="407"/>
        <v>0</v>
      </c>
      <c r="DM264" s="70">
        <f t="shared" si="408"/>
        <v>0</v>
      </c>
      <c r="DN264" s="70">
        <f t="shared" si="409"/>
        <v>0</v>
      </c>
      <c r="DO264" s="70">
        <f t="shared" si="410"/>
        <v>0</v>
      </c>
      <c r="DP264" s="70">
        <f t="shared" si="411"/>
        <v>0</v>
      </c>
      <c r="DQ264" s="70">
        <f t="shared" si="412"/>
        <v>0</v>
      </c>
      <c r="DR264" s="70">
        <f t="shared" si="413"/>
        <v>0</v>
      </c>
      <c r="DT264">
        <f t="shared" si="414"/>
        <v>0</v>
      </c>
      <c r="DU264">
        <f t="shared" si="415"/>
        <v>0</v>
      </c>
      <c r="DV264">
        <f t="shared" si="416"/>
        <v>0</v>
      </c>
      <c r="DX264">
        <f t="shared" si="417"/>
        <v>1.962437178048372</v>
      </c>
      <c r="DY264">
        <f t="shared" si="418"/>
        <v>1.9630361895354591</v>
      </c>
      <c r="DZ264">
        <f t="shared" si="419"/>
        <v>1.9637922922570139</v>
      </c>
      <c r="EB264">
        <f t="shared" si="420"/>
        <v>0</v>
      </c>
      <c r="EC264">
        <f t="shared" si="421"/>
        <v>0</v>
      </c>
      <c r="ED264">
        <f t="shared" si="422"/>
        <v>0</v>
      </c>
      <c r="EE264">
        <f t="shared" si="423"/>
        <v>0</v>
      </c>
      <c r="EF264">
        <f t="shared" si="424"/>
        <v>0</v>
      </c>
      <c r="EG264">
        <f t="shared" si="425"/>
        <v>0</v>
      </c>
      <c r="EH264">
        <f t="shared" si="426"/>
        <v>0</v>
      </c>
      <c r="EI264">
        <f t="shared" si="427"/>
        <v>0</v>
      </c>
      <c r="EJ264">
        <f t="shared" si="428"/>
        <v>0</v>
      </c>
      <c r="EK264">
        <f t="shared" si="429"/>
        <v>0</v>
      </c>
      <c r="EM264">
        <f t="shared" si="430"/>
        <v>0</v>
      </c>
      <c r="EN264">
        <f t="shared" si="431"/>
        <v>0</v>
      </c>
      <c r="EO264">
        <f t="shared" si="432"/>
        <v>0</v>
      </c>
      <c r="EP264">
        <f t="shared" si="433"/>
        <v>0</v>
      </c>
      <c r="EQ264">
        <f t="shared" si="434"/>
        <v>0</v>
      </c>
      <c r="ER264">
        <f t="shared" si="435"/>
        <v>0</v>
      </c>
      <c r="ES264">
        <f t="shared" si="436"/>
        <v>0</v>
      </c>
      <c r="ET264">
        <f t="shared" si="437"/>
        <v>0</v>
      </c>
      <c r="EU264">
        <f t="shared" si="438"/>
        <v>0</v>
      </c>
      <c r="EV264">
        <f t="shared" si="439"/>
        <v>0</v>
      </c>
      <c r="EX264">
        <f t="shared" si="440"/>
        <v>0</v>
      </c>
      <c r="EY264">
        <f t="shared" si="441"/>
        <v>0</v>
      </c>
      <c r="EZ264">
        <f t="shared" si="442"/>
        <v>0</v>
      </c>
      <c r="FA264">
        <f t="shared" si="443"/>
        <v>0</v>
      </c>
      <c r="FB264">
        <f t="shared" si="444"/>
        <v>0</v>
      </c>
      <c r="FC264">
        <f t="shared" si="445"/>
        <v>0</v>
      </c>
      <c r="FD264">
        <f t="shared" si="446"/>
        <v>0</v>
      </c>
      <c r="FE264">
        <f t="shared" si="447"/>
        <v>0</v>
      </c>
      <c r="FF264">
        <f t="shared" si="448"/>
        <v>0</v>
      </c>
      <c r="FG264">
        <f t="shared" si="449"/>
        <v>0</v>
      </c>
      <c r="FJ264">
        <f>IF($W$2=0,0,IF(BF264&lt;=0,0,('LED Curve'!$D$19*(BF264/$W$2)^3+'LED Curve'!$D$20*(BF264/$W$2)^2+'LED Curve'!$D$21*(BF264/$W$2)^1+'LED Curve'!$D$22)*$AC$2*$W$2))</f>
        <v>0</v>
      </c>
      <c r="FK264">
        <f>IF($W$3=0,0,IF(BG264&lt;=0,0,('LED Curve'!$D$19*(BG264/$W$3)^3+'LED Curve'!$D$20*(BG264/$W$3)^2+'LED Curve'!$D$21*(BG264/$W$3)^1+'LED Curve'!$D$22)*$AC$3*$W$3))</f>
        <v>0</v>
      </c>
      <c r="FL264">
        <f>IF($W$4=0,0,IF(BH264&lt;=0,0,('LED Curve'!$D$19*(BH264/$W$4)^3+'LED Curve'!$D$20*(BH264/$W$4)^2+'LED Curve'!$D$21*(BH264/$W$4)^1+'LED Curve'!$D$22)*$AC$4*$W$4))</f>
        <v>0</v>
      </c>
      <c r="FM264">
        <f>IF($W$5=0,0,IF(BI264&lt;=0,0,('LED Curve'!$D$19*(BI264/$W$5)^3+'LED Curve'!$D$20*(BI264/$W$5)^2+'LED Curve'!$D$21*(BI264/$W$5)^1+'LED Curve'!$D$22)*$AC$5*$W$5))</f>
        <v>0</v>
      </c>
      <c r="FN264">
        <f>IF($W$6=0,0,IF(BJ264&lt;=0,0,('LED Curve'!$D$19*(BJ264/$W$6)^3+'LED Curve'!$D$20*(BJ264/$W$6)^2+'LED Curve'!$D$21*(BJ264/$W$6)^1+'LED Curve'!$D$22)*$AC$6*$W$6))</f>
        <v>0</v>
      </c>
      <c r="FO264">
        <f>IF($Z$2=0,0,IF(BK264&lt;=0,0,('LED Curve'!$D$19*(BK264/$Z$2)^3+'LED Curve'!$D$20*(BK264/$Z$2)^2+'LED Curve'!$D$21*(BK264/$Z$2)^1+'LED Curve'!$D$22)*$AE$2*$Z$2))</f>
        <v>0</v>
      </c>
      <c r="FP264">
        <f>IF($Z$3=0,0,IF(BL264&lt;=0,0,('LED Curve'!$D$19*(BL264/$Z$3)^3+'LED Curve'!$D$20*(BL264/$Z$3)^2+'LED Curve'!$D$21*(BL264/$Z$3)^1+'LED Curve'!$D$22)*$AE$3*$Z$3))</f>
        <v>0</v>
      </c>
      <c r="FQ264">
        <f>IF($Z$4=0,0,IF(BM264&lt;=0,0,('LED Curve'!$D$19*(BM264/$Z$4)^3+'LED Curve'!$D$20*(BM264/$Z$4)^2+'LED Curve'!$D$21*(BM264/$Z$4)^1+'LED Curve'!$D$22)*$AE$4*$Z$4))</f>
        <v>0</v>
      </c>
      <c r="FR264">
        <f>IF($Z$5=0,0,IF(BN264&lt;=0,0,('LED Curve'!$D$19*(BN264/$Z$5)^3+'LED Curve'!$D$20*(BN264/$Z$5)^2+'LED Curve'!$D$21*(BN264/$Z$5)^1+'LED Curve'!$D$22)*$AE$5*$Z$5))</f>
        <v>0</v>
      </c>
      <c r="FS264">
        <f>IF($Z$6=0,0,IF(BO264&lt;=0,0,('LED Curve'!$D$19*(BO264/$Z$6)^3+'LED Curve'!$D$20*(BO264/$Z$6)^2+'LED Curve'!$D$21*(BO264/$Z$6)^1+'LED Curve'!$D$22)*$AE$6*$Z$6))</f>
        <v>0</v>
      </c>
      <c r="FU264">
        <f>IF($W$2=0,0,IF(BQ264&lt;=0,0,('LED Curve'!$D$19*(BQ264/$W$2)^3+'LED Curve'!$D$20*(BQ264/$W$2)^2+'LED Curve'!$D$21*(BQ264/$W$2)^1+'LED Curve'!$D$22)*$AC$2*$W$2))</f>
        <v>0</v>
      </c>
      <c r="FV264">
        <f>IF($W$3=0,0,IF(BR264&lt;=0,0,('LED Curve'!$D$19*(BR264/$W$3)^3+'LED Curve'!$D$20*(BR264/$W$3)^2+'LED Curve'!$D$21*(BR264/$W$3)^1+'LED Curve'!$D$22)*$AC$3*$W$3))</f>
        <v>0</v>
      </c>
      <c r="FW264">
        <f>IF($W$4=0,0,IF(BS264&lt;=0,0,('LED Curve'!$D$19*(BS264/$W$4)^3+'LED Curve'!$D$20*(BS264/$W$4)^2+'LED Curve'!$D$21*(BS264/$W$4)^1+'LED Curve'!$D$22)*$AC$4*$W$4))</f>
        <v>0</v>
      </c>
      <c r="FX264">
        <f>IF($W$5=0,0,IF(BT264&lt;=0,0,('LED Curve'!$D$19*(BT264/$W$5)^3+'LED Curve'!$D$20*(BT264/$W$5)^2+'LED Curve'!$D$21*(BT264/$W$5)^1+'LED Curve'!$D$22)*$AC$5*$W$5))</f>
        <v>0</v>
      </c>
      <c r="FY264">
        <f>IF($W$6=0,0,IF(BU264&lt;=0,0,('LED Curve'!$D$19*(BU264/$W$6)^3+'LED Curve'!$D$20*(BU264/$W$6)^2+'LED Curve'!$D$21*(BU264/$W$6)^1+'LED Curve'!$D$22)*$AC$6*$W$6))</f>
        <v>0</v>
      </c>
      <c r="FZ264">
        <f>IF($Z$2=0,0,IF(BV264&lt;=0,0,('LED Curve'!$D$19*(BV264/$Z$2)^3+'LED Curve'!$D$20*(BV264/$Z$2)^2+'LED Curve'!$D$21*(BV264/$Z$2)^1+'LED Curve'!$D$22)*$AE$2*$Z$2))</f>
        <v>0</v>
      </c>
      <c r="GA264">
        <f>IF($Z$3=0,0,IF(BW264&lt;=0,0,('LED Curve'!$D$19*(BW264/$Z$3)^3+'LED Curve'!$D$20*(BW264/$Z$3)^2+'LED Curve'!$D$21*(BW264/$Z$3)^1+'LED Curve'!$D$22)*$AE$3*$Z$3))</f>
        <v>0</v>
      </c>
      <c r="GB264">
        <f>IF($Z$4=0,0,IF(BX264&lt;=0,0,('LED Curve'!$D$19*(BX264/$Z$4)^3+'LED Curve'!$D$20*(BX264/$Z$4)^2+'LED Curve'!$D$21*(BX264/$Z$4)^1+'LED Curve'!$D$22)*$AE$4*$Z$4))</f>
        <v>0</v>
      </c>
      <c r="GC264">
        <f>IF($Z$5=0,0,IF(BY264&lt;=0,0,('LED Curve'!$D$19*(BY264/$Z$5)^3+'LED Curve'!$D$20*(BY264/$Z$5)^2+'LED Curve'!$D$21*(BY264/$Z$5)^1+'LED Curve'!$D$22)*$AE$5*$Z$5))</f>
        <v>0</v>
      </c>
      <c r="GD264">
        <f>IF($Z$6=0,0,IF(BZ264&lt;=0,0,('LED Curve'!$D$19*(BZ264/$Z$6)^3+'LED Curve'!$D$20*(BZ264/$Z$6)^2+'LED Curve'!$D$21*(BZ264/$Z$6)^1+'LED Curve'!$D$22)*$AE$6*$Z$6))</f>
        <v>0</v>
      </c>
      <c r="GF264">
        <f>IF($W$2=0,0,IF(CB264&lt;=0,0,('LED Curve'!$D$19*(CB264/$W$2)^3+'LED Curve'!$D$20*(CB264/$W$2)^2+'LED Curve'!$D$21*(CB264/$W$2)^1+'LED Curve'!$D$22)*$AC$2*$W$2))</f>
        <v>0</v>
      </c>
      <c r="GG264">
        <f>IF($W$3=0,0,IF(CC264&lt;=0,0,('LED Curve'!$D$19*(CC264/$W$3)^3+'LED Curve'!$D$20*(CC264/$W$3)^2+'LED Curve'!$D$21*(CC264/$W$3)^1+'LED Curve'!$D$22)*$AC$3*$W$3))</f>
        <v>0</v>
      </c>
      <c r="GH264">
        <f>IF($W$4=0,0,IF(CD264&lt;=0,0,('LED Curve'!$D$19*(CD264/$W$4)^3+'LED Curve'!$D$20*(CD264/$W$4)^2+'LED Curve'!$D$21*(CD264/$W$4)^1+'LED Curve'!$D$22)*$AC$4*$W$4))</f>
        <v>0</v>
      </c>
      <c r="GI264">
        <f>IF($W$5=0,0,IF(CE264&lt;=0,0,('LED Curve'!$D$19*(CE264/$W$5)^3+'LED Curve'!$D$20*(CE264/$W$5)^2+'LED Curve'!$D$21*(CE264/$W$5)^1+'LED Curve'!$D$22)*$AC$5*$W$5))</f>
        <v>0</v>
      </c>
      <c r="GJ264">
        <f>IF($W$6=0,0,IF(CF264&lt;=0,0,('LED Curve'!$D$19*(CF264/$W$6)^3+'LED Curve'!$D$20*(CF264/$W$6)^2+'LED Curve'!$D$21*(CF264/$W$6)^1+'LED Curve'!$D$22)*$AC$6*$W$6))</f>
        <v>0</v>
      </c>
      <c r="GK264">
        <f>IF($Z$2=0,0,IF(CG264&lt;=0,0,('LED Curve'!$D$19*(CG264/$Z$2)^3+'LED Curve'!$D$20*(CG264/$Z$2)^2+'LED Curve'!$D$21*(CG264/$Z$2)^1+'LED Curve'!$D$22)*$AE$2*$Z$2))</f>
        <v>0</v>
      </c>
      <c r="GL264">
        <f>IF($Z$3=0,0,IF(CH264&lt;=0,0,('LED Curve'!$D$19*(CH264/$Z$3)^3+'LED Curve'!$D$20*(CH264/$Z$3)^2+'LED Curve'!$D$21*(CH264/$Z$3)^1+'LED Curve'!$D$22)*$AE$3*$Z$3))</f>
        <v>0</v>
      </c>
      <c r="GM264">
        <f>IF($Z$4=0,0,IF(CI264&lt;=0,0,('LED Curve'!$D$19*(CI264/$Z$4)^3+'LED Curve'!$D$20*(CI264/$Z$4)^2+'LED Curve'!$D$21*(CI264/$Z$4)^1+'LED Curve'!$D$22)*$AE$4*$Z$4))</f>
        <v>0</v>
      </c>
      <c r="GN264">
        <f>IF($Z$5=0,0,IF(CJ264&lt;=0,0,('LED Curve'!$D$19*(CJ264/$Z$5)^3+'LED Curve'!$D$20*(CJ264/$Z$5)^2+'LED Curve'!$D$21*(CJ264/$Z$5)^1+'LED Curve'!$D$22)*$AE$5*$Z$5))</f>
        <v>0</v>
      </c>
      <c r="GO264">
        <f>IF($Z$6=0,0,IF(CK264&lt;=0,0,('LED Curve'!$D$19*(CK264/$Z$6)^3+'LED Curve'!$D$20*(CK264/$Z$6)^2+'LED Curve'!$D$21*(CK264/$Z$6)^1+'LED Curve'!$D$22)*$AE$6*$Z$6))</f>
        <v>0</v>
      </c>
      <c r="GQ264">
        <f t="shared" si="450"/>
        <v>0</v>
      </c>
      <c r="GR264">
        <f t="shared" si="378"/>
        <v>0</v>
      </c>
      <c r="GS264">
        <f t="shared" si="451"/>
        <v>0</v>
      </c>
      <c r="GT264">
        <f t="shared" si="379"/>
        <v>0</v>
      </c>
      <c r="GU264">
        <f t="shared" si="452"/>
        <v>0</v>
      </c>
      <c r="GV264">
        <f t="shared" si="380"/>
        <v>0</v>
      </c>
    </row>
    <row r="265" spans="1:204" ht="16.899999999999999">
      <c r="A265">
        <v>254</v>
      </c>
      <c r="B265">
        <f t="shared" si="341"/>
        <v>8.2682291666666668E-3</v>
      </c>
      <c r="C265" s="50">
        <f t="shared" si="342"/>
        <v>2.3483061271552734</v>
      </c>
      <c r="D265" s="50">
        <f t="shared" si="343"/>
        <v>2.7647845857280813</v>
      </c>
      <c r="E265" s="50">
        <f t="shared" si="344"/>
        <v>3.18126304430089</v>
      </c>
      <c r="G265" s="52">
        <f t="shared" si="345"/>
        <v>3.7274700431036083E-2</v>
      </c>
      <c r="H265" s="52">
        <f t="shared" si="346"/>
        <v>4.388546961473145E-2</v>
      </c>
      <c r="I265" s="52">
        <f t="shared" si="347"/>
        <v>5.0496238798426824E-2</v>
      </c>
      <c r="J265" s="52">
        <f>IF(C265&lt;Calculation!D$19,0,G265)</f>
        <v>0</v>
      </c>
      <c r="K265" s="52">
        <f>IF(D265&lt;Calculation!D$19,0,H265)</f>
        <v>0</v>
      </c>
      <c r="L265" s="52">
        <f>IF(E265&lt;Calculation!D$19,0,I265)</f>
        <v>0</v>
      </c>
      <c r="M265" s="52">
        <f>IF(IF(C265&lt;Calculation!D$19,0,C265*(R$3/(R$2+R$3)))&gt;0,$H$2*SIN(2*PI()*$E$2*B265)+$H$5,0)</f>
        <v>0</v>
      </c>
      <c r="N265" s="52">
        <f>IF(IF(D265&lt;Calculation!D$19,0,D265*(R$3/(R$2+R$3)))&gt;0,$J$2*SIN(2*PI()*$E$2*B265)+$J$5,0)</f>
        <v>0</v>
      </c>
      <c r="O265" s="52">
        <f>IF(IF(E265&lt;Calculation!D$19,0,E265*(R$3/(R$2+R$3)))&gt;0,$L$2*SIN(2*PI()*$E$2*B265)+$L$5,0)</f>
        <v>0</v>
      </c>
      <c r="Q265" s="55">
        <f>(M265/Design!C$43)*10^3</f>
        <v>0</v>
      </c>
      <c r="R265" s="55">
        <f>(N265/Design!C$43)*10^3</f>
        <v>0</v>
      </c>
      <c r="S265" s="55">
        <f>(O265/Design!C$43)*10^3</f>
        <v>0</v>
      </c>
      <c r="U265" s="55">
        <f>(($H$2*SIN(2*PI()*$E$2*B265)+$H$5)/Design!C$43)*10^3</f>
        <v>5.9643549913787535</v>
      </c>
      <c r="V265" s="55">
        <f>(($J$2*SIN(2*PI()*$E$2*B265)+$J$5)/Design!C$43)*10^3</f>
        <v>-14.870882513445114</v>
      </c>
      <c r="W265" s="55">
        <f>(($L$2*SIN(2*PI()*$E$2*B265)+$L$5)/Design!C$43)*10^3</f>
        <v>-34.978628279613794</v>
      </c>
      <c r="Y265" s="99">
        <f>IF(C265&lt;('LED Curve'!$D$14*(U265/$W$2)^3+'LED Curve'!$D$15*(U265/$W$2)^2+'LED Curve'!$D$16*(U265/$W$2)^1+'LED Curve'!$D$17)*$AC$2+((R$5-1)*Design!C$18),0,         ('LED Curve'!$D$14*(U265/$W$2)^3+'LED Curve'!$D$15*(U265/$W$2)^2+'LED Curve'!$D$16*(U265/$W$2)^1+'LED Curve'!$D$17)*$AC$2)</f>
        <v>0</v>
      </c>
      <c r="Z265" s="99">
        <f>IF(Y265=0,0,IF(C265&lt;Y265+('LED Curve'!$D$14*(U265/$W$3)^3+'LED Curve'!$D$15*(U265/$W$3)^2+'LED Curve'!$D$16*(U265/$W$3)^1+'LED Curve'!$D$17)*$AC$3+((R$5-2)*Design!C$18),0,         ('LED Curve'!$D$14*(U265/$W$3)^3+'LED Curve'!$D$15*(U265/$W$3)^2+'LED Curve'!$D$16*(U265/$W$3)^1+'LED Curve'!$D$17)*$AC$3))</f>
        <v>0</v>
      </c>
      <c r="AA265" s="99">
        <f>IF(Z265=0,0,IF(C265&lt;(SUM(Y265:Z265)+('LED Curve'!$D$14*(U265/$W$4)^3+'LED Curve'!$D$15*(U265/$W$4)^2+'LED Curve'!$D$16*(U265/$W$4)^1+'LED Curve'!$D$17)*$AC$4+((R$5-3)*Design!C$18)),0,         ('LED Curve'!$D$14*(U265/$W$4)^3+'LED Curve'!$D$15*(U265/$W$4)^2+'LED Curve'!$D$16*(U265/$W$4)^1+'LED Curve'!$D$17)*$AC$4))</f>
        <v>0</v>
      </c>
      <c r="AB265" s="99">
        <f>IF(AA265=0,0,IF(C265&lt;(SUM(Y265:AA265)+('LED Curve'!$D$14*(U265/$W$5)^3+'LED Curve'!$D$15*(U265/$W$5)^2+'LED Curve'!$D$16*(U265/$W$5)^1+'LED Curve'!$D$17)*$AC$5+((R$5-4)*Design!C$18)),0,         ('LED Curve'!$D$14*(U265/$W$5)^3+'LED Curve'!$D$15*(U265/$W$5)^2+'LED Curve'!$D$16*(U265/$W$5)^1+'LED Curve'!$D$17)*$AC$5))</f>
        <v>0</v>
      </c>
      <c r="AC265" s="99">
        <f>IF(AB265=0,0,IF(C265&lt;(SUM(Y265:AB265)+ ('LED Curve'!$D$14*(U265/$W$6)^3+'LED Curve'!$D$15*(U265/$W$6)^2+'LED Curve'!$D$16*(U265/$W$6)^1+'LED Curve'!$D$17)*$AC$6+((R$5-5)*Design!C$18)),0,         ('LED Curve'!$D$14*(U265/$W$6)^3+'LED Curve'!$D$15*(U265/$W$6)^2+'LED Curve'!$D$16*(U265/$W$6)^1+'LED Curve'!$D$17)*$AC$6))</f>
        <v>0</v>
      </c>
      <c r="AD265" s="99">
        <f>IF(AC265=0,0,IF(C265&lt;(SUM(Y265:AC265)+('LED Curve'!$D$14*(U265/$Z$2)^3+'LED Curve'!$D$15*(U265/$Z$2)^2+'LED Curve'!$D$16*(U265/$Z$2)^1+'LED Curve'!$D$17)*$AE$2+((R$5-6)*Design!C$18)),0,         ('LED Curve'!$D$14*(U265/$Z$2)^3+'LED Curve'!$D$15*(U265/$Z$2)^2+'LED Curve'!$D$16*(U265/$Z$2)^1+'LED Curve'!$D$17)*$AE$2))</f>
        <v>0</v>
      </c>
      <c r="AE265" s="99">
        <f>IF(AD265=0,0,IF(C265&lt;(SUM(Y265:AD265)+('LED Curve'!$D$14*(U265/$Z$3)^3+'LED Curve'!$D$15*(U265/$Z$3)^2+'LED Curve'!$D$16*(U265/$Z$3)^1+'LED Curve'!$D$17)*$AE$3+((R$5-7)*Design!C$18)),0,         ('LED Curve'!$D$14*(U265/$Z$3)^3+'LED Curve'!$D$15*(U265/$Z$3)^2+'LED Curve'!$D$16*(U265/$Z$3)^1+'LED Curve'!$D$17)*$AE$3))</f>
        <v>0</v>
      </c>
      <c r="AF265" s="99">
        <f>IF(AE265=0,0,IF(C265&lt;(SUM(Y265:AE265)+('LED Curve'!$D$14*(U265/$Z$4)^3+'LED Curve'!$D$15*(U265/$Z$4)^2+'LED Curve'!$D$16*(U265/$Z$4)^1+'LED Curve'!$D$17)*$AE$4+((R$5-8)*Design!C$18)),0,         ('LED Curve'!$D$14*(U265/$Z$4)^3+'LED Curve'!$D$15*(U265/$Z$4)^2+'LED Curve'!$D$16*(U265/$Z$4)^1+'LED Curve'!$D$17)*$AE$4))</f>
        <v>0</v>
      </c>
      <c r="AG265" s="99">
        <f>IF(AF265=0,0,IF(C265&lt;(SUM(Y265:AF265)+('LED Curve'!$D$14*(U265/$Z$5)^3+'LED Curve'!$D$15*(U265/$Z$5)^2+'LED Curve'!$D$16*(U265/$Z$5)^1+'LED Curve'!$D$17)*$AE$5+((R$5-9)*Design!C$18)),0,         ('LED Curve'!$D$14*(U265/$Z$5)^3+'LED Curve'!$D$15*(U265/$Z$5)^2+'LED Curve'!$D$16*(U265/$Z$5)^1+'LED Curve'!$D$17)*$AE$5))</f>
        <v>0</v>
      </c>
      <c r="AH265" s="99">
        <f>IF(AG265=0,0,IF(C265&lt;(SUM(Y265:AG265)+('LED Curve'!$D$14*(U265/$Z$6)^3+'LED Curve'!$D$15*(U265/$Z$6)^2+'LED Curve'!$D$16*(U265/$Z$6)^1+'LED Curve'!$D$17)*$AE$6+((R$5-10)*Design!C$18)),0,         ('LED Curve'!$D$14*(U265/$Z$6)^3+'LED Curve'!$D$15*(U265/$Z$6)^2+'LED Curve'!$D$16*(U265/$Z$6)^1+'LED Curve'!$D$17)*$AE$6))</f>
        <v>0</v>
      </c>
      <c r="AI265">
        <f t="shared" si="381"/>
        <v>0</v>
      </c>
      <c r="AJ265" s="57">
        <f>IF(D265&lt;('LED Curve'!$D$14*(V265/$W$2)^3+'LED Curve'!$D$15*(V265/$W$2)^2+'LED Curve'!$D$16*(V265/$W$2)^1+'LED Curve'!$D$17)*$AC$2+((R$5-1)*Design!C$18),0,         ('LED Curve'!$D$14*(V265/$W$2)^3+'LED Curve'!$D$15*(V265/$W$2)^2+'LED Curve'!$D$16*(V265/$W$2)^1+'LED Curve'!$D$17)*$AC$2)</f>
        <v>0</v>
      </c>
      <c r="AK265" s="57">
        <f>IF(AJ265=0,0,IF(D265&lt;AJ265+('LED Curve'!$D$14*(V265/$W$3)^3+'LED Curve'!$D$15*(V265/$W$3)^2+'LED Curve'!$D$16*(V265/$W$3)^1+'LED Curve'!$D$17)*$AC$3+((R$5-1)*Design!C$18),0,         ('LED Curve'!$D$14*(V265/$W$3)^3+'LED Curve'!$D$15*(V265/$W$3)^2+'LED Curve'!$D$16*(V265/$W$3)^1+'LED Curve'!$D$17)*$AC$3))</f>
        <v>0</v>
      </c>
      <c r="AL265" s="57">
        <f>IF(AK265=0,0,IF(D265&lt;(SUM(AJ265:AK265)+('LED Curve'!$D$14*(V265/$W$4)^3+'LED Curve'!$D$15*(V265/$W$4)^2+'LED Curve'!$D$16*(V265/$W$4)^1+'LED Curve'!$D$17)*$AC$4+((R$5-1)*Design!C$18)),0,         ('LED Curve'!$D$14*(V265/$W$4)^3+'LED Curve'!$D$15*(V265/$W$4)^2+'LED Curve'!$D$16*(V265/$W$4)^1+'LED Curve'!$D$17)*$AC$4))</f>
        <v>0</v>
      </c>
      <c r="AM265" s="57">
        <f>IF(AL265=0,0,IF(D265&lt;(SUM(AJ265:AL265)+('LED Curve'!$D$14*(V265/$W$5)^3+'LED Curve'!$D$15*(V265/$W$5)^2+'LED Curve'!$D$16*(V265/$W$5)^1+'LED Curve'!$D$17)*$AC$5+((R$5-1)*Design!C$18)),0,         ('LED Curve'!$D$14*(V265/$W$5)^3+'LED Curve'!$D$15*(V265/$W$5)^2+'LED Curve'!$D$16*(V265/$W$5)^1+'LED Curve'!$D$17)*$AC$5))</f>
        <v>0</v>
      </c>
      <c r="AN265" s="57">
        <f>IF(AM265=0,0,IF(D265&lt;(SUM(AJ265:AM265)+ ('LED Curve'!$D$14*(V265/$W$6)^3+'LED Curve'!$D$15*(V265/$W$6)^2+'LED Curve'!$D$16*(V265/$W$6)^1+'LED Curve'!$D$17)*$AC$6+((R$5-1)*Design!C$18)),0,         ('LED Curve'!$D$14*(V265/$W$6)^3+'LED Curve'!$D$15*(V265/$W$6)^2+'LED Curve'!$D$16*(V265/$W$6)^1+'LED Curve'!$D$17)*$AC$6))</f>
        <v>0</v>
      </c>
      <c r="AO265" s="57">
        <f>IF(AN265=0,0,IF(D265&lt;(SUM(AJ265:AN265)+('LED Curve'!$D$14*(V265/$Z$2)^3+'LED Curve'!$D$15*(V265/$Z$2)^2+'LED Curve'!$D$16*(V265/$Z$2)^1+'LED Curve'!$D$17)*$AE$2+((R$5-1)*Design!C$18)),0,         ('LED Curve'!$D$14*(V265/$Z$2)^3+'LED Curve'!$D$15*(V265/$Z$2)^2+'LED Curve'!$D$16*(V265/$Z$2)^1+'LED Curve'!$D$17)*$AE$2))</f>
        <v>0</v>
      </c>
      <c r="AP265" s="57">
        <f>IF(AO265=0,0,IF(D265&lt;(SUM(AJ265:AO265)+('LED Curve'!$D$14*(V265/$Z$3)^3+'LED Curve'!$D$15*(V265/$Z$3)^2+'LED Curve'!$D$16*(V265/$Z$3)^1+'LED Curve'!$D$17)*$AE$3+((R$5-1)*Design!C$18)),0,         ('LED Curve'!$D$14*(V265/$Z$3)^3+'LED Curve'!$D$15*(V265/$Z$3)^2+'LED Curve'!$D$16*(V265/$Z$3)^1+'LED Curve'!$D$17)*$AE$3))</f>
        <v>0</v>
      </c>
      <c r="AQ265" s="57">
        <f>IF(AP265=0,0,IF(D265&lt;(SUM(AJ265:AP265)+('LED Curve'!$D$14*(V265/$Z$4)^3+'LED Curve'!$D$15*(V265/$Z$4)^2+'LED Curve'!$D$16*(V265/$Z$4)^1+'LED Curve'!$D$17)*$AE$4+((R$5-1)*Design!C$18)),0,         ('LED Curve'!$D$14*(V265/$Z$4)^3+'LED Curve'!$D$15*(V265/$Z$4)^2+'LED Curve'!$D$16*(V265/$Z$4)^1+'LED Curve'!$D$17)*$AE$4))</f>
        <v>0</v>
      </c>
      <c r="AR265" s="57">
        <f>IF(AQ265=0,0,IF(D265&lt;(SUM(AJ265:AQ265)+('LED Curve'!$D$14*(V265/$Z$5)^3+'LED Curve'!$D$15*(V265/$Z$5)^2+'LED Curve'!$D$16*(V265/$Z$5)^1+'LED Curve'!$D$17)*$AE$5+((R$5-1)*Design!C$18)),0,         ('LED Curve'!$D$14*(V265/$Z$5)^3+'LED Curve'!$D$15*(V265/$Z$5)^2+'LED Curve'!$D$16*(V265/$Z$5)^1+'LED Curve'!$D$17)*$AE$5))</f>
        <v>0</v>
      </c>
      <c r="AS265" s="57">
        <f>IF(AR265=0,0,IF(D265&lt;(SUM(AJ265:AR265)+('LED Curve'!$D$14*(V265/$Z$6)^3+'LED Curve'!$D$15*(V265/$Z$6)^2+'LED Curve'!$D$16*(V265/$Z$6)^1+'LED Curve'!$D$17)*$AE$6+((R$5-1)*Design!C$18)),0,         ('LED Curve'!$D$14*(V265/$Z$6)^3+'LED Curve'!$D$15*(V265/$Z$6)^2+'LED Curve'!$D$16*(V265/$Z$6)^1+'LED Curve'!$D$17)*$AE$6))</f>
        <v>0</v>
      </c>
      <c r="AU265" s="59">
        <f>IF(E265&lt;('LED Curve'!$D$14*(W265/$W$2)^3+'LED Curve'!$D$15*(W265/$W$2)^2+'LED Curve'!$D$16*(W265/$W$2)^1+'LED Curve'!$D$17)*$AC$2+((R$5-1)*Design!C$18),0,         ('LED Curve'!$D$14*(W265/$W$2)^3+'LED Curve'!$D$15*(W265/$W$2)^2+'LED Curve'!$D$16*(W265/$W$2)^1+'LED Curve'!$D$17)*$AC$2)</f>
        <v>0</v>
      </c>
      <c r="AV265" s="59">
        <f>IF(AU265=0,0,IF(E265&lt;AU265+('LED Curve'!$D$14*(W265/$W$3)^3+'LED Curve'!$D$15*(W265/$W$3)^2+'LED Curve'!$D$16*(W265/$W$3)^1+'LED Curve'!$D$17)*$AC$3+((R$5-2)*Design!C$18),0,         ('LED Curve'!$D$14*(W265/$W$3)^3+'LED Curve'!$D$15*(W265/$W$3)^2+'LED Curve'!$D$16*(W265/$W$3)^1+'LED Curve'!$D$17)*$AC$3))</f>
        <v>0</v>
      </c>
      <c r="AW265" s="59">
        <f>IF(AV265=0,0,IF(E265&lt;(SUM(AU265:AV265)+('LED Curve'!$D$14*(W265/$W$4)^3+'LED Curve'!$D$15*(W265/$W$4)^2+'LED Curve'!$D$16*(W265/$W$4)^1+'LED Curve'!$D$17)*$AC$4+((R$5-3)*Design!C$18)),0,         ('LED Curve'!$D$14*(W265/$W$4)^3+'LED Curve'!$D$15*(W265/$W$4)^2+'LED Curve'!$D$16*(W265/$W$4)^1+'LED Curve'!$D$17)*$AC$4))</f>
        <v>0</v>
      </c>
      <c r="AX265" s="59">
        <f>IF(AW265=0,0,IF(E265&lt;(SUM(AU265:AW265)+('LED Curve'!$D$14*(W265/$W$5)^3+'LED Curve'!$D$15*(W265/$W$5)^2+'LED Curve'!$D$16*(W265/$W$5)^1+'LED Curve'!$D$17)*$AC$5+((R$5-4)*Design!C$18)),0,         ('LED Curve'!$D$14*(W265/$W$5)^3+'LED Curve'!$D$15*(W265/$W$5)^2+'LED Curve'!$D$16*(W265/$W$5)^1+'LED Curve'!$D$17)*$AC$5))</f>
        <v>0</v>
      </c>
      <c r="AY265" s="59">
        <f>IF(AX265=0,0,IF(E265&lt;(SUM(AU265:AX265)+ ('LED Curve'!$D$14*(W265/$W$6)^3+'LED Curve'!$D$15*(W265/$W$6)^2+'LED Curve'!$D$16*(W265/$W$6)^1+'LED Curve'!$D$17)*$AC$6+((R$5-5)*Design!C$18)),0,         ('LED Curve'!$D$14*(W265/$W$6)^3+'LED Curve'!$D$15*(W265/$W$6)^2+'LED Curve'!$D$16*(W265/$W$6)^1+'LED Curve'!$D$17)*$AC$6))</f>
        <v>0</v>
      </c>
      <c r="AZ265" s="59">
        <f>IF(AY265=0,0,IF(E265&lt;(SUM(AU265:AY265)+('LED Curve'!$D$14*(W265/$Z$2)^3+'LED Curve'!$D$15*(W265/$Z$2)^2+'LED Curve'!$D$16*(W265/$Z$2)^1+'LED Curve'!$D$17)*$AE$2+((R$5-6)*Design!C$18)),0,         ('LED Curve'!$D$14*(W265/$Z$2)^3+'LED Curve'!$D$15*(W265/$Z$2)^2+'LED Curve'!$D$16*(W265/$Z$2)^1+'LED Curve'!$D$17)*$AE$2))</f>
        <v>0</v>
      </c>
      <c r="BA265" s="59">
        <f>IF(AZ265=0,0,IF(E265&lt;(SUM(AU265:AZ265)+('LED Curve'!$D$14*(W265/$Z$3)^3+'LED Curve'!$D$15*(W265/$Z$3)^2+'LED Curve'!$D$16*(W265/$Z$3)^1+'LED Curve'!$D$17)*$AE$3+((R$5-7)*Design!C$18)),0,         ('LED Curve'!$D$14*(W265/$Z$3)^3+'LED Curve'!$D$15*(W265/$Z$3)^2+'LED Curve'!$D$16*(W265/$Z$3)^1+'LED Curve'!$D$17)*$AE$3))</f>
        <v>0</v>
      </c>
      <c r="BB265" s="59">
        <f>IF(BA265=0,0,IF(E265&lt;(SUM(AU265:BA265)+('LED Curve'!$D$14*(W265/$Z$4)^3+'LED Curve'!$D$15*(W265/$Z$4)^2+'LED Curve'!$D$16*(W265/$Z$4)^1+'LED Curve'!$D$17)*$AE$4+((R$5-8)*Design!C$18)),0,         ('LED Curve'!$D$14*(W265/$Z$4)^3+'LED Curve'!$D$15*(W265/$Z$4)^2+'LED Curve'!$D$16*(W265/$Z$4)^1+'LED Curve'!$D$17)*$AE$4))</f>
        <v>0</v>
      </c>
      <c r="BC265" s="59">
        <f>IF(BB265=0,0,IF(E265&lt;(SUM(AU265:BB265)+('LED Curve'!$D$14*(W265/$Z$5)^3+'LED Curve'!$D$15*(W265/$Z$5)^2+'LED Curve'!$D$16*(W265/$Z$5)^1+'LED Curve'!$D$17)*$AE$5+((R$5-9)*Design!C$18)),0,         ('LED Curve'!$D$14*(W265/$Z$5)^3+'LED Curve'!$D$15*(W265/$Z$5)^2+'LED Curve'!$D$16*(W265/$Z$5)^1+'LED Curve'!$D$17)*$AE$5))</f>
        <v>0</v>
      </c>
      <c r="BD265" s="59">
        <f>IF(BC265=0,0,IF(E265&lt;(SUM(AU265:BC265)+('LED Curve'!$D$14*(W265/$Z$6)^3+'LED Curve'!$D$15*(W265/$Z$6)^2+'LED Curve'!$D$16*(W265/$Z$6)^1+'LED Curve'!$D$17)*$AE$6+((R$5-10)*Design!C$18)),0,         ('LED Curve'!$D$14*(W265/$Z$6)^3+'LED Curve'!$D$15*(W265/$Z$6)^2+'LED Curve'!$D$16*(W265/$Z$6)^1+'LED Curve'!$D$17)*$AE$6))</f>
        <v>0</v>
      </c>
      <c r="BE265">
        <f t="shared" si="382"/>
        <v>0</v>
      </c>
      <c r="BF265" s="64">
        <f t="shared" si="348"/>
        <v>0</v>
      </c>
      <c r="BG265" s="64">
        <f t="shared" si="349"/>
        <v>0</v>
      </c>
      <c r="BH265" s="64">
        <f t="shared" si="350"/>
        <v>0</v>
      </c>
      <c r="BI265" s="64">
        <f t="shared" si="351"/>
        <v>0</v>
      </c>
      <c r="BJ265" s="64">
        <f t="shared" si="352"/>
        <v>0</v>
      </c>
      <c r="BK265" s="64">
        <f t="shared" si="353"/>
        <v>0</v>
      </c>
      <c r="BL265" s="64">
        <f t="shared" si="354"/>
        <v>0</v>
      </c>
      <c r="BM265" s="64">
        <f t="shared" si="355"/>
        <v>0</v>
      </c>
      <c r="BN265" s="64">
        <f t="shared" si="356"/>
        <v>0</v>
      </c>
      <c r="BO265" s="64">
        <f t="shared" si="357"/>
        <v>0</v>
      </c>
      <c r="BQ265" s="67">
        <f t="shared" si="358"/>
        <v>0</v>
      </c>
      <c r="BR265" s="67">
        <f t="shared" si="359"/>
        <v>0</v>
      </c>
      <c r="BS265" s="67">
        <f t="shared" si="360"/>
        <v>0</v>
      </c>
      <c r="BT265" s="67">
        <f t="shared" si="361"/>
        <v>0</v>
      </c>
      <c r="BU265" s="67">
        <f t="shared" si="362"/>
        <v>0</v>
      </c>
      <c r="BV265" s="67">
        <f t="shared" si="363"/>
        <v>0</v>
      </c>
      <c r="BW265" s="67">
        <f t="shared" si="364"/>
        <v>0</v>
      </c>
      <c r="BX265" s="67">
        <f t="shared" si="365"/>
        <v>0</v>
      </c>
      <c r="BY265" s="67">
        <f t="shared" si="366"/>
        <v>0</v>
      </c>
      <c r="BZ265" s="67">
        <f t="shared" si="367"/>
        <v>0</v>
      </c>
      <c r="CB265" s="70">
        <f t="shared" si="368"/>
        <v>0</v>
      </c>
      <c r="CC265" s="70">
        <f t="shared" si="369"/>
        <v>0</v>
      </c>
      <c r="CD265" s="70">
        <f t="shared" si="370"/>
        <v>0</v>
      </c>
      <c r="CE265" s="70">
        <f t="shared" si="371"/>
        <v>0</v>
      </c>
      <c r="CF265" s="70">
        <f t="shared" si="372"/>
        <v>0</v>
      </c>
      <c r="CG265" s="70">
        <f t="shared" si="373"/>
        <v>0</v>
      </c>
      <c r="CH265" s="70">
        <f t="shared" si="374"/>
        <v>0</v>
      </c>
      <c r="CI265" s="70">
        <f t="shared" si="375"/>
        <v>0</v>
      </c>
      <c r="CJ265" s="70">
        <f t="shared" si="376"/>
        <v>0</v>
      </c>
      <c r="CK265" s="70">
        <f t="shared" si="377"/>
        <v>0</v>
      </c>
      <c r="CL265">
        <f t="shared" si="383"/>
        <v>0</v>
      </c>
      <c r="CM265" s="64">
        <f t="shared" si="384"/>
        <v>0</v>
      </c>
      <c r="CN265" s="64">
        <f t="shared" si="385"/>
        <v>0</v>
      </c>
      <c r="CO265" s="64">
        <f t="shared" si="386"/>
        <v>0</v>
      </c>
      <c r="CP265" s="64">
        <f t="shared" si="387"/>
        <v>0</v>
      </c>
      <c r="CQ265" s="64">
        <f t="shared" si="388"/>
        <v>0</v>
      </c>
      <c r="CR265" s="64">
        <f t="shared" si="389"/>
        <v>0</v>
      </c>
      <c r="CS265" s="64">
        <f t="shared" si="390"/>
        <v>0</v>
      </c>
      <c r="CT265" s="64">
        <f t="shared" si="391"/>
        <v>0</v>
      </c>
      <c r="CU265" s="64">
        <f t="shared" si="392"/>
        <v>0</v>
      </c>
      <c r="CV265" s="64">
        <f t="shared" si="393"/>
        <v>0</v>
      </c>
      <c r="CX265" s="103">
        <f t="shared" si="394"/>
        <v>0</v>
      </c>
      <c r="CY265" s="103">
        <f t="shared" si="395"/>
        <v>0</v>
      </c>
      <c r="CZ265" s="103">
        <f t="shared" si="396"/>
        <v>0</v>
      </c>
      <c r="DA265" s="103">
        <f t="shared" si="397"/>
        <v>0</v>
      </c>
      <c r="DB265" s="103">
        <f t="shared" si="398"/>
        <v>0</v>
      </c>
      <c r="DC265" s="103">
        <f t="shared" si="399"/>
        <v>0</v>
      </c>
      <c r="DD265" s="103">
        <f t="shared" si="400"/>
        <v>0</v>
      </c>
      <c r="DE265" s="103">
        <f t="shared" si="401"/>
        <v>0</v>
      </c>
      <c r="DF265" s="103">
        <f t="shared" si="402"/>
        <v>0</v>
      </c>
      <c r="DG265" s="103">
        <f t="shared" si="403"/>
        <v>0</v>
      </c>
      <c r="DI265" s="70">
        <f t="shared" si="404"/>
        <v>0</v>
      </c>
      <c r="DJ265" s="70">
        <f t="shared" si="405"/>
        <v>0</v>
      </c>
      <c r="DK265" s="70">
        <f t="shared" si="406"/>
        <v>0</v>
      </c>
      <c r="DL265" s="70">
        <f t="shared" si="407"/>
        <v>0</v>
      </c>
      <c r="DM265" s="70">
        <f t="shared" si="408"/>
        <v>0</v>
      </c>
      <c r="DN265" s="70">
        <f t="shared" si="409"/>
        <v>0</v>
      </c>
      <c r="DO265" s="70">
        <f t="shared" si="410"/>
        <v>0</v>
      </c>
      <c r="DP265" s="70">
        <f t="shared" si="411"/>
        <v>0</v>
      </c>
      <c r="DQ265" s="70">
        <f t="shared" si="412"/>
        <v>0</v>
      </c>
      <c r="DR265" s="70">
        <f t="shared" si="413"/>
        <v>0</v>
      </c>
      <c r="DT265">
        <f t="shared" si="414"/>
        <v>0</v>
      </c>
      <c r="DU265">
        <f t="shared" si="415"/>
        <v>0</v>
      </c>
      <c r="DV265">
        <f t="shared" si="416"/>
        <v>0</v>
      </c>
      <c r="DX265">
        <f t="shared" si="417"/>
        <v>1.962437178048372</v>
      </c>
      <c r="DY265">
        <f t="shared" si="418"/>
        <v>1.9630361895354591</v>
      </c>
      <c r="DZ265">
        <f t="shared" si="419"/>
        <v>1.9637922922570139</v>
      </c>
      <c r="EB265">
        <f t="shared" si="420"/>
        <v>0</v>
      </c>
      <c r="EC265">
        <f t="shared" si="421"/>
        <v>0</v>
      </c>
      <c r="ED265">
        <f t="shared" si="422"/>
        <v>0</v>
      </c>
      <c r="EE265">
        <f t="shared" si="423"/>
        <v>0</v>
      </c>
      <c r="EF265">
        <f t="shared" si="424"/>
        <v>0</v>
      </c>
      <c r="EG265">
        <f t="shared" si="425"/>
        <v>0</v>
      </c>
      <c r="EH265">
        <f t="shared" si="426"/>
        <v>0</v>
      </c>
      <c r="EI265">
        <f t="shared" si="427"/>
        <v>0</v>
      </c>
      <c r="EJ265">
        <f t="shared" si="428"/>
        <v>0</v>
      </c>
      <c r="EK265">
        <f t="shared" si="429"/>
        <v>0</v>
      </c>
      <c r="EM265">
        <f t="shared" si="430"/>
        <v>0</v>
      </c>
      <c r="EN265">
        <f t="shared" si="431"/>
        <v>0</v>
      </c>
      <c r="EO265">
        <f t="shared" si="432"/>
        <v>0</v>
      </c>
      <c r="EP265">
        <f t="shared" si="433"/>
        <v>0</v>
      </c>
      <c r="EQ265">
        <f t="shared" si="434"/>
        <v>0</v>
      </c>
      <c r="ER265">
        <f t="shared" si="435"/>
        <v>0</v>
      </c>
      <c r="ES265">
        <f t="shared" si="436"/>
        <v>0</v>
      </c>
      <c r="ET265">
        <f t="shared" si="437"/>
        <v>0</v>
      </c>
      <c r="EU265">
        <f t="shared" si="438"/>
        <v>0</v>
      </c>
      <c r="EV265">
        <f t="shared" si="439"/>
        <v>0</v>
      </c>
      <c r="EX265">
        <f t="shared" si="440"/>
        <v>0</v>
      </c>
      <c r="EY265">
        <f t="shared" si="441"/>
        <v>0</v>
      </c>
      <c r="EZ265">
        <f t="shared" si="442"/>
        <v>0</v>
      </c>
      <c r="FA265">
        <f t="shared" si="443"/>
        <v>0</v>
      </c>
      <c r="FB265">
        <f t="shared" si="444"/>
        <v>0</v>
      </c>
      <c r="FC265">
        <f t="shared" si="445"/>
        <v>0</v>
      </c>
      <c r="FD265">
        <f t="shared" si="446"/>
        <v>0</v>
      </c>
      <c r="FE265">
        <f t="shared" si="447"/>
        <v>0</v>
      </c>
      <c r="FF265">
        <f t="shared" si="448"/>
        <v>0</v>
      </c>
      <c r="FG265">
        <f t="shared" si="449"/>
        <v>0</v>
      </c>
      <c r="FJ265">
        <f>IF($W$2=0,0,IF(BF265&lt;=0,0,('LED Curve'!$D$19*(BF265/$W$2)^3+'LED Curve'!$D$20*(BF265/$W$2)^2+'LED Curve'!$D$21*(BF265/$W$2)^1+'LED Curve'!$D$22)*$AC$2*$W$2))</f>
        <v>0</v>
      </c>
      <c r="FK265">
        <f>IF($W$3=0,0,IF(BG265&lt;=0,0,('LED Curve'!$D$19*(BG265/$W$3)^3+'LED Curve'!$D$20*(BG265/$W$3)^2+'LED Curve'!$D$21*(BG265/$W$3)^1+'LED Curve'!$D$22)*$AC$3*$W$3))</f>
        <v>0</v>
      </c>
      <c r="FL265">
        <f>IF($W$4=0,0,IF(BH265&lt;=0,0,('LED Curve'!$D$19*(BH265/$W$4)^3+'LED Curve'!$D$20*(BH265/$W$4)^2+'LED Curve'!$D$21*(BH265/$W$4)^1+'LED Curve'!$D$22)*$AC$4*$W$4))</f>
        <v>0</v>
      </c>
      <c r="FM265">
        <f>IF($W$5=0,0,IF(BI265&lt;=0,0,('LED Curve'!$D$19*(BI265/$W$5)^3+'LED Curve'!$D$20*(BI265/$W$5)^2+'LED Curve'!$D$21*(BI265/$W$5)^1+'LED Curve'!$D$22)*$AC$5*$W$5))</f>
        <v>0</v>
      </c>
      <c r="FN265">
        <f>IF($W$6=0,0,IF(BJ265&lt;=0,0,('LED Curve'!$D$19*(BJ265/$W$6)^3+'LED Curve'!$D$20*(BJ265/$W$6)^2+'LED Curve'!$D$21*(BJ265/$W$6)^1+'LED Curve'!$D$22)*$AC$6*$W$6))</f>
        <v>0</v>
      </c>
      <c r="FO265">
        <f>IF($Z$2=0,0,IF(BK265&lt;=0,0,('LED Curve'!$D$19*(BK265/$Z$2)^3+'LED Curve'!$D$20*(BK265/$Z$2)^2+'LED Curve'!$D$21*(BK265/$Z$2)^1+'LED Curve'!$D$22)*$AE$2*$Z$2))</f>
        <v>0</v>
      </c>
      <c r="FP265">
        <f>IF($Z$3=0,0,IF(BL265&lt;=0,0,('LED Curve'!$D$19*(BL265/$Z$3)^3+'LED Curve'!$D$20*(BL265/$Z$3)^2+'LED Curve'!$D$21*(BL265/$Z$3)^1+'LED Curve'!$D$22)*$AE$3*$Z$3))</f>
        <v>0</v>
      </c>
      <c r="FQ265">
        <f>IF($Z$4=0,0,IF(BM265&lt;=0,0,('LED Curve'!$D$19*(BM265/$Z$4)^3+'LED Curve'!$D$20*(BM265/$Z$4)^2+'LED Curve'!$D$21*(BM265/$Z$4)^1+'LED Curve'!$D$22)*$AE$4*$Z$4))</f>
        <v>0</v>
      </c>
      <c r="FR265">
        <f>IF($Z$5=0,0,IF(BN265&lt;=0,0,('LED Curve'!$D$19*(BN265/$Z$5)^3+'LED Curve'!$D$20*(BN265/$Z$5)^2+'LED Curve'!$D$21*(BN265/$Z$5)^1+'LED Curve'!$D$22)*$AE$5*$Z$5))</f>
        <v>0</v>
      </c>
      <c r="FS265">
        <f>IF($Z$6=0,0,IF(BO265&lt;=0,0,('LED Curve'!$D$19*(BO265/$Z$6)^3+'LED Curve'!$D$20*(BO265/$Z$6)^2+'LED Curve'!$D$21*(BO265/$Z$6)^1+'LED Curve'!$D$22)*$AE$6*$Z$6))</f>
        <v>0</v>
      </c>
      <c r="FU265">
        <f>IF($W$2=0,0,IF(BQ265&lt;=0,0,('LED Curve'!$D$19*(BQ265/$W$2)^3+'LED Curve'!$D$20*(BQ265/$W$2)^2+'LED Curve'!$D$21*(BQ265/$W$2)^1+'LED Curve'!$D$22)*$AC$2*$W$2))</f>
        <v>0</v>
      </c>
      <c r="FV265">
        <f>IF($W$3=0,0,IF(BR265&lt;=0,0,('LED Curve'!$D$19*(BR265/$W$3)^3+'LED Curve'!$D$20*(BR265/$W$3)^2+'LED Curve'!$D$21*(BR265/$W$3)^1+'LED Curve'!$D$22)*$AC$3*$W$3))</f>
        <v>0</v>
      </c>
      <c r="FW265">
        <f>IF($W$4=0,0,IF(BS265&lt;=0,0,('LED Curve'!$D$19*(BS265/$W$4)^3+'LED Curve'!$D$20*(BS265/$W$4)^2+'LED Curve'!$D$21*(BS265/$W$4)^1+'LED Curve'!$D$22)*$AC$4*$W$4))</f>
        <v>0</v>
      </c>
      <c r="FX265">
        <f>IF($W$5=0,0,IF(BT265&lt;=0,0,('LED Curve'!$D$19*(BT265/$W$5)^3+'LED Curve'!$D$20*(BT265/$W$5)^2+'LED Curve'!$D$21*(BT265/$W$5)^1+'LED Curve'!$D$22)*$AC$5*$W$5))</f>
        <v>0</v>
      </c>
      <c r="FY265">
        <f>IF($W$6=0,0,IF(BU265&lt;=0,0,('LED Curve'!$D$19*(BU265/$W$6)^3+'LED Curve'!$D$20*(BU265/$W$6)^2+'LED Curve'!$D$21*(BU265/$W$6)^1+'LED Curve'!$D$22)*$AC$6*$W$6))</f>
        <v>0</v>
      </c>
      <c r="FZ265">
        <f>IF($Z$2=0,0,IF(BV265&lt;=0,0,('LED Curve'!$D$19*(BV265/$Z$2)^3+'LED Curve'!$D$20*(BV265/$Z$2)^2+'LED Curve'!$D$21*(BV265/$Z$2)^1+'LED Curve'!$D$22)*$AE$2*$Z$2))</f>
        <v>0</v>
      </c>
      <c r="GA265">
        <f>IF($Z$3=0,0,IF(BW265&lt;=0,0,('LED Curve'!$D$19*(BW265/$Z$3)^3+'LED Curve'!$D$20*(BW265/$Z$3)^2+'LED Curve'!$D$21*(BW265/$Z$3)^1+'LED Curve'!$D$22)*$AE$3*$Z$3))</f>
        <v>0</v>
      </c>
      <c r="GB265">
        <f>IF($Z$4=0,0,IF(BX265&lt;=0,0,('LED Curve'!$D$19*(BX265/$Z$4)^3+'LED Curve'!$D$20*(BX265/$Z$4)^2+'LED Curve'!$D$21*(BX265/$Z$4)^1+'LED Curve'!$D$22)*$AE$4*$Z$4))</f>
        <v>0</v>
      </c>
      <c r="GC265">
        <f>IF($Z$5=0,0,IF(BY265&lt;=0,0,('LED Curve'!$D$19*(BY265/$Z$5)^3+'LED Curve'!$D$20*(BY265/$Z$5)^2+'LED Curve'!$D$21*(BY265/$Z$5)^1+'LED Curve'!$D$22)*$AE$5*$Z$5))</f>
        <v>0</v>
      </c>
      <c r="GD265">
        <f>IF($Z$6=0,0,IF(BZ265&lt;=0,0,('LED Curve'!$D$19*(BZ265/$Z$6)^3+'LED Curve'!$D$20*(BZ265/$Z$6)^2+'LED Curve'!$D$21*(BZ265/$Z$6)^1+'LED Curve'!$D$22)*$AE$6*$Z$6))</f>
        <v>0</v>
      </c>
      <c r="GF265">
        <f>IF($W$2=0,0,IF(CB265&lt;=0,0,('LED Curve'!$D$19*(CB265/$W$2)^3+'LED Curve'!$D$20*(CB265/$W$2)^2+'LED Curve'!$D$21*(CB265/$W$2)^1+'LED Curve'!$D$22)*$AC$2*$W$2))</f>
        <v>0</v>
      </c>
      <c r="GG265">
        <f>IF($W$3=0,0,IF(CC265&lt;=0,0,('LED Curve'!$D$19*(CC265/$W$3)^3+'LED Curve'!$D$20*(CC265/$W$3)^2+'LED Curve'!$D$21*(CC265/$W$3)^1+'LED Curve'!$D$22)*$AC$3*$W$3))</f>
        <v>0</v>
      </c>
      <c r="GH265">
        <f>IF($W$4=0,0,IF(CD265&lt;=0,0,('LED Curve'!$D$19*(CD265/$W$4)^3+'LED Curve'!$D$20*(CD265/$W$4)^2+'LED Curve'!$D$21*(CD265/$W$4)^1+'LED Curve'!$D$22)*$AC$4*$W$4))</f>
        <v>0</v>
      </c>
      <c r="GI265">
        <f>IF($W$5=0,0,IF(CE265&lt;=0,0,('LED Curve'!$D$19*(CE265/$W$5)^3+'LED Curve'!$D$20*(CE265/$W$5)^2+'LED Curve'!$D$21*(CE265/$W$5)^1+'LED Curve'!$D$22)*$AC$5*$W$5))</f>
        <v>0</v>
      </c>
      <c r="GJ265">
        <f>IF($W$6=0,0,IF(CF265&lt;=0,0,('LED Curve'!$D$19*(CF265/$W$6)^3+'LED Curve'!$D$20*(CF265/$W$6)^2+'LED Curve'!$D$21*(CF265/$W$6)^1+'LED Curve'!$D$22)*$AC$6*$W$6))</f>
        <v>0</v>
      </c>
      <c r="GK265">
        <f>IF($Z$2=0,0,IF(CG265&lt;=0,0,('LED Curve'!$D$19*(CG265/$Z$2)^3+'LED Curve'!$D$20*(CG265/$Z$2)^2+'LED Curve'!$D$21*(CG265/$Z$2)^1+'LED Curve'!$D$22)*$AE$2*$Z$2))</f>
        <v>0</v>
      </c>
      <c r="GL265">
        <f>IF($Z$3=0,0,IF(CH265&lt;=0,0,('LED Curve'!$D$19*(CH265/$Z$3)^3+'LED Curve'!$D$20*(CH265/$Z$3)^2+'LED Curve'!$D$21*(CH265/$Z$3)^1+'LED Curve'!$D$22)*$AE$3*$Z$3))</f>
        <v>0</v>
      </c>
      <c r="GM265">
        <f>IF($Z$4=0,0,IF(CI265&lt;=0,0,('LED Curve'!$D$19*(CI265/$Z$4)^3+'LED Curve'!$D$20*(CI265/$Z$4)^2+'LED Curve'!$D$21*(CI265/$Z$4)^1+'LED Curve'!$D$22)*$AE$4*$Z$4))</f>
        <v>0</v>
      </c>
      <c r="GN265">
        <f>IF($Z$5=0,0,IF(CJ265&lt;=0,0,('LED Curve'!$D$19*(CJ265/$Z$5)^3+'LED Curve'!$D$20*(CJ265/$Z$5)^2+'LED Curve'!$D$21*(CJ265/$Z$5)^1+'LED Curve'!$D$22)*$AE$5*$Z$5))</f>
        <v>0</v>
      </c>
      <c r="GO265">
        <f>IF($Z$6=0,0,IF(CK265&lt;=0,0,('LED Curve'!$D$19*(CK265/$Z$6)^3+'LED Curve'!$D$20*(CK265/$Z$6)^2+'LED Curve'!$D$21*(CK265/$Z$6)^1+'LED Curve'!$D$22)*$AE$6*$Z$6))</f>
        <v>0</v>
      </c>
      <c r="GQ265">
        <f t="shared" si="450"/>
        <v>0</v>
      </c>
      <c r="GR265">
        <f t="shared" si="378"/>
        <v>0</v>
      </c>
      <c r="GS265">
        <f t="shared" si="451"/>
        <v>0</v>
      </c>
      <c r="GT265">
        <f t="shared" si="379"/>
        <v>0</v>
      </c>
      <c r="GU265">
        <f t="shared" si="452"/>
        <v>0</v>
      </c>
      <c r="GV265">
        <f t="shared" si="380"/>
        <v>0</v>
      </c>
    </row>
    <row r="266" spans="1:204" ht="16.899999999999999">
      <c r="A266">
        <v>255</v>
      </c>
      <c r="B266">
        <f t="shared" si="341"/>
        <v>8.30078125E-3</v>
      </c>
      <c r="C266" s="50">
        <f t="shared" si="342"/>
        <v>0.47429419448342691</v>
      </c>
      <c r="D266" s="50">
        <f t="shared" si="343"/>
        <v>0.6825491049815855</v>
      </c>
      <c r="E266" s="50">
        <f t="shared" si="344"/>
        <v>0.89080401547974386</v>
      </c>
      <c r="G266" s="53">
        <f t="shared" si="345"/>
        <v>7.5284792775147128E-3</v>
      </c>
      <c r="H266" s="53">
        <f t="shared" si="346"/>
        <v>1.0834112777485484E-2</v>
      </c>
      <c r="I266" s="53">
        <f t="shared" si="347"/>
        <v>1.4139746277456251E-2</v>
      </c>
      <c r="J266" s="53">
        <f>IF(C266&lt;Calculation!D$19,0,G266)</f>
        <v>0</v>
      </c>
      <c r="K266" s="53">
        <f>IF(D266&lt;Calculation!D$19,0,H266)</f>
        <v>0</v>
      </c>
      <c r="L266" s="53">
        <f>IF(E266&lt;Calculation!D$19,0,I266)</f>
        <v>0</v>
      </c>
      <c r="M266" s="53">
        <f>IF(IF(C266&lt;Calculation!D$19,0,C266*(R$3/(R$2+R$3)))&gt;0,$H$2*SIN(2*PI()*$E$2*B266)+$H$5,0)</f>
        <v>0</v>
      </c>
      <c r="N266" s="53">
        <f>IF(IF(D266&lt;Calculation!D$19,0,D266*(R$3/(R$2+R$3)))&gt;0,$J$2*SIN(2*PI()*$E$2*B266)+$J$5,0)</f>
        <v>0</v>
      </c>
      <c r="O266" s="53">
        <f>IF(IF(E266&lt;Calculation!D$19,0,E266*(R$3/(R$2+R$3)))&gt;0,$L$2*SIN(2*PI()*$E$2*B266)+$L$5,0)</f>
        <v>0</v>
      </c>
      <c r="Q266" s="55">
        <f>(M266/Design!C$43)*10^3</f>
        <v>0</v>
      </c>
      <c r="R266" s="55">
        <f>(N266/Design!C$43)*10^3</f>
        <v>0</v>
      </c>
      <c r="S266" s="55">
        <f>(O266/Design!C$43)*10^3</f>
        <v>0</v>
      </c>
      <c r="U266" s="98">
        <f>(($H$2*SIN(2*PI()*$E$2*B266)+$H$5)/Design!C$43)*10^3</f>
        <v>2.6592193076541566</v>
      </c>
      <c r="V266" s="98">
        <f>(($J$2*SIN(2*PI()*$E$2*B266)+$J$5)/Design!C$43)*10^3</f>
        <v>-18.543255495361333</v>
      </c>
      <c r="W266" s="98">
        <f>(($L$2*SIN(2*PI()*$E$2*B266)+$L$5)/Design!C$43)*10^3</f>
        <v>-39.018238559721631</v>
      </c>
      <c r="Y266" s="99">
        <f>IF(C266&lt;('LED Curve'!$D$14*(U266/$W$2)^3+'LED Curve'!$D$15*(U266/$W$2)^2+'LED Curve'!$D$16*(U266/$W$2)^1+'LED Curve'!$D$17)*$AC$2+((R$5-1)*Design!C$18),0,         ('LED Curve'!$D$14*(U266/$W$2)^3+'LED Curve'!$D$15*(U266/$W$2)^2+'LED Curve'!$D$16*(U266/$W$2)^1+'LED Curve'!$D$17)*$AC$2)</f>
        <v>0</v>
      </c>
      <c r="Z266" s="99">
        <f>IF(Y266=0,0,IF(C266&lt;Y266+('LED Curve'!$D$14*(U266/$W$3)^3+'LED Curve'!$D$15*(U266/$W$3)^2+'LED Curve'!$D$16*(U266/$W$3)^1+'LED Curve'!$D$17)*$AC$3+((R$5-2)*Design!C$18),0,         ('LED Curve'!$D$14*(U266/$W$3)^3+'LED Curve'!$D$15*(U266/$W$3)^2+'LED Curve'!$D$16*(U266/$W$3)^1+'LED Curve'!$D$17)*$AC$3))</f>
        <v>0</v>
      </c>
      <c r="AA266" s="99">
        <f>IF(Z266=0,0,IF(C266&lt;(SUM(Y266:Z266)+('LED Curve'!$D$14*(U266/$W$4)^3+'LED Curve'!$D$15*(U266/$W$4)^2+'LED Curve'!$D$16*(U266/$W$4)^1+'LED Curve'!$D$17)*$AC$4+((R$5-3)*Design!C$18)),0,         ('LED Curve'!$D$14*(U266/$W$4)^3+'LED Curve'!$D$15*(U266/$W$4)^2+'LED Curve'!$D$16*(U266/$W$4)^1+'LED Curve'!$D$17)*$AC$4))</f>
        <v>0</v>
      </c>
      <c r="AB266" s="99">
        <f>IF(AA266=0,0,IF(C266&lt;(SUM(Y266:AA266)+('LED Curve'!$D$14*(U266/$W$5)^3+'LED Curve'!$D$15*(U266/$W$5)^2+'LED Curve'!$D$16*(U266/$W$5)^1+'LED Curve'!$D$17)*$AC$5+((R$5-4)*Design!C$18)),0,         ('LED Curve'!$D$14*(U266/$W$5)^3+'LED Curve'!$D$15*(U266/$W$5)^2+'LED Curve'!$D$16*(U266/$W$5)^1+'LED Curve'!$D$17)*$AC$5))</f>
        <v>0</v>
      </c>
      <c r="AC266" s="99">
        <f>IF(AB266=0,0,IF(C266&lt;(SUM(Y266:AB266)+ ('LED Curve'!$D$14*(U266/$W$6)^3+'LED Curve'!$D$15*(U266/$W$6)^2+'LED Curve'!$D$16*(U266/$W$6)^1+'LED Curve'!$D$17)*$AC$6+((R$5-5)*Design!C$18)),0,         ('LED Curve'!$D$14*(U266/$W$6)^3+'LED Curve'!$D$15*(U266/$W$6)^2+'LED Curve'!$D$16*(U266/$W$6)^1+'LED Curve'!$D$17)*$AC$6))</f>
        <v>0</v>
      </c>
      <c r="AD266" s="99">
        <f>IF(AC266=0,0,IF(C266&lt;(SUM(Y266:AC266)+('LED Curve'!$D$14*(U266/$Z$2)^3+'LED Curve'!$D$15*(U266/$Z$2)^2+'LED Curve'!$D$16*(U266/$Z$2)^1+'LED Curve'!$D$17)*$AE$2+((R$5-6)*Design!C$18)),0,         ('LED Curve'!$D$14*(U266/$Z$2)^3+'LED Curve'!$D$15*(U266/$Z$2)^2+'LED Curve'!$D$16*(U266/$Z$2)^1+'LED Curve'!$D$17)*$AE$2))</f>
        <v>0</v>
      </c>
      <c r="AE266" s="99">
        <f>IF(AD266=0,0,IF(C266&lt;(SUM(Y266:AD266)+('LED Curve'!$D$14*(U266/$Z$3)^3+'LED Curve'!$D$15*(U266/$Z$3)^2+'LED Curve'!$D$16*(U266/$Z$3)^1+'LED Curve'!$D$17)*$AE$3+((R$5-7)*Design!C$18)),0,         ('LED Curve'!$D$14*(U266/$Z$3)^3+'LED Curve'!$D$15*(U266/$Z$3)^2+'LED Curve'!$D$16*(U266/$Z$3)^1+'LED Curve'!$D$17)*$AE$3))</f>
        <v>0</v>
      </c>
      <c r="AF266" s="99">
        <f>IF(AE266=0,0,IF(C266&lt;(SUM(Y266:AE266)+('LED Curve'!$D$14*(U266/$Z$4)^3+'LED Curve'!$D$15*(U266/$Z$4)^2+'LED Curve'!$D$16*(U266/$Z$4)^1+'LED Curve'!$D$17)*$AE$4+((R$5-8)*Design!C$18)),0,         ('LED Curve'!$D$14*(U266/$Z$4)^3+'LED Curve'!$D$15*(U266/$Z$4)^2+'LED Curve'!$D$16*(U266/$Z$4)^1+'LED Curve'!$D$17)*$AE$4))</f>
        <v>0</v>
      </c>
      <c r="AG266" s="99">
        <f>IF(AF266=0,0,IF(C266&lt;(SUM(Y266:AF266)+('LED Curve'!$D$14*(U266/$Z$5)^3+'LED Curve'!$D$15*(U266/$Z$5)^2+'LED Curve'!$D$16*(U266/$Z$5)^1+'LED Curve'!$D$17)*$AE$5+((R$5-9)*Design!C$18)),0,         ('LED Curve'!$D$14*(U266/$Z$5)^3+'LED Curve'!$D$15*(U266/$Z$5)^2+'LED Curve'!$D$16*(U266/$Z$5)^1+'LED Curve'!$D$17)*$AE$5))</f>
        <v>0</v>
      </c>
      <c r="AH266" s="99">
        <f>IF(AG266=0,0,IF(C266&lt;(SUM(Y266:AG266)+('LED Curve'!$D$14*(U266/$Z$6)^3+'LED Curve'!$D$15*(U266/$Z$6)^2+'LED Curve'!$D$16*(U266/$Z$6)^1+'LED Curve'!$D$17)*$AE$6+((R$5-10)*Design!C$18)),0,         ('LED Curve'!$D$14*(U266/$Z$6)^3+'LED Curve'!$D$15*(U266/$Z$6)^2+'LED Curve'!$D$16*(U266/$Z$6)^1+'LED Curve'!$D$17)*$AE$6))</f>
        <v>0</v>
      </c>
      <c r="AI266">
        <f t="shared" si="381"/>
        <v>0</v>
      </c>
      <c r="AJ266" s="90">
        <f>IF(D266&lt;('LED Curve'!$D$14*(V266/$W$2)^3+'LED Curve'!$D$15*(V266/$W$2)^2+'LED Curve'!$D$16*(V266/$W$2)^1+'LED Curve'!$D$17)*$AC$2+((R$5-1)*Design!C$18),0,         ('LED Curve'!$D$14*(V266/$W$2)^3+'LED Curve'!$D$15*(V266/$W$2)^2+'LED Curve'!$D$16*(V266/$W$2)^1+'LED Curve'!$D$17)*$AC$2)</f>
        <v>0</v>
      </c>
      <c r="AK266" s="90">
        <f>IF(AJ266=0,0,IF(D266&lt;AJ266+('LED Curve'!$D$14*(V266/$W$3)^3+'LED Curve'!$D$15*(V266/$W$3)^2+'LED Curve'!$D$16*(V266/$W$3)^1+'LED Curve'!$D$17)*$AC$3+((R$5-1)*Design!C$18),0,         ('LED Curve'!$D$14*(V266/$W$3)^3+'LED Curve'!$D$15*(V266/$W$3)^2+'LED Curve'!$D$16*(V266/$W$3)^1+'LED Curve'!$D$17)*$AC$3))</f>
        <v>0</v>
      </c>
      <c r="AL266" s="90">
        <f>IF(AK266=0,0,IF(D266&lt;(SUM(AJ266:AK266)+('LED Curve'!$D$14*(V266/$W$4)^3+'LED Curve'!$D$15*(V266/$W$4)^2+'LED Curve'!$D$16*(V266/$W$4)^1+'LED Curve'!$D$17)*$AC$4+((R$5-1)*Design!C$18)),0,         ('LED Curve'!$D$14*(V266/$W$4)^3+'LED Curve'!$D$15*(V266/$W$4)^2+'LED Curve'!$D$16*(V266/$W$4)^1+'LED Curve'!$D$17)*$AC$4))</f>
        <v>0</v>
      </c>
      <c r="AM266" s="90">
        <f>IF(AL266=0,0,IF(D266&lt;(SUM(AJ266:AL266)+('LED Curve'!$D$14*(V266/$W$5)^3+'LED Curve'!$D$15*(V266/$W$5)^2+'LED Curve'!$D$16*(V266/$W$5)^1+'LED Curve'!$D$17)*$AC$5+((R$5-1)*Design!C$18)),0,         ('LED Curve'!$D$14*(V266/$W$5)^3+'LED Curve'!$D$15*(V266/$W$5)^2+'LED Curve'!$D$16*(V266/$W$5)^1+'LED Curve'!$D$17)*$AC$5))</f>
        <v>0</v>
      </c>
      <c r="AN266" s="90">
        <f>IF(AM266=0,0,IF(D266&lt;(SUM(AJ266:AM266)+ ('LED Curve'!$D$14*(V266/$W$6)^3+'LED Curve'!$D$15*(V266/$W$6)^2+'LED Curve'!$D$16*(V266/$W$6)^1+'LED Curve'!$D$17)*$AC$6+((R$5-1)*Design!C$18)),0,         ('LED Curve'!$D$14*(V266/$W$6)^3+'LED Curve'!$D$15*(V266/$W$6)^2+'LED Curve'!$D$16*(V266/$W$6)^1+'LED Curve'!$D$17)*$AC$6))</f>
        <v>0</v>
      </c>
      <c r="AO266" s="90">
        <f>IF(AN266=0,0,IF(D266&lt;(SUM(AJ266:AN266)+('LED Curve'!$D$14*(V266/$Z$2)^3+'LED Curve'!$D$15*(V266/$Z$2)^2+'LED Curve'!$D$16*(V266/$Z$2)^1+'LED Curve'!$D$17)*$AE$2+((R$5-1)*Design!C$18)),0,         ('LED Curve'!$D$14*(V266/$Z$2)^3+'LED Curve'!$D$15*(V266/$Z$2)^2+'LED Curve'!$D$16*(V266/$Z$2)^1+'LED Curve'!$D$17)*$AE$2))</f>
        <v>0</v>
      </c>
      <c r="AP266" s="90">
        <f>IF(AO266=0,0,IF(D266&lt;(SUM(AJ266:AO266)+('LED Curve'!$D$14*(V266/$Z$3)^3+'LED Curve'!$D$15*(V266/$Z$3)^2+'LED Curve'!$D$16*(V266/$Z$3)^1+'LED Curve'!$D$17)*$AE$3+((R$5-1)*Design!C$18)),0,         ('LED Curve'!$D$14*(V266/$Z$3)^3+'LED Curve'!$D$15*(V266/$Z$3)^2+'LED Curve'!$D$16*(V266/$Z$3)^1+'LED Curve'!$D$17)*$AE$3))</f>
        <v>0</v>
      </c>
      <c r="AQ266" s="90">
        <f>IF(AP266=0,0,IF(D266&lt;(SUM(AJ266:AP266)+('LED Curve'!$D$14*(V266/$Z$4)^3+'LED Curve'!$D$15*(V266/$Z$4)^2+'LED Curve'!$D$16*(V266/$Z$4)^1+'LED Curve'!$D$17)*$AE$4+((R$5-1)*Design!C$18)),0,         ('LED Curve'!$D$14*(V266/$Z$4)^3+'LED Curve'!$D$15*(V266/$Z$4)^2+'LED Curve'!$D$16*(V266/$Z$4)^1+'LED Curve'!$D$17)*$AE$4))</f>
        <v>0</v>
      </c>
      <c r="AR266" s="90">
        <f>IF(AQ266=0,0,IF(D266&lt;(SUM(AJ266:AQ266)+('LED Curve'!$D$14*(V266/$Z$5)^3+'LED Curve'!$D$15*(V266/$Z$5)^2+'LED Curve'!$D$16*(V266/$Z$5)^1+'LED Curve'!$D$17)*$AE$5+((R$5-1)*Design!C$18)),0,         ('LED Curve'!$D$14*(V266/$Z$5)^3+'LED Curve'!$D$15*(V266/$Z$5)^2+'LED Curve'!$D$16*(V266/$Z$5)^1+'LED Curve'!$D$17)*$AE$5))</f>
        <v>0</v>
      </c>
      <c r="AS266" s="90">
        <f>IF(AR266=0,0,IF(D266&lt;(SUM(AJ266:AR266)+('LED Curve'!$D$14*(V266/$Z$6)^3+'LED Curve'!$D$15*(V266/$Z$6)^2+'LED Curve'!$D$16*(V266/$Z$6)^1+'LED Curve'!$D$17)*$AE$6+((R$5-1)*Design!C$18)),0,         ('LED Curve'!$D$14*(V266/$Z$6)^3+'LED Curve'!$D$15*(V266/$Z$6)^2+'LED Curve'!$D$16*(V266/$Z$6)^1+'LED Curve'!$D$17)*$AE$6))</f>
        <v>0</v>
      </c>
      <c r="AU266" s="91">
        <f>IF(E266&lt;('LED Curve'!$D$14*(W266/$W$2)^3+'LED Curve'!$D$15*(W266/$W$2)^2+'LED Curve'!$D$16*(W266/$W$2)^1+'LED Curve'!$D$17)*$AC$2+((R$5-1)*Design!C$18),0,         ('LED Curve'!$D$14*(W266/$W$2)^3+'LED Curve'!$D$15*(W266/$W$2)^2+'LED Curve'!$D$16*(W266/$W$2)^1+'LED Curve'!$D$17)*$AC$2)</f>
        <v>0</v>
      </c>
      <c r="AV266" s="91">
        <f>IF(AU266=0,0,IF(E266&lt;AU266+('LED Curve'!$D$14*(W266/$W$3)^3+'LED Curve'!$D$15*(W266/$W$3)^2+'LED Curve'!$D$16*(W266/$W$3)^1+'LED Curve'!$D$17)*$AC$3+((R$5-2)*Design!C$18),0,         ('LED Curve'!$D$14*(W266/$W$3)^3+'LED Curve'!$D$15*(W266/$W$3)^2+'LED Curve'!$D$16*(W266/$W$3)^1+'LED Curve'!$D$17)*$AC$3))</f>
        <v>0</v>
      </c>
      <c r="AW266" s="91">
        <f>IF(AV266=0,0,IF(E266&lt;(SUM(AU266:AV266)+('LED Curve'!$D$14*(W266/$W$4)^3+'LED Curve'!$D$15*(W266/$W$4)^2+'LED Curve'!$D$16*(W266/$W$4)^1+'LED Curve'!$D$17)*$AC$4+((R$5-3)*Design!C$18)),0,         ('LED Curve'!$D$14*(W266/$W$4)^3+'LED Curve'!$D$15*(W266/$W$4)^2+'LED Curve'!$D$16*(W266/$W$4)^1+'LED Curve'!$D$17)*$AC$4))</f>
        <v>0</v>
      </c>
      <c r="AX266" s="91">
        <f>IF(AW266=0,0,IF(E266&lt;(SUM(AU266:AW266)+('LED Curve'!$D$14*(W266/$W$5)^3+'LED Curve'!$D$15*(W266/$W$5)^2+'LED Curve'!$D$16*(W266/$W$5)^1+'LED Curve'!$D$17)*$AC$5+((R$5-4)*Design!C$18)),0,         ('LED Curve'!$D$14*(W266/$W$5)^3+'LED Curve'!$D$15*(W266/$W$5)^2+'LED Curve'!$D$16*(W266/$W$5)^1+'LED Curve'!$D$17)*$AC$5))</f>
        <v>0</v>
      </c>
      <c r="AY266" s="91">
        <f>IF(AX266=0,0,IF(E266&lt;(SUM(AU266:AX266)+ ('LED Curve'!$D$14*(W266/$W$6)^3+'LED Curve'!$D$15*(W266/$W$6)^2+'LED Curve'!$D$16*(W266/$W$6)^1+'LED Curve'!$D$17)*$AC$6+((R$5-5)*Design!C$18)),0,         ('LED Curve'!$D$14*(W266/$W$6)^3+'LED Curve'!$D$15*(W266/$W$6)^2+'LED Curve'!$D$16*(W266/$W$6)^1+'LED Curve'!$D$17)*$AC$6))</f>
        <v>0</v>
      </c>
      <c r="AZ266" s="91">
        <f>IF(AY266=0,0,IF(E266&lt;(SUM(AU266:AY266)+('LED Curve'!$D$14*(W266/$Z$2)^3+'LED Curve'!$D$15*(W266/$Z$2)^2+'LED Curve'!$D$16*(W266/$Z$2)^1+'LED Curve'!$D$17)*$AE$2+((R$5-6)*Design!C$18)),0,         ('LED Curve'!$D$14*(W266/$Z$2)^3+'LED Curve'!$D$15*(W266/$Z$2)^2+'LED Curve'!$D$16*(W266/$Z$2)^1+'LED Curve'!$D$17)*$AE$2))</f>
        <v>0</v>
      </c>
      <c r="BA266" s="91">
        <f>IF(AZ266=0,0,IF(E266&lt;(SUM(AU266:AZ266)+('LED Curve'!$D$14*(W266/$Z$3)^3+'LED Curve'!$D$15*(W266/$Z$3)^2+'LED Curve'!$D$16*(W266/$Z$3)^1+'LED Curve'!$D$17)*$AE$3+((R$5-7)*Design!C$18)),0,         ('LED Curve'!$D$14*(W266/$Z$3)^3+'LED Curve'!$D$15*(W266/$Z$3)^2+'LED Curve'!$D$16*(W266/$Z$3)^1+'LED Curve'!$D$17)*$AE$3))</f>
        <v>0</v>
      </c>
      <c r="BB266" s="91">
        <f>IF(BA266=0,0,IF(E266&lt;(SUM(AU266:BA266)+('LED Curve'!$D$14*(W266/$Z$4)^3+'LED Curve'!$D$15*(W266/$Z$4)^2+'LED Curve'!$D$16*(W266/$Z$4)^1+'LED Curve'!$D$17)*$AE$4+((R$5-8)*Design!C$18)),0,         ('LED Curve'!$D$14*(W266/$Z$4)^3+'LED Curve'!$D$15*(W266/$Z$4)^2+'LED Curve'!$D$16*(W266/$Z$4)^1+'LED Curve'!$D$17)*$AE$4))</f>
        <v>0</v>
      </c>
      <c r="BC266" s="91">
        <f>IF(BB266=0,0,IF(E266&lt;(SUM(AU266:BB266)+('LED Curve'!$D$14*(W266/$Z$5)^3+'LED Curve'!$D$15*(W266/$Z$5)^2+'LED Curve'!$D$16*(W266/$Z$5)^1+'LED Curve'!$D$17)*$AE$5+((R$5-9)*Design!C$18)),0,         ('LED Curve'!$D$14*(W266/$Z$5)^3+'LED Curve'!$D$15*(W266/$Z$5)^2+'LED Curve'!$D$16*(W266/$Z$5)^1+'LED Curve'!$D$17)*$AE$5))</f>
        <v>0</v>
      </c>
      <c r="BD266" s="91">
        <f>IF(BC266=0,0,IF(E266&lt;(SUM(AU266:BC266)+('LED Curve'!$D$14*(W266/$Z$6)^3+'LED Curve'!$D$15*(W266/$Z$6)^2+'LED Curve'!$D$16*(W266/$Z$6)^1+'LED Curve'!$D$17)*$AE$6+((R$5-10)*Design!C$18)),0,         ('LED Curve'!$D$14*(W266/$Z$6)^3+'LED Curve'!$D$15*(W266/$Z$6)^2+'LED Curve'!$D$16*(W266/$Z$6)^1+'LED Curve'!$D$17)*$AE$6))</f>
        <v>0</v>
      </c>
      <c r="BE266">
        <f t="shared" si="382"/>
        <v>0</v>
      </c>
      <c r="BF266" s="65">
        <f t="shared" si="348"/>
        <v>0</v>
      </c>
      <c r="BG266" s="65">
        <f t="shared" si="349"/>
        <v>0</v>
      </c>
      <c r="BH266" s="65">
        <f t="shared" si="350"/>
        <v>0</v>
      </c>
      <c r="BI266" s="65">
        <f t="shared" si="351"/>
        <v>0</v>
      </c>
      <c r="BJ266" s="65">
        <f t="shared" si="352"/>
        <v>0</v>
      </c>
      <c r="BK266" s="65">
        <f t="shared" si="353"/>
        <v>0</v>
      </c>
      <c r="BL266" s="65">
        <f t="shared" si="354"/>
        <v>0</v>
      </c>
      <c r="BM266" s="65">
        <f t="shared" si="355"/>
        <v>0</v>
      </c>
      <c r="BN266" s="65">
        <f t="shared" si="356"/>
        <v>0</v>
      </c>
      <c r="BO266" s="65">
        <f t="shared" si="357"/>
        <v>0</v>
      </c>
      <c r="BQ266" s="68">
        <f t="shared" si="358"/>
        <v>0</v>
      </c>
      <c r="BR266" s="68">
        <f t="shared" si="359"/>
        <v>0</v>
      </c>
      <c r="BS266" s="68">
        <f t="shared" si="360"/>
        <v>0</v>
      </c>
      <c r="BT266" s="68">
        <f t="shared" si="361"/>
        <v>0</v>
      </c>
      <c r="BU266" s="68">
        <f t="shared" si="362"/>
        <v>0</v>
      </c>
      <c r="BV266" s="68">
        <f t="shared" si="363"/>
        <v>0</v>
      </c>
      <c r="BW266" s="68">
        <f t="shared" si="364"/>
        <v>0</v>
      </c>
      <c r="BX266" s="68">
        <f t="shared" si="365"/>
        <v>0</v>
      </c>
      <c r="BY266" s="68">
        <f t="shared" si="366"/>
        <v>0</v>
      </c>
      <c r="BZ266" s="68">
        <f t="shared" si="367"/>
        <v>0</v>
      </c>
      <c r="CB266" s="71">
        <f t="shared" si="368"/>
        <v>0</v>
      </c>
      <c r="CC266" s="71">
        <f t="shared" si="369"/>
        <v>0</v>
      </c>
      <c r="CD266" s="71">
        <f t="shared" si="370"/>
        <v>0</v>
      </c>
      <c r="CE266" s="71">
        <f t="shared" si="371"/>
        <v>0</v>
      </c>
      <c r="CF266" s="71">
        <f t="shared" si="372"/>
        <v>0</v>
      </c>
      <c r="CG266" s="71">
        <f t="shared" si="373"/>
        <v>0</v>
      </c>
      <c r="CH266" s="71">
        <f t="shared" si="374"/>
        <v>0</v>
      </c>
      <c r="CI266" s="71">
        <f t="shared" si="375"/>
        <v>0</v>
      </c>
      <c r="CJ266" s="71">
        <f t="shared" si="376"/>
        <v>0</v>
      </c>
      <c r="CK266" s="71">
        <f t="shared" si="377"/>
        <v>0</v>
      </c>
      <c r="CL266">
        <f t="shared" si="383"/>
        <v>0</v>
      </c>
      <c r="CM266" s="65">
        <f t="shared" si="384"/>
        <v>0</v>
      </c>
      <c r="CN266" s="65">
        <f t="shared" si="385"/>
        <v>0</v>
      </c>
      <c r="CO266" s="65">
        <f t="shared" si="386"/>
        <v>0</v>
      </c>
      <c r="CP266" s="65">
        <f t="shared" si="387"/>
        <v>0</v>
      </c>
      <c r="CQ266" s="65">
        <f t="shared" si="388"/>
        <v>0</v>
      </c>
      <c r="CR266" s="65">
        <f t="shared" si="389"/>
        <v>0</v>
      </c>
      <c r="CS266" s="65">
        <f t="shared" si="390"/>
        <v>0</v>
      </c>
      <c r="CT266" s="65">
        <f t="shared" si="391"/>
        <v>0</v>
      </c>
      <c r="CU266" s="65">
        <f t="shared" si="392"/>
        <v>0</v>
      </c>
      <c r="CV266" s="65">
        <f t="shared" si="393"/>
        <v>0</v>
      </c>
      <c r="CX266" s="104">
        <f t="shared" si="394"/>
        <v>0</v>
      </c>
      <c r="CY266" s="104">
        <f t="shared" si="395"/>
        <v>0</v>
      </c>
      <c r="CZ266" s="104">
        <f t="shared" si="396"/>
        <v>0</v>
      </c>
      <c r="DA266" s="104">
        <f t="shared" si="397"/>
        <v>0</v>
      </c>
      <c r="DB266" s="104">
        <f t="shared" si="398"/>
        <v>0</v>
      </c>
      <c r="DC266" s="104">
        <f t="shared" si="399"/>
        <v>0</v>
      </c>
      <c r="DD266" s="104">
        <f t="shared" si="400"/>
        <v>0</v>
      </c>
      <c r="DE266" s="104">
        <f t="shared" si="401"/>
        <v>0</v>
      </c>
      <c r="DF266" s="104">
        <f t="shared" si="402"/>
        <v>0</v>
      </c>
      <c r="DG266" s="104">
        <f t="shared" si="403"/>
        <v>0</v>
      </c>
      <c r="DI266" s="71">
        <f t="shared" si="404"/>
        <v>0</v>
      </c>
      <c r="DJ266" s="71">
        <f t="shared" si="405"/>
        <v>0</v>
      </c>
      <c r="DK266" s="71">
        <f t="shared" si="406"/>
        <v>0</v>
      </c>
      <c r="DL266" s="71">
        <f t="shared" si="407"/>
        <v>0</v>
      </c>
      <c r="DM266" s="71">
        <f t="shared" si="408"/>
        <v>0</v>
      </c>
      <c r="DN266" s="71">
        <f t="shared" si="409"/>
        <v>0</v>
      </c>
      <c r="DO266" s="71">
        <f t="shared" si="410"/>
        <v>0</v>
      </c>
      <c r="DP266" s="71">
        <f t="shared" si="411"/>
        <v>0</v>
      </c>
      <c r="DQ266" s="71">
        <f t="shared" si="412"/>
        <v>0</v>
      </c>
      <c r="DR266" s="71">
        <f t="shared" si="413"/>
        <v>0</v>
      </c>
      <c r="DT266">
        <f t="shared" si="414"/>
        <v>0</v>
      </c>
      <c r="DU266">
        <f t="shared" si="415"/>
        <v>0</v>
      </c>
      <c r="DV266">
        <f t="shared" si="416"/>
        <v>0</v>
      </c>
      <c r="DX266">
        <f t="shared" si="417"/>
        <v>1.962437178048372</v>
      </c>
      <c r="DY266">
        <f t="shared" si="418"/>
        <v>1.9630361895354591</v>
      </c>
      <c r="DZ266">
        <f t="shared" si="419"/>
        <v>1.9637922922570139</v>
      </c>
      <c r="EB266">
        <f t="shared" si="420"/>
        <v>0</v>
      </c>
      <c r="EC266">
        <f t="shared" si="421"/>
        <v>0</v>
      </c>
      <c r="ED266">
        <f t="shared" si="422"/>
        <v>0</v>
      </c>
      <c r="EE266">
        <f t="shared" si="423"/>
        <v>0</v>
      </c>
      <c r="EF266">
        <f t="shared" si="424"/>
        <v>0</v>
      </c>
      <c r="EG266">
        <f t="shared" si="425"/>
        <v>0</v>
      </c>
      <c r="EH266">
        <f t="shared" si="426"/>
        <v>0</v>
      </c>
      <c r="EI266">
        <f t="shared" si="427"/>
        <v>0</v>
      </c>
      <c r="EJ266">
        <f t="shared" si="428"/>
        <v>0</v>
      </c>
      <c r="EK266">
        <f t="shared" si="429"/>
        <v>0</v>
      </c>
      <c r="EM266">
        <f t="shared" si="430"/>
        <v>0</v>
      </c>
      <c r="EN266">
        <f t="shared" si="431"/>
        <v>0</v>
      </c>
      <c r="EO266">
        <f t="shared" si="432"/>
        <v>0</v>
      </c>
      <c r="EP266">
        <f t="shared" si="433"/>
        <v>0</v>
      </c>
      <c r="EQ266">
        <f t="shared" si="434"/>
        <v>0</v>
      </c>
      <c r="ER266">
        <f t="shared" si="435"/>
        <v>0</v>
      </c>
      <c r="ES266">
        <f t="shared" si="436"/>
        <v>0</v>
      </c>
      <c r="ET266">
        <f t="shared" si="437"/>
        <v>0</v>
      </c>
      <c r="EU266">
        <f t="shared" si="438"/>
        <v>0</v>
      </c>
      <c r="EV266">
        <f t="shared" si="439"/>
        <v>0</v>
      </c>
      <c r="EX266">
        <f t="shared" si="440"/>
        <v>0</v>
      </c>
      <c r="EY266">
        <f t="shared" si="441"/>
        <v>0</v>
      </c>
      <c r="EZ266">
        <f t="shared" si="442"/>
        <v>0</v>
      </c>
      <c r="FA266">
        <f t="shared" si="443"/>
        <v>0</v>
      </c>
      <c r="FB266">
        <f t="shared" si="444"/>
        <v>0</v>
      </c>
      <c r="FC266">
        <f t="shared" si="445"/>
        <v>0</v>
      </c>
      <c r="FD266">
        <f t="shared" si="446"/>
        <v>0</v>
      </c>
      <c r="FE266">
        <f t="shared" si="447"/>
        <v>0</v>
      </c>
      <c r="FF266">
        <f t="shared" si="448"/>
        <v>0</v>
      </c>
      <c r="FG266">
        <f t="shared" si="449"/>
        <v>0</v>
      </c>
      <c r="FJ266">
        <f>IF($W$2=0,0,IF(BF266&lt;=0,0,('LED Curve'!$D$19*(BF266/$W$2)^3+'LED Curve'!$D$20*(BF266/$W$2)^2+'LED Curve'!$D$21*(BF266/$W$2)^1+'LED Curve'!$D$22)*$AC$2*$W$2))</f>
        <v>0</v>
      </c>
      <c r="FK266">
        <f>IF($W$3=0,0,IF(BG266&lt;=0,0,('LED Curve'!$D$19*(BG266/$W$3)^3+'LED Curve'!$D$20*(BG266/$W$3)^2+'LED Curve'!$D$21*(BG266/$W$3)^1+'LED Curve'!$D$22)*$AC$3*$W$3))</f>
        <v>0</v>
      </c>
      <c r="FL266">
        <f>IF($W$4=0,0,IF(BH266&lt;=0,0,('LED Curve'!$D$19*(BH266/$W$4)^3+'LED Curve'!$D$20*(BH266/$W$4)^2+'LED Curve'!$D$21*(BH266/$W$4)^1+'LED Curve'!$D$22)*$AC$4*$W$4))</f>
        <v>0</v>
      </c>
      <c r="FM266">
        <f>IF($W$5=0,0,IF(BI266&lt;=0,0,('LED Curve'!$D$19*(BI266/$W$5)^3+'LED Curve'!$D$20*(BI266/$W$5)^2+'LED Curve'!$D$21*(BI266/$W$5)^1+'LED Curve'!$D$22)*$AC$5*$W$5))</f>
        <v>0</v>
      </c>
      <c r="FN266">
        <f>IF($W$6=0,0,IF(BJ266&lt;=0,0,('LED Curve'!$D$19*(BJ266/$W$6)^3+'LED Curve'!$D$20*(BJ266/$W$6)^2+'LED Curve'!$D$21*(BJ266/$W$6)^1+'LED Curve'!$D$22)*$AC$6*$W$6))</f>
        <v>0</v>
      </c>
      <c r="FO266">
        <f>IF($Z$2=0,0,IF(BK266&lt;=0,0,('LED Curve'!$D$19*(BK266/$Z$2)^3+'LED Curve'!$D$20*(BK266/$Z$2)^2+'LED Curve'!$D$21*(BK266/$Z$2)^1+'LED Curve'!$D$22)*$AE$2*$Z$2))</f>
        <v>0</v>
      </c>
      <c r="FP266">
        <f>IF($Z$3=0,0,IF(BL266&lt;=0,0,('LED Curve'!$D$19*(BL266/$Z$3)^3+'LED Curve'!$D$20*(BL266/$Z$3)^2+'LED Curve'!$D$21*(BL266/$Z$3)^1+'LED Curve'!$D$22)*$AE$3*$Z$3))</f>
        <v>0</v>
      </c>
      <c r="FQ266">
        <f>IF($Z$4=0,0,IF(BM266&lt;=0,0,('LED Curve'!$D$19*(BM266/$Z$4)^3+'LED Curve'!$D$20*(BM266/$Z$4)^2+'LED Curve'!$D$21*(BM266/$Z$4)^1+'LED Curve'!$D$22)*$AE$4*$Z$4))</f>
        <v>0</v>
      </c>
      <c r="FR266">
        <f>IF($Z$5=0,0,IF(BN266&lt;=0,0,('LED Curve'!$D$19*(BN266/$Z$5)^3+'LED Curve'!$D$20*(BN266/$Z$5)^2+'LED Curve'!$D$21*(BN266/$Z$5)^1+'LED Curve'!$D$22)*$AE$5*$Z$5))</f>
        <v>0</v>
      </c>
      <c r="FS266">
        <f>IF($Z$6=0,0,IF(BO266&lt;=0,0,('LED Curve'!$D$19*(BO266/$Z$6)^3+'LED Curve'!$D$20*(BO266/$Z$6)^2+'LED Curve'!$D$21*(BO266/$Z$6)^1+'LED Curve'!$D$22)*$AE$6*$Z$6))</f>
        <v>0</v>
      </c>
      <c r="FU266">
        <f>IF($W$2=0,0,IF(BQ266&lt;=0,0,('LED Curve'!$D$19*(BQ266/$W$2)^3+'LED Curve'!$D$20*(BQ266/$W$2)^2+'LED Curve'!$D$21*(BQ266/$W$2)^1+'LED Curve'!$D$22)*$AC$2*$W$2))</f>
        <v>0</v>
      </c>
      <c r="FV266">
        <f>IF($W$3=0,0,IF(BR266&lt;=0,0,('LED Curve'!$D$19*(BR266/$W$3)^3+'LED Curve'!$D$20*(BR266/$W$3)^2+'LED Curve'!$D$21*(BR266/$W$3)^1+'LED Curve'!$D$22)*$AC$3*$W$3))</f>
        <v>0</v>
      </c>
      <c r="FW266">
        <f>IF($W$4=0,0,IF(BS266&lt;=0,0,('LED Curve'!$D$19*(BS266/$W$4)^3+'LED Curve'!$D$20*(BS266/$W$4)^2+'LED Curve'!$D$21*(BS266/$W$4)^1+'LED Curve'!$D$22)*$AC$4*$W$4))</f>
        <v>0</v>
      </c>
      <c r="FX266">
        <f>IF($W$5=0,0,IF(BT266&lt;=0,0,('LED Curve'!$D$19*(BT266/$W$5)^3+'LED Curve'!$D$20*(BT266/$W$5)^2+'LED Curve'!$D$21*(BT266/$W$5)^1+'LED Curve'!$D$22)*$AC$5*$W$5))</f>
        <v>0</v>
      </c>
      <c r="FY266">
        <f>IF($W$6=0,0,IF(BU266&lt;=0,0,('LED Curve'!$D$19*(BU266/$W$6)^3+'LED Curve'!$D$20*(BU266/$W$6)^2+'LED Curve'!$D$21*(BU266/$W$6)^1+'LED Curve'!$D$22)*$AC$6*$W$6))</f>
        <v>0</v>
      </c>
      <c r="FZ266">
        <f>IF($Z$2=0,0,IF(BV266&lt;=0,0,('LED Curve'!$D$19*(BV266/$Z$2)^3+'LED Curve'!$D$20*(BV266/$Z$2)^2+'LED Curve'!$D$21*(BV266/$Z$2)^1+'LED Curve'!$D$22)*$AE$2*$Z$2))</f>
        <v>0</v>
      </c>
      <c r="GA266">
        <f>IF($Z$3=0,0,IF(BW266&lt;=0,0,('LED Curve'!$D$19*(BW266/$Z$3)^3+'LED Curve'!$D$20*(BW266/$Z$3)^2+'LED Curve'!$D$21*(BW266/$Z$3)^1+'LED Curve'!$D$22)*$AE$3*$Z$3))</f>
        <v>0</v>
      </c>
      <c r="GB266">
        <f>IF($Z$4=0,0,IF(BX266&lt;=0,0,('LED Curve'!$D$19*(BX266/$Z$4)^3+'LED Curve'!$D$20*(BX266/$Z$4)^2+'LED Curve'!$D$21*(BX266/$Z$4)^1+'LED Curve'!$D$22)*$AE$4*$Z$4))</f>
        <v>0</v>
      </c>
      <c r="GC266">
        <f>IF($Z$5=0,0,IF(BY266&lt;=0,0,('LED Curve'!$D$19*(BY266/$Z$5)^3+'LED Curve'!$D$20*(BY266/$Z$5)^2+'LED Curve'!$D$21*(BY266/$Z$5)^1+'LED Curve'!$D$22)*$AE$5*$Z$5))</f>
        <v>0</v>
      </c>
      <c r="GD266">
        <f>IF($Z$6=0,0,IF(BZ266&lt;=0,0,('LED Curve'!$D$19*(BZ266/$Z$6)^3+'LED Curve'!$D$20*(BZ266/$Z$6)^2+'LED Curve'!$D$21*(BZ266/$Z$6)^1+'LED Curve'!$D$22)*$AE$6*$Z$6))</f>
        <v>0</v>
      </c>
      <c r="GF266">
        <f>IF($W$2=0,0,IF(CB266&lt;=0,0,('LED Curve'!$D$19*(CB266/$W$2)^3+'LED Curve'!$D$20*(CB266/$W$2)^2+'LED Curve'!$D$21*(CB266/$W$2)^1+'LED Curve'!$D$22)*$AC$2*$W$2))</f>
        <v>0</v>
      </c>
      <c r="GG266">
        <f>IF($W$3=0,0,IF(CC266&lt;=0,0,('LED Curve'!$D$19*(CC266/$W$3)^3+'LED Curve'!$D$20*(CC266/$W$3)^2+'LED Curve'!$D$21*(CC266/$W$3)^1+'LED Curve'!$D$22)*$AC$3*$W$3))</f>
        <v>0</v>
      </c>
      <c r="GH266">
        <f>IF($W$4=0,0,IF(CD266&lt;=0,0,('LED Curve'!$D$19*(CD266/$W$4)^3+'LED Curve'!$D$20*(CD266/$W$4)^2+'LED Curve'!$D$21*(CD266/$W$4)^1+'LED Curve'!$D$22)*$AC$4*$W$4))</f>
        <v>0</v>
      </c>
      <c r="GI266">
        <f>IF($W$5=0,0,IF(CE266&lt;=0,0,('LED Curve'!$D$19*(CE266/$W$5)^3+'LED Curve'!$D$20*(CE266/$W$5)^2+'LED Curve'!$D$21*(CE266/$W$5)^1+'LED Curve'!$D$22)*$AC$5*$W$5))</f>
        <v>0</v>
      </c>
      <c r="GJ266">
        <f>IF($W$6=0,0,IF(CF266&lt;=0,0,('LED Curve'!$D$19*(CF266/$W$6)^3+'LED Curve'!$D$20*(CF266/$W$6)^2+'LED Curve'!$D$21*(CF266/$W$6)^1+'LED Curve'!$D$22)*$AC$6*$W$6))</f>
        <v>0</v>
      </c>
      <c r="GK266">
        <f>IF($Z$2=0,0,IF(CG266&lt;=0,0,('LED Curve'!$D$19*(CG266/$Z$2)^3+'LED Curve'!$D$20*(CG266/$Z$2)^2+'LED Curve'!$D$21*(CG266/$Z$2)^1+'LED Curve'!$D$22)*$AE$2*$Z$2))</f>
        <v>0</v>
      </c>
      <c r="GL266">
        <f>IF($Z$3=0,0,IF(CH266&lt;=0,0,('LED Curve'!$D$19*(CH266/$Z$3)^3+'LED Curve'!$D$20*(CH266/$Z$3)^2+'LED Curve'!$D$21*(CH266/$Z$3)^1+'LED Curve'!$D$22)*$AE$3*$Z$3))</f>
        <v>0</v>
      </c>
      <c r="GM266">
        <f>IF($Z$4=0,0,IF(CI266&lt;=0,0,('LED Curve'!$D$19*(CI266/$Z$4)^3+'LED Curve'!$D$20*(CI266/$Z$4)^2+'LED Curve'!$D$21*(CI266/$Z$4)^1+'LED Curve'!$D$22)*$AE$4*$Z$4))</f>
        <v>0</v>
      </c>
      <c r="GN266">
        <f>IF($Z$5=0,0,IF(CJ266&lt;=0,0,('LED Curve'!$D$19*(CJ266/$Z$5)^3+'LED Curve'!$D$20*(CJ266/$Z$5)^2+'LED Curve'!$D$21*(CJ266/$Z$5)^1+'LED Curve'!$D$22)*$AE$5*$Z$5))</f>
        <v>0</v>
      </c>
      <c r="GO266">
        <f>IF($Z$6=0,0,IF(CK266&lt;=0,0,('LED Curve'!$D$19*(CK266/$Z$6)^3+'LED Curve'!$D$20*(CK266/$Z$6)^2+'LED Curve'!$D$21*(CK266/$Z$6)^1+'LED Curve'!$D$22)*$AE$6*$Z$6))</f>
        <v>0</v>
      </c>
      <c r="GQ266">
        <f t="shared" si="450"/>
        <v>0</v>
      </c>
      <c r="GR266">
        <f t="shared" si="378"/>
        <v>0</v>
      </c>
      <c r="GS266">
        <f t="shared" si="451"/>
        <v>0</v>
      </c>
      <c r="GT266">
        <f t="shared" si="379"/>
        <v>0</v>
      </c>
      <c r="GU266">
        <f t="shared" si="452"/>
        <v>0</v>
      </c>
      <c r="GV266">
        <f t="shared" si="380"/>
        <v>0</v>
      </c>
    </row>
    <row r="267" spans="1:204" s="61" customFormat="1">
      <c r="A267" s="60">
        <f>A266</f>
        <v>255</v>
      </c>
      <c r="B267" s="60"/>
      <c r="C267" s="60"/>
      <c r="D267" s="60"/>
      <c r="E267" s="60"/>
      <c r="F267"/>
      <c r="G267" s="62"/>
      <c r="H267" s="62"/>
      <c r="I267" s="62"/>
      <c r="J267" s="62"/>
      <c r="K267" s="62"/>
      <c r="L267" s="62"/>
      <c r="M267" s="62"/>
      <c r="N267" s="62"/>
      <c r="O267" s="62"/>
      <c r="P267"/>
      <c r="Q267" s="60">
        <f>SUM(Q11:Q266)/A267</f>
        <v>168.86854372449861</v>
      </c>
      <c r="R267" s="60">
        <f>SUM(R11:R266)/A267</f>
        <v>168.92008891464798</v>
      </c>
      <c r="S267" s="60">
        <f>SUM(S11:S266)/A267</f>
        <v>168.98515187152816</v>
      </c>
      <c r="T267"/>
      <c r="U267"/>
      <c r="V267"/>
      <c r="W267"/>
      <c r="X267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/>
      <c r="BF267" s="62">
        <f>SUM(BF11:BF266)/A$266</f>
        <v>168.86854372449861</v>
      </c>
      <c r="BG267" s="62">
        <f>SUM(BG11:BG266)/A$266</f>
        <v>137.26748262675412</v>
      </c>
      <c r="BH267" s="62">
        <f>SUM(BH11:BH266)/A$266</f>
        <v>0</v>
      </c>
      <c r="BI267" s="62">
        <f>SUM(BI11:BI266)/A$266</f>
        <v>0</v>
      </c>
      <c r="BJ267" s="62">
        <f>SUM(BJ11:BJ266)/A$266</f>
        <v>0</v>
      </c>
      <c r="BK267" s="62">
        <f>SUM(BK11:BK266)/A$266</f>
        <v>0</v>
      </c>
      <c r="BL267" s="62">
        <f>SUM(BL11:BL266)/A$266</f>
        <v>0</v>
      </c>
      <c r="BM267" s="62">
        <f>SUM(BM11:BM266)/A$266</f>
        <v>0</v>
      </c>
      <c r="BN267" s="62">
        <f>SUM(BN11:BN266)/A$266</f>
        <v>0</v>
      </c>
      <c r="BO267" s="62">
        <f>SUM(BO11:BO266)/A$266</f>
        <v>0</v>
      </c>
      <c r="BP267"/>
      <c r="BQ267" s="62">
        <f>SUM(BQ11:BQ266)/A$266</f>
        <v>168.92008891464798</v>
      </c>
      <c r="BR267" s="62">
        <f>SUM(BR11:BR266)/A$266</f>
        <v>146.78143606721977</v>
      </c>
      <c r="BS267" s="62">
        <f>SUM(BS11:BS266)/A$266</f>
        <v>64.624223045194086</v>
      </c>
      <c r="BT267" s="62">
        <f>SUM(BT11:BT266)/A$266</f>
        <v>0</v>
      </c>
      <c r="BU267" s="62">
        <f>SUM(BU11:BU266)/A$266</f>
        <v>0</v>
      </c>
      <c r="BV267" s="62">
        <f>SUM(BV11:BV266)/A$266</f>
        <v>0</v>
      </c>
      <c r="BW267" s="62">
        <f>SUM(BW11:BW266)/A$266</f>
        <v>0</v>
      </c>
      <c r="BX267" s="62">
        <f>SUM(BX11:BX266)/A$266</f>
        <v>0</v>
      </c>
      <c r="BY267" s="62">
        <f>SUM(BY11:BY266)/A$266</f>
        <v>0</v>
      </c>
      <c r="BZ267" s="62">
        <f>SUM(BZ11:BZ266)/A$266</f>
        <v>0</v>
      </c>
      <c r="CA267"/>
      <c r="CB267" s="62">
        <f>SUM(CB11:CB266)/A$266</f>
        <v>168.94397276327209</v>
      </c>
      <c r="CC267" s="62">
        <f>SUM(CC11:CC266)/A$266</f>
        <v>151.61763944799853</v>
      </c>
      <c r="CD267" s="62">
        <f>SUM(CD11:CD266)/A$266</f>
        <v>96.115701120916654</v>
      </c>
      <c r="CE267" s="62">
        <f>SUM(CE11:CE266)/A$266</f>
        <v>0</v>
      </c>
      <c r="CF267" s="62">
        <f>SUM(CF11:CF266)/A$266</f>
        <v>0</v>
      </c>
      <c r="CG267" s="62">
        <f>SUM(CG11:CG266)/A$266</f>
        <v>0</v>
      </c>
      <c r="CH267" s="62">
        <f>SUM(CH11:CH266)/A$266</f>
        <v>0</v>
      </c>
      <c r="CI267" s="62">
        <f>SUM(CI11:CI266)/A$266</f>
        <v>0</v>
      </c>
      <c r="CJ267" s="62">
        <f>SUM(CJ11:CJ266)/A$266</f>
        <v>0</v>
      </c>
      <c r="CK267" s="62">
        <f>SUM(CK11:CK266)/A$266</f>
        <v>0</v>
      </c>
      <c r="CL267"/>
      <c r="CM267" s="62">
        <f>SUM(CM11:CM266)/A$267</f>
        <v>168.86854372449861</v>
      </c>
      <c r="CN267" s="62">
        <f>SUM(CN11:CN266)/A$267</f>
        <v>137.26748262675412</v>
      </c>
      <c r="CO267" s="62">
        <f>SUM(CO11:CO266)/A$267</f>
        <v>0</v>
      </c>
      <c r="CP267" s="62">
        <f>SUM(CP11:CP266)/A$267</f>
        <v>0</v>
      </c>
      <c r="CQ267" s="62">
        <f>SUM(CQ11:CQ266)/A$267</f>
        <v>0</v>
      </c>
      <c r="CR267" s="62">
        <f>SUM(CR11:CR266)/A$267</f>
        <v>0</v>
      </c>
      <c r="CS267" s="62">
        <f>SUM(CS11:CS266)/A$267</f>
        <v>0</v>
      </c>
      <c r="CT267" s="62">
        <f>SUM(CT11:CT266)/A$267</f>
        <v>0</v>
      </c>
      <c r="CU267" s="62">
        <f>SUM(CU11:CU266)/A$267</f>
        <v>0</v>
      </c>
      <c r="CV267" s="62">
        <f>SUM(CV11:CV266)/A$267</f>
        <v>0</v>
      </c>
      <c r="CW267"/>
      <c r="CX267" s="62">
        <f>SUM(CX11:CX266)/A$267</f>
        <v>168.92008891464798</v>
      </c>
      <c r="CY267" s="62">
        <f>SUM(CY11:CY266)/A$267</f>
        <v>146.78143606721977</v>
      </c>
      <c r="CZ267" s="62">
        <f>SUM(CZ11:CZ266)/A$267</f>
        <v>64.624223045194086</v>
      </c>
      <c r="DA267" s="62">
        <f>SUM(DA11:DA266)/A$267</f>
        <v>0</v>
      </c>
      <c r="DB267" s="62">
        <f>SUM(DB11:DB266)/A$267</f>
        <v>0</v>
      </c>
      <c r="DC267" s="62">
        <f>SUM(DC11:DC266)/A$267</f>
        <v>0</v>
      </c>
      <c r="DD267" s="62">
        <f>SUM(DD11:DD266)/A$267</f>
        <v>0</v>
      </c>
      <c r="DE267" s="62">
        <f>SUM(DE11:DE266)/A$267</f>
        <v>0</v>
      </c>
      <c r="DF267" s="62">
        <f>SUM(DF11:DF266)/A$267</f>
        <v>0</v>
      </c>
      <c r="DG267" s="62">
        <f>SUM(DG11:DG266)/A$267</f>
        <v>0</v>
      </c>
      <c r="DH267"/>
      <c r="DI267" s="62">
        <f>SUM(DI11:DI266)/A$267</f>
        <v>168.94397276327209</v>
      </c>
      <c r="DJ267" s="62">
        <f>SUM(DJ11:DJ266)/A$267</f>
        <v>151.61763944799853</v>
      </c>
      <c r="DK267" s="62">
        <f>SUM(DK11:DK266)/A$267</f>
        <v>96.115701120916654</v>
      </c>
      <c r="DL267" s="62">
        <f>SUM(DL11:DL266)/A$267</f>
        <v>0</v>
      </c>
      <c r="DM267" s="62">
        <f>SUM(DM11:DM266)/A$267</f>
        <v>0</v>
      </c>
      <c r="DN267" s="62">
        <f>SUM(DN11:DN266)/A$267</f>
        <v>0</v>
      </c>
      <c r="DO267" s="62">
        <f>SUM(DO11:DO266)/A$267</f>
        <v>0</v>
      </c>
      <c r="DP267" s="62">
        <f>SUM(DP11:DP266)/A$267</f>
        <v>0</v>
      </c>
      <c r="DQ267" s="62">
        <f>SUM(DQ11:DQ266)/A$267</f>
        <v>0</v>
      </c>
      <c r="DR267" s="62">
        <f>SUM(DR11:DR266)/A$267</f>
        <v>0</v>
      </c>
      <c r="DS267"/>
      <c r="DT267" s="60">
        <f>SUM(DT11:DT266)/A267</f>
        <v>20.304566022603908</v>
      </c>
      <c r="DU267" s="60">
        <f>SUM(DU11:DU266)/A267</f>
        <v>22.839794247678572</v>
      </c>
      <c r="DV267" s="60">
        <f>SUM(DV11:DV266)/A267</f>
        <v>25.491333808446257</v>
      </c>
      <c r="DW267"/>
      <c r="DX267" s="60">
        <f t="shared" ref="DX267:DZ267" si="453">DX266</f>
        <v>1.962437178048372</v>
      </c>
      <c r="DY267" s="60">
        <f t="shared" si="453"/>
        <v>1.9630361895354591</v>
      </c>
      <c r="DZ267" s="60">
        <f t="shared" si="453"/>
        <v>1.9637922922570139</v>
      </c>
      <c r="EA267"/>
      <c r="EB267" s="60">
        <f>SUM(EB11:EB266)/A267</f>
        <v>4.4530753579975766</v>
      </c>
      <c r="EC267" s="60">
        <f>SUM(EC11:EC266)/A267</f>
        <v>9.1836903502668559</v>
      </c>
      <c r="ED267" s="60">
        <f>SUM(ED11:ED266)/A267</f>
        <v>0</v>
      </c>
      <c r="EE267" s="60">
        <f>SUM(EE11:EE266)/A267</f>
        <v>0</v>
      </c>
      <c r="EF267" s="60">
        <f>SUM(EF11:EF266)/A267</f>
        <v>0</v>
      </c>
      <c r="EG267" s="60">
        <f>SUM(EG11:EG266)/A267</f>
        <v>0</v>
      </c>
      <c r="EH267" s="60">
        <f>SUM(EH11:EH266)/A267</f>
        <v>0</v>
      </c>
      <c r="EI267" s="60">
        <f>SUM(EI11:EI266)/A267</f>
        <v>0</v>
      </c>
      <c r="EJ267" s="60">
        <f>SUM(EJ11:EJ266)/A267</f>
        <v>0</v>
      </c>
      <c r="EK267" s="60">
        <f>SUM(EK11:EK266)/A267</f>
        <v>0</v>
      </c>
      <c r="EL267"/>
      <c r="EM267" s="60">
        <f>SUM(EM11:EM266)/A267</f>
        <v>4.4555882903807484</v>
      </c>
      <c r="EN267" s="60">
        <f>SUM(EN11:EN266)/A267</f>
        <v>9.8006590325742025</v>
      </c>
      <c r="EO267" s="60">
        <f>SUM(EO11:EO266)/A267</f>
        <v>3.9213936164159469</v>
      </c>
      <c r="EP267" s="60">
        <f>SUM(EP11:EP266)/A267</f>
        <v>0</v>
      </c>
      <c r="EQ267" s="60">
        <f>SUM(EQ11:EQ266)/A267</f>
        <v>0</v>
      </c>
      <c r="ER267" s="60">
        <f>SUM(ER11:ER266)/A267</f>
        <v>0</v>
      </c>
      <c r="ES267" s="60">
        <f>SUM(ES11:ES266)/A267</f>
        <v>0</v>
      </c>
      <c r="ET267" s="60">
        <f>SUM(ET11:ET266)/A267</f>
        <v>0</v>
      </c>
      <c r="EU267" s="60">
        <f>SUM(EU11:EU266)/A267</f>
        <v>0</v>
      </c>
      <c r="EV267" s="60">
        <f>SUM(EV11:EV266)/A267</f>
        <v>0</v>
      </c>
      <c r="EW267"/>
      <c r="EX267" s="60">
        <f>SUM(EX11:EX266)/A267</f>
        <v>4.4607139870462085</v>
      </c>
      <c r="EY267" s="60">
        <f>SUM(EY11:EY266)/A267</f>
        <v>10.11520939543969</v>
      </c>
      <c r="EZ267" s="60">
        <f>SUM(EZ11:EZ266)/A267</f>
        <v>5.8268756866555425</v>
      </c>
      <c r="FA267" s="60">
        <f>SUM(FA11:FA266)/A267</f>
        <v>0</v>
      </c>
      <c r="FB267" s="60">
        <f>SUM(FB11:FB266)/A267</f>
        <v>0</v>
      </c>
      <c r="FC267" s="60">
        <f>SUM(FC11:FC266)/A267</f>
        <v>0</v>
      </c>
      <c r="FD267" s="60">
        <f>SUM(FD11:FD266)/A267</f>
        <v>0</v>
      </c>
      <c r="FE267" s="60">
        <f>SUM(FE11:FE266)/A267</f>
        <v>0</v>
      </c>
      <c r="FF267" s="60">
        <f>SUM(FF11:FF266)/A267</f>
        <v>0</v>
      </c>
      <c r="FG267" s="60">
        <f>SUM(FG11:FG266)/A267</f>
        <v>0</v>
      </c>
      <c r="FH267"/>
      <c r="FI267"/>
      <c r="FJ267" s="60"/>
      <c r="FK267" s="60"/>
      <c r="FL267" s="60"/>
      <c r="FM267" s="60"/>
      <c r="FN267" s="60"/>
      <c r="FO267" s="60"/>
      <c r="FP267" s="60"/>
      <c r="FQ267" s="60"/>
      <c r="FR267" s="60"/>
      <c r="FS267" s="60"/>
      <c r="FT267"/>
      <c r="FU267" s="60"/>
      <c r="FV267" s="60"/>
      <c r="FW267" s="60"/>
      <c r="FX267" s="60"/>
      <c r="FY267" s="60"/>
      <c r="FZ267" s="60"/>
      <c r="GA267" s="60"/>
      <c r="GB267" s="60"/>
      <c r="GC267" s="60"/>
      <c r="GD267" s="60"/>
      <c r="GE267"/>
      <c r="GF267" s="60"/>
      <c r="GG267" s="60"/>
      <c r="GH267" s="60"/>
      <c r="GI267" s="60"/>
      <c r="GJ267" s="60"/>
      <c r="GK267" s="60"/>
      <c r="GL267" s="60"/>
      <c r="GM267" s="60"/>
      <c r="GN267" s="60"/>
      <c r="GO267" s="60"/>
      <c r="GP267"/>
      <c r="GQ267" s="60">
        <f>SUM(GQ11:GQ266)/A267</f>
        <v>1771.8170457525489</v>
      </c>
      <c r="GR267" s="60">
        <f>SUM(GR11:GR266)/A267</f>
        <v>601.61669193465457</v>
      </c>
      <c r="GS267" s="60">
        <f>SUM(GS11:GS266)/A267</f>
        <v>2317.2777831796611</v>
      </c>
      <c r="GT267" s="60">
        <f>SUM(GT11:GT266)/A267</f>
        <v>772.70560535010384</v>
      </c>
      <c r="GU267" s="60">
        <f>SUM(GU11:GU266)/A267</f>
        <v>2572.1595427722918</v>
      </c>
      <c r="GV267" s="60">
        <f>SUM(GV11:GV266)/A267</f>
        <v>894.03521281618032</v>
      </c>
    </row>
  </sheetData>
  <sheetProtection password="D2ED" sheet="1" objects="1" scenarios="1" selectLockedCells="1" selectUnlockedCells="1"/>
  <mergeCells count="33">
    <mergeCell ref="A9:A10"/>
    <mergeCell ref="B9:B10"/>
    <mergeCell ref="G9:O9"/>
    <mergeCell ref="FJ9:FS9"/>
    <mergeCell ref="FU9:GD9"/>
    <mergeCell ref="C9:E9"/>
    <mergeCell ref="Q9:S9"/>
    <mergeCell ref="Y9:AH9"/>
    <mergeCell ref="AJ9:AS9"/>
    <mergeCell ref="AU9:BD9"/>
    <mergeCell ref="BF9:BO9"/>
    <mergeCell ref="U9:W9"/>
    <mergeCell ref="DT7:DV7"/>
    <mergeCell ref="DX7:DZ7"/>
    <mergeCell ref="FJ7:GP7"/>
    <mergeCell ref="EM9:EV9"/>
    <mergeCell ref="EX9:FG9"/>
    <mergeCell ref="GF9:GO9"/>
    <mergeCell ref="GQ8:GV8"/>
    <mergeCell ref="FJ8:GP8"/>
    <mergeCell ref="DT8:DV8"/>
    <mergeCell ref="DX8:DZ8"/>
    <mergeCell ref="BQ9:BZ9"/>
    <mergeCell ref="DT9:DV9"/>
    <mergeCell ref="DX9:DZ9"/>
    <mergeCell ref="CB9:CK9"/>
    <mergeCell ref="EB9:EK9"/>
    <mergeCell ref="GQ9:GR9"/>
    <mergeCell ref="GS9:GT9"/>
    <mergeCell ref="GU9:GV9"/>
    <mergeCell ref="CM9:CV9"/>
    <mergeCell ref="CX9:DG9"/>
    <mergeCell ref="DI9:DR9"/>
  </mergeCells>
  <phoneticPr fontId="1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19"/>
  <sheetViews>
    <sheetView zoomScale="70" zoomScaleNormal="70" workbookViewId="0">
      <selection activeCell="I12" sqref="I12"/>
    </sheetView>
  </sheetViews>
  <sheetFormatPr defaultRowHeight="14.25"/>
  <cols>
    <col min="9" max="11" width="11.86328125" bestFit="1" customWidth="1"/>
    <col min="12" max="14" width="12.46484375" bestFit="1" customWidth="1"/>
    <col min="18" max="20" width="11.86328125" bestFit="1" customWidth="1"/>
  </cols>
  <sheetData>
    <row r="1" spans="1:24">
      <c r="H1" s="18"/>
      <c r="I1" s="18" t="s">
        <v>108</v>
      </c>
      <c r="J1" s="18" t="s">
        <v>109</v>
      </c>
      <c r="K1" s="18" t="s">
        <v>110</v>
      </c>
      <c r="L1" s="18"/>
      <c r="M1" s="18" t="s">
        <v>108</v>
      </c>
      <c r="N1" s="18" t="s">
        <v>109</v>
      </c>
      <c r="O1" s="18" t="s">
        <v>110</v>
      </c>
      <c r="P1" s="18"/>
      <c r="Q1" s="18" t="s">
        <v>108</v>
      </c>
      <c r="R1" s="18" t="s">
        <v>109</v>
      </c>
      <c r="S1" s="18" t="s">
        <v>110</v>
      </c>
    </row>
    <row r="2" spans="1:24">
      <c r="H2" s="20" t="s">
        <v>36</v>
      </c>
      <c r="I2" s="18">
        <f>2*'Time-domain'!$E$2*F519</f>
        <v>-5.1963641722885257E-14</v>
      </c>
      <c r="J2" s="18">
        <f>2*'Time-domain'!$E$2*G519</f>
        <v>-5.0649588689832825E-14</v>
      </c>
      <c r="K2" s="18">
        <f>2*'Time-domain'!$E$2*H519</f>
        <v>-5.4139635483063664E-14</v>
      </c>
      <c r="L2" s="20" t="s">
        <v>76</v>
      </c>
      <c r="M2" s="18">
        <f>SQRT('Time-domain'!$E$2*O519)</f>
        <v>189.66170219432985</v>
      </c>
      <c r="N2" s="18">
        <f>SQRT('Time-domain'!$E$2*P519)</f>
        <v>191.83125529558518</v>
      </c>
      <c r="O2" s="18">
        <f>SQRT('Time-domain'!$E$2*Q519)</f>
        <v>194.80433329756528</v>
      </c>
      <c r="P2" s="20" t="s">
        <v>81</v>
      </c>
      <c r="Q2" s="18">
        <f>M3/M2</f>
        <v>0.99885320215279272</v>
      </c>
      <c r="R2" s="18">
        <f>N3/N2</f>
        <v>0.99850235569745438</v>
      </c>
      <c r="S2" s="18">
        <f>O3/O2</f>
        <v>0.99658851612979527</v>
      </c>
    </row>
    <row r="3" spans="1:24">
      <c r="H3" s="20" t="s">
        <v>39</v>
      </c>
      <c r="I3" s="18">
        <f>2*'Time-domain'!$E$2*I519</f>
        <v>267.91959843079394</v>
      </c>
      <c r="J3" s="18">
        <f>2*'Time-domain'!$E$2*J519</f>
        <v>270.88916587169433</v>
      </c>
      <c r="K3" s="18">
        <f>2*'Time-domain'!$E$2*K519</f>
        <v>274.56025216706286</v>
      </c>
      <c r="L3" s="20" t="s">
        <v>80</v>
      </c>
      <c r="M3" s="18">
        <f>SQRT('Time-domain'!$E$2*R519)</f>
        <v>189.44419856255573</v>
      </c>
      <c r="N3" s="18">
        <f>SQRT('Time-domain'!$E$2*S519)</f>
        <v>191.54396030904158</v>
      </c>
      <c r="O3" s="18">
        <f>SQRT('Time-domain'!$E$2*T519)</f>
        <v>194.13976145667465</v>
      </c>
      <c r="P3" s="20" t="s">
        <v>83</v>
      </c>
      <c r="Q3" s="18">
        <f>SQRT(M2^2-M3^2)/M3*100</f>
        <v>4.7932735909863426</v>
      </c>
      <c r="R3" s="18">
        <f>SQRT(N2^2-N3^2)/N3*100</f>
        <v>5.4790791946796462</v>
      </c>
      <c r="S3" s="18">
        <f>SQRT(O2^2-O3^2)/O3*100</f>
        <v>8.2813295438917578</v>
      </c>
    </row>
    <row r="5" spans="1:24">
      <c r="C5" s="177" t="s">
        <v>115</v>
      </c>
      <c r="D5" s="177"/>
      <c r="E5" s="177"/>
      <c r="F5" s="205" t="s">
        <v>74</v>
      </c>
      <c r="G5" s="205"/>
      <c r="H5" s="205"/>
      <c r="I5" s="206" t="s">
        <v>75</v>
      </c>
      <c r="J5" s="206"/>
      <c r="K5" s="206"/>
      <c r="L5" s="207" t="s">
        <v>77</v>
      </c>
      <c r="M5" s="207"/>
      <c r="N5" s="207"/>
      <c r="O5" s="208" t="s">
        <v>79</v>
      </c>
      <c r="P5" s="208"/>
      <c r="Q5" s="208"/>
      <c r="R5" s="204" t="s">
        <v>78</v>
      </c>
      <c r="S5" s="204"/>
      <c r="T5" s="204"/>
      <c r="X5" s="1"/>
    </row>
    <row r="6" spans="1:24">
      <c r="A6" t="s">
        <v>41</v>
      </c>
      <c r="B6" t="s">
        <v>42</v>
      </c>
      <c r="C6" t="s">
        <v>108</v>
      </c>
      <c r="D6" t="s">
        <v>109</v>
      </c>
      <c r="E6" t="s">
        <v>110</v>
      </c>
      <c r="F6" t="s">
        <v>108</v>
      </c>
      <c r="G6" t="s">
        <v>109</v>
      </c>
      <c r="H6" t="s">
        <v>110</v>
      </c>
      <c r="I6" t="s">
        <v>108</v>
      </c>
      <c r="J6" t="s">
        <v>109</v>
      </c>
      <c r="K6" t="s">
        <v>110</v>
      </c>
      <c r="L6" t="s">
        <v>108</v>
      </c>
      <c r="M6" t="s">
        <v>109</v>
      </c>
      <c r="N6" t="s">
        <v>110</v>
      </c>
      <c r="O6" t="s">
        <v>108</v>
      </c>
      <c r="P6" t="s">
        <v>109</v>
      </c>
      <c r="Q6" t="s">
        <v>110</v>
      </c>
      <c r="R6" t="s">
        <v>108</v>
      </c>
      <c r="S6" t="s">
        <v>109</v>
      </c>
      <c r="T6" t="s">
        <v>110</v>
      </c>
    </row>
    <row r="7" spans="1:24">
      <c r="A7">
        <v>-256</v>
      </c>
      <c r="B7">
        <f>A7/256/(2*'Time-domain'!$E$2)</f>
        <v>-8.3333333333333332E-3</v>
      </c>
      <c r="C7">
        <f>-1*'Time-domain'!Q11</f>
        <v>0</v>
      </c>
      <c r="D7">
        <f>-1*'Time-domain'!R11</f>
        <v>0</v>
      </c>
      <c r="E7">
        <f>-1*'Time-domain'!S11</f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f>$I$2*COS(2*PI()*'Time-domain'!$E$2*$B7)+$I$3*SIN(2*PI()*'Time-domain'!$E$2*$B7)</f>
        <v>-9.9840689253314624E-14</v>
      </c>
      <c r="M7">
        <f>$J$2*COS(2*PI()*'Time-domain'!$E$2*$B7)+$J$3*SIN(2*PI()*'Time-domain'!$E$2*$B7)</f>
        <v>-1.0283731124098959E-13</v>
      </c>
      <c r="N7">
        <f>$K$2*COS(2*PI()*'Time-domain'!$E$2*$B7)+$K$3*SIN(2*PI()*'Time-domain'!$E$2*$B7)</f>
        <v>-1.0142731683022103E-13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</row>
    <row r="8" spans="1:24">
      <c r="A8">
        <v>-255</v>
      </c>
      <c r="B8">
        <f>A8/256/(2*'Time-domain'!$E$2)</f>
        <v>-8.30078125E-3</v>
      </c>
      <c r="C8">
        <f>-1*'Time-domain'!Q12</f>
        <v>0</v>
      </c>
      <c r="D8">
        <f>-1*'Time-domain'!R12</f>
        <v>0</v>
      </c>
      <c r="E8">
        <f>-1*'Time-domain'!S12</f>
        <v>0</v>
      </c>
      <c r="F8">
        <f>F7+(C8+C7)/2*COS(2*PI()*'Time-domain'!$E$2*($B8+$B7)/2)*($B8-$B7)</f>
        <v>0</v>
      </c>
      <c r="G8">
        <f>G7+(D8+D7)/2*COS(2*PI()*'Time-domain'!$E$2*($B8+$B7)/2)*($B8-$B7)</f>
        <v>0</v>
      </c>
      <c r="H8">
        <f>H7+(E8+E7)/2*COS(2*PI()*'Time-domain'!$E$2*($B8+$B7)/2)*($B8-$B7)</f>
        <v>0</v>
      </c>
      <c r="I8">
        <f>I7+(C8+C7)/2*SIN(2*PI()*'Time-domain'!$E$2*($B8+$B7)/2)*($B8-$B7)</f>
        <v>0</v>
      </c>
      <c r="J8">
        <f>J7+(D8+D7)/2*SIN(2*PI()*'Time-domain'!$E$2*($B8+$B7)/2)*($B8-$B7)</f>
        <v>0</v>
      </c>
      <c r="K8">
        <f>K7+(E8+E7)/2*SIN(2*PI()*'Time-domain'!$E$2*($B8+$B7)/2)*($B8-$B7)</f>
        <v>0</v>
      </c>
      <c r="L8">
        <f>$I$2*COS(2*PI()*'Time-domain'!$E$2*$B8)+$I$3*SIN(2*PI()*'Time-domain'!$E$2*$B8)</f>
        <v>-3.2877856096382847</v>
      </c>
      <c r="M8">
        <f>$J$2*COS(2*PI()*'Time-domain'!$E$2*$B8)+$J$3*SIN(2*PI()*'Time-domain'!$E$2*$B8)</f>
        <v>-3.324226770181324</v>
      </c>
      <c r="N8">
        <f>$K$2*COS(2*PI()*'Time-domain'!$E$2*$B8)+$K$3*SIN(2*PI()*'Time-domain'!$E$2*$B8)</f>
        <v>-3.3692766462051189</v>
      </c>
      <c r="O8">
        <f>O7+((C8+C7)/2)^2*($B8-$B7)</f>
        <v>0</v>
      </c>
      <c r="P8">
        <f>P7+((D8+D7)/2)^2*($B8-$B7)</f>
        <v>0</v>
      </c>
      <c r="Q8">
        <f>Q7+((E8+E7)/2)^2*($B8-$B7)</f>
        <v>0</v>
      </c>
      <c r="R8">
        <f>R7+((L7+L8)/2)^2*($B8-$B7)</f>
        <v>8.7968214639853575E-5</v>
      </c>
      <c r="S8">
        <f>S7+((M7+M8)/2)^2*($B8-$B7)</f>
        <v>8.9929065914638696E-5</v>
      </c>
      <c r="T8">
        <f>T7+((N7+N8)/2)^2*($B8-$B7)</f>
        <v>9.2383016916209766E-5</v>
      </c>
    </row>
    <row r="9" spans="1:24">
      <c r="A9">
        <v>-254</v>
      </c>
      <c r="B9">
        <f>A9/256/(2*'Time-domain'!$E$2)</f>
        <v>-8.2682291666666668E-3</v>
      </c>
      <c r="C9">
        <f>-1*'Time-domain'!Q13</f>
        <v>0</v>
      </c>
      <c r="D9">
        <f>-1*'Time-domain'!R13</f>
        <v>0</v>
      </c>
      <c r="E9">
        <f>-1*'Time-domain'!S13</f>
        <v>0</v>
      </c>
      <c r="F9">
        <f>F8+(C9+C8)/2*COS(2*PI()*'Time-domain'!$E$2*($B9+$B8)/2)*($B9-$B8)</f>
        <v>0</v>
      </c>
      <c r="G9">
        <f>G8+(D9+D8)/2*COS(2*PI()*'Time-domain'!$E$2*($B9+$B8)/2)*($B9-$B8)</f>
        <v>0</v>
      </c>
      <c r="H9">
        <f>H8+(E9+E8)/2*COS(2*PI()*'Time-domain'!$E$2*($B9+$B8)/2)*($B9-$B8)</f>
        <v>0</v>
      </c>
      <c r="I9">
        <f>I8+(C9+C8)/2*SIN(2*PI()*'Time-domain'!$E$2*($B9+$B8)/2)*($B9-$B8)</f>
        <v>0</v>
      </c>
      <c r="J9">
        <f>J8+(D9+D8)/2*SIN(2*PI()*'Time-domain'!$E$2*($B9+$B8)/2)*($B9-$B8)</f>
        <v>0</v>
      </c>
      <c r="K9">
        <f>K8+(E9+E8)/2*SIN(2*PI()*'Time-domain'!$E$2*($B9+$B8)/2)*($B9-$B8)</f>
        <v>0</v>
      </c>
      <c r="L9">
        <f>$I$2*COS(2*PI()*'Time-domain'!$E$2*$B9)+$I$3*SIN(2*PI()*'Time-domain'!$E$2*$B9)</f>
        <v>-6.5750760908570847</v>
      </c>
      <c r="M9">
        <f>$J$2*COS(2*PI()*'Time-domain'!$E$2*$B9)+$J$3*SIN(2*PI()*'Time-domain'!$E$2*$B9)</f>
        <v>-6.6479529240384228</v>
      </c>
      <c r="N9">
        <f>$K$2*COS(2*PI()*'Time-domain'!$E$2*$B9)+$K$3*SIN(2*PI()*'Time-domain'!$E$2*$B9)</f>
        <v>-6.7380458917403914</v>
      </c>
      <c r="O9">
        <f t="shared" ref="O9:O72" si="0">O8+((C9+C8)/2)^2*($B9-$B8)</f>
        <v>0</v>
      </c>
      <c r="P9">
        <f t="shared" ref="P9:Q72" si="1">P8+((D9+D8)/2)^2*($B9-$B8)</f>
        <v>0</v>
      </c>
      <c r="Q9">
        <f t="shared" si="1"/>
        <v>0</v>
      </c>
      <c r="R9">
        <f t="shared" ref="R9:R72" si="2">R8+((L8+L9)/2)^2*($B9-$B8)</f>
        <v>8.796026622562114E-4</v>
      </c>
      <c r="S9">
        <f t="shared" ref="S9:S72" si="3">S8+((M8+M9)/2)^2*($B9-$B8)</f>
        <v>8.9920940326659415E-4</v>
      </c>
      <c r="T9">
        <f t="shared" ref="T9:T72" si="4">T8+((N8+N9)/2)^2*($B9-$B8)</f>
        <v>9.2374669600199185E-4</v>
      </c>
    </row>
    <row r="10" spans="1:24">
      <c r="A10">
        <v>-253</v>
      </c>
      <c r="B10">
        <f>A10/256/(2*'Time-domain'!$E$2)</f>
        <v>-8.2356770833333336E-3</v>
      </c>
      <c r="C10">
        <f>-1*'Time-domain'!Q14</f>
        <v>0</v>
      </c>
      <c r="D10">
        <f>-1*'Time-domain'!R14</f>
        <v>0</v>
      </c>
      <c r="E10">
        <f>-1*'Time-domain'!S14</f>
        <v>0</v>
      </c>
      <c r="F10">
        <f>F9+(C10+C9)/2*COS(2*PI()*'Time-domain'!$E$2*($B10+$B9)/2)*($B10-$B9)</f>
        <v>0</v>
      </c>
      <c r="G10">
        <f>G9+(D10+D9)/2*COS(2*PI()*'Time-domain'!$E$2*($B10+$B9)/2)*($B10-$B9)</f>
        <v>0</v>
      </c>
      <c r="H10">
        <f>H9+(E10+E9)/2*COS(2*PI()*'Time-domain'!$E$2*($B10+$B9)/2)*($B10-$B9)</f>
        <v>0</v>
      </c>
      <c r="I10">
        <f>I9+(C10+C9)/2*SIN(2*PI()*'Time-domain'!$E$2*($B10+$B9)/2)*($B10-$B9)</f>
        <v>0</v>
      </c>
      <c r="J10">
        <f>J9+(D10+D9)/2*SIN(2*PI()*'Time-domain'!$E$2*($B10+$B9)/2)*($B10-$B9)</f>
        <v>0</v>
      </c>
      <c r="K10">
        <f>K9+(E10+E9)/2*SIN(2*PI()*'Time-domain'!$E$2*($B10+$B9)/2)*($B10-$B9)</f>
        <v>0</v>
      </c>
      <c r="L10">
        <f>$I$2*COS(2*PI()*'Time-domain'!$E$2*$B10)+$I$3*SIN(2*PI()*'Time-domain'!$E$2*$B10)</f>
        <v>-9.8613763898016291</v>
      </c>
      <c r="M10">
        <f>$J$2*COS(2*PI()*'Time-domain'!$E$2*$B10)+$J$3*SIN(2*PI()*'Time-domain'!$E$2*$B10)</f>
        <v>-9.9706779206382539</v>
      </c>
      <c r="N10">
        <f>$K$2*COS(2*PI()*'Time-domain'!$E$2*$B10)+$K$3*SIN(2*PI()*'Time-domain'!$E$2*$B10)</f>
        <v>-10.105800412348849</v>
      </c>
      <c r="O10">
        <f t="shared" si="0"/>
        <v>0</v>
      </c>
      <c r="P10">
        <f t="shared" si="1"/>
        <v>0</v>
      </c>
      <c r="Q10">
        <f t="shared" si="1"/>
        <v>0</v>
      </c>
      <c r="R10">
        <f t="shared" si="2"/>
        <v>3.0781457135985869E-3</v>
      </c>
      <c r="S10">
        <f t="shared" si="3"/>
        <v>3.1467589731855239E-3</v>
      </c>
      <c r="T10">
        <f t="shared" si="4"/>
        <v>3.232626565108272E-3</v>
      </c>
    </row>
    <row r="11" spans="1:24">
      <c r="A11">
        <v>-252</v>
      </c>
      <c r="B11">
        <f>A11/256/(2*'Time-domain'!$E$2)</f>
        <v>-8.2031250000000003E-3</v>
      </c>
      <c r="C11">
        <f>-1*'Time-domain'!Q15</f>
        <v>0</v>
      </c>
      <c r="D11">
        <f>-1*'Time-domain'!R15</f>
        <v>0</v>
      </c>
      <c r="E11">
        <f>-1*'Time-domain'!S15</f>
        <v>0</v>
      </c>
      <c r="F11">
        <f>F10+(C11+C10)/2*COS(2*PI()*'Time-domain'!$E$2*($B11+$B10)/2)*($B11-$B10)</f>
        <v>0</v>
      </c>
      <c r="G11">
        <f>G10+(D11+D10)/2*COS(2*PI()*'Time-domain'!$E$2*($B11+$B10)/2)*($B11-$B10)</f>
        <v>0</v>
      </c>
      <c r="H11">
        <f>H10+(E11+E10)/2*COS(2*PI()*'Time-domain'!$E$2*($B11+$B10)/2)*($B11-$B10)</f>
        <v>0</v>
      </c>
      <c r="I11">
        <f>I10+(C11+C10)/2*SIN(2*PI()*'Time-domain'!$E$2*($B11+$B10)/2)*($B11-$B10)</f>
        <v>0</v>
      </c>
      <c r="J11">
        <f>J10+(D11+D10)/2*SIN(2*PI()*'Time-domain'!$E$2*($B11+$B10)/2)*($B11-$B10)</f>
        <v>0</v>
      </c>
      <c r="K11">
        <f>K10+(E11+E10)/2*SIN(2*PI()*'Time-domain'!$E$2*($B11+$B10)/2)*($B11-$B10)</f>
        <v>0</v>
      </c>
      <c r="L11">
        <f>$I$2*COS(2*PI()*'Time-domain'!$E$2*$B11)+$I$3*SIN(2*PI()*'Time-domain'!$E$2*$B11)</f>
        <v>-13.146191601734866</v>
      </c>
      <c r="M11">
        <f>$J$2*COS(2*PI()*'Time-domain'!$E$2*$B11)+$J$3*SIN(2*PI()*'Time-domain'!$E$2*$B11)</f>
        <v>-13.291901369818273</v>
      </c>
      <c r="N11">
        <f>$K$2*COS(2*PI()*'Time-domain'!$E$2*$B11)+$K$3*SIN(2*PI()*'Time-domain'!$E$2*$B11)</f>
        <v>-13.472033036587263</v>
      </c>
      <c r="O11">
        <f t="shared" si="0"/>
        <v>0</v>
      </c>
      <c r="P11">
        <f t="shared" si="1"/>
        <v>0</v>
      </c>
      <c r="Q11">
        <f t="shared" si="1"/>
        <v>0</v>
      </c>
      <c r="R11">
        <f t="shared" si="2"/>
        <v>7.3859922702813087E-3</v>
      </c>
      <c r="S11">
        <f t="shared" si="3"/>
        <v>7.5506293771957379E-3</v>
      </c>
      <c r="T11">
        <f t="shared" si="4"/>
        <v>7.7566681515809973E-3</v>
      </c>
    </row>
    <row r="12" spans="1:24">
      <c r="A12">
        <v>-251</v>
      </c>
      <c r="B12">
        <f>A12/256/(2*'Time-domain'!$E$2)</f>
        <v>-8.1705729166666671E-3</v>
      </c>
      <c r="C12">
        <f>-1*'Time-domain'!Q16</f>
        <v>0</v>
      </c>
      <c r="D12">
        <f>-1*'Time-domain'!R16</f>
        <v>0</v>
      </c>
      <c r="E12">
        <f>-1*'Time-domain'!S16</f>
        <v>0</v>
      </c>
      <c r="F12">
        <f>F11+(C12+C11)/2*COS(2*PI()*'Time-domain'!$E$2*($B12+$B11)/2)*($B12-$B11)</f>
        <v>0</v>
      </c>
      <c r="G12">
        <f>G11+(D12+D11)/2*COS(2*PI()*'Time-domain'!$E$2*($B12+$B11)/2)*($B12-$B11)</f>
        <v>0</v>
      </c>
      <c r="H12">
        <f>H11+(E12+E11)/2*COS(2*PI()*'Time-domain'!$E$2*($B12+$B11)/2)*($B12-$B11)</f>
        <v>0</v>
      </c>
      <c r="I12">
        <f>I11+(C12+C11)/2*SIN(2*PI()*'Time-domain'!$E$2*($B12+$B11)/2)*($B12-$B11)</f>
        <v>0</v>
      </c>
      <c r="J12">
        <f>J11+(D12+D11)/2*SIN(2*PI()*'Time-domain'!$E$2*($B12+$B11)/2)*($B12-$B11)</f>
        <v>0</v>
      </c>
      <c r="K12">
        <f>K11+(E12+E11)/2*SIN(2*PI()*'Time-domain'!$E$2*($B12+$B11)/2)*($B12-$B11)</f>
        <v>0</v>
      </c>
      <c r="L12">
        <f>$I$2*COS(2*PI()*'Time-domain'!$E$2*$B12)+$I$3*SIN(2*PI()*'Time-domain'!$E$2*$B12)</f>
        <v>-16.429027045568372</v>
      </c>
      <c r="M12">
        <f>$J$2*COS(2*PI()*'Time-domain'!$E$2*$B12)+$J$3*SIN(2*PI()*'Time-domain'!$E$2*$B12)</f>
        <v>-16.611123107543452</v>
      </c>
      <c r="N12">
        <f>$K$2*COS(2*PI()*'Time-domain'!$E$2*$B12)+$K$3*SIN(2*PI()*'Time-domain'!$E$2*$B12)</f>
        <v>-16.836236822204398</v>
      </c>
      <c r="O12">
        <f t="shared" si="0"/>
        <v>0</v>
      </c>
      <c r="P12">
        <f t="shared" si="1"/>
        <v>0</v>
      </c>
      <c r="Q12">
        <f t="shared" si="1"/>
        <v>0</v>
      </c>
      <c r="R12">
        <f t="shared" si="2"/>
        <v>1.4504266668359028E-2</v>
      </c>
      <c r="S12">
        <f t="shared" si="3"/>
        <v>1.4827573329781116E-2</v>
      </c>
      <c r="T12">
        <f t="shared" si="4"/>
        <v>1.5232182652177805E-2</v>
      </c>
    </row>
    <row r="13" spans="1:24">
      <c r="A13">
        <v>-250</v>
      </c>
      <c r="B13">
        <f>A13/256/(2*'Time-domain'!$E$2)</f>
        <v>-8.1380208333333339E-3</v>
      </c>
      <c r="C13">
        <f>-1*'Time-domain'!Q17</f>
        <v>0</v>
      </c>
      <c r="D13">
        <f>-1*'Time-domain'!R17</f>
        <v>0</v>
      </c>
      <c r="E13">
        <f>-1*'Time-domain'!S17</f>
        <v>0</v>
      </c>
      <c r="F13">
        <f>F12+(C13+C12)/2*COS(2*PI()*'Time-domain'!$E$2*($B13+$B12)/2)*($B13-$B12)</f>
        <v>0</v>
      </c>
      <c r="G13">
        <f>G12+(D13+D12)/2*COS(2*PI()*'Time-domain'!$E$2*($B13+$B12)/2)*($B13-$B12)</f>
        <v>0</v>
      </c>
      <c r="H13">
        <f>H12+(E13+E12)/2*COS(2*PI()*'Time-domain'!$E$2*($B13+$B12)/2)*($B13-$B12)</f>
        <v>0</v>
      </c>
      <c r="I13">
        <f>I12+(C13+C12)/2*SIN(2*PI()*'Time-domain'!$E$2*($B13+$B12)/2)*($B13-$B12)</f>
        <v>0</v>
      </c>
      <c r="J13">
        <f>J12+(D13+D12)/2*SIN(2*PI()*'Time-domain'!$E$2*($B13+$B12)/2)*($B13-$B12)</f>
        <v>0</v>
      </c>
      <c r="K13">
        <f>K12+(E13+E12)/2*SIN(2*PI()*'Time-domain'!$E$2*($B13+$B12)/2)*($B13-$B12)</f>
        <v>0</v>
      </c>
      <c r="L13">
        <f>$I$2*COS(2*PI()*'Time-domain'!$E$2*$B13)+$I$3*SIN(2*PI()*'Time-domain'!$E$2*$B13)</f>
        <v>-19.709388338359528</v>
      </c>
      <c r="M13">
        <f>$J$2*COS(2*PI()*'Time-domain'!$E$2*$B13)+$J$3*SIN(2*PI()*'Time-domain'!$E$2*$B13)</f>
        <v>-19.92784327122915</v>
      </c>
      <c r="N13">
        <f>$K$2*COS(2*PI()*'Time-domain'!$E$2*$B13)+$K$3*SIN(2*PI()*'Time-domain'!$E$2*$B13)</f>
        <v>-20.197905132484653</v>
      </c>
      <c r="O13">
        <f t="shared" si="0"/>
        <v>0</v>
      </c>
      <c r="P13">
        <f t="shared" si="1"/>
        <v>0</v>
      </c>
      <c r="Q13">
        <f t="shared" si="1"/>
        <v>0</v>
      </c>
      <c r="R13">
        <f t="shared" si="2"/>
        <v>2.5132400347243403E-2</v>
      </c>
      <c r="S13">
        <f t="shared" si="3"/>
        <v>2.5692612913351016E-2</v>
      </c>
      <c r="T13">
        <f t="shared" si="4"/>
        <v>2.6393703406735542E-2</v>
      </c>
    </row>
    <row r="14" spans="1:24">
      <c r="A14">
        <v>-249</v>
      </c>
      <c r="B14">
        <f>A14/256/(2*'Time-domain'!$E$2)</f>
        <v>-8.1054687500000007E-3</v>
      </c>
      <c r="C14">
        <f>-1*'Time-domain'!Q18</f>
        <v>0</v>
      </c>
      <c r="D14">
        <f>-1*'Time-domain'!R18</f>
        <v>0</v>
      </c>
      <c r="E14">
        <f>-1*'Time-domain'!S18</f>
        <v>0</v>
      </c>
      <c r="F14">
        <f>F13+(C14+C13)/2*COS(2*PI()*'Time-domain'!$E$2*($B14+$B13)/2)*($B14-$B13)</f>
        <v>0</v>
      </c>
      <c r="G14">
        <f>G13+(D14+D13)/2*COS(2*PI()*'Time-domain'!$E$2*($B14+$B13)/2)*($B14-$B13)</f>
        <v>0</v>
      </c>
      <c r="H14">
        <f>H13+(E14+E13)/2*COS(2*PI()*'Time-domain'!$E$2*($B14+$B13)/2)*($B14-$B13)</f>
        <v>0</v>
      </c>
      <c r="I14">
        <f>I13+(C14+C13)/2*SIN(2*PI()*'Time-domain'!$E$2*($B14+$B13)/2)*($B14-$B13)</f>
        <v>0</v>
      </c>
      <c r="J14">
        <f>J13+(D14+D13)/2*SIN(2*PI()*'Time-domain'!$E$2*($B14+$B13)/2)*($B14-$B13)</f>
        <v>0</v>
      </c>
      <c r="K14">
        <f>K13+(E14+E13)/2*SIN(2*PI()*'Time-domain'!$E$2*($B14+$B13)/2)*($B14-$B13)</f>
        <v>0</v>
      </c>
      <c r="L14">
        <f>$I$2*COS(2*PI()*'Time-domain'!$E$2*$B14)+$I$3*SIN(2*PI()*'Time-domain'!$E$2*$B14)</f>
        <v>-22.986781469763752</v>
      </c>
      <c r="M14">
        <f>$J$2*COS(2*PI()*'Time-domain'!$E$2*$B14)+$J$3*SIN(2*PI()*'Time-domain'!$E$2*$B14)</f>
        <v>-23.241562375018567</v>
      </c>
      <c r="N14">
        <f>$K$2*COS(2*PI()*'Time-domain'!$E$2*$B14)+$K$3*SIN(2*PI()*'Time-domain'!$E$2*$B14)</f>
        <v>-23.556531712545691</v>
      </c>
      <c r="O14">
        <f t="shared" si="0"/>
        <v>0</v>
      </c>
      <c r="P14">
        <f t="shared" si="1"/>
        <v>0</v>
      </c>
      <c r="Q14">
        <f t="shared" si="1"/>
        <v>0</v>
      </c>
      <c r="R14">
        <f t="shared" si="2"/>
        <v>3.9967710538357432E-2</v>
      </c>
      <c r="S14">
        <f t="shared" si="3"/>
        <v>4.0858608875674239E-2</v>
      </c>
      <c r="T14">
        <f t="shared" si="4"/>
        <v>4.1973543442752323E-2</v>
      </c>
    </row>
    <row r="15" spans="1:24">
      <c r="A15">
        <v>-248</v>
      </c>
      <c r="B15">
        <f>A15/256/(2*'Time-domain'!$E$2)</f>
        <v>-8.0729166666666675E-3</v>
      </c>
      <c r="C15">
        <f>-1*'Time-domain'!Q19</f>
        <v>0</v>
      </c>
      <c r="D15">
        <f>-1*'Time-domain'!R19</f>
        <v>0</v>
      </c>
      <c r="E15">
        <f>-1*'Time-domain'!S19</f>
        <v>0</v>
      </c>
      <c r="F15">
        <f>F14+(C15+C14)/2*COS(2*PI()*'Time-domain'!$E$2*($B15+$B14)/2)*($B15-$B14)</f>
        <v>0</v>
      </c>
      <c r="G15">
        <f>G14+(D15+D14)/2*COS(2*PI()*'Time-domain'!$E$2*($B15+$B14)/2)*($B15-$B14)</f>
        <v>0</v>
      </c>
      <c r="H15">
        <f>H14+(E15+E14)/2*COS(2*PI()*'Time-domain'!$E$2*($B15+$B14)/2)*($B15-$B14)</f>
        <v>0</v>
      </c>
      <c r="I15">
        <f>I14+(C15+C14)/2*SIN(2*PI()*'Time-domain'!$E$2*($B15+$B14)/2)*($B15-$B14)</f>
        <v>0</v>
      </c>
      <c r="J15">
        <f>J14+(D15+D14)/2*SIN(2*PI()*'Time-domain'!$E$2*($B15+$B14)/2)*($B15-$B14)</f>
        <v>0</v>
      </c>
      <c r="K15">
        <f>K14+(E15+E14)/2*SIN(2*PI()*'Time-domain'!$E$2*($B15+$B14)/2)*($B15-$B14)</f>
        <v>0</v>
      </c>
      <c r="L15">
        <f>$I$2*COS(2*PI()*'Time-domain'!$E$2*$B15)+$I$3*SIN(2*PI()*'Time-domain'!$E$2*$B15)</f>
        <v>-26.260712876430659</v>
      </c>
      <c r="M15">
        <f>$J$2*COS(2*PI()*'Time-domain'!$E$2*$B15)+$J$3*SIN(2*PI()*'Time-domain'!$E$2*$B15)</f>
        <v>-26.551781385003494</v>
      </c>
      <c r="N15">
        <f>$K$2*COS(2*PI()*'Time-domain'!$E$2*$B15)+$K$3*SIN(2*PI()*'Time-domain'!$E$2*$B15)</f>
        <v>-26.911610765578555</v>
      </c>
      <c r="O15">
        <f t="shared" si="0"/>
        <v>0</v>
      </c>
      <c r="P15">
        <f t="shared" si="1"/>
        <v>0</v>
      </c>
      <c r="Q15">
        <f t="shared" si="1"/>
        <v>0</v>
      </c>
      <c r="R15">
        <f t="shared" si="2"/>
        <v>5.9704980227309599E-2</v>
      </c>
      <c r="S15">
        <f t="shared" si="3"/>
        <v>6.1035831229220128E-2</v>
      </c>
      <c r="T15">
        <f t="shared" si="4"/>
        <v>6.2701354357402719E-2</v>
      </c>
    </row>
    <row r="16" spans="1:24">
      <c r="A16">
        <v>-247</v>
      </c>
      <c r="B16">
        <f>A16/256/(2*'Time-domain'!$E$2)</f>
        <v>-8.0403645833333325E-3</v>
      </c>
      <c r="C16">
        <f>-1*'Time-domain'!Q20</f>
        <v>0</v>
      </c>
      <c r="D16">
        <f>-1*'Time-domain'!R20</f>
        <v>0</v>
      </c>
      <c r="E16">
        <f>-1*'Time-domain'!S20</f>
        <v>0</v>
      </c>
      <c r="F16">
        <f>F15+(C16+C15)/2*COS(2*PI()*'Time-domain'!$E$2*($B16+$B15)/2)*($B16-$B15)</f>
        <v>0</v>
      </c>
      <c r="G16">
        <f>G15+(D16+D15)/2*COS(2*PI()*'Time-domain'!$E$2*($B16+$B15)/2)*($B16-$B15)</f>
        <v>0</v>
      </c>
      <c r="H16">
        <f>H15+(E16+E15)/2*COS(2*PI()*'Time-domain'!$E$2*($B16+$B15)/2)*($B16-$B15)</f>
        <v>0</v>
      </c>
      <c r="I16">
        <f>I15+(C16+C15)/2*SIN(2*PI()*'Time-domain'!$E$2*($B16+$B15)/2)*($B16-$B15)</f>
        <v>0</v>
      </c>
      <c r="J16">
        <f>J15+(D16+D15)/2*SIN(2*PI()*'Time-domain'!$E$2*($B16+$B15)/2)*($B16-$B15)</f>
        <v>0</v>
      </c>
      <c r="K16">
        <f>K15+(E16+E15)/2*SIN(2*PI()*'Time-domain'!$E$2*($B16+$B15)/2)*($B16-$B15)</f>
        <v>0</v>
      </c>
      <c r="L16">
        <f>$I$2*COS(2*PI()*'Time-domain'!$E$2*$B16)+$I$3*SIN(2*PI()*'Time-domain'!$E$2*$B16)</f>
        <v>-29.530689516332991</v>
      </c>
      <c r="M16">
        <f>$J$2*COS(2*PI()*'Time-domain'!$E$2*$B16)+$J$3*SIN(2*PI()*'Time-domain'!$E$2*$B16)</f>
        <v>-29.858001794377085</v>
      </c>
      <c r="N16">
        <f>$K$2*COS(2*PI()*'Time-domain'!$E$2*$B16)+$K$3*SIN(2*PI()*'Time-domain'!$E$2*$B16)</f>
        <v>-30.262637029018926</v>
      </c>
      <c r="O16">
        <f t="shared" si="0"/>
        <v>0</v>
      </c>
      <c r="P16">
        <f t="shared" si="1"/>
        <v>0</v>
      </c>
      <c r="Q16">
        <f t="shared" si="1"/>
        <v>0</v>
      </c>
      <c r="R16">
        <f t="shared" si="2"/>
        <v>8.5036039642604422E-2</v>
      </c>
      <c r="S16">
        <f t="shared" si="3"/>
        <v>8.6931531411063287E-2</v>
      </c>
      <c r="T16">
        <f t="shared" si="4"/>
        <v>8.9303686802700552E-2</v>
      </c>
    </row>
    <row r="17" spans="1:20">
      <c r="A17">
        <v>-246</v>
      </c>
      <c r="B17">
        <f>A17/256/(2*'Time-domain'!$E$2)</f>
        <v>-8.0078124999999993E-3</v>
      </c>
      <c r="C17">
        <f>-1*'Time-domain'!Q21</f>
        <v>0</v>
      </c>
      <c r="D17">
        <f>-1*'Time-domain'!R21</f>
        <v>0</v>
      </c>
      <c r="E17">
        <f>-1*'Time-domain'!S21</f>
        <v>0</v>
      </c>
      <c r="F17">
        <f>F16+(C17+C16)/2*COS(2*PI()*'Time-domain'!$E$2*($B17+$B16)/2)*($B17-$B16)</f>
        <v>0</v>
      </c>
      <c r="G17">
        <f>G16+(D17+D16)/2*COS(2*PI()*'Time-domain'!$E$2*($B17+$B16)/2)*($B17-$B16)</f>
        <v>0</v>
      </c>
      <c r="H17">
        <f>H16+(E17+E16)/2*COS(2*PI()*'Time-domain'!$E$2*($B17+$B16)/2)*($B17-$B16)</f>
        <v>0</v>
      </c>
      <c r="I17">
        <f>I16+(C17+C16)/2*SIN(2*PI()*'Time-domain'!$E$2*($B17+$B16)/2)*($B17-$B16)</f>
        <v>0</v>
      </c>
      <c r="J17">
        <f>J16+(D17+D16)/2*SIN(2*PI()*'Time-domain'!$E$2*($B17+$B16)/2)*($B17-$B16)</f>
        <v>0</v>
      </c>
      <c r="K17">
        <f>K16+(E17+E16)/2*SIN(2*PI()*'Time-domain'!$E$2*($B17+$B16)/2)*($B17-$B16)</f>
        <v>0</v>
      </c>
      <c r="L17">
        <f>$I$2*COS(2*PI()*'Time-domain'!$E$2*$B17)+$I$3*SIN(2*PI()*'Time-domain'!$E$2*$B17)</f>
        <v>-32.796218943016456</v>
      </c>
      <c r="M17">
        <f>$J$2*COS(2*PI()*'Time-domain'!$E$2*$B17)+$J$3*SIN(2*PI()*'Time-domain'!$E$2*$B17)</f>
        <v>-33.159725698506683</v>
      </c>
      <c r="N17">
        <f>$K$2*COS(2*PI()*'Time-domain'!$E$2*$B17)+$K$3*SIN(2*PI()*'Time-domain'!$E$2*$B17)</f>
        <v>-33.609105850637327</v>
      </c>
      <c r="O17">
        <f t="shared" si="0"/>
        <v>0</v>
      </c>
      <c r="P17">
        <f t="shared" si="1"/>
        <v>0</v>
      </c>
      <c r="Q17">
        <f t="shared" si="1"/>
        <v>0</v>
      </c>
      <c r="R17">
        <f t="shared" si="2"/>
        <v>0.11664934952297643</v>
      </c>
      <c r="S17">
        <f t="shared" si="3"/>
        <v>0.11924951626105795</v>
      </c>
      <c r="T17">
        <f t="shared" si="4"/>
        <v>0.12250355283854776</v>
      </c>
    </row>
    <row r="18" spans="1:20">
      <c r="A18">
        <v>-245</v>
      </c>
      <c r="B18">
        <f>A18/256/(2*'Time-domain'!$E$2)</f>
        <v>-7.9752604166666661E-3</v>
      </c>
      <c r="C18">
        <f>-1*'Time-domain'!Q22</f>
        <v>0</v>
      </c>
      <c r="D18">
        <f>-1*'Time-domain'!R22</f>
        <v>0</v>
      </c>
      <c r="E18">
        <f>-1*'Time-domain'!S22</f>
        <v>0</v>
      </c>
      <c r="F18">
        <f>F17+(C18+C17)/2*COS(2*PI()*'Time-domain'!$E$2*($B18+$B17)/2)*($B18-$B17)</f>
        <v>0</v>
      </c>
      <c r="G18">
        <f>G17+(D18+D17)/2*COS(2*PI()*'Time-domain'!$E$2*($B18+$B17)/2)*($B18-$B17)</f>
        <v>0</v>
      </c>
      <c r="H18">
        <f>H17+(E18+E17)/2*COS(2*PI()*'Time-domain'!$E$2*($B18+$B17)/2)*($B18-$B17)</f>
        <v>0</v>
      </c>
      <c r="I18">
        <f>I17+(C18+C17)/2*SIN(2*PI()*'Time-domain'!$E$2*($B18+$B17)/2)*($B18-$B17)</f>
        <v>0</v>
      </c>
      <c r="J18">
        <f>J17+(D18+D17)/2*SIN(2*PI()*'Time-domain'!$E$2*($B18+$B17)/2)*($B18-$B17)</f>
        <v>0</v>
      </c>
      <c r="K18">
        <f>K17+(E18+E17)/2*SIN(2*PI()*'Time-domain'!$E$2*($B18+$B17)/2)*($B18-$B17)</f>
        <v>0</v>
      </c>
      <c r="L18">
        <f>$I$2*COS(2*PI()*'Time-domain'!$E$2*$B18)+$I$3*SIN(2*PI()*'Time-domain'!$E$2*$B18)</f>
        <v>-36.056809379761077</v>
      </c>
      <c r="M18">
        <f>$J$2*COS(2*PI()*'Time-domain'!$E$2*$B18)+$J$3*SIN(2*PI()*'Time-domain'!$E$2*$B18)</f>
        <v>-36.456455869917143</v>
      </c>
      <c r="N18">
        <f>$K$2*COS(2*PI()*'Time-domain'!$E$2*$B18)+$K$3*SIN(2*PI()*'Time-domain'!$E$2*$B18)</f>
        <v>-36.950513264538635</v>
      </c>
      <c r="O18">
        <f t="shared" si="0"/>
        <v>0</v>
      </c>
      <c r="P18">
        <f t="shared" si="1"/>
        <v>0</v>
      </c>
      <c r="Q18">
        <f t="shared" si="1"/>
        <v>0</v>
      </c>
      <c r="R18">
        <f t="shared" si="2"/>
        <v>0.15522958641439236</v>
      </c>
      <c r="S18">
        <f t="shared" si="3"/>
        <v>0.15868972407492299</v>
      </c>
      <c r="T18">
        <f t="shared" si="4"/>
        <v>0.16301999041731313</v>
      </c>
    </row>
    <row r="19" spans="1:20">
      <c r="A19">
        <v>-244</v>
      </c>
      <c r="B19">
        <f>A19/256/(2*'Time-domain'!$E$2)</f>
        <v>-7.9427083333333329E-3</v>
      </c>
      <c r="C19">
        <f>-1*'Time-domain'!Q23</f>
        <v>0</v>
      </c>
      <c r="D19">
        <f>-1*'Time-domain'!R23</f>
        <v>0</v>
      </c>
      <c r="E19">
        <f>-1*'Time-domain'!S23</f>
        <v>-5.2503363026490515</v>
      </c>
      <c r="F19">
        <f>F18+(C19+C18)/2*COS(2*PI()*'Time-domain'!$E$2*($B19+$B18)/2)*($B19-$B18)</f>
        <v>0</v>
      </c>
      <c r="G19">
        <f>G18+(D19+D18)/2*COS(2*PI()*'Time-domain'!$E$2*($B19+$B18)/2)*($B19-$B18)</f>
        <v>0</v>
      </c>
      <c r="H19">
        <f>H18+(E19+E18)/2*COS(2*PI()*'Time-domain'!$E$2*($B19+$B18)/2)*($B19-$B18)</f>
        <v>8.4605119841729606E-5</v>
      </c>
      <c r="I19">
        <f>I18+(C19+C18)/2*SIN(2*PI()*'Time-domain'!$E$2*($B19+$B18)/2)*($B19-$B18)</f>
        <v>0</v>
      </c>
      <c r="J19">
        <f>J18+(D19+D18)/2*SIN(2*PI()*'Time-domain'!$E$2*($B19+$B18)/2)*($B19-$B18)</f>
        <v>0</v>
      </c>
      <c r="K19">
        <f>K18+(E19+E18)/2*SIN(2*PI()*'Time-domain'!$E$2*($B19+$B18)/2)*($B19-$B18)</f>
        <v>1.2019906579361298E-5</v>
      </c>
      <c r="L19">
        <f>$I$2*COS(2*PI()*'Time-domain'!$E$2*$B19)+$I$3*SIN(2*PI()*'Time-domain'!$E$2*$B19)</f>
        <v>-39.311969793640472</v>
      </c>
      <c r="M19">
        <f>$J$2*COS(2*PI()*'Time-domain'!$E$2*$B19)+$J$3*SIN(2*PI()*'Time-domain'!$E$2*$B19)</f>
        <v>-39.74769583317098</v>
      </c>
      <c r="N19">
        <f>$K$2*COS(2*PI()*'Time-domain'!$E$2*$B19)+$K$3*SIN(2*PI()*'Time-domain'!$E$2*$B19)</f>
        <v>-40.286356067056978</v>
      </c>
      <c r="O19">
        <f t="shared" si="0"/>
        <v>0</v>
      </c>
      <c r="P19">
        <f t="shared" si="1"/>
        <v>0</v>
      </c>
      <c r="Q19">
        <f t="shared" si="1"/>
        <v>2.2433293693778007E-4</v>
      </c>
      <c r="R19">
        <f t="shared" si="2"/>
        <v>0.20145723024649642</v>
      </c>
      <c r="S19">
        <f t="shared" si="3"/>
        <v>0.20594780298757961</v>
      </c>
      <c r="T19">
        <f t="shared" si="4"/>
        <v>0.21156763026225089</v>
      </c>
    </row>
    <row r="20" spans="1:20">
      <c r="A20">
        <v>-243</v>
      </c>
      <c r="B20">
        <f>A20/256/(2*'Time-domain'!$E$2)</f>
        <v>-7.9101562499999997E-3</v>
      </c>
      <c r="C20">
        <f>-1*'Time-domain'!Q24</f>
        <v>0</v>
      </c>
      <c r="D20">
        <f>-1*'Time-domain'!R24</f>
        <v>-25.330768826608903</v>
      </c>
      <c r="E20">
        <f>-1*'Time-domain'!S24</f>
        <v>-9.2431881944456205</v>
      </c>
      <c r="F20">
        <f>F19+(C20+C19)/2*COS(2*PI()*'Time-domain'!$E$2*($B20+$B19)/2)*($B20-$B19)</f>
        <v>0</v>
      </c>
      <c r="G20">
        <f>G19+(D20+D19)/2*COS(2*PI()*'Time-domain'!$E$2*($B20+$B19)/2)*($B20-$B19)</f>
        <v>4.0744342430557154E-4</v>
      </c>
      <c r="H20">
        <f>H19+(E20+E19)/2*COS(2*PI()*'Time-domain'!$E$2*($B20+$B19)/2)*($B20-$B19)</f>
        <v>3.1773232145866913E-4</v>
      </c>
      <c r="I20">
        <f>I19+(C20+C19)/2*SIN(2*PI()*'Time-domain'!$E$2*($B20+$B19)/2)*($B20-$B19)</f>
        <v>0</v>
      </c>
      <c r="J20">
        <f>J19+(D20+D19)/2*SIN(2*PI()*'Time-domain'!$E$2*($B20+$B19)/2)*($B20-$B19)</f>
        <v>6.2995933872691366E-5</v>
      </c>
      <c r="K20">
        <f>K19+(E20+E19)/2*SIN(2*PI()*'Time-domain'!$E$2*($B20+$B19)/2)*($B20-$B19)</f>
        <v>4.8064336065532505E-5</v>
      </c>
      <c r="L20">
        <f>$I$2*COS(2*PI()*'Time-domain'!$E$2*$B20)+$I$3*SIN(2*PI()*'Time-domain'!$E$2*$B20)</f>
        <v>-42.561209969469736</v>
      </c>
      <c r="M20">
        <f>$J$2*COS(2*PI()*'Time-domain'!$E$2*$B20)+$J$3*SIN(2*PI()*'Time-domain'!$E$2*$B20)</f>
        <v>-43.032949939635856</v>
      </c>
      <c r="N20">
        <f>$K$2*COS(2*PI()*'Time-domain'!$E$2*$B20)+$K$3*SIN(2*PI()*'Time-domain'!$E$2*$B20)</f>
        <v>-43.61613189253648</v>
      </c>
      <c r="O20">
        <f t="shared" si="0"/>
        <v>0</v>
      </c>
      <c r="P20">
        <f t="shared" si="1"/>
        <v>5.2217435656502203E-3</v>
      </c>
      <c r="Q20">
        <f t="shared" si="1"/>
        <v>1.9338239228417727E-3</v>
      </c>
      <c r="R20">
        <f t="shared" si="2"/>
        <v>0.25600815443694674</v>
      </c>
      <c r="S20">
        <f t="shared" si="3"/>
        <v>0.26171469194072822</v>
      </c>
      <c r="T20">
        <f t="shared" si="4"/>
        <v>0.2688562654006762</v>
      </c>
    </row>
    <row r="21" spans="1:20">
      <c r="A21">
        <v>-242</v>
      </c>
      <c r="B21">
        <f>A21/256/(2*'Time-domain'!$E$2)</f>
        <v>-7.8776041666666664E-3</v>
      </c>
      <c r="C21">
        <f>-1*'Time-domain'!Q25</f>
        <v>0</v>
      </c>
      <c r="D21">
        <f>-1*'Time-domain'!R25</f>
        <v>-28.953473786943821</v>
      </c>
      <c r="E21">
        <f>-1*'Time-domain'!S25</f>
        <v>-13.228163650814029</v>
      </c>
      <c r="F21">
        <f>F20+(C21+C20)/2*COS(2*PI()*'Time-domain'!$E$2*($B21+$B20)/2)*($B21-$B20)</f>
        <v>0</v>
      </c>
      <c r="G21">
        <f>G20+(D21+D20)/2*COS(2*PI()*'Time-domain'!$E$2*($B21+$B20)/2)*($B21-$B20)</f>
        <v>1.2788787765604078E-3</v>
      </c>
      <c r="H21">
        <f>H20+(E21+E20)/2*COS(2*PI()*'Time-domain'!$E$2*($B21+$B20)/2)*($B21-$B20)</f>
        <v>6.7846924009492995E-4</v>
      </c>
      <c r="I21">
        <f>I20+(C21+C20)/2*SIN(2*PI()*'Time-domain'!$E$2*($B21+$B20)/2)*($B21-$B20)</f>
        <v>0</v>
      </c>
      <c r="J21">
        <f>J20+(D21+D20)/2*SIN(2*PI()*'Time-domain'!$E$2*($B21+$B20)/2)*($B21-$B20)</f>
        <v>2.0870205110634345E-4</v>
      </c>
      <c r="K21">
        <f>K20+(E21+E20)/2*SIN(2*PI()*'Time-domain'!$E$2*($B21+$B20)/2)*($B21-$B20)</f>
        <v>1.0838042907383026E-4</v>
      </c>
      <c r="L21">
        <f>$I$2*COS(2*PI()*'Time-domain'!$E$2*$B21)+$I$3*SIN(2*PI()*'Time-domain'!$E$2*$B21)</f>
        <v>-45.804040583630027</v>
      </c>
      <c r="M21">
        <f>$J$2*COS(2*PI()*'Time-domain'!$E$2*$B21)+$J$3*SIN(2*PI()*'Time-domain'!$E$2*$B21)</f>
        <v>-46.311723442127452</v>
      </c>
      <c r="N21">
        <f>$K$2*COS(2*PI()*'Time-domain'!$E$2*$B21)+$K$3*SIN(2*PI()*'Time-domain'!$E$2*$B21)</f>
        <v>-46.939339288985707</v>
      </c>
      <c r="O21">
        <f t="shared" si="0"/>
        <v>0</v>
      </c>
      <c r="P21">
        <f t="shared" si="1"/>
        <v>2.9202692427361183E-2</v>
      </c>
      <c r="Q21">
        <f t="shared" si="1"/>
        <v>6.0432123811218217E-3</v>
      </c>
      <c r="R21">
        <f t="shared" si="2"/>
        <v>0.3195532187705411</v>
      </c>
      <c r="S21">
        <f t="shared" si="3"/>
        <v>0.32667620448706558</v>
      </c>
      <c r="T21">
        <f t="shared" si="4"/>
        <v>0.33559042361118618</v>
      </c>
    </row>
    <row r="22" spans="1:20">
      <c r="A22">
        <v>-241</v>
      </c>
      <c r="B22">
        <f>A22/256/(2*'Time-domain'!$E$2)</f>
        <v>-7.8450520833333332E-3</v>
      </c>
      <c r="C22">
        <f>-1*'Time-domain'!Q26</f>
        <v>-48.659774760333306</v>
      </c>
      <c r="D22">
        <f>-1*'Time-domain'!R26</f>
        <v>-32.568472785393276</v>
      </c>
      <c r="E22">
        <f>-1*'Time-domain'!S26</f>
        <v>-17.204662549108424</v>
      </c>
      <c r="F22">
        <f>F21+(C22+C21)/2*COS(2*PI()*'Time-domain'!$E$2*($B22+$B21)/2)*($B22-$B21)</f>
        <v>7.7948309590486053E-4</v>
      </c>
      <c r="G22">
        <f>G21+(D22+D21)/2*COS(2*PI()*'Time-domain'!$E$2*($B22+$B21)/2)*($B22-$B21)</f>
        <v>2.2644015747339654E-3</v>
      </c>
      <c r="H22">
        <f>H21+(E22+E21)/2*COS(2*PI()*'Time-domain'!$E$2*($B22+$B21)/2)*($B22-$B21)</f>
        <v>1.1659740364136299E-3</v>
      </c>
      <c r="I22">
        <f>I21+(C22+C21)/2*SIN(2*PI()*'Time-domain'!$E$2*($B22+$B21)/2)*($B22-$B21)</f>
        <v>1.40185310821672E-4</v>
      </c>
      <c r="J22">
        <f>J21+(D22+D21)/2*SIN(2*PI()*'Time-domain'!$E$2*($B22+$B21)/2)*($B22-$B21)</f>
        <v>3.8594235369869968E-4</v>
      </c>
      <c r="K22">
        <f>K21+(E22+E21)/2*SIN(2*PI()*'Time-domain'!$E$2*($B22+$B21)/2)*($B22-$B21)</f>
        <v>1.960552122192677E-4</v>
      </c>
      <c r="L22">
        <f>$I$2*COS(2*PI()*'Time-domain'!$E$2*$B22)+$I$3*SIN(2*PI()*'Time-domain'!$E$2*$B22)</f>
        <v>-49.039973277758932</v>
      </c>
      <c r="M22">
        <f>$J$2*COS(2*PI()*'Time-domain'!$E$2*$B22)+$J$3*SIN(2*PI()*'Time-domain'!$E$2*$B22)</f>
        <v>-49.58352256941658</v>
      </c>
      <c r="N22">
        <f>$K$2*COS(2*PI()*'Time-domain'!$E$2*$B22)+$K$3*SIN(2*PI()*'Time-domain'!$E$2*$B22)</f>
        <v>-50.255477793594487</v>
      </c>
      <c r="O22">
        <f t="shared" si="0"/>
        <v>1.926899153423146E-2</v>
      </c>
      <c r="P22">
        <f t="shared" si="1"/>
        <v>6.0004693648467042E-2</v>
      </c>
      <c r="Q22">
        <f t="shared" si="1"/>
        <v>1.3580296613825951E-2</v>
      </c>
      <c r="R22">
        <f t="shared" si="2"/>
        <v>0.39275786529836754</v>
      </c>
      <c r="S22">
        <f t="shared" si="3"/>
        <v>0.40151261568184521</v>
      </c>
      <c r="T22">
        <f t="shared" si="4"/>
        <v>0.41246894304247028</v>
      </c>
    </row>
    <row r="23" spans="1:20">
      <c r="A23">
        <v>-240</v>
      </c>
      <c r="B23">
        <f>A23/256/(2*'Time-domain'!$E$2)</f>
        <v>-7.8125E-3</v>
      </c>
      <c r="C23">
        <f>-1*'Time-domain'!Q27</f>
        <v>-51.905848528243951</v>
      </c>
      <c r="D23">
        <f>-1*'Time-domain'!R27</f>
        <v>-36.175221416405101</v>
      </c>
      <c r="E23">
        <f>-1*'Time-domain'!S27</f>
        <v>-21.172086043221444</v>
      </c>
      <c r="F23">
        <f>F22+(C23+C22)/2*COS(2*PI()*'Time-domain'!$E$2*($B23+$B22)/2)*($B23-$B22)</f>
        <v>2.3867716464234957E-3</v>
      </c>
      <c r="G23">
        <f>G22+(D23+D22)/2*COS(2*PI()*'Time-domain'!$E$2*($B23+$B22)/2)*($B23-$B22)</f>
        <v>3.3630966257639427E-3</v>
      </c>
      <c r="H23">
        <f>H22+(E23+E22)/2*COS(2*PI()*'Time-domain'!$E$2*($B23+$B22)/2)*($B23-$B22)</f>
        <v>1.7793298393362989E-3</v>
      </c>
      <c r="I23">
        <f>I22+(C23+C22)/2*SIN(2*PI()*'Time-domain'!$E$2*($B23+$B22)/2)*($B23-$B22)</f>
        <v>4.4965484295975686E-4</v>
      </c>
      <c r="J23">
        <f>J22+(D23+D22)/2*SIN(2*PI()*'Time-domain'!$E$2*($B23+$B22)/2)*($B23-$B22)</f>
        <v>5.9748659900235839E-4</v>
      </c>
      <c r="K23">
        <f>K22+(E23+E22)/2*SIN(2*PI()*'Time-domain'!$E$2*($B23+$B22)/2)*($B23-$B22)</f>
        <v>3.1415157600124619E-4</v>
      </c>
      <c r="L23">
        <f>$I$2*COS(2*PI()*'Time-domain'!$E$2*$B23)+$I$3*SIN(2*PI()*'Time-domain'!$E$2*$B23)</f>
        <v>-52.268520732295407</v>
      </c>
      <c r="M23">
        <f>$J$2*COS(2*PI()*'Time-domain'!$E$2*$B23)+$J$3*SIN(2*PI()*'Time-domain'!$E$2*$B23)</f>
        <v>-52.847854600589272</v>
      </c>
      <c r="N23">
        <f>$K$2*COS(2*PI()*'Time-domain'!$E$2*$B23)+$K$3*SIN(2*PI()*'Time-domain'!$E$2*$B23)</f>
        <v>-53.564048008101715</v>
      </c>
      <c r="O23">
        <f t="shared" si="0"/>
        <v>0.10157241428341762</v>
      </c>
      <c r="P23">
        <f t="shared" si="1"/>
        <v>9.8462502018505704E-2</v>
      </c>
      <c r="Q23">
        <f t="shared" si="1"/>
        <v>2.5565768883673665E-2</v>
      </c>
      <c r="R23">
        <f t="shared" si="2"/>
        <v>0.47628171750039539</v>
      </c>
      <c r="S23">
        <f t="shared" si="3"/>
        <v>0.48689825231062089</v>
      </c>
      <c r="T23">
        <f t="shared" si="4"/>
        <v>0.50018455125934058</v>
      </c>
    </row>
    <row r="24" spans="1:20">
      <c r="A24">
        <v>-239</v>
      </c>
      <c r="B24">
        <f>A24/256/(2*'Time-domain'!$E$2)</f>
        <v>-7.7799479166666668E-3</v>
      </c>
      <c r="C24">
        <f>-1*'Time-domain'!Q28</f>
        <v>-55.14400811869131</v>
      </c>
      <c r="D24">
        <f>-1*'Time-domain'!R28</f>
        <v>-39.773176516902176</v>
      </c>
      <c r="E24">
        <f>-1*'Time-domain'!S28</f>
        <v>-25.129836653768209</v>
      </c>
      <c r="F24">
        <f>F23+(C24+C23)/2*COS(2*PI()*'Time-domain'!$E$2*($B24+$B23)/2)*($B24-$B23)</f>
        <v>4.0935229972095966E-3</v>
      </c>
      <c r="G24">
        <f>G23+(D24+D23)/2*COS(2*PI()*'Time-domain'!$E$2*($B24+$B23)/2)*($B24-$B23)</f>
        <v>4.5739812997176235E-3</v>
      </c>
      <c r="H24">
        <f>H23+(E24+E23)/2*COS(2*PI()*'Time-domain'!$E$2*($B24+$B23)/2)*($B24-$B23)</f>
        <v>2.5175453921858328E-3</v>
      </c>
      <c r="I24">
        <f>I23+(C24+C23)/2*SIN(2*PI()*'Time-domain'!$E$2*($B24+$B23)/2)*($B24-$B23)</f>
        <v>8.0004908662642581E-4</v>
      </c>
      <c r="J24">
        <f>J23+(D24+D23)/2*SIN(2*PI()*'Time-domain'!$E$2*($B24+$B23)/2)*($B24-$B23)</f>
        <v>8.46079939386792E-4</v>
      </c>
      <c r="K24">
        <f>K23+(E24+E23)/2*SIN(2*PI()*'Time-domain'!$E$2*($B24+$B23)/2)*($B24-$B23)</f>
        <v>4.6570644671193695E-4</v>
      </c>
      <c r="L24">
        <f>$I$2*COS(2*PI()*'Time-domain'!$E$2*$B24)+$I$3*SIN(2*PI()*'Time-domain'!$E$2*$B24)</f>
        <v>-55.489196739868319</v>
      </c>
      <c r="M24">
        <f>$J$2*COS(2*PI()*'Time-domain'!$E$2*$B24)+$J$3*SIN(2*PI()*'Time-domain'!$E$2*$B24)</f>
        <v>-56.104227939248801</v>
      </c>
      <c r="N24">
        <f>$K$2*COS(2*PI()*'Time-domain'!$E$2*$B24)+$K$3*SIN(2*PI()*'Time-domain'!$E$2*$B24)</f>
        <v>-56.864551674002975</v>
      </c>
      <c r="O24">
        <f t="shared" si="0"/>
        <v>0.19483146220113695</v>
      </c>
      <c r="P24">
        <f t="shared" si="1"/>
        <v>0.14540390134008752</v>
      </c>
      <c r="Q24">
        <f t="shared" si="1"/>
        <v>4.3012611701365701E-2</v>
      </c>
      <c r="R24">
        <f t="shared" si="2"/>
        <v>0.57077818295295579</v>
      </c>
      <c r="S24">
        <f t="shared" si="3"/>
        <v>0.583501086700006</v>
      </c>
      <c r="T24">
        <f t="shared" si="4"/>
        <v>0.59942344796954961</v>
      </c>
    </row>
    <row r="25" spans="1:20">
      <c r="A25">
        <v>-238</v>
      </c>
      <c r="B25">
        <f>A25/256/(2*'Time-domain'!$E$2)</f>
        <v>-7.7473958333333336E-3</v>
      </c>
      <c r="C25">
        <f>-1*'Time-domain'!Q29</f>
        <v>-58.373765876751932</v>
      </c>
      <c r="D25">
        <f>-1*'Time-domain'!R29</f>
        <v>-43.361796248080637</v>
      </c>
      <c r="E25">
        <f>-1*'Time-domain'!S29</f>
        <v>-29.077318358064524</v>
      </c>
      <c r="F25">
        <f>F24+(C25+C24)/2*COS(2*PI()*'Time-domain'!$E$2*($B25+$B24)/2)*($B25-$B24)</f>
        <v>5.8986997531570284E-3</v>
      </c>
      <c r="G25">
        <f>G24+(D25+D24)/2*COS(2*PI()*'Time-domain'!$E$2*($B25+$B24)/2)*($B25-$B24)</f>
        <v>5.8960061700052847E-3</v>
      </c>
      <c r="H25">
        <f>H24+(E25+E24)/2*COS(2*PI()*'Time-domain'!$E$2*($B25+$B24)/2)*($B25-$B24)</f>
        <v>3.3795557434223517E-3</v>
      </c>
      <c r="I25">
        <f>I24+(C25+C24)/2*SIN(2*PI()*'Time-domain'!$E$2*($B25+$B24)/2)*($B25-$B24)</f>
        <v>1.1937959800562986E-3</v>
      </c>
      <c r="J25">
        <f>J24+(D25+D24)/2*SIN(2*PI()*'Time-domain'!$E$2*($B25+$B24)/2)*($B25-$B24)</f>
        <v>1.1344412779636308E-3</v>
      </c>
      <c r="K25">
        <f>K24+(E25+E24)/2*SIN(2*PI()*'Time-domain'!$E$2*($B25+$B24)/2)*($B25-$B24)</f>
        <v>6.5372897513499674E-4</v>
      </c>
      <c r="L25">
        <f>$I$2*COS(2*PI()*'Time-domain'!$E$2*$B25)+$I$3*SIN(2*PI()*'Time-domain'!$E$2*$B25)</f>
        <v>-58.701516278517516</v>
      </c>
      <c r="M25">
        <f>$J$2*COS(2*PI()*'Time-domain'!$E$2*$B25)+$J$3*SIN(2*PI()*'Time-domain'!$E$2*$B25)</f>
        <v>-59.352152187548256</v>
      </c>
      <c r="N25">
        <f>$K$2*COS(2*PI()*'Time-domain'!$E$2*$B25)+$K$3*SIN(2*PI()*'Time-domain'!$E$2*$B25)</f>
        <v>-60.156491747586387</v>
      </c>
      <c r="O25">
        <f t="shared" si="0"/>
        <v>0.2997003181002294</v>
      </c>
      <c r="P25">
        <f t="shared" si="1"/>
        <v>0.20164921137129202</v>
      </c>
      <c r="Q25">
        <f t="shared" si="1"/>
        <v>6.692549951449113E-2</v>
      </c>
      <c r="R25">
        <f t="shared" si="2"/>
        <v>0.67689405974045014</v>
      </c>
      <c r="S25">
        <f t="shared" si="3"/>
        <v>0.691982334356121</v>
      </c>
      <c r="T25">
        <f t="shared" si="4"/>
        <v>0.71086489168274503</v>
      </c>
    </row>
    <row r="26" spans="1:20">
      <c r="A26">
        <v>-237</v>
      </c>
      <c r="B26">
        <f>A26/256/(2*'Time-domain'!$E$2)</f>
        <v>-7.7148437500000003E-3</v>
      </c>
      <c r="C26">
        <f>-1*'Time-domain'!Q30</f>
        <v>-61.594635412787426</v>
      </c>
      <c r="D26">
        <f>-1*'Time-domain'!R30</f>
        <v>-46.940540177008963</v>
      </c>
      <c r="E26">
        <f>-1*'Time-domain'!S30</f>
        <v>-33.013936679885688</v>
      </c>
      <c r="F26">
        <f>F25+(C26+C25)/2*COS(2*PI()*'Time-domain'!$E$2*($B26+$B25)/2)*($B26-$B25)</f>
        <v>7.8012052555369374E-3</v>
      </c>
      <c r="G26">
        <f>G25+(D26+D25)/2*COS(2*PI()*'Time-domain'!$E$2*($B26+$B25)/2)*($B26-$B25)</f>
        <v>7.3280556937116142E-3</v>
      </c>
      <c r="H26">
        <f>H25+(E26+E25)/2*COS(2*PI()*'Time-domain'!$E$2*($B26+$B25)/2)*($B26-$B25)</f>
        <v>4.3642229815417845E-3</v>
      </c>
      <c r="I26">
        <f>I25+(C26+C25)/2*SIN(2*PI()*'Time-domain'!$E$2*($B26+$B25)/2)*($B26-$B25)</f>
        <v>1.6332972333413026E-3</v>
      </c>
      <c r="J26">
        <f>J25+(D26+D25)/2*SIN(2*PI()*'Time-domain'!$E$2*($B26+$B25)/2)*($B26-$B25)</f>
        <v>1.4652616407156978E-3</v>
      </c>
      <c r="K26">
        <f>K25+(E26+E25)/2*SIN(2*PI()*'Time-domain'!$E$2*($B26+$B25)/2)*($B26-$B25)</f>
        <v>8.811987431229561E-4</v>
      </c>
      <c r="L26">
        <f>$I$2*COS(2*PI()*'Time-domain'!$E$2*$B26)+$I$3*SIN(2*PI()*'Time-domain'!$E$2*$B26)</f>
        <v>-61.904995584736319</v>
      </c>
      <c r="M26">
        <f>$J$2*COS(2*PI()*'Time-domain'!$E$2*$B26)+$J$3*SIN(2*PI()*'Time-domain'!$E$2*$B26)</f>
        <v>-62.591138220042637</v>
      </c>
      <c r="N26">
        <f>$K$2*COS(2*PI()*'Time-domain'!$E$2*$B26)+$K$3*SIN(2*PI()*'Time-domain'!$E$2*$B26)</f>
        <v>-63.439372474785586</v>
      </c>
      <c r="O26">
        <f t="shared" si="0"/>
        <v>0.41682610999449943</v>
      </c>
      <c r="P26">
        <f t="shared" si="1"/>
        <v>0.26801079961860674</v>
      </c>
      <c r="Q26">
        <f t="shared" si="1"/>
        <v>9.8300206156644157E-2</v>
      </c>
      <c r="R26">
        <f t="shared" si="2"/>
        <v>0.79526914684836958</v>
      </c>
      <c r="S26">
        <f t="shared" si="3"/>
        <v>0.81299605567309685</v>
      </c>
      <c r="T26">
        <f t="shared" si="4"/>
        <v>0.83518079055054251</v>
      </c>
    </row>
    <row r="27" spans="1:20">
      <c r="A27">
        <v>-236</v>
      </c>
      <c r="B27">
        <f>A27/256/(2*'Time-domain'!$E$2)</f>
        <v>-7.6822916666666663E-3</v>
      </c>
      <c r="C27">
        <f>-1*'Time-domain'!Q31</f>
        <v>-64.806131675692967</v>
      </c>
      <c r="D27">
        <f>-1*'Time-domain'!R31</f>
        <v>-50.508869358015126</v>
      </c>
      <c r="E27">
        <f>-1*'Time-domain'!S31</f>
        <v>-36.939098778992459</v>
      </c>
      <c r="F27">
        <f>F26+(C27+C26)/2*COS(2*PI()*'Time-domain'!$E$2*($B27+$B26)/2)*($B27-$B26)</f>
        <v>9.7998842439827143E-3</v>
      </c>
      <c r="G27">
        <f>G26+(D27+D26)/2*COS(2*PI()*'Time-domain'!$E$2*($B27+$B26)/2)*($B27-$B26)</f>
        <v>8.868948931628132E-3</v>
      </c>
      <c r="H27">
        <f>H26+(E27+E26)/2*COS(2*PI()*'Time-domain'!$E$2*($B27+$B26)/2)*($B27-$B26)</f>
        <v>5.4703370136804713E-3</v>
      </c>
      <c r="I27">
        <f>I26+(C27+C26)/2*SIN(2*PI()*'Time-domain'!$E$2*($B27+$B26)/2)*($B27-$B26)</f>
        <v>2.1209268820354186E-3</v>
      </c>
      <c r="J27">
        <f>J26+(D27+D26)/2*SIN(2*PI()*'Time-domain'!$E$2*($B27+$B26)/2)*($B27-$B26)</f>
        <v>1.841202566008892E-3</v>
      </c>
      <c r="K27">
        <f>K26+(E27+E26)/2*SIN(2*PI()*'Time-domain'!$E$2*($B27+$B26)/2)*($B27-$B26)</f>
        <v>1.1510639891306961E-3</v>
      </c>
      <c r="L27">
        <f>$I$2*COS(2*PI()*'Time-domain'!$E$2*$B27)+$I$3*SIN(2*PI()*'Time-domain'!$E$2*$B27)</f>
        <v>-65.099152226324634</v>
      </c>
      <c r="M27">
        <f>$J$2*COS(2*PI()*'Time-domain'!$E$2*$B27)+$J$3*SIN(2*PI()*'Time-domain'!$E$2*$B27)</f>
        <v>-65.820698257349505</v>
      </c>
      <c r="N27">
        <f>$K$2*COS(2*PI()*'Time-domain'!$E$2*$B27)+$K$3*SIN(2*PI()*'Time-domain'!$E$2*$B27)</f>
        <v>-66.71269946583854</v>
      </c>
      <c r="O27">
        <f t="shared" si="0"/>
        <v>0.54684852145736262</v>
      </c>
      <c r="P27">
        <f t="shared" si="1"/>
        <v>0.34529259827359587</v>
      </c>
      <c r="Q27">
        <f t="shared" si="1"/>
        <v>0.13812301841178068</v>
      </c>
      <c r="R27">
        <f t="shared" si="2"/>
        <v>0.92653585877231315</v>
      </c>
      <c r="S27">
        <f t="shared" si="3"/>
        <v>0.94718876195155455</v>
      </c>
      <c r="T27">
        <f t="shared" si="4"/>
        <v>0.97303529763418339</v>
      </c>
    </row>
    <row r="28" spans="1:20">
      <c r="A28">
        <v>-235</v>
      </c>
      <c r="B28">
        <f>A28/256/(2*'Time-domain'!$E$2)</f>
        <v>-7.649739583333333E-3</v>
      </c>
      <c r="C28">
        <f>-1*'Time-domain'!Q32</f>
        <v>-68.007771025944166</v>
      </c>
      <c r="D28">
        <f>-1*'Time-domain'!R32</f>
        <v>-54.06624641384979</v>
      </c>
      <c r="E28">
        <f>-1*'Time-domain'!S32</f>
        <v>-40.852213540410602</v>
      </c>
      <c r="F28">
        <f>F27+(C28+C27)/2*COS(2*PI()*'Time-domain'!$E$2*($B28+$B27)/2)*($B28-$B27)</f>
        <v>1.1893523553770276E-2</v>
      </c>
      <c r="G28">
        <f>G27+(D28+D27)/2*COS(2*PI()*'Time-domain'!$E$2*($B28+$B27)/2)*($B28-$B27)</f>
        <v>1.0517440307545383E-2</v>
      </c>
      <c r="H28">
        <f>H27+(E28+E27)/2*COS(2*PI()*'Time-domain'!$E$2*($B28+$B27)/2)*($B28-$B27)</f>
        <v>6.6966163874425683E-3</v>
      </c>
      <c r="I28">
        <f>I27+(C28+C27)/2*SIN(2*PI()*'Time-domain'!$E$2*($B28+$B27)/2)*($B28-$B27)</f>
        <v>2.6590298574466083E-3</v>
      </c>
      <c r="J28">
        <f>J27+(D28+D27)/2*SIN(2*PI()*'Time-domain'!$E$2*($B28+$B27)/2)*($B28-$B27)</f>
        <v>2.2648945124553728E-3</v>
      </c>
      <c r="K28">
        <f>K27+(E28+E27)/2*SIN(2*PI()*'Time-domain'!$E$2*($B28+$B27)/2)*($B28-$B27)</f>
        <v>1.4662398537707759E-3</v>
      </c>
      <c r="L28">
        <f>$I$2*COS(2*PI()*'Time-domain'!$E$2*$B28)+$I$3*SIN(2*PI()*'Time-domain'!$E$2*$B28)</f>
        <v>-68.283505175041057</v>
      </c>
      <c r="M28">
        <f>$J$2*COS(2*PI()*'Time-domain'!$E$2*$B28)+$J$3*SIN(2*PI()*'Time-domain'!$E$2*$B28)</f>
        <v>-69.04034593960624</v>
      </c>
      <c r="N28">
        <f>$K$2*COS(2*PI()*'Time-domain'!$E$2*$B28)+$K$3*SIN(2*PI()*'Time-domain'!$E$2*$B28)</f>
        <v>-69.97597976974042</v>
      </c>
      <c r="O28">
        <f t="shared" si="0"/>
        <v>0.69039940647396314</v>
      </c>
      <c r="P28">
        <f t="shared" si="1"/>
        <v>0.4342896265833201</v>
      </c>
      <c r="Q28">
        <f t="shared" si="1"/>
        <v>0.18737015604503987</v>
      </c>
      <c r="R28">
        <f t="shared" si="2"/>
        <v>1.0713188445751292</v>
      </c>
      <c r="S28">
        <f t="shared" si="3"/>
        <v>1.0951990259643571</v>
      </c>
      <c r="T28">
        <f t="shared" si="4"/>
        <v>1.1250844108435496</v>
      </c>
    </row>
    <row r="29" spans="1:20">
      <c r="A29">
        <v>-234</v>
      </c>
      <c r="B29">
        <f>A29/256/(2*'Time-domain'!$E$2)</f>
        <v>-7.6171874999999998E-3</v>
      </c>
      <c r="C29">
        <f>-1*'Time-domain'!Q33</f>
        <v>-71.199071308431456</v>
      </c>
      <c r="D29">
        <f>-1*'Time-domain'!R33</f>
        <v>-57.612135616613443</v>
      </c>
      <c r="E29">
        <f>-1*'Time-domain'!S33</f>
        <v>-44.752691663450612</v>
      </c>
      <c r="F29">
        <f>F28+(C29+C28)/2*COS(2*PI()*'Time-domain'!$E$2*($B29+$B28)/2)*($B29-$B28)</f>
        <v>1.4080852847974251E-2</v>
      </c>
      <c r="G29">
        <f>G28+(D29+D28)/2*COS(2*PI()*'Time-domain'!$E$2*($B29+$B28)/2)*($B29-$B28)</f>
        <v>1.2272220406340954E-2</v>
      </c>
      <c r="H29">
        <f>H28+(E29+E28)/2*COS(2*PI()*'Time-domain'!$E$2*($B29+$B28)/2)*($B29-$B28)</f>
        <v>8.041709155441671E-3</v>
      </c>
      <c r="I29">
        <f>I28+(C29+C28)/2*SIN(2*PI()*'Time-domain'!$E$2*($B29+$B28)/2)*($B29-$B28)</f>
        <v>3.2499205744772764E-3</v>
      </c>
      <c r="J29">
        <f>J28+(D29+D28)/2*SIN(2*PI()*'Time-domain'!$E$2*($B29+$B28)/2)*($B29-$B28)</f>
        <v>2.7389352860855772E-3</v>
      </c>
      <c r="K29">
        <f>K28+(E29+E28)/2*SIN(2*PI()*'Time-domain'!$E$2*($B29+$B28)/2)*($B29-$B28)</f>
        <v>1.8296066464443064E-3</v>
      </c>
      <c r="L29">
        <f>$I$2*COS(2*PI()*'Time-domain'!$E$2*$B29)+$I$3*SIN(2*PI()*'Time-domain'!$E$2*$B29)</f>
        <v>-71.4575748790446</v>
      </c>
      <c r="M29">
        <f>$J$2*COS(2*PI()*'Time-domain'!$E$2*$B29)+$J$3*SIN(2*PI()*'Time-domain'!$E$2*$B29)</f>
        <v>-72.249596399714832</v>
      </c>
      <c r="N29">
        <f>$K$2*COS(2*PI()*'Time-domain'!$E$2*$B29)+$K$3*SIN(2*PI()*'Time-domain'!$E$2*$B29)</f>
        <v>-73.228721948480867</v>
      </c>
      <c r="O29">
        <f t="shared" si="0"/>
        <v>0.84810240901878442</v>
      </c>
      <c r="P29">
        <f t="shared" si="1"/>
        <v>0.53578751894124699</v>
      </c>
      <c r="Q29">
        <f t="shared" si="1"/>
        <v>0.24700719864727003</v>
      </c>
      <c r="R29">
        <f t="shared" si="2"/>
        <v>1.2302346116216976</v>
      </c>
      <c r="S29">
        <f t="shared" si="3"/>
        <v>1.2576570973042709</v>
      </c>
      <c r="T29">
        <f t="shared" si="4"/>
        <v>1.2919755777885744</v>
      </c>
    </row>
    <row r="30" spans="1:20">
      <c r="A30">
        <v>-233</v>
      </c>
      <c r="B30">
        <f>A30/256/(2*'Time-domain'!$E$2)</f>
        <v>-7.5846354166666666E-3</v>
      </c>
      <c r="C30">
        <f>-1*'Time-domain'!Q34</f>
        <v>-74.379551925070786</v>
      </c>
      <c r="D30">
        <f>-1*'Time-domain'!R34</f>
        <v>-61.1460029684349</v>
      </c>
      <c r="E30">
        <f>-1*'Time-domain'!S34</f>
        <v>-48.639945750454224</v>
      </c>
      <c r="F30">
        <f>F29+(C30+C29)/2*COS(2*PI()*'Time-domain'!$E$2*($B30+$B29)/2)*($B30-$B29)</f>
        <v>1.6360545384057755E-2</v>
      </c>
      <c r="G30">
        <f>G29+(D30+D29)/2*COS(2*PI()*'Time-domain'!$E$2*($B30+$B29)/2)*($B30-$B29)</f>
        <v>1.4131916810374543E-2</v>
      </c>
      <c r="H30">
        <f>H29+(E30+E29)/2*COS(2*PI()*'Time-domain'!$E$2*($B30+$B29)/2)*($B30-$B29)</f>
        <v>9.5041937820213463E-3</v>
      </c>
      <c r="I30">
        <f>I29+(C30+C29)/2*SIN(2*PI()*'Time-domain'!$E$2*($B30+$B29)/2)*($B30-$B29)</f>
        <v>3.8958815378635839E-3</v>
      </c>
      <c r="J30">
        <f>J29+(D30+D29)/2*SIN(2*PI()*'Time-domain'!$E$2*($B30+$B29)/2)*($B30-$B29)</f>
        <v>3.2658884877745206E-3</v>
      </c>
      <c r="K30">
        <f>K29+(E30+E29)/2*SIN(2*PI()*'Time-domain'!$E$2*($B30+$B29)/2)*($B30-$B29)</f>
        <v>2.2440081340879309E-3</v>
      </c>
      <c r="L30">
        <f>$I$2*COS(2*PI()*'Time-domain'!$E$2*$B30)+$I$3*SIN(2*PI()*'Time-domain'!$E$2*$B30)</f>
        <v>-74.62088333511295</v>
      </c>
      <c r="M30">
        <f>$J$2*COS(2*PI()*'Time-domain'!$E$2*$B30)+$J$3*SIN(2*PI()*'Time-domain'!$E$2*$B30)</f>
        <v>-75.447966336360508</v>
      </c>
      <c r="N30">
        <f>$K$2*COS(2*PI()*'Time-domain'!$E$2*$B30)+$K$3*SIN(2*PI()*'Time-domain'!$E$2*$B30)</f>
        <v>-76.470436151052269</v>
      </c>
      <c r="O30">
        <f t="shared" si="0"/>
        <v>1.0205725875878104</v>
      </c>
      <c r="P30">
        <f t="shared" si="1"/>
        <v>0.65056205898181907</v>
      </c>
      <c r="Q30">
        <f t="shared" si="1"/>
        <v>0.31798851963624353</v>
      </c>
      <c r="R30">
        <f t="shared" si="2"/>
        <v>1.403891154217932</v>
      </c>
      <c r="S30">
        <f t="shared" si="3"/>
        <v>1.4351845227451629</v>
      </c>
      <c r="T30">
        <f t="shared" si="4"/>
        <v>1.4743473057809973</v>
      </c>
    </row>
    <row r="31" spans="1:20">
      <c r="A31">
        <v>-232</v>
      </c>
      <c r="B31">
        <f>A31/256/(2*'Time-domain'!$E$2)</f>
        <v>-7.5520833333333334E-3</v>
      </c>
      <c r="C31">
        <f>-1*'Time-domain'!Q35</f>
        <v>-77.548733907180036</v>
      </c>
      <c r="D31">
        <f>-1*'Time-domain'!R35</f>
        <v>-64.667316281889626</v>
      </c>
      <c r="E31">
        <f>-1*'Time-domain'!S35</f>
        <v>-52.513390395254412</v>
      </c>
      <c r="F31">
        <f>F30+(C31+C30)/2*COS(2*PI()*'Time-domain'!$E$2*($B31+$B30)/2)*($B31-$B30)</f>
        <v>1.8731218814434569E-2</v>
      </c>
      <c r="G31">
        <f>G30+(D31+D30)/2*COS(2*PI()*'Time-domain'!$E$2*($B31+$B30)/2)*($B31-$B30)</f>
        <v>1.6095094973679707E-2</v>
      </c>
      <c r="H31">
        <f>H30+(E31+E30)/2*COS(2*PI()*'Time-domain'!$E$2*($B31+$B30)/2)*($B31-$B30)</f>
        <v>1.1082580091594926E-2</v>
      </c>
      <c r="I31">
        <f>I30+(C31+C30)/2*SIN(2*PI()*'Time-domain'!$E$2*($B31+$B30)/2)*($B31-$B30)</f>
        <v>4.5991619676533056E-3</v>
      </c>
      <c r="J31">
        <f>J30+(D31+D30)/2*SIN(2*PI()*'Time-domain'!$E$2*($B31+$B30)/2)*($B31-$B30)</f>
        <v>3.8482819818559041E-3</v>
      </c>
      <c r="K31">
        <f>K30+(E31+E30)/2*SIN(2*PI()*'Time-domain'!$E$2*($B31+$B30)/2)*($B31-$B30)</f>
        <v>2.7122498530642468E-3</v>
      </c>
      <c r="L31">
        <f>$I$2*COS(2*PI()*'Time-domain'!$E$2*$B31)+$I$3*SIN(2*PI()*'Time-domain'!$E$2*$B31)</f>
        <v>-77.772954160628245</v>
      </c>
      <c r="M31">
        <f>$J$2*COS(2*PI()*'Time-domain'!$E$2*$B31)+$J$3*SIN(2*PI()*'Time-domain'!$E$2*$B31)</f>
        <v>-78.634974086795381</v>
      </c>
      <c r="N31">
        <f>$K$2*COS(2*PI()*'Time-domain'!$E$2*$B31)+$K$3*SIN(2*PI()*'Time-domain'!$E$2*$B31)</f>
        <v>-79.700634187219691</v>
      </c>
      <c r="O31">
        <f t="shared" si="0"/>
        <v>1.2084160449114272</v>
      </c>
      <c r="P31">
        <f t="shared" si="1"/>
        <v>0.77937871995825159</v>
      </c>
      <c r="Q31">
        <f t="shared" si="1"/>
        <v>0.40125672775315996</v>
      </c>
      <c r="R31">
        <f t="shared" si="2"/>
        <v>1.5928875873777488</v>
      </c>
      <c r="S31">
        <f t="shared" si="3"/>
        <v>1.62839377184547</v>
      </c>
      <c r="T31">
        <f t="shared" si="4"/>
        <v>1.6728287772214383</v>
      </c>
    </row>
    <row r="32" spans="1:20">
      <c r="A32">
        <v>-231</v>
      </c>
      <c r="B32">
        <f>A32/256/(2*'Time-domain'!$E$2)</f>
        <v>-7.5195312500000002E-3</v>
      </c>
      <c r="C32">
        <f>-1*'Time-domain'!Q36</f>
        <v>-80.706139987609845</v>
      </c>
      <c r="D32">
        <f>-1*'Time-domain'!R36</f>
        <v>-68.175545260145</v>
      </c>
      <c r="E32">
        <f>-1*'Time-domain'!S36</f>
        <v>-56.372442271335323</v>
      </c>
      <c r="F32">
        <f>F31+(C32+C31)/2*COS(2*PI()*'Time-domain'!$E$2*($B32+$B31)/2)*($B32-$B31)</f>
        <v>2.119143602052102E-2</v>
      </c>
      <c r="G32">
        <f>G31+(D32+D31)/2*COS(2*PI()*'Time-domain'!$E$2*($B32+$B31)/2)*($B32-$B31)</f>
        <v>1.8160259133418316E-2</v>
      </c>
      <c r="H32">
        <f>H31+(E32+E31)/2*COS(2*PI()*'Time-domain'!$E$2*($B32+$B31)/2)*($B32-$B31)</f>
        <v>1.2775310258019288E-2</v>
      </c>
      <c r="I32">
        <f>I31+(C32+C31)/2*SIN(2*PI()*'Time-domain'!$E$2*($B32+$B31)/2)*($B32-$B31)</f>
        <v>5.3619764447500598E-3</v>
      </c>
      <c r="J32">
        <f>J31+(D32+D31)/2*SIN(2*PI()*'Time-domain'!$E$2*($B32+$B31)/2)*($B32-$B31)</f>
        <v>4.4886063868444809E-3</v>
      </c>
      <c r="K32">
        <f>K31+(E32+E31)/2*SIN(2*PI()*'Time-domain'!$E$2*($B32+$B31)/2)*($B32-$B31)</f>
        <v>3.2370974452087297E-3</v>
      </c>
      <c r="L32">
        <f>$I$2*COS(2*PI()*'Time-domain'!$E$2*$B32)+$I$3*SIN(2*PI()*'Time-domain'!$E$2*$B32)</f>
        <v>-80.913312665318358</v>
      </c>
      <c r="M32">
        <f>$J$2*COS(2*PI()*'Time-domain'!$E$2*$B32)+$J$3*SIN(2*PI()*'Time-domain'!$E$2*$B32)</f>
        <v>-81.810139699374957</v>
      </c>
      <c r="N32">
        <f>$K$2*COS(2*PI()*'Time-domain'!$E$2*$B32)+$K$3*SIN(2*PI()*'Time-domain'!$E$2*$B32)</f>
        <v>-82.918829601040514</v>
      </c>
      <c r="O32">
        <f t="shared" si="0"/>
        <v>1.4122295630710606</v>
      </c>
      <c r="P32">
        <f t="shared" si="1"/>
        <v>0.92299221167924861</v>
      </c>
      <c r="Q32">
        <f t="shared" si="1"/>
        <v>0.49774211638838572</v>
      </c>
      <c r="R32">
        <f t="shared" si="2"/>
        <v>1.7978137859385841</v>
      </c>
      <c r="S32">
        <f t="shared" si="3"/>
        <v>1.8378878680194368</v>
      </c>
      <c r="T32">
        <f t="shared" si="4"/>
        <v>1.8880394706034465</v>
      </c>
    </row>
    <row r="33" spans="1:20">
      <c r="A33">
        <v>-230</v>
      </c>
      <c r="B33">
        <f>A33/256/(2*'Time-domain'!$E$2)</f>
        <v>-7.486979166666667E-3</v>
      </c>
      <c r="C33">
        <f>-1*'Time-domain'!Q37</f>
        <v>-83.851294672618366</v>
      </c>
      <c r="D33">
        <f>-1*'Time-domain'!R37</f>
        <v>-71.67016157682113</v>
      </c>
      <c r="E33">
        <f>-1*'Time-domain'!S37</f>
        <v>-60.216520219679076</v>
      </c>
      <c r="F33">
        <f>F32+(C33+C32)/2*COS(2*PI()*'Time-domain'!$E$2*($B33+$B32)/2)*($B33-$B32)</f>
        <v>2.3739705979774924E-2</v>
      </c>
      <c r="G33">
        <f>G32+(D33+D32)/2*COS(2*PI()*'Time-domain'!$E$2*($B33+$B32)/2)*($B33-$B32)</f>
        <v>2.0325853258041593E-2</v>
      </c>
      <c r="H33">
        <f>H32+(E33+E32)/2*COS(2*PI()*'Time-domain'!$E$2*($B33+$B32)/2)*($B33-$B32)</f>
        <v>1.4580759834392869E-2</v>
      </c>
      <c r="I33">
        <f>I32+(C33+C32)/2*SIN(2*PI()*'Time-domain'!$E$2*($B33+$B32)/2)*($B33-$B32)</f>
        <v>6.1865035773397328E-3</v>
      </c>
      <c r="J33">
        <f>J32+(D33+D32)/2*SIN(2*PI()*'Time-domain'!$E$2*($B33+$B32)/2)*($B33-$B32)</f>
        <v>5.1893135891738088E-3</v>
      </c>
      <c r="K33">
        <f>K32+(E33+E32)/2*SIN(2*PI()*'Time-domain'!$E$2*($B33+$B32)/2)*($B33-$B32)</f>
        <v>3.82127501903156E-3</v>
      </c>
      <c r="L33">
        <f>$I$2*COS(2*PI()*'Time-domain'!$E$2*$B33)+$I$3*SIN(2*PI()*'Time-domain'!$E$2*$B33)</f>
        <v>-84.041485922743604</v>
      </c>
      <c r="M33">
        <f>$J$2*COS(2*PI()*'Time-domain'!$E$2*$B33)+$J$3*SIN(2*PI()*'Time-domain'!$E$2*$B33)</f>
        <v>-84.972985005837117</v>
      </c>
      <c r="N33">
        <f>$K$2*COS(2*PI()*'Time-domain'!$E$2*$B33)+$K$3*SIN(2*PI()*'Time-domain'!$E$2*$B33)</f>
        <v>-86.124537744122819</v>
      </c>
      <c r="O33">
        <f t="shared" si="0"/>
        <v>1.6326002442393157</v>
      </c>
      <c r="P33">
        <f t="shared" si="1"/>
        <v>1.0821460342763403</v>
      </c>
      <c r="Q33">
        <f t="shared" si="1"/>
        <v>0.60836212106555954</v>
      </c>
      <c r="R33">
        <f t="shared" si="2"/>
        <v>2.0192500292428486</v>
      </c>
      <c r="S33">
        <f t="shared" si="3"/>
        <v>2.0642600252983612</v>
      </c>
      <c r="T33">
        <f t="shared" si="4"/>
        <v>2.1205887873628195</v>
      </c>
    </row>
    <row r="34" spans="1:20">
      <c r="A34">
        <v>-229</v>
      </c>
      <c r="B34">
        <f>A34/256/(2*'Time-domain'!$E$2)</f>
        <v>-7.4544270833333337E-3</v>
      </c>
      <c r="C34">
        <f>-1*'Time-domain'!Q38</f>
        <v>-86.983724313478859</v>
      </c>
      <c r="D34">
        <f>-1*'Time-domain'!R38</f>
        <v>-75.150638955554982</v>
      </c>
      <c r="E34">
        <f>-1*'Time-domain'!S38</f>
        <v>-64.045045336286321</v>
      </c>
      <c r="F34">
        <f>F33+(C34+C33)/2*COS(2*PI()*'Time-domain'!$E$2*($B34+$B33)/2)*($B34-$B33)</f>
        <v>2.6374484665199198E-2</v>
      </c>
      <c r="G34">
        <f>G33+(D34+D33)/2*COS(2*PI()*'Time-domain'!$E$2*($B34+$B33)/2)*($B34-$B33)</f>
        <v>2.2590262031579499E-2</v>
      </c>
      <c r="H34">
        <f>H33+(E34+E33)/2*COS(2*PI()*'Time-domain'!$E$2*($B34+$B33)/2)*($B34-$B33)</f>
        <v>1.6497238822643825E-2</v>
      </c>
      <c r="I34">
        <f>I33+(C34+C33)/2*SIN(2*PI()*'Time-domain'!$E$2*($B34+$B33)/2)*($B34-$B33)</f>
        <v>7.0748846890023379E-3</v>
      </c>
      <c r="J34">
        <f>J33+(D34+D33)/2*SIN(2*PI()*'Time-domain'!$E$2*($B34+$B33)/2)*($B34-$B33)</f>
        <v>5.9528152808425456E-3</v>
      </c>
      <c r="K34">
        <f>K33+(E34+E33)/2*SIN(2*PI()*'Time-domain'!$E$2*($B34+$B33)/2)*($B34-$B33)</f>
        <v>4.4674635370574112E-3</v>
      </c>
      <c r="L34">
        <f>$I$2*COS(2*PI()*'Time-domain'!$E$2*$B34)+$I$3*SIN(2*PI()*'Time-domain'!$E$2*$B34)</f>
        <v>-87.15700284151778</v>
      </c>
      <c r="M34">
        <f>$J$2*COS(2*PI()*'Time-domain'!$E$2*$B34)+$J$3*SIN(2*PI()*'Time-domain'!$E$2*$B34)</f>
        <v>-88.123033693312635</v>
      </c>
      <c r="N34">
        <f>$K$2*COS(2*PI()*'Time-domain'!$E$2*$B34)+$K$3*SIN(2*PI()*'Time-domain'!$E$2*$B34)</f>
        <v>-89.317275848611828</v>
      </c>
      <c r="O34">
        <f t="shared" si="0"/>
        <v>1.8701051572599869</v>
      </c>
      <c r="P34">
        <f t="shared" si="1"/>
        <v>1.2575720390693716</v>
      </c>
      <c r="Q34">
        <f t="shared" si="1"/>
        <v>0.73402078540816562</v>
      </c>
      <c r="R34">
        <f t="shared" si="2"/>
        <v>2.2577666515993493</v>
      </c>
      <c r="S34">
        <f t="shared" si="3"/>
        <v>2.3080932910006422</v>
      </c>
      <c r="T34">
        <f t="shared" si="4"/>
        <v>2.3710756847969647</v>
      </c>
    </row>
    <row r="35" spans="1:20">
      <c r="A35">
        <v>-228</v>
      </c>
      <c r="B35">
        <f>A35/256/(2*'Time-domain'!$E$2)</f>
        <v>-7.4218749999999997E-3</v>
      </c>
      <c r="C35">
        <f>-1*'Time-domain'!Q39</f>
        <v>-90.10295717780933</v>
      </c>
      <c r="D35">
        <f>-1*'Time-domain'!R39</f>
        <v>-78.616453249255542</v>
      </c>
      <c r="E35">
        <f>-1*'Time-domain'!S39</f>
        <v>-67.857441059356916</v>
      </c>
      <c r="F35">
        <f>F34+(C35+C34)/2*COS(2*PI()*'Time-domain'!$E$2*($B35+$B34)/2)*($B35-$B34)</f>
        <v>2.9094175976768111E-2</v>
      </c>
      <c r="G35">
        <f>G34+(D35+D34)/2*COS(2*PI()*'Time-domain'!$E$2*($B35+$B34)/2)*($B35-$B34)</f>
        <v>2.495181187345856E-2</v>
      </c>
      <c r="H35">
        <f>H34+(E35+E34)/2*COS(2*PI()*'Time-domain'!$E$2*($B35+$B34)/2)*($B35-$B34)</f>
        <v>1.8522992782250412E-2</v>
      </c>
      <c r="I35">
        <f>I34+(C35+C34)/2*SIN(2*PI()*'Time-domain'!$E$2*($B35+$B34)/2)*($B35-$B34)</f>
        <v>8.0292225292995009E-3</v>
      </c>
      <c r="J35">
        <f>J34+(D35+D34)/2*SIN(2*PI()*'Time-domain'!$E$2*($B35+$B34)/2)*($B35-$B34)</f>
        <v>6.7814815218479865E-3</v>
      </c>
      <c r="K35">
        <f>K34+(E35+E34)/2*SIN(2*PI()*'Time-domain'!$E$2*($B35+$B34)/2)*($B35-$B34)</f>
        <v>5.1782992302703799E-3</v>
      </c>
      <c r="L35">
        <f>$I$2*COS(2*PI()*'Time-domain'!$E$2*$B35)+$I$3*SIN(2*PI()*'Time-domain'!$E$2*$B35)</f>
        <v>-90.259394236252675</v>
      </c>
      <c r="M35">
        <f>$J$2*COS(2*PI()*'Time-domain'!$E$2*$B35)+$J$3*SIN(2*PI()*'Time-domain'!$E$2*$B35)</f>
        <v>-91.259811376055922</v>
      </c>
      <c r="N35">
        <f>$K$2*COS(2*PI()*'Time-domain'!$E$2*$B35)+$K$3*SIN(2*PI()*'Time-domain'!$E$2*$B35)</f>
        <v>-92.496563099892796</v>
      </c>
      <c r="O35">
        <f t="shared" si="0"/>
        <v>2.1253109902808012</v>
      </c>
      <c r="P35">
        <f t="shared" si="1"/>
        <v>1.4499899967933565</v>
      </c>
      <c r="Q35">
        <f t="shared" si="1"/>
        <v>0.87560823590745962</v>
      </c>
      <c r="R35">
        <f t="shared" si="2"/>
        <v>2.5139236987352369</v>
      </c>
      <c r="S35">
        <f t="shared" si="3"/>
        <v>2.5699601945258848</v>
      </c>
      <c r="T35">
        <f t="shared" si="4"/>
        <v>2.6400883152754275</v>
      </c>
    </row>
    <row r="36" spans="1:20">
      <c r="A36">
        <v>-227</v>
      </c>
      <c r="B36">
        <f>A36/256/(2*'Time-domain'!$E$2)</f>
        <v>-7.3893229166666664E-3</v>
      </c>
      <c r="C36">
        <f>-1*'Time-domain'!Q40</f>
        <v>-93.20852352061388</v>
      </c>
      <c r="D36">
        <f>-1*'Time-domain'!R40</f>
        <v>-82.067082519038351</v>
      </c>
      <c r="E36">
        <f>-1*'Time-domain'!S40</f>
        <v>-71.653133256118039</v>
      </c>
      <c r="F36">
        <f>F35+(C36+C35)/2*COS(2*PI()*'Time-domain'!$E$2*($B36+$B35)/2)*($B36-$B35)</f>
        <v>3.1897132704214529E-2</v>
      </c>
      <c r="G36">
        <f>G35+(D36+D35)/2*COS(2*PI()*'Time-domain'!$E$2*($B36+$B35)/2)*($B36-$B35)</f>
        <v>2.7408771993226388E-2</v>
      </c>
      <c r="H36">
        <f>H35+(E36+E35)/2*COS(2*PI()*'Time-domain'!$E$2*($B36+$B35)/2)*($B36-$B35)</f>
        <v>2.0656203977411729E-2</v>
      </c>
      <c r="I36">
        <f>I35+(C36+C35)/2*SIN(2*PI()*'Time-domain'!$E$2*($B36+$B35)/2)*($B36-$B35)</f>
        <v>9.0515800076140414E-3</v>
      </c>
      <c r="J36">
        <f>J35+(D36+D35)/2*SIN(2*PI()*'Time-domain'!$E$2*($B36+$B35)/2)*($B36-$B35)</f>
        <v>7.6776393282703657E-3</v>
      </c>
      <c r="K36">
        <f>K35+(E36+E35)/2*SIN(2*PI()*'Time-domain'!$E$2*($B36+$B35)/2)*($B36-$B35)</f>
        <v>5.9563720406145991E-3</v>
      </c>
      <c r="L36">
        <f>$I$2*COS(2*PI()*'Time-domain'!$E$2*$B36)+$I$3*SIN(2*PI()*'Time-domain'!$E$2*$B36)</f>
        <v>-93.348192898215714</v>
      </c>
      <c r="M36">
        <f>$J$2*COS(2*PI()*'Time-domain'!$E$2*$B36)+$J$3*SIN(2*PI()*'Time-domain'!$E$2*$B36)</f>
        <v>-94.382845666885927</v>
      </c>
      <c r="N36">
        <f>$K$2*COS(2*PI()*'Time-domain'!$E$2*$B36)+$K$3*SIN(2*PI()*'Time-domain'!$E$2*$B36)</f>
        <v>-95.661920709</v>
      </c>
      <c r="O36">
        <f t="shared" si="0"/>
        <v>2.3987737096480561</v>
      </c>
      <c r="P36">
        <f t="shared" si="1"/>
        <v>1.6601071734453787</v>
      </c>
      <c r="Q36">
        <f t="shared" si="1"/>
        <v>1.034000165805194</v>
      </c>
      <c r="R36">
        <f t="shared" si="2"/>
        <v>2.7882705904453711</v>
      </c>
      <c r="S36">
        <f t="shared" si="3"/>
        <v>2.8504224024845697</v>
      </c>
      <c r="T36">
        <f t="shared" si="4"/>
        <v>2.9282036719588689</v>
      </c>
    </row>
    <row r="37" spans="1:20">
      <c r="A37">
        <v>-226</v>
      </c>
      <c r="B37">
        <f>A37/256/(2*'Time-domain'!$E$2)</f>
        <v>-7.3567708333333332E-3</v>
      </c>
      <c r="C37">
        <f>-1*'Time-domain'!Q41</f>
        <v>-96.29995565502449</v>
      </c>
      <c r="D37">
        <f>-1*'Time-domain'!R41</f>
        <v>-85.502007112827926</v>
      </c>
      <c r="E37">
        <f>-1*'Time-domain'!S41</f>
        <v>-75.431550309286536</v>
      </c>
      <c r="F37">
        <f>F36+(C37+C36)/2*COS(2*PI()*'Time-domain'!$E$2*($B37+$B36)/2)*($B37-$B36)</f>
        <v>3.4781657520599044E-2</v>
      </c>
      <c r="G37">
        <f>G36+(D37+D36)/2*COS(2*PI()*'Time-domain'!$E$2*($B37+$B36)/2)*($B37-$B36)</f>
        <v>2.9959355479541528E-2</v>
      </c>
      <c r="H37">
        <f>H36+(E37+E36)/2*COS(2*PI()*'Time-domain'!$E$2*($B37+$B36)/2)*($B37-$B36)</f>
        <v>2.2894992561965016E-2</v>
      </c>
      <c r="I37">
        <f>I36+(C37+C36)/2*SIN(2*PI()*'Time-domain'!$E$2*($B37+$B36)/2)*($B37-$B36)</f>
        <v>1.0143978951004658E-2</v>
      </c>
      <c r="J37">
        <f>J36+(D37+D36)/2*SIN(2*PI()*'Time-domain'!$E$2*($B37+$B36)/2)*($B37-$B36)</f>
        <v>8.6435712868563642E-3</v>
      </c>
      <c r="K37">
        <f>K36+(E37+E36)/2*SIN(2*PI()*'Time-domain'!$E$2*($B37+$B36)/2)*($B37-$B36)</f>
        <v>6.804224092484404E-3</v>
      </c>
      <c r="L37">
        <f>$I$2*COS(2*PI()*'Time-domain'!$E$2*$B37)+$I$3*SIN(2*PI()*'Time-domain'!$E$2*$B37)</f>
        <v>-96.422933665689939</v>
      </c>
      <c r="M37">
        <f>$J$2*COS(2*PI()*'Time-domain'!$E$2*$B37)+$J$3*SIN(2*PI()*'Time-domain'!$E$2*$B37)</f>
        <v>-97.491666248325899</v>
      </c>
      <c r="N37">
        <f>$K$2*COS(2*PI()*'Time-domain'!$E$2*$B37)+$K$3*SIN(2*PI()*'Time-domain'!$E$2*$B37)</f>
        <v>-98.812871984720644</v>
      </c>
      <c r="O37">
        <f t="shared" si="0"/>
        <v>2.691038225268688</v>
      </c>
      <c r="P37">
        <f t="shared" si="1"/>
        <v>1.8886179140057004</v>
      </c>
      <c r="Q37">
        <f t="shared" si="1"/>
        <v>1.2100573283990672</v>
      </c>
      <c r="R37">
        <f t="shared" si="2"/>
        <v>3.0813457896424232</v>
      </c>
      <c r="S37">
        <f t="shared" si="3"/>
        <v>3.1500303803711307</v>
      </c>
      <c r="T37">
        <f t="shared" si="4"/>
        <v>3.2359872412400006</v>
      </c>
    </row>
    <row r="38" spans="1:20">
      <c r="A38">
        <v>-225</v>
      </c>
      <c r="B38">
        <f>A38/256/(2*'Time-domain'!$E$2)</f>
        <v>-7.32421875E-3</v>
      </c>
      <c r="C38">
        <f>-1*'Time-domain'!Q42</f>
        <v>-99.376788022732839</v>
      </c>
      <c r="D38">
        <f>-1*'Time-domain'!R42</f>
        <v>-88.920709743614978</v>
      </c>
      <c r="E38">
        <f>-1*'Time-domain'!S42</f>
        <v>-79.192123203152306</v>
      </c>
      <c r="F38">
        <f>F37+(C38+C37)/2*COS(2*PI()*'Time-domain'!$E$2*($B38+$B37)/2)*($B38-$B37)</f>
        <v>3.7746004006060901E-2</v>
      </c>
      <c r="G38">
        <f>G37+(D38+D37)/2*COS(2*PI()*'Time-domain'!$E$2*($B38+$B37)/2)*($B38-$B37)</f>
        <v>3.2601720422764359E-2</v>
      </c>
      <c r="H38">
        <f>H37+(E38+E37)/2*COS(2*PI()*'Time-domain'!$E$2*($B38+$B37)/2)*($B38-$B37)</f>
        <v>2.5237417801321153E-2</v>
      </c>
      <c r="I38">
        <f>I37+(C38+C37)/2*SIN(2*PI()*'Time-domain'!$E$2*($B38+$B37)/2)*($B38-$B37)</f>
        <v>1.1308398886823359E-2</v>
      </c>
      <c r="J38">
        <f>J37+(D38+D37)/2*SIN(2*PI()*'Time-domain'!$E$2*($B38+$B37)/2)*($B38-$B37)</f>
        <v>9.6815141969334665E-3</v>
      </c>
      <c r="K38">
        <f>K37+(E38+E37)/2*SIN(2*PI()*'Time-domain'!$E$2*($B38+$B37)/2)*($B38-$B37)</f>
        <v>7.7243481941196455E-3</v>
      </c>
      <c r="L38">
        <f>$I$2*COS(2*PI()*'Time-domain'!$E$2*$B38)+$I$3*SIN(2*PI()*'Time-domain'!$E$2*$B38)</f>
        <v>-99.483153494025544</v>
      </c>
      <c r="M38">
        <f>$J$2*COS(2*PI()*'Time-domain'!$E$2*$B38)+$J$3*SIN(2*PI()*'Time-domain'!$E$2*$B38)</f>
        <v>-100.58580494343141</v>
      </c>
      <c r="N38">
        <f>$K$2*COS(2*PI()*'Time-domain'!$E$2*$B38)+$K$3*SIN(2*PI()*'Time-domain'!$E$2*$B38)</f>
        <v>-101.9489424053827</v>
      </c>
      <c r="O38">
        <f t="shared" si="0"/>
        <v>3.0026380626411702</v>
      </c>
      <c r="P38">
        <f t="shared" si="1"/>
        <v>2.1362032342822528</v>
      </c>
      <c r="Q38">
        <f t="shared" si="1"/>
        <v>1.404625040072905</v>
      </c>
      <c r="R38">
        <f t="shared" si="2"/>
        <v>3.3936764780069244</v>
      </c>
      <c r="S38">
        <f t="shared" si="3"/>
        <v>3.469323060984097</v>
      </c>
      <c r="T38">
        <f t="shared" si="4"/>
        <v>3.5639926621157016</v>
      </c>
    </row>
    <row r="39" spans="1:20">
      <c r="A39">
        <v>-224</v>
      </c>
      <c r="B39">
        <f>A39/256/(2*'Time-domain'!$E$2)</f>
        <v>-7.2916666666666668E-3</v>
      </c>
      <c r="C39">
        <f>-1*'Time-domain'!Q43</f>
        <v>-102.43855726410185</v>
      </c>
      <c r="D39">
        <f>-1*'Time-domain'!R43</f>
        <v>-92.322675567358317</v>
      </c>
      <c r="E39">
        <f>-1*'Time-domain'!S43</f>
        <v>-82.934285609269978</v>
      </c>
      <c r="F39">
        <f>F38+(C39+C38)/2*COS(2*PI()*'Time-domain'!$E$2*($B39+$B38)/2)*($B39-$B38)</f>
        <v>4.078837770113488E-2</v>
      </c>
      <c r="G39">
        <f>G38+(D39+D38)/2*COS(2*PI()*'Time-domain'!$E$2*($B39+$B38)/2)*($B39-$B38)</f>
        <v>3.5333971070466888E-2</v>
      </c>
      <c r="H39">
        <f>H38+(E39+E38)/2*COS(2*PI()*'Time-domain'!$E$2*($B39+$B38)/2)*($B39-$B38)</f>
        <v>2.7681479330669591E-2</v>
      </c>
      <c r="I39">
        <f>I38+(C39+C38)/2*SIN(2*PI()*'Time-domain'!$E$2*($B39+$B38)/2)*($B39-$B38)</f>
        <v>1.2546775850829243E-2</v>
      </c>
      <c r="J39">
        <f>J38+(D39+D38)/2*SIN(2*PI()*'Time-domain'!$E$2*($B39+$B38)/2)*($B39-$B38)</f>
        <v>1.0793657740471004E-2</v>
      </c>
      <c r="K39">
        <f>K38+(E39+E38)/2*SIN(2*PI()*'Time-domain'!$E$2*($B39+$B38)/2)*($B39-$B38)</f>
        <v>8.7191863698042067E-3</v>
      </c>
      <c r="L39">
        <f>$I$2*COS(2*PI()*'Time-domain'!$E$2*$B39)+$I$3*SIN(2*PI()*'Time-domain'!$E$2*$B39)</f>
        <v>-102.52839152537274</v>
      </c>
      <c r="M39">
        <f>$J$2*COS(2*PI()*'Time-domain'!$E$2*$B39)+$J$3*SIN(2*PI()*'Time-domain'!$E$2*$B39)</f>
        <v>-103.66479578629611</v>
      </c>
      <c r="N39">
        <f>$K$2*COS(2*PI()*'Time-domain'!$E$2*$B39)+$K$3*SIN(2*PI()*'Time-domain'!$E$2*$B39)</f>
        <v>-105.06965969031617</v>
      </c>
      <c r="O39">
        <f t="shared" si="0"/>
        <v>3.3340950417528576</v>
      </c>
      <c r="P39">
        <f t="shared" si="1"/>
        <v>2.4035304211229249</v>
      </c>
      <c r="Q39">
        <f t="shared" si="1"/>
        <v>1.6185326933477471</v>
      </c>
      <c r="R39">
        <f t="shared" si="2"/>
        <v>3.7257782384327403</v>
      </c>
      <c r="S39">
        <f t="shared" si="3"/>
        <v>3.8088275197931338</v>
      </c>
      <c r="T39">
        <f t="shared" si="4"/>
        <v>3.912761392695594</v>
      </c>
    </row>
    <row r="40" spans="1:20">
      <c r="A40">
        <v>-223</v>
      </c>
      <c r="B40">
        <f>A40/256/(2*'Time-domain'!$E$2)</f>
        <v>-7.2591145833333336E-3</v>
      </c>
      <c r="C40">
        <f>-1*'Time-domain'!Q44</f>
        <v>-105.48480228794587</v>
      </c>
      <c r="D40">
        <f>-1*'Time-domain'!R44</f>
        <v>-95.707392260518333</v>
      </c>
      <c r="E40">
        <f>-1*'Time-domain'!S44</f>
        <v>-86.657473971746001</v>
      </c>
      <c r="F40">
        <f>F39+(C40+C39)/2*COS(2*PI()*'Time-domain'!$E$2*($B40+$B39)/2)*($B40-$B39)</f>
        <v>4.3906937188999046E-2</v>
      </c>
      <c r="G40">
        <f>G39+(D40+D39)/2*COS(2*PI()*'Time-domain'!$E$2*($B40+$B39)/2)*($B40-$B39)</f>
        <v>3.8154159015158035E-2</v>
      </c>
      <c r="H40">
        <f>H39+(E40+E39)/2*COS(2*PI()*'Time-domain'!$E$2*($B40+$B39)/2)*($B40-$B39)</f>
        <v>3.0225118448681081E-2</v>
      </c>
      <c r="I40">
        <f>I39+(C40+C39)/2*SIN(2*PI()*'Time-domain'!$E$2*($B40+$B39)/2)*($B40-$B39)</f>
        <v>1.3861001221516362E-2</v>
      </c>
      <c r="J40">
        <f>J39+(D40+D39)/2*SIN(2*PI()*'Time-domain'!$E$2*($B40+$B39)/2)*($B40-$B39)</f>
        <v>1.1982143181086239E-2</v>
      </c>
      <c r="K40">
        <f>K39+(E40+E39)/2*SIN(2*PI()*'Time-domain'!$E$2*($B40+$B39)/2)*($B40-$B39)</f>
        <v>9.7911284237466797E-3</v>
      </c>
      <c r="L40">
        <f>$I$2*COS(2*PI()*'Time-domain'!$E$2*$B40)+$I$3*SIN(2*PI()*'Time-domain'!$E$2*$B40)</f>
        <v>-105.55818915808526</v>
      </c>
      <c r="M40">
        <f>$J$2*COS(2*PI()*'Time-domain'!$E$2*$B40)+$J$3*SIN(2*PI()*'Time-domain'!$E$2*$B40)</f>
        <v>-106.72817509222448</v>
      </c>
      <c r="N40">
        <f>$K$2*COS(2*PI()*'Time-domain'!$E$2*$B40)+$K$3*SIN(2*PI()*'Time-domain'!$E$2*$B40)</f>
        <v>-108.17455387097685</v>
      </c>
      <c r="O40">
        <f t="shared" si="0"/>
        <v>3.6859189630371185</v>
      </c>
      <c r="P40">
        <f t="shared" si="1"/>
        <v>2.6912526412348696</v>
      </c>
      <c r="Q40">
        <f t="shared" si="1"/>
        <v>1.8525932802437841</v>
      </c>
      <c r="R40">
        <f t="shared" si="2"/>
        <v>4.0781547444592139</v>
      </c>
      <c r="S40">
        <f t="shared" si="3"/>
        <v>4.1690586574484874</v>
      </c>
      <c r="T40">
        <f t="shared" si="4"/>
        <v>4.2828223840479227</v>
      </c>
    </row>
    <row r="41" spans="1:20">
      <c r="A41">
        <v>-222</v>
      </c>
      <c r="B41">
        <f>A41/256/(2*'Time-domain'!$E$2)</f>
        <v>-7.2265625000000003E-3</v>
      </c>
      <c r="C41">
        <f>-1*'Time-domain'!Q45</f>
        <v>-108.51506434096923</v>
      </c>
      <c r="D41">
        <f>-1*'Time-domain'!R45</f>
        <v>-99.074350097210953</v>
      </c>
      <c r="E41">
        <f>-1*'Time-domain'!S45</f>
        <v>-90.361127592107877</v>
      </c>
      <c r="F41">
        <f>F40+(C41+C40)/2*COS(2*PI()*'Time-domain'!$E$2*($B41+$B40)/2)*($B41-$B40)</f>
        <v>4.7099795206001355E-2</v>
      </c>
      <c r="G41">
        <f>G40+(D41+D40)/2*COS(2*PI()*'Time-domain'!$E$2*($B41+$B40)/2)*($B41-$B40)</f>
        <v>4.10602844135022E-2</v>
      </c>
      <c r="H41">
        <f>H40+(E41+E40)/2*COS(2*PI()*'Time-domain'!$E$2*($B41+$B40)/2)*($B41-$B40)</f>
        <v>3.2866219445915626E-2</v>
      </c>
      <c r="I41">
        <f>I40+(C41+C40)/2*SIN(2*PI()*'Time-domain'!$E$2*($B41+$B40)/2)*($B41-$B40)</f>
        <v>1.5252920581357753E-2</v>
      </c>
      <c r="J41">
        <f>J40+(D41+D40)/2*SIN(2*PI()*'Time-domain'!$E$2*($B41+$B40)/2)*($B41-$B40)</f>
        <v>1.3249062092776476E-2</v>
      </c>
      <c r="K41">
        <f>K40+(E41+E40)/2*SIN(2*PI()*'Time-domain'!$E$2*($B41+$B40)/2)*($B41-$B40)</f>
        <v>1.0942510536503032E-2</v>
      </c>
      <c r="L41">
        <f>$I$2*COS(2*PI()*'Time-domain'!$E$2*$B41)+$I$3*SIN(2*PI()*'Time-domain'!$E$2*$B41)</f>
        <v>-108.57209011578412</v>
      </c>
      <c r="M41">
        <f>$J$2*COS(2*PI()*'Time-domain'!$E$2*$B41)+$J$3*SIN(2*PI()*'Time-domain'!$E$2*$B41)</f>
        <v>-109.77548152756104</v>
      </c>
      <c r="N41">
        <f>$K$2*COS(2*PI()*'Time-domain'!$E$2*$B41)+$K$3*SIN(2*PI()*'Time-domain'!$E$2*$B41)</f>
        <v>-111.26315736172189</v>
      </c>
      <c r="O41">
        <f t="shared" si="0"/>
        <v>4.0586073005793812</v>
      </c>
      <c r="P41">
        <f t="shared" si="1"/>
        <v>3.0000085588448364</v>
      </c>
      <c r="Q41">
        <f t="shared" si="1"/>
        <v>2.1076029262368046</v>
      </c>
      <c r="R41">
        <f t="shared" si="2"/>
        <v>4.4512974568770618</v>
      </c>
      <c r="S41">
        <f t="shared" si="3"/>
        <v>4.5505188896240885</v>
      </c>
      <c r="T41">
        <f t="shared" si="4"/>
        <v>4.6746917615792141</v>
      </c>
    </row>
    <row r="42" spans="1:20">
      <c r="A42">
        <v>-221</v>
      </c>
      <c r="B42">
        <f>A42/256/(2*'Time-domain'!$E$2)</f>
        <v>-7.1940104166666663E-3</v>
      </c>
      <c r="C42">
        <f>-1*'Time-domain'!Q46</f>
        <v>-111.528887076853</v>
      </c>
      <c r="D42">
        <f>-1*'Time-domain'!R46</f>
        <v>-102.42304202597069</v>
      </c>
      <c r="E42">
        <f>-1*'Time-domain'!S46</f>
        <v>-94.044688713743582</v>
      </c>
      <c r="F42">
        <f>F41+(C42+C41)/2*COS(2*PI()*'Time-domain'!$E$2*($B42+$B41)/2)*($B42-$B41)</f>
        <v>5.0365019779795996E-2</v>
      </c>
      <c r="G42">
        <f>G41+(D42+D41)/2*COS(2*PI()*'Time-domain'!$E$2*($B42+$B41)/2)*($B42-$B41)</f>
        <v>4.4050297236289837E-2</v>
      </c>
      <c r="H42">
        <f>H41+(E42+E41)/2*COS(2*PI()*'Time-domain'!$E$2*($B42+$B41)/2)*($B42-$B41)</f>
        <v>3.5602610967122229E-2</v>
      </c>
      <c r="I42">
        <f>I41+(C42+C41)/2*SIN(2*PI()*'Time-domain'!$E$2*($B42+$B41)/2)*($B42-$B41)</f>
        <v>1.6724332605651562E-2</v>
      </c>
      <c r="J42">
        <f>J41+(D42+D41)/2*SIN(2*PI()*'Time-domain'!$E$2*($B42+$B41)/2)*($B42-$B41)</f>
        <v>1.4596455119140211E-2</v>
      </c>
      <c r="K42">
        <f>K41+(E42+E41)/2*SIN(2*PI()*'Time-domain'!$E$2*($B42+$B41)/2)*($B42-$B41)</f>
        <v>1.2175613894781339E-2</v>
      </c>
      <c r="L42">
        <f>$I$2*COS(2*PI()*'Time-domain'!$E$2*$B42)+$I$3*SIN(2*PI()*'Time-domain'!$E$2*$B42)</f>
        <v>-111.56964051607119</v>
      </c>
      <c r="M42">
        <f>$J$2*COS(2*PI()*'Time-domain'!$E$2*$B42)+$J$3*SIN(2*PI()*'Time-domain'!$E$2*$B42)</f>
        <v>-112.80625617916562</v>
      </c>
      <c r="N42">
        <f>$K$2*COS(2*PI()*'Time-domain'!$E$2*$B42)+$K$3*SIN(2*PI()*'Time-domain'!$E$2*$B42)</f>
        <v>-114.3350050302264</v>
      </c>
      <c r="O42">
        <f t="shared" si="0"/>
        <v>4.4526449027568713</v>
      </c>
      <c r="P42">
        <f t="shared" si="1"/>
        <v>3.3304219624291802</v>
      </c>
      <c r="Q42">
        <f t="shared" si="1"/>
        <v>2.384340435086318</v>
      </c>
      <c r="R42">
        <f t="shared" si="2"/>
        <v>4.8456853276907781</v>
      </c>
      <c r="S42">
        <f t="shared" si="3"/>
        <v>4.9536978443811455</v>
      </c>
      <c r="T42">
        <f t="shared" si="4"/>
        <v>5.0888725141396396</v>
      </c>
    </row>
    <row r="43" spans="1:20">
      <c r="A43">
        <v>-220</v>
      </c>
      <c r="B43">
        <f>A43/256/(2*'Time-domain'!$E$2)</f>
        <v>-7.161458333333333E-3</v>
      </c>
      <c r="C43">
        <f>-1*'Time-domain'!Q47</f>
        <v>-114.52581662497876</v>
      </c>
      <c r="D43">
        <f>-1*'Time-domain'!R47</f>
        <v>-105.75296374611041</v>
      </c>
      <c r="E43">
        <f>-1*'Time-domain'!S47</f>
        <v>-97.707602605897293</v>
      </c>
      <c r="F43">
        <f>F42+(C43+C42)/2*COS(2*PI()*'Time-domain'!$E$2*($B43+$B42)/2)*($B43-$B42)</f>
        <v>5.3700635394403284E-2</v>
      </c>
      <c r="G43">
        <f>G42+(D43+D42)/2*COS(2*PI()*'Time-domain'!$E$2*($B43+$B42)/2)*($B43-$B42)</f>
        <v>4.7122098548399868E-2</v>
      </c>
      <c r="H43">
        <f>H42+(E43+E42)/2*COS(2*PI()*'Time-domain'!$E$2*($B43+$B42)/2)*($B43-$B42)</f>
        <v>3.843206740659616E-2</v>
      </c>
      <c r="I43">
        <f>I42+(C43+C42)/2*SIN(2*PI()*'Time-domain'!$E$2*($B43+$B42)/2)*($B43-$B42)</f>
        <v>1.8276987979638237E-2</v>
      </c>
      <c r="J43">
        <f>J42+(D43+D42)/2*SIN(2*PI()*'Time-domain'!$E$2*($B43+$B42)/2)*($B43-$B42)</f>
        <v>1.6026310763831597E-2</v>
      </c>
      <c r="K43">
        <f>K42+(E43+E42)/2*SIN(2*PI()*'Time-domain'!$E$2*($B43+$B42)/2)*($B43-$B42)</f>
        <v>1.3492663355448175E-2</v>
      </c>
      <c r="L43">
        <f>$I$2*COS(2*PI()*'Time-domain'!$E$2*$B43)+$I$3*SIN(2*PI()*'Time-domain'!$E$2*$B43)</f>
        <v>-114.55038893888181</v>
      </c>
      <c r="M43">
        <f>$J$2*COS(2*PI()*'Time-domain'!$E$2*$B43)+$J$3*SIN(2*PI()*'Time-domain'!$E$2*$B43)</f>
        <v>-115.82004262352349</v>
      </c>
      <c r="N43">
        <f>$K$2*COS(2*PI()*'Time-domain'!$E$2*$B43)+$K$3*SIN(2*PI()*'Time-domain'!$E$2*$B43)</f>
        <v>-117.38963426753041</v>
      </c>
      <c r="O43">
        <f t="shared" si="0"/>
        <v>4.8685037004922451</v>
      </c>
      <c r="P43">
        <f t="shared" si="1"/>
        <v>3.6831014007366134</v>
      </c>
      <c r="Q43">
        <f t="shared" si="1"/>
        <v>2.683566844805819</v>
      </c>
      <c r="R43">
        <f t="shared" si="2"/>
        <v>5.261784511615816</v>
      </c>
      <c r="S43">
        <f t="shared" si="3"/>
        <v>5.3790720672344685</v>
      </c>
      <c r="T43">
        <f t="shared" si="4"/>
        <v>5.5258541910412937</v>
      </c>
    </row>
    <row r="44" spans="1:20">
      <c r="A44">
        <v>-219</v>
      </c>
      <c r="B44">
        <f>A44/256/(2*'Time-domain'!$E$2)</f>
        <v>-7.1289062499999998E-3</v>
      </c>
      <c r="C44">
        <f>-1*'Time-domain'!Q48</f>
        <v>-117.50540165878023</v>
      </c>
      <c r="D44">
        <f>-1*'Time-domain'!R48</f>
        <v>-109.06361378366763</v>
      </c>
      <c r="E44">
        <f>-1*'Time-domain'!S48</f>
        <v>-101.34931764721023</v>
      </c>
      <c r="F44">
        <f>F43+(C44+C43)/2*COS(2*PI()*'Time-domain'!$E$2*($B44+$B43)/2)*($B44-$B43)</f>
        <v>5.71046241814923E-2</v>
      </c>
      <c r="G44">
        <f>G43+(D44+D43)/2*COS(2*PI()*'Time-domain'!$E$2*($B44+$B43)/2)*($B44-$B43)</f>
        <v>5.0273541817977295E-2</v>
      </c>
      <c r="H44">
        <f>H43+(E44+E43)/2*COS(2*PI()*'Time-domain'!$E$2*($B44+$B43)/2)*($B44-$B43)</f>
        <v>4.1352310335741174E-2</v>
      </c>
      <c r="I44">
        <f>I43+(C44+C43)/2*SIN(2*PI()*'Time-domain'!$E$2*($B44+$B43)/2)*($B44-$B43)</f>
        <v>1.9912588344541592E-2</v>
      </c>
      <c r="J44">
        <f>J43+(D44+D43)/2*SIN(2*PI()*'Time-domain'!$E$2*($B44+$B43)/2)*($B44-$B43)</f>
        <v>1.7540564212974428E-2</v>
      </c>
      <c r="K44">
        <f>K43+(E44+E43)/2*SIN(2*PI()*'Time-domain'!$E$2*($B44+$B43)/2)*($B44-$B43)</f>
        <v>1.4895826144536155E-2</v>
      </c>
      <c r="L44">
        <f>$I$2*COS(2*PI()*'Time-domain'!$E$2*$B44)+$I$3*SIN(2*PI()*'Time-domain'!$E$2*$B44)</f>
        <v>-117.51388649446768</v>
      </c>
      <c r="M44">
        <f>$J$2*COS(2*PI()*'Time-domain'!$E$2*$B44)+$J$3*SIN(2*PI()*'Time-domain'!$E$2*$B44)</f>
        <v>-118.81638699548189</v>
      </c>
      <c r="N44">
        <f>$K$2*COS(2*PI()*'Time-domain'!$E$2*$B44)+$K$3*SIN(2*PI()*'Time-domain'!$E$2*$B44)</f>
        <v>-120.42658505770677</v>
      </c>
      <c r="O44">
        <f t="shared" si="0"/>
        <v>5.3066424232969753</v>
      </c>
      <c r="P44">
        <f t="shared" si="1"/>
        <v>4.0586398283213052</v>
      </c>
      <c r="Q44">
        <f t="shared" si="1"/>
        <v>3.0060249950389886</v>
      </c>
      <c r="R44">
        <f t="shared" si="2"/>
        <v>5.7000480852844788</v>
      </c>
      <c r="S44">
        <f t="shared" si="3"/>
        <v>5.8271047340993309</v>
      </c>
      <c r="T44">
        <f t="shared" si="4"/>
        <v>5.9861126071720641</v>
      </c>
    </row>
    <row r="45" spans="1:20">
      <c r="A45">
        <v>-218</v>
      </c>
      <c r="B45">
        <f>A45/256/(2*'Time-domain'!$E$2)</f>
        <v>-7.0963541666666666E-3</v>
      </c>
      <c r="C45">
        <f>-1*'Time-domain'!Q49</f>
        <v>-120.467193463711</v>
      </c>
      <c r="D45">
        <f>-1*'Time-domain'!R49</f>
        <v>-112.35449356692406</v>
      </c>
      <c r="E45">
        <f>-1*'Time-domain'!S49</f>
        <v>-104.9692854087923</v>
      </c>
      <c r="F45">
        <f>F44+(C45+C44)/2*COS(2*PI()*'Time-domain'!$E$2*($B45+$B44)/2)*($B45-$B44)</f>
        <v>6.0574927137166855E-2</v>
      </c>
      <c r="G45">
        <f>G44+(D45+D44)/2*COS(2*PI()*'Time-domain'!$E$2*($B45+$B44)/2)*($B45-$B44)</f>
        <v>5.3502434254029077E-2</v>
      </c>
      <c r="H45">
        <f>H44+(E45+E44)/2*COS(2*PI()*'Time-domain'!$E$2*($B45+$B44)/2)*($B45-$B44)</f>
        <v>4.4361009961962218E-2</v>
      </c>
      <c r="I45">
        <f>I44+(C45+C44)/2*SIN(2*PI()*'Time-domain'!$E$2*($B45+$B44)/2)*($B45-$B44)</f>
        <v>2.1632785273167747E-2</v>
      </c>
      <c r="J45">
        <f>J44+(D45+D44)/2*SIN(2*PI()*'Time-domain'!$E$2*($B45+$B44)/2)*($B45-$B44)</f>
        <v>1.9141096190241194E-2</v>
      </c>
      <c r="K45">
        <f>K44+(E45+E44)/2*SIN(2*PI()*'Time-domain'!$E$2*($B45+$B44)/2)*($B45-$B44)</f>
        <v>1.6387210592029754E-2</v>
      </c>
      <c r="L45">
        <f>$I$2*COS(2*PI()*'Time-domain'!$E$2*$B45)+$I$3*SIN(2*PI()*'Time-domain'!$E$2*$B45)</f>
        <v>-120.45968689099755</v>
      </c>
      <c r="M45">
        <f>$J$2*COS(2*PI()*'Time-domain'!$E$2*$B45)+$J$3*SIN(2*PI()*'Time-domain'!$E$2*$B45)</f>
        <v>-121.7948380565998</v>
      </c>
      <c r="N45">
        <f>$K$2*COS(2*PI()*'Time-domain'!$E$2*$B45)+$K$3*SIN(2*PI()*'Time-domain'!$E$2*$B45)</f>
        <v>-123.44540004713724</v>
      </c>
      <c r="O45">
        <f t="shared" si="0"/>
        <v>5.7675063232752706</v>
      </c>
      <c r="P45">
        <f t="shared" si="1"/>
        <v>4.4576142607978513</v>
      </c>
      <c r="Q45">
        <f t="shared" si="1"/>
        <v>3.3524391060983976</v>
      </c>
      <c r="R45">
        <f t="shared" si="2"/>
        <v>6.1609157743294594</v>
      </c>
      <c r="S45">
        <f t="shared" si="3"/>
        <v>6.2982453722915777</v>
      </c>
      <c r="T45">
        <f t="shared" si="4"/>
        <v>6.4701095563824893</v>
      </c>
    </row>
    <row r="46" spans="1:20">
      <c r="A46">
        <v>-217</v>
      </c>
      <c r="B46">
        <f>A46/256/(2*'Time-domain'!$E$2)</f>
        <v>-7.0638020833333334E-3</v>
      </c>
      <c r="C46">
        <f>-1*'Time-domain'!Q50</f>
        <v>-123.41074600481971</v>
      </c>
      <c r="D46">
        <f>-1*'Time-domain'!R50</f>
        <v>-115.62510750148928</v>
      </c>
      <c r="E46">
        <f>-1*'Time-domain'!S50</f>
        <v>-108.56696073681404</v>
      </c>
      <c r="F46">
        <f>F45+(C46+C45)/2*COS(2*PI()*'Time-domain'!$E$2*($B46+$B45)/2)*($B46-$B45)</f>
        <v>6.4109445363522893E-2</v>
      </c>
      <c r="G46">
        <f>G45+(D46+D45)/2*COS(2*PI()*'Time-domain'!$E$2*($B46+$B45)/2)*($B46-$B45)</f>
        <v>5.6806538171627015E-2</v>
      </c>
      <c r="H46">
        <f>H45+(E46+E45)/2*COS(2*PI()*'Time-domain'!$E$2*($B46+$B45)/2)*($B46-$B45)</f>
        <v>4.745578661799791E-2</v>
      </c>
      <c r="I46">
        <f>I45+(C46+C45)/2*SIN(2*PI()*'Time-domain'!$E$2*($B46+$B45)/2)*($B46-$B45)</f>
        <v>2.3439179275679466E-2</v>
      </c>
      <c r="J46">
        <f>J45+(D46+D45)/2*SIN(2*PI()*'Time-domain'!$E$2*($B46+$B45)/2)*($B46-$B45)</f>
        <v>2.0829731845284263E-2</v>
      </c>
      <c r="K46">
        <f>K45+(E46+E45)/2*SIN(2*PI()*'Time-domain'!$E$2*($B46+$B45)/2)*($B46-$B45)</f>
        <v>1.7968864903185944E-2</v>
      </c>
      <c r="L46">
        <f>$I$2*COS(2*PI()*'Time-domain'!$E$2*$B46)+$I$3*SIN(2*PI()*'Time-domain'!$E$2*$B46)</f>
        <v>-123.38734650176715</v>
      </c>
      <c r="M46">
        <f>$J$2*COS(2*PI()*'Time-domain'!$E$2*$B46)+$J$3*SIN(2*PI()*'Time-domain'!$E$2*$B46)</f>
        <v>-124.75494726310299</v>
      </c>
      <c r="N46">
        <f>$K$2*COS(2*PI()*'Time-domain'!$E$2*$B46)+$K$3*SIN(2*PI()*'Time-domain'!$E$2*$B46)</f>
        <v>-126.44562461338847</v>
      </c>
      <c r="O46">
        <f t="shared" si="0"/>
        <v>6.2515269072548936</v>
      </c>
      <c r="P46">
        <f t="shared" si="1"/>
        <v>4.8805854400240287</v>
      </c>
      <c r="Q46">
        <f t="shared" si="1"/>
        <v>3.7235143699164057</v>
      </c>
      <c r="R46">
        <f t="shared" si="2"/>
        <v>6.6448136885095694</v>
      </c>
      <c r="S46">
        <f t="shared" si="3"/>
        <v>6.792929589749189</v>
      </c>
      <c r="T46">
        <f t="shared" si="4"/>
        <v>6.9782925333184203</v>
      </c>
    </row>
    <row r="47" spans="1:20">
      <c r="A47">
        <v>-216</v>
      </c>
      <c r="B47">
        <f>A47/256/(2*'Time-domain'!$E$2)</f>
        <v>-7.0312500000000002E-3</v>
      </c>
      <c r="C47">
        <f>-1*'Time-domain'!Q51</f>
        <v>-126.3356159939208</v>
      </c>
      <c r="D47">
        <f>-1*'Time-domain'!R51</f>
        <v>-118.87496304493493</v>
      </c>
      <c r="E47">
        <f>-1*'Time-domain'!S51</f>
        <v>-112.14180183460425</v>
      </c>
      <c r="F47">
        <f>F46+(C47+C46)/2*COS(2*PI()*'Time-domain'!$E$2*($B47+$B46)/2)*($B47-$B46)</f>
        <v>6.7706041334228736E-2</v>
      </c>
      <c r="G47">
        <f>G46+(D47+D46)/2*COS(2*PI()*'Time-domain'!$E$2*($B47+$B46)/2)*($B47-$B46)</f>
        <v>6.0183572383888176E-2</v>
      </c>
      <c r="H47">
        <f>H46+(E47+E46)/2*COS(2*PI()*'Time-domain'!$E$2*($B47+$B46)/2)*($B47-$B46)</f>
        <v>5.0634212280782298E-2</v>
      </c>
      <c r="I47">
        <f>I46+(C47+C46)/2*SIN(2*PI()*'Time-domain'!$E$2*($B47+$B46)/2)*($B47-$B46)</f>
        <v>2.5333318836144484E-2</v>
      </c>
      <c r="J47">
        <f>J46+(D47+D46)/2*SIN(2*PI()*'Time-domain'!$E$2*($B47+$B46)/2)*($B47-$B46)</f>
        <v>2.260823967618536E-2</v>
      </c>
      <c r="K47">
        <f>K46+(E47+E46)/2*SIN(2*PI()*'Time-domain'!$E$2*($B47+$B46)/2)*($B47-$B46)</f>
        <v>1.9642775967123334E-2</v>
      </c>
      <c r="L47">
        <f>$I$2*COS(2*PI()*'Time-domain'!$E$2*$B47)+$I$3*SIN(2*PI()*'Time-domain'!$E$2*$B47)</f>
        <v>-126.29642443200795</v>
      </c>
      <c r="M47">
        <f>$J$2*COS(2*PI()*'Time-domain'!$E$2*$B47)+$J$3*SIN(2*PI()*'Time-domain'!$E$2*$B47)</f>
        <v>-127.69626883343314</v>
      </c>
      <c r="N47">
        <f>$K$2*COS(2*PI()*'Time-domain'!$E$2*$B47)+$K$3*SIN(2*PI()*'Time-domain'!$E$2*$B47)</f>
        <v>-129.42680693367649</v>
      </c>
      <c r="O47">
        <f t="shared" si="0"/>
        <v>6.759121677206112</v>
      </c>
      <c r="P47">
        <f t="shared" si="1"/>
        <v>5.3280975094110543</v>
      </c>
      <c r="Q47">
        <f t="shared" si="1"/>
        <v>4.1199365531505086</v>
      </c>
      <c r="R47">
        <f t="shared" si="2"/>
        <v>7.1521540650371547</v>
      </c>
      <c r="S47">
        <f t="shared" si="3"/>
        <v>7.3115788126383476</v>
      </c>
      <c r="T47">
        <f t="shared" si="4"/>
        <v>7.5110944638669812</v>
      </c>
    </row>
    <row r="48" spans="1:20">
      <c r="A48">
        <v>-215</v>
      </c>
      <c r="B48">
        <f>A48/256/(2*'Time-domain'!$E$2)</f>
        <v>-6.998697916666667E-3</v>
      </c>
      <c r="C48">
        <f>-1*'Time-domain'!Q52</f>
        <v>-129.24136295635248</v>
      </c>
      <c r="D48">
        <f>-1*'Time-domain'!R52</f>
        <v>-122.10357078097012</v>
      </c>
      <c r="E48">
        <f>-1*'Time-domain'!S52</f>
        <v>-115.69327034424296</v>
      </c>
      <c r="F48">
        <f>F47+(C48+C47)/2*COS(2*PI()*'Time-domain'!$E$2*($B48+$B47)/2)*($B48-$B47)</f>
        <v>7.1362540183365825E-2</v>
      </c>
      <c r="G48">
        <f>G47+(D48+D47)/2*COS(2*PI()*'Time-domain'!$E$2*($B48+$B47)/2)*($B48-$B47)</f>
        <v>6.3631213619887786E-2</v>
      </c>
      <c r="H48">
        <f>H47+(E48+E47)/2*COS(2*PI()*'Time-domain'!$E$2*($B48+$B47)/2)*($B48-$B47)</f>
        <v>5.3893812118908209E-2</v>
      </c>
      <c r="I48">
        <f>I47+(C48+C47)/2*SIN(2*PI()*'Time-domain'!$E$2*($B48+$B47)/2)*($B48-$B47)</f>
        <v>2.7316699480438102E-2</v>
      </c>
      <c r="J48">
        <f>J47+(D48+D47)/2*SIN(2*PI()*'Time-domain'!$E$2*($B48+$B47)/2)*($B48-$B47)</f>
        <v>2.4478330486569139E-2</v>
      </c>
      <c r="K48">
        <f>K47+(E48+E47)/2*SIN(2*PI()*'Time-domain'!$E$2*($B48+$B47)/2)*($B48-$B47)</f>
        <v>2.1410868203391165E-2</v>
      </c>
      <c r="L48">
        <f>$I$2*COS(2*PI()*'Time-domain'!$E$2*$B48)+$I$3*SIN(2*PI()*'Time-domain'!$E$2*$B48)</f>
        <v>-129.18648258528401</v>
      </c>
      <c r="M48">
        <f>$J$2*COS(2*PI()*'Time-domain'!$E$2*$B48)+$J$3*SIN(2*PI()*'Time-domain'!$E$2*$B48)</f>
        <v>-130.61835981538073</v>
      </c>
      <c r="N48">
        <f>$K$2*COS(2*PI()*'Time-domain'!$E$2*$B48)+$K$3*SIN(2*PI()*'Time-domain'!$E$2*$B48)</f>
        <v>-132.38849805290948</v>
      </c>
      <c r="O48">
        <f t="shared" si="0"/>
        <v>7.2906938791051044</v>
      </c>
      <c r="P48">
        <f t="shared" si="1"/>
        <v>5.8006776995549565</v>
      </c>
      <c r="Q48">
        <f t="shared" si="1"/>
        <v>4.5423716126780178</v>
      </c>
      <c r="R48">
        <f t="shared" si="2"/>
        <v>7.6833350202618131</v>
      </c>
      <c r="S48">
        <f t="shared" si="3"/>
        <v>7.8546000315020716</v>
      </c>
      <c r="T48">
        <f t="shared" si="4"/>
        <v>8.0689334443782013</v>
      </c>
    </row>
    <row r="49" spans="1:20">
      <c r="A49">
        <v>-214</v>
      </c>
      <c r="B49">
        <f>A49/256/(2*'Time-domain'!$E$2)</f>
        <v>-6.9661458333333337E-3</v>
      </c>
      <c r="C49">
        <f>-1*'Time-domain'!Q53</f>
        <v>-132.12754929731031</v>
      </c>
      <c r="D49">
        <f>-1*'Time-domain'!R53</f>
        <v>-125.3104444931455</v>
      </c>
      <c r="E49">
        <f>-1*'Time-domain'!S53</f>
        <v>-119.22083142763589</v>
      </c>
      <c r="F49">
        <f>F48+(C49+C48)/2*COS(2*PI()*'Time-domain'!$E$2*($B49+$B48)/2)*($B49-$B48)</f>
        <v>7.5076731016753245E-2</v>
      </c>
      <c r="G49">
        <f>G48+(D49+D48)/2*COS(2*PI()*'Time-domain'!$E$2*($B49+$B48)/2)*($B49-$B48)</f>
        <v>6.7147097967643898E-2</v>
      </c>
      <c r="H49">
        <f>H48+(E49+E48)/2*COS(2*PI()*'Time-domain'!$E$2*($B49+$B48)/2)*($B49-$B48)</f>
        <v>5.7232066067747236E-2</v>
      </c>
      <c r="I49">
        <f>I48+(C49+C48)/2*SIN(2*PI()*'Time-domain'!$E$2*($B49+$B48)/2)*($B49-$B48)</f>
        <v>2.9390762876061401E-2</v>
      </c>
      <c r="J49">
        <f>J48+(D49+D48)/2*SIN(2*PI()*'Time-domain'!$E$2*($B49+$B48)/2)*($B49-$B48)</f>
        <v>2.6441656378005701E-2</v>
      </c>
      <c r="K49">
        <f>K48+(E49+E48)/2*SIN(2*PI()*'Time-domain'!$E$2*($B49+$B48)/2)*($B49-$B48)</f>
        <v>2.3275002447206351E-2</v>
      </c>
      <c r="L49">
        <f>$I$2*COS(2*PI()*'Time-domain'!$E$2*$B49)+$I$3*SIN(2*PI()*'Time-domain'!$E$2*$B49)</f>
        <v>-132.05708572946799</v>
      </c>
      <c r="M49">
        <f>$J$2*COS(2*PI()*'Time-domain'!$E$2*$B49)+$J$3*SIN(2*PI()*'Time-domain'!$E$2*$B49)</f>
        <v>-133.52078015279221</v>
      </c>
      <c r="N49">
        <f>$K$2*COS(2*PI()*'Time-domain'!$E$2*$B49)+$K$3*SIN(2*PI()*'Time-domain'!$E$2*$B49)</f>
        <v>-135.33025195129889</v>
      </c>
      <c r="O49">
        <f t="shared" si="0"/>
        <v>7.846632260393049</v>
      </c>
      <c r="P49">
        <f t="shared" si="1"/>
        <v>6.298836024376409</v>
      </c>
      <c r="Q49">
        <f t="shared" si="1"/>
        <v>4.9914653237073834</v>
      </c>
      <c r="R49">
        <f t="shared" si="2"/>
        <v>8.2387403098599918</v>
      </c>
      <c r="S49">
        <f t="shared" si="3"/>
        <v>8.4223855561043326</v>
      </c>
      <c r="T49">
        <f t="shared" si="4"/>
        <v>8.6522124898194086</v>
      </c>
    </row>
    <row r="50" spans="1:20">
      <c r="A50">
        <v>-213</v>
      </c>
      <c r="B50">
        <f>A50/256/(2*'Time-domain'!$E$2)</f>
        <v>-6.9335937499999997E-3</v>
      </c>
      <c r="C50">
        <f>-1*'Time-domain'!Q54</f>
        <v>-134.99374036774771</v>
      </c>
      <c r="D50">
        <f>-1*'Time-domain'!R54</f>
        <v>-128.49510123807593</v>
      </c>
      <c r="E50">
        <f>-1*'Time-domain'!S54</f>
        <v>-122.72395384705932</v>
      </c>
      <c r="F50">
        <f>F49+(C50+C49)/2*COS(2*PI()*'Time-domain'!$E$2*($B50+$B49)/2)*($B50-$B49)</f>
        <v>7.88463682449662E-2</v>
      </c>
      <c r="G50">
        <f>G49+(D50+D49)/2*COS(2*PI()*'Time-domain'!$E$2*($B50+$B49)/2)*($B50-$B49)</f>
        <v>7.0728822341298223E-2</v>
      </c>
      <c r="H50">
        <f>H49+(E50+E49)/2*COS(2*PI()*'Time-domain'!$E$2*($B50+$B49)/2)*($B50-$B49)</f>
        <v>6.0646410431264973E-2</v>
      </c>
      <c r="I50">
        <f>I49+(C50+C49)/2*SIN(2*PI()*'Time-domain'!$E$2*($B50+$B49)/2)*($B50-$B49)</f>
        <v>3.1556895964417291E-2</v>
      </c>
      <c r="J50">
        <f>J49+(D50+D49)/2*SIN(2*PI()*'Time-domain'!$E$2*($B50+$B49)/2)*($B50-$B49)</f>
        <v>2.8499809778305556E-2</v>
      </c>
      <c r="K50">
        <f>K49+(E50+E49)/2*SIN(2*PI()*'Time-domain'!$E$2*($B50+$B49)/2)*($B50-$B49)</f>
        <v>2.5236974874023488E-2</v>
      </c>
      <c r="L50">
        <f>$I$2*COS(2*PI()*'Time-domain'!$E$2*$B50)+$I$3*SIN(2*PI()*'Time-domain'!$E$2*$B50)</f>
        <v>-134.90780156228533</v>
      </c>
      <c r="M50">
        <f>$J$2*COS(2*PI()*'Time-domain'!$E$2*$B50)+$J$3*SIN(2*PI()*'Time-domain'!$E$2*$B50)</f>
        <v>-136.40309275184083</v>
      </c>
      <c r="N50">
        <f>$K$2*COS(2*PI()*'Time-domain'!$E$2*$B50)+$K$3*SIN(2*PI()*'Time-domain'!$E$2*$B50)</f>
        <v>-138.25162561152834</v>
      </c>
      <c r="O50">
        <f t="shared" si="0"/>
        <v>8.4273108361769484</v>
      </c>
      <c r="P50">
        <f t="shared" si="1"/>
        <v>6.8230649879500147</v>
      </c>
      <c r="Q50">
        <f t="shared" si="1"/>
        <v>5.467842920725773</v>
      </c>
      <c r="R50">
        <f t="shared" si="2"/>
        <v>8.8187390976749356</v>
      </c>
      <c r="S50">
        <f t="shared" si="3"/>
        <v>9.0153127791173393</v>
      </c>
      <c r="T50">
        <f t="shared" si="4"/>
        <v>9.2613192910140985</v>
      </c>
    </row>
    <row r="51" spans="1:20">
      <c r="A51">
        <v>-212</v>
      </c>
      <c r="B51">
        <f>A51/256/(2*'Time-domain'!$E$2)</f>
        <v>-6.9010416666666664E-3</v>
      </c>
      <c r="C51">
        <f>-1*'Time-domain'!Q55</f>
        <v>-137.83950452983197</v>
      </c>
      <c r="D51">
        <f>-1*'Time-domain'!R55</f>
        <v>-131.65706141816955</v>
      </c>
      <c r="E51">
        <f>-1*'Time-domain'!S55</f>
        <v>-126.20211004516236</v>
      </c>
      <c r="F51">
        <f>F50+(C51+C50)/2*COS(2*PI()*'Time-domain'!$E$2*($B51+$B50)/2)*($B51-$B50)</f>
        <v>8.2669172937244628E-2</v>
      </c>
      <c r="G51">
        <f>G50+(D51+D50)/2*COS(2*PI()*'Time-domain'!$E$2*($B51+$B50)/2)*($B51-$B50)</f>
        <v>7.4373945971602184E-2</v>
      </c>
      <c r="H51">
        <f>H50+(E51+E50)/2*COS(2*PI()*'Time-domain'!$E$2*($B51+$B50)/2)*($B51-$B50)</f>
        <v>6.4134239509553465E-2</v>
      </c>
      <c r="I51">
        <f>I50+(C51+C50)/2*SIN(2*PI()*'Time-domain'!$E$2*($B51+$B50)/2)*($B51-$B50)</f>
        <v>3.3816430126066596E-2</v>
      </c>
      <c r="J51">
        <f>J50+(D51+D50)/2*SIN(2*PI()*'Time-domain'!$E$2*($B51+$B50)/2)*($B51-$B50)</f>
        <v>3.065432250628854E-2</v>
      </c>
      <c r="K51">
        <f>K50+(E51+E50)/2*SIN(2*PI()*'Time-domain'!$E$2*($B51+$B50)/2)*($B51-$B50)</f>
        <v>2.7298515964078392E-2</v>
      </c>
      <c r="L51">
        <f>$I$2*COS(2*PI()*'Time-domain'!$E$2*$B51)+$I$3*SIN(2*PI()*'Time-domain'!$E$2*$B51)</f>
        <v>-137.73820077641719</v>
      </c>
      <c r="M51">
        <f>$J$2*COS(2*PI()*'Time-domain'!$E$2*$B51)+$J$3*SIN(2*PI()*'Time-domain'!$E$2*$B51)</f>
        <v>-139.26486354685093</v>
      </c>
      <c r="N51">
        <f>$K$2*COS(2*PI()*'Time-domain'!$E$2*$B51)+$K$3*SIN(2*PI()*'Time-domain'!$E$2*$B51)</f>
        <v>-141.15217908547001</v>
      </c>
      <c r="O51">
        <f t="shared" si="0"/>
        <v>9.0330886643128725</v>
      </c>
      <c r="P51">
        <f t="shared" si="1"/>
        <v>7.3738393021974211</v>
      </c>
      <c r="Q51">
        <f t="shared" si="1"/>
        <v>5.9721087514946065</v>
      </c>
      <c r="R51">
        <f t="shared" si="2"/>
        <v>9.4236857333461224</v>
      </c>
      <c r="S51">
        <f t="shared" si="3"/>
        <v>9.6337439487942369</v>
      </c>
      <c r="T51">
        <f t="shared" si="4"/>
        <v>9.8966259811114146</v>
      </c>
    </row>
    <row r="52" spans="1:20">
      <c r="A52">
        <v>-211</v>
      </c>
      <c r="B52">
        <f>A52/256/(2*'Time-domain'!$E$2)</f>
        <v>-6.8684895833333332E-3</v>
      </c>
      <c r="C52">
        <f>-1*'Time-domain'!Q56</f>
        <v>-140.66441322194794</v>
      </c>
      <c r="D52">
        <f>-1*'Time-domain'!R56</f>
        <v>-134.79584885385398</v>
      </c>
      <c r="E52">
        <f>-1*'Time-domain'!S56</f>
        <v>-129.6547762244152</v>
      </c>
      <c r="F52">
        <f>F51+(C52+C51)/2*COS(2*PI()*'Time-domain'!$E$2*($B52+$B51)/2)*($B52-$B51)</f>
        <v>8.6542834195477758E-2</v>
      </c>
      <c r="G52">
        <f>G51+(D52+D51)/2*COS(2*PI()*'Time-domain'!$E$2*($B52+$B51)/2)*($B52-$B51)</f>
        <v>7.8079991918805408E-2</v>
      </c>
      <c r="H52">
        <f>H51+(E52+E51)/2*COS(2*PI()*'Time-domain'!$E$2*($B52+$B51)/2)*($B52-$B51)</f>
        <v>6.769290725108934E-2</v>
      </c>
      <c r="I52">
        <f>I51+(C52+C51)/2*SIN(2*PI()*'Time-domain'!$E$2*($B52+$B51)/2)*($B52-$B51)</f>
        <v>3.6170640379467815E-2</v>
      </c>
      <c r="J52">
        <f>J51+(D52+D51)/2*SIN(2*PI()*'Time-domain'!$E$2*($B52+$B51)/2)*($B52-$B51)</f>
        <v>3.2906664873587198E-2</v>
      </c>
      <c r="K52">
        <f>K51+(E52+E51)/2*SIN(2*PI()*'Time-domain'!$E$2*($B52+$B51)/2)*($B52-$B51)</f>
        <v>2.9461289507522741E-2</v>
      </c>
      <c r="L52">
        <f>$I$2*COS(2*PI()*'Time-domain'!$E$2*$B52)+$I$3*SIN(2*PI()*'Time-domain'!$E$2*$B52)</f>
        <v>-140.54785712415304</v>
      </c>
      <c r="M52">
        <f>$J$2*COS(2*PI()*'Time-domain'!$E$2*$B52)+$J$3*SIN(2*PI()*'Time-domain'!$E$2*$B52)</f>
        <v>-142.1056615656673</v>
      </c>
      <c r="N52">
        <f>$K$2*COS(2*PI()*'Time-domain'!$E$2*$B52)+$K$3*SIN(2*PI()*'Time-domain'!$E$2*$B52)</f>
        <v>-144.03147556043996</v>
      </c>
      <c r="O52">
        <f t="shared" si="0"/>
        <v>9.6643096295072883</v>
      </c>
      <c r="P52">
        <f t="shared" si="1"/>
        <v>7.9516156156123854</v>
      </c>
      <c r="Q52">
        <f t="shared" si="1"/>
        <v>6.5048459442970419</v>
      </c>
      <c r="R52">
        <f t="shared" si="2"/>
        <v>10.053919538862392</v>
      </c>
      <c r="S52">
        <f t="shared" si="3"/>
        <v>10.278025950764402</v>
      </c>
      <c r="T52">
        <f t="shared" si="4"/>
        <v>10.558488911427148</v>
      </c>
    </row>
    <row r="53" spans="1:20">
      <c r="A53">
        <v>-210</v>
      </c>
      <c r="B53">
        <f>A53/256/(2*'Time-domain'!$E$2)</f>
        <v>-6.8359375E-3</v>
      </c>
      <c r="C53">
        <f>-1*'Time-domain'!Q57</f>
        <v>-143.46804102323742</v>
      </c>
      <c r="D53">
        <f>-1*'Time-domain'!R57</f>
        <v>-137.91099085528674</v>
      </c>
      <c r="E53">
        <f>-1*'Time-domain'!S57</f>
        <v>-133.08143242599124</v>
      </c>
      <c r="F53">
        <f>F52+(C53+C52)/2*COS(2*PI()*'Time-domain'!$E$2*($B53+$B52)/2)*($B53-$B52)</f>
        <v>9.0465010547434666E-2</v>
      </c>
      <c r="G53">
        <f>G52+(D53+D52)/2*COS(2*PI()*'Time-domain'!$E$2*($B53+$B52)/2)*($B53-$B52)</f>
        <v>8.1844448607026971E-2</v>
      </c>
      <c r="H53">
        <f>H52+(E53+E52)/2*COS(2*PI()*'Time-domain'!$E$2*($B53+$B52)/2)*($B53-$B52)</f>
        <v>7.131972892870804E-2</v>
      </c>
      <c r="I53">
        <f>I52+(C53+C52)/2*SIN(2*PI()*'Time-domain'!$E$2*($B53+$B52)/2)*($B53-$B52)</f>
        <v>3.8620744613681868E-2</v>
      </c>
      <c r="J53">
        <f>J52+(D53+D52)/2*SIN(2*PI()*'Time-domain'!$E$2*($B53+$B52)/2)*($B53-$B52)</f>
        <v>3.5258244824020901E-2</v>
      </c>
      <c r="K53">
        <f>K52+(E53+E52)/2*SIN(2*PI()*'Time-domain'!$E$2*($B53+$B52)/2)*($B53-$B52)</f>
        <v>3.1726891650740829E-2</v>
      </c>
      <c r="L53">
        <f>$I$2*COS(2*PI()*'Time-domain'!$E$2*$B53)+$I$3*SIN(2*PI()*'Time-domain'!$E$2*$B53)</f>
        <v>-143.33634748158167</v>
      </c>
      <c r="M53">
        <f>$J$2*COS(2*PI()*'Time-domain'!$E$2*$B53)+$J$3*SIN(2*PI()*'Time-domain'!$E$2*$B53)</f>
        <v>-144.92505899455759</v>
      </c>
      <c r="N53">
        <f>$K$2*COS(2*PI()*'Time-domain'!$E$2*$B53)+$K$3*SIN(2*PI()*'Time-domain'!$E$2*$B53)</f>
        <v>-146.88908142497991</v>
      </c>
      <c r="O53">
        <f t="shared" si="0"/>
        <v>10.321302236566144</v>
      </c>
      <c r="P53">
        <f t="shared" si="1"/>
        <v>8.5568322531786833</v>
      </c>
      <c r="Q53">
        <f t="shared" si="1"/>
        <v>7.0666160886328946</v>
      </c>
      <c r="R53">
        <f t="shared" si="2"/>
        <v>10.709764604167001</v>
      </c>
      <c r="S53">
        <f t="shared" si="3"/>
        <v>10.948490099082449</v>
      </c>
      <c r="T53">
        <f t="shared" si="4"/>
        <v>11.24724843679097</v>
      </c>
    </row>
    <row r="54" spans="1:20">
      <c r="A54">
        <v>-209</v>
      </c>
      <c r="B54">
        <f>A54/256/(2*'Time-domain'!$E$2)</f>
        <v>-6.8033854166666668E-3</v>
      </c>
      <c r="C54">
        <f>-1*'Time-domain'!Q58</f>
        <v>-146.24996571766604</v>
      </c>
      <c r="D54">
        <f>-1*'Time-domain'!R58</f>
        <v>-141.00201829354074</v>
      </c>
      <c r="E54">
        <f>-1*'Time-domain'!S58</f>
        <v>-136.48156260807067</v>
      </c>
      <c r="F54">
        <f>F53+(C54+C53)/2*COS(2*PI()*'Time-domain'!$E$2*($B54+$B53)/2)*($B54-$B53)</f>
        <v>9.443333135840315E-2</v>
      </c>
      <c r="G54">
        <f>G53+(D54+D53)/2*COS(2*PI()*'Time-domain'!$E$2*($B54+$B53)/2)*($B54-$B53)</f>
        <v>8.5664771379180257E-2</v>
      </c>
      <c r="H54">
        <f>H53+(E54+E53)/2*COS(2*PI()*'Time-domain'!$E$2*($B54+$B53)/2)*($B54-$B53)</f>
        <v>7.5011982838273664E-2</v>
      </c>
      <c r="I54">
        <f>I53+(C54+C53)/2*SIN(2*PI()*'Time-domain'!$E$2*($B54+$B53)/2)*($B54-$B53)</f>
        <v>4.1167902855504819E-2</v>
      </c>
      <c r="J54">
        <f>J53+(D54+D53)/2*SIN(2*PI()*'Time-domain'!$E$2*($B54+$B53)/2)*($B54-$B53)</f>
        <v>3.7710407111056186E-2</v>
      </c>
      <c r="K54">
        <f>K53+(E54+E53)/2*SIN(2*PI()*'Time-domain'!$E$2*($B54+$B53)/2)*($B54-$B53)</f>
        <v>3.4096849984416443E-2</v>
      </c>
      <c r="L54">
        <f>$I$2*COS(2*PI()*'Time-domain'!$E$2*$B54)+$I$3*SIN(2*PI()*'Time-domain'!$E$2*$B54)</f>
        <v>-146.10325191231203</v>
      </c>
      <c r="M54">
        <f>$J$2*COS(2*PI()*'Time-domain'!$E$2*$B54)+$J$3*SIN(2*PI()*'Time-domain'!$E$2*$B54)</f>
        <v>-147.72263124263958</v>
      </c>
      <c r="N54">
        <f>$K$2*COS(2*PI()*'Time-domain'!$E$2*$B54)+$K$3*SIN(2*PI()*'Time-domain'!$E$2*$B54)</f>
        <v>-149.72456633415771</v>
      </c>
      <c r="O54">
        <f t="shared" si="0"/>
        <v>11.004379412916419</v>
      </c>
      <c r="P54">
        <f t="shared" si="1"/>
        <v>9.1899089676354997</v>
      </c>
      <c r="Q54">
        <f t="shared" si="1"/>
        <v>7.6579589295486938</v>
      </c>
      <c r="R54">
        <f t="shared" si="2"/>
        <v>11.391529591937974</v>
      </c>
      <c r="S54">
        <f t="shared" si="3"/>
        <v>11.645451936657043</v>
      </c>
      <c r="T54">
        <f t="shared" si="4"/>
        <v>11.963228710529426</v>
      </c>
    </row>
    <row r="55" spans="1:20">
      <c r="A55">
        <v>-208</v>
      </c>
      <c r="B55">
        <f>A55/256/(2*'Time-domain'!$E$2)</f>
        <v>-6.7708333333333336E-3</v>
      </c>
      <c r="C55">
        <f>-1*'Time-domain'!Q59</f>
        <v>-149.00976835760758</v>
      </c>
      <c r="D55">
        <f>-1*'Time-domain'!R59</f>
        <v>-144.06846567125359</v>
      </c>
      <c r="E55">
        <f>-1*'Time-domain'!S59</f>
        <v>-139.85465472355477</v>
      </c>
      <c r="F55">
        <f>F54+(C55+C54)/2*COS(2*PI()*'Time-domain'!$E$2*($B55+$B54)/2)*($B55-$B54)</f>
        <v>9.8445398260385508E-2</v>
      </c>
      <c r="G55">
        <f>G54+(D55+D54)/2*COS(2*PI()*'Time-domain'!$E$2*($B55+$B54)/2)*($B55-$B54)</f>
        <v>8.9538384071507826E-2</v>
      </c>
      <c r="H55">
        <f>H54+(E55+E54)/2*COS(2*PI()*'Time-domain'!$E$2*($B55+$B54)/2)*($B55-$B54)</f>
        <v>7.8766912019008387E-2</v>
      </c>
      <c r="I55">
        <f>I54+(C55+C54)/2*SIN(2*PI()*'Time-domain'!$E$2*($B55+$B54)/2)*($B55-$B54)</f>
        <v>4.3813216571469589E-2</v>
      </c>
      <c r="J55">
        <f>J54+(D55+D54)/2*SIN(2*PI()*'Time-domain'!$E$2*($B55+$B54)/2)*($B55-$B54)</f>
        <v>4.0264432513844553E-2</v>
      </c>
      <c r="K55">
        <f>K54+(E55+E54)/2*SIN(2*PI()*'Time-domain'!$E$2*($B55+$B54)/2)*($B55-$B54)</f>
        <v>3.6572622673891296E-2</v>
      </c>
      <c r="L55">
        <f>$I$2*COS(2*PI()*'Time-domain'!$E$2*$B55)+$I$3*SIN(2*PI()*'Time-domain'!$E$2*$B55)</f>
        <v>-148.84815373071447</v>
      </c>
      <c r="M55">
        <f>$J$2*COS(2*PI()*'Time-domain'!$E$2*$B55)+$J$3*SIN(2*PI()*'Time-domain'!$E$2*$B55)</f>
        <v>-150.49795700582294</v>
      </c>
      <c r="N55">
        <f>$K$2*COS(2*PI()*'Time-domain'!$E$2*$B55)+$K$3*SIN(2*PI()*'Time-domain'!$E$2*$B55)</f>
        <v>-152.53750327437587</v>
      </c>
      <c r="O55">
        <f t="shared" si="0"/>
        <v>11.713838320518967</v>
      </c>
      <c r="P55">
        <f t="shared" si="1"/>
        <v>9.8512467022377272</v>
      </c>
      <c r="Q55">
        <f t="shared" si="1"/>
        <v>8.2793920757820203</v>
      </c>
      <c r="R55">
        <f t="shared" si="2"/>
        <v>12.099507551661256</v>
      </c>
      <c r="S55">
        <f t="shared" si="3"/>
        <v>12.369211045179656</v>
      </c>
      <c r="T55">
        <f t="shared" si="4"/>
        <v>12.706737489208086</v>
      </c>
    </row>
    <row r="56" spans="1:20">
      <c r="A56">
        <v>-207</v>
      </c>
      <c r="B56">
        <f>A56/256/(2*'Time-domain'!$E$2)</f>
        <v>-6.7382812500000003E-3</v>
      </c>
      <c r="C56">
        <f>-1*'Time-domain'!Q60</f>
        <v>-151.74703332693585</v>
      </c>
      <c r="D56">
        <f>-1*'Time-domain'!R60</f>
        <v>-147.1098711927294</v>
      </c>
      <c r="E56">
        <f>-1*'Time-domain'!S60</f>
        <v>-143.20020079717816</v>
      </c>
      <c r="F56">
        <f>F55+(C56+C55)/2*COS(2*PI()*'Time-domain'!$E$2*($B56+$B55)/2)*($B56-$B55)</f>
        <v>0.10249878659799057</v>
      </c>
      <c r="G56">
        <f>G55+(D56+D55)/2*COS(2*PI()*'Time-domain'!$E$2*($B56+$B55)/2)*($B56-$B55)</f>
        <v>9.3462680606771723E-2</v>
      </c>
      <c r="H56">
        <f>H55+(E56+E55)/2*COS(2*PI()*'Time-domain'!$E$2*($B56+$B55)/2)*($B56-$B55)</f>
        <v>8.2581725994433058E-2</v>
      </c>
      <c r="I56">
        <f>I55+(C56+C55)/2*SIN(2*PI()*'Time-domain'!$E$2*($B56+$B55)/2)*($B56-$B55)</f>
        <v>4.6557728005136988E-2</v>
      </c>
      <c r="J56">
        <f>J55+(D56+D55)/2*SIN(2*PI()*'Time-domain'!$E$2*($B56+$B55)/2)*($B56-$B55)</f>
        <v>4.2921537092306124E-2</v>
      </c>
      <c r="K56">
        <f>K55+(E56+E55)/2*SIN(2*PI()*'Time-domain'!$E$2*($B56+$B55)/2)*($B56-$B55)</f>
        <v>3.9155597632331444E-2</v>
      </c>
      <c r="L56">
        <f>$I$2*COS(2*PI()*'Time-domain'!$E$2*$B56)+$I$3*SIN(2*PI()*'Time-domain'!$E$2*$B56)</f>
        <v>-151.57063956467155</v>
      </c>
      <c r="M56">
        <f>$J$2*COS(2*PI()*'Time-domain'!$E$2*$B56)+$J$3*SIN(2*PI()*'Time-domain'!$E$2*$B56)</f>
        <v>-153.25061833025623</v>
      </c>
      <c r="N56">
        <f>$K$2*COS(2*PI()*'Time-domain'!$E$2*$B56)+$K$3*SIN(2*PI()*'Time-domain'!$E$2*$B56)</f>
        <v>-155.32746862767794</v>
      </c>
      <c r="O56">
        <f t="shared" si="0"/>
        <v>12.449960177285858</v>
      </c>
      <c r="P56">
        <f t="shared" si="1"/>
        <v>10.541227365151748</v>
      </c>
      <c r="Q56">
        <f t="shared" si="1"/>
        <v>8.9314107218909289</v>
      </c>
      <c r="R56">
        <f t="shared" si="2"/>
        <v>12.833975743108649</v>
      </c>
      <c r="S56">
        <f t="shared" si="3"/>
        <v>13.120050864667753</v>
      </c>
      <c r="T56">
        <f t="shared" si="4"/>
        <v>13.478065947250501</v>
      </c>
    </row>
    <row r="57" spans="1:20">
      <c r="A57">
        <v>-206</v>
      </c>
      <c r="B57">
        <f>A57/256/(2*'Time-domain'!$E$2)</f>
        <v>-6.7057291666666663E-3</v>
      </c>
      <c r="C57">
        <f>-1*'Time-domain'!Q61</f>
        <v>-154.46134840361483</v>
      </c>
      <c r="D57">
        <f>-1*'Time-domain'!R61</f>
        <v>-150.12577683348385</v>
      </c>
      <c r="E57">
        <f>-1*'Time-domain'!S61</f>
        <v>-146.51769700200805</v>
      </c>
      <c r="F57">
        <f>F56+(C57+C56)/2*COS(2*PI()*'Time-domain'!$E$2*($B57+$B56)/2)*($B57-$B56)</f>
        <v>0.10659104689015068</v>
      </c>
      <c r="G57">
        <f>G56+(D57+D56)/2*COS(2*PI()*'Time-domain'!$E$2*($B57+$B56)/2)*($B57-$B56)</f>
        <v>9.7435026605133382E-2</v>
      </c>
      <c r="H57">
        <f>H56+(E57+E56)/2*COS(2*PI()*'Time-domain'!$E$2*($B57+$B56)/2)*($B57-$B56)</f>
        <v>8.6453602532858401E-2</v>
      </c>
      <c r="I57">
        <f>I56+(C57+C56)/2*SIN(2*PI()*'Time-domain'!$E$2*($B57+$B56)/2)*($B57-$B56)</f>
        <v>4.9402419550075287E-2</v>
      </c>
      <c r="J57">
        <f>J56+(D57+D56)/2*SIN(2*PI()*'Time-domain'!$E$2*($B57+$B56)/2)*($B57-$B56)</f>
        <v>4.5682871481703947E-2</v>
      </c>
      <c r="K57">
        <f>K56+(E57+E56)/2*SIN(2*PI()*'Time-domain'!$E$2*($B57+$B56)/2)*($B57-$B56)</f>
        <v>4.1847091737191922E-2</v>
      </c>
      <c r="L57">
        <f>$I$2*COS(2*PI()*'Time-domain'!$E$2*$B57)+$I$3*SIN(2*PI()*'Time-domain'!$E$2*$B57)</f>
        <v>-154.27029941783084</v>
      </c>
      <c r="M57">
        <f>$J$2*COS(2*PI()*'Time-domain'!$E$2*$B57)+$J$3*SIN(2*PI()*'Time-domain'!$E$2*$B57)</f>
        <v>-155.98020067526903</v>
      </c>
      <c r="N57">
        <f>$K$2*COS(2*PI()*'Time-domain'!$E$2*$B57)+$K$3*SIN(2*PI()*'Time-domain'!$E$2*$B57)</f>
        <v>-158.09404223554398</v>
      </c>
      <c r="O57">
        <f t="shared" si="0"/>
        <v>13.21301008810979</v>
      </c>
      <c r="P57">
        <f t="shared" si="1"/>
        <v>11.260213615620213</v>
      </c>
      <c r="Q57">
        <f t="shared" si="1"/>
        <v>9.6144873845307526</v>
      </c>
      <c r="R57">
        <f t="shared" si="2"/>
        <v>13.595195469326917</v>
      </c>
      <c r="S57">
        <f t="shared" si="3"/>
        <v>13.89823852273115</v>
      </c>
      <c r="T57">
        <f t="shared" si="4"/>
        <v>14.277488501545642</v>
      </c>
    </row>
    <row r="58" spans="1:20">
      <c r="A58">
        <v>-205</v>
      </c>
      <c r="B58">
        <f>A58/256/(2*'Time-domain'!$E$2)</f>
        <v>-6.673177083333333E-3</v>
      </c>
      <c r="C58">
        <f>-1*'Time-domain'!Q62</f>
        <v>-157.15230482177805</v>
      </c>
      <c r="D58">
        <f>-1*'Time-domain'!R62</f>
        <v>-153.11572840922074</v>
      </c>
      <c r="E58">
        <f>-1*'Time-domain'!S62</f>
        <v>-149.80664373531866</v>
      </c>
      <c r="F58">
        <f>F57+(C58+C57)/2*COS(2*PI()*'Time-domain'!$E$2*($B58+$B57)/2)*($B58-$B57)</f>
        <v>0.11071970630678252</v>
      </c>
      <c r="G58">
        <f>G57+(D58+D57)/2*COS(2*PI()*'Time-domain'!$E$2*($B58+$B57)/2)*($B58-$B57)</f>
        <v>0.10145276101174597</v>
      </c>
      <c r="H58">
        <f>H57+(E58+E57)/2*COS(2*PI()*'Time-domain'!$E$2*($B58+$B57)/2)*($B58-$B57)</f>
        <v>9.0379689426353632E-2</v>
      </c>
      <c r="I58">
        <f>I57+(C58+C57)/2*SIN(2*PI()*'Time-domain'!$E$2*($B58+$B57)/2)*($B58-$B57)</f>
        <v>5.234821315890538E-2</v>
      </c>
      <c r="J58">
        <f>J57+(D58+D57)/2*SIN(2*PI()*'Time-domain'!$E$2*($B58+$B57)/2)*($B58-$B57)</f>
        <v>4.8549520227129279E-2</v>
      </c>
      <c r="K58">
        <f>K57+(E58+E57)/2*SIN(2*PI()*'Time-domain'!$E$2*($B58+$B57)/2)*($B58-$B57)</f>
        <v>4.4648350090443295E-2</v>
      </c>
      <c r="L58">
        <f>$I$2*COS(2*PI()*'Time-domain'!$E$2*$B58)+$I$3*SIN(2*PI()*'Time-domain'!$E$2*$B58)</f>
        <v>-156.94672673134858</v>
      </c>
      <c r="M58">
        <f>$J$2*COS(2*PI()*'Time-domain'!$E$2*$B58)+$J$3*SIN(2*PI()*'Time-domain'!$E$2*$B58)</f>
        <v>-158.68629297580043</v>
      </c>
      <c r="N58">
        <f>$K$2*COS(2*PI()*'Time-domain'!$E$2*$B58)+$K$3*SIN(2*PI()*'Time-domain'!$E$2*$B58)</f>
        <v>-160.83680746216498</v>
      </c>
      <c r="O58">
        <f t="shared" si="0"/>
        <v>14.003236885607146</v>
      </c>
      <c r="P58">
        <f t="shared" si="1"/>
        <v>12.008548662022076</v>
      </c>
      <c r="Q58">
        <f t="shared" si="1"/>
        <v>10.329071653031818</v>
      </c>
      <c r="R58">
        <f t="shared" si="2"/>
        <v>14.383411919238528</v>
      </c>
      <c r="S58">
        <f t="shared" si="3"/>
        <v>14.704024673664241</v>
      </c>
      <c r="T58">
        <f t="shared" si="4"/>
        <v>15.105262646149338</v>
      </c>
    </row>
    <row r="59" spans="1:20">
      <c r="A59">
        <v>-204</v>
      </c>
      <c r="B59">
        <f>A59/256/(2*'Time-domain'!$E$2)</f>
        <v>-6.6406249999999998E-3</v>
      </c>
      <c r="C59">
        <f>-1*'Time-domain'!Q63</f>
        <v>-159.81949733328705</v>
      </c>
      <c r="D59">
        <f>-1*'Time-domain'!R63</f>
        <v>-156.07927564423073</v>
      </c>
      <c r="E59">
        <f>-1*'Time-domain'!S63</f>
        <v>-153.06654569382962</v>
      </c>
      <c r="F59">
        <f>F58+(C59+C58)/2*COS(2*PI()*'Time-domain'!$E$2*($B59+$B58)/2)*($B59-$B58)</f>
        <v>0.11488227015950359</v>
      </c>
      <c r="G59">
        <f>G58+(D59+D58)/2*COS(2*PI()*'Time-domain'!$E$2*($B59+$B58)/2)*($B59-$B58)</f>
        <v>0.10551319774007428</v>
      </c>
      <c r="H59">
        <f>H58+(E59+E58)/2*COS(2*PI()*'Time-domain'!$E$2*($B59+$B58)/2)*($B59-$B58)</f>
        <v>9.4357106287110706E-2</v>
      </c>
      <c r="I59">
        <f>I58+(C59+C58)/2*SIN(2*PI()*'Time-domain'!$E$2*($B59+$B58)/2)*($B59-$B58)</f>
        <v>5.5395969788768595E-2</v>
      </c>
      <c r="J59">
        <f>J58+(D59+D58)/2*SIN(2*PI()*'Time-domain'!$E$2*($B59+$B58)/2)*($B59-$B58)</f>
        <v>5.1522501158295778E-2</v>
      </c>
      <c r="K59">
        <f>K58+(E59+E58)/2*SIN(2*PI()*'Time-domain'!$E$2*($B59+$B58)/2)*($B59-$B58)</f>
        <v>4.756054532299879E-2</v>
      </c>
      <c r="L59">
        <f>$I$2*COS(2*PI()*'Time-domain'!$E$2*$B59)+$I$3*SIN(2*PI()*'Time-domain'!$E$2*$B59)</f>
        <v>-159.59951844511599</v>
      </c>
      <c r="M59">
        <f>$J$2*COS(2*PI()*'Time-domain'!$E$2*$B59)+$J$3*SIN(2*PI()*'Time-domain'!$E$2*$B59)</f>
        <v>-161.36848770430373</v>
      </c>
      <c r="N59">
        <f>$K$2*COS(2*PI()*'Time-domain'!$E$2*$B59)+$K$3*SIN(2*PI()*'Time-domain'!$E$2*$B59)</f>
        <v>-163.55535125718643</v>
      </c>
      <c r="O59">
        <f t="shared" si="0"/>
        <v>14.820872980670861</v>
      </c>
      <c r="P59">
        <f t="shared" si="1"/>
        <v>12.786556071947317</v>
      </c>
      <c r="Q59">
        <f t="shared" si="1"/>
        <v>11.075589954423293</v>
      </c>
      <c r="R59">
        <f t="shared" si="2"/>
        <v>15.198854019949124</v>
      </c>
      <c r="S59">
        <f t="shared" si="3"/>
        <v>15.537643347461353</v>
      </c>
      <c r="T59">
        <f t="shared" si="4"/>
        <v>15.961628797179616</v>
      </c>
    </row>
    <row r="60" spans="1:20">
      <c r="A60">
        <v>-203</v>
      </c>
      <c r="B60">
        <f>A60/256/(2*'Time-domain'!$E$2)</f>
        <v>-6.6080729166666666E-3</v>
      </c>
      <c r="C60">
        <f>-1*'Time-domain'!Q64</f>
        <v>-162.46252426876029</v>
      </c>
      <c r="D60">
        <f>-1*'Time-domain'!R64</f>
        <v>-159.01597223920103</v>
      </c>
      <c r="E60">
        <f>-1*'Time-domain'!S64</f>
        <v>-156.29691194829698</v>
      </c>
      <c r="F60">
        <f>F59+(C60+C59)/2*COS(2*PI()*'Time-domain'!$E$2*($B60+$B59)/2)*($B60-$B59)</f>
        <v>0.11907622340550415</v>
      </c>
      <c r="G60">
        <f>G59+(D60+D59)/2*COS(2*PI()*'Time-domain'!$E$2*($B60+$B59)/2)*($B60-$B59)</f>
        <v>0.10961362732994402</v>
      </c>
      <c r="H60">
        <f>H59+(E60+E59)/2*COS(2*PI()*'Time-domain'!$E$2*($B60+$B59)/2)*($B60-$B59)</f>
        <v>9.8382946360108164E-2</v>
      </c>
      <c r="I60">
        <f>I59+(C60+C59)/2*SIN(2*PI()*'Time-domain'!$E$2*($B60+$B59)/2)*($B60-$B59)</f>
        <v>5.854648888354947E-2</v>
      </c>
      <c r="J60">
        <f>J59+(D60+D59)/2*SIN(2*PI()*'Time-domain'!$E$2*($B60+$B59)/2)*($B60-$B59)</f>
        <v>5.460276480501345E-2</v>
      </c>
      <c r="K60">
        <f>K59+(E60+E59)/2*SIN(2*PI()*'Time-domain'!$E$2*($B60+$B59)/2)*($B60-$B59)</f>
        <v>5.0584776943751297E-2</v>
      </c>
      <c r="L60">
        <f>$I$2*COS(2*PI()*'Time-domain'!$E$2*$B60)+$I$3*SIN(2*PI()*'Time-domain'!$E$2*$B60)</f>
        <v>-162.22827505845873</v>
      </c>
      <c r="M60">
        <f>$J$2*COS(2*PI()*'Time-domain'!$E$2*$B60)+$J$3*SIN(2*PI()*'Time-domain'!$E$2*$B60)</f>
        <v>-164.02638093211871</v>
      </c>
      <c r="N60">
        <f>$K$2*COS(2*PI()*'Time-domain'!$E$2*$B60)+$K$3*SIN(2*PI()*'Time-domain'!$E$2*$B60)</f>
        <v>-166.24926421791244</v>
      </c>
      <c r="O60">
        <f t="shared" si="0"/>
        <v>15.666134222922668</v>
      </c>
      <c r="P60">
        <f t="shared" si="1"/>
        <v>13.594539594397846</v>
      </c>
      <c r="Q60">
        <f t="shared" si="1"/>
        <v>11.854445333038948</v>
      </c>
      <c r="R60">
        <f t="shared" si="2"/>
        <v>16.041734298850322</v>
      </c>
      <c r="S60">
        <f t="shared" si="3"/>
        <v>16.399311808845745</v>
      </c>
      <c r="T60">
        <f t="shared" si="4"/>
        <v>16.84681014799893</v>
      </c>
    </row>
    <row r="61" spans="1:20">
      <c r="A61">
        <v>-202</v>
      </c>
      <c r="B61">
        <f>A61/256/(2*'Time-domain'!$E$2)</f>
        <v>-6.5755208333333334E-3</v>
      </c>
      <c r="C61">
        <f>-1*'Time-domain'!Q65</f>
        <v>-165.08098759806313</v>
      </c>
      <c r="D61">
        <f>-1*'Time-domain'!R65</f>
        <v>-161.92537593842644</v>
      </c>
      <c r="E61">
        <f>-1*'Time-domain'!S65</f>
        <v>-159.4972560174449</v>
      </c>
      <c r="F61">
        <f>F60+(C61+C60)/2*COS(2*PI()*'Time-domain'!$E$2*($B61+$B60)/2)*($B61-$B60)</f>
        <v>0.12329903216367016</v>
      </c>
      <c r="G61">
        <f>G60+(D61+D60)/2*COS(2*PI()*'Time-domain'!$E$2*($B61+$B60)/2)*($B61-$B60)</f>
        <v>0.11375131861931731</v>
      </c>
      <c r="H61">
        <f>H60+(E61+E60)/2*COS(2*PI()*'Time-domain'!$E$2*($B61+$B60)/2)*($B61-$B60)</f>
        <v>0.10245427835097261</v>
      </c>
      <c r="I61">
        <f>I60+(C61+C60)/2*SIN(2*PI()*'Time-domain'!$E$2*($B61+$B60)/2)*($B61-$B60)</f>
        <v>6.1800507893166476E-2</v>
      </c>
      <c r="J61">
        <f>J60+(D61+D60)/2*SIN(2*PI()*'Time-domain'!$E$2*($B61+$B60)/2)*($B61-$B60)</f>
        <v>5.7791193853691213E-2</v>
      </c>
      <c r="K61">
        <f>K60+(E61+E60)/2*SIN(2*PI()*'Time-domain'!$E$2*($B61+$B60)/2)*($B61-$B60)</f>
        <v>5.3722070733605159E-2</v>
      </c>
      <c r="L61">
        <f>$I$2*COS(2*PI()*'Time-domain'!$E$2*$B61)+$I$3*SIN(2*PI()*'Time-domain'!$E$2*$B61)</f>
        <v>-164.83260069030015</v>
      </c>
      <c r="M61">
        <f>$J$2*COS(2*PI()*'Time-domain'!$E$2*$B61)+$J$3*SIN(2*PI()*'Time-domain'!$E$2*$B61)</f>
        <v>-166.65957239030175</v>
      </c>
      <c r="N61">
        <f>$K$2*COS(2*PI()*'Time-domain'!$E$2*$B61)+$K$3*SIN(2*PI()*'Time-domain'!$E$2*$B61)</f>
        <v>-168.91814065096005</v>
      </c>
      <c r="O61">
        <f t="shared" si="0"/>
        <v>16.539219771149</v>
      </c>
      <c r="P61">
        <f t="shared" si="1"/>
        <v>14.432782994219401</v>
      </c>
      <c r="Q61">
        <f t="shared" si="1"/>
        <v>12.666017244832362</v>
      </c>
      <c r="R61">
        <f t="shared" si="2"/>
        <v>16.912248755601176</v>
      </c>
      <c r="S61">
        <f t="shared" si="3"/>
        <v>17.289230426397484</v>
      </c>
      <c r="T61">
        <f t="shared" si="4"/>
        <v>17.761012534770856</v>
      </c>
    </row>
    <row r="62" spans="1:20">
      <c r="A62">
        <v>-201</v>
      </c>
      <c r="B62">
        <f>A62/256/(2*'Time-domain'!$E$2)</f>
        <v>-6.5429687500000002E-3</v>
      </c>
      <c r="C62">
        <f>-1*'Time-domain'!Q66</f>
        <v>-167.67449299024966</v>
      </c>
      <c r="D62">
        <f>-1*'Time-domain'!R66</f>
        <v>-164.80704859641142</v>
      </c>
      <c r="E62">
        <f>-1*'Time-domain'!S66</f>
        <v>-162.66709594122841</v>
      </c>
      <c r="F62">
        <f>F61+(C62+C61)/2*COS(2*PI()*'Time-domain'!$E$2*($B62+$B61)/2)*($B62-$B61)</f>
        <v>0.12754814524204311</v>
      </c>
      <c r="G62">
        <f>G61+(D62+D61)/2*COS(2*PI()*'Time-domain'!$E$2*($B62+$B61)/2)*($B62-$B61)</f>
        <v>0.11792352042878089</v>
      </c>
      <c r="H62">
        <f>H61+(E62+E61)/2*COS(2*PI()*'Time-domain'!$E$2*($B62+$B61)/2)*($B62-$B61)</f>
        <v>0.10656814826792455</v>
      </c>
      <c r="I62">
        <f>I61+(C62+C61)/2*SIN(2*PI()*'Time-domain'!$E$2*($B62+$B61)/2)*($B62-$B61)</f>
        <v>6.5158701830219573E-2</v>
      </c>
      <c r="J62">
        <f>J61+(D62+D61)/2*SIN(2*PI()*'Time-domain'!$E$2*($B62+$B61)/2)*($B62-$B61)</f>
        <v>6.1088602645190726E-2</v>
      </c>
      <c r="K62">
        <f>K61+(E62+E61)/2*SIN(2*PI()*'Time-domain'!$E$2*($B62+$B61)/2)*($B62-$B61)</f>
        <v>5.6973378184858758E-2</v>
      </c>
      <c r="L62">
        <f>$I$2*COS(2*PI()*'Time-domain'!$E$2*$B62)+$I$3*SIN(2*PI()*'Time-domain'!$E$2*$B62)</f>
        <v>-167.41210313877957</v>
      </c>
      <c r="M62">
        <f>$J$2*COS(2*PI()*'Time-domain'!$E$2*$B62)+$J$3*SIN(2*PI()*'Time-domain'!$E$2*$B62)</f>
        <v>-169.26766552990489</v>
      </c>
      <c r="N62">
        <f>$K$2*COS(2*PI()*'Time-domain'!$E$2*$B62)+$K$3*SIN(2*PI()*'Time-domain'!$E$2*$B62)</f>
        <v>-171.5615786333554</v>
      </c>
      <c r="O62">
        <f t="shared" si="0"/>
        <v>17.440311973798401</v>
      </c>
      <c r="P62">
        <f t="shared" si="1"/>
        <v>15.301549898861435</v>
      </c>
      <c r="Q62">
        <f t="shared" si="1"/>
        <v>13.510661366519793</v>
      </c>
      <c r="R62">
        <f t="shared" si="2"/>
        <v>17.810576744065308</v>
      </c>
      <c r="S62">
        <f t="shared" si="3"/>
        <v>18.207582551858899</v>
      </c>
      <c r="T62">
        <f t="shared" si="4"/>
        <v>18.704424312472074</v>
      </c>
    </row>
    <row r="63" spans="1:20">
      <c r="A63">
        <v>-200</v>
      </c>
      <c r="B63">
        <f>A63/256/(2*'Time-domain'!$E$2)</f>
        <v>-6.510416666666667E-3</v>
      </c>
      <c r="C63">
        <f>-1*'Time-domain'!Q67</f>
        <v>-170.24264987294742</v>
      </c>
      <c r="D63">
        <f>-1*'Time-domain'!R67</f>
        <v>-167.66055624385342</v>
      </c>
      <c r="E63">
        <f>-1*'Time-domain'!S67</f>
        <v>-165.80595435341462</v>
      </c>
      <c r="F63">
        <f>F62+(C63+C62)/2*COS(2*PI()*'Time-domain'!$E$2*($B63+$B62)/2)*($B63-$B62)</f>
        <v>0.13182099567569661</v>
      </c>
      <c r="G63">
        <f>G62+(D63+D62)/2*COS(2*PI()*'Time-domain'!$E$2*($B63+$B62)/2)*($B63-$B62)</f>
        <v>0.12212746325772632</v>
      </c>
      <c r="H63">
        <f>H62+(E63+E62)/2*COS(2*PI()*'Time-domain'!$E$2*($B63+$B62)/2)*($B63-$B62)</f>
        <v>0.11072158127668774</v>
      </c>
      <c r="I63">
        <f>I62+(C63+C62)/2*SIN(2*PI()*'Time-domain'!$E$2*($B63+$B62)/2)*($B63-$B62)</f>
        <v>6.8621682864261666E-2</v>
      </c>
      <c r="J63">
        <f>J62+(D63+D62)/2*SIN(2*PI()*'Time-domain'!$E$2*($B63+$B62)/2)*($B63-$B62)</f>
        <v>6.4495736714329524E-2</v>
      </c>
      <c r="K63">
        <f>K62+(E63+E62)/2*SIN(2*PI()*'Time-domain'!$E$2*($B63+$B62)/2)*($B63-$B62)</f>
        <v>6.0339575986267165E-2</v>
      </c>
      <c r="L63">
        <f>$I$2*COS(2*PI()*'Time-domain'!$E$2*$B63)+$I$3*SIN(2*PI()*'Time-domain'!$E$2*$B63)</f>
        <v>-169.96639394031641</v>
      </c>
      <c r="M63">
        <f>$J$2*COS(2*PI()*'Time-domain'!$E$2*$B63)+$J$3*SIN(2*PI()*'Time-domain'!$E$2*$B63)</f>
        <v>-171.85026758169465</v>
      </c>
      <c r="N63">
        <f>$K$2*COS(2*PI()*'Time-domain'!$E$2*$B63)+$K$3*SIN(2*PI()*'Time-domain'!$E$2*$B63)</f>
        <v>-174.17918007306164</v>
      </c>
      <c r="O63">
        <f t="shared" si="0"/>
        <v>18.369576259612415</v>
      </c>
      <c r="P63">
        <f t="shared" si="1"/>
        <v>16.201083657554648</v>
      </c>
      <c r="Q63">
        <f t="shared" si="1"/>
        <v>14.388709419659984</v>
      </c>
      <c r="R63">
        <f t="shared" si="2"/>
        <v>18.736880864274855</v>
      </c>
      <c r="S63">
        <f t="shared" si="3"/>
        <v>19.154534409690353</v>
      </c>
      <c r="T63">
        <f t="shared" si="4"/>
        <v>19.677216241434383</v>
      </c>
    </row>
    <row r="64" spans="1:20">
      <c r="A64">
        <v>-199</v>
      </c>
      <c r="B64">
        <f>A64/256/(2*'Time-domain'!$E$2)</f>
        <v>-6.4778645833333337E-3</v>
      </c>
      <c r="C64">
        <f>-1*'Time-domain'!Q68</f>
        <v>-172.78507149117635</v>
      </c>
      <c r="D64">
        <f>-1*'Time-domain'!R68</f>
        <v>-170.48546915299664</v>
      </c>
      <c r="E64">
        <f>-1*'Time-domain'!S68</f>
        <v>-168.91335855347214</v>
      </c>
      <c r="F64">
        <f>F63+(C64+C63)/2*COS(2*PI()*'Time-domain'!$E$2*($B64+$B63)/2)*($B64-$B63)</f>
        <v>0.13611500227410325</v>
      </c>
      <c r="G64">
        <f>G63+(D64+D63)/2*COS(2*PI()*'Time-domain'!$E$2*($B64+$B63)/2)*($B64-$B63)</f>
        <v>0.1263603609911948</v>
      </c>
      <c r="H64">
        <f>H63+(E64+E63)/2*COS(2*PI()*'Time-domain'!$E$2*($B64+$B63)/2)*($B64-$B63)</f>
        <v>0.11491158356723333</v>
      </c>
      <c r="I64">
        <f>I63+(C64+C63)/2*SIN(2*PI()*'Time-domain'!$E$2*($B64+$B63)/2)*($B64-$B63)</f>
        <v>7.218999995393828E-2</v>
      </c>
      <c r="J64">
        <f>J63+(D64+D63)/2*SIN(2*PI()*'Time-domain'!$E$2*($B64+$B63)/2)*($B64-$B63)</f>
        <v>6.8013272371306305E-2</v>
      </c>
      <c r="K64">
        <f>K63+(E64+E63)/2*SIN(2*PI()*'Time-domain'!$E$2*($B64+$B63)/2)*($B64-$B63)</f>
        <v>6.3821465554086132E-2</v>
      </c>
      <c r="L64">
        <f>$I$2*COS(2*PI()*'Time-domain'!$E$2*$B64)+$I$3*SIN(2*PI()*'Time-domain'!$E$2*$B64)</f>
        <v>-172.49508842811136</v>
      </c>
      <c r="M64">
        <f>$J$2*COS(2*PI()*'Time-domain'!$E$2*$B64)+$J$3*SIN(2*PI()*'Time-domain'!$E$2*$B64)</f>
        <v>-174.40698961530154</v>
      </c>
      <c r="N64">
        <f>$K$2*COS(2*PI()*'Time-domain'!$E$2*$B64)+$K$3*SIN(2*PI()*'Time-domain'!$E$2*$B64)</f>
        <v>-176.77055076893024</v>
      </c>
      <c r="O64">
        <f t="shared" si="0"/>
        <v>19.327161038455699</v>
      </c>
      <c r="P64">
        <f t="shared" si="1"/>
        <v>17.131607212988296</v>
      </c>
      <c r="Q64">
        <f t="shared" si="1"/>
        <v>15.300469009771133</v>
      </c>
      <c r="R64">
        <f t="shared" si="2"/>
        <v>19.691306864486286</v>
      </c>
      <c r="S64">
        <f t="shared" si="3"/>
        <v>20.130234996942846</v>
      </c>
      <c r="T64">
        <f t="shared" si="4"/>
        <v>20.679541384485052</v>
      </c>
    </row>
    <row r="65" spans="1:20">
      <c r="A65">
        <v>-198</v>
      </c>
      <c r="B65">
        <f>A65/256/(2*'Time-domain'!$E$2)</f>
        <v>-6.4453124999999997E-3</v>
      </c>
      <c r="C65">
        <f>-1*'Time-domain'!Q69</f>
        <v>-175.30137496559246</v>
      </c>
      <c r="D65">
        <f>-1*'Time-domain'!R69</f>
        <v>-173.2813619023479</v>
      </c>
      <c r="E65">
        <f>-1*'Time-domain'!S69</f>
        <v>-171.98884057775851</v>
      </c>
      <c r="F65">
        <f>F64+(C65+C64)/2*COS(2*PI()*'Time-domain'!$E$2*($B65+$B64)/2)*($B65-$B64)</f>
        <v>0.14042757117705962</v>
      </c>
      <c r="G65">
        <f>G64+(D65+D64)/2*COS(2*PI()*'Time-domain'!$E$2*($B65+$B64)/2)*($B65-$B64)</f>
        <v>0.13061941261635265</v>
      </c>
      <c r="H65">
        <f>H64+(E65+E64)/2*COS(2*PI()*'Time-domain'!$E$2*($B65+$B64)/2)*($B65-$B64)</f>
        <v>0.11913514423122307</v>
      </c>
      <c r="I65">
        <f>I64+(C65+C64)/2*SIN(2*PI()*'Time-domain'!$E$2*($B65+$B64)/2)*($B65-$B64)</f>
        <v>7.5864138517216795E-2</v>
      </c>
      <c r="J65">
        <f>J64+(D65+D64)/2*SIN(2*PI()*'Time-domain'!$E$2*($B65+$B64)/2)*($B65-$B64)</f>
        <v>7.1641816325296079E-2</v>
      </c>
      <c r="K65">
        <f>K64+(E65+E64)/2*SIN(2*PI()*'Time-domain'!$E$2*($B65+$B64)/2)*($B65-$B64)</f>
        <v>6.7419772609371223E-2</v>
      </c>
      <c r="L65">
        <f>$I$2*COS(2*PI()*'Time-domain'!$E$2*$B65)+$I$3*SIN(2*PI()*'Time-domain'!$E$2*$B65)</f>
        <v>-174.99780579007594</v>
      </c>
      <c r="M65">
        <f>$J$2*COS(2*PI()*'Time-domain'!$E$2*$B65)+$J$3*SIN(2*PI()*'Time-domain'!$E$2*$B65)</f>
        <v>-176.93744659779182</v>
      </c>
      <c r="N65">
        <f>$K$2*COS(2*PI()*'Time-domain'!$E$2*$B65)+$K$3*SIN(2*PI()*'Time-domain'!$E$2*$B65)</f>
        <v>-179.33530047006633</v>
      </c>
      <c r="O65">
        <f t="shared" si="0"/>
        <v>20.313197612405112</v>
      </c>
      <c r="P65">
        <f t="shared" si="1"/>
        <v>18.093322985561837</v>
      </c>
      <c r="Q65">
        <f t="shared" si="1"/>
        <v>16.246223480576081</v>
      </c>
      <c r="R65">
        <f t="shared" si="2"/>
        <v>20.673983553387124</v>
      </c>
      <c r="S65">
        <f t="shared" si="3"/>
        <v>21.134815993507782</v>
      </c>
      <c r="T65">
        <f t="shared" si="4"/>
        <v>21.711535014747529</v>
      </c>
    </row>
    <row r="66" spans="1:20">
      <c r="A66">
        <v>-197</v>
      </c>
      <c r="B66">
        <f>A66/256/(2*'Time-domain'!$E$2)</f>
        <v>-6.4127604166666664E-3</v>
      </c>
      <c r="C66">
        <f>-1*'Time-domain'!Q70</f>
        <v>-177.79118135014826</v>
      </c>
      <c r="D66">
        <f>-1*'Time-domain'!R70</f>
        <v>-176.0478134407432</v>
      </c>
      <c r="E66">
        <f>-1*'Time-domain'!S70</f>
        <v>-175.03193726999336</v>
      </c>
      <c r="F66">
        <f>F65+(C66+C65)/2*COS(2*PI()*'Time-domain'!$E$2*($B66+$B65)/2)*($B66-$B65)</f>
        <v>0.14475609741823114</v>
      </c>
      <c r="G66">
        <f>G65+(D66+D65)/2*COS(2*PI()*'Time-domain'!$E$2*($B66+$B65)/2)*($B66-$B65)</f>
        <v>0.13490180394755719</v>
      </c>
      <c r="H66">
        <f>H65+(E66+E65)/2*COS(2*PI()*'Time-domain'!$E$2*($B66+$B65)/2)*($B66-$B65)</f>
        <v>0.12338923714900907</v>
      </c>
      <c r="I66">
        <f>I65+(C66+C65)/2*SIN(2*PI()*'Time-domain'!$E$2*($B66+$B65)/2)*($B66-$B65)</f>
        <v>7.9644520139903474E-2</v>
      </c>
      <c r="J66">
        <f>J65+(D66+D65)/2*SIN(2*PI()*'Time-domain'!$E$2*($B66+$B65)/2)*($B66-$B65)</f>
        <v>7.5381905350436595E-2</v>
      </c>
      <c r="K66">
        <f>K65+(E66+E65)/2*SIN(2*PI()*'Time-domain'!$E$2*($B66+$B65)/2)*($B66-$B65)</f>
        <v>7.1135146801776974E-2</v>
      </c>
      <c r="L66">
        <f>$I$2*COS(2*PI()*'Time-domain'!$E$2*$B66)+$I$3*SIN(2*PI()*'Time-domain'!$E$2*$B66)</f>
        <v>-177.47416912618095</v>
      </c>
      <c r="M66">
        <f>$J$2*COS(2*PI()*'Time-domain'!$E$2*$B66)+$J$3*SIN(2*PI()*'Time-domain'!$E$2*$B66)</f>
        <v>-179.44125745165147</v>
      </c>
      <c r="N66">
        <f>$K$2*COS(2*PI()*'Time-domain'!$E$2*$B66)+$K$3*SIN(2*PI()*'Time-domain'!$E$2*$B66)</f>
        <v>-181.87304293459863</v>
      </c>
      <c r="O66">
        <f t="shared" si="0"/>
        <v>21.327800097151076</v>
      </c>
      <c r="P66">
        <f t="shared" si="1"/>
        <v>19.086412770277686</v>
      </c>
      <c r="Q66">
        <f t="shared" si="1"/>
        <v>17.226231783457415</v>
      </c>
      <c r="R66">
        <f t="shared" si="2"/>
        <v>21.685022722506314</v>
      </c>
      <c r="S66">
        <f t="shared" si="3"/>
        <v>22.168391682797825</v>
      </c>
      <c r="T66">
        <f t="shared" si="4"/>
        <v>22.773314534157862</v>
      </c>
    </row>
    <row r="67" spans="1:20">
      <c r="A67">
        <v>-196</v>
      </c>
      <c r="B67">
        <f>A67/256/(2*'Time-domain'!$E$2)</f>
        <v>-6.3802083333333332E-3</v>
      </c>
      <c r="C67">
        <f>-1*'Time-domain'!Q71</f>
        <v>-180.25411568916041</v>
      </c>
      <c r="D67">
        <f>-1*'Time-domain'!R71</f>
        <v>-178.78440715075669</v>
      </c>
      <c r="E67">
        <f>-1*'Time-domain'!S71</f>
        <v>-178.0421903510082</v>
      </c>
      <c r="F67">
        <f>F66+(C67+C66)/2*COS(2*PI()*'Time-domain'!$E$2*($B67+$B66)/2)*($B67-$B66)</f>
        <v>0.14909796649537696</v>
      </c>
      <c r="G67">
        <f>G66+(D67+D66)/2*COS(2*PI()*'Time-domain'!$E$2*($B67+$B66)/2)*($B67-$B66)</f>
        <v>0.13920470935896961</v>
      </c>
      <c r="H67">
        <f>H66+(E67+E66)/2*COS(2*PI()*'Time-domain'!$E$2*($B67+$B66)/2)*($B67-$B66)</f>
        <v>0.12767082288504389</v>
      </c>
      <c r="I67">
        <f>I66+(C67+C66)/2*SIN(2*PI()*'Time-domain'!$E$2*($B67+$B66)/2)*($B67-$B66)</f>
        <v>8.3531502322624851E-2</v>
      </c>
      <c r="J67">
        <f>J66+(D67+D66)/2*SIN(2*PI()*'Time-domain'!$E$2*($B67+$B66)/2)*($B67-$B66)</f>
        <v>7.9234005994403986E-2</v>
      </c>
      <c r="K67">
        <f>K66+(E67+E66)/2*SIN(2*PI()*'Time-domain'!$E$2*($B67+$B66)/2)*($B67-$B66)</f>
        <v>7.4968161380075019E-2</v>
      </c>
      <c r="L67">
        <f>$I$2*COS(2*PI()*'Time-domain'!$E$2*$B67)+$I$3*SIN(2*PI()*'Time-domain'!$E$2*$B67)</f>
        <v>-179.92380550521685</v>
      </c>
      <c r="M67">
        <f>$J$2*COS(2*PI()*'Time-domain'!$E$2*$B67)+$J$3*SIN(2*PI()*'Time-domain'!$E$2*$B67)</f>
        <v>-181.91804511217566</v>
      </c>
      <c r="N67">
        <f>$K$2*COS(2*PI()*'Time-domain'!$E$2*$B67)+$K$3*SIN(2*PI()*'Time-domain'!$E$2*$B67)</f>
        <v>-184.38339598784657</v>
      </c>
      <c r="O67">
        <f t="shared" si="0"/>
        <v>22.371065353758876</v>
      </c>
      <c r="P67">
        <f t="shared" si="1"/>
        <v>20.111037646334768</v>
      </c>
      <c r="Q67">
        <f t="shared" si="1"/>
        <v>18.240728362195458</v>
      </c>
      <c r="R67">
        <f t="shared" si="2"/>
        <v>22.724519078875332</v>
      </c>
      <c r="S67">
        <f t="shared" si="3"/>
        <v>23.231058882906996</v>
      </c>
      <c r="T67">
        <f t="shared" si="4"/>
        <v>23.864979402746325</v>
      </c>
    </row>
    <row r="68" spans="1:20">
      <c r="A68">
        <v>-195</v>
      </c>
      <c r="B68">
        <f>A68/256/(2*'Time-domain'!$E$2)</f>
        <v>-6.34765625E-3</v>
      </c>
      <c r="C68">
        <f>-1*'Time-domain'!Q72</f>
        <v>-182.68980707377682</v>
      </c>
      <c r="D68">
        <f>-1*'Time-domain'!R72</f>
        <v>-181.49073091144163</v>
      </c>
      <c r="E68">
        <f>-1*'Time-domain'!S72</f>
        <v>-181.01914648776159</v>
      </c>
      <c r="F68">
        <f>F67+(C68+C67)/2*COS(2*PI()*'Time-domain'!$E$2*($B68+$B67)/2)*($B68-$B67)</f>
        <v>0.15345055594630599</v>
      </c>
      <c r="G68">
        <f>G67+(D68+D67)/2*COS(2*PI()*'Time-domain'!$E$2*($B68+$B67)/2)*($B68-$B67)</f>
        <v>0.14352529352366378</v>
      </c>
      <c r="H68">
        <f>H67+(E68+E67)/2*COS(2*PI()*'Time-domain'!$E$2*($B68+$B67)/2)*($B68-$B67)</f>
        <v>0.1319768505905462</v>
      </c>
      <c r="I68">
        <f>I67+(C68+C67)/2*SIN(2*PI()*'Time-domain'!$E$2*($B68+$B67)/2)*($B68-$B67)</f>
        <v>8.7525378266424078E-2</v>
      </c>
      <c r="J68">
        <f>J67+(D68+D67)/2*SIN(2*PI()*'Time-domain'!$E$2*($B68+$B67)/2)*($B68-$B67)</f>
        <v>8.3198514329746454E-2</v>
      </c>
      <c r="K68">
        <f>K67+(E68+E67)/2*SIN(2*PI()*'Time-domain'!$E$2*($B68+$B67)/2)*($B68-$B67)</f>
        <v>7.8919312909578446E-2</v>
      </c>
      <c r="L68">
        <f>$I$2*COS(2*PI()*'Time-domain'!$E$2*$B68)+$I$3*SIN(2*PI()*'Time-domain'!$E$2*$B68)</f>
        <v>-182.34634602095548</v>
      </c>
      <c r="M68">
        <f>$J$2*COS(2*PI()*'Time-domain'!$E$2*$B68)+$J$3*SIN(2*PI()*'Time-domain'!$E$2*$B68)</f>
        <v>-184.36743658425317</v>
      </c>
      <c r="N68">
        <f>$K$2*COS(2*PI()*'Time-domain'!$E$2*$B68)+$K$3*SIN(2*PI()*'Time-domain'!$E$2*$B68)</f>
        <v>-186.86598157987422</v>
      </c>
      <c r="O68">
        <f t="shared" si="0"/>
        <v>23.443072930830397</v>
      </c>
      <c r="P68">
        <f t="shared" si="1"/>
        <v>21.167337899473893</v>
      </c>
      <c r="Q68">
        <f t="shared" si="1"/>
        <v>19.289923053051936</v>
      </c>
      <c r="R68">
        <f t="shared" si="2"/>
        <v>23.792550187980112</v>
      </c>
      <c r="S68">
        <f t="shared" si="3"/>
        <v>24.322896888290984</v>
      </c>
      <c r="T68">
        <f t="shared" si="4"/>
        <v>24.986611078726302</v>
      </c>
    </row>
    <row r="69" spans="1:20">
      <c r="A69">
        <v>-194</v>
      </c>
      <c r="B69">
        <f>A69/256/(2*'Time-domain'!$E$2)</f>
        <v>-6.3151041666666668E-3</v>
      </c>
      <c r="C69">
        <f>-1*'Time-domain'!Q73</f>
        <v>-185.09788869783421</v>
      </c>
      <c r="D69">
        <f>-1*'Time-domain'!R73</f>
        <v>-184.16637716039426</v>
      </c>
      <c r="E69">
        <f>-1*'Time-domain'!S73</f>
        <v>-183.96235736160955</v>
      </c>
      <c r="F69">
        <f>F68+(C69+C68)/2*COS(2*PI()*'Time-domain'!$E$2*($B69+$B68)/2)*($B69-$B68)</f>
        <v>0.1578112369296169</v>
      </c>
      <c r="G69">
        <f>G68+(D69+D68)/2*COS(2*PI()*'Time-domain'!$E$2*($B69+$B68)/2)*($B69-$B68)</f>
        <v>0.14786071315817892</v>
      </c>
      <c r="H69">
        <f>H68+(E69+E68)/2*COS(2*PI()*'Time-domain'!$E$2*($B69+$B68)/2)*($B69-$B68)</f>
        <v>0.13630425991226669</v>
      </c>
      <c r="I69">
        <f>I68+(C69+C68)/2*SIN(2*PI()*'Time-domain'!$E$2*($B69+$B68)/2)*($B69-$B68)</f>
        <v>9.1626376697102538E-2</v>
      </c>
      <c r="J69">
        <f>J68+(D69+D68)/2*SIN(2*PI()*'Time-domain'!$E$2*($B69+$B68)/2)*($B69-$B68)</f>
        <v>8.7275755748122283E-2</v>
      </c>
      <c r="K69">
        <f>K68+(E69+E68)/2*SIN(2*PI()*'Time-domain'!$E$2*($B69+$B68)/2)*($B69-$B68)</f>
        <v>8.2989021036634469E-2</v>
      </c>
      <c r="L69">
        <f>$I$2*COS(2*PI()*'Time-domain'!$E$2*$B69)+$I$3*SIN(2*PI()*'Time-domain'!$E$2*$B69)</f>
        <v>-184.74142584770587</v>
      </c>
      <c r="M69">
        <f>$J$2*COS(2*PI()*'Time-domain'!$E$2*$B69)+$J$3*SIN(2*PI()*'Time-domain'!$E$2*$B69)</f>
        <v>-186.78906299853779</v>
      </c>
      <c r="N69">
        <f>$K$2*COS(2*PI()*'Time-domain'!$E$2*$B69)+$K$3*SIN(2*PI()*'Time-domain'!$E$2*$B69)</f>
        <v>-189.32042584242299</v>
      </c>
      <c r="O69">
        <f t="shared" si="0"/>
        <v>24.543885017101481</v>
      </c>
      <c r="P69">
        <f t="shared" si="1"/>
        <v>22.255432957119218</v>
      </c>
      <c r="Q69">
        <f t="shared" si="1"/>
        <v>20.374001000253664</v>
      </c>
      <c r="R69">
        <f t="shared" si="2"/>
        <v>24.889176427038525</v>
      </c>
      <c r="S69">
        <f t="shared" si="3"/>
        <v>25.443967422003141</v>
      </c>
      <c r="T69">
        <f t="shared" si="4"/>
        <v>26.138272969426936</v>
      </c>
    </row>
    <row r="70" spans="1:20">
      <c r="A70">
        <v>-193</v>
      </c>
      <c r="B70">
        <f>A70/256/(2*'Time-domain'!$E$2)</f>
        <v>-6.2825520833333336E-3</v>
      </c>
      <c r="C70">
        <f>-1*'Time-domain'!Q74</f>
        <v>-187.4779979130976</v>
      </c>
      <c r="D70">
        <f>-1*'Time-domain'!R74</f>
        <v>-186.81094295513134</v>
      </c>
      <c r="E70">
        <f>-1*'Time-domain'!S74</f>
        <v>-186.87137973582028</v>
      </c>
      <c r="F70">
        <f>F69+(C70+C69)/2*COS(2*PI()*'Time-domain'!$E$2*($B70+$B69)/2)*($B70-$B69)</f>
        <v>0.16217737580926869</v>
      </c>
      <c r="G70">
        <f>G69+(D70+D69)/2*COS(2*PI()*'Time-domain'!$E$2*($B70+$B69)/2)*($B70-$B69)</f>
        <v>0.15220811877145968</v>
      </c>
      <c r="H70">
        <f>H69+(E70+E69)/2*COS(2*PI()*'Time-domain'!$E$2*($B70+$B69)/2)*($B70-$B69)</f>
        <v>0.14064998290619313</v>
      </c>
      <c r="I70">
        <f>I69+(C70+C69)/2*SIN(2*PI()*'Time-domain'!$E$2*($B70+$B69)/2)*($B70-$B69)</f>
        <v>9.5834661728411874E-2</v>
      </c>
      <c r="J70">
        <f>J69+(D70+D69)/2*SIN(2*PI()*'Time-domain'!$E$2*($B70+$B69)/2)*($B70-$B69)</f>
        <v>9.1465984797560754E-2</v>
      </c>
      <c r="K70">
        <f>K69+(E70+E69)/2*SIN(2*PI()*'Time-domain'!$E$2*($B70+$B69)/2)*($B70-$B69)</f>
        <v>8.7177628300317292E-2</v>
      </c>
      <c r="L70">
        <f>$I$2*COS(2*PI()*'Time-domain'!$E$2*$B70)+$I$3*SIN(2*PI()*'Time-domain'!$E$2*$B70)</f>
        <v>-187.10868429525598</v>
      </c>
      <c r="M70">
        <f>$J$2*COS(2*PI()*'Time-domain'!$E$2*$B70)+$J$3*SIN(2*PI()*'Time-domain'!$E$2*$B70)</f>
        <v>-189.182559666999</v>
      </c>
      <c r="N70">
        <f>$K$2*COS(2*PI()*'Time-domain'!$E$2*$B70)+$K$3*SIN(2*PI()*'Time-domain'!$E$2*$B70)</f>
        <v>-191.74635914521517</v>
      </c>
      <c r="O70">
        <f t="shared" si="0"/>
        <v>25.673546404503185</v>
      </c>
      <c r="P70">
        <f t="shared" si="1"/>
        <v>23.375421336351774</v>
      </c>
      <c r="Q70">
        <f t="shared" si="1"/>
        <v>21.493122586920698</v>
      </c>
      <c r="R70">
        <f t="shared" si="2"/>
        <v>26.0144409486314</v>
      </c>
      <c r="S70">
        <f t="shared" si="3"/>
        <v>26.594314598514828</v>
      </c>
      <c r="T70">
        <f t="shared" si="4"/>
        <v>27.320010393098926</v>
      </c>
    </row>
    <row r="71" spans="1:20">
      <c r="A71">
        <v>-192</v>
      </c>
      <c r="B71">
        <f>A71/256/(2*'Time-domain'!$E$2)</f>
        <v>-6.2500000000000003E-3</v>
      </c>
      <c r="C71">
        <f>-1*'Time-domain'!Q75</f>
        <v>-189.82977628387385</v>
      </c>
      <c r="D71">
        <f>-1*'Time-domain'!R75</f>
        <v>-189.42403003377166</v>
      </c>
      <c r="E71">
        <f>-1*'Time-domain'!S75</f>
        <v>-189.74577552232464</v>
      </c>
      <c r="F71">
        <f>F70+(C71+C70)/2*COS(2*PI()*'Time-domain'!$E$2*($B71+$B70)/2)*($B71-$B70)</f>
        <v>0.16654633574202732</v>
      </c>
      <c r="G71">
        <f>G70+(D71+D70)/2*COS(2*PI()*'Time-domain'!$E$2*($B71+$B70)/2)*($B71-$B70)</f>
        <v>0.15656465641712433</v>
      </c>
      <c r="H71">
        <f>H70+(E71+E70)/2*COS(2*PI()*'Time-domain'!$E$2*($B71+$B70)/2)*($B71-$B70)</f>
        <v>0.14501094595503131</v>
      </c>
      <c r="I71">
        <f>I70+(C71+C70)/2*SIN(2*PI()*'Time-domain'!$E$2*($B71+$B70)/2)*($B71-$B70)</f>
        <v>0.10015033276417874</v>
      </c>
      <c r="J71">
        <f>J70+(D71+D70)/2*SIN(2*PI()*'Time-domain'!$E$2*($B71+$B70)/2)*($B71-$B70)</f>
        <v>9.5769385062838858E-2</v>
      </c>
      <c r="K71">
        <f>K70+(E71+E70)/2*SIN(2*PI()*'Time-domain'!$E$2*($B71+$B70)/2)*($B71-$B70)</f>
        <v>9.1485399991424771E-2</v>
      </c>
      <c r="L71">
        <f>$I$2*COS(2*PI()*'Time-domain'!$E$2*$B71)+$I$3*SIN(2*PI()*'Time-domain'!$E$2*$B71)</f>
        <v>-189.44776486319108</v>
      </c>
      <c r="M71">
        <f>$J$2*COS(2*PI()*'Time-domain'!$E$2*$B71)+$J$3*SIN(2*PI()*'Time-domain'!$E$2*$B71)</f>
        <v>-191.54756613784252</v>
      </c>
      <c r="N71">
        <f>$K$2*COS(2*PI()*'Time-domain'!$E$2*$B71)+$K$3*SIN(2*PI()*'Time-domain'!$E$2*$B71)</f>
        <v>-194.14341615161862</v>
      </c>
      <c r="O71">
        <f t="shared" si="0"/>
        <v>26.832084461709176</v>
      </c>
      <c r="P71">
        <f t="shared" si="1"/>
        <v>24.527380604743378</v>
      </c>
      <c r="Q71">
        <f t="shared" si="1"/>
        <v>22.647423381474223</v>
      </c>
      <c r="R71">
        <f t="shared" si="2"/>
        <v>27.168369654709018</v>
      </c>
      <c r="S71">
        <f t="shared" si="3"/>
        <v>27.773964897142513</v>
      </c>
      <c r="T71">
        <f t="shared" si="4"/>
        <v>28.531850551616508</v>
      </c>
    </row>
    <row r="72" spans="1:20">
      <c r="A72">
        <v>-191</v>
      </c>
      <c r="B72">
        <f>A72/256/(2*'Time-domain'!$E$2)</f>
        <v>-6.2174479166666663E-3</v>
      </c>
      <c r="C72">
        <f>-1*'Time-domain'!Q76</f>
        <v>-192.15286964099087</v>
      </c>
      <c r="D72">
        <f>-1*'Time-domain'!R76</f>
        <v>-192.00524487501278</v>
      </c>
      <c r="E72">
        <f>-1*'Time-domain'!S76</f>
        <v>-192.58511184768989</v>
      </c>
      <c r="F72">
        <f>F71+(C72+C71)/2*COS(2*PI()*'Time-domain'!$E$2*($B72+$B71)/2)*($B72-$B71)</f>
        <v>0.17091547826683248</v>
      </c>
      <c r="G72">
        <f>G71+(D72+D71)/2*COS(2*PI()*'Time-domain'!$E$2*($B72+$B71)/2)*($B72-$B71)</f>
        <v>0.16092746944800054</v>
      </c>
      <c r="H72">
        <f>H71+(E72+E71)/2*COS(2*PI()*'Time-domain'!$E$2*($B72+$B71)/2)*($B72-$B71)</f>
        <v>0.14938407168829668</v>
      </c>
      <c r="I72">
        <f>I71+(C72+C71)/2*SIN(2*PI()*'Time-domain'!$E$2*($B72+$B71)/2)*($B72-$B71)</f>
        <v>0.10457342443942126</v>
      </c>
      <c r="J72">
        <f>J71+(D72+D71)/2*SIN(2*PI()*'Time-domain'!$E$2*($B72+$B71)/2)*($B72-$B71)</f>
        <v>0.10018606908904115</v>
      </c>
      <c r="K72">
        <f>K71+(E72+E71)/2*SIN(2*PI()*'Time-domain'!$E$2*($B72+$B71)/2)*($B72-$B71)</f>
        <v>9.5912524058854337E-2</v>
      </c>
      <c r="L72">
        <f>$I$2*COS(2*PI()*'Time-domain'!$E$2*$B72)+$I$3*SIN(2*PI()*'Time-domain'!$E$2*$B72)</f>
        <v>-191.75831529458151</v>
      </c>
      <c r="M72">
        <f>$J$2*COS(2*PI()*'Time-domain'!$E$2*$B72)+$J$3*SIN(2*PI()*'Time-domain'!$E$2*$B72)</f>
        <v>-193.88372624979311</v>
      </c>
      <c r="N72">
        <f>$K$2*COS(2*PI()*'Time-domain'!$E$2*$B72)+$K$3*SIN(2*PI()*'Time-domain'!$E$2*$B72)</f>
        <v>-196.51123587366533</v>
      </c>
      <c r="O72">
        <f t="shared" si="0"/>
        <v>28.01950911818512</v>
      </c>
      <c r="P72">
        <f t="shared" si="1"/>
        <v>25.711367354071538</v>
      </c>
      <c r="Q72">
        <f t="shared" si="1"/>
        <v>23.837014099549958</v>
      </c>
      <c r="R72">
        <f t="shared" si="2"/>
        <v>28.350971180988783</v>
      </c>
      <c r="S72">
        <f t="shared" si="3"/>
        <v>28.982927146097644</v>
      </c>
      <c r="T72">
        <f t="shared" si="4"/>
        <v>29.773802514092086</v>
      </c>
    </row>
    <row r="73" spans="1:20">
      <c r="A73">
        <v>-190</v>
      </c>
      <c r="B73">
        <f>A73/256/(2*'Time-domain'!$E$2)</f>
        <v>-6.184895833333333E-3</v>
      </c>
      <c r="C73">
        <f>-1*'Time-domain'!Q77</f>
        <v>-194.44692813513416</v>
      </c>
      <c r="D73">
        <f>-1*'Time-domain'!R77</f>
        <v>-194.55419875739418</v>
      </c>
      <c r="E73">
        <f>-1*'Time-domain'!S77</f>
        <v>-195.38896111830945</v>
      </c>
      <c r="F73">
        <f>F72+(C73+C72)/2*COS(2*PI()*'Time-domain'!$E$2*($B73+$B72)/2)*($B73-$B72)</f>
        <v>0.1752821648951258</v>
      </c>
      <c r="G73">
        <f>G72+(D73+D72)/2*COS(2*PI()*'Time-domain'!$E$2*($B73+$B72)/2)*($B73-$B72)</f>
        <v>0.16529370027186566</v>
      </c>
      <c r="H73">
        <f>H72+(E73+E72)/2*COS(2*PI()*'Time-domain'!$E$2*($B73+$B72)/2)*($B73-$B72)</f>
        <v>0.15376628090384881</v>
      </c>
      <c r="I73">
        <f>I72+(C73+C72)/2*SIN(2*PI()*'Time-domain'!$E$2*($B73+$B72)/2)*($B73-$B72)</f>
        <v>0.10910390660049177</v>
      </c>
      <c r="J73">
        <f>J72+(D73+D72)/2*SIN(2*PI()*'Time-domain'!$E$2*($B73+$B72)/2)*($B73-$B72)</f>
        <v>0.10471607834834272</v>
      </c>
      <c r="K73">
        <f>K72+(E73+E72)/2*SIN(2*PI()*'Time-domain'!$E$2*($B73+$B72)/2)*($B73-$B72)</f>
        <v>0.10045911106340366</v>
      </c>
      <c r="L73">
        <f>$I$2*COS(2*PI()*'Time-domain'!$E$2*$B73)+$I$3*SIN(2*PI()*'Time-domain'!$E$2*$B73)</f>
        <v>-194.03998762903097</v>
      </c>
      <c r="M73">
        <f>$J$2*COS(2*PI()*'Time-domain'!$E$2*$B73)+$J$3*SIN(2*PI()*'Time-domain'!$E$2*$B73)</f>
        <v>-196.19068818573075</v>
      </c>
      <c r="N73">
        <f>$K$2*COS(2*PI()*'Time-domain'!$E$2*$B73)+$K$3*SIN(2*PI()*'Time-domain'!$E$2*$B73)</f>
        <v>-198.84946172641449</v>
      </c>
      <c r="O73">
        <f t="shared" ref="O73:O136" si="5">O72+((C73+C72)/2)^2*($B73-$B72)</f>
        <v>29.235812858749412</v>
      </c>
      <c r="P73">
        <f t="shared" ref="P73:Q136" si="6">P72+((D73+D72)/2)^2*($B73-$B72)</f>
        <v>26.927417186927947</v>
      </c>
      <c r="Q73">
        <f t="shared" si="6"/>
        <v>25.061980581433307</v>
      </c>
      <c r="R73">
        <f t="shared" ref="R73:R136" si="7">R72+((L72+L73)/2)^2*($B73-$B72)</f>
        <v>29.562236891753258</v>
      </c>
      <c r="S73">
        <f t="shared" ref="S73:S136" si="8">S72+((M72+M73)/2)^2*($B73-$B72)</f>
        <v>30.221192517168742</v>
      </c>
      <c r="T73">
        <f t="shared" ref="T73:T136" si="9">T72+((N72+N73)/2)^2*($B73-$B72)</f>
        <v>31.045857211413221</v>
      </c>
    </row>
    <row r="74" spans="1:20">
      <c r="A74">
        <v>-189</v>
      </c>
      <c r="B74">
        <f>A74/256/(2*'Time-domain'!$E$2)</f>
        <v>-6.1523437499999998E-3</v>
      </c>
      <c r="C74">
        <f>-1*'Time-domain'!Q78</f>
        <v>-196.7116062895326</v>
      </c>
      <c r="D74">
        <f>-1*'Time-domain'!R78</f>
        <v>-197.07050781783693</v>
      </c>
      <c r="E74">
        <f>-1*'Time-domain'!S78</f>
        <v>-198.15690108479643</v>
      </c>
      <c r="F74">
        <f>F73+(C74+C73)/2*COS(2*PI()*'Time-domain'!$E$2*($B74+$B73)/2)*($B74-$B73)</f>
        <v>0.17964375870118446</v>
      </c>
      <c r="G74">
        <f>G73+(D74+D73)/2*COS(2*PI()*'Time-domain'!$E$2*($B74+$B73)/2)*($B74-$B73)</f>
        <v>0.16966049210733058</v>
      </c>
      <c r="H74">
        <f>H73+(E74+E73)/2*COS(2*PI()*'Time-domain'!$E$2*($B74+$B73)/2)*($B74-$B73)</f>
        <v>0.15815449448970284</v>
      </c>
      <c r="I74">
        <f>I73+(C74+C73)/2*SIN(2*PI()*'Time-domain'!$E$2*($B74+$B73)/2)*($B74-$B73)</f>
        <v>0.11374168432425943</v>
      </c>
      <c r="J74">
        <f>J73+(D74+D73)/2*SIN(2*PI()*'Time-domain'!$E$2*($B74+$B73)/2)*($B74-$B73)</f>
        <v>0.10935938325003201</v>
      </c>
      <c r="K74">
        <f>K73+(E74+E73)/2*SIN(2*PI()*'Time-domain'!$E$2*($B74+$B73)/2)*($B74-$B73)</f>
        <v>0.10512519417901574</v>
      </c>
      <c r="L74">
        <f>$I$2*COS(2*PI()*'Time-domain'!$E$2*$B74)+$I$3*SIN(2*PI()*'Time-domain'!$E$2*$B74)</f>
        <v>-196.29243825507871</v>
      </c>
      <c r="M74">
        <f>$J$2*COS(2*PI()*'Time-domain'!$E$2*$B74)+$J$3*SIN(2*PI()*'Time-domain'!$E$2*$B74)</f>
        <v>-198.46810452567371</v>
      </c>
      <c r="N74">
        <f>$K$2*COS(2*PI()*'Time-domain'!$E$2*$B74)+$K$3*SIN(2*PI()*'Time-domain'!$E$2*$B74)</f>
        <v>-201.15774158165351</v>
      </c>
      <c r="O74">
        <f t="shared" si="5"/>
        <v>30.480970728648931</v>
      </c>
      <c r="P74">
        <f t="shared" si="6"/>
        <v>28.175544716225922</v>
      </c>
      <c r="Q74">
        <f t="shared" si="6"/>
        <v>26.322383785023682</v>
      </c>
      <c r="R74">
        <f t="shared" si="7"/>
        <v>30.802140885052196</v>
      </c>
      <c r="S74">
        <f t="shared" si="8"/>
        <v>31.48873453103937</v>
      </c>
      <c r="T74">
        <f t="shared" si="9"/>
        <v>32.347987441705712</v>
      </c>
    </row>
    <row r="75" spans="1:20">
      <c r="A75">
        <v>-188</v>
      </c>
      <c r="B75">
        <f>A75/256/(2*'Time-domain'!$E$2)</f>
        <v>-6.1197916666666666E-3</v>
      </c>
      <c r="C75">
        <f>-1*'Time-domain'!Q79</f>
        <v>-198.94656305198632</v>
      </c>
      <c r="D75">
        <f>-1*'Time-domain'!R79</f>
        <v>-199.55379310945216</v>
      </c>
      <c r="E75">
        <f>-1*'Time-domain'!S79</f>
        <v>-200.88851490557317</v>
      </c>
      <c r="F75">
        <f>F74+(C75+C74)/2*COS(2*PI()*'Time-domain'!$E$2*($B75+$B74)/2)*($B75-$B74)</f>
        <v>0.18399762591149968</v>
      </c>
      <c r="G75">
        <f>G74+(D75+D74)/2*COS(2*PI()*'Time-domain'!$E$2*($B75+$B74)/2)*($B75-$B74)</f>
        <v>0.17402499073880193</v>
      </c>
      <c r="H75">
        <f>H74+(E75+E74)/2*COS(2*PI()*'Time-domain'!$E$2*($B75+$B74)/2)*($B75-$B74)</f>
        <v>0.16254563534494804</v>
      </c>
      <c r="I75">
        <f>I74+(C75+C74)/2*SIN(2*PI()*'Time-domain'!$E$2*($B75+$B74)/2)*($B75-$B74)</f>
        <v>0.11848659797631865</v>
      </c>
      <c r="J75">
        <f>J74+(D75+D74)/2*SIN(2*PI()*'Time-domain'!$E$2*($B75+$B74)/2)*($B75-$B74)</f>
        <v>0.1141158831937597</v>
      </c>
      <c r="K75">
        <f>K74+(E75+E74)/2*SIN(2*PI()*'Time-domain'!$E$2*($B75+$B74)/2)*($B75-$B74)</f>
        <v>0.10991072924145497</v>
      </c>
      <c r="L75">
        <f>$I$2*COS(2*PI()*'Time-domain'!$E$2*$B75)+$I$3*SIN(2*PI()*'Time-domain'!$E$2*$B75)</f>
        <v>-198.51532796194553</v>
      </c>
      <c r="M75">
        <f>$J$2*COS(2*PI()*'Time-domain'!$E$2*$B75)+$J$3*SIN(2*PI()*'Time-domain'!$E$2*$B75)</f>
        <v>-200.71563229909813</v>
      </c>
      <c r="N75">
        <f>$K$2*COS(2*PI()*'Time-domain'!$E$2*$B75)+$K$3*SIN(2*PI()*'Time-domain'!$E$2*$B75)</f>
        <v>-203.43572782092662</v>
      </c>
      <c r="O75">
        <f t="shared" si="5"/>
        <v>31.754940349146015</v>
      </c>
      <c r="P75">
        <f t="shared" si="6"/>
        <v>29.455743577603364</v>
      </c>
      <c r="Q75">
        <f t="shared" si="6"/>
        <v>27.618259794324842</v>
      </c>
      <c r="R75">
        <f t="shared" si="7"/>
        <v>32.070640008304764</v>
      </c>
      <c r="S75">
        <f t="shared" si="8"/>
        <v>32.785509073238167</v>
      </c>
      <c r="T75">
        <f t="shared" si="9"/>
        <v>33.680147886718864</v>
      </c>
    </row>
    <row r="76" spans="1:20">
      <c r="A76">
        <v>-187</v>
      </c>
      <c r="B76">
        <f>A76/256/(2*'Time-domain'!$E$2)</f>
        <v>-6.0872395833333334E-3</v>
      </c>
      <c r="C76">
        <f>-1*'Time-domain'!Q80</f>
        <v>-201.1514618462277</v>
      </c>
      <c r="D76">
        <f>-1*'Time-domain'!R80</f>
        <v>-202.00368065860928</v>
      </c>
      <c r="E76">
        <f>-1*'Time-domain'!S80</f>
        <v>-203.58339120964601</v>
      </c>
      <c r="F76">
        <f>F75+(C76+C75)/2*COS(2*PI()*'Time-domain'!$E$2*($B76+$B75)/2)*($B76-$B75)</f>
        <v>0.18834113749224426</v>
      </c>
      <c r="G76">
        <f>G75+(D76+D75)/2*COS(2*PI()*'Time-domain'!$E$2*($B76+$B75)/2)*($B76-$B75)</f>
        <v>0.17838434626946179</v>
      </c>
      <c r="H76">
        <f>H75+(E76+E75)/2*COS(2*PI()*'Time-domain'!$E$2*($B76+$B75)/2)*($B76-$B75)</f>
        <v>0.16693663029860778</v>
      </c>
      <c r="I76">
        <f>I75+(C76+C75)/2*SIN(2*PI()*'Time-domain'!$E$2*($B76+$B75)/2)*($B76-$B75)</f>
        <v>0.12333842330818985</v>
      </c>
      <c r="J76">
        <f>J75+(D76+D75)/2*SIN(2*PI()*'Time-domain'!$E$2*($B76+$B75)/2)*($B76-$B75)</f>
        <v>0.11898540666597814</v>
      </c>
      <c r="K76">
        <f>K75+(E76+E75)/2*SIN(2*PI()*'Time-domain'!$E$2*($B76+$B75)/2)*($B76-$B75)</f>
        <v>0.1148155948443764</v>
      </c>
      <c r="L76">
        <f>$I$2*COS(2*PI()*'Time-domain'!$E$2*$B76)+$I$3*SIN(2*PI()*'Time-domain'!$E$2*$B76)</f>
        <v>-200.70832199061809</v>
      </c>
      <c r="M76">
        <f>$J$2*COS(2*PI()*'Time-domain'!$E$2*$B76)+$J$3*SIN(2*PI()*'Time-domain'!$E$2*$B76)</f>
        <v>-202.93293303658845</v>
      </c>
      <c r="N76">
        <f>$K$2*COS(2*PI()*'Time-domain'!$E$2*$B76)+$K$3*SIN(2*PI()*'Time-domain'!$E$2*$B76)</f>
        <v>-205.68307738788533</v>
      </c>
      <c r="O76">
        <f t="shared" si="5"/>
        <v>33.057661943607698</v>
      </c>
      <c r="P76">
        <f t="shared" si="6"/>
        <v>30.767986454711004</v>
      </c>
      <c r="Q76">
        <f t="shared" si="6"/>
        <v>28.949619843449828</v>
      </c>
      <c r="R76">
        <f t="shared" si="7"/>
        <v>33.367673884293097</v>
      </c>
      <c r="S76">
        <f t="shared" si="8"/>
        <v>34.11145442071178</v>
      </c>
      <c r="T76">
        <f t="shared" si="9"/>
        <v>35.042275139123532</v>
      </c>
    </row>
    <row r="77" spans="1:20">
      <c r="A77">
        <v>-186</v>
      </c>
      <c r="B77">
        <f>A77/256/(2*'Time-domain'!$E$2)</f>
        <v>-6.0546875000000002E-3</v>
      </c>
      <c r="C77">
        <f>-1*'Time-domain'!Q81</f>
        <v>-203.32597062260862</v>
      </c>
      <c r="D77">
        <f>-1*'Time-domain'!R81</f>
        <v>-204.41980152125475</v>
      </c>
      <c r="E77">
        <f>-1*'Time-domain'!S81</f>
        <v>-206.24112415855606</v>
      </c>
      <c r="F77">
        <f>F76+(C77+C76)/2*COS(2*PI()*'Time-domain'!$E$2*($B77+$B76)/2)*($B77-$B76)</f>
        <v>0.19267167073387215</v>
      </c>
      <c r="G77">
        <f>G76+(D77+D76)/2*COS(2*PI()*'Time-domain'!$E$2*($B77+$B76)/2)*($B77-$B76)</f>
        <v>0.18273571487120363</v>
      </c>
      <c r="H77">
        <f>H76+(E77+E76)/2*COS(2*PI()*'Time-domain'!$E$2*($B77+$B76)/2)*($B77-$B76)</f>
        <v>0.17132441202527499</v>
      </c>
      <c r="I77">
        <f>I76+(C77+C76)/2*SIN(2*PI()*'Time-domain'!$E$2*($B77+$B76)/2)*($B77-$B76)</f>
        <v>0.12829687159345321</v>
      </c>
      <c r="J77">
        <f>J76+(D77+D76)/2*SIN(2*PI()*'Time-domain'!$E$2*($B77+$B76)/2)*($B77-$B76)</f>
        <v>0.12396771137950693</v>
      </c>
      <c r="K77">
        <f>K76+(E77+E76)/2*SIN(2*PI()*'Time-domain'!$E$2*($B77+$B76)/2)*($B77-$B76)</f>
        <v>0.11983959248271908</v>
      </c>
      <c r="L77">
        <f>$I$2*COS(2*PI()*'Time-domain'!$E$2*$B77)+$I$3*SIN(2*PI()*'Time-domain'!$E$2*$B77)</f>
        <v>-202.87109008426202</v>
      </c>
      <c r="M77">
        <f>$J$2*COS(2*PI()*'Time-domain'!$E$2*$B77)+$J$3*SIN(2*PI()*'Time-domain'!$E$2*$B77)</f>
        <v>-205.11967282080943</v>
      </c>
      <c r="N77">
        <f>$K$2*COS(2*PI()*'Time-domain'!$E$2*$B77)+$K$3*SIN(2*PI()*'Time-domain'!$E$2*$B77)</f>
        <v>-207.89945183995118</v>
      </c>
      <c r="O77">
        <f t="shared" si="5"/>
        <v>34.389058374081181</v>
      </c>
      <c r="P77">
        <f t="shared" si="6"/>
        <v>32.112225117367302</v>
      </c>
      <c r="Q77">
        <f t="shared" si="6"/>
        <v>30.316450356118946</v>
      </c>
      <c r="R77">
        <f t="shared" si="7"/>
        <v>34.693164947531258</v>
      </c>
      <c r="S77">
        <f t="shared" si="8"/>
        <v>35.466491279004522</v>
      </c>
      <c r="T77">
        <f t="shared" si="9"/>
        <v>36.434287740706324</v>
      </c>
    </row>
    <row r="78" spans="1:20">
      <c r="A78">
        <v>-185</v>
      </c>
      <c r="B78">
        <f>A78/256/(2*'Time-domain'!$E$2)</f>
        <v>-6.022135416666667E-3</v>
      </c>
      <c r="C78">
        <f>-1*'Time-domain'!Q82</f>
        <v>-205.46976190810585</v>
      </c>
      <c r="D78">
        <f>-1*'Time-domain'!R82</f>
        <v>-206.80179183847383</v>
      </c>
      <c r="E78">
        <f>-1*'Time-domain'!S82</f>
        <v>-208.86131350749707</v>
      </c>
      <c r="F78">
        <f>F77+(C78+C77)/2*COS(2*PI()*'Time-domain'!$E$2*($B78+$B77)/2)*($B78-$B77)</f>
        <v>0.19698661083189545</v>
      </c>
      <c r="G78">
        <f>G77+(D78+D77)/2*COS(2*PI()*'Time-domain'!$E$2*($B78+$B77)/2)*($B78-$B77)</f>
        <v>0.18707626053046539</v>
      </c>
      <c r="H78">
        <f>H77+(E78+E77)/2*COS(2*PI()*'Time-domain'!$E$2*($B78+$B77)/2)*($B78-$B77)</f>
        <v>0.17570592095635926</v>
      </c>
      <c r="I78">
        <f>I77+(C78+C77)/2*SIN(2*PI()*'Time-domain'!$E$2*($B78+$B77)/2)*($B78-$B77)</f>
        <v>0.13336158980273324</v>
      </c>
      <c r="J78">
        <f>J77+(D78+D77)/2*SIN(2*PI()*'Time-domain'!$E$2*($B78+$B77)/2)*($B78-$B77)</f>
        <v>0.12906248445613558</v>
      </c>
      <c r="K78">
        <f>K77+(E78+E77)/2*SIN(2*PI()*'Time-domain'!$E$2*($B78+$B77)/2)*($B78-$B77)</f>
        <v>0.12498244674332668</v>
      </c>
      <c r="L78">
        <f>$I$2*COS(2*PI()*'Time-domain'!$E$2*$B78)+$I$3*SIN(2*PI()*'Time-domain'!$E$2*$B78)</f>
        <v>-205.00330653795785</v>
      </c>
      <c r="M78">
        <f>$J$2*COS(2*PI()*'Time-domain'!$E$2*$B78)+$J$3*SIN(2*PI()*'Time-domain'!$E$2*$B78)</f>
        <v>-207.27552233679307</v>
      </c>
      <c r="N78">
        <f>$K$2*COS(2*PI()*'Time-domain'!$E$2*$B78)+$K$3*SIN(2*PI()*'Time-domain'!$E$2*$B78)</f>
        <v>-210.08451739928429</v>
      </c>
      <c r="O78">
        <f t="shared" si="5"/>
        <v>35.74903518833348</v>
      </c>
      <c r="P78">
        <f t="shared" si="6"/>
        <v>33.488390472553775</v>
      </c>
      <c r="Q78">
        <f t="shared" si="6"/>
        <v>31.718713000620077</v>
      </c>
      <c r="R78">
        <f t="shared" si="7"/>
        <v>36.047018490987796</v>
      </c>
      <c r="S78">
        <f t="shared" si="8"/>
        <v>36.850522830022399</v>
      </c>
      <c r="T78">
        <f t="shared" si="9"/>
        <v>37.856086231437004</v>
      </c>
    </row>
    <row r="79" spans="1:20">
      <c r="A79">
        <v>-184</v>
      </c>
      <c r="B79">
        <f>A79/256/(2*'Time-domain'!$E$2)</f>
        <v>-5.9895833333333337E-3</v>
      </c>
      <c r="C79">
        <f>-1*'Time-domain'!Q83</f>
        <v>-207.58251285563716</v>
      </c>
      <c r="D79">
        <f>-1*'Time-domain'!R83</f>
        <v>-209.14929289128645</v>
      </c>
      <c r="E79">
        <f>-1*'Time-domain'!S83</f>
        <v>-211.44356466559094</v>
      </c>
      <c r="F79">
        <f>F78+(C79+C78)/2*COS(2*PI()*'Time-domain'!$E$2*($B79+$B78)/2)*($B79-$B78)</f>
        <v>0.20128335246288659</v>
      </c>
      <c r="G79">
        <f>G78+(D79+D78)/2*COS(2*PI()*'Time-domain'!$E$2*($B79+$B78)/2)*($B79-$B78)</f>
        <v>0.19140315678890277</v>
      </c>
      <c r="H79">
        <f>H78+(E79+E78)/2*COS(2*PI()*'Time-domain'!$E$2*($B79+$B78)/2)*($B79-$B78)</f>
        <v>0.18007810718578487</v>
      </c>
      <c r="I79">
        <f>I78+(C79+C78)/2*SIN(2*PI()*'Time-domain'!$E$2*($B79+$B78)/2)*($B79-$B78)</f>
        <v>0.13853216081742875</v>
      </c>
      <c r="J79">
        <f>J78+(D79+D78)/2*SIN(2*PI()*'Time-domain'!$E$2*($B79+$B78)/2)*($B79-$B78)</f>
        <v>0.13426934265214724</v>
      </c>
      <c r="K79">
        <f>K78+(E79+E78)/2*SIN(2*PI()*'Time-domain'!$E$2*($B79+$B78)/2)*($B79-$B78)</f>
        <v>0.13024380554266976</v>
      </c>
      <c r="L79">
        <f>$I$2*COS(2*PI()*'Time-domain'!$E$2*$B79)+$I$3*SIN(2*PI()*'Time-domain'!$E$2*$B79)</f>
        <v>-207.10465024775047</v>
      </c>
      <c r="M79">
        <f>$J$2*COS(2*PI()*'Time-domain'!$E$2*$B79)+$J$3*SIN(2*PI()*'Time-domain'!$E$2*$B79)</f>
        <v>-209.4001569215321</v>
      </c>
      <c r="N79">
        <f>$K$2*COS(2*PI()*'Time-domain'!$E$2*$B79)+$K$3*SIN(2*PI()*'Time-domain'!$E$2*$B79)</f>
        <v>-212.23794500304865</v>
      </c>
      <c r="O79">
        <f t="shared" si="5"/>
        <v>37.13748067732682</v>
      </c>
      <c r="P79">
        <f t="shared" si="6"/>
        <v>34.896392628216731</v>
      </c>
      <c r="Q79">
        <f t="shared" si="6"/>
        <v>33.156344760191153</v>
      </c>
      <c r="R79">
        <f t="shared" si="7"/>
        <v>37.429122723133716</v>
      </c>
      <c r="S79">
        <f t="shared" si="8"/>
        <v>38.26343479035269</v>
      </c>
      <c r="T79">
        <f t="shared" si="9"/>
        <v>39.307553209379464</v>
      </c>
    </row>
    <row r="80" spans="1:20">
      <c r="A80">
        <v>-183</v>
      </c>
      <c r="B80">
        <f>A80/256/(2*'Time-domain'!$E$2)</f>
        <v>-5.9570312499999997E-3</v>
      </c>
      <c r="C80">
        <f>-1*'Time-domain'!Q84</f>
        <v>-209.66390529268131</v>
      </c>
      <c r="D80">
        <f>-1*'Time-domain'!R84</f>
        <v>-211.46195115466881</v>
      </c>
      <c r="E80">
        <f>-1*'Time-domain'!S84</f>
        <v>-213.98748875531155</v>
      </c>
      <c r="F80">
        <f>F79+(C80+C79)/2*COS(2*PI()*'Time-domain'!$E$2*($B80+$B79)/2)*($B80-$B79)</f>
        <v>0.20555930135475628</v>
      </c>
      <c r="G80">
        <f>G79+(D80+D79)/2*COS(2*PI()*'Time-domain'!$E$2*($B80+$B79)/2)*($B80-$B79)</f>
        <v>0.19571358847785</v>
      </c>
      <c r="H80">
        <f>H79+(E80+E79)/2*COS(2*PI()*'Time-domain'!$E$2*($B80+$B79)/2)*($B80-$B79)</f>
        <v>0.18443793236898257</v>
      </c>
      <c r="I80">
        <f>I79+(C80+C79)/2*SIN(2*PI()*'Time-domain'!$E$2*($B80+$B79)/2)*($B80-$B79)</f>
        <v>0.1438081036820594</v>
      </c>
      <c r="J80">
        <f>J79+(D80+D79)/2*SIN(2*PI()*'Time-domain'!$E$2*($B80+$B79)/2)*($B80-$B79)</f>
        <v>0.1395878326266228</v>
      </c>
      <c r="K80">
        <f>K79+(E80+E79)/2*SIN(2*PI()*'Time-domain'!$E$2*($B80+$B79)/2)*($B80-$B79)</f>
        <v>0.1356232404115161</v>
      </c>
      <c r="L80">
        <f>$I$2*COS(2*PI()*'Time-domain'!$E$2*$B80)+$I$3*SIN(2*PI()*'Time-domain'!$E$2*$B80)</f>
        <v>-209.17480475900661</v>
      </c>
      <c r="M80">
        <f>$J$2*COS(2*PI()*'Time-domain'!$E$2*$B80)+$J$3*SIN(2*PI()*'Time-domain'!$E$2*$B80)</f>
        <v>-211.4932566128731</v>
      </c>
      <c r="N80">
        <f>$K$2*COS(2*PI()*'Time-domain'!$E$2*$B80)+$K$3*SIN(2*PI()*'Time-domain'!$E$2*$B80)</f>
        <v>-214.35941035296813</v>
      </c>
      <c r="O80">
        <f t="shared" si="5"/>
        <v>38.554265943095096</v>
      </c>
      <c r="P80">
        <f t="shared" si="6"/>
        <v>36.336120969833672</v>
      </c>
      <c r="Q80">
        <f t="shared" si="6"/>
        <v>34.629258018775325</v>
      </c>
      <c r="R80">
        <f t="shared" si="7"/>
        <v>38.839348835281555</v>
      </c>
      <c r="S80">
        <f t="shared" si="8"/>
        <v>39.705095480104056</v>
      </c>
      <c r="T80">
        <f t="shared" si="9"/>
        <v>40.788553401410319</v>
      </c>
    </row>
    <row r="81" spans="1:20">
      <c r="A81">
        <v>-182</v>
      </c>
      <c r="B81">
        <f>A81/256/(2*'Time-domain'!$E$2)</f>
        <v>-5.9244791666666664E-3</v>
      </c>
      <c r="C81">
        <f>-1*'Time-domain'!Q85</f>
        <v>-211.71362576919313</v>
      </c>
      <c r="D81">
        <f>-1*'Time-domain'!R85</f>
        <v>-213.7394183507931</v>
      </c>
      <c r="E81">
        <f>-1*'Time-domain'!S85</f>
        <v>-216.49270267104822</v>
      </c>
      <c r="F81">
        <f>F80+(C81+C80)/2*COS(2*PI()*'Time-domain'!$E$2*($B81+$B80)/2)*($B81-$B80)</f>
        <v>0.20981187585036051</v>
      </c>
      <c r="G81">
        <f>G80+(D81+D80)/2*COS(2*PI()*'Time-domain'!$E$2*($B81+$B80)/2)*($B81-$B80)</f>
        <v>0.20000475344551744</v>
      </c>
      <c r="H81">
        <f>H80+(E81+E80)/2*COS(2*PI()*'Time-domain'!$E$2*($B81+$B80)/2)*($B81-$B80)</f>
        <v>0.18878237161402089</v>
      </c>
      <c r="I81">
        <f>I80+(C81+C80)/2*SIN(2*PI()*'Time-domain'!$E$2*($B81+$B80)/2)*($B81-$B80)</f>
        <v>0.14918887389507568</v>
      </c>
      <c r="J81">
        <f>J80+(D81+D80)/2*SIN(2*PI()*'Time-domain'!$E$2*($B81+$B80)/2)*($B81-$B80)</f>
        <v>0.14501743125235678</v>
      </c>
      <c r="K81">
        <f>K80+(E81+E80)/2*SIN(2*PI()*'Time-domain'!$E$2*($B81+$B80)/2)*($B81-$B80)</f>
        <v>0.14112024682636545</v>
      </c>
      <c r="L81">
        <f>$I$2*COS(2*PI()*'Time-domain'!$E$2*$B81)+$I$3*SIN(2*PI()*'Time-domain'!$E$2*$B81)</f>
        <v>-211.21345831407135</v>
      </c>
      <c r="M81">
        <f>$J$2*COS(2*PI()*'Time-domain'!$E$2*$B81)+$J$3*SIN(2*PI()*'Time-domain'!$E$2*$B81)</f>
        <v>-213.55450619770147</v>
      </c>
      <c r="N81">
        <f>$K$2*COS(2*PI()*'Time-domain'!$E$2*$B81)+$K$3*SIN(2*PI()*'Time-domain'!$E$2*$B81)</f>
        <v>-216.44859396416425</v>
      </c>
      <c r="O81">
        <f t="shared" si="5"/>
        <v>39.999244976980187</v>
      </c>
      <c r="P81">
        <f t="shared" si="6"/>
        <v>37.807444249694676</v>
      </c>
      <c r="Q81">
        <f t="shared" si="6"/>
        <v>36.137340662089734</v>
      </c>
      <c r="R81">
        <f t="shared" si="7"/>
        <v>40.277551079174771</v>
      </c>
      <c r="S81">
        <f t="shared" si="8"/>
        <v>41.175355902225427</v>
      </c>
      <c r="T81">
        <f t="shared" si="9"/>
        <v>42.298933744702225</v>
      </c>
    </row>
    <row r="82" spans="1:20">
      <c r="A82">
        <v>-181</v>
      </c>
      <c r="B82">
        <f>A82/256/(2*'Time-domain'!$E$2)</f>
        <v>-5.8919270833333332E-3</v>
      </c>
      <c r="C82">
        <f>-1*'Time-domain'!Q86</f>
        <v>-213.73136560480839</v>
      </c>
      <c r="D82">
        <f>-1*'Time-domain'!R86</f>
        <v>-215.98135150147667</v>
      </c>
      <c r="E82">
        <f>-1*'Time-domain'!S86</f>
        <v>-218.95882913680015</v>
      </c>
      <c r="F82">
        <f>F81+(C82+C81)/2*COS(2*PI()*'Time-domain'!$E$2*($B82+$B81)/2)*($B82-$B81)</f>
        <v>0.21403850846349629</v>
      </c>
      <c r="G82">
        <f>G81+(D82+D81)/2*COS(2*PI()*'Time-domain'!$E$2*($B82+$B81)/2)*($B82-$B81)</f>
        <v>0.20427386427588273</v>
      </c>
      <c r="H82">
        <f>H81+(E82+E81)/2*COS(2*PI()*'Time-domain'!$E$2*($B82+$B81)/2)*($B82-$B81)</f>
        <v>0.19310841536373102</v>
      </c>
      <c r="I82">
        <f>I81+(C82+C81)/2*SIN(2*PI()*'Time-domain'!$E$2*($B82+$B81)/2)*($B82-$B81)</f>
        <v>0.15467386373795944</v>
      </c>
      <c r="J82">
        <f>J81+(D82+D81)/2*SIN(2*PI()*'Time-domain'!$E$2*($B82+$B81)/2)*($B82-$B81)</f>
        <v>0.15055754596919421</v>
      </c>
      <c r="K82">
        <f>K81+(E82+E81)/2*SIN(2*PI()*'Time-domain'!$E$2*($B82+$B81)/2)*($B82-$B81)</f>
        <v>0.14673424458744044</v>
      </c>
      <c r="L82">
        <f>$I$2*COS(2*PI()*'Time-domain'!$E$2*$B82)+$I$3*SIN(2*PI()*'Time-domain'!$E$2*$B82)</f>
        <v>-213.22030389921821</v>
      </c>
      <c r="M82">
        <f>$J$2*COS(2*PI()*'Time-domain'!$E$2*$B82)+$J$3*SIN(2*PI()*'Time-domain'!$E$2*$B82)</f>
        <v>-215.58359525941171</v>
      </c>
      <c r="N82">
        <f>$K$2*COS(2*PI()*'Time-domain'!$E$2*$B82)+$K$3*SIN(2*PI()*'Time-domain'!$E$2*$B82)</f>
        <v>-218.50518121326988</v>
      </c>
      <c r="O82">
        <f t="shared" si="5"/>
        <v>41.472254748181548</v>
      </c>
      <c r="P82">
        <f t="shared" si="6"/>
        <v>39.310210688842027</v>
      </c>
      <c r="Q82">
        <f t="shared" si="6"/>
        <v>37.68045619394033</v>
      </c>
      <c r="R82">
        <f t="shared" si="7"/>
        <v>41.743566854781271</v>
      </c>
      <c r="S82">
        <f t="shared" si="8"/>
        <v>42.674049832256472</v>
      </c>
      <c r="T82">
        <f t="shared" si="9"/>
        <v>43.838523478923427</v>
      </c>
    </row>
    <row r="83" spans="1:20">
      <c r="A83">
        <v>-180</v>
      </c>
      <c r="B83">
        <f>A83/256/(2*'Time-domain'!$E$2)</f>
        <v>-5.859375E-3</v>
      </c>
      <c r="C83">
        <f>-1*'Time-domain'!Q87</f>
        <v>-215.71682093532962</v>
      </c>
      <c r="D83">
        <f>-1*'Time-domain'!R87</f>
        <v>-218.18741297983362</v>
      </c>
      <c r="E83">
        <f>-1*'Time-domain'!S87</f>
        <v>-221.3854967629928</v>
      </c>
      <c r="F83">
        <f>F82+(C83+C82)/2*COS(2*PI()*'Time-domain'!$E$2*($B83+$B82)/2)*($B83-$B82)</f>
        <v>0.2182366474263466</v>
      </c>
      <c r="G83">
        <f>G82+(D83+D82)/2*COS(2*PI()*'Time-domain'!$E$2*($B83+$B82)/2)*($B83-$B82)</f>
        <v>0.20851814999823312</v>
      </c>
      <c r="H83">
        <f>H82+(E83+E82)/2*COS(2*PI()*'Time-domain'!$E$2*($B83+$B82)/2)*($B83-$B82)</f>
        <v>0.19741307126767951</v>
      </c>
      <c r="I83">
        <f>I82+(C83+C82)/2*SIN(2*PI()*'Time-domain'!$E$2*($B83+$B82)/2)*($B83-$B82)</f>
        <v>0.16026240264241326</v>
      </c>
      <c r="J83">
        <f>J82+(D83+D82)/2*SIN(2*PI()*'Time-domain'!$E$2*($B83+$B82)/2)*($B83-$B82)</f>
        <v>0.15620751517956757</v>
      </c>
      <c r="K83">
        <f>K82+(E83+E82)/2*SIN(2*PI()*'Time-domain'!$E$2*($B83+$B82)/2)*($B83-$B82)</f>
        <v>0.15246457824299189</v>
      </c>
      <c r="L83">
        <f>$I$2*COS(2*PI()*'Time-domain'!$E$2*$B83)+$I$3*SIN(2*PI()*'Time-domain'!$E$2*$B83)</f>
        <v>-215.1950392908837</v>
      </c>
      <c r="M83">
        <f>$J$2*COS(2*PI()*'Time-domain'!$E$2*$B83)+$J$3*SIN(2*PI()*'Time-domain'!$E$2*$B83)</f>
        <v>-217.5802182246546</v>
      </c>
      <c r="N83">
        <f>$K$2*COS(2*PI()*'Time-domain'!$E$2*$B83)+$K$3*SIN(2*PI()*'Time-domain'!$E$2*$B83)</f>
        <v>-220.52886238580999</v>
      </c>
      <c r="O83">
        <f t="shared" si="5"/>
        <v>42.973115302564786</v>
      </c>
      <c r="P83">
        <f t="shared" si="6"/>
        <v>40.844248091602658</v>
      </c>
      <c r="Q83">
        <f t="shared" si="6"/>
        <v>39.258443867704507</v>
      </c>
      <c r="R83">
        <f t="shared" si="7"/>
        <v>43.237216808237427</v>
      </c>
      <c r="S83">
        <f t="shared" si="8"/>
        <v>44.200993918454863</v>
      </c>
      <c r="T83">
        <f t="shared" si="9"/>
        <v>45.40713424909724</v>
      </c>
    </row>
    <row r="84" spans="1:20">
      <c r="A84">
        <v>-179</v>
      </c>
      <c r="B84">
        <f>A84/256/(2*'Time-domain'!$E$2)</f>
        <v>-5.8268229166666668E-3</v>
      </c>
      <c r="C84">
        <f>-1*'Time-domain'!Q88</f>
        <v>-217.66969275848717</v>
      </c>
      <c r="D84">
        <f>-1*'Time-domain'!R88</f>
        <v>-220.35727056111975</v>
      </c>
      <c r="E84">
        <f>-1*'Time-domain'!S88</f>
        <v>-223.77234010240758</v>
      </c>
      <c r="F84">
        <f>F83+(C84+C83)/2*COS(2*PI()*'Time-domain'!$E$2*($B84+$B83)/2)*($B84-$B83)</f>
        <v>0.22240375822744385</v>
      </c>
      <c r="G84">
        <f>G83+(D84+D83)/2*COS(2*PI()*'Time-domain'!$E$2*($B84+$B83)/2)*($B84-$B83)</f>
        <v>0.21273485778632634</v>
      </c>
      <c r="H84">
        <f>H83+(E84+E83)/2*COS(2*PI()*'Time-domain'!$E$2*($B84+$B83)/2)*($B84-$B83)</f>
        <v>0.2016933660428544</v>
      </c>
      <c r="I84">
        <f>I83+(C84+C83)/2*SIN(2*PI()*'Time-domain'!$E$2*($B84+$B83)/2)*($B84-$B83)</f>
        <v>0.16595375759541994</v>
      </c>
      <c r="J84">
        <f>J83+(D84+D83)/2*SIN(2*PI()*'Time-domain'!$E$2*($B84+$B83)/2)*($B84-$B83)</f>
        <v>0.16196660868599103</v>
      </c>
      <c r="K84">
        <f>K83+(E84+E83)/2*SIN(2*PI()*'Time-domain'!$E$2*($B84+$B83)/2)*($B84-$B83)</f>
        <v>0.15831051755965361</v>
      </c>
      <c r="L84">
        <f>$I$2*COS(2*PI()*'Time-domain'!$E$2*$B84)+$I$3*SIN(2*PI()*'Time-domain'!$E$2*$B84)</f>
        <v>-217.13736710118152</v>
      </c>
      <c r="M84">
        <f>$J$2*COS(2*PI()*'Time-domain'!$E$2*$B84)+$J$3*SIN(2*PI()*'Time-domain'!$E$2*$B84)</f>
        <v>-219.54407440935577</v>
      </c>
      <c r="N84">
        <f>$K$2*COS(2*PI()*'Time-domain'!$E$2*$B84)+$K$3*SIN(2*PI()*'Time-domain'!$E$2*$B84)</f>
        <v>-222.51933272284364</v>
      </c>
      <c r="O84">
        <f t="shared" si="5"/>
        <v>44.501629871670254</v>
      </c>
      <c r="P84">
        <f t="shared" si="6"/>
        <v>42.409363972641351</v>
      </c>
      <c r="Q84">
        <f t="shared" si="6"/>
        <v>40.871118832895604</v>
      </c>
      <c r="R84">
        <f t="shared" si="7"/>
        <v>44.758304939884184</v>
      </c>
      <c r="S84">
        <f t="shared" si="8"/>
        <v>45.755987792240532</v>
      </c>
      <c r="T84">
        <f t="shared" si="9"/>
        <v>47.004560219060089</v>
      </c>
    </row>
    <row r="85" spans="1:20">
      <c r="A85">
        <v>-178</v>
      </c>
      <c r="B85">
        <f>A85/256/(2*'Time-domain'!$E$2)</f>
        <v>-5.7942708333333336E-3</v>
      </c>
      <c r="C85">
        <f>-1*'Time-domain'!Q89</f>
        <v>-219.58968697896768</v>
      </c>
      <c r="D85">
        <f>-1*'Time-domain'!R89</f>
        <v>-222.49059747276482</v>
      </c>
      <c r="E85">
        <f>-1*'Time-domain'!S89</f>
        <v>-226.11899970521708</v>
      </c>
      <c r="F85">
        <f>F84+(C85+C84)/2*COS(2*PI()*'Time-domain'!$E$2*($B85+$B84)/2)*($B85-$B84)</f>
        <v>0.22653732513922459</v>
      </c>
      <c r="G85">
        <f>G84+(D85+D84)/2*COS(2*PI()*'Time-domain'!$E$2*($B85+$B84)/2)*($B85-$B84)</f>
        <v>0.21692125464614129</v>
      </c>
      <c r="H85">
        <f>H84+(E85+E84)/2*COS(2*PI()*'Time-domain'!$E$2*($B85+$B84)/2)*($B85-$B84)</f>
        <v>0.20594634732193434</v>
      </c>
      <c r="I85">
        <f>I84+(C85+C84)/2*SIN(2*PI()*'Time-domain'!$E$2*($B85+$B84)/2)*($B85-$B84)</f>
        <v>0.17174713358192673</v>
      </c>
      <c r="J85">
        <f>J84+(D85+D84)/2*SIN(2*PI()*'Time-domain'!$E$2*($B85+$B84)/2)*($B85-$B84)</f>
        <v>0.16783402817024243</v>
      </c>
      <c r="K85">
        <f>K84+(E85+E84)/2*SIN(2*PI()*'Time-domain'!$E$2*($B85+$B84)/2)*($B85-$B84)</f>
        <v>0.16427125803855155</v>
      </c>
      <c r="L85">
        <f>$I$2*COS(2*PI()*'Time-domain'!$E$2*$B85)+$I$3*SIN(2*PI()*'Time-domain'!$E$2*$B85)</f>
        <v>-219.04699482268796</v>
      </c>
      <c r="M85">
        <f>$J$2*COS(2*PI()*'Time-domain'!$E$2*$B85)+$J$3*SIN(2*PI()*'Time-domain'!$E$2*$B85)</f>
        <v>-221.47486806399755</v>
      </c>
      <c r="N85">
        <f>$K$2*COS(2*PI()*'Time-domain'!$E$2*$B85)+$K$3*SIN(2*PI()*'Time-domain'!$E$2*$B85)</f>
        <v>-224.47629246685977</v>
      </c>
      <c r="O85">
        <f t="shared" si="5"/>
        <v>46.057584991855663</v>
      </c>
      <c r="P85">
        <f t="shared" si="6"/>
        <v>44.005345696454469</v>
      </c>
      <c r="Q85">
        <f t="shared" si="6"/>
        <v>42.518272296713143</v>
      </c>
      <c r="R85">
        <f t="shared" si="7"/>
        <v>46.306618722329922</v>
      </c>
      <c r="S85">
        <f t="shared" si="8"/>
        <v>47.338814188890225</v>
      </c>
      <c r="T85">
        <f t="shared" si="9"/>
        <v>48.630578195449516</v>
      </c>
    </row>
    <row r="86" spans="1:20">
      <c r="A86">
        <v>-177</v>
      </c>
      <c r="B86">
        <f>A86/256/(2*'Time-domain'!$E$2)</f>
        <v>-5.7617187500000003E-3</v>
      </c>
      <c r="C86">
        <f>-1*'Time-domain'!Q90</f>
        <v>-221.47651445270381</v>
      </c>
      <c r="D86">
        <f>-1*'Time-domain'!R90</f>
        <v>-224.58707244358271</v>
      </c>
      <c r="E86">
        <f>-1*'Time-domain'!S90</f>
        <v>-228.42512217311682</v>
      </c>
      <c r="F86">
        <f>F85+(C86+C85)/2*COS(2*PI()*'Time-domain'!$E$2*($B86+$B85)/2)*($B86-$B85)</f>
        <v>0.23063485273425552</v>
      </c>
      <c r="G86">
        <f>G85+(D86+D85)/2*COS(2*PI()*'Time-domain'!$E$2*($B86+$B85)/2)*($B86-$B85)</f>
        <v>0.2210746290911976</v>
      </c>
      <c r="H86">
        <f>H85+(E86+E85)/2*COS(2*PI()*'Time-domain'!$E$2*($B86+$B85)/2)*($B86-$B85)</f>
        <v>0.21016908548801916</v>
      </c>
      <c r="I86">
        <f>I85+(C86+C85)/2*SIN(2*PI()*'Time-domain'!$E$2*($B86+$B85)/2)*($B86-$B85)</f>
        <v>0.17764167406488762</v>
      </c>
      <c r="J86">
        <f>J85+(D86+D85)/2*SIN(2*PI()*'Time-domain'!$E$2*($B86+$B85)/2)*($B86-$B85)</f>
        <v>0.17380890771393831</v>
      </c>
      <c r="K86">
        <f>K85+(E86+E85)/2*SIN(2*PI()*'Time-domain'!$E$2*($B86+$B85)/2)*($B86-$B85)</f>
        <v>0.17034592147684455</v>
      </c>
      <c r="L86">
        <f>$I$2*COS(2*PI()*'Time-domain'!$E$2*$B86)+$I$3*SIN(2*PI()*'Time-domain'!$E$2*$B86)</f>
        <v>-220.92363487249227</v>
      </c>
      <c r="M86">
        <f>$J$2*COS(2*PI()*'Time-domain'!$E$2*$B86)+$J$3*SIN(2*PI()*'Time-domain'!$E$2*$B86)</f>
        <v>-223.37230841815744</v>
      </c>
      <c r="N86">
        <f>$K$2*COS(2*PI()*'Time-domain'!$E$2*$B86)+$K$3*SIN(2*PI()*'Time-domain'!$E$2*$B86)</f>
        <v>-226.39944690691902</v>
      </c>
      <c r="O86">
        <f t="shared" si="5"/>
        <v>47.640750633500872</v>
      </c>
      <c r="P86">
        <f t="shared" si="6"/>
        <v>45.631960629216756</v>
      </c>
      <c r="Q86">
        <f t="shared" si="6"/>
        <v>44.199671700474084</v>
      </c>
      <c r="R86">
        <f t="shared" si="7"/>
        <v>47.881929228469026</v>
      </c>
      <c r="S86">
        <f t="shared" si="8"/>
        <v>48.949239078409633</v>
      </c>
      <c r="T86">
        <f t="shared" si="9"/>
        <v>50.284947762147524</v>
      </c>
    </row>
    <row r="87" spans="1:20">
      <c r="A87">
        <v>-176</v>
      </c>
      <c r="B87">
        <f>A87/256/(2*'Time-domain'!$E$2)</f>
        <v>-5.7291666666666663E-3</v>
      </c>
      <c r="C87">
        <f>-1*'Time-domain'!Q91</f>
        <v>-223.32989103041839</v>
      </c>
      <c r="D87">
        <f>-1*'Time-domain'!R91</f>
        <v>-226.64637975215444</v>
      </c>
      <c r="E87">
        <f>-1*'Time-domain'!S91</f>
        <v>-230.6903602125457</v>
      </c>
      <c r="F87">
        <f>F86+(C87+C86)/2*COS(2*PI()*'Time-domain'!$E$2*($B87+$B86)/2)*($B87-$B86)</f>
        <v>0.23469386738921719</v>
      </c>
      <c r="G87">
        <f>G86+(D87+D86)/2*COS(2*PI()*'Time-domain'!$E$2*($B87+$B86)/2)*($B87-$B86)</f>
        <v>0.22519229280443057</v>
      </c>
      <c r="H87">
        <f>H86+(E87+E86)/2*COS(2*PI()*'Time-domain'!$E$2*($B87+$B86)/2)*($B87-$B86)</f>
        <v>0.21435867549470783</v>
      </c>
      <c r="I87">
        <f>I86+(C87+C86)/2*SIN(2*PI()*'Time-domain'!$E$2*($B87+$B86)/2)*($B87-$B86)</f>
        <v>0.18363646150237492</v>
      </c>
      <c r="J87">
        <f>J86+(D87+D86)/2*SIN(2*PI()*'Time-domain'!$E$2*($B87+$B86)/2)*($B87-$B86)</f>
        <v>0.17989031436018246</v>
      </c>
      <c r="K87">
        <f>K86+(E87+E86)/2*SIN(2*PI()*'Time-domain'!$E$2*($B87+$B86)/2)*($B87-$B86)</f>
        <v>0.17653355657434749</v>
      </c>
      <c r="L87">
        <f>$I$2*COS(2*PI()*'Time-domain'!$E$2*$B87)+$I$3*SIN(2*PI()*'Time-domain'!$E$2*$B87)</f>
        <v>-222.76700463550588</v>
      </c>
      <c r="M87">
        <f>$J$2*COS(2*PI()*'Time-domain'!$E$2*$B87)+$J$3*SIN(2*PI()*'Time-domain'!$E$2*$B87)</f>
        <v>-225.23610972429759</v>
      </c>
      <c r="N87">
        <f>$K$2*COS(2*PI()*'Time-domain'!$E$2*$B87)+$K$3*SIN(2*PI()*'Time-domain'!$E$2*$B87)</f>
        <v>-228.28850642303684</v>
      </c>
      <c r="O87">
        <f t="shared" si="5"/>
        <v>49.250880340197</v>
      </c>
      <c r="P87">
        <f t="shared" si="6"/>
        <v>47.288956302886085</v>
      </c>
      <c r="Q87">
        <f t="shared" si="6"/>
        <v>45.915060910811199</v>
      </c>
      <c r="R87">
        <f t="shared" si="7"/>
        <v>49.483991269379025</v>
      </c>
      <c r="S87">
        <f t="shared" si="8"/>
        <v>50.587011806504364</v>
      </c>
      <c r="T87">
        <f t="shared" si="9"/>
        <v>51.967411425098277</v>
      </c>
    </row>
    <row r="88" spans="1:20">
      <c r="A88">
        <v>-175</v>
      </c>
      <c r="B88">
        <f>A88/256/(2*'Time-domain'!$E$2)</f>
        <v>-5.696614583333333E-3</v>
      </c>
      <c r="C88">
        <f>-1*'Time-domain'!Q92</f>
        <v>-225.14953760041604</v>
      </c>
      <c r="D88">
        <f>-1*'Time-domain'!R92</f>
        <v>-228.66820927437402</v>
      </c>
      <c r="E88">
        <f>-1*'Time-domain'!S92</f>
        <v>-232.91437268698724</v>
      </c>
      <c r="F88">
        <f>F87+(C88+C87)/2*COS(2*PI()*'Time-domain'!$E$2*($B88+$B87)/2)*($B88-$B87)</f>
        <v>0.23871191877573891</v>
      </c>
      <c r="G88">
        <f>G87+(D88+D87)/2*COS(2*PI()*'Time-domain'!$E$2*($B88+$B87)/2)*($B88-$B87)</f>
        <v>0.22927158228561553</v>
      </c>
      <c r="H88">
        <f>H87+(E88+E87)/2*COS(2*PI()*'Time-domain'!$E$2*($B88+$B87)/2)*($B88-$B87)</f>
        <v>0.21851223867041897</v>
      </c>
      <c r="I88">
        <f>I87+(C88+C87)/2*SIN(2*PI()*'Time-domain'!$E$2*($B88+$B87)/2)*($B88-$B87)</f>
        <v>0.18973051790144696</v>
      </c>
      <c r="J88">
        <f>J87+(D88+D87)/2*SIN(2*PI()*'Time-domain'!$E$2*($B88+$B87)/2)*($B88-$B87)</f>
        <v>0.18607724871594303</v>
      </c>
      <c r="K88">
        <f>K87+(E88+E87)/2*SIN(2*PI()*'Time-domain'!$E$2*($B88+$B87)/2)*($B88-$B87)</f>
        <v>0.1828331395848585</v>
      </c>
      <c r="L88">
        <f>$I$2*COS(2*PI()*'Time-domain'!$E$2*$B88)+$I$3*SIN(2*PI()*'Time-domain'!$E$2*$B88)</f>
        <v>-224.5768265070227</v>
      </c>
      <c r="M88">
        <f>$J$2*COS(2*PI()*'Time-domain'!$E$2*$B88)+$J$3*SIN(2*PI()*'Time-domain'!$E$2*$B88)</f>
        <v>-227.06599130079667</v>
      </c>
      <c r="N88">
        <f>$K$2*COS(2*PI()*'Time-domain'!$E$2*$B88)+$K$3*SIN(2*PI()*'Time-domain'!$E$2*$B88)</f>
        <v>-230.14318652979836</v>
      </c>
      <c r="O88">
        <f t="shared" si="5"/>
        <v>50.887711377835664</v>
      </c>
      <c r="P88">
        <f t="shared" si="6"/>
        <v>48.976060591463522</v>
      </c>
      <c r="Q88">
        <f t="shared" si="6"/>
        <v>47.664160425515355</v>
      </c>
      <c r="R88">
        <f t="shared" si="7"/>
        <v>51.112543542013093</v>
      </c>
      <c r="S88">
        <f t="shared" si="8"/>
        <v>52.251865245564538</v>
      </c>
      <c r="T88">
        <f t="shared" si="9"/>
        <v>53.677694767412746</v>
      </c>
    </row>
    <row r="89" spans="1:20">
      <c r="A89">
        <v>-174</v>
      </c>
      <c r="B89">
        <f>A89/256/(2*'Time-domain'!$E$2)</f>
        <v>-5.6640624999999998E-3</v>
      </c>
      <c r="C89">
        <f>-1*'Time-domain'!Q93</f>
        <v>-226.93518013061643</v>
      </c>
      <c r="D89">
        <f>-1*'Time-domain'!R93</f>
        <v>-230.65225653015224</v>
      </c>
      <c r="E89">
        <f>-1*'Time-domain'!S93</f>
        <v>-235.09682466834332</v>
      </c>
      <c r="F89">
        <f>F88+(C89+C88)/2*COS(2*PI()*'Time-domain'!$E$2*($B89+$B88)/2)*($B89-$B88)</f>
        <v>0.24268658133718826</v>
      </c>
      <c r="G89">
        <f>G88+(D89+D88)/2*COS(2*PI()*'Time-domain'!$E$2*($B89+$B88)/2)*($B89-$B88)</f>
        <v>0.23330986048334681</v>
      </c>
      <c r="H89">
        <f>H88+(E89+E88)/2*COS(2*PI()*'Time-domain'!$E$2*($B89+$B88)/2)*($B89-$B88)</f>
        <v>0.22262692450586019</v>
      </c>
      <c r="I89">
        <f>I88+(C89+C88)/2*SIN(2*PI()*'Time-domain'!$E$2*($B89+$B88)/2)*($B89-$B88)</f>
        <v>0.19592280540844084</v>
      </c>
      <c r="J89">
        <f>J88+(D89+D88)/2*SIN(2*PI()*'Time-domain'!$E$2*($B89+$B88)/2)*($B89-$B88)</f>
        <v>0.19236864559479122</v>
      </c>
      <c r="K89">
        <f>K88+(E89+E88)/2*SIN(2*PI()*'Time-domain'!$E$2*($B89+$B88)/2)*($B89-$B88)</f>
        <v>0.18924357501178851</v>
      </c>
      <c r="L89">
        <f>$I$2*COS(2*PI()*'Time-domain'!$E$2*$B89)+$I$3*SIN(2*PI()*'Time-domain'!$E$2*$B89)</f>
        <v>-226.35282793452609</v>
      </c>
      <c r="M89">
        <f>$J$2*COS(2*PI()*'Time-domain'!$E$2*$B89)+$J$3*SIN(2*PI()*'Time-domain'!$E$2*$B89)</f>
        <v>-228.86167757422024</v>
      </c>
      <c r="N89">
        <f>$K$2*COS(2*PI()*'Time-domain'!$E$2*$B89)+$K$3*SIN(2*PI()*'Time-domain'!$E$2*$B89)</f>
        <v>-231.96320791920169</v>
      </c>
      <c r="O89">
        <f t="shared" si="5"/>
        <v>52.550964893509061</v>
      </c>
      <c r="P89">
        <f t="shared" si="6"/>
        <v>50.692981899299511</v>
      </c>
      <c r="Q89">
        <f t="shared" si="6"/>
        <v>49.446667593890758</v>
      </c>
      <c r="R89">
        <f t="shared" si="7"/>
        <v>52.767308786599472</v>
      </c>
      <c r="S89">
        <f t="shared" si="8"/>
        <v>53.943515955572728</v>
      </c>
      <c r="T89">
        <f t="shared" si="9"/>
        <v>55.415506614667414</v>
      </c>
    </row>
    <row r="90" spans="1:20">
      <c r="A90">
        <v>-173</v>
      </c>
      <c r="B90">
        <f>A90/256/(2*'Time-domain'!$E$2)</f>
        <v>-5.6315104166666666E-3</v>
      </c>
      <c r="C90">
        <f>-1*'Time-domain'!Q94</f>
        <v>-228.68654970982271</v>
      </c>
      <c r="D90">
        <f>-1*'Time-domain'!R94</f>
        <v>-232.59822272927033</v>
      </c>
      <c r="E90">
        <f>-1*'Time-domain'!S94</f>
        <v>-237.23738748737321</v>
      </c>
      <c r="F90">
        <f>F89+(C90+C89)/2*COS(2*PI()*'Time-domain'!$E$2*($B90+$B89)/2)*($B90-$B89)</f>
        <v>0.24661545575052327</v>
      </c>
      <c r="G90">
        <f>G89+(D90+D89)/2*COS(2*PI()*'Time-domain'!$E$2*($B90+$B89)/2)*($B90-$B89)</f>
        <v>0.23730451841058159</v>
      </c>
      <c r="H90">
        <f>H89+(E90+E89)/2*COS(2*PI()*'Time-domain'!$E$2*($B90+$B89)/2)*($B90-$B89)</f>
        <v>0.22669991242355947</v>
      </c>
      <c r="I90">
        <f>I89+(C90+C89)/2*SIN(2*PI()*'Time-domain'!$E$2*($B90+$B89)/2)*($B90-$B89)</f>
        <v>0.20221222693533125</v>
      </c>
      <c r="J90">
        <f>J89+(D90+D89)/2*SIN(2*PI()*'Time-domain'!$E$2*($B90+$B89)/2)*($B90-$B89)</f>
        <v>0.19876337469960556</v>
      </c>
      <c r="K90">
        <f>K89+(E90+E89)/2*SIN(2*PI()*'Time-domain'!$E$2*($B90+$B89)/2)*($B90-$B89)</f>
        <v>0.19576369634765925</v>
      </c>
      <c r="L90">
        <f>$I$2*COS(2*PI()*'Time-domain'!$E$2*$B90)+$I$3*SIN(2*PI()*'Time-domain'!$E$2*$B90)</f>
        <v>-228.09474145873367</v>
      </c>
      <c r="M90">
        <f>$J$2*COS(2*PI()*'Time-domain'!$E$2*$B90)+$J$3*SIN(2*PI()*'Time-domain'!$E$2*$B90)</f>
        <v>-230.62289812082051</v>
      </c>
      <c r="N90">
        <f>$K$2*COS(2*PI()*'Time-domain'!$E$2*$B90)+$K$3*SIN(2*PI()*'Time-domain'!$E$2*$B90)</f>
        <v>-233.74829650272008</v>
      </c>
      <c r="O90">
        <f t="shared" si="5"/>
        <v>54.240346084124241</v>
      </c>
      <c r="P90">
        <f t="shared" si="6"/>
        <v>52.439409361328188</v>
      </c>
      <c r="Q90">
        <f t="shared" si="6"/>
        <v>51.262256851481581</v>
      </c>
      <c r="R90">
        <f t="shared" si="7"/>
        <v>54.447993953652215</v>
      </c>
      <c r="S90">
        <f t="shared" si="8"/>
        <v>55.661664354837463</v>
      </c>
      <c r="T90">
        <f t="shared" si="9"/>
        <v>57.180539210296722</v>
      </c>
    </row>
    <row r="91" spans="1:20">
      <c r="A91">
        <v>-172</v>
      </c>
      <c r="B91">
        <f>A91/256/(2*'Time-domain'!$E$2)</f>
        <v>-5.5989583333333334E-3</v>
      </c>
      <c r="C91">
        <f>-1*'Time-domain'!Q95</f>
        <v>-230.40338258821825</v>
      </c>
      <c r="D91">
        <f>-1*'Time-domain'!R95</f>
        <v>-234.5058148163765</v>
      </c>
      <c r="E91">
        <f>-1*'Time-domain'!S95</f>
        <v>-239.33573878319001</v>
      </c>
      <c r="F91">
        <f>F90+(C91+C90)/2*COS(2*PI()*'Time-domain'!$E$2*($B91+$B90)/2)*($B91-$B90)</f>
        <v>0.2504961703723283</v>
      </c>
      <c r="G91">
        <f>G90+(D91+D90)/2*COS(2*PI()*'Time-domain'!$E$2*($B91+$B90)/2)*($B91-$B90)</f>
        <v>0.24125297674277338</v>
      </c>
      <c r="H91">
        <f>H90+(E91+E90)/2*COS(2*PI()*'Time-domain'!$E$2*($B91+$B90)/2)*($B91-$B90)</f>
        <v>0.23072841352838624</v>
      </c>
      <c r="I91">
        <f>I90+(C91+C90)/2*SIN(2*PI()*'Time-domain'!$E$2*($B91+$B90)/2)*($B91-$B90)</f>
        <v>0.20859762682178015</v>
      </c>
      <c r="J91">
        <f>J90+(D91+D90)/2*SIN(2*PI()*'Time-domain'!$E$2*($B91+$B90)/2)*($B91-$B90)</f>
        <v>0.20526024134482632</v>
      </c>
      <c r="K91">
        <f>K90+(E91+E90)/2*SIN(2*PI()*'Time-domain'!$E$2*($B91+$B90)/2)*($B91-$B90)</f>
        <v>0.20239226685701442</v>
      </c>
      <c r="L91">
        <f>$I$2*COS(2*PI()*'Time-domain'!$E$2*$B91)+$I$3*SIN(2*PI()*'Time-domain'!$E$2*$B91)</f>
        <v>-229.80230475387594</v>
      </c>
      <c r="M91">
        <f>$J$2*COS(2*PI()*'Time-domain'!$E$2*$B91)+$J$3*SIN(2*PI()*'Time-domain'!$E$2*$B91)</f>
        <v>-232.34938770726151</v>
      </c>
      <c r="N91">
        <f>$K$2*COS(2*PI()*'Time-domain'!$E$2*$B91)+$K$3*SIN(2*PI()*'Time-domain'!$E$2*$B91)</f>
        <v>-235.49818345257898</v>
      </c>
      <c r="O91">
        <f t="shared" si="5"/>
        <v>55.955544374630577</v>
      </c>
      <c r="P91">
        <f t="shared" si="6"/>
        <v>54.215013055106219</v>
      </c>
      <c r="Q91">
        <f t="shared" si="6"/>
        <v>53.110579969021437</v>
      </c>
      <c r="R91">
        <f t="shared" si="7"/>
        <v>56.154290380493293</v>
      </c>
      <c r="S91">
        <f t="shared" si="8"/>
        <v>57.405994900450082</v>
      </c>
      <c r="T91">
        <f t="shared" si="9"/>
        <v>58.972468400974115</v>
      </c>
    </row>
    <row r="92" spans="1:20">
      <c r="A92">
        <v>-171</v>
      </c>
      <c r="B92">
        <f>A92/256/(2*'Time-domain'!$E$2)</f>
        <v>-5.5664062500000002E-3</v>
      </c>
      <c r="C92">
        <f>-1*'Time-domain'!Q96</f>
        <v>-232.08542021708661</v>
      </c>
      <c r="D92">
        <f>-1*'Time-domain'!R96</f>
        <v>-236.37474551511912</v>
      </c>
      <c r="E92">
        <f>-1*'Time-domain'!S96</f>
        <v>-241.39156255180686</v>
      </c>
      <c r="F92">
        <f>F91+(C92+C91)/2*COS(2*PI()*'Time-domain'!$E$2*($B92+$B91)/2)*($B92-$B91)</f>
        <v>0.25432638266816182</v>
      </c>
      <c r="G92">
        <f>G91+(D92+D91)/2*COS(2*PI()*'Time-domain'!$E$2*($B92+$B91)/2)*($B92-$B91)</f>
        <v>0.24515268739762774</v>
      </c>
      <c r="H92">
        <f>H91+(E92+E91)/2*COS(2*PI()*'Time-domain'!$E$2*($B92+$B91)/2)*($B92-$B91)</f>
        <v>0.23470967233799966</v>
      </c>
      <c r="I92">
        <f>I91+(C92+C91)/2*SIN(2*PI()*'Time-domain'!$E$2*($B92+$B91)/2)*($B92-$B91)</f>
        <v>0.21507779153247755</v>
      </c>
      <c r="J92">
        <f>J91+(D92+D91)/2*SIN(2*PI()*'Time-domain'!$E$2*($B92+$B91)/2)*($B92-$B91)</f>
        <v>0.21185798721781801</v>
      </c>
      <c r="K92">
        <f>K91+(E92+E91)/2*SIN(2*PI()*'Time-domain'!$E$2*($B92+$B91)/2)*($B92-$B91)</f>
        <v>0.20912798040225941</v>
      </c>
      <c r="L92">
        <f>$I$2*COS(2*PI()*'Time-domain'!$E$2*$B92)+$I$3*SIN(2*PI()*'Time-domain'!$E$2*$B92)</f>
        <v>-231.47526066720161</v>
      </c>
      <c r="M92">
        <f>$J$2*COS(2*PI()*'Time-domain'!$E$2*$B92)+$J$3*SIN(2*PI()*'Time-domain'!$E$2*$B92)</f>
        <v>-234.04088633056199</v>
      </c>
      <c r="N92">
        <f>$K$2*COS(2*PI()*'Time-domain'!$E$2*$B92)+$K$3*SIN(2*PI()*'Time-domain'!$E$2*$B92)</f>
        <v>-237.21260524224036</v>
      </c>
      <c r="O92">
        <f t="shared" si="5"/>
        <v>57.696233605752674</v>
      </c>
      <c r="P92">
        <f t="shared" si="6"/>
        <v>56.019444224524371</v>
      </c>
      <c r="Q92">
        <f t="shared" si="6"/>
        <v>54.991266315447447</v>
      </c>
      <c r="R92">
        <f t="shared" si="7"/>
        <v>57.885873977179457</v>
      </c>
      <c r="S92">
        <f t="shared" si="8"/>
        <v>59.176176278355967</v>
      </c>
      <c r="T92">
        <f t="shared" si="9"/>
        <v>60.790953831869928</v>
      </c>
    </row>
    <row r="93" spans="1:20">
      <c r="A93">
        <v>-170</v>
      </c>
      <c r="B93">
        <f>A93/256/(2*'Time-domain'!$E$2)</f>
        <v>-5.533854166666667E-3</v>
      </c>
      <c r="C93">
        <f>-1*'Time-domain'!Q97</f>
        <v>-233.73240928774783</v>
      </c>
      <c r="D93">
        <f>-1*'Time-domain'!R97</f>
        <v>-238.20473337140942</v>
      </c>
      <c r="E93">
        <f>-1*'Time-domain'!S97</f>
        <v>-243.40454919372613</v>
      </c>
      <c r="F93">
        <f>F92+(C93+C92)/2*COS(2*PI()*'Time-domain'!$E$2*($B93+$B92)/2)*($B93-$B92)</f>
        <v>0.25810378062435513</v>
      </c>
      <c r="G93">
        <f>G92+(D93+D92)/2*COS(2*PI()*'Time-domain'!$E$2*($B93+$B92)/2)*($B93-$B92)</f>
        <v>0.24900113509552477</v>
      </c>
      <c r="H93">
        <f>H92+(E93+E92)/2*COS(2*PI()*'Time-domain'!$E$2*($B93+$B92)/2)*($B93-$B92)</f>
        <v>0.2386409684921737</v>
      </c>
      <c r="I93">
        <f>I92+(C93+C92)/2*SIN(2*PI()*'Time-domain'!$E$2*($B93+$B92)/2)*($B93-$B92)</f>
        <v>0.22165145038935311</v>
      </c>
      <c r="J93">
        <f>J92+(D93+D92)/2*SIN(2*PI()*'Time-domain'!$E$2*($B93+$B92)/2)*($B93-$B92)</f>
        <v>0.21855529117887526</v>
      </c>
      <c r="K93">
        <f>K92+(E93+E92)/2*SIN(2*PI()*'Time-domain'!$E$2*($B93+$B92)/2)*($B93-$B92)</f>
        <v>0.21596946231192038</v>
      </c>
      <c r="L93">
        <f>$I$2*COS(2*PI()*'Time-domain'!$E$2*$B93)+$I$3*SIN(2*PI()*'Time-domain'!$E$2*$B93)</f>
        <v>-233.11335725770371</v>
      </c>
      <c r="M93">
        <f>$J$2*COS(2*PI()*'Time-domain'!$E$2*$B93)+$J$3*SIN(2*PI()*'Time-domain'!$E$2*$B93)</f>
        <v>-235.69713925725114</v>
      </c>
      <c r="N93">
        <f>$K$2*COS(2*PI()*'Time-domain'!$E$2*$B93)+$K$3*SIN(2*PI()*'Time-domain'!$E$2*$B93)</f>
        <v>-238.89130368608878</v>
      </c>
      <c r="O93">
        <f t="shared" si="5"/>
        <v>59.462072231115584</v>
      </c>
      <c r="P93">
        <f t="shared" si="6"/>
        <v>57.852335515053412</v>
      </c>
      <c r="Q93">
        <f t="shared" si="6"/>
        <v>56.903923134812572</v>
      </c>
      <c r="R93">
        <f t="shared" si="7"/>
        <v>59.642405421721882</v>
      </c>
      <c r="S93">
        <f t="shared" si="8"/>
        <v>60.971861602925763</v>
      </c>
      <c r="T93">
        <f t="shared" si="9"/>
        <v>62.635639151668379</v>
      </c>
    </row>
    <row r="94" spans="1:20">
      <c r="A94">
        <v>-169</v>
      </c>
      <c r="B94">
        <f>A94/256/(2*'Time-domain'!$E$2)</f>
        <v>-5.5013020833333337E-3</v>
      </c>
      <c r="C94">
        <f>-1*'Time-domain'!Q98</f>
        <v>-235.3441017697061</v>
      </c>
      <c r="D94">
        <f>-1*'Time-domain'!R98</f>
        <v>-239.99550279580748</v>
      </c>
      <c r="E94">
        <f>-1*'Time-domain'!S98</f>
        <v>-245.37439556056395</v>
      </c>
      <c r="F94">
        <f>F93+(C94+C93)/2*COS(2*PI()*'Time-domain'!$E$2*($B94+$B93)/2)*($B94-$B93)</f>
        <v>0.26182608414141129</v>
      </c>
      <c r="G94">
        <f>G93+(D94+D93)/2*COS(2*PI()*'Time-domain'!$E$2*($B94+$B93)/2)*($B94-$B93)</f>
        <v>0.2527958388996645</v>
      </c>
      <c r="H94">
        <f>H93+(E94+E93)/2*COS(2*PI()*'Time-domain'!$E$2*($B94+$B93)/2)*($B94-$B93)</f>
        <v>0.24251961843996239</v>
      </c>
      <c r="I94">
        <f>I93+(C94+C93)/2*SIN(2*PI()*'Time-domain'!$E$2*($B94+$B93)/2)*($B94-$B93)</f>
        <v>0.22831727633821758</v>
      </c>
      <c r="J94">
        <f>J93+(D94+D93)/2*SIN(2*PI()*'Time-domain'!$E$2*($B94+$B93)/2)*($B94-$B93)</f>
        <v>0.22535077009938365</v>
      </c>
      <c r="K94">
        <f>K93+(E94+E93)/2*SIN(2*PI()*'Time-domain'!$E$2*($B94+$B93)/2)*($B94-$B93)</f>
        <v>0.22291527029078692</v>
      </c>
      <c r="L94">
        <f>$I$2*COS(2*PI()*'Time-domain'!$E$2*$B94)+$I$3*SIN(2*PI()*'Time-domain'!$E$2*$B94)</f>
        <v>-234.71634783406114</v>
      </c>
      <c r="M94">
        <f>$J$2*COS(2*PI()*'Time-domain'!$E$2*$B94)+$J$3*SIN(2*PI()*'Time-domain'!$E$2*$B94)</f>
        <v>-237.31789706173035</v>
      </c>
      <c r="N94">
        <f>$K$2*COS(2*PI()*'Time-domain'!$E$2*$B94)+$K$3*SIN(2*PI()*'Time-domain'!$E$2*$B94)</f>
        <v>-240.53402597831331</v>
      </c>
      <c r="O94">
        <f t="shared" si="5"/>
        <v>61.252703523643518</v>
      </c>
      <c r="P94">
        <f t="shared" si="6"/>
        <v>59.713301220378781</v>
      </c>
      <c r="Q94">
        <f t="shared" si="6"/>
        <v>58.848135836921266</v>
      </c>
      <c r="R94">
        <f t="shared" si="7"/>
        <v>61.423530364481053</v>
      </c>
      <c r="S94">
        <f t="shared" si="8"/>
        <v>62.792688625906287</v>
      </c>
      <c r="T94">
        <f t="shared" si="9"/>
        <v>64.506152227220298</v>
      </c>
    </row>
    <row r="95" spans="1:20">
      <c r="A95">
        <v>-168</v>
      </c>
      <c r="B95">
        <f>A95/256/(2*'Time-domain'!$E$2)</f>
        <v>-5.4687499999999997E-3</v>
      </c>
      <c r="C95">
        <f>-1*'Time-domain'!Q99</f>
        <v>-236.92025494800174</v>
      </c>
      <c r="D95">
        <f>-1*'Time-domain'!R99</f>
        <v>-241.7467841050248</v>
      </c>
      <c r="E95">
        <f>-1*'Time-domain'!S99</f>
        <v>-247.30080500070312</v>
      </c>
      <c r="F95">
        <f>F94+(C95+C94)/2*COS(2*PI()*'Time-domain'!$E$2*($B95+$B94)/2)*($B95-$B94)</f>
        <v>0.26549104640816518</v>
      </c>
      <c r="G95">
        <f>G94+(D95+D94)/2*COS(2*PI()*'Time-domain'!$E$2*($B95+$B94)/2)*($B95-$B94)</f>
        <v>0.25653435373500411</v>
      </c>
      <c r="H95">
        <f>H94+(E95+E94)/2*COS(2*PI()*'Time-domain'!$E$2*($B95+$B94)/2)*($B95-$B94)</f>
        <v>0.24634297710368164</v>
      </c>
      <c r="I95">
        <f>I94+(C95+C94)/2*SIN(2*PI()*'Time-domain'!$E$2*($B95+$B94)/2)*($B95-$B94)</f>
        <v>0.23507388674937202</v>
      </c>
      <c r="J95">
        <f>J94+(D95+D94)/2*SIN(2*PI()*'Time-domain'!$E$2*($B95+$B94)/2)*($B95-$B94)</f>
        <v>0.23224297973762473</v>
      </c>
      <c r="K95">
        <f>K94+(E95+E94)/2*SIN(2*PI()*'Time-domain'!$E$2*($B95+$B94)/2)*($B95-$B94)</f>
        <v>0.22996389537137843</v>
      </c>
      <c r="L95">
        <f>$I$2*COS(2*PI()*'Time-domain'!$E$2*$B95)+$I$3*SIN(2*PI()*'Time-domain'!$E$2*$B95)</f>
        <v>-236.28399099178938</v>
      </c>
      <c r="M95">
        <f>$J$2*COS(2*PI()*'Time-domain'!$E$2*$B95)+$J$3*SIN(2*PI()*'Time-domain'!$E$2*$B95)</f>
        <v>-238.90291566383596</v>
      </c>
      <c r="N95">
        <f>$K$2*COS(2*PI()*'Time-domain'!$E$2*$B95)+$K$3*SIN(2*PI()*'Time-domain'!$E$2*$B95)</f>
        <v>-242.14052473097931</v>
      </c>
      <c r="O95">
        <f t="shared" si="5"/>
        <v>63.067755791107672</v>
      </c>
      <c r="P95">
        <f t="shared" si="6"/>
        <v>61.601937540271763</v>
      </c>
      <c r="Q95">
        <f t="shared" si="6"/>
        <v>60.823468301505336</v>
      </c>
      <c r="R95">
        <f t="shared" si="7"/>
        <v>63.228879641613794</v>
      </c>
      <c r="S95">
        <f t="shared" si="8"/>
        <v>64.638279954625389</v>
      </c>
      <c r="T95">
        <f t="shared" si="9"/>
        <v>66.402105367702248</v>
      </c>
    </row>
    <row r="96" spans="1:20">
      <c r="A96">
        <v>-167</v>
      </c>
      <c r="B96">
        <f>A96/256/(2*'Time-domain'!$E$2)</f>
        <v>-5.4361979166666664E-3</v>
      </c>
      <c r="C96">
        <f>-1*'Time-domain'!Q100</f>
        <v>-238.46063145976379</v>
      </c>
      <c r="D96">
        <f>-1*'Time-domain'!R100</f>
        <v>-243.45831356253822</v>
      </c>
      <c r="E96">
        <f>-1*'Time-domain'!S100</f>
        <v>-249.18348740396783</v>
      </c>
      <c r="F96">
        <f>F95+(C96+C95)/2*COS(2*PI()*'Time-domain'!$E$2*($B96+$B95)/2)*($B96-$B95)</f>
        <v>0.26909645525587611</v>
      </c>
      <c r="G96">
        <f>G95+(D96+D95)/2*COS(2*PI()*'Time-domain'!$E$2*($B96+$B95)/2)*($B96-$B95)</f>
        <v>0.26021427188506729</v>
      </c>
      <c r="H96">
        <f>H95+(E96+E95)/2*COS(2*PI()*'Time-domain'!$E$2*($B96+$B95)/2)*($B96-$B95)</f>
        <v>0.25010843951869738</v>
      </c>
      <c r="I96">
        <f>I95+(C96+C95)/2*SIN(2*PI()*'Time-domain'!$E$2*($B96+$B95)/2)*($B96-$B95)</f>
        <v>0.2419198442517014</v>
      </c>
      <c r="J96">
        <f>J95+(D96+D95)/2*SIN(2*PI()*'Time-domain'!$E$2*($B96+$B95)/2)*($B96-$B95)</f>
        <v>0.23923041565168979</v>
      </c>
      <c r="K96">
        <f>K95+(E96+E95)/2*SIN(2*PI()*'Time-domain'!$E$2*($B96+$B95)/2)*($B96-$B95)</f>
        <v>0.23711376290614714</v>
      </c>
      <c r="L96">
        <f>$I$2*COS(2*PI()*'Time-domain'!$E$2*$B96)+$I$3*SIN(2*PI()*'Time-domain'!$E$2*$B96)</f>
        <v>-237.81605064959501</v>
      </c>
      <c r="M96">
        <f>$J$2*COS(2*PI()*'Time-domain'!$E$2*$B96)+$J$3*SIN(2*PI()*'Time-domain'!$E$2*$B96)</f>
        <v>-240.45195636559652</v>
      </c>
      <c r="N96">
        <f>$K$2*COS(2*PI()*'Time-domain'!$E$2*$B96)+$K$3*SIN(2*PI()*'Time-domain'!$E$2*$B96)</f>
        <v>-243.71055801128355</v>
      </c>
      <c r="O96">
        <f t="shared" si="5"/>
        <v>64.906842600692897</v>
      </c>
      <c r="P96">
        <f t="shared" si="6"/>
        <v>63.517822849537623</v>
      </c>
      <c r="Q96">
        <f t="shared" si="6"/>
        <v>62.829463195748225</v>
      </c>
      <c r="R96">
        <f t="shared" si="7"/>
        <v>65.058069497443554</v>
      </c>
      <c r="S96">
        <f t="shared" si="8"/>
        <v>66.508243279319018</v>
      </c>
      <c r="T96">
        <f t="shared" si="9"/>
        <v>68.323095558146818</v>
      </c>
    </row>
    <row r="97" spans="1:20">
      <c r="A97">
        <v>-166</v>
      </c>
      <c r="B97">
        <f>A97/256/(2*'Time-domain'!$E$2)</f>
        <v>-5.4036458333333332E-3</v>
      </c>
      <c r="C97">
        <f>-1*'Time-domain'!Q101</f>
        <v>-239.96499932995545</v>
      </c>
      <c r="D97">
        <f>-1*'Time-domain'!R101</f>
        <v>-245.12983341830673</v>
      </c>
      <c r="E97">
        <f>-1*'Time-domain'!S101</f>
        <v>-251.02215924531319</v>
      </c>
      <c r="F97">
        <f>F96+(C97+C96)/2*COS(2*PI()*'Time-domain'!$E$2*($B97+$B96)/2)*($B97-$B96)</f>
        <v>0.27264013449143876</v>
      </c>
      <c r="G97">
        <f>G96+(D97+D96)/2*COS(2*PI()*'Time-domain'!$E$2*($B97+$B96)/2)*($B97-$B96)</f>
        <v>0.26383322446572249</v>
      </c>
      <c r="H97">
        <f>H96+(E97+E96)/2*COS(2*PI()*'Time-domain'!$E$2*($B97+$B96)/2)*($B97-$B96)</f>
        <v>0.25381344244802689</v>
      </c>
      <c r="I97">
        <f>I96+(C97+C96)/2*SIN(2*PI()*'Time-domain'!$E$2*($B97+$B96)/2)*($B97-$B96)</f>
        <v>0.2488536575997527</v>
      </c>
      <c r="J97">
        <f>J96+(D97+D96)/2*SIN(2*PI()*'Time-domain'!$E$2*($B97+$B96)/2)*($B97-$B96)</f>
        <v>0.24631151414894914</v>
      </c>
      <c r="K97">
        <f>K96+(E97+E96)/2*SIN(2*PI()*'Time-domain'!$E$2*($B97+$B96)/2)*($B97-$B96)</f>
        <v>0.24436323359981038</v>
      </c>
      <c r="L97">
        <f>$I$2*COS(2*PI()*'Time-domain'!$E$2*$B97)+$I$3*SIN(2*PI()*'Time-domain'!$E$2*$B97)</f>
        <v>-239.31229608492899</v>
      </c>
      <c r="M97">
        <f>$J$2*COS(2*PI()*'Time-domain'!$E$2*$B97)+$J$3*SIN(2*PI()*'Time-domain'!$E$2*$B97)</f>
        <v>-241.9647858871802</v>
      </c>
      <c r="N97">
        <f>$K$2*COS(2*PI()*'Time-domain'!$E$2*$B97)+$K$3*SIN(2*PI()*'Time-domain'!$E$2*$B97)</f>
        <v>-245.24388937798921</v>
      </c>
      <c r="O97">
        <f t="shared" si="5"/>
        <v>66.7695630124486</v>
      </c>
      <c r="P97">
        <f t="shared" si="6"/>
        <v>65.460517977875639</v>
      </c>
      <c r="Q97">
        <f t="shared" si="6"/>
        <v>64.865642304959039</v>
      </c>
      <c r="R97">
        <f t="shared" si="7"/>
        <v>66.910701815620797</v>
      </c>
      <c r="S97">
        <f t="shared" si="8"/>
        <v>68.402171609444196</v>
      </c>
      <c r="T97">
        <f t="shared" si="9"/>
        <v>70.268704702204019</v>
      </c>
    </row>
    <row r="98" spans="1:20">
      <c r="A98">
        <v>-165</v>
      </c>
      <c r="B98">
        <f>A98/256/(2*'Time-domain'!$E$2)</f>
        <v>-5.37109375E-3</v>
      </c>
      <c r="C98">
        <f>-1*'Time-domain'!Q102</f>
        <v>-241.43313200630897</v>
      </c>
      <c r="D98">
        <f>-1*'Time-domain'!R102</f>
        <v>-246.76109194758845</v>
      </c>
      <c r="E98">
        <f>-1*'Time-domain'!S102</f>
        <v>-252.81654362752309</v>
      </c>
      <c r="F98">
        <f>F97+(C98+C97)/2*COS(2*PI()*'Time-domain'!$E$2*($B98+$B97)/2)*($B98-$B97)</f>
        <v>0.27611994520890715</v>
      </c>
      <c r="G98">
        <f>G97+(D98+D97)/2*COS(2*PI()*'Time-domain'!$E$2*($B98+$B97)/2)*($B98-$B97)</f>
        <v>0.2673888828750362</v>
      </c>
      <c r="H98">
        <f>H97+(E98+E97)/2*COS(2*PI()*'Time-domain'!$E$2*($B98+$B97)/2)*($B98-$B97)</f>
        <v>0.25745546597077212</v>
      </c>
      <c r="I98">
        <f>I97+(C98+C97)/2*SIN(2*PI()*'Time-domain'!$E$2*($B98+$B97)/2)*($B98-$B97)</f>
        <v>0.25587378257327137</v>
      </c>
      <c r="J98">
        <f>J97+(D98+D97)/2*SIN(2*PI()*'Time-domain'!$E$2*($B98+$B97)/2)*($B98-$B97)</f>
        <v>0.25348465327149439</v>
      </c>
      <c r="K98">
        <f>K97+(E98+E97)/2*SIN(2*PI()*'Time-domain'!$E$2*($B98+$B97)/2)*($B98-$B97)</f>
        <v>0.25171060458117422</v>
      </c>
      <c r="L98">
        <f>$I$2*COS(2*PI()*'Time-domain'!$E$2*$B98)+$I$3*SIN(2*PI()*'Time-domain'!$E$2*$B98)</f>
        <v>-240.7725019687324</v>
      </c>
      <c r="M98">
        <f>$J$2*COS(2*PI()*'Time-domain'!$E$2*$B98)+$J$3*SIN(2*PI()*'Time-domain'!$E$2*$B98)</f>
        <v>-243.44117640202575</v>
      </c>
      <c r="N98">
        <f>$K$2*COS(2*PI()*'Time-domain'!$E$2*$B98)+$K$3*SIN(2*PI()*'Time-domain'!$E$2*$B98)</f>
        <v>-246.74028791703245</v>
      </c>
      <c r="O98">
        <f t="shared" si="5"/>
        <v>68.655501821482176</v>
      </c>
      <c r="P98">
        <f t="shared" si="6"/>
        <v>67.429566500477492</v>
      </c>
      <c r="Q98">
        <f t="shared" si="6"/>
        <v>66.931506876187726</v>
      </c>
      <c r="R98">
        <f t="shared" si="7"/>
        <v>68.78636435893317</v>
      </c>
      <c r="S98">
        <f t="shared" si="8"/>
        <v>70.319643518834738</v>
      </c>
      <c r="T98">
        <f t="shared" si="9"/>
        <v>72.238499873986726</v>
      </c>
    </row>
    <row r="99" spans="1:20">
      <c r="A99">
        <v>-164</v>
      </c>
      <c r="B99">
        <f>A99/256/(2*'Time-domain'!$E$2)</f>
        <v>-5.3385416666666668E-3</v>
      </c>
      <c r="C99">
        <f>-1*'Time-domain'!Q103</f>
        <v>-242.86480839344358</v>
      </c>
      <c r="D99">
        <f>-1*'Time-domain'!R103</f>
        <v>-248.35184348884911</v>
      </c>
      <c r="E99">
        <f>-1*'Time-domain'!S103</f>
        <v>-254.56637032290985</v>
      </c>
      <c r="F99">
        <f>F98+(C99+C98)/2*COS(2*PI()*'Time-domain'!$E$2*($B99+$B98)/2)*($B99-$B98)</f>
        <v>0.27953378707854326</v>
      </c>
      <c r="G99">
        <f>G98+(D99+D98)/2*COS(2*PI()*'Time-domain'!$E$2*($B99+$B98)/2)*($B99-$B98)</f>
        <v>0.27087896021832658</v>
      </c>
      <c r="H99">
        <f>H98+(E99+E98)/2*COS(2*PI()*'Time-domain'!$E$2*($B99+$B98)/2)*($B99-$B98)</f>
        <v>0.26103203504342237</v>
      </c>
      <c r="I99">
        <f>I98+(C99+C98)/2*SIN(2*PI()*'Time-domain'!$E$2*($B99+$B98)/2)*($B99-$B98)</f>
        <v>0.26297862290865676</v>
      </c>
      <c r="J99">
        <f>J98+(D99+D98)/2*SIN(2*PI()*'Time-domain'!$E$2*($B99+$B98)/2)*($B99-$B98)</f>
        <v>0.26074815381695665</v>
      </c>
      <c r="K99">
        <f>K98+(E99+E98)/2*SIN(2*PI()*'Time-domain'!$E$2*($B99+$B98)/2)*($B99-$B98)</f>
        <v>0.25915411051379256</v>
      </c>
      <c r="L99">
        <f>$I$2*COS(2*PI()*'Time-domain'!$E$2*$B99)+$I$3*SIN(2*PI()*'Time-domain'!$E$2*$B99)</f>
        <v>-242.19644839937021</v>
      </c>
      <c r="M99">
        <f>$J$2*COS(2*PI()*'Time-domain'!$E$2*$B99)+$J$3*SIN(2*PI()*'Time-domain'!$E$2*$B99)</f>
        <v>-244.88090557115214</v>
      </c>
      <c r="N99">
        <f>$K$2*COS(2*PI()*'Time-domain'!$E$2*$B99)+$K$3*SIN(2*PI()*'Time-domain'!$E$2*$B99)</f>
        <v>-248.19952827629751</v>
      </c>
      <c r="O99">
        <f t="shared" si="5"/>
        <v>70.564229808749772</v>
      </c>
      <c r="P99">
        <f t="shared" si="6"/>
        <v>69.424495039185871</v>
      </c>
      <c r="Q99">
        <f t="shared" si="6"/>
        <v>69.026537974566892</v>
      </c>
      <c r="R99">
        <f t="shared" si="7"/>
        <v>70.684631017621854</v>
      </c>
      <c r="S99">
        <f t="shared" si="8"/>
        <v>72.260223399552657</v>
      </c>
      <c r="T99">
        <f t="shared" si="9"/>
        <v>74.232033578849084</v>
      </c>
    </row>
    <row r="100" spans="1:20">
      <c r="A100">
        <v>-163</v>
      </c>
      <c r="B100">
        <f>A100/256/(2*'Time-domain'!$E$2)</f>
        <v>-5.3059895833333336E-3</v>
      </c>
      <c r="C100">
        <f>-1*'Time-domain'!Q104</f>
        <v>-244.2598128861614</v>
      </c>
      <c r="D100">
        <f>-1*'Time-domain'!R104</f>
        <v>-249.90184848075776</v>
      </c>
      <c r="E100">
        <f>-1*'Time-domain'!S104</f>
        <v>-256.27137581400939</v>
      </c>
      <c r="F100">
        <f>F99+(C100+C99)/2*COS(2*PI()*'Time-domain'!$E$2*($B100+$B99)/2)*($B100-$B99)</f>
        <v>0.28287959961261294</v>
      </c>
      <c r="G100">
        <f>G99+(D100+D99)/2*COS(2*PI()*'Time-domain'!$E$2*($B100+$B99)/2)*($B100-$B99)</f>
        <v>0.27430121270755464</v>
      </c>
      <c r="H100">
        <f>H99+(E100+E99)/2*COS(2*PI()*'Time-domain'!$E$2*($B100+$B99)/2)*($B100-$B99)</f>
        <v>0.26454072103307957</v>
      </c>
      <c r="I100">
        <f>I99+(C100+C99)/2*SIN(2*PI()*'Time-domain'!$E$2*($B100+$B99)/2)*($B100-$B99)</f>
        <v>0.27016653126177431</v>
      </c>
      <c r="J100">
        <f>J99+(D100+D99)/2*SIN(2*PI()*'Time-domain'!$E$2*($B100+$B99)/2)*($B100-$B99)</f>
        <v>0.26810028039407807</v>
      </c>
      <c r="K100">
        <f>K99+(E100+E99)/2*SIN(2*PI()*'Time-domain'!$E$2*($B100+$B99)/2)*($B100-$B99)</f>
        <v>0.26669192474477904</v>
      </c>
      <c r="L100">
        <f>$I$2*COS(2*PI()*'Time-domain'!$E$2*$B100)+$I$3*SIN(2*PI()*'Time-domain'!$E$2*$B100)</f>
        <v>-243.58392093574761</v>
      </c>
      <c r="M100">
        <f>$J$2*COS(2*PI()*'Time-domain'!$E$2*$B100)+$J$3*SIN(2*PI()*'Time-domain'!$E$2*$B100)</f>
        <v>-246.2837565766423</v>
      </c>
      <c r="N100">
        <f>$K$2*COS(2*PI()*'Time-domain'!$E$2*$B100)+$K$3*SIN(2*PI()*'Time-domain'!$E$2*$B100)</f>
        <v>-249.62139069955376</v>
      </c>
      <c r="O100">
        <f t="shared" si="5"/>
        <v>72.49530400029272</v>
      </c>
      <c r="P100">
        <f t="shared" si="6"/>
        <v>71.444813574027535</v>
      </c>
      <c r="Q100">
        <f t="shared" si="6"/>
        <v>71.150196852156796</v>
      </c>
      <c r="R100">
        <f t="shared" si="7"/>
        <v>72.60506206605416</v>
      </c>
      <c r="S100">
        <f t="shared" si="8"/>
        <v>74.223461724282117</v>
      </c>
      <c r="T100">
        <f t="shared" si="9"/>
        <v>76.24884402294056</v>
      </c>
    </row>
    <row r="101" spans="1:20">
      <c r="A101">
        <v>-162</v>
      </c>
      <c r="B101">
        <f>A101/256/(2*'Time-domain'!$E$2)</f>
        <v>-5.2734375000000003E-3</v>
      </c>
      <c r="C101">
        <f>-1*'Time-domain'!Q105</f>
        <v>-245.61793540191712</v>
      </c>
      <c r="D101">
        <f>-1*'Time-domain'!R105</f>
        <v>-251.41087349826412</v>
      </c>
      <c r="E101">
        <f>-1*'Time-domain'!S105</f>
        <v>-257.93130333326644</v>
      </c>
      <c r="F101">
        <f>F100+(C101+C100)/2*COS(2*PI()*'Time-domain'!$E$2*($B101+$B100)/2)*($B101-$B100)</f>
        <v>0.28615536340716663</v>
      </c>
      <c r="G101">
        <f>G100+(D101+D100)/2*COS(2*PI()*'Time-domain'!$E$2*($B101+$B100)/2)*($B101-$B100)</f>
        <v>0.27765344103420714</v>
      </c>
      <c r="H101">
        <f>H100+(E101+E100)/2*COS(2*PI()*'Time-domain'!$E$2*($B101+$B100)/2)*($B101-$B100)</f>
        <v>0.26797914322167554</v>
      </c>
      <c r="I101">
        <f>I100+(C101+C100)/2*SIN(2*PI()*'Time-domain'!$E$2*($B101+$B100)/2)*($B101-$B100)</f>
        <v>0.27743581020154445</v>
      </c>
      <c r="J101">
        <f>J100+(D101+D100)/2*SIN(2*PI()*'Time-domain'!$E$2*($B101+$B100)/2)*($B101-$B100)</f>
        <v>0.27553924251239403</v>
      </c>
      <c r="K101">
        <f>K100+(E101+E100)/2*SIN(2*PI()*'Time-domain'!$E$2*($B101+$B100)/2)*($B101-$B100)</f>
        <v>0.27432216049106684</v>
      </c>
      <c r="L101">
        <f>$I$2*COS(2*PI()*'Time-domain'!$E$2*$B101)+$I$3*SIN(2*PI()*'Time-domain'!$E$2*$B101)</f>
        <v>-244.93471062960415</v>
      </c>
      <c r="M101">
        <f>$J$2*COS(2*PI()*'Time-domain'!$E$2*$B101)+$J$3*SIN(2*PI()*'Time-domain'!$E$2*$B101)</f>
        <v>-247.64951815429484</v>
      </c>
      <c r="N101">
        <f>$K$2*COS(2*PI()*'Time-domain'!$E$2*$B101)+$K$3*SIN(2*PI()*'Time-domain'!$E$2*$B101)</f>
        <v>-251.00566105955028</v>
      </c>
      <c r="O101">
        <f t="shared" si="5"/>
        <v>74.44826793476372</v>
      </c>
      <c r="P101">
        <f t="shared" si="6"/>
        <v>73.490015764929353</v>
      </c>
      <c r="Q101">
        <f t="shared" si="6"/>
        <v>73.30192532906301</v>
      </c>
      <c r="R101">
        <f t="shared" si="7"/>
        <v>74.547204427597805</v>
      </c>
      <c r="S101">
        <f t="shared" si="8"/>
        <v>76.20889531710786</v>
      </c>
      <c r="T101">
        <f t="shared" si="9"/>
        <v>78.288455391373276</v>
      </c>
    </row>
    <row r="102" spans="1:20">
      <c r="A102">
        <v>-161</v>
      </c>
      <c r="B102">
        <f>A102/256/(2*'Time-domain'!$E$2)</f>
        <v>-5.2408854166666663E-3</v>
      </c>
      <c r="C102">
        <f>-1*'Time-domain'!Q106</f>
        <v>-246.9389714124554</v>
      </c>
      <c r="D102">
        <f>-1*'Time-domain'!R106</f>
        <v>-252.8786912877512</v>
      </c>
      <c r="E102">
        <f>-1*'Time-domain'!S106</f>
        <v>-259.54590290170211</v>
      </c>
      <c r="F102">
        <f>F101+(C102+C101)/2*COS(2*PI()*'Time-domain'!$E$2*($B102+$B101)/2)*($B102-$B101)</f>
        <v>0.28935910135905701</v>
      </c>
      <c r="G102">
        <f>G101+(D102+D101)/2*COS(2*PI()*'Time-domain'!$E$2*($B102+$B101)/2)*($B102-$B101)</f>
        <v>0.28093349171484067</v>
      </c>
      <c r="H102">
        <f>H101+(E102+E101)/2*COS(2*PI()*'Time-domain'!$E$2*($B102+$B101)/2)*($B102-$B101)</f>
        <v>0.27134497028026955</v>
      </c>
      <c r="I102">
        <f>I101+(C102+C101)/2*SIN(2*PI()*'Time-domain'!$E$2*($B102+$B101)/2)*($B102-$B101)</f>
        <v>0.28478471323370957</v>
      </c>
      <c r="J102">
        <f>J101+(D102+D101)/2*SIN(2*PI()*'Time-domain'!$E$2*($B102+$B101)/2)*($B102-$B101)</f>
        <v>0.28306319570536354</v>
      </c>
      <c r="K102">
        <f>K101+(E102+E101)/2*SIN(2*PI()*'Time-domain'!$E$2*($B102+$B101)/2)*($B102-$B101)</f>
        <v>0.28204287206238926</v>
      </c>
      <c r="L102">
        <f>$I$2*COS(2*PI()*'Time-domain'!$E$2*$B102)+$I$3*SIN(2*PI()*'Time-domain'!$E$2*$B102)</f>
        <v>-246.24861405698059</v>
      </c>
      <c r="M102">
        <f>$J$2*COS(2*PI()*'Time-domain'!$E$2*$B102)+$J$3*SIN(2*PI()*'Time-domain'!$E$2*$B102)</f>
        <v>-248.97798462543992</v>
      </c>
      <c r="N102">
        <f>$K$2*COS(2*PI()*'Time-domain'!$E$2*$B102)+$K$3*SIN(2*PI()*'Time-domain'!$E$2*$B102)</f>
        <v>-252.35213089026269</v>
      </c>
      <c r="O102">
        <f t="shared" si="5"/>
        <v>76.422651939081334</v>
      </c>
      <c r="P102">
        <f t="shared" si="6"/>
        <v>75.559579283419538</v>
      </c>
      <c r="Q102">
        <f t="shared" si="6"/>
        <v>75.481146186588674</v>
      </c>
      <c r="R102">
        <f t="shared" si="7"/>
        <v>76.510591947537364</v>
      </c>
      <c r="S102">
        <f t="shared" si="8"/>
        <v>78.2160476325151</v>
      </c>
      <c r="T102">
        <f t="shared" si="9"/>
        <v>80.350378134835168</v>
      </c>
    </row>
    <row r="103" spans="1:20">
      <c r="A103">
        <v>-160</v>
      </c>
      <c r="B103">
        <f>A103/256/(2*'Time-domain'!$E$2)</f>
        <v>-5.208333333333333E-3</v>
      </c>
      <c r="C103">
        <f>-1*'Time-domain'!Q107</f>
        <v>-248.22272197461226</v>
      </c>
      <c r="D103">
        <f>-1*'Time-domain'!R107</f>
        <v>-254.30508080125881</v>
      </c>
      <c r="E103">
        <f>-1*'Time-domain'!S107</f>
        <v>-261.11493136656043</v>
      </c>
      <c r="F103">
        <f>F102+(C103+C102)/2*COS(2*PI()*'Time-domain'!$E$2*($B103+$B102)/2)*($B103-$B102)</f>
        <v>0.29248887985745986</v>
      </c>
      <c r="G103">
        <f>G102+(D103+D102)/2*COS(2*PI()*'Time-domain'!$E$2*($B103+$B102)/2)*($B103-$B102)</f>
        <v>0.28413925840847337</v>
      </c>
      <c r="H103">
        <f>H102+(E103+E102)/2*COS(2*PI()*'Time-domain'!$E$2*($B103+$B102)/2)*($B103-$B102)</f>
        <v>0.27463592171253121</v>
      </c>
      <c r="I103">
        <f>I102+(C103+C102)/2*SIN(2*PI()*'Time-domain'!$E$2*($B103+$B102)/2)*($B103-$B102)</f>
        <v>0.29221144585416142</v>
      </c>
      <c r="J103">
        <f>J102+(D103+D102)/2*SIN(2*PI()*'Time-domain'!$E$2*($B103+$B102)/2)*($B103-$B102)</f>
        <v>0.29067024268626318</v>
      </c>
      <c r="K103">
        <f>K102+(E103+E102)/2*SIN(2*PI()*'Time-domain'!$E$2*($B103+$B102)/2)*($B103-$B102)</f>
        <v>0.28985205612023013</v>
      </c>
      <c r="L103">
        <f>$I$2*COS(2*PI()*'Time-domain'!$E$2*$B103)+$I$3*SIN(2*PI()*'Time-domain'!$E$2*$B103)</f>
        <v>-247.52543334885357</v>
      </c>
      <c r="M103">
        <f>$J$2*COS(2*PI()*'Time-domain'!$E$2*$B103)+$J$3*SIN(2*PI()*'Time-domain'!$E$2*$B103)</f>
        <v>-250.26895592791337</v>
      </c>
      <c r="N103">
        <f>$K$2*COS(2*PI()*'Time-domain'!$E$2*$B103)+$K$3*SIN(2*PI()*'Time-domain'!$E$2*$B103)</f>
        <v>-253.66059741828704</v>
      </c>
      <c r="O103">
        <f t="shared" si="5"/>
        <v>78.417973412046408</v>
      </c>
      <c r="P103">
        <f t="shared" si="6"/>
        <v>77.652966154109933</v>
      </c>
      <c r="Q103">
        <f t="shared" si="6"/>
        <v>77.68726357217561</v>
      </c>
      <c r="R103">
        <f t="shared" si="7"/>
        <v>78.494745673868238</v>
      </c>
      <c r="S103">
        <f t="shared" si="8"/>
        <v>80.244429042442533</v>
      </c>
      <c r="T103">
        <f t="shared" si="9"/>
        <v>82.434109264475964</v>
      </c>
    </row>
    <row r="104" spans="1:20">
      <c r="A104">
        <v>-159</v>
      </c>
      <c r="B104">
        <f>A104/256/(2*'Time-domain'!$E$2)</f>
        <v>-5.1757812499999998E-3</v>
      </c>
      <c r="C104">
        <f>-1*'Time-domain'!Q108</f>
        <v>-249.468993760275</v>
      </c>
      <c r="D104">
        <f>-1*'Time-domain'!R108</f>
        <v>-255.6898272297729</v>
      </c>
      <c r="E104">
        <f>-1*'Time-domain'!S108</f>
        <v>-262.63815243792601</v>
      </c>
      <c r="F104">
        <f>F103+(C104+C103)/2*COS(2*PI()*'Time-domain'!$E$2*($B104+$B103)/2)*($B104-$B103)</f>
        <v>0.29554280994918147</v>
      </c>
      <c r="G104">
        <f>G103+(D104+D103)/2*COS(2*PI()*'Time-domain'!$E$2*($B104+$B103)/2)*($B104-$B103)</f>
        <v>0.28726868320502835</v>
      </c>
      <c r="H104">
        <f>H103+(E104+E103)/2*COS(2*PI()*'Time-domain'!$E$2*($B104+$B103)/2)*($B104-$B103)</f>
        <v>0.27784976926653498</v>
      </c>
      <c r="I104">
        <f>I103+(C104+C103)/2*SIN(2*PI()*'Time-domain'!$E$2*($B104+$B103)/2)*($B104-$B103)</f>
        <v>0.2997141666311966</v>
      </c>
      <c r="J104">
        <f>J103+(D104+D103)/2*SIN(2*PI()*'Time-domain'!$E$2*($B104+$B103)/2)*($B104-$B103)</f>
        <v>0.2983584345361448</v>
      </c>
      <c r="K104">
        <f>K103+(E104+E103)/2*SIN(2*PI()*'Time-domain'!$E$2*($B104+$B103)/2)*($B104-$B103)</f>
        <v>0.29774765297197553</v>
      </c>
      <c r="L104">
        <f>$I$2*COS(2*PI()*'Time-domain'!$E$2*$B104)+$I$3*SIN(2*PI()*'Time-domain'!$E$2*$B104)</f>
        <v>-248.76497622093436</v>
      </c>
      <c r="M104">
        <f>$J$2*COS(2*PI()*'Time-domain'!$E$2*$B104)+$J$3*SIN(2*PI()*'Time-domain'!$E$2*$B104)</f>
        <v>-251.52223764618566</v>
      </c>
      <c r="N104">
        <f>$K$2*COS(2*PI()*'Time-domain'!$E$2*$B104)+$K$3*SIN(2*PI()*'Time-domain'!$E$2*$B104)</f>
        <v>-254.93086359337724</v>
      </c>
      <c r="O104">
        <f t="shared" si="5"/>
        <v>80.433737115750304</v>
      </c>
      <c r="P104">
        <f t="shared" si="6"/>
        <v>79.769623105750398</v>
      </c>
      <c r="Q104">
        <f t="shared" si="6"/>
        <v>79.919663415882553</v>
      </c>
      <c r="R104">
        <f t="shared" si="7"/>
        <v>80.49917414579977</v>
      </c>
      <c r="S104">
        <f t="shared" si="8"/>
        <v>82.293537131216283</v>
      </c>
      <c r="T104">
        <f t="shared" si="9"/>
        <v>84.539132654889201</v>
      </c>
    </row>
    <row r="105" spans="1:20">
      <c r="A105">
        <v>-158</v>
      </c>
      <c r="B105">
        <f>A105/256/(2*'Time-domain'!$E$2)</f>
        <v>-5.1432291666666666E-3</v>
      </c>
      <c r="C105">
        <f>-1*'Time-domain'!Q109</f>
        <v>-250.67759908549687</v>
      </c>
      <c r="D105">
        <f>-1*'Time-domain'!R109</f>
        <v>-257.03272203557498</v>
      </c>
      <c r="E105">
        <f>-1*'Time-domain'!S109</f>
        <v>-264.11533672430818</v>
      </c>
      <c r="F105">
        <f>F104+(C105+C104)/2*COS(2*PI()*'Time-domain'!$E$2*($B105+$B104)/2)*($B105-$B104)</f>
        <v>0.29851904847704908</v>
      </c>
      <c r="G105">
        <f>G104+(D105+D104)/2*COS(2*PI()*'Time-domain'!$E$2*($B105+$B104)/2)*($B105-$B104)</f>
        <v>0.29031975788404868</v>
      </c>
      <c r="H105">
        <f>H104+(E105+E104)/2*COS(2*PI()*'Time-domain'!$E$2*($B105+$B104)/2)*($B105-$B104)</f>
        <v>0.28098433831400776</v>
      </c>
      <c r="I105">
        <f>I104+(C105+C104)/2*SIN(2*PI()*'Time-domain'!$E$2*($B105+$B104)/2)*($B105-$B104)</f>
        <v>0.30729098831604468</v>
      </c>
      <c r="J105">
        <f>J104+(D105+D104)/2*SIN(2*PI()*'Time-domain'!$E$2*($B105+$B104)/2)*($B105-$B104)</f>
        <v>0.30612577192313006</v>
      </c>
      <c r="K105">
        <f>K104+(E105+E104)/2*SIN(2*PI()*'Time-domain'!$E$2*($B105+$B104)/2)*($B105-$B104)</f>
        <v>0.30572754789947038</v>
      </c>
      <c r="L105">
        <f>$I$2*COS(2*PI()*'Time-domain'!$E$2*$B105)+$I$3*SIN(2*PI()*'Time-domain'!$E$2*$B105)</f>
        <v>-249.96705600262575</v>
      </c>
      <c r="M105">
        <f>$J$2*COS(2*PI()*'Time-domain'!$E$2*$B105)+$J$3*SIN(2*PI()*'Time-domain'!$E$2*$B105)</f>
        <v>-252.73764104063991</v>
      </c>
      <c r="N105">
        <f>$K$2*COS(2*PI()*'Time-domain'!$E$2*$B105)+$K$3*SIN(2*PI()*'Time-domain'!$E$2*$B105)</f>
        <v>-256.16273811811965</v>
      </c>
      <c r="O105">
        <f t="shared" si="5"/>
        <v>82.469435474598228</v>
      </c>
      <c r="P105">
        <f t="shared" si="6"/>
        <v>81.908981931638706</v>
      </c>
      <c r="Q105">
        <f t="shared" si="6"/>
        <v>82.177713858139938</v>
      </c>
      <c r="R105">
        <f t="shared" si="7"/>
        <v>82.523373689792621</v>
      </c>
      <c r="S105">
        <f t="shared" si="8"/>
        <v>84.362856998186103</v>
      </c>
      <c r="T105">
        <f t="shared" si="9"/>
        <v>86.664919355006631</v>
      </c>
    </row>
    <row r="106" spans="1:20">
      <c r="A106">
        <v>-157</v>
      </c>
      <c r="B106">
        <f>A106/256/(2*'Time-domain'!$E$2)</f>
        <v>-5.1106770833333334E-3</v>
      </c>
      <c r="C106">
        <f>-1*'Time-domain'!Q110</f>
        <v>-251.84835593876142</v>
      </c>
      <c r="D106">
        <f>-1*'Time-domain'!R110</f>
        <v>-258.33356298364669</v>
      </c>
      <c r="E106">
        <f>-1*'Time-domain'!S110</f>
        <v>-265.54626176718722</v>
      </c>
      <c r="F106">
        <f>F105+(C106+C105)/2*COS(2*PI()*'Time-domain'!$E$2*($B106+$B105)/2)*($B106-$B105)</f>
        <v>0.30141579919069961</v>
      </c>
      <c r="G106">
        <f>G105+(D106+D105)/2*COS(2*PI()*'Time-domain'!$E$2*($B106+$B105)/2)*($B106-$B105)</f>
        <v>0.29329052514292347</v>
      </c>
      <c r="H106">
        <f>H105+(E106+E105)/2*COS(2*PI()*'Time-domain'!$E$2*($B106+$B105)/2)*($B106-$B105)</f>
        <v>0.28403750919619525</v>
      </c>
      <c r="I106">
        <f>I105+(C106+C105)/2*SIN(2*PI()*'Time-domain'!$E$2*($B106+$B105)/2)*($B106-$B105)</f>
        <v>0.31493997898100246</v>
      </c>
      <c r="J106">
        <f>J105+(D106+D105)/2*SIN(2*PI()*'Time-domain'!$E$2*($B106+$B105)/2)*($B106-$B105)</f>
        <v>0.31397020635230438</v>
      </c>
      <c r="K106">
        <f>K105+(E106+E105)/2*SIN(2*PI()*'Time-domain'!$E$2*($B106+$B105)/2)*($B106-$B105)</f>
        <v>0.31378957252116874</v>
      </c>
      <c r="L106">
        <f>$I$2*COS(2*PI()*'Time-domain'!$E$2*$B106)+$I$3*SIN(2*PI()*'Time-domain'!$E$2*$B106)</f>
        <v>-251.13149166513423</v>
      </c>
      <c r="M106">
        <f>$J$2*COS(2*PI()*'Time-domain'!$E$2*$B106)+$J$3*SIN(2*PI()*'Time-domain'!$E$2*$B106)</f>
        <v>-253.91498307599556</v>
      </c>
      <c r="N106">
        <f>$K$2*COS(2*PI()*'Time-domain'!$E$2*$B106)+$K$3*SIN(2*PI()*'Time-domain'!$E$2*$B106)</f>
        <v>-257.35603547674214</v>
      </c>
      <c r="O106">
        <f t="shared" si="5"/>
        <v>84.524548881768169</v>
      </c>
      <c r="P106">
        <f t="shared" si="6"/>
        <v>84.070459859165666</v>
      </c>
      <c r="Q106">
        <f t="shared" si="6"/>
        <v>84.460765688515636</v>
      </c>
      <c r="R106">
        <f t="shared" si="7"/>
        <v>84.56682872295292</v>
      </c>
      <c r="S106">
        <f t="shared" si="8"/>
        <v>86.451861567882332</v>
      </c>
      <c r="T106">
        <f t="shared" si="9"/>
        <v>88.810927906718632</v>
      </c>
    </row>
    <row r="107" spans="1:20">
      <c r="A107">
        <v>-156</v>
      </c>
      <c r="B107">
        <f>A107/256/(2*'Time-domain'!$E$2)</f>
        <v>-5.0781250000000002E-3</v>
      </c>
      <c r="C107">
        <f>-1*'Time-domain'!Q111</f>
        <v>-252.98108800839302</v>
      </c>
      <c r="D107">
        <f>-1*'Time-domain'!R111</f>
        <v>-259.5921541721263</v>
      </c>
      <c r="E107">
        <f>-1*'Time-domain'!S111</f>
        <v>-266.93071207451476</v>
      </c>
      <c r="F107">
        <f>F106+(C107+C106)/2*COS(2*PI()*'Time-domain'!$E$2*($B107+$B106)/2)*($B107-$B106)</f>
        <v>0.30423131382909718</v>
      </c>
      <c r="G107">
        <f>G106+(D107+D106)/2*COS(2*PI()*'Time-domain'!$E$2*($B107+$B106)/2)*($B107-$B106)</f>
        <v>0.29617907979388253</v>
      </c>
      <c r="H107">
        <f>H106+(E107+E106)/2*COS(2*PI()*'Time-domain'!$E$2*($B107+$B106)/2)*($B107-$B106)</f>
        <v>0.28700721853552985</v>
      </c>
      <c r="I107">
        <f>I106+(C107+C106)/2*SIN(2*PI()*'Time-domain'!$E$2*($B107+$B106)/2)*($B107-$B106)</f>
        <v>0.32265916318448745</v>
      </c>
      <c r="J107">
        <f>J106+(D107+D106)/2*SIN(2*PI()*'Time-domain'!$E$2*($B107+$B106)/2)*($B107-$B106)</f>
        <v>0.3218896414454484</v>
      </c>
      <c r="K107">
        <f>K106+(E107+E106)/2*SIN(2*PI()*'Time-domain'!$E$2*($B107+$B106)/2)*($B107-$B106)</f>
        <v>0.32193150618704386</v>
      </c>
      <c r="L107">
        <f>$I$2*COS(2*PI()*'Time-domain'!$E$2*$B107)+$I$3*SIN(2*PI()*'Time-domain'!$E$2*$B107)</f>
        <v>-252.25810784873218</v>
      </c>
      <c r="M107">
        <f>$J$2*COS(2*PI()*'Time-domain'!$E$2*$B107)+$J$3*SIN(2*PI()*'Time-domain'!$E$2*$B107)</f>
        <v>-255.05408644887268</v>
      </c>
      <c r="N107">
        <f>$K$2*COS(2*PI()*'Time-domain'!$E$2*$B107)+$K$3*SIN(2*PI()*'Time-domain'!$E$2*$B107)</f>
        <v>-258.51057596305168</v>
      </c>
      <c r="O107">
        <f t="shared" si="5"/>
        <v>86.598546012920451</v>
      </c>
      <c r="P107">
        <f t="shared" si="6"/>
        <v>86.253459928268214</v>
      </c>
      <c r="Q107">
        <f t="shared" si="6"/>
        <v>86.768152795218242</v>
      </c>
      <c r="R107">
        <f t="shared" si="7"/>
        <v>86.629012063600129</v>
      </c>
      <c r="S107">
        <f t="shared" si="8"/>
        <v>88.560011907506436</v>
      </c>
      <c r="T107">
        <f t="shared" si="9"/>
        <v>90.976604671028312</v>
      </c>
    </row>
    <row r="108" spans="1:20">
      <c r="A108">
        <v>-155</v>
      </c>
      <c r="B108">
        <f>A108/256/(2*'Time-domain'!$E$2)</f>
        <v>-5.045572916666667E-3</v>
      </c>
      <c r="C108">
        <f>-1*'Time-domain'!Q112</f>
        <v>-254.0756247091085</v>
      </c>
      <c r="D108">
        <f>-1*'Time-domain'!R112</f>
        <v>-260.80830606181013</v>
      </c>
      <c r="E108">
        <f>-1*'Time-domain'!S112</f>
        <v>-268.26847915316688</v>
      </c>
      <c r="F108">
        <f>F107+(C108+C107)/2*COS(2*PI()*'Time-domain'!$E$2*($B108+$B107)/2)*($B108-$B107)</f>
        <v>0.30696389317412709</v>
      </c>
      <c r="G108">
        <f>G107+(D108+D107)/2*COS(2*PI()*'Time-domain'!$E$2*($B108+$B107)/2)*($B108-$B107)</f>
        <v>0.29898356992903546</v>
      </c>
      <c r="H108">
        <f>H107+(E108+E107)/2*COS(2*PI()*'Time-domain'!$E$2*($B108+$B107)/2)*($B108-$B107)</f>
        <v>0.28989146051230508</v>
      </c>
      <c r="I108">
        <f>I107+(C108+C107)/2*SIN(2*PI()*'Time-domain'!$E$2*($B108+$B107)/2)*($B108-$B107)</f>
        <v>0.33044652316230877</v>
      </c>
      <c r="J108">
        <f>J107+(D108+D107)/2*SIN(2*PI()*'Time-domain'!$E$2*($B108+$B107)/2)*($B108-$B107)</f>
        <v>0.32988193424983014</v>
      </c>
      <c r="K108">
        <f>K107+(E108+E107)/2*SIN(2*PI()*'Time-domain'!$E$2*($B108+$B107)/2)*($B108-$B107)</f>
        <v>0.33015107740540339</v>
      </c>
      <c r="L108">
        <f>$I$2*COS(2*PI()*'Time-domain'!$E$2*$B108)+$I$3*SIN(2*PI()*'Time-domain'!$E$2*$B108)</f>
        <v>-253.34673488916636</v>
      </c>
      <c r="M108">
        <f>$J$2*COS(2*PI()*'Time-domain'!$E$2*$B108)+$J$3*SIN(2*PI()*'Time-domain'!$E$2*$B108)</f>
        <v>-256.15477961449329</v>
      </c>
      <c r="N108">
        <f>$K$2*COS(2*PI()*'Time-domain'!$E$2*$B108)+$K$3*SIN(2*PI()*'Time-domain'!$E$2*$B108)</f>
        <v>-259.62618570749783</v>
      </c>
      <c r="O108">
        <f t="shared" si="5"/>
        <v>88.690884146968941</v>
      </c>
      <c r="P108">
        <f t="shared" si="6"/>
        <v>88.457371378558676</v>
      </c>
      <c r="Q108">
        <f t="shared" si="6"/>
        <v>89.099192625058436</v>
      </c>
      <c r="R108">
        <f t="shared" si="7"/>
        <v>88.709385248821604</v>
      </c>
      <c r="S108">
        <f t="shared" si="8"/>
        <v>90.686757551563986</v>
      </c>
      <c r="T108">
        <f t="shared" si="9"/>
        <v>93.161384161542983</v>
      </c>
    </row>
    <row r="109" spans="1:20">
      <c r="A109">
        <v>-154</v>
      </c>
      <c r="B109">
        <f>A109/256/(2*'Time-domain'!$E$2)</f>
        <v>-5.0130208333333337E-3</v>
      </c>
      <c r="C109">
        <f>-1*'Time-domain'!Q113</f>
        <v>-255.13180120770662</v>
      </c>
      <c r="D109">
        <f>-1*'Time-domain'!R113</f>
        <v>-261.98183550469696</v>
      </c>
      <c r="E109">
        <f>-1*'Time-domain'!S113</f>
        <v>-269.55936154034242</v>
      </c>
      <c r="F109">
        <f>F108+(C109+C108)/2*COS(2*PI()*'Time-domain'!$E$2*($B109+$B108)/2)*($B109-$B108)</f>
        <v>0.30961188807463191</v>
      </c>
      <c r="G109">
        <f>G108+(D109+D108)/2*COS(2*PI()*'Time-domain'!$E$2*($B109+$B108)/2)*($B109-$B108)</f>
        <v>0.30170219805275111</v>
      </c>
      <c r="H109">
        <f>H108+(E109+E108)/2*COS(2*PI()*'Time-domain'!$E$2*($B109+$B108)/2)*($B109-$B108)</f>
        <v>0.29268828810558256</v>
      </c>
      <c r="I109">
        <f>I108+(C109+C108)/2*SIN(2*PI()*'Time-domain'!$E$2*($B109+$B108)/2)*($B109-$B108)</f>
        <v>0.33830000004443778</v>
      </c>
      <c r="J109">
        <f>J108+(D109+D108)/2*SIN(2*PI()*'Time-domain'!$E$2*($B109+$B108)/2)*($B109-$B108)</f>
        <v>0.33794489657526222</v>
      </c>
      <c r="K109">
        <f>K108+(E109+E108)/2*SIN(2*PI()*'Time-domain'!$E$2*($B109+$B108)/2)*($B109-$B108)</f>
        <v>0.33844596530073789</v>
      </c>
      <c r="L109">
        <f>$I$2*COS(2*PI()*'Time-domain'!$E$2*$B109)+$I$3*SIN(2*PI()*'Time-domain'!$E$2*$B109)</f>
        <v>-254.39720884320874</v>
      </c>
      <c r="M109">
        <f>$J$2*COS(2*PI()*'Time-domain'!$E$2*$B109)+$J$3*SIN(2*PI()*'Time-domain'!$E$2*$B109)</f>
        <v>-257.21689681251524</v>
      </c>
      <c r="N109">
        <f>$K$2*COS(2*PI()*'Time-domain'!$E$2*$B109)+$K$3*SIN(2*PI()*'Time-domain'!$E$2*$B109)</f>
        <v>-260.70269670335654</v>
      </c>
      <c r="O109">
        <f t="shared" si="5"/>
        <v>90.801009493720471</v>
      </c>
      <c r="P109">
        <f t="shared" si="6"/>
        <v>90.681570044892723</v>
      </c>
      <c r="Q109">
        <f t="shared" si="6"/>
        <v>91.453186653582534</v>
      </c>
      <c r="R109">
        <f t="shared" si="7"/>
        <v>90.807398858822452</v>
      </c>
      <c r="S109">
        <f t="shared" si="8"/>
        <v>92.831536833444488</v>
      </c>
      <c r="T109">
        <f t="shared" si="9"/>
        <v>95.364689385101968</v>
      </c>
    </row>
    <row r="110" spans="1:20">
      <c r="A110">
        <v>-153</v>
      </c>
      <c r="B110">
        <f>A110/256/(2*'Time-domain'!$E$2)</f>
        <v>-4.9804687499999997E-3</v>
      </c>
      <c r="C110">
        <f>-1*'Time-domain'!Q114</f>
        <v>-256.14945844789179</v>
      </c>
      <c r="D110">
        <f>-1*'Time-domain'!R114</f>
        <v>-263.11256577156939</v>
      </c>
      <c r="E110">
        <f>-1*'Time-domain'!S114</f>
        <v>-270.80316483390209</v>
      </c>
      <c r="F110">
        <f>F109+(C110+C109)/2*COS(2*PI()*'Time-domain'!$E$2*($B110+$B109)/2)*($B110-$B109)</f>
        <v>0.31217370044027259</v>
      </c>
      <c r="G110">
        <f>G109+(D110+D109)/2*COS(2*PI()*'Time-domain'!$E$2*($B110+$B109)/2)*($B110-$B109)</f>
        <v>0.30433322218069264</v>
      </c>
      <c r="H110">
        <f>H109+(E110+E109)/2*COS(2*PI()*'Time-domain'!$E$2*($B110+$B109)/2)*($B110-$B109)</f>
        <v>0.29539581429757883</v>
      </c>
      <c r="I110">
        <f>I109+(C110+C109)/2*SIN(2*PI()*'Time-domain'!$E$2*($B110+$B109)/2)*($B110-$B109)</f>
        <v>0.34621749509654548</v>
      </c>
      <c r="J110">
        <f>J109+(D110+D109)/2*SIN(2*PI()*'Time-domain'!$E$2*($B110+$B109)/2)*($B110-$B109)</f>
        <v>0.34607629635861192</v>
      </c>
      <c r="K110">
        <f>K109+(E110+E109)/2*SIN(2*PI()*'Time-domain'!$E$2*($B110+$B109)/2)*($B110-$B109)</f>
        <v>0.34681380110171051</v>
      </c>
      <c r="L110">
        <f>$I$2*COS(2*PI()*'Time-domain'!$E$2*$B110)+$I$3*SIN(2*PI()*'Time-domain'!$E$2*$B110)</f>
        <v>-255.40937151334586</v>
      </c>
      <c r="M110">
        <f>$J$2*COS(2*PI()*'Time-domain'!$E$2*$B110)+$J$3*SIN(2*PI()*'Time-domain'!$E$2*$B110)</f>
        <v>-258.24027809199538</v>
      </c>
      <c r="N110">
        <f>$K$2*COS(2*PI()*'Time-domain'!$E$2*$B110)+$K$3*SIN(2*PI()*'Time-domain'!$E$2*$B110)</f>
        <v>-261.73994683203171</v>
      </c>
      <c r="O110">
        <f t="shared" si="5"/>
        <v>92.92835752818516</v>
      </c>
      <c r="P110">
        <f t="shared" si="6"/>
        <v>92.92541876113367</v>
      </c>
      <c r="Q110">
        <f t="shared" si="6"/>
        <v>93.829420865086135</v>
      </c>
      <c r="R110">
        <f t="shared" si="7"/>
        <v>92.922492847875588</v>
      </c>
      <c r="S110">
        <f t="shared" si="8"/>
        <v>94.99377722374841</v>
      </c>
      <c r="T110">
        <f t="shared" si="9"/>
        <v>97.585932189335779</v>
      </c>
    </row>
    <row r="111" spans="1:20">
      <c r="A111">
        <v>-152</v>
      </c>
      <c r="B111">
        <f>A111/256/(2*'Time-domain'!$E$2)</f>
        <v>-4.9479166666666664E-3</v>
      </c>
      <c r="C111">
        <f>-1*'Time-domain'!Q115</f>
        <v>-257.12844317422679</v>
      </c>
      <c r="D111">
        <f>-1*'Time-domain'!R115</f>
        <v>-264.20032657860821</v>
      </c>
      <c r="E111">
        <f>-1*'Time-domain'!S115</f>
        <v>-271.99970172164484</v>
      </c>
      <c r="F111">
        <f>F110+(C111+C110)/2*COS(2*PI()*'Time-domain'!$E$2*($B111+$B110)/2)*($B111-$B110)</f>
        <v>0.31464778420461526</v>
      </c>
      <c r="G111">
        <f>G110+(D111+D110)/2*COS(2*PI()*'Time-domain'!$E$2*($B111+$B110)/2)*($B111-$B110)</f>
        <v>0.30687495690484334</v>
      </c>
      <c r="H111">
        <f>H110+(E111+E110)/2*COS(2*PI()*'Time-domain'!$E$2*($B111+$B110)/2)*($B111-$B110)</f>
        <v>0.29801221324080163</v>
      </c>
      <c r="I111">
        <f>I110+(C111+C110)/2*SIN(2*PI()*'Time-domain'!$E$2*($B111+$B110)/2)*($B111-$B110)</f>
        <v>0.35419687098555724</v>
      </c>
      <c r="J111">
        <f>J110+(D111+D110)/2*SIN(2*PI()*'Time-domain'!$E$2*($B111+$B110)/2)*($B111-$B110)</f>
        <v>0.35427385905493425</v>
      </c>
      <c r="K111">
        <f>K110+(E111+E110)/2*SIN(2*PI()*'Time-domain'!$E$2*($B111+$B110)/2)*($B111-$B110)</f>
        <v>0.35525216965837692</v>
      </c>
      <c r="L111">
        <f>$I$2*COS(2*PI()*'Time-domain'!$E$2*$B111)+$I$3*SIN(2*PI()*'Time-domain'!$E$2*$B111)</f>
        <v>-256.38307047160254</v>
      </c>
      <c r="M111">
        <f>$J$2*COS(2*PI()*'Time-domain'!$E$2*$B111)+$J$3*SIN(2*PI()*'Time-domain'!$E$2*$B111)</f>
        <v>-259.22476933547722</v>
      </c>
      <c r="N111">
        <f>$K$2*COS(2*PI()*'Time-domain'!$E$2*$B111)+$K$3*SIN(2*PI()*'Time-domain'!$E$2*$B111)</f>
        <v>-262.73777988746906</v>
      </c>
      <c r="O111">
        <f t="shared" si="5"/>
        <v>95.072353331355771</v>
      </c>
      <c r="P111">
        <f t="shared" si="6"/>
        <v>95.188267771865355</v>
      </c>
      <c r="Q111">
        <f t="shared" si="6"/>
        <v>96.227166242209492</v>
      </c>
      <c r="R111">
        <f t="shared" si="7"/>
        <v>95.054096881672109</v>
      </c>
      <c r="S111">
        <f t="shared" si="8"/>
        <v>97.172895675157221</v>
      </c>
      <c r="T111">
        <f t="shared" si="9"/>
        <v>99.824513616946902</v>
      </c>
    </row>
    <row r="112" spans="1:20">
      <c r="A112">
        <v>-151</v>
      </c>
      <c r="B112">
        <f>A112/256/(2*'Time-domain'!$E$2)</f>
        <v>-4.9153645833333332E-3</v>
      </c>
      <c r="C112">
        <f>-1*'Time-domain'!Q116</f>
        <v>-258.06860795521283</v>
      </c>
      <c r="D112">
        <f>-1*'Time-domain'!R116</f>
        <v>-265.24495411303718</v>
      </c>
      <c r="E112">
        <f>-1*'Time-domain'!S116</f>
        <v>-273.14879200951668</v>
      </c>
      <c r="F112">
        <f>F111+(C112+C111)/2*COS(2*PI()*'Time-domain'!$E$2*($B112+$B111)/2)*($B112-$B111)</f>
        <v>0.31703264625686511</v>
      </c>
      <c r="G112">
        <f>G111+(D112+D111)/2*COS(2*PI()*'Time-domain'!$E$2*($B112+$B111)/2)*($B112-$B111)</f>
        <v>0.30932577442388048</v>
      </c>
      <c r="H112">
        <f>H111+(E112+E111)/2*COS(2*PI()*'Time-domain'!$E$2*($B112+$B111)/2)*($B112-$B111)</f>
        <v>0.30053572138722923</v>
      </c>
      <c r="I112">
        <f>I111+(C112+C111)/2*SIN(2*PI()*'Time-domain'!$E$2*($B112+$B111)/2)*($B112-$B111)</f>
        <v>0.36223595306846573</v>
      </c>
      <c r="J112">
        <f>J111+(D112+D111)/2*SIN(2*PI()*'Time-domain'!$E$2*($B112+$B111)/2)*($B112-$B111)</f>
        <v>0.36253526905438571</v>
      </c>
      <c r="K112">
        <f>K111+(E112+E111)/2*SIN(2*PI()*'Time-domain'!$E$2*($B112+$B111)/2)*($B112-$B111)</f>
        <v>0.36375861098771145</v>
      </c>
      <c r="L112">
        <f>$I$2*COS(2*PI()*'Time-domain'!$E$2*$B112)+$I$3*SIN(2*PI()*'Time-domain'!$E$2*$B112)</f>
        <v>-257.31815908249723</v>
      </c>
      <c r="M112">
        <f>$J$2*COS(2*PI()*'Time-domain'!$E$2*$B112)+$J$3*SIN(2*PI()*'Time-domain'!$E$2*$B112)</f>
        <v>-260.17022228220077</v>
      </c>
      <c r="N112">
        <f>$K$2*COS(2*PI()*'Time-domain'!$E$2*$B112)+$K$3*SIN(2*PI()*'Time-domain'!$E$2*$B112)</f>
        <v>-263.69604559968093</v>
      </c>
      <c r="O112">
        <f t="shared" si="5"/>
        <v>97.232411937251513</v>
      </c>
      <c r="P112">
        <f t="shared" si="6"/>
        <v>97.469455151802322</v>
      </c>
      <c r="Q112">
        <f t="shared" si="6"/>
        <v>98.645679264811648</v>
      </c>
      <c r="R112">
        <f t="shared" si="7"/>
        <v>97.201630680869641</v>
      </c>
      <c r="S112">
        <f t="shared" si="8"/>
        <v>99.368298973639696</v>
      </c>
      <c r="T112">
        <f t="shared" si="9"/>
        <v>102.07982426649959</v>
      </c>
    </row>
    <row r="113" spans="1:20">
      <c r="A113">
        <v>-150</v>
      </c>
      <c r="B113">
        <f>A113/256/(2*'Time-domain'!$E$2)</f>
        <v>-4.8828125E-3</v>
      </c>
      <c r="C113">
        <f>-1*'Time-domain'!Q117</f>
        <v>-258.96981120549208</v>
      </c>
      <c r="D113">
        <f>-1*'Time-domain'!R117</f>
        <v>-266.24629105779189</v>
      </c>
      <c r="E113">
        <f>-1*'Time-domain'!S117</f>
        <v>-274.25026264874685</v>
      </c>
      <c r="F113">
        <f>F112+(C113+C112)/2*COS(2*PI()*'Time-domain'!$E$2*($B113+$B112)/2)*($B113-$B112)</f>
        <v>0.31932684734168426</v>
      </c>
      <c r="G113">
        <f>G112+(D113+D112)/2*COS(2*PI()*'Time-domain'!$E$2*($B113+$B112)/2)*($B113-$B112)</f>
        <v>0.31168410553827258</v>
      </c>
      <c r="H113">
        <f>H112+(E113+E112)/2*COS(2*PI()*'Time-domain'!$E$2*($B113+$B112)/2)*($B113-$B112)</f>
        <v>0.30296463857884637</v>
      </c>
      <c r="I113">
        <f>I112+(C113+C112)/2*SIN(2*PI()*'Time-domain'!$E$2*($B113+$B112)/2)*($B113-$B112)</f>
        <v>0.37033253070362104</v>
      </c>
      <c r="J113">
        <f>J112+(D113+D112)/2*SIN(2*PI()*'Time-domain'!$E$2*($B113+$B112)/2)*($B113-$B112)</f>
        <v>0.37085817112405461</v>
      </c>
      <c r="K113">
        <f>K112+(E113+E112)/2*SIN(2*PI()*'Time-domain'!$E$2*($B113+$B112)/2)*($B113-$B112)</f>
        <v>0.37233062184648996</v>
      </c>
      <c r="L113">
        <f>$I$2*COS(2*PI()*'Time-domain'!$E$2*$B113)+$I$3*SIN(2*PI()*'Time-domain'!$E$2*$B113)</f>
        <v>-258.21449652512467</v>
      </c>
      <c r="M113">
        <f>$J$2*COS(2*PI()*'Time-domain'!$E$2*$B113)+$J$3*SIN(2*PI()*'Time-domain'!$E$2*$B113)</f>
        <v>-261.07649455042991</v>
      </c>
      <c r="N113">
        <f>$K$2*COS(2*PI()*'Time-domain'!$E$2*$B113)+$K$3*SIN(2*PI()*'Time-domain'!$E$2*$B113)</f>
        <v>-264.61459965737572</v>
      </c>
      <c r="O113">
        <f t="shared" si="5"/>
        <v>99.407938686016166</v>
      </c>
      <c r="P113">
        <f t="shared" si="6"/>
        <v>99.768307232639216</v>
      </c>
      <c r="Q113">
        <f t="shared" si="6"/>
        <v>101.08420241781262</v>
      </c>
      <c r="R113">
        <f t="shared" si="7"/>
        <v>99.364504370630755</v>
      </c>
      <c r="S113">
        <f t="shared" si="8"/>
        <v>101.57938409578159</v>
      </c>
      <c r="T113">
        <f t="shared" si="9"/>
        <v>104.3512446595003</v>
      </c>
    </row>
    <row r="114" spans="1:20">
      <c r="A114">
        <v>-149</v>
      </c>
      <c r="B114">
        <f>A114/256/(2*'Time-domain'!$E$2)</f>
        <v>-4.8502604166666668E-3</v>
      </c>
      <c r="C114">
        <f>-1*'Time-domain'!Q118</f>
        <v>-259.83191720716997</v>
      </c>
      <c r="D114">
        <f>-1*'Time-domain'!R118</f>
        <v>-267.20418661521171</v>
      </c>
      <c r="E114">
        <f>-1*'Time-domain'!S118</f>
        <v>-275.30394776190877</v>
      </c>
      <c r="F114">
        <f>F113+(C114+C113)/2*COS(2*PI()*'Time-domain'!$E$2*($B114+$B113)/2)*($B114-$B113)</f>
        <v>0.3215290029265524</v>
      </c>
      <c r="G114">
        <f>G113+(D114+D113)/2*COS(2*PI()*'Time-domain'!$E$2*($B114+$B113)/2)*($B114-$B113)</f>
        <v>0.3139484406095</v>
      </c>
      <c r="H114">
        <f>H113+(E114+E113)/2*COS(2*PI()*'Time-domain'!$E$2*($B114+$B113)/2)*($B114-$B113)</f>
        <v>0.30529732909887686</v>
      </c>
      <c r="I114">
        <f>I113+(C114+C113)/2*SIN(2*PI()*'Time-domain'!$E$2*($B114+$B113)/2)*($B114-$B113)</f>
        <v>0.37848435858371116</v>
      </c>
      <c r="J114">
        <f>J113+(D114+D113)/2*SIN(2*PI()*'Time-domain'!$E$2*($B114+$B113)/2)*($B114-$B113)</f>
        <v>0.3792401718738348</v>
      </c>
      <c r="K114">
        <f>K113+(E114+E113)/2*SIN(2*PI()*'Time-domain'!$E$2*($B114+$B113)/2)*($B114-$B113)</f>
        <v>0.38096565733057214</v>
      </c>
      <c r="L114">
        <f>$I$2*COS(2*PI()*'Time-domain'!$E$2*$B114)+$I$3*SIN(2*PI()*'Time-domain'!$E$2*$B114)</f>
        <v>-259.071947814363</v>
      </c>
      <c r="M114">
        <f>$J$2*COS(2*PI()*'Time-domain'!$E$2*$B114)+$J$3*SIN(2*PI()*'Time-domain'!$E$2*$B114)</f>
        <v>-261.94344965889456</v>
      </c>
      <c r="N114">
        <f>$K$2*COS(2*PI()*'Time-domain'!$E$2*$B114)+$K$3*SIN(2*PI()*'Time-domain'!$E$2*$B114)</f>
        <v>-265.49330372969115</v>
      </c>
      <c r="O114">
        <f t="shared" si="5"/>
        <v>101.59832958285833</v>
      </c>
      <c r="P114">
        <f t="shared" si="6"/>
        <v>102.08413903707896</v>
      </c>
      <c r="Q114">
        <f t="shared" si="6"/>
        <v>103.54196470768956</v>
      </c>
      <c r="R114">
        <f t="shared" si="7"/>
        <v>101.54211883594154</v>
      </c>
      <c r="S114">
        <f t="shared" si="8"/>
        <v>103.80553857202446</v>
      </c>
      <c r="T114">
        <f t="shared" si="9"/>
        <v>106.6381456135484</v>
      </c>
    </row>
    <row r="115" spans="1:20">
      <c r="A115">
        <v>-148</v>
      </c>
      <c r="B115">
        <f>A115/256/(2*'Time-domain'!$E$2)</f>
        <v>-4.8177083333333336E-3</v>
      </c>
      <c r="C115">
        <f>-1*'Time-domain'!Q119</f>
        <v>-260.65479613025366</v>
      </c>
      <c r="D115">
        <f>-1*'Time-domain'!R119</f>
        <v>-268.11849652974922</v>
      </c>
      <c r="E115">
        <f>-1*'Time-domain'!S119</f>
        <v>-276.30968866789993</v>
      </c>
      <c r="F115">
        <f>F114+(C115+C114)/2*COS(2*PI()*'Time-domain'!$E$2*($B115+$B114)/2)*($B115-$B114)</f>
        <v>0.32363778403614785</v>
      </c>
      <c r="G115">
        <f>G114+(D115+D114)/2*COS(2*PI()*'Time-domain'!$E$2*($B115+$B114)/2)*($B115-$B114)</f>
        <v>0.31611733048281787</v>
      </c>
      <c r="H115">
        <f>H114+(E115+E114)/2*COS(2*PI()*'Time-domain'!$E$2*($B115+$B114)/2)*($B115-$B114)</f>
        <v>0.30753222268307545</v>
      </c>
      <c r="I115">
        <f>I114+(C115+C114)/2*SIN(2*PI()*'Time-domain'!$E$2*($B115+$B114)/2)*($B115-$B114)</f>
        <v>0.38668915808962862</v>
      </c>
      <c r="J115">
        <f>J114+(D115+D114)/2*SIN(2*PI()*'Time-domain'!$E$2*($B115+$B114)/2)*($B115-$B114)</f>
        <v>0.38767884124545193</v>
      </c>
      <c r="K115">
        <f>K114+(E115+E114)/2*SIN(2*PI()*'Time-domain'!$E$2*($B115+$B114)/2)*($B115-$B114)</f>
        <v>0.3896611324996041</v>
      </c>
      <c r="L115">
        <f>$I$2*COS(2*PI()*'Time-domain'!$E$2*$B115)+$I$3*SIN(2*PI()*'Time-domain'!$E$2*$B115)</f>
        <v>-259.89038382120202</v>
      </c>
      <c r="M115">
        <f>$J$2*COS(2*PI()*'Time-domain'!$E$2*$B115)+$J$3*SIN(2*PI()*'Time-domain'!$E$2*$B115)</f>
        <v>-262.77095704734433</v>
      </c>
      <c r="N115">
        <f>$K$2*COS(2*PI()*'Time-domain'!$E$2*$B115)+$K$3*SIN(2*PI()*'Time-domain'!$E$2*$B115)</f>
        <v>-266.33202548702599</v>
      </c>
      <c r="O115">
        <f t="shared" si="5"/>
        <v>103.80297166261738</v>
      </c>
      <c r="P115">
        <f t="shared" si="6"/>
        <v>104.4162547197736</v>
      </c>
      <c r="Q115">
        <f t="shared" si="6"/>
        <v>106.01818218730639</v>
      </c>
      <c r="R115">
        <f t="shared" si="7"/>
        <v>103.73386608249608</v>
      </c>
      <c r="S115">
        <f t="shared" si="8"/>
        <v>106.04614085559444</v>
      </c>
      <c r="T115">
        <f t="shared" si="9"/>
        <v>108.93988862133216</v>
      </c>
    </row>
    <row r="116" spans="1:20">
      <c r="A116">
        <v>-147</v>
      </c>
      <c r="B116">
        <f>A116/256/(2*'Time-domain'!$E$2)</f>
        <v>-4.7851562500000003E-3</v>
      </c>
      <c r="C116">
        <f>-1*'Time-domain'!Q120</f>
        <v>-261.43832405220417</v>
      </c>
      <c r="D116">
        <f>-1*'Time-domain'!R120</f>
        <v>-268.98908310969421</v>
      </c>
      <c r="E116">
        <f>-1*'Time-domain'!S120</f>
        <v>-277.26733390583939</v>
      </c>
      <c r="F116">
        <f>F115+(C116+C115)/2*COS(2*PI()*'Time-domain'!$E$2*($B116+$B115)/2)*($B116-$B115)</f>
        <v>0.32565191805324578</v>
      </c>
      <c r="G116">
        <f>G115+(D116+D115)/2*COS(2*PI()*'Time-domain'!$E$2*($B116+$B115)/2)*($B116-$B115)</f>
        <v>0.31818938737300417</v>
      </c>
      <c r="H116">
        <f>H115+(E116+E115)/2*COS(2*PI()*'Time-domain'!$E$2*($B116+$B115)/2)*($B116-$B115)</f>
        <v>0.30966781549046563</v>
      </c>
      <c r="I116">
        <f>I115+(C116+C115)/2*SIN(2*PI()*'Time-domain'!$E$2*($B116+$B115)/2)*($B116-$B115)</f>
        <v>0.39494461866440739</v>
      </c>
      <c r="J116">
        <f>J115+(D116+D115)/2*SIN(2*PI()*'Time-domain'!$E$2*($B116+$B115)/2)*($B116-$B115)</f>
        <v>0.39617171402373846</v>
      </c>
      <c r="K116">
        <f>K115+(E116+E115)/2*SIN(2*PI()*'Time-domain'!$E$2*($B116+$B115)/2)*($B116-$B115)</f>
        <v>0.39841442402614985</v>
      </c>
      <c r="L116">
        <f>$I$2*COS(2*PI()*'Time-domain'!$E$2*$B116)+$I$3*SIN(2*PI()*'Time-domain'!$E$2*$B116)</f>
        <v>-260.66968129218952</v>
      </c>
      <c r="M116">
        <f>$J$2*COS(2*PI()*'Time-domain'!$E$2*$B116)+$J$3*SIN(2*PI()*'Time-domain'!$E$2*$B116)</f>
        <v>-263.55889209621034</v>
      </c>
      <c r="N116">
        <f>$K$2*COS(2*PI()*'Time-domain'!$E$2*$B116)+$K$3*SIN(2*PI()*'Time-domain'!$E$2*$B116)</f>
        <v>-267.13063862096868</v>
      </c>
      <c r="O116">
        <f t="shared" si="5"/>
        <v>106.02124335973532</v>
      </c>
      <c r="P116">
        <f t="shared" si="6"/>
        <v>106.76394801490821</v>
      </c>
      <c r="Q116">
        <f t="shared" si="6"/>
        <v>108.51205848875175</v>
      </c>
      <c r="R116">
        <f t="shared" si="7"/>
        <v>105.93912960292948</v>
      </c>
      <c r="S116">
        <f t="shared" si="8"/>
        <v>108.30056069689877</v>
      </c>
      <c r="T116">
        <f t="shared" si="9"/>
        <v>111.25582623524164</v>
      </c>
    </row>
    <row r="117" spans="1:20">
      <c r="A117">
        <v>-146</v>
      </c>
      <c r="B117">
        <f>A117/256/(2*'Time-domain'!$E$2)</f>
        <v>-4.7526041666666663E-3</v>
      </c>
      <c r="C117">
        <f>-1*'Time-domain'!Q121</f>
        <v>-262.18238297659849</v>
      </c>
      <c r="D117">
        <f>-1*'Time-domain'!R121</f>
        <v>-269.81581524791017</v>
      </c>
      <c r="E117">
        <f>-1*'Time-domain'!S121</f>
        <v>-278.17673925787693</v>
      </c>
      <c r="F117">
        <f>F116+(C117+C116)/2*COS(2*PI()*'Time-domain'!$E$2*($B117+$B116)/2)*($B117-$B116)</f>
        <v>0.32757018948565181</v>
      </c>
      <c r="G117">
        <f>G116+(D117+D116)/2*COS(2*PI()*'Time-domain'!$E$2*($B117+$B116)/2)*($B117-$B116)</f>
        <v>0.32016328571255737</v>
      </c>
      <c r="H117">
        <f>H116+(E117+E116)/2*COS(2*PI()*'Time-domain'!$E$2*($B117+$B116)/2)*($B117-$B116)</f>
        <v>0.31170267103293481</v>
      </c>
      <c r="I117">
        <f>I116+(C117+C116)/2*SIN(2*PI()*'Time-domain'!$E$2*($B117+$B116)/2)*($B117-$B116)</f>
        <v>0.40324839920640287</v>
      </c>
      <c r="J117">
        <f>J116+(D117+D116)/2*SIN(2*PI()*'Time-domain'!$E$2*($B117+$B116)/2)*($B117-$B116)</f>
        <v>0.40471629136923987</v>
      </c>
      <c r="K117">
        <f>K116+(E117+E116)/2*SIN(2*PI()*'Time-domain'!$E$2*($B117+$B116)/2)*($B117-$B116)</f>
        <v>0.40722287186824385</v>
      </c>
      <c r="L117">
        <f>$I$2*COS(2*PI()*'Time-domain'!$E$2*$B117)+$I$3*SIN(2*PI()*'Time-domain'!$E$2*$B117)</f>
        <v>-261.40972286799291</v>
      </c>
      <c r="M117">
        <f>$J$2*COS(2*PI()*'Time-domain'!$E$2*$B117)+$J$3*SIN(2*PI()*'Time-domain'!$E$2*$B117)</f>
        <v>-264.30713614537245</v>
      </c>
      <c r="N117">
        <f>$K$2*COS(2*PI()*'Time-domain'!$E$2*$B117)+$K$3*SIN(2*PI()*'Time-domain'!$E$2*$B117)</f>
        <v>-267.88902286331881</v>
      </c>
      <c r="O117">
        <f t="shared" si="5"/>
        <v>108.25251488341166</v>
      </c>
      <c r="P117">
        <f t="shared" si="6"/>
        <v>109.12650269015361</v>
      </c>
      <c r="Q117">
        <f t="shared" si="6"/>
        <v>111.02278536385516</v>
      </c>
      <c r="R117">
        <f t="shared" si="7"/>
        <v>108.15728474817898</v>
      </c>
      <c r="S117">
        <f t="shared" si="8"/>
        <v>110.56815952316464</v>
      </c>
      <c r="T117">
        <f t="shared" si="9"/>
        <v>113.58530245736704</v>
      </c>
    </row>
    <row r="118" spans="1:20">
      <c r="A118">
        <v>-145</v>
      </c>
      <c r="B118">
        <f>A118/256/(2*'Time-domain'!$E$2)</f>
        <v>-4.720052083333333E-3</v>
      </c>
      <c r="C118">
        <f>-1*'Time-domain'!Q122</f>
        <v>-262.8868608508995</v>
      </c>
      <c r="D118">
        <f>-1*'Time-domain'!R122</f>
        <v>-270.59856844157792</v>
      </c>
      <c r="E118">
        <f>-1*'Time-domain'!S122</f>
        <v>-279.0377677709115</v>
      </c>
      <c r="F118">
        <f>F117+(C118+C117)/2*COS(2*PI()*'Time-domain'!$E$2*($B118+$B117)/2)*($B118-$B117)</f>
        <v>0.32939144069870807</v>
      </c>
      <c r="G118">
        <f>G117+(D118+D117)/2*COS(2*PI()*'Time-domain'!$E$2*($B118+$B117)/2)*($B118-$B117)</f>
        <v>0.32203776296183023</v>
      </c>
      <c r="H118">
        <f>H117+(E118+E117)/2*COS(2*PI()*'Time-domain'!$E$2*($B118+$B117)/2)*($B118-$B117)</f>
        <v>0.31363542106312348</v>
      </c>
      <c r="I118">
        <f>I117+(C118+C117)/2*SIN(2*PI()*'Time-domain'!$E$2*($B118+$B117)/2)*($B118-$B117)</f>
        <v>0.41159812948087376</v>
      </c>
      <c r="J118">
        <f>J117+(D118+D117)/2*SIN(2*PI()*'Time-domain'!$E$2*($B118+$B117)/2)*($B118-$B117)</f>
        <v>0.41331004237122021</v>
      </c>
      <c r="K118">
        <f>K117+(E118+E117)/2*SIN(2*PI()*'Time-domain'!$E$2*($B118+$B117)/2)*($B118-$B117)</f>
        <v>0.41608378096434234</v>
      </c>
      <c r="L118">
        <f>$I$2*COS(2*PI()*'Time-domain'!$E$2*$B118)+$I$3*SIN(2*PI()*'Time-domain'!$E$2*$B118)</f>
        <v>-262.11039710107281</v>
      </c>
      <c r="M118">
        <f>$J$2*COS(2*PI()*'Time-domain'!$E$2*$B118)+$J$3*SIN(2*PI()*'Time-domain'!$E$2*$B118)</f>
        <v>-265.0155765120291</v>
      </c>
      <c r="N118">
        <f>$K$2*COS(2*PI()*'Time-domain'!$E$2*$B118)+$K$3*SIN(2*PI()*'Time-domain'!$E$2*$B118)</f>
        <v>-268.60706400419889</v>
      </c>
      <c r="O118">
        <f t="shared" si="5"/>
        <v>110.49614859771488</v>
      </c>
      <c r="P118">
        <f t="shared" si="6"/>
        <v>111.50319300671032</v>
      </c>
      <c r="Q118">
        <f t="shared" si="6"/>
        <v>113.54954323204636</v>
      </c>
      <c r="R118">
        <f t="shared" si="7"/>
        <v>110.38769910374884</v>
      </c>
      <c r="S118">
        <f t="shared" si="8"/>
        <v>112.8482908230913</v>
      </c>
      <c r="T118">
        <f t="shared" si="9"/>
        <v>115.92765313464697</v>
      </c>
    </row>
    <row r="119" spans="1:20">
      <c r="A119">
        <v>-144</v>
      </c>
      <c r="B119">
        <f>A119/256/(2*'Time-domain'!$E$2)</f>
        <v>-4.6874999999999998E-3</v>
      </c>
      <c r="C119">
        <f>-1*'Time-domain'!Q123</f>
        <v>-263.55165158333057</v>
      </c>
      <c r="D119">
        <f>-1*'Time-domain'!R123</f>
        <v>-271.33722481094577</v>
      </c>
      <c r="E119">
        <f>-1*'Time-domain'!S123</f>
        <v>-279.85028977721618</v>
      </c>
      <c r="F119">
        <f>F118+(C119+C118)/2*COS(2*PI()*'Time-domain'!$E$2*($B119+$B118)/2)*($B119-$B118)</f>
        <v>0.3311145726129317</v>
      </c>
      <c r="G119">
        <f>G118+(D119+D118)/2*COS(2*PI()*'Time-domain'!$E$2*($B119+$B118)/2)*($B119-$B118)</f>
        <v>0.32381162038061129</v>
      </c>
      <c r="H119">
        <f>H118+(E119+E118)/2*COS(2*PI()*'Time-domain'!$E$2*($B119+$B118)/2)*($B119-$B118)</f>
        <v>0.31546476642007043</v>
      </c>
      <c r="I119">
        <f>I118+(C119+C118)/2*SIN(2*PI()*'Time-domain'!$E$2*($B119+$B118)/2)*($B119-$B118)</f>
        <v>0.41999141154911901</v>
      </c>
      <c r="J119">
        <f>J118+(D119+D118)/2*SIN(2*PI()*'Time-domain'!$E$2*($B119+$B118)/2)*($B119-$B118)</f>
        <v>0.42195040562012853</v>
      </c>
      <c r="K119">
        <f>K118+(E119+E118)/2*SIN(2*PI()*'Time-domain'!$E$2*($B119+$B118)/2)*($B119-$B118)</f>
        <v>0.42499442294964196</v>
      </c>
      <c r="L119">
        <f>$I$2*COS(2*PI()*'Time-domain'!$E$2*$B119)+$I$3*SIN(2*PI()*'Time-domain'!$E$2*$B119)</f>
        <v>-262.77159847246713</v>
      </c>
      <c r="M119">
        <f>$J$2*COS(2*PI()*'Time-domain'!$E$2*$B119)+$J$3*SIN(2*PI()*'Time-domain'!$E$2*$B119)</f>
        <v>-265.68410650766697</v>
      </c>
      <c r="N119">
        <f>$K$2*COS(2*PI()*'Time-domain'!$E$2*$B119)+$K$3*SIN(2*PI()*'Time-domain'!$E$2*$B119)</f>
        <v>-269.28465390925442</v>
      </c>
      <c r="O119">
        <f t="shared" si="5"/>
        <v>112.75149940642227</v>
      </c>
      <c r="P119">
        <f t="shared" si="6"/>
        <v>113.8932841851628</v>
      </c>
      <c r="Q119">
        <f t="shared" si="6"/>
        <v>116.09150173521952</v>
      </c>
      <c r="R119">
        <f t="shared" si="7"/>
        <v>112.62973287065364</v>
      </c>
      <c r="S119">
        <f t="shared" si="8"/>
        <v>115.1403005362847</v>
      </c>
      <c r="T119">
        <f t="shared" si="9"/>
        <v>118.2822063589299</v>
      </c>
    </row>
    <row r="120" spans="1:20">
      <c r="A120">
        <v>-143</v>
      </c>
      <c r="B120">
        <f>A120/256/(2*'Time-domain'!$E$2)</f>
        <v>-4.6549479166666666E-3</v>
      </c>
      <c r="C120">
        <f>-1*'Time-domain'!Q124</f>
        <v>-264.1766550588527</v>
      </c>
      <c r="D120">
        <f>-1*'Time-domain'!R124</f>
        <v>-272.03167311708143</v>
      </c>
      <c r="E120">
        <f>-1*'Time-domain'!S124</f>
        <v>-280.61418291396541</v>
      </c>
      <c r="F120">
        <f>F119+(C120+C119)/2*COS(2*PI()*'Time-domain'!$E$2*($B120+$B119)/2)*($B120-$B119)</f>
        <v>0.33273854536636394</v>
      </c>
      <c r="G120">
        <f>G119+(D120+D119)/2*COS(2*PI()*'Time-domain'!$E$2*($B120+$B119)/2)*($B120-$B119)</f>
        <v>0.32548372376068624</v>
      </c>
      <c r="H120">
        <f>H119+(E120+E119)/2*COS(2*PI()*'Time-domain'!$E$2*($B120+$B119)/2)*($B120-$B119)</f>
        <v>0.31718947783210083</v>
      </c>
      <c r="I120">
        <f>I119+(C120+C119)/2*SIN(2*PI()*'Time-domain'!$E$2*($B120+$B119)/2)*($B120-$B119)</f>
        <v>0.42842582121430439</v>
      </c>
      <c r="J120">
        <f>J119+(D120+D119)/2*SIN(2*PI()*'Time-domain'!$E$2*($B120+$B119)/2)*($B120-$B119)</f>
        <v>0.43063479079856604</v>
      </c>
      <c r="K120">
        <f>K119+(E120+E119)/2*SIN(2*PI()*'Time-domain'!$E$2*($B120+$B119)/2)*($B120-$B119)</f>
        <v>0.43395203789271286</v>
      </c>
      <c r="L120">
        <f>$I$2*COS(2*PI()*'Time-domain'!$E$2*$B120)+$I$3*SIN(2*PI()*'Time-domain'!$E$2*$B120)</f>
        <v>-263.39322740768142</v>
      </c>
      <c r="M120">
        <f>$J$2*COS(2*PI()*'Time-domain'!$E$2*$B120)+$J$3*SIN(2*PI()*'Time-domain'!$E$2*$B120)</f>
        <v>-266.31262545412767</v>
      </c>
      <c r="N120">
        <f>$K$2*COS(2*PI()*'Time-domain'!$E$2*$B120)+$K$3*SIN(2*PI()*'Time-domain'!$E$2*$B120)</f>
        <v>-269.92169053593801</v>
      </c>
      <c r="O120">
        <f t="shared" si="5"/>
        <v>115.01791514235509</v>
      </c>
      <c r="P120">
        <f t="shared" si="6"/>
        <v>116.29603287685809</v>
      </c>
      <c r="Q120">
        <f t="shared" si="6"/>
        <v>118.64782029925763</v>
      </c>
      <c r="R120">
        <f t="shared" si="7"/>
        <v>114.88273925080897</v>
      </c>
      <c r="S120">
        <f t="shared" si="8"/>
        <v>117.44352744723871</v>
      </c>
      <c r="T120">
        <f t="shared" si="9"/>
        <v>120.64828287170616</v>
      </c>
    </row>
    <row r="121" spans="1:20">
      <c r="A121">
        <v>-142</v>
      </c>
      <c r="B121">
        <f>A121/256/(2*'Time-domain'!$E$2)</f>
        <v>-4.6223958333333334E-3</v>
      </c>
      <c r="C121">
        <f>-1*'Time-domain'!Q125</f>
        <v>-264.76177715424132</v>
      </c>
      <c r="D121">
        <f>-1*'Time-domain'!R125</f>
        <v>-272.68180877862437</v>
      </c>
      <c r="E121">
        <f>-1*'Time-domain'!S125</f>
        <v>-281.32933214166263</v>
      </c>
      <c r="F121">
        <f>F120+(C121+C120)/2*COS(2*PI()*'Time-domain'!$E$2*($B121+$B120)/2)*($B121-$B120)</f>
        <v>0.33426237894123212</v>
      </c>
      <c r="G121">
        <f>G120+(D121+D120)/2*COS(2*PI()*'Time-domain'!$E$2*($B121+$B120)/2)*($B121-$B120)</f>
        <v>0.32705300411893717</v>
      </c>
      <c r="H121">
        <f>H120+(E121+E120)/2*COS(2*PI()*'Time-domain'!$E$2*($B121+$B120)/2)*($B121-$B120)</f>
        <v>0.31880839667647071</v>
      </c>
      <c r="I121">
        <f>I120+(C121+C120)/2*SIN(2*PI()*'Time-domain'!$E$2*($B121+$B120)/2)*($B121-$B120)</f>
        <v>0.43689890948311044</v>
      </c>
      <c r="J121">
        <f>J120+(D121+D120)/2*SIN(2*PI()*'Time-domain'!$E$2*($B121+$B120)/2)*($B121-$B120)</f>
        <v>0.43936058028979286</v>
      </c>
      <c r="K121">
        <f>K120+(E121+E120)/2*SIN(2*PI()*'Time-domain'!$E$2*($B121+$B120)/2)*($B121-$B120)</f>
        <v>0.44295383605139016</v>
      </c>
      <c r="L121">
        <f>$I$2*COS(2*PI()*'Time-domain'!$E$2*$B121)+$I$3*SIN(2*PI()*'Time-domain'!$E$2*$B121)</f>
        <v>-263.97519029168456</v>
      </c>
      <c r="M121">
        <f>$J$2*COS(2*PI()*'Time-domain'!$E$2*$B121)+$J$3*SIN(2*PI()*'Time-domain'!$E$2*$B121)</f>
        <v>-266.90103869876987</v>
      </c>
      <c r="N121">
        <f>$K$2*COS(2*PI()*'Time-domain'!$E$2*$B121)+$K$3*SIN(2*PI()*'Time-domain'!$E$2*$B121)</f>
        <v>-270.51807794887691</v>
      </c>
      <c r="O121">
        <f t="shared" si="5"/>
        <v>117.29473696097526</v>
      </c>
      <c r="P121">
        <f t="shared" si="6"/>
        <v>118.71068764052136</v>
      </c>
      <c r="Q121">
        <f t="shared" si="6"/>
        <v>121.21764870187053</v>
      </c>
      <c r="R121">
        <f t="shared" si="7"/>
        <v>117.14606483663849</v>
      </c>
      <c r="S121">
        <f t="shared" si="8"/>
        <v>119.75730358362671</v>
      </c>
      <c r="T121">
        <f t="shared" si="9"/>
        <v>123.025196473268</v>
      </c>
    </row>
    <row r="122" spans="1:20">
      <c r="A122">
        <v>-141</v>
      </c>
      <c r="B122">
        <f>A122/256/(2*'Time-domain'!$E$2)</f>
        <v>-4.5898437500000002E-3</v>
      </c>
      <c r="C122">
        <f>-1*'Time-domain'!Q126</f>
        <v>-265.30692975226128</v>
      </c>
      <c r="D122">
        <f>-1*'Time-domain'!R126</f>
        <v>-273.2875338875354</v>
      </c>
      <c r="E122">
        <f>-1*'Time-domain'!S126</f>
        <v>-281.99562976146473</v>
      </c>
      <c r="F122">
        <f>F121+(C122+C121)/2*COS(2*PI()*'Time-domain'!$E$2*($B122+$B121)/2)*($B122-$B121)</f>
        <v>0.33568515375454649</v>
      </c>
      <c r="G122">
        <f>G121+(D122+D121)/2*COS(2*PI()*'Time-domain'!$E$2*($B122+$B121)/2)*($B122-$B121)</f>
        <v>0.32851845835056043</v>
      </c>
      <c r="H122">
        <f>H121+(E122+E121)/2*COS(2*PI()*'Time-domain'!$E$2*($B122+$B121)/2)*($B122-$B121)</f>
        <v>0.3203204356953076</v>
      </c>
      <c r="I122">
        <f>I121+(C122+C121)/2*SIN(2*PI()*'Time-domain'!$E$2*($B122+$B121)/2)*($B122-$B121)</f>
        <v>0.44540820404232034</v>
      </c>
      <c r="J122">
        <f>J121+(D122+D121)/2*SIN(2*PI()*'Time-domain'!$E$2*($B122+$B121)/2)*($B122-$B121)</f>
        <v>0.44812513080279648</v>
      </c>
      <c r="K122">
        <f>K121+(E122+E121)/2*SIN(2*PI()*'Time-domain'!$E$2*($B122+$B121)/2)*($B122-$B121)</f>
        <v>0.45199699964685008</v>
      </c>
      <c r="L122">
        <f>$I$2*COS(2*PI()*'Time-domain'!$E$2*$B122)+$I$3*SIN(2*PI()*'Time-domain'!$E$2*$B122)</f>
        <v>-264.51739948300678</v>
      </c>
      <c r="M122">
        <f>$J$2*COS(2*PI()*'Time-domain'!$E$2*$B122)+$J$3*SIN(2*PI()*'Time-domain'!$E$2*$B122)</f>
        <v>-267.44925762872316</v>
      </c>
      <c r="N122">
        <f>$K$2*COS(2*PI()*'Time-domain'!$E$2*$B122)+$K$3*SIN(2*PI()*'Time-domain'!$E$2*$B122)</f>
        <v>-271.07372633432038</v>
      </c>
      <c r="O122">
        <f t="shared" si="5"/>
        <v>119.58129973800594</v>
      </c>
      <c r="P122">
        <f t="shared" si="6"/>
        <v>121.13648942381658</v>
      </c>
      <c r="Q122">
        <f t="shared" si="6"/>
        <v>123.80012764639494</v>
      </c>
      <c r="R122">
        <f t="shared" si="7"/>
        <v>119.41905000466224</v>
      </c>
      <c r="S122">
        <f t="shared" si="8"/>
        <v>122.08095461866316</v>
      </c>
      <c r="T122">
        <f t="shared" si="9"/>
        <v>125.41225443605062</v>
      </c>
    </row>
    <row r="123" spans="1:20">
      <c r="A123">
        <v>-140</v>
      </c>
      <c r="B123">
        <f>A123/256/(2*'Time-domain'!$E$2)</f>
        <v>-4.557291666666667E-3</v>
      </c>
      <c r="C123">
        <f>-1*'Time-domain'!Q127</f>
        <v>-265.81203075493642</v>
      </c>
      <c r="D123">
        <f>-1*'Time-domain'!R127</f>
        <v>-273.84875722384118</v>
      </c>
      <c r="E123">
        <f>-1*'Time-domain'!S127</f>
        <v>-282.61297543140108</v>
      </c>
      <c r="F123">
        <f>F122+(C123+C122)/2*COS(2*PI()*'Time-domain'!$E$2*($B123+$B122)/2)*($B123-$B122)</f>
        <v>0.3370060112122758</v>
      </c>
      <c r="G123">
        <f>G122+(D123+D122)/2*COS(2*PI()*'Time-domain'!$E$2*($B123+$B122)/2)*($B123-$B122)</f>
        <v>0.32987914984200839</v>
      </c>
      <c r="H123">
        <f>H122+(E123+E122)/2*COS(2*PI()*'Time-domain'!$E$2*($B123+$B122)/2)*($B123-$B122)</f>
        <v>0.32172457966741314</v>
      </c>
      <c r="I123">
        <f>I122+(C123+C122)/2*SIN(2*PI()*'Time-domain'!$E$2*($B123+$B122)/2)*($B123-$B122)</f>
        <v>0.45395121074945782</v>
      </c>
      <c r="J123">
        <f>J122+(D123+D122)/2*SIN(2*PI()*'Time-domain'!$E$2*($B123+$B122)/2)*($B123-$B122)</f>
        <v>0.45692577501293563</v>
      </c>
      <c r="K123">
        <f>K122+(E123+E122)/2*SIN(2*PI()*'Time-domain'!$E$2*($B123+$B122)/2)*($B123-$B122)</f>
        <v>0.46107868465478874</v>
      </c>
      <c r="L123">
        <f>$I$2*COS(2*PI()*'Time-domain'!$E$2*$B123)+$I$3*SIN(2*PI()*'Time-domain'!$E$2*$B123)</f>
        <v>-265.01977332693838</v>
      </c>
      <c r="M123">
        <f>$J$2*COS(2*PI()*'Time-domain'!$E$2*$B123)+$J$3*SIN(2*PI()*'Time-domain'!$E$2*$B123)</f>
        <v>-267.95719968423327</v>
      </c>
      <c r="N123">
        <f>$K$2*COS(2*PI()*'Time-domain'!$E$2*$B123)+$K$3*SIN(2*PI()*'Time-domain'!$E$2*$B123)</f>
        <v>-271.58855201366543</v>
      </c>
      <c r="O123">
        <f t="shared" si="5"/>
        <v>121.87693247083671</v>
      </c>
      <c r="P123">
        <f t="shared" si="6"/>
        <v>123.57267204955805</v>
      </c>
      <c r="Q123">
        <f t="shared" si="6"/>
        <v>126.39438934120152</v>
      </c>
      <c r="R123">
        <f t="shared" si="7"/>
        <v>121.70102931282914</v>
      </c>
      <c r="S123">
        <f t="shared" si="8"/>
        <v>124.41380027729279</v>
      </c>
      <c r="T123">
        <f t="shared" si="9"/>
        <v>127.80875792190533</v>
      </c>
    </row>
    <row r="124" spans="1:20">
      <c r="A124">
        <v>-139</v>
      </c>
      <c r="B124">
        <f>A124/256/(2*'Time-domain'!$E$2)</f>
        <v>-4.5247395833333337E-3</v>
      </c>
      <c r="C124">
        <f>-1*'Time-domain'!Q128</f>
        <v>-266.2770040959137</v>
      </c>
      <c r="D124">
        <f>-1*'Time-domain'!R128</f>
        <v>-274.36539426937151</v>
      </c>
      <c r="E124">
        <f>-1*'Time-domain'!S128</f>
        <v>-283.18127618148441</v>
      </c>
      <c r="F124">
        <f>F123+(C124+C123)/2*COS(2*PI()*'Time-domain'!$E$2*($B124+$B123)/2)*($B124-$B123)</f>
        <v>0.33822415422676855</v>
      </c>
      <c r="G124">
        <f>G123+(D124+D123)/2*COS(2*PI()*'Time-domain'!$E$2*($B124+$B123)/2)*($B124-$B123)</f>
        <v>0.33113420904328422</v>
      </c>
      <c r="H124">
        <f>H123+(E124+E123)/2*COS(2*PI()*'Time-domain'!$E$2*($B124+$B123)/2)*($B124-$B123)</f>
        <v>0.32301988603552045</v>
      </c>
      <c r="I124">
        <f>I123+(C124+C123)/2*SIN(2*PI()*'Time-domain'!$E$2*($B124+$B123)/2)*($B124-$B123)</f>
        <v>0.46252541513657736</v>
      </c>
      <c r="J124">
        <f>J123+(D124+D123)/2*SIN(2*PI()*'Time-domain'!$E$2*($B124+$B123)/2)*($B124-$B123)</f>
        <v>0.46575982321716469</v>
      </c>
      <c r="K124">
        <f>K123+(E124+E123)/2*SIN(2*PI()*'Time-domain'!$E$2*($B124+$B123)/2)*($B124-$B123)</f>
        <v>0.47019602261261012</v>
      </c>
      <c r="L124">
        <f>$I$2*COS(2*PI()*'Time-domain'!$E$2*$B124)+$I$3*SIN(2*PI()*'Time-domain'!$E$2*$B124)</f>
        <v>-265.48223616782622</v>
      </c>
      <c r="M124">
        <f>$J$2*COS(2*PI()*'Time-domain'!$E$2*$B124)+$J$3*SIN(2*PI()*'Time-domain'!$E$2*$B124)</f>
        <v>-268.42478837109496</v>
      </c>
      <c r="N124">
        <f>$K$2*COS(2*PI()*'Time-domain'!$E$2*$B124)+$K$3*SIN(2*PI()*'Time-domain'!$E$2*$B124)</f>
        <v>-272.06247745605845</v>
      </c>
      <c r="O124">
        <f t="shared" si="5"/>
        <v>124.18095868347105</v>
      </c>
      <c r="P124">
        <f t="shared" si="6"/>
        <v>126.01846270627536</v>
      </c>
      <c r="Q124">
        <f t="shared" si="6"/>
        <v>128.99955808435081</v>
      </c>
      <c r="R124">
        <f t="shared" si="7"/>
        <v>123.99133190135439</v>
      </c>
      <c r="S124">
        <f t="shared" si="8"/>
        <v>126.75515474596293</v>
      </c>
      <c r="T124">
        <f t="shared" si="9"/>
        <v>130.21400240305351</v>
      </c>
    </row>
    <row r="125" spans="1:20">
      <c r="A125">
        <v>-138</v>
      </c>
      <c r="B125">
        <f>A125/256/(2*'Time-domain'!$E$2)</f>
        <v>-4.4921874999999997E-3</v>
      </c>
      <c r="C125">
        <f>-1*'Time-domain'!Q129</f>
        <v>-266.70177975191825</v>
      </c>
      <c r="D125">
        <f>-1*'Time-domain'!R129</f>
        <v>-274.83736722048769</v>
      </c>
      <c r="E125">
        <f>-1*'Time-domain'!S129</f>
        <v>-283.70044642771228</v>
      </c>
      <c r="F125">
        <f>F124+(C125+C124)/2*COS(2*PI()*'Time-domain'!$E$2*($B125+$B124)/2)*($B125-$B124)</f>
        <v>0.33933884769710743</v>
      </c>
      <c r="G125">
        <f>G124+(D125+D124)/2*COS(2*PI()*'Time-domain'!$E$2*($B125+$B124)/2)*($B125-$B124)</f>
        <v>0.33228283399924424</v>
      </c>
      <c r="H125">
        <f>H124+(E125+E124)/2*COS(2*PI()*'Time-domain'!$E$2*($B125+$B124)/2)*($B125-$B124)</f>
        <v>0.32420548548862616</v>
      </c>
      <c r="I125">
        <f>I124+(C125+C124)/2*SIN(2*PI()*'Time-domain'!$E$2*($B125+$B124)/2)*($B125-$B124)</f>
        <v>0.47112828392630068</v>
      </c>
      <c r="J125">
        <f>J124+(D125+D124)/2*SIN(2*PI()*'Time-domain'!$E$2*($B125+$B124)/2)*($B125-$B124)</f>
        <v>0.47462456500283379</v>
      </c>
      <c r="K125">
        <f>K124+(E125+E124)/2*SIN(2*PI()*'Time-domain'!$E$2*($B125+$B124)/2)*($B125-$B124)</f>
        <v>0.47934612244152114</v>
      </c>
      <c r="L125">
        <f>$I$2*COS(2*PI()*'Time-domain'!$E$2*$B125)+$I$3*SIN(2*PI()*'Time-domain'!$E$2*$B125)</f>
        <v>-265.90471836046765</v>
      </c>
      <c r="M125">
        <f>$J$2*COS(2*PI()*'Time-domain'!$E$2*$B125)+$J$3*SIN(2*PI()*'Time-domain'!$E$2*$B125)</f>
        <v>-268.85195327217195</v>
      </c>
      <c r="N125">
        <f>$K$2*COS(2*PI()*'Time-domain'!$E$2*$B125)+$K$3*SIN(2*PI()*'Time-domain'!$E$2*$B125)</f>
        <v>-272.495431290071</v>
      </c>
      <c r="O125">
        <f t="shared" si="5"/>
        <v>126.49269683477249</v>
      </c>
      <c r="P125">
        <f t="shared" si="6"/>
        <v>128.47308244283212</v>
      </c>
      <c r="Q125">
        <f t="shared" si="6"/>
        <v>131.61475085313643</v>
      </c>
      <c r="R125">
        <f t="shared" si="7"/>
        <v>126.28928189682038</v>
      </c>
      <c r="S125">
        <f t="shared" si="8"/>
        <v>129.10432708573191</v>
      </c>
      <c r="T125">
        <f t="shared" si="9"/>
        <v>132.62727808646795</v>
      </c>
    </row>
    <row r="126" spans="1:20">
      <c r="A126">
        <v>-137</v>
      </c>
      <c r="B126">
        <f>A126/256/(2*'Time-domain'!$E$2)</f>
        <v>-4.4596354166666664E-3</v>
      </c>
      <c r="C126">
        <f>-1*'Time-domain'!Q130</f>
        <v>-267.08629375329883</v>
      </c>
      <c r="D126">
        <f>-1*'Time-domain'!R130</f>
        <v>-275.26460499979936</v>
      </c>
      <c r="E126">
        <f>-1*'Time-domain'!S130</f>
        <v>-284.17040798495515</v>
      </c>
      <c r="F126">
        <f>F125+(C126+C125)/2*COS(2*PI()*'Time-domain'!$E$2*($B126+$B125)/2)*($B126-$B125)</f>
        <v>0.34034941895210791</v>
      </c>
      <c r="G126">
        <f>G125+(D126+D125)/2*COS(2*PI()*'Time-domain'!$E$2*($B126+$B125)/2)*($B126-$B125)</f>
        <v>0.33332429083958609</v>
      </c>
      <c r="H126">
        <f>H125+(E126+E125)/2*COS(2*PI()*'Time-domain'!$E$2*($B126+$B125)/2)*($B126-$B125)</f>
        <v>0.32528058249904374</v>
      </c>
      <c r="I126">
        <f>I125+(C126+C125)/2*SIN(2*PI()*'Time-domain'!$E$2*($B126+$B125)/2)*($B126-$B125)</f>
        <v>0.47975726655918483</v>
      </c>
      <c r="J126">
        <f>J125+(D126+D125)/2*SIN(2*PI()*'Time-domain'!$E$2*($B126+$B125)/2)*($B126-$B125)</f>
        <v>0.48351727092905145</v>
      </c>
      <c r="K126">
        <f>K125+(E126+E125)/2*SIN(2*PI()*'Time-domain'!$E$2*($B126+$B125)/2)*($B126-$B125)</f>
        <v>0.48852607228242007</v>
      </c>
      <c r="L126">
        <f>$I$2*COS(2*PI()*'Time-domain'!$E$2*$B126)+$I$3*SIN(2*PI()*'Time-domain'!$E$2*$B126)</f>
        <v>-266.28715628059837</v>
      </c>
      <c r="M126">
        <f>$J$2*COS(2*PI()*'Time-domain'!$E$2*$B126)+$J$3*SIN(2*PI()*'Time-domain'!$E$2*$B126)</f>
        <v>-269.23863005800138</v>
      </c>
      <c r="N126">
        <f>$K$2*COS(2*PI()*'Time-domain'!$E$2*$B126)+$K$3*SIN(2*PI()*'Time-domain'!$E$2*$B126)</f>
        <v>-272.88734831444827</v>
      </c>
      <c r="O126">
        <f t="shared" si="5"/>
        <v>128.81146072976281</v>
      </c>
      <c r="P126">
        <f t="shared" si="6"/>
        <v>130.93574666679572</v>
      </c>
      <c r="Q126">
        <f t="shared" si="6"/>
        <v>134.23907789815084</v>
      </c>
      <c r="R126">
        <f t="shared" si="7"/>
        <v>128.59419881929736</v>
      </c>
      <c r="S126">
        <f t="shared" si="8"/>
        <v>131.46062164846469</v>
      </c>
      <c r="T126">
        <f t="shared" si="9"/>
        <v>135.04787034142524</v>
      </c>
    </row>
    <row r="127" spans="1:20">
      <c r="A127">
        <v>-136</v>
      </c>
      <c r="B127">
        <f>A127/256/(2*'Time-domain'!$E$2)</f>
        <v>-4.4270833333333332E-3</v>
      </c>
      <c r="C127">
        <f>-1*'Time-domain'!Q131</f>
        <v>-267.43048819366101</v>
      </c>
      <c r="D127">
        <f>-1*'Time-domain'!R131</f>
        <v>-275.64704326686854</v>
      </c>
      <c r="E127">
        <f>-1*'Time-domain'!S131</f>
        <v>-284.59109007873116</v>
      </c>
      <c r="F127">
        <f>F126+(C127+C126)/2*COS(2*PI()*'Time-domain'!$E$2*($B127+$B126)/2)*($B127-$B126)</f>
        <v>0.34125525815569435</v>
      </c>
      <c r="G127">
        <f>G126+(D127+D126)/2*COS(2*PI()*'Time-domain'!$E$2*($B127+$B126)/2)*($B127-$B126)</f>
        <v>0.33425791422722723</v>
      </c>
      <c r="H127">
        <f>H126+(E127+E126)/2*COS(2*PI()*'Time-domain'!$E$2*($B127+$B126)/2)*($B127-$B126)</f>
        <v>0.32624445581385342</v>
      </c>
      <c r="I127">
        <f>I126+(C127+C126)/2*SIN(2*PI()*'Time-domain'!$E$2*($B127+$B126)/2)*($B127-$B126)</f>
        <v>0.4884097967315047</v>
      </c>
      <c r="J127">
        <f>J126+(D127+D126)/2*SIN(2*PI()*'Time-domain'!$E$2*($B127+$B126)/2)*($B127-$B126)</f>
        <v>0.49243519421959242</v>
      </c>
      <c r="K127">
        <f>K126+(E127+E126)/2*SIN(2*PI()*'Time-domain'!$E$2*($B127+$B126)/2)*($B127-$B126)</f>
        <v>0.49773294134446239</v>
      </c>
      <c r="L127">
        <f>$I$2*COS(2*PI()*'Time-domain'!$E$2*$B127)+$I$3*SIN(2*PI()*'Time-domain'!$E$2*$B127)</f>
        <v>-266.62949233447443</v>
      </c>
      <c r="M127">
        <f>$J$2*COS(2*PI()*'Time-domain'!$E$2*$B127)+$J$3*SIN(2*PI()*'Time-domain'!$E$2*$B127)</f>
        <v>-269.58476049648152</v>
      </c>
      <c r="N127">
        <f>$K$2*COS(2*PI()*'Time-domain'!$E$2*$B127)+$K$3*SIN(2*PI()*'Time-domain'!$E$2*$B127)</f>
        <v>-273.23816950792792</v>
      </c>
      <c r="O127">
        <f t="shared" si="5"/>
        <v>131.13655993372549</v>
      </c>
      <c r="P127">
        <f t="shared" si="6"/>
        <v>133.4056656462545</v>
      </c>
      <c r="Q127">
        <f t="shared" si="6"/>
        <v>136.87164334150734</v>
      </c>
      <c r="R127">
        <f t="shared" si="7"/>
        <v>130.90539799223941</v>
      </c>
      <c r="S127">
        <f t="shared" si="8"/>
        <v>133.82333849586564</v>
      </c>
      <c r="T127">
        <f t="shared" si="9"/>
        <v>137.47506012997306</v>
      </c>
    </row>
    <row r="128" spans="1:20">
      <c r="A128">
        <v>-135</v>
      </c>
      <c r="B128">
        <f>A128/256/(2*'Time-domain'!$E$2)</f>
        <v>-4.39453125E-3</v>
      </c>
      <c r="C128">
        <f>-1*'Time-domain'!Q132</f>
        <v>-267.73431123858825</v>
      </c>
      <c r="D128">
        <f>-1*'Time-domain'!R132</f>
        <v>-275.98462442789872</v>
      </c>
      <c r="E128">
        <f>-1*'Time-domain'!S132</f>
        <v>-284.9624293558644</v>
      </c>
      <c r="F128">
        <f>F127+(C128+C127)/2*COS(2*PI()*'Time-domain'!$E$2*($B128+$B127)/2)*($B128-$B127)</f>
        <v>0.34205581867440882</v>
      </c>
      <c r="G128">
        <f>G127+(D128+D127)/2*COS(2*PI()*'Time-domain'!$E$2*($B128+$B127)/2)*($B128-$B127)</f>
        <v>0.3350831077648021</v>
      </c>
      <c r="H128">
        <f>H127+(E128+E127)/2*COS(2*PI()*'Time-domain'!$E$2*($B128+$B127)/2)*($B128-$B127)</f>
        <v>0.32709645890045014</v>
      </c>
      <c r="I128">
        <f>I127+(C128+C127)/2*SIN(2*PI()*'Time-domain'!$E$2*($B128+$B127)/2)*($B128-$B127)</f>
        <v>0.49708329394251954</v>
      </c>
      <c r="J128">
        <f>J127+(D128+D127)/2*SIN(2*PI()*'Time-domain'!$E$2*($B128+$B127)/2)*($B128-$B127)</f>
        <v>0.50137557246631925</v>
      </c>
      <c r="K128">
        <f>K127+(E128+E127)/2*SIN(2*PI()*'Time-domain'!$E$2*($B128+$B127)/2)*($B128-$B127)</f>
        <v>0.5069637817651711</v>
      </c>
      <c r="L128">
        <f>$I$2*COS(2*PI()*'Time-domain'!$E$2*$B128)+$I$3*SIN(2*PI()*'Time-domain'!$E$2*$B128)</f>
        <v>-266.93167496754523</v>
      </c>
      <c r="M128">
        <f>$J$2*COS(2*PI()*'Time-domain'!$E$2*$B128)+$J$3*SIN(2*PI()*'Time-domain'!$E$2*$B128)</f>
        <v>-269.89029246164159</v>
      </c>
      <c r="N128">
        <f>$K$2*COS(2*PI()*'Time-domain'!$E$2*$B128)+$K$3*SIN(2*PI()*'Time-domain'!$E$2*$B128)</f>
        <v>-273.54784203812864</v>
      </c>
      <c r="O128">
        <f t="shared" si="5"/>
        <v>133.4673001888635</v>
      </c>
      <c r="P128">
        <f t="shared" si="6"/>
        <v>135.88204501477426</v>
      </c>
      <c r="Q128">
        <f t="shared" si="6"/>
        <v>139.51154577884728</v>
      </c>
      <c r="R128">
        <f t="shared" si="7"/>
        <v>133.2221909549078</v>
      </c>
      <c r="S128">
        <f t="shared" si="8"/>
        <v>136.19177382109487</v>
      </c>
      <c r="T128">
        <f t="shared" si="9"/>
        <v>139.90812444005152</v>
      </c>
    </row>
    <row r="129" spans="1:20">
      <c r="A129">
        <v>-134</v>
      </c>
      <c r="B129">
        <f>A129/256/(2*'Time-domain'!$E$2)</f>
        <v>-4.3619791666666668E-3</v>
      </c>
      <c r="C129">
        <f>-1*'Time-domain'!Q133</f>
        <v>-267.99771713344751</v>
      </c>
      <c r="D129">
        <f>-1*'Time-domain'!R133</f>
        <v>-276.27729764440903</v>
      </c>
      <c r="E129">
        <f>-1*'Time-domain'!S133</f>
        <v>-285.2843698940257</v>
      </c>
      <c r="F129">
        <f>F128+(C129+C128)/2*COS(2*PI()*'Time-domain'!$E$2*($B129+$B128)/2)*($B129-$B128)</f>
        <v>0.34275061740683171</v>
      </c>
      <c r="G129">
        <f>G128+(D129+D128)/2*COS(2*PI()*'Time-domain'!$E$2*($B129+$B128)/2)*($B129-$B128)</f>
        <v>0.33579934435903241</v>
      </c>
      <c r="H129">
        <f>H128+(E129+E128)/2*COS(2*PI()*'Time-domain'!$E$2*($B129+$B128)/2)*($B129-$B128)</f>
        <v>0.32783602034591947</v>
      </c>
      <c r="I129">
        <f>I128+(C129+C128)/2*SIN(2*PI()*'Time-domain'!$E$2*($B129+$B128)/2)*($B129-$B128)</f>
        <v>0.50577516505029418</v>
      </c>
      <c r="J129">
        <f>J128+(D129+D128)/2*SIN(2*PI()*'Time-domain'!$E$2*($B129+$B128)/2)*($B129-$B128)</f>
        <v>0.51033562934208798</v>
      </c>
      <c r="K129">
        <f>K128+(E129+E128)/2*SIN(2*PI()*'Time-domain'!$E$2*($B129+$B128)/2)*($B129-$B128)</f>
        <v>0.51621563048096053</v>
      </c>
      <c r="L129">
        <f>$I$2*COS(2*PI()*'Time-domain'!$E$2*$B129)+$I$3*SIN(2*PI()*'Time-domain'!$E$2*$B129)</f>
        <v>-267.19365867221779</v>
      </c>
      <c r="M129">
        <f>$J$2*COS(2*PI()*'Time-domain'!$E$2*$B129)+$J$3*SIN(2*PI()*'Time-domain'!$E$2*$B129)</f>
        <v>-270.1551799414915</v>
      </c>
      <c r="N129">
        <f>$K$2*COS(2*PI()*'Time-domain'!$E$2*$B129)+$K$3*SIN(2*PI()*'Time-domain'!$E$2*$B129)</f>
        <v>-273.81631926950644</v>
      </c>
      <c r="O129">
        <f t="shared" si="5"/>
        <v>135.80298383326141</v>
      </c>
      <c r="P129">
        <f t="shared" si="6"/>
        <v>138.36408627918669</v>
      </c>
      <c r="Q129">
        <f t="shared" si="6"/>
        <v>142.15787888476152</v>
      </c>
      <c r="R129">
        <f t="shared" si="7"/>
        <v>135.54388587707405</v>
      </c>
      <c r="S129">
        <f t="shared" si="8"/>
        <v>138.56522037271532</v>
      </c>
      <c r="T129">
        <f t="shared" si="9"/>
        <v>142.34633672100864</v>
      </c>
    </row>
    <row r="130" spans="1:20">
      <c r="A130">
        <v>-133</v>
      </c>
      <c r="B130">
        <f>A130/256/(2*'Time-domain'!$E$2)</f>
        <v>-4.3294270833333336E-3</v>
      </c>
      <c r="C130">
        <f>-1*'Time-domain'!Q134</f>
        <v>-268.22066621027983</v>
      </c>
      <c r="D130">
        <f>-1*'Time-domain'!R134</f>
        <v>-276.5250188408894</v>
      </c>
      <c r="E130">
        <f>-1*'Time-domain'!S134</f>
        <v>-285.55686321015412</v>
      </c>
      <c r="F130">
        <f>F129+(C130+C129)/2*COS(2*PI()*'Time-domain'!$E$2*($B130+$B129)/2)*($B130-$B129)</f>
        <v>0.3433392350747157</v>
      </c>
      <c r="G130">
        <f>G129+(D130+D129)/2*COS(2*PI()*'Time-domain'!$E$2*($B130+$B129)/2)*($B130-$B129)</f>
        <v>0.33640616654275052</v>
      </c>
      <c r="H130">
        <f>H129+(E130+E129)/2*COS(2*PI()*'Time-domain'!$E$2*($B130+$B129)/2)*($B130-$B129)</f>
        <v>0.32846264420999988</v>
      </c>
      <c r="I130">
        <f>I129+(C130+C129)/2*SIN(2*PI()*'Time-domain'!$E$2*($B130+$B129)/2)*($B130-$B129)</f>
        <v>0.51448280583513617</v>
      </c>
      <c r="J130">
        <f>J129+(D130+D129)/2*SIN(2*PI()*'Time-domain'!$E$2*($B130+$B129)/2)*($B130-$B129)</f>
        <v>0.51931257632209649</v>
      </c>
      <c r="K130">
        <f>K129+(E130+E129)/2*SIN(2*PI()*'Time-domain'!$E$2*($B130+$B129)/2)*($B130-$B129)</f>
        <v>0.52548551110693142</v>
      </c>
      <c r="L130">
        <f>$I$2*COS(2*PI()*'Time-domain'!$E$2*$B130)+$I$3*SIN(2*PI()*'Time-domain'!$E$2*$B130)</f>
        <v>-267.41540399470983</v>
      </c>
      <c r="M130">
        <f>$J$2*COS(2*PI()*'Time-domain'!$E$2*$B130)+$J$3*SIN(2*PI()*'Time-domain'!$E$2*$B130)</f>
        <v>-270.37938304495106</v>
      </c>
      <c r="N130">
        <f>$K$2*COS(2*PI()*'Time-domain'!$E$2*$B130)+$K$3*SIN(2*PI()*'Time-domain'!$E$2*$B130)</f>
        <v>-274.04356077037789</v>
      </c>
      <c r="O130">
        <f t="shared" si="5"/>
        <v>138.14291022189877</v>
      </c>
      <c r="P130">
        <f t="shared" si="6"/>
        <v>140.85098732989886</v>
      </c>
      <c r="Q130">
        <f t="shared" si="6"/>
        <v>144.80973202125159</v>
      </c>
      <c r="R130">
        <f t="shared" si="7"/>
        <v>137.8697879757525</v>
      </c>
      <c r="S130">
        <f t="shared" si="8"/>
        <v>140.94296788071452</v>
      </c>
      <c r="T130">
        <f t="shared" si="9"/>
        <v>144.78896732124721</v>
      </c>
    </row>
    <row r="131" spans="1:20">
      <c r="A131">
        <v>-132</v>
      </c>
      <c r="B131">
        <f>A131/256/(2*'Time-domain'!$E$2)</f>
        <v>-4.2968750000000003E-3</v>
      </c>
      <c r="C131">
        <f>-1*'Time-domain'!Q135</f>
        <v>-268.40312489377436</v>
      </c>
      <c r="D131">
        <f>-1*'Time-domain'!R135</f>
        <v>-276.72775071143889</v>
      </c>
      <c r="E131">
        <f>-1*'Time-domain'!S135</f>
        <v>-285.77986826775856</v>
      </c>
      <c r="F131">
        <f>F130+(C131+C130)/2*COS(2*PI()*'Time-domain'!$E$2*($B131+$B130)/2)*($B131-$B130)</f>
        <v>0.34382131647565717</v>
      </c>
      <c r="G131">
        <f>G130+(D131+D130)/2*COS(2*PI()*'Time-domain'!$E$2*($B131+$B130)/2)*($B131-$B130)</f>
        <v>0.33690318675438108</v>
      </c>
      <c r="H131">
        <f>H130+(E131+E130)/2*COS(2*PI()*'Time-domain'!$E$2*($B131+$B130)/2)*($B131-$B130)</f>
        <v>0.32897591033141715</v>
      </c>
      <c r="I131">
        <f>I130+(C131+C130)/2*SIN(2*PI()*'Time-domain'!$E$2*($B131+$B130)/2)*($B131-$B130)</f>
        <v>0.52320360256970744</v>
      </c>
      <c r="J131">
        <f>J130+(D131+D130)/2*SIN(2*PI()*'Time-domain'!$E$2*($B131+$B130)/2)*($B131-$B130)</f>
        <v>0.52830361441263263</v>
      </c>
      <c r="K131">
        <f>K130+(E131+E130)/2*SIN(2*PI()*'Time-domain'!$E$2*($B131+$B130)/2)*($B131-$B130)</f>
        <v>0.53477043582479045</v>
      </c>
      <c r="L131">
        <f>$I$2*COS(2*PI()*'Time-domain'!$E$2*$B131)+$I$3*SIN(2*PI()*'Time-domain'!$E$2*$B131)</f>
        <v>-267.59687754099144</v>
      </c>
      <c r="M131">
        <f>$J$2*COS(2*PI()*'Time-domain'!$E$2*$B131)+$J$3*SIN(2*PI()*'Time-domain'!$E$2*$B131)</f>
        <v>-270.56286800785756</v>
      </c>
      <c r="N131">
        <f>$K$2*COS(2*PI()*'Time-domain'!$E$2*$B131)+$K$3*SIN(2*PI()*'Time-domain'!$E$2*$B131)</f>
        <v>-274.22953231900874</v>
      </c>
      <c r="O131">
        <f t="shared" si="5"/>
        <v>140.48637614946134</v>
      </c>
      <c r="P131">
        <f t="shared" si="6"/>
        <v>143.3419429534122</v>
      </c>
      <c r="Q131">
        <f t="shared" si="6"/>
        <v>147.46619084885464</v>
      </c>
      <c r="R131">
        <f t="shared" si="7"/>
        <v>140.19919993371178</v>
      </c>
      <c r="S131">
        <f t="shared" si="8"/>
        <v>143.32430348434471</v>
      </c>
      <c r="T131">
        <f t="shared" si="9"/>
        <v>147.23528392773974</v>
      </c>
    </row>
    <row r="132" spans="1:20">
      <c r="A132">
        <v>-131</v>
      </c>
      <c r="B132">
        <f>A132/256/(2*'Time-domain'!$E$2)</f>
        <v>-4.2643229166666663E-3</v>
      </c>
      <c r="C132">
        <f>-1*'Time-domain'!Q136</f>
        <v>-268.54506570632458</v>
      </c>
      <c r="D132">
        <f>-1*'Time-domain'!R136</f>
        <v>-276.88546272538355</v>
      </c>
      <c r="E132">
        <f>-1*'Time-domain'!S136</f>
        <v>-285.95335148309766</v>
      </c>
      <c r="F132">
        <f>F131+(C132+C131)/2*COS(2*PI()*'Time-domain'!$E$2*($B132+$B131)/2)*($B132-$B131)</f>
        <v>0.34419657069715359</v>
      </c>
      <c r="G132">
        <f>G131+(D132+D131)/2*COS(2*PI()*'Time-domain'!$E$2*($B132+$B131)/2)*($B132-$B131)</f>
        <v>0.33729008757471196</v>
      </c>
      <c r="H132">
        <f>H131+(E132+E131)/2*COS(2*PI()*'Time-domain'!$E$2*($B132+$B131)/2)*($B132-$B131)</f>
        <v>0.32937547458740518</v>
      </c>
      <c r="I132">
        <f>I131+(C132+C131)/2*SIN(2*PI()*'Time-domain'!$E$2*($B132+$B131)/2)*($B132-$B131)</f>
        <v>0.53193493359486455</v>
      </c>
      <c r="J132">
        <f>J131+(D132+D131)/2*SIN(2*PI()*'Time-domain'!$E$2*($B132+$B131)/2)*($B132-$B131)</f>
        <v>0.53730593588617293</v>
      </c>
      <c r="K132">
        <f>K131+(E132+E131)/2*SIN(2*PI()*'Time-domain'!$E$2*($B132+$B131)/2)*($B132-$B131)</f>
        <v>0.54406740727774294</v>
      </c>
      <c r="L132">
        <f>$I$2*COS(2*PI()*'Time-domain'!$E$2*$B132)+$I$3*SIN(2*PI()*'Time-domain'!$E$2*$B132)</f>
        <v>-267.73805198181401</v>
      </c>
      <c r="M132">
        <f>$J$2*COS(2*PI()*'Time-domain'!$E$2*$B132)+$J$3*SIN(2*PI()*'Time-domain'!$E$2*$B132)</f>
        <v>-270.70560719805053</v>
      </c>
      <c r="N132">
        <f>$K$2*COS(2*PI()*'Time-domain'!$E$2*$B132)+$K$3*SIN(2*PI()*'Time-domain'!$E$2*$B132)</f>
        <v>-274.37420590876781</v>
      </c>
      <c r="O132">
        <f t="shared" si="5"/>
        <v>142.8326762746951</v>
      </c>
      <c r="P132">
        <f t="shared" si="6"/>
        <v>145.83614534673782</v>
      </c>
      <c r="Q132">
        <f t="shared" si="6"/>
        <v>150.1263379400549</v>
      </c>
      <c r="R132">
        <f t="shared" si="7"/>
        <v>142.5314223195125</v>
      </c>
      <c r="S132">
        <f t="shared" si="8"/>
        <v>145.70851216152354</v>
      </c>
      <c r="T132">
        <f t="shared" si="9"/>
        <v>149.68455200714646</v>
      </c>
    </row>
    <row r="133" spans="1:20">
      <c r="A133">
        <v>-130</v>
      </c>
      <c r="B133">
        <f>A133/256/(2*'Time-domain'!$E$2)</f>
        <v>-4.231770833333333E-3</v>
      </c>
      <c r="C133">
        <f>-1*'Time-domain'!Q137</f>
        <v>-268.64646727216609</v>
      </c>
      <c r="D133">
        <f>-1*'Time-domain'!R137</f>
        <v>-276.99813113187412</v>
      </c>
      <c r="E133">
        <f>-1*'Time-domain'!S137</f>
        <v>-286.07728673023723</v>
      </c>
      <c r="F133">
        <f>F132+(C133+C132)/2*COS(2*PI()*'Time-domain'!$E$2*($B133+$B132)/2)*($B133-$B132)</f>
        <v>0.3444647712919171</v>
      </c>
      <c r="G133">
        <f>G132+(D133+D132)/2*COS(2*PI()*'Time-domain'!$E$2*($B133+$B132)/2)*($B133-$B132)</f>
        <v>0.33756662192081122</v>
      </c>
      <c r="H133">
        <f>H132+(E133+E132)/2*COS(2*PI()*'Time-domain'!$E$2*($B133+$B132)/2)*($B133-$B132)</f>
        <v>0.32966106910625609</v>
      </c>
      <c r="I133">
        <f>I132+(C133+C132)/2*SIN(2*PI()*'Time-domain'!$E$2*($B133+$B132)/2)*($B133-$B132)</f>
        <v>0.54067417090027647</v>
      </c>
      <c r="J133">
        <f>J132+(D133+D132)/2*SIN(2*PI()*'Time-domain'!$E$2*($B133+$B132)/2)*($B133-$B132)</f>
        <v>0.54631672602177761</v>
      </c>
      <c r="K133">
        <f>K132+(E133+E132)/2*SIN(2*PI()*'Time-domain'!$E$2*($B133+$B132)/2)*($B133-$B132)</f>
        <v>0.55337342047120242</v>
      </c>
      <c r="L133">
        <f>$I$2*COS(2*PI()*'Time-domain'!$E$2*$B133)+$I$3*SIN(2*PI()*'Time-domain'!$E$2*$B133)</f>
        <v>-267.83890605682615</v>
      </c>
      <c r="M133">
        <f>$J$2*COS(2*PI()*'Time-domain'!$E$2*$B133)+$J$3*SIN(2*PI()*'Time-domain'!$E$2*$B133)</f>
        <v>-270.80757911953293</v>
      </c>
      <c r="N133">
        <f>$K$2*COS(2*PI()*'Time-domain'!$E$2*$B133)+$K$3*SIN(2*PI()*'Time-domain'!$E$2*$B133)</f>
        <v>-274.47755975234469</v>
      </c>
      <c r="O133">
        <f t="shared" si="5"/>
        <v>145.18110354604747</v>
      </c>
      <c r="P133">
        <f t="shared" si="6"/>
        <v>148.33278463339335</v>
      </c>
      <c r="Q133">
        <f t="shared" si="6"/>
        <v>152.78925339460204</v>
      </c>
      <c r="R133">
        <f t="shared" si="7"/>
        <v>144.8657540088185</v>
      </c>
      <c r="S133">
        <f t="shared" si="8"/>
        <v>148.0948771595364</v>
      </c>
      <c r="T133">
        <f t="shared" si="9"/>
        <v>152.13603524827047</v>
      </c>
    </row>
    <row r="134" spans="1:20">
      <c r="A134">
        <v>-129</v>
      </c>
      <c r="B134">
        <f>A134/256/(2*'Time-domain'!$E$2)</f>
        <v>-4.1992187499999998E-3</v>
      </c>
      <c r="C134">
        <f>-1*'Time-domain'!Q138</f>
        <v>-268.70731432059608</v>
      </c>
      <c r="D134">
        <f>-1*'Time-domain'!R138</f>
        <v>-277.06573896346299</v>
      </c>
      <c r="E134">
        <f>-1*'Time-domain'!S138</f>
        <v>-286.15165534498504</v>
      </c>
      <c r="F134">
        <f>F133+(C134+C133)/2*COS(2*PI()*'Time-domain'!$E$2*($B134+$B133)/2)*($B134-$B133)</f>
        <v>0.34462575641433962</v>
      </c>
      <c r="G134">
        <f>G133+(D134+D133)/2*COS(2*PI()*'Time-domain'!$E$2*($B134+$B133)/2)*($B134-$B133)</f>
        <v>0.33773261319697351</v>
      </c>
      <c r="H134">
        <f>H133+(E134+E133)/2*COS(2*PI()*'Time-domain'!$E$2*($B134+$B133)/2)*($B134-$B133)</f>
        <v>0.32983250243277079</v>
      </c>
      <c r="I134">
        <f>I133+(C134+C133)/2*SIN(2*PI()*'Time-domain'!$E$2*($B134+$B133)/2)*($B134-$B133)</f>
        <v>0.54941868170887143</v>
      </c>
      <c r="J134">
        <f>J133+(D134+D133)/2*SIN(2*PI()*'Time-domain'!$E$2*($B134+$B133)/2)*($B134-$B133)</f>
        <v>0.55533316484973116</v>
      </c>
      <c r="K134">
        <f>K133+(E134+E133)/2*SIN(2*PI()*'Time-domain'!$E$2*($B134+$B133)/2)*($B134-$B133)</f>
        <v>0.56268546467816005</v>
      </c>
      <c r="L134">
        <f>$I$2*COS(2*PI()*'Time-domain'!$E$2*$B134)+$I$3*SIN(2*PI()*'Time-domain'!$E$2*$B134)</f>
        <v>-267.89942457777494</v>
      </c>
      <c r="M134">
        <f>$J$2*COS(2*PI()*'Time-domain'!$E$2*$B134)+$J$3*SIN(2*PI()*'Time-domain'!$E$2*$B134)</f>
        <v>-270.86876841570853</v>
      </c>
      <c r="N134">
        <f>$K$2*COS(2*PI()*'Time-domain'!$E$2*$B134)+$K$3*SIN(2*PI()*'Time-domain'!$E$2*$B134)</f>
        <v>-274.53957828503064</v>
      </c>
      <c r="O134">
        <f t="shared" si="5"/>
        <v>147.53094962833947</v>
      </c>
      <c r="P134">
        <f t="shared" si="6"/>
        <v>150.83104938066728</v>
      </c>
      <c r="Q134">
        <f t="shared" si="6"/>
        <v>155.45401545635764</v>
      </c>
      <c r="R134">
        <f t="shared" si="7"/>
        <v>147.20149260672824</v>
      </c>
      <c r="S134">
        <f t="shared" si="8"/>
        <v>150.48268042678183</v>
      </c>
      <c r="T134">
        <f t="shared" si="9"/>
        <v>154.58899600558451</v>
      </c>
    </row>
    <row r="135" spans="1:20">
      <c r="A135">
        <v>-128</v>
      </c>
      <c r="B135">
        <f>A135/256/(2*'Time-domain'!$E$2)</f>
        <v>-4.1666666666666666E-3</v>
      </c>
      <c r="C135">
        <f>-1*'Time-domain'!Q139</f>
        <v>-268.72759768827297</v>
      </c>
      <c r="D135">
        <f>-1*'Time-domain'!R139</f>
        <v>-277.08827603865956</v>
      </c>
      <c r="E135">
        <f>-1*'Time-domain'!S139</f>
        <v>-286.1764461277013</v>
      </c>
      <c r="F135">
        <f>F134+(C135+C134)/2*COS(2*PI()*'Time-domain'!$E$2*($B135+$B134)/2)*($B135-$B134)</f>
        <v>0.34467942891802639</v>
      </c>
      <c r="G135">
        <f>G134+(D135+D134)/2*COS(2*PI()*'Time-domain'!$E$2*($B135+$B134)/2)*($B135-$B134)</f>
        <v>0.3377879554026037</v>
      </c>
      <c r="H135">
        <f>H134+(E135+E134)/2*COS(2*PI()*'Time-domain'!$E$2*($B135+$B134)/2)*($B135-$B134)</f>
        <v>0.32988965964650951</v>
      </c>
      <c r="I135">
        <f>I134+(C135+C134)/2*SIN(2*PI()*'Time-domain'!$E$2*($B135+$B134)/2)*($B135-$B134)</f>
        <v>0.55816583006415343</v>
      </c>
      <c r="J135">
        <f>J134+(D135+D134)/2*SIN(2*PI()*'Time-domain'!$E$2*($B135+$B134)/2)*($B135-$B134)</f>
        <v>0.56435242889936321</v>
      </c>
      <c r="K135">
        <f>K134+(E135+E134)/2*SIN(2*PI()*'Time-domain'!$E$2*($B135+$B134)/2)*($B135-$B134)</f>
        <v>0.57200052534804802</v>
      </c>
      <c r="L135">
        <f>$I$2*COS(2*PI()*'Time-domain'!$E$2*$B135)+$I$3*SIN(2*PI()*'Time-domain'!$E$2*$B135)</f>
        <v>-267.91959843079394</v>
      </c>
      <c r="M135">
        <f>$J$2*COS(2*PI()*'Time-domain'!$E$2*$B135)+$J$3*SIN(2*PI()*'Time-domain'!$E$2*$B135)</f>
        <v>-270.88916587169433</v>
      </c>
      <c r="N135">
        <f>$K$2*COS(2*PI()*'Time-domain'!$E$2*$B135)+$K$3*SIN(2*PI()*'Time-domain'!$E$2*$B135)</f>
        <v>-274.56025216706286</v>
      </c>
      <c r="O135">
        <f t="shared" si="5"/>
        <v>149.88150533021104</v>
      </c>
      <c r="P135">
        <f t="shared" si="6"/>
        <v>153.3301271178334</v>
      </c>
      <c r="Q135">
        <f t="shared" si="6"/>
        <v>158.11970113128706</v>
      </c>
      <c r="R135">
        <f t="shared" si="7"/>
        <v>149.53793487087094</v>
      </c>
      <c r="S135">
        <f t="shared" si="8"/>
        <v>152.8712030452987</v>
      </c>
      <c r="T135">
        <f t="shared" si="9"/>
        <v>157.04269574356073</v>
      </c>
    </row>
    <row r="136" spans="1:20">
      <c r="A136">
        <v>-127</v>
      </c>
      <c r="B136">
        <f>A136/256/(2*'Time-domain'!$E$2)</f>
        <v>-4.1341145833333334E-3</v>
      </c>
      <c r="C136">
        <f>-1*'Time-domain'!Q140</f>
        <v>-268.70731432059608</v>
      </c>
      <c r="D136">
        <f>-1*'Time-domain'!R140</f>
        <v>-277.06573896346299</v>
      </c>
      <c r="E136">
        <f>-1*'Time-domain'!S140</f>
        <v>-286.15165534498504</v>
      </c>
      <c r="F136">
        <f>F135+(C136+C135)/2*COS(2*PI()*'Time-domain'!$E$2*($B136+$B135)/2)*($B136-$B135)</f>
        <v>0.34462575641433962</v>
      </c>
      <c r="G136">
        <f>G135+(D136+D135)/2*COS(2*PI()*'Time-domain'!$E$2*($B136+$B135)/2)*($B136-$B135)</f>
        <v>0.33773261319697351</v>
      </c>
      <c r="H136">
        <f>H135+(E136+E135)/2*COS(2*PI()*'Time-domain'!$E$2*($B136+$B135)/2)*($B136-$B135)</f>
        <v>0.32983250243277079</v>
      </c>
      <c r="I136">
        <f>I135+(C136+C135)/2*SIN(2*PI()*'Time-domain'!$E$2*($B136+$B135)/2)*($B136-$B135)</f>
        <v>0.56691297841943544</v>
      </c>
      <c r="J136">
        <f>J135+(D136+D135)/2*SIN(2*PI()*'Time-domain'!$E$2*($B136+$B135)/2)*($B136-$B135)</f>
        <v>0.57337169294899526</v>
      </c>
      <c r="K136">
        <f>K135+(E136+E135)/2*SIN(2*PI()*'Time-domain'!$E$2*($B136+$B135)/2)*($B136-$B135)</f>
        <v>0.58131558601793598</v>
      </c>
      <c r="L136">
        <f>$I$2*COS(2*PI()*'Time-domain'!$E$2*$B136)+$I$3*SIN(2*PI()*'Time-domain'!$E$2*$B136)</f>
        <v>-267.89942457777494</v>
      </c>
      <c r="M136">
        <f>$J$2*COS(2*PI()*'Time-domain'!$E$2*$B136)+$J$3*SIN(2*PI()*'Time-domain'!$E$2*$B136)</f>
        <v>-270.86876841570853</v>
      </c>
      <c r="N136">
        <f>$K$2*COS(2*PI()*'Time-domain'!$E$2*$B136)+$K$3*SIN(2*PI()*'Time-domain'!$E$2*$B136)</f>
        <v>-274.53957828503064</v>
      </c>
      <c r="O136">
        <f t="shared" si="5"/>
        <v>152.23206103208261</v>
      </c>
      <c r="P136">
        <f t="shared" si="6"/>
        <v>155.82920485499952</v>
      </c>
      <c r="Q136">
        <f t="shared" si="6"/>
        <v>160.78538680621648</v>
      </c>
      <c r="R136">
        <f t="shared" si="7"/>
        <v>151.87437713501365</v>
      </c>
      <c r="S136">
        <f t="shared" si="8"/>
        <v>155.25972566381557</v>
      </c>
      <c r="T136">
        <f t="shared" si="9"/>
        <v>159.49639548153695</v>
      </c>
    </row>
    <row r="137" spans="1:20">
      <c r="A137">
        <v>-126</v>
      </c>
      <c r="B137">
        <f>A137/256/(2*'Time-domain'!$E$2)</f>
        <v>-4.1015625000000002E-3</v>
      </c>
      <c r="C137">
        <f>-1*'Time-domain'!Q141</f>
        <v>-268.64646727216609</v>
      </c>
      <c r="D137">
        <f>-1*'Time-domain'!R141</f>
        <v>-276.99813113187412</v>
      </c>
      <c r="E137">
        <f>-1*'Time-domain'!S141</f>
        <v>-286.07728673023723</v>
      </c>
      <c r="F137">
        <f>F136+(C137+C136)/2*COS(2*PI()*'Time-domain'!$E$2*($B137+$B136)/2)*($B137-$B136)</f>
        <v>0.3444647712919171</v>
      </c>
      <c r="G137">
        <f>G136+(D137+D136)/2*COS(2*PI()*'Time-domain'!$E$2*($B137+$B136)/2)*($B137-$B136)</f>
        <v>0.33756662192081122</v>
      </c>
      <c r="H137">
        <f>H136+(E137+E136)/2*COS(2*PI()*'Time-domain'!$E$2*($B137+$B136)/2)*($B137-$B136)</f>
        <v>0.32966106910625609</v>
      </c>
      <c r="I137">
        <f>I136+(C137+C136)/2*SIN(2*PI()*'Time-domain'!$E$2*($B137+$B136)/2)*($B137-$B136)</f>
        <v>0.57565748922803039</v>
      </c>
      <c r="J137">
        <f>J136+(D137+D136)/2*SIN(2*PI()*'Time-domain'!$E$2*($B137+$B136)/2)*($B137-$B136)</f>
        <v>0.58238813177694881</v>
      </c>
      <c r="K137">
        <f>K136+(E137+E136)/2*SIN(2*PI()*'Time-domain'!$E$2*($B137+$B136)/2)*($B137-$B136)</f>
        <v>0.59062763022489362</v>
      </c>
      <c r="L137">
        <f>$I$2*COS(2*PI()*'Time-domain'!$E$2*$B137)+$I$3*SIN(2*PI()*'Time-domain'!$E$2*$B137)</f>
        <v>-267.83890605682615</v>
      </c>
      <c r="M137">
        <f>$J$2*COS(2*PI()*'Time-domain'!$E$2*$B137)+$J$3*SIN(2*PI()*'Time-domain'!$E$2*$B137)</f>
        <v>-270.80757911953293</v>
      </c>
      <c r="N137">
        <f>$K$2*COS(2*PI()*'Time-domain'!$E$2*$B137)+$K$3*SIN(2*PI()*'Time-domain'!$E$2*$B137)</f>
        <v>-274.47755975234469</v>
      </c>
      <c r="O137">
        <f t="shared" ref="O137:O200" si="10">O136+((C137+C136)/2)^2*($B137-$B136)</f>
        <v>154.58190711437462</v>
      </c>
      <c r="P137">
        <f t="shared" ref="P137:Q200" si="11">P136+((D137+D136)/2)^2*($B137-$B136)</f>
        <v>158.32746960227345</v>
      </c>
      <c r="Q137">
        <f t="shared" si="11"/>
        <v>163.45014886797208</v>
      </c>
      <c r="R137">
        <f t="shared" ref="R137:R200" si="12">R136+((L136+L137)/2)^2*($B137-$B136)</f>
        <v>154.21011573292338</v>
      </c>
      <c r="S137">
        <f t="shared" ref="S137:S200" si="13">S136+((M136+M137)/2)^2*($B137-$B136)</f>
        <v>157.647528931061</v>
      </c>
      <c r="T137">
        <f t="shared" ref="T137:T200" si="14">T136+((N136+N137)/2)^2*($B137-$B136)</f>
        <v>161.94935623885098</v>
      </c>
    </row>
    <row r="138" spans="1:20">
      <c r="A138">
        <v>-125</v>
      </c>
      <c r="B138">
        <f>A138/256/(2*'Time-domain'!$E$2)</f>
        <v>-4.069010416666667E-3</v>
      </c>
      <c r="C138">
        <f>-1*'Time-domain'!Q142</f>
        <v>-268.54506570632458</v>
      </c>
      <c r="D138">
        <f>-1*'Time-domain'!R142</f>
        <v>-276.88546272538355</v>
      </c>
      <c r="E138">
        <f>-1*'Time-domain'!S142</f>
        <v>-285.95335148309766</v>
      </c>
      <c r="F138">
        <f>F137+(C138+C137)/2*COS(2*PI()*'Time-domain'!$E$2*($B138+$B137)/2)*($B138-$B137)</f>
        <v>0.34419657069715359</v>
      </c>
      <c r="G138">
        <f>G137+(D138+D137)/2*COS(2*PI()*'Time-domain'!$E$2*($B138+$B137)/2)*($B138-$B137)</f>
        <v>0.33729008757471196</v>
      </c>
      <c r="H138">
        <f>H137+(E138+E137)/2*COS(2*PI()*'Time-domain'!$E$2*($B138+$B137)/2)*($B138-$B137)</f>
        <v>0.32937547458740518</v>
      </c>
      <c r="I138">
        <f>I137+(C138+C137)/2*SIN(2*PI()*'Time-domain'!$E$2*($B138+$B137)/2)*($B138-$B137)</f>
        <v>0.58439672653344232</v>
      </c>
      <c r="J138">
        <f>J137+(D138+D137)/2*SIN(2*PI()*'Time-domain'!$E$2*($B138+$B137)/2)*($B138-$B137)</f>
        <v>0.5913989219125535</v>
      </c>
      <c r="K138">
        <f>K137+(E138+E137)/2*SIN(2*PI()*'Time-domain'!$E$2*($B138+$B137)/2)*($B138-$B137)</f>
        <v>0.59993364341835309</v>
      </c>
      <c r="L138">
        <f>$I$2*COS(2*PI()*'Time-domain'!$E$2*$B138)+$I$3*SIN(2*PI()*'Time-domain'!$E$2*$B138)</f>
        <v>-267.73805198181401</v>
      </c>
      <c r="M138">
        <f>$J$2*COS(2*PI()*'Time-domain'!$E$2*$B138)+$J$3*SIN(2*PI()*'Time-domain'!$E$2*$B138)</f>
        <v>-270.70560719805053</v>
      </c>
      <c r="N138">
        <f>$K$2*COS(2*PI()*'Time-domain'!$E$2*$B138)+$K$3*SIN(2*PI()*'Time-domain'!$E$2*$B138)</f>
        <v>-274.37420590876781</v>
      </c>
      <c r="O138">
        <f t="shared" si="10"/>
        <v>156.93033438572698</v>
      </c>
      <c r="P138">
        <f t="shared" si="11"/>
        <v>160.82410888892898</v>
      </c>
      <c r="Q138">
        <f t="shared" si="11"/>
        <v>166.11306432251922</v>
      </c>
      <c r="R138">
        <f t="shared" si="12"/>
        <v>156.54444742222938</v>
      </c>
      <c r="S138">
        <f t="shared" si="13"/>
        <v>160.03389392907386</v>
      </c>
      <c r="T138">
        <f t="shared" si="14"/>
        <v>164.40083947997499</v>
      </c>
    </row>
    <row r="139" spans="1:20">
      <c r="A139">
        <v>-124</v>
      </c>
      <c r="B139">
        <f>A139/256/(2*'Time-domain'!$E$2)</f>
        <v>-4.0364583333333337E-3</v>
      </c>
      <c r="C139">
        <f>-1*'Time-domain'!Q143</f>
        <v>-268.40312489377436</v>
      </c>
      <c r="D139">
        <f>-1*'Time-domain'!R143</f>
        <v>-276.72775071143889</v>
      </c>
      <c r="E139">
        <f>-1*'Time-domain'!S143</f>
        <v>-285.77986826775856</v>
      </c>
      <c r="F139">
        <f>F138+(C139+C138)/2*COS(2*PI()*'Time-domain'!$E$2*($B139+$B138)/2)*($B139-$B138)</f>
        <v>0.34382131647565717</v>
      </c>
      <c r="G139">
        <f>G138+(D139+D138)/2*COS(2*PI()*'Time-domain'!$E$2*($B139+$B138)/2)*($B139-$B138)</f>
        <v>0.33690318675438108</v>
      </c>
      <c r="H139">
        <f>H138+(E139+E138)/2*COS(2*PI()*'Time-domain'!$E$2*($B139+$B138)/2)*($B139-$B138)</f>
        <v>0.32897591033141715</v>
      </c>
      <c r="I139">
        <f>I138+(C139+C138)/2*SIN(2*PI()*'Time-domain'!$E$2*($B139+$B138)/2)*($B139-$B138)</f>
        <v>0.59312805755859921</v>
      </c>
      <c r="J139">
        <f>J138+(D139+D138)/2*SIN(2*PI()*'Time-domain'!$E$2*($B139+$B138)/2)*($B139-$B138)</f>
        <v>0.60040124338609346</v>
      </c>
      <c r="K139">
        <f>K138+(E139+E138)/2*SIN(2*PI()*'Time-domain'!$E$2*($B139+$B138)/2)*($B139-$B138)</f>
        <v>0.60923061487130536</v>
      </c>
      <c r="L139">
        <f>$I$2*COS(2*PI()*'Time-domain'!$E$2*$B139)+$I$3*SIN(2*PI()*'Time-domain'!$E$2*$B139)</f>
        <v>-267.59687754099144</v>
      </c>
      <c r="M139">
        <f>$J$2*COS(2*PI()*'Time-domain'!$E$2*$B139)+$J$3*SIN(2*PI()*'Time-domain'!$E$2*$B139)</f>
        <v>-270.56286800785756</v>
      </c>
      <c r="N139">
        <f>$K$2*COS(2*PI()*'Time-domain'!$E$2*$B139)+$K$3*SIN(2*PI()*'Time-domain'!$E$2*$B139)</f>
        <v>-274.22953231900874</v>
      </c>
      <c r="O139">
        <f t="shared" si="10"/>
        <v>159.27663451096069</v>
      </c>
      <c r="P139">
        <f t="shared" si="11"/>
        <v>163.31831128225451</v>
      </c>
      <c r="Q139">
        <f t="shared" si="11"/>
        <v>168.77321141371942</v>
      </c>
      <c r="R139">
        <f t="shared" si="12"/>
        <v>158.87666980803004</v>
      </c>
      <c r="S139">
        <f t="shared" si="13"/>
        <v>162.41810260625263</v>
      </c>
      <c r="T139">
        <f t="shared" si="14"/>
        <v>166.85010755938166</v>
      </c>
    </row>
    <row r="140" spans="1:20">
      <c r="A140">
        <v>-123</v>
      </c>
      <c r="B140">
        <f>A140/256/(2*'Time-domain'!$E$2)</f>
        <v>-4.0039062499999997E-3</v>
      </c>
      <c r="C140">
        <f>-1*'Time-domain'!Q144</f>
        <v>-268.22066621027983</v>
      </c>
      <c r="D140">
        <f>-1*'Time-domain'!R144</f>
        <v>-276.5250188408894</v>
      </c>
      <c r="E140">
        <f>-1*'Time-domain'!S144</f>
        <v>-285.55686321015412</v>
      </c>
      <c r="F140">
        <f>F139+(C140+C139)/2*COS(2*PI()*'Time-domain'!$E$2*($B140+$B139)/2)*($B140-$B139)</f>
        <v>0.34333923507471564</v>
      </c>
      <c r="G140">
        <f>G139+(D140+D139)/2*COS(2*PI()*'Time-domain'!$E$2*($B140+$B139)/2)*($B140-$B139)</f>
        <v>0.33640616654275046</v>
      </c>
      <c r="H140">
        <f>H139+(E140+E139)/2*COS(2*PI()*'Time-domain'!$E$2*($B140+$B139)/2)*($B140-$B139)</f>
        <v>0.32846264420999988</v>
      </c>
      <c r="I140">
        <f>I139+(C140+C139)/2*SIN(2*PI()*'Time-domain'!$E$2*($B140+$B139)/2)*($B140-$B139)</f>
        <v>0.6018488542931707</v>
      </c>
      <c r="J140">
        <f>J139+(D140+D139)/2*SIN(2*PI()*'Time-domain'!$E$2*($B140+$B139)/2)*($B140-$B139)</f>
        <v>0.60939228147662983</v>
      </c>
      <c r="K140">
        <f>K139+(E140+E139)/2*SIN(2*PI()*'Time-domain'!$E$2*($B140+$B139)/2)*($B140-$B139)</f>
        <v>0.61851553958916461</v>
      </c>
      <c r="L140">
        <f>$I$2*COS(2*PI()*'Time-domain'!$E$2*$B140)+$I$3*SIN(2*PI()*'Time-domain'!$E$2*$B140)</f>
        <v>-267.41540399470983</v>
      </c>
      <c r="M140">
        <f>$J$2*COS(2*PI()*'Time-domain'!$E$2*$B140)+$J$3*SIN(2*PI()*'Time-domain'!$E$2*$B140)</f>
        <v>-270.37938304495106</v>
      </c>
      <c r="N140">
        <f>$K$2*COS(2*PI()*'Time-domain'!$E$2*$B140)+$K$3*SIN(2*PI()*'Time-domain'!$E$2*$B140)</f>
        <v>-274.04356077037789</v>
      </c>
      <c r="O140">
        <f t="shared" si="10"/>
        <v>161.62010043852331</v>
      </c>
      <c r="P140">
        <f t="shared" si="11"/>
        <v>165.80926690576794</v>
      </c>
      <c r="Q140">
        <f t="shared" si="11"/>
        <v>171.42967024132255</v>
      </c>
      <c r="R140">
        <f t="shared" si="12"/>
        <v>161.20608176598938</v>
      </c>
      <c r="S140">
        <f t="shared" si="13"/>
        <v>164.79943820988288</v>
      </c>
      <c r="T140">
        <f t="shared" si="14"/>
        <v>169.29642416587424</v>
      </c>
    </row>
    <row r="141" spans="1:20">
      <c r="A141">
        <v>-122</v>
      </c>
      <c r="B141">
        <f>A141/256/(2*'Time-domain'!$E$2)</f>
        <v>-3.9713541666666664E-3</v>
      </c>
      <c r="C141">
        <f>-1*'Time-domain'!Q145</f>
        <v>-267.99771713344751</v>
      </c>
      <c r="D141">
        <f>-1*'Time-domain'!R145</f>
        <v>-276.27729764440903</v>
      </c>
      <c r="E141">
        <f>-1*'Time-domain'!S145</f>
        <v>-285.2843698940257</v>
      </c>
      <c r="F141">
        <f>F140+(C141+C140)/2*COS(2*PI()*'Time-domain'!$E$2*($B141+$B140)/2)*($B141-$B140)</f>
        <v>0.34275061740683166</v>
      </c>
      <c r="G141">
        <f>G140+(D141+D140)/2*COS(2*PI()*'Time-domain'!$E$2*($B141+$B140)/2)*($B141-$B140)</f>
        <v>0.33579934435903236</v>
      </c>
      <c r="H141">
        <f>H140+(E141+E140)/2*COS(2*PI()*'Time-domain'!$E$2*($B141+$B140)/2)*($B141-$B140)</f>
        <v>0.32783602034591947</v>
      </c>
      <c r="I141">
        <f>I140+(C141+C140)/2*SIN(2*PI()*'Time-domain'!$E$2*($B141+$B140)/2)*($B141-$B140)</f>
        <v>0.61055649507801268</v>
      </c>
      <c r="J141">
        <f>J140+(D141+D140)/2*SIN(2*PI()*'Time-domain'!$E$2*($B141+$B140)/2)*($B141-$B140)</f>
        <v>0.61836922845663833</v>
      </c>
      <c r="K141">
        <f>K140+(E141+E140)/2*SIN(2*PI()*'Time-domain'!$E$2*($B141+$B140)/2)*($B141-$B140)</f>
        <v>0.6277854202151355</v>
      </c>
      <c r="L141">
        <f>$I$2*COS(2*PI()*'Time-domain'!$E$2*$B141)+$I$3*SIN(2*PI()*'Time-domain'!$E$2*$B141)</f>
        <v>-267.19365867221779</v>
      </c>
      <c r="M141">
        <f>$J$2*COS(2*PI()*'Time-domain'!$E$2*$B141)+$J$3*SIN(2*PI()*'Time-domain'!$E$2*$B141)</f>
        <v>-270.1551799414915</v>
      </c>
      <c r="N141">
        <f>$K$2*COS(2*PI()*'Time-domain'!$E$2*$B141)+$K$3*SIN(2*PI()*'Time-domain'!$E$2*$B141)</f>
        <v>-273.81631926950644</v>
      </c>
      <c r="O141">
        <f t="shared" si="10"/>
        <v>163.96002682716068</v>
      </c>
      <c r="P141">
        <f t="shared" si="11"/>
        <v>168.2961679564801</v>
      </c>
      <c r="Q141">
        <f t="shared" si="11"/>
        <v>174.08152337781263</v>
      </c>
      <c r="R141">
        <f t="shared" si="12"/>
        <v>163.53198386466784</v>
      </c>
      <c r="S141">
        <f t="shared" si="13"/>
        <v>167.17718571788208</v>
      </c>
      <c r="T141">
        <f t="shared" si="14"/>
        <v>171.73905476611282</v>
      </c>
    </row>
    <row r="142" spans="1:20">
      <c r="A142">
        <v>-121</v>
      </c>
      <c r="B142">
        <f>A142/256/(2*'Time-domain'!$E$2)</f>
        <v>-3.9388020833333332E-3</v>
      </c>
      <c r="C142">
        <f>-1*'Time-domain'!Q146</f>
        <v>-267.73431123858825</v>
      </c>
      <c r="D142">
        <f>-1*'Time-domain'!R146</f>
        <v>-275.98462442789872</v>
      </c>
      <c r="E142">
        <f>-1*'Time-domain'!S146</f>
        <v>-284.9624293558644</v>
      </c>
      <c r="F142">
        <f>F141+(C142+C141)/2*COS(2*PI()*'Time-domain'!$E$2*($B142+$B141)/2)*($B142-$B141)</f>
        <v>0.34205581867440876</v>
      </c>
      <c r="G142">
        <f>G141+(D142+D141)/2*COS(2*PI()*'Time-domain'!$E$2*($B142+$B141)/2)*($B142-$B141)</f>
        <v>0.33508310776480205</v>
      </c>
      <c r="H142">
        <f>H141+(E142+E141)/2*COS(2*PI()*'Time-domain'!$E$2*($B142+$B141)/2)*($B142-$B141)</f>
        <v>0.32709645890045014</v>
      </c>
      <c r="I142">
        <f>I141+(C142+C141)/2*SIN(2*PI()*'Time-domain'!$E$2*($B142+$B141)/2)*($B142-$B141)</f>
        <v>0.61924836618578738</v>
      </c>
      <c r="J142">
        <f>J141+(D142+D141)/2*SIN(2*PI()*'Time-domain'!$E$2*($B142+$B141)/2)*($B142-$B141)</f>
        <v>0.62732928533240706</v>
      </c>
      <c r="K142">
        <f>K141+(E142+E141)/2*SIN(2*PI()*'Time-domain'!$E$2*($B142+$B141)/2)*($B142-$B141)</f>
        <v>0.63703726893092494</v>
      </c>
      <c r="L142">
        <f>$I$2*COS(2*PI()*'Time-domain'!$E$2*$B142)+$I$3*SIN(2*PI()*'Time-domain'!$E$2*$B142)</f>
        <v>-266.93167496754523</v>
      </c>
      <c r="M142">
        <f>$J$2*COS(2*PI()*'Time-domain'!$E$2*$B142)+$J$3*SIN(2*PI()*'Time-domain'!$E$2*$B142)</f>
        <v>-269.89029246164159</v>
      </c>
      <c r="N142">
        <f>$K$2*COS(2*PI()*'Time-domain'!$E$2*$B142)+$K$3*SIN(2*PI()*'Time-domain'!$E$2*$B142)</f>
        <v>-273.54784203812864</v>
      </c>
      <c r="O142">
        <f t="shared" si="10"/>
        <v>166.29571047155858</v>
      </c>
      <c r="P142">
        <f t="shared" si="11"/>
        <v>170.77820922089253</v>
      </c>
      <c r="Q142">
        <f t="shared" si="11"/>
        <v>176.72785648372687</v>
      </c>
      <c r="R142">
        <f t="shared" si="12"/>
        <v>165.85367878683408</v>
      </c>
      <c r="S142">
        <f t="shared" si="13"/>
        <v>169.55063226950253</v>
      </c>
      <c r="T142">
        <f t="shared" si="14"/>
        <v>174.17726704706993</v>
      </c>
    </row>
    <row r="143" spans="1:20">
      <c r="A143">
        <v>-120</v>
      </c>
      <c r="B143">
        <f>A143/256/(2*'Time-domain'!$E$2)</f>
        <v>-3.90625E-3</v>
      </c>
      <c r="C143">
        <f>-1*'Time-domain'!Q147</f>
        <v>-267.43048819366106</v>
      </c>
      <c r="D143">
        <f>-1*'Time-domain'!R147</f>
        <v>-275.64704326686854</v>
      </c>
      <c r="E143">
        <f>-1*'Time-domain'!S147</f>
        <v>-284.59109007873116</v>
      </c>
      <c r="F143">
        <f>F142+(C143+C142)/2*COS(2*PI()*'Time-domain'!$E$2*($B143+$B142)/2)*($B143-$B142)</f>
        <v>0.3412552581556943</v>
      </c>
      <c r="G143">
        <f>G142+(D143+D142)/2*COS(2*PI()*'Time-domain'!$E$2*($B143+$B142)/2)*($B143-$B142)</f>
        <v>0.33425791422722717</v>
      </c>
      <c r="H143">
        <f>H142+(E143+E142)/2*COS(2*PI()*'Time-domain'!$E$2*($B143+$B142)/2)*($B143-$B142)</f>
        <v>0.32624445581385342</v>
      </c>
      <c r="I143">
        <f>I142+(C143+C142)/2*SIN(2*PI()*'Time-domain'!$E$2*($B143+$B142)/2)*($B143-$B142)</f>
        <v>0.62792186339680223</v>
      </c>
      <c r="J143">
        <f>J142+(D143+D142)/2*SIN(2*PI()*'Time-domain'!$E$2*($B143+$B142)/2)*($B143-$B142)</f>
        <v>0.63626966357913395</v>
      </c>
      <c r="K143">
        <f>K142+(E143+E142)/2*SIN(2*PI()*'Time-domain'!$E$2*($B143+$B142)/2)*($B143-$B142)</f>
        <v>0.64626810935163359</v>
      </c>
      <c r="L143">
        <f>$I$2*COS(2*PI()*'Time-domain'!$E$2*$B143)+$I$3*SIN(2*PI()*'Time-domain'!$E$2*$B143)</f>
        <v>-266.62949233447438</v>
      </c>
      <c r="M143">
        <f>$J$2*COS(2*PI()*'Time-domain'!$E$2*$B143)+$J$3*SIN(2*PI()*'Time-domain'!$E$2*$B143)</f>
        <v>-269.58476049648152</v>
      </c>
      <c r="N143">
        <f>$K$2*COS(2*PI()*'Time-domain'!$E$2*$B143)+$K$3*SIN(2*PI()*'Time-domain'!$E$2*$B143)</f>
        <v>-273.23816950792786</v>
      </c>
      <c r="O143">
        <f t="shared" si="10"/>
        <v>168.62645072669659</v>
      </c>
      <c r="P143">
        <f t="shared" si="11"/>
        <v>173.25458858941229</v>
      </c>
      <c r="Q143">
        <f t="shared" si="11"/>
        <v>179.36775892106681</v>
      </c>
      <c r="R143">
        <f t="shared" si="12"/>
        <v>168.17047174950247</v>
      </c>
      <c r="S143">
        <f t="shared" si="13"/>
        <v>171.91906759473176</v>
      </c>
      <c r="T143">
        <f t="shared" si="14"/>
        <v>176.6103313571484</v>
      </c>
    </row>
    <row r="144" spans="1:20">
      <c r="A144">
        <v>-119</v>
      </c>
      <c r="B144">
        <f>A144/256/(2*'Time-domain'!$E$2)</f>
        <v>-3.8736979166666668E-3</v>
      </c>
      <c r="C144">
        <f>-1*'Time-domain'!Q148</f>
        <v>-267.08629375329883</v>
      </c>
      <c r="D144">
        <f>-1*'Time-domain'!R148</f>
        <v>-275.26460499979936</v>
      </c>
      <c r="E144">
        <f>-1*'Time-domain'!S148</f>
        <v>-284.17040798495515</v>
      </c>
      <c r="F144">
        <f>F143+(C144+C143)/2*COS(2*PI()*'Time-domain'!$E$2*($B144+$B143)/2)*($B144-$B143)</f>
        <v>0.34034941895210785</v>
      </c>
      <c r="G144">
        <f>G143+(D144+D143)/2*COS(2*PI()*'Time-domain'!$E$2*($B144+$B143)/2)*($B144-$B143)</f>
        <v>0.33332429083958603</v>
      </c>
      <c r="H144">
        <f>H143+(E144+E143)/2*COS(2*PI()*'Time-domain'!$E$2*($B144+$B143)/2)*($B144-$B143)</f>
        <v>0.32528058249904374</v>
      </c>
      <c r="I144">
        <f>I143+(C144+C143)/2*SIN(2*PI()*'Time-domain'!$E$2*($B144+$B143)/2)*($B144-$B143)</f>
        <v>0.63657439356912204</v>
      </c>
      <c r="J144">
        <f>J143+(D144+D143)/2*SIN(2*PI()*'Time-domain'!$E$2*($B144+$B143)/2)*($B144-$B143)</f>
        <v>0.64518758686967492</v>
      </c>
      <c r="K144">
        <f>K143+(E144+E143)/2*SIN(2*PI()*'Time-domain'!$E$2*($B144+$B143)/2)*($B144-$B143)</f>
        <v>0.65547497841367586</v>
      </c>
      <c r="L144">
        <f>$I$2*COS(2*PI()*'Time-domain'!$E$2*$B144)+$I$3*SIN(2*PI()*'Time-domain'!$E$2*$B144)</f>
        <v>-266.28715628059837</v>
      </c>
      <c r="M144">
        <f>$J$2*COS(2*PI()*'Time-domain'!$E$2*$B144)+$J$3*SIN(2*PI()*'Time-domain'!$E$2*$B144)</f>
        <v>-269.23863005800138</v>
      </c>
      <c r="N144">
        <f>$K$2*COS(2*PI()*'Time-domain'!$E$2*$B144)+$K$3*SIN(2*PI()*'Time-domain'!$E$2*$B144)</f>
        <v>-272.88734831444827</v>
      </c>
      <c r="O144">
        <f t="shared" si="10"/>
        <v>170.95154993065927</v>
      </c>
      <c r="P144">
        <f t="shared" si="11"/>
        <v>175.72450756887108</v>
      </c>
      <c r="Q144">
        <f t="shared" si="11"/>
        <v>182.00032436442331</v>
      </c>
      <c r="R144">
        <f t="shared" si="12"/>
        <v>170.48167092244452</v>
      </c>
      <c r="S144">
        <f t="shared" si="13"/>
        <v>174.2817844421327</v>
      </c>
      <c r="T144">
        <f t="shared" si="14"/>
        <v>179.03752114569622</v>
      </c>
    </row>
    <row r="145" spans="1:20">
      <c r="A145">
        <v>-118</v>
      </c>
      <c r="B145">
        <f>A145/256/(2*'Time-domain'!$E$2)</f>
        <v>-3.8411458333333331E-3</v>
      </c>
      <c r="C145">
        <f>-1*'Time-domain'!Q149</f>
        <v>-266.70177975191831</v>
      </c>
      <c r="D145">
        <f>-1*'Time-domain'!R149</f>
        <v>-274.83736722048775</v>
      </c>
      <c r="E145">
        <f>-1*'Time-domain'!S149</f>
        <v>-283.70044642771228</v>
      </c>
      <c r="F145">
        <f>F144+(C145+C144)/2*COS(2*PI()*'Time-domain'!$E$2*($B145+$B144)/2)*($B145-$B144)</f>
        <v>0.33933884769710737</v>
      </c>
      <c r="G145">
        <f>G144+(D145+D144)/2*COS(2*PI()*'Time-domain'!$E$2*($B145+$B144)/2)*($B145-$B144)</f>
        <v>0.33228283399924419</v>
      </c>
      <c r="H145">
        <f>H144+(E145+E144)/2*COS(2*PI()*'Time-domain'!$E$2*($B145+$B144)/2)*($B145-$B144)</f>
        <v>0.32420548548862616</v>
      </c>
      <c r="I145">
        <f>I144+(C145+C144)/2*SIN(2*PI()*'Time-domain'!$E$2*($B145+$B144)/2)*($B145-$B144)</f>
        <v>0.6452033762020063</v>
      </c>
      <c r="J145">
        <f>J144+(D145+D144)/2*SIN(2*PI()*'Time-domain'!$E$2*($B145+$B144)/2)*($B145-$B144)</f>
        <v>0.65408029279589275</v>
      </c>
      <c r="K145">
        <f>K144+(E145+E144)/2*SIN(2*PI()*'Time-domain'!$E$2*($B145+$B144)/2)*($B145-$B144)</f>
        <v>0.66465492825457495</v>
      </c>
      <c r="L145">
        <f>$I$2*COS(2*PI()*'Time-domain'!$E$2*$B145)+$I$3*SIN(2*PI()*'Time-domain'!$E$2*$B145)</f>
        <v>-265.90471836046765</v>
      </c>
      <c r="M145">
        <f>$J$2*COS(2*PI()*'Time-domain'!$E$2*$B145)+$J$3*SIN(2*PI()*'Time-domain'!$E$2*$B145)</f>
        <v>-268.85195327217195</v>
      </c>
      <c r="N145">
        <f>$K$2*COS(2*PI()*'Time-domain'!$E$2*$B145)+$K$3*SIN(2*PI()*'Time-domain'!$E$2*$B145)</f>
        <v>-272.495431290071</v>
      </c>
      <c r="O145">
        <f t="shared" si="10"/>
        <v>173.27031382564962</v>
      </c>
      <c r="P145">
        <f t="shared" si="11"/>
        <v>178.18717179283473</v>
      </c>
      <c r="Q145">
        <f t="shared" si="11"/>
        <v>184.62465140943777</v>
      </c>
      <c r="R145">
        <f t="shared" si="12"/>
        <v>172.78658784492154</v>
      </c>
      <c r="S145">
        <f t="shared" si="13"/>
        <v>176.63807900486552</v>
      </c>
      <c r="T145">
        <f t="shared" si="14"/>
        <v>181.45811340065353</v>
      </c>
    </row>
    <row r="146" spans="1:20">
      <c r="A146">
        <v>-117</v>
      </c>
      <c r="B146">
        <f>A146/256/(2*'Time-domain'!$E$2)</f>
        <v>-3.8085937499999999E-3</v>
      </c>
      <c r="C146">
        <f>-1*'Time-domain'!Q150</f>
        <v>-266.2770040959137</v>
      </c>
      <c r="D146">
        <f>-1*'Time-domain'!R150</f>
        <v>-274.36539426937151</v>
      </c>
      <c r="E146">
        <f>-1*'Time-domain'!S150</f>
        <v>-283.18127618148441</v>
      </c>
      <c r="F146">
        <f>F145+(C146+C145)/2*COS(2*PI()*'Time-domain'!$E$2*($B146+$B145)/2)*($B146-$B145)</f>
        <v>0.33822415422676849</v>
      </c>
      <c r="G146">
        <f>G145+(D146+D145)/2*COS(2*PI()*'Time-domain'!$E$2*($B146+$B145)/2)*($B146-$B145)</f>
        <v>0.33113420904328422</v>
      </c>
      <c r="H146">
        <f>H145+(E146+E145)/2*COS(2*PI()*'Time-domain'!$E$2*($B146+$B145)/2)*($B146-$B145)</f>
        <v>0.32301988603552045</v>
      </c>
      <c r="I146">
        <f>I145+(C146+C145)/2*SIN(2*PI()*'Time-domain'!$E$2*($B146+$B145)/2)*($B146-$B145)</f>
        <v>0.65380624499172946</v>
      </c>
      <c r="J146">
        <f>J145+(D146+D145)/2*SIN(2*PI()*'Time-domain'!$E$2*($B146+$B145)/2)*($B146-$B145)</f>
        <v>0.66294503458156162</v>
      </c>
      <c r="K146">
        <f>K145+(E146+E145)/2*SIN(2*PI()*'Time-domain'!$E$2*($B146+$B145)/2)*($B146-$B145)</f>
        <v>0.67380502808348575</v>
      </c>
      <c r="L146">
        <f>$I$2*COS(2*PI()*'Time-domain'!$E$2*$B146)+$I$3*SIN(2*PI()*'Time-domain'!$E$2*$B146)</f>
        <v>-265.48223616782622</v>
      </c>
      <c r="M146">
        <f>$J$2*COS(2*PI()*'Time-domain'!$E$2*$B146)+$J$3*SIN(2*PI()*'Time-domain'!$E$2*$B146)</f>
        <v>-268.42478837109496</v>
      </c>
      <c r="N146">
        <f>$K$2*COS(2*PI()*'Time-domain'!$E$2*$B146)+$K$3*SIN(2*PI()*'Time-domain'!$E$2*$B146)</f>
        <v>-272.06247745605845</v>
      </c>
      <c r="O146">
        <f t="shared" si="10"/>
        <v>175.58205197695099</v>
      </c>
      <c r="P146">
        <f t="shared" si="11"/>
        <v>180.64179152939141</v>
      </c>
      <c r="Q146">
        <f t="shared" si="11"/>
        <v>187.23984417822334</v>
      </c>
      <c r="R146">
        <f t="shared" si="12"/>
        <v>175.08453784038747</v>
      </c>
      <c r="S146">
        <f t="shared" si="13"/>
        <v>178.98725134463444</v>
      </c>
      <c r="T146">
        <f t="shared" si="14"/>
        <v>183.87138908406789</v>
      </c>
    </row>
    <row r="147" spans="1:20">
      <c r="A147">
        <v>-116</v>
      </c>
      <c r="B147">
        <f>A147/256/(2*'Time-domain'!$E$2)</f>
        <v>-3.7760416666666667E-3</v>
      </c>
      <c r="C147">
        <f>-1*'Time-domain'!Q151</f>
        <v>-265.81203075493647</v>
      </c>
      <c r="D147">
        <f>-1*'Time-domain'!R151</f>
        <v>-273.84875722384123</v>
      </c>
      <c r="E147">
        <f>-1*'Time-domain'!S151</f>
        <v>-282.61297543140108</v>
      </c>
      <c r="F147">
        <f>F146+(C147+C146)/2*COS(2*PI()*'Time-domain'!$E$2*($B147+$B146)/2)*($B147-$B146)</f>
        <v>0.33700601121227575</v>
      </c>
      <c r="G147">
        <f>G146+(D147+D146)/2*COS(2*PI()*'Time-domain'!$E$2*($B147+$B146)/2)*($B147-$B146)</f>
        <v>0.32987914984200839</v>
      </c>
      <c r="H147">
        <f>H146+(E147+E146)/2*COS(2*PI()*'Time-domain'!$E$2*($B147+$B146)/2)*($B147-$B146)</f>
        <v>0.32172457966741308</v>
      </c>
      <c r="I147">
        <f>I146+(C147+C146)/2*SIN(2*PI()*'Time-domain'!$E$2*($B147+$B146)/2)*($B147-$B146)</f>
        <v>0.66238044937884899</v>
      </c>
      <c r="J147">
        <f>J146+(D147+D146)/2*SIN(2*PI()*'Time-domain'!$E$2*($B147+$B146)/2)*($B147-$B146)</f>
        <v>0.67177908278579068</v>
      </c>
      <c r="K147">
        <f>K146+(E147+E146)/2*SIN(2*PI()*'Time-domain'!$E$2*($B147+$B146)/2)*($B147-$B146)</f>
        <v>0.68292236604130718</v>
      </c>
      <c r="L147">
        <f>$I$2*COS(2*PI()*'Time-domain'!$E$2*$B147)+$I$3*SIN(2*PI()*'Time-domain'!$E$2*$B147)</f>
        <v>-265.01977332693832</v>
      </c>
      <c r="M147">
        <f>$J$2*COS(2*PI()*'Time-domain'!$E$2*$B147)+$J$3*SIN(2*PI()*'Time-domain'!$E$2*$B147)</f>
        <v>-267.95719968423322</v>
      </c>
      <c r="N147">
        <f>$K$2*COS(2*PI()*'Time-domain'!$E$2*$B147)+$K$3*SIN(2*PI()*'Time-domain'!$E$2*$B147)</f>
        <v>-271.58855201366543</v>
      </c>
      <c r="O147">
        <f t="shared" si="10"/>
        <v>177.88607818958533</v>
      </c>
      <c r="P147">
        <f t="shared" si="11"/>
        <v>183.0875821861087</v>
      </c>
      <c r="Q147">
        <f t="shared" si="11"/>
        <v>189.84501292137261</v>
      </c>
      <c r="R147">
        <f t="shared" si="12"/>
        <v>177.37484042891271</v>
      </c>
      <c r="S147">
        <f t="shared" si="13"/>
        <v>181.32860581330456</v>
      </c>
      <c r="T147">
        <f t="shared" si="14"/>
        <v>186.27663356521609</v>
      </c>
    </row>
    <row r="148" spans="1:20">
      <c r="A148">
        <v>-115</v>
      </c>
      <c r="B148">
        <f>A148/256/(2*'Time-domain'!$E$2)</f>
        <v>-3.7434895833333335E-3</v>
      </c>
      <c r="C148">
        <f>-1*'Time-domain'!Q152</f>
        <v>-265.30692975226128</v>
      </c>
      <c r="D148">
        <f>-1*'Time-domain'!R152</f>
        <v>-273.28753388753546</v>
      </c>
      <c r="E148">
        <f>-1*'Time-domain'!S152</f>
        <v>-281.99562976146478</v>
      </c>
      <c r="F148">
        <f>F147+(C148+C147)/2*COS(2*PI()*'Time-domain'!$E$2*($B148+$B147)/2)*($B148-$B147)</f>
        <v>0.33568515375454644</v>
      </c>
      <c r="G148">
        <f>G147+(D148+D147)/2*COS(2*PI()*'Time-domain'!$E$2*($B148+$B147)/2)*($B148-$B147)</f>
        <v>0.32851845835056043</v>
      </c>
      <c r="H148">
        <f>H147+(E148+E147)/2*COS(2*PI()*'Time-domain'!$E$2*($B148+$B147)/2)*($B148-$B147)</f>
        <v>0.32032043569530755</v>
      </c>
      <c r="I148">
        <f>I147+(C148+C147)/2*SIN(2*PI()*'Time-domain'!$E$2*($B148+$B147)/2)*($B148-$B147)</f>
        <v>0.67092345608598647</v>
      </c>
      <c r="J148">
        <f>J147+(D148+D147)/2*SIN(2*PI()*'Time-domain'!$E$2*($B148+$B147)/2)*($B148-$B147)</f>
        <v>0.68057972699592983</v>
      </c>
      <c r="K148">
        <f>K147+(E148+E147)/2*SIN(2*PI()*'Time-domain'!$E$2*($B148+$B147)/2)*($B148-$B147)</f>
        <v>0.69200405104924578</v>
      </c>
      <c r="L148">
        <f>$I$2*COS(2*PI()*'Time-domain'!$E$2*$B148)+$I$3*SIN(2*PI()*'Time-domain'!$E$2*$B148)</f>
        <v>-264.51739948300678</v>
      </c>
      <c r="M148">
        <f>$J$2*COS(2*PI()*'Time-domain'!$E$2*$B148)+$J$3*SIN(2*PI()*'Time-domain'!$E$2*$B148)</f>
        <v>-267.4492576287231</v>
      </c>
      <c r="N148">
        <f>$K$2*COS(2*PI()*'Time-domain'!$E$2*$B148)+$K$3*SIN(2*PI()*'Time-domain'!$E$2*$B148)</f>
        <v>-271.07372633432033</v>
      </c>
      <c r="O148">
        <f t="shared" si="10"/>
        <v>180.1817109224161</v>
      </c>
      <c r="P148">
        <f t="shared" si="11"/>
        <v>185.52376481185019</v>
      </c>
      <c r="Q148">
        <f t="shared" si="11"/>
        <v>192.4392746161792</v>
      </c>
      <c r="R148">
        <f t="shared" si="12"/>
        <v>179.65681973707962</v>
      </c>
      <c r="S148">
        <f t="shared" si="13"/>
        <v>183.66145147193419</v>
      </c>
      <c r="T148">
        <f t="shared" si="14"/>
        <v>188.6731370510708</v>
      </c>
    </row>
    <row r="149" spans="1:20">
      <c r="A149">
        <v>-114</v>
      </c>
      <c r="B149">
        <f>A149/256/(2*'Time-domain'!$E$2)</f>
        <v>-3.7109374999999998E-3</v>
      </c>
      <c r="C149">
        <f>-1*'Time-domain'!Q153</f>
        <v>-264.76177715424137</v>
      </c>
      <c r="D149">
        <f>-1*'Time-domain'!R153</f>
        <v>-272.68180877862443</v>
      </c>
      <c r="E149">
        <f>-1*'Time-domain'!S153</f>
        <v>-281.32933214166275</v>
      </c>
      <c r="F149">
        <f>F148+(C149+C148)/2*COS(2*PI()*'Time-domain'!$E$2*($B149+$B148)/2)*($B149-$B148)</f>
        <v>0.33426237894123206</v>
      </c>
      <c r="G149">
        <f>G148+(D149+D148)/2*COS(2*PI()*'Time-domain'!$E$2*($B149+$B148)/2)*($B149-$B148)</f>
        <v>0.32705300411893712</v>
      </c>
      <c r="H149">
        <f>H148+(E149+E148)/2*COS(2*PI()*'Time-domain'!$E$2*($B149+$B148)/2)*($B149-$B148)</f>
        <v>0.31880839667647065</v>
      </c>
      <c r="I149">
        <f>I148+(C149+C148)/2*SIN(2*PI()*'Time-domain'!$E$2*($B149+$B148)/2)*($B149-$B148)</f>
        <v>0.67943275064519648</v>
      </c>
      <c r="J149">
        <f>J148+(D149+D148)/2*SIN(2*PI()*'Time-domain'!$E$2*($B149+$B148)/2)*($B149-$B148)</f>
        <v>0.68934427750893357</v>
      </c>
      <c r="K149">
        <f>K148+(E149+E148)/2*SIN(2*PI()*'Time-domain'!$E$2*($B149+$B148)/2)*($B149-$B148)</f>
        <v>0.70104721464470587</v>
      </c>
      <c r="L149">
        <f>$I$2*COS(2*PI()*'Time-domain'!$E$2*$B149)+$I$3*SIN(2*PI()*'Time-domain'!$E$2*$B149)</f>
        <v>-263.97519029168456</v>
      </c>
      <c r="M149">
        <f>$J$2*COS(2*PI()*'Time-domain'!$E$2*$B149)+$J$3*SIN(2*PI()*'Time-domain'!$E$2*$B149)</f>
        <v>-266.90103869876981</v>
      </c>
      <c r="N149">
        <f>$K$2*COS(2*PI()*'Time-domain'!$E$2*$B149)+$K$3*SIN(2*PI()*'Time-domain'!$E$2*$B149)</f>
        <v>-270.51807794887691</v>
      </c>
      <c r="O149">
        <f t="shared" si="10"/>
        <v>182.46827369944683</v>
      </c>
      <c r="P149">
        <f t="shared" si="11"/>
        <v>187.94956659514546</v>
      </c>
      <c r="Q149">
        <f t="shared" si="11"/>
        <v>195.02175356070364</v>
      </c>
      <c r="R149">
        <f t="shared" si="12"/>
        <v>181.9298049051034</v>
      </c>
      <c r="S149">
        <f t="shared" si="13"/>
        <v>185.98510250697066</v>
      </c>
      <c r="T149">
        <f t="shared" si="14"/>
        <v>191.06019501385344</v>
      </c>
    </row>
    <row r="150" spans="1:20">
      <c r="A150">
        <v>-113</v>
      </c>
      <c r="B150">
        <f>A150/256/(2*'Time-domain'!$E$2)</f>
        <v>-3.6783854166666666E-3</v>
      </c>
      <c r="C150">
        <f>-1*'Time-domain'!Q154</f>
        <v>-264.1766550588527</v>
      </c>
      <c r="D150">
        <f>-1*'Time-domain'!R154</f>
        <v>-272.03167311708148</v>
      </c>
      <c r="E150">
        <f>-1*'Time-domain'!S154</f>
        <v>-280.61418291396541</v>
      </c>
      <c r="F150">
        <f>F149+(C150+C149)/2*COS(2*PI()*'Time-domain'!$E$2*($B150+$B149)/2)*($B150-$B149)</f>
        <v>0.33273854536636388</v>
      </c>
      <c r="G150">
        <f>G149+(D150+D149)/2*COS(2*PI()*'Time-domain'!$E$2*($B150+$B149)/2)*($B150-$B149)</f>
        <v>0.32548372376068618</v>
      </c>
      <c r="H150">
        <f>H149+(E150+E149)/2*COS(2*PI()*'Time-domain'!$E$2*($B150+$B149)/2)*($B150-$B149)</f>
        <v>0.31718947783210077</v>
      </c>
      <c r="I150">
        <f>I149+(C150+C149)/2*SIN(2*PI()*'Time-domain'!$E$2*($B150+$B149)/2)*($B150-$B149)</f>
        <v>0.68790583891400259</v>
      </c>
      <c r="J150">
        <f>J149+(D150+D149)/2*SIN(2*PI()*'Time-domain'!$E$2*($B150+$B149)/2)*($B150-$B149)</f>
        <v>0.69807006700016039</v>
      </c>
      <c r="K150">
        <f>K149+(E150+E149)/2*SIN(2*PI()*'Time-domain'!$E$2*($B150+$B149)/2)*($B150-$B149)</f>
        <v>0.71004901280338317</v>
      </c>
      <c r="L150">
        <f>$I$2*COS(2*PI()*'Time-domain'!$E$2*$B150)+$I$3*SIN(2*PI()*'Time-domain'!$E$2*$B150)</f>
        <v>-263.39322740768142</v>
      </c>
      <c r="M150">
        <f>$J$2*COS(2*PI()*'Time-domain'!$E$2*$B150)+$J$3*SIN(2*PI()*'Time-domain'!$E$2*$B150)</f>
        <v>-266.31262545412767</v>
      </c>
      <c r="N150">
        <f>$K$2*COS(2*PI()*'Time-domain'!$E$2*$B150)+$K$3*SIN(2*PI()*'Time-domain'!$E$2*$B150)</f>
        <v>-269.92169053593801</v>
      </c>
      <c r="O150">
        <f t="shared" si="10"/>
        <v>184.74509551806699</v>
      </c>
      <c r="P150">
        <f t="shared" si="11"/>
        <v>190.36422135880872</v>
      </c>
      <c r="Q150">
        <f t="shared" si="11"/>
        <v>197.59158196331654</v>
      </c>
      <c r="R150">
        <f t="shared" si="12"/>
        <v>184.19313049093293</v>
      </c>
      <c r="S150">
        <f t="shared" si="13"/>
        <v>188.29887864335868</v>
      </c>
      <c r="T150">
        <f t="shared" si="14"/>
        <v>193.4371086154153</v>
      </c>
    </row>
    <row r="151" spans="1:20">
      <c r="A151">
        <v>-112</v>
      </c>
      <c r="B151">
        <f>A151/256/(2*'Time-domain'!$E$2)</f>
        <v>-3.6458333333333334E-3</v>
      </c>
      <c r="C151">
        <f>-1*'Time-domain'!Q155</f>
        <v>-263.55165158333062</v>
      </c>
      <c r="D151">
        <f>-1*'Time-domain'!R155</f>
        <v>-271.33722481094583</v>
      </c>
      <c r="E151">
        <f>-1*'Time-domain'!S155</f>
        <v>-279.85028977721618</v>
      </c>
      <c r="F151">
        <f>F150+(C151+C150)/2*COS(2*PI()*'Time-domain'!$E$2*($B151+$B150)/2)*($B151-$B150)</f>
        <v>0.33111457261293165</v>
      </c>
      <c r="G151">
        <f>G150+(D151+D150)/2*COS(2*PI()*'Time-domain'!$E$2*($B151+$B150)/2)*($B151-$B150)</f>
        <v>0.32381162038061123</v>
      </c>
      <c r="H151">
        <f>H150+(E151+E150)/2*COS(2*PI()*'Time-domain'!$E$2*($B151+$B150)/2)*($B151-$B150)</f>
        <v>0.31546476642007037</v>
      </c>
      <c r="I151">
        <f>I150+(C151+C150)/2*SIN(2*PI()*'Time-domain'!$E$2*($B151+$B150)/2)*($B151-$B150)</f>
        <v>0.69634024857918797</v>
      </c>
      <c r="J151">
        <f>J150+(D151+D150)/2*SIN(2*PI()*'Time-domain'!$E$2*($B151+$B150)/2)*($B151-$B150)</f>
        <v>0.70675445217859789</v>
      </c>
      <c r="K151">
        <f>K150+(E151+E150)/2*SIN(2*PI()*'Time-domain'!$E$2*($B151+$B150)/2)*($B151-$B150)</f>
        <v>0.71900662774645407</v>
      </c>
      <c r="L151">
        <f>$I$2*COS(2*PI()*'Time-domain'!$E$2*$B151)+$I$3*SIN(2*PI()*'Time-domain'!$E$2*$B151)</f>
        <v>-262.77159847246713</v>
      </c>
      <c r="M151">
        <f>$J$2*COS(2*PI()*'Time-domain'!$E$2*$B151)+$J$3*SIN(2*PI()*'Time-domain'!$E$2*$B151)</f>
        <v>-265.68410650766691</v>
      </c>
      <c r="N151">
        <f>$K$2*COS(2*PI()*'Time-domain'!$E$2*$B151)+$K$3*SIN(2*PI()*'Time-domain'!$E$2*$B151)</f>
        <v>-269.28465390925442</v>
      </c>
      <c r="O151">
        <f t="shared" si="10"/>
        <v>187.0115112539998</v>
      </c>
      <c r="P151">
        <f t="shared" si="11"/>
        <v>192.76697005050403</v>
      </c>
      <c r="Q151">
        <f t="shared" si="11"/>
        <v>200.14790052735466</v>
      </c>
      <c r="R151">
        <f t="shared" si="12"/>
        <v>186.44613687108824</v>
      </c>
      <c r="S151">
        <f t="shared" si="13"/>
        <v>190.60210555431269</v>
      </c>
      <c r="T151">
        <f t="shared" si="14"/>
        <v>195.80318512819156</v>
      </c>
    </row>
    <row r="152" spans="1:20">
      <c r="A152">
        <v>-111</v>
      </c>
      <c r="B152">
        <f>A152/256/(2*'Time-domain'!$E$2)</f>
        <v>-3.6132812500000002E-3</v>
      </c>
      <c r="C152">
        <f>-1*'Time-domain'!Q156</f>
        <v>-262.8868608508995</v>
      </c>
      <c r="D152">
        <f>-1*'Time-domain'!R156</f>
        <v>-270.59856844157792</v>
      </c>
      <c r="E152">
        <f>-1*'Time-domain'!S156</f>
        <v>-279.0377677709115</v>
      </c>
      <c r="F152">
        <f>F151+(C152+C151)/2*COS(2*PI()*'Time-domain'!$E$2*($B152+$B151)/2)*($B152-$B151)</f>
        <v>0.32939144069870802</v>
      </c>
      <c r="G152">
        <f>G151+(D152+D151)/2*COS(2*PI()*'Time-domain'!$E$2*($B152+$B151)/2)*($B152-$B151)</f>
        <v>0.32203776296183018</v>
      </c>
      <c r="H152">
        <f>H151+(E152+E151)/2*COS(2*PI()*'Time-domain'!$E$2*($B152+$B151)/2)*($B152-$B151)</f>
        <v>0.31363542106312342</v>
      </c>
      <c r="I152">
        <f>I151+(C152+C151)/2*SIN(2*PI()*'Time-domain'!$E$2*($B152+$B151)/2)*($B152-$B151)</f>
        <v>0.70473353064743327</v>
      </c>
      <c r="J152">
        <f>J151+(D152+D151)/2*SIN(2*PI()*'Time-domain'!$E$2*($B152+$B151)/2)*($B152-$B151)</f>
        <v>0.71539481542750616</v>
      </c>
      <c r="K152">
        <f>K151+(E152+E151)/2*SIN(2*PI()*'Time-domain'!$E$2*($B152+$B151)/2)*($B152-$B151)</f>
        <v>0.72791726973175375</v>
      </c>
      <c r="L152">
        <f>$I$2*COS(2*PI()*'Time-domain'!$E$2*$B152)+$I$3*SIN(2*PI()*'Time-domain'!$E$2*$B152)</f>
        <v>-262.11039710107281</v>
      </c>
      <c r="M152">
        <f>$J$2*COS(2*PI()*'Time-domain'!$E$2*$B152)+$J$3*SIN(2*PI()*'Time-domain'!$E$2*$B152)</f>
        <v>-265.0155765120291</v>
      </c>
      <c r="N152">
        <f>$K$2*COS(2*PI()*'Time-domain'!$E$2*$B152)+$K$3*SIN(2*PI()*'Time-domain'!$E$2*$B152)</f>
        <v>-268.60706400419889</v>
      </c>
      <c r="O152">
        <f t="shared" si="10"/>
        <v>189.26686206270719</v>
      </c>
      <c r="P152">
        <f t="shared" si="11"/>
        <v>195.15706122895651</v>
      </c>
      <c r="Q152">
        <f t="shared" si="11"/>
        <v>202.68985903052783</v>
      </c>
      <c r="R152">
        <f t="shared" si="12"/>
        <v>188.68817063799304</v>
      </c>
      <c r="S152">
        <f t="shared" si="13"/>
        <v>192.89411526750609</v>
      </c>
      <c r="T152">
        <f t="shared" si="14"/>
        <v>198.15773835247447</v>
      </c>
    </row>
    <row r="153" spans="1:20">
      <c r="A153">
        <v>-110</v>
      </c>
      <c r="B153">
        <f>A153/256/(2*'Time-domain'!$E$2)</f>
        <v>-3.5807291666666665E-3</v>
      </c>
      <c r="C153">
        <f>-1*'Time-domain'!Q157</f>
        <v>-262.18238297659855</v>
      </c>
      <c r="D153">
        <f>-1*'Time-domain'!R157</f>
        <v>-269.81581524791022</v>
      </c>
      <c r="E153">
        <f>-1*'Time-domain'!S157</f>
        <v>-278.17673925787705</v>
      </c>
      <c r="F153">
        <f>F152+(C153+C152)/2*COS(2*PI()*'Time-domain'!$E$2*($B153+$B152)/2)*($B153-$B152)</f>
        <v>0.3275701894856517</v>
      </c>
      <c r="G153">
        <f>G152+(D153+D152)/2*COS(2*PI()*'Time-domain'!$E$2*($B153+$B152)/2)*($B153-$B152)</f>
        <v>0.32016328571255731</v>
      </c>
      <c r="H153">
        <f>H152+(E153+E152)/2*COS(2*PI()*'Time-domain'!$E$2*($B153+$B152)/2)*($B153-$B152)</f>
        <v>0.31170267103293475</v>
      </c>
      <c r="I153">
        <f>I152+(C153+C152)/2*SIN(2*PI()*'Time-domain'!$E$2*($B153+$B152)/2)*($B153-$B152)</f>
        <v>0.71308326092190422</v>
      </c>
      <c r="J153">
        <f>J152+(D153+D152)/2*SIN(2*PI()*'Time-domain'!$E$2*($B153+$B152)/2)*($B153-$B152)</f>
        <v>0.72398856642948661</v>
      </c>
      <c r="K153">
        <f>K152+(E153+E152)/2*SIN(2*PI()*'Time-domain'!$E$2*($B153+$B152)/2)*($B153-$B152)</f>
        <v>0.73677817882785235</v>
      </c>
      <c r="L153">
        <f>$I$2*COS(2*PI()*'Time-domain'!$E$2*$B153)+$I$3*SIN(2*PI()*'Time-domain'!$E$2*$B153)</f>
        <v>-261.40972286799285</v>
      </c>
      <c r="M153">
        <f>$J$2*COS(2*PI()*'Time-domain'!$E$2*$B153)+$J$3*SIN(2*PI()*'Time-domain'!$E$2*$B153)</f>
        <v>-264.3071361453724</v>
      </c>
      <c r="N153">
        <f>$K$2*COS(2*PI()*'Time-domain'!$E$2*$B153)+$K$3*SIN(2*PI()*'Time-domain'!$E$2*$B153)</f>
        <v>-267.8890228633187</v>
      </c>
      <c r="O153">
        <f t="shared" si="10"/>
        <v>191.51049577701045</v>
      </c>
      <c r="P153">
        <f t="shared" si="11"/>
        <v>197.53375154551324</v>
      </c>
      <c r="Q153">
        <f t="shared" si="11"/>
        <v>205.21661689871905</v>
      </c>
      <c r="R153">
        <f t="shared" si="12"/>
        <v>190.91858499356292</v>
      </c>
      <c r="S153">
        <f t="shared" si="13"/>
        <v>195.17424656743279</v>
      </c>
      <c r="T153">
        <f t="shared" si="14"/>
        <v>200.50008902975443</v>
      </c>
    </row>
    <row r="154" spans="1:20">
      <c r="A154">
        <v>-109</v>
      </c>
      <c r="B154">
        <f>A154/256/(2*'Time-domain'!$E$2)</f>
        <v>-3.5481770833333333E-3</v>
      </c>
      <c r="C154">
        <f>-1*'Time-domain'!Q158</f>
        <v>-261.43832405220417</v>
      </c>
      <c r="D154">
        <f>-1*'Time-domain'!R158</f>
        <v>-268.98908310969426</v>
      </c>
      <c r="E154">
        <f>-1*'Time-domain'!S158</f>
        <v>-277.26733390583951</v>
      </c>
      <c r="F154">
        <f>F153+(C154+C153)/2*COS(2*PI()*'Time-domain'!$E$2*($B154+$B153)/2)*($B154-$B153)</f>
        <v>0.32565191805324573</v>
      </c>
      <c r="G154">
        <f>G153+(D154+D153)/2*COS(2*PI()*'Time-domain'!$E$2*($B154+$B153)/2)*($B154-$B153)</f>
        <v>0.31818938737300417</v>
      </c>
      <c r="H154">
        <f>H153+(E154+E153)/2*COS(2*PI()*'Time-domain'!$E$2*($B154+$B153)/2)*($B154-$B153)</f>
        <v>0.30966781549046563</v>
      </c>
      <c r="I154">
        <f>I153+(C154+C153)/2*SIN(2*PI()*'Time-domain'!$E$2*($B154+$B153)/2)*($B154-$B153)</f>
        <v>0.72138704146389943</v>
      </c>
      <c r="J154">
        <f>J153+(D154+D153)/2*SIN(2*PI()*'Time-domain'!$E$2*($B154+$B153)/2)*($B154-$B153)</f>
        <v>0.73253314377498779</v>
      </c>
      <c r="K154">
        <f>K153+(E154+E153)/2*SIN(2*PI()*'Time-domain'!$E$2*($B154+$B153)/2)*($B154-$B153)</f>
        <v>0.74558662666994613</v>
      </c>
      <c r="L154">
        <f>$I$2*COS(2*PI()*'Time-domain'!$E$2*$B154)+$I$3*SIN(2*PI()*'Time-domain'!$E$2*$B154)</f>
        <v>-260.66968129218952</v>
      </c>
      <c r="M154">
        <f>$J$2*COS(2*PI()*'Time-domain'!$E$2*$B154)+$J$3*SIN(2*PI()*'Time-domain'!$E$2*$B154)</f>
        <v>-263.55889209621034</v>
      </c>
      <c r="N154">
        <f>$K$2*COS(2*PI()*'Time-domain'!$E$2*$B154)+$K$3*SIN(2*PI()*'Time-domain'!$E$2*$B154)</f>
        <v>-267.13063862096868</v>
      </c>
      <c r="O154">
        <f t="shared" si="10"/>
        <v>193.74176730068675</v>
      </c>
      <c r="P154">
        <f t="shared" si="11"/>
        <v>199.89630622075859</v>
      </c>
      <c r="Q154">
        <f t="shared" si="11"/>
        <v>207.72734377382241</v>
      </c>
      <c r="R154">
        <f t="shared" si="12"/>
        <v>193.13674013881234</v>
      </c>
      <c r="S154">
        <f t="shared" si="13"/>
        <v>197.4418453936986</v>
      </c>
      <c r="T154">
        <f t="shared" si="14"/>
        <v>202.82956525187976</v>
      </c>
    </row>
    <row r="155" spans="1:20">
      <c r="A155">
        <v>-108</v>
      </c>
      <c r="B155">
        <f>A155/256/(2*'Time-domain'!$E$2)</f>
        <v>-3.5156250000000001E-3</v>
      </c>
      <c r="C155">
        <f>-1*'Time-domain'!Q159</f>
        <v>-260.65479613025366</v>
      </c>
      <c r="D155">
        <f>-1*'Time-domain'!R159</f>
        <v>-268.11849652974922</v>
      </c>
      <c r="E155">
        <f>-1*'Time-domain'!S159</f>
        <v>-276.30968866789993</v>
      </c>
      <c r="F155">
        <f>F154+(C155+C154)/2*COS(2*PI()*'Time-domain'!$E$2*($B155+$B154)/2)*($B155-$B154)</f>
        <v>0.32363778403614779</v>
      </c>
      <c r="G155">
        <f>G154+(D155+D154)/2*COS(2*PI()*'Time-domain'!$E$2*($B155+$B154)/2)*($B155-$B154)</f>
        <v>0.31611733048281787</v>
      </c>
      <c r="H155">
        <f>H154+(E155+E154)/2*COS(2*PI()*'Time-domain'!$E$2*($B155+$B154)/2)*($B155-$B154)</f>
        <v>0.30753222268307545</v>
      </c>
      <c r="I155">
        <f>I154+(C155+C154)/2*SIN(2*PI()*'Time-domain'!$E$2*($B155+$B154)/2)*($B155-$B154)</f>
        <v>0.7296425020386782</v>
      </c>
      <c r="J155">
        <f>J154+(D155+D154)/2*SIN(2*PI()*'Time-domain'!$E$2*($B155+$B154)/2)*($B155-$B154)</f>
        <v>0.74102601655327438</v>
      </c>
      <c r="K155">
        <f>K154+(E155+E154)/2*SIN(2*PI()*'Time-domain'!$E$2*($B155+$B154)/2)*($B155-$B154)</f>
        <v>0.75433991819649182</v>
      </c>
      <c r="L155">
        <f>$I$2*COS(2*PI()*'Time-domain'!$E$2*$B155)+$I$3*SIN(2*PI()*'Time-domain'!$E$2*$B155)</f>
        <v>-259.89038382120202</v>
      </c>
      <c r="M155">
        <f>$J$2*COS(2*PI()*'Time-domain'!$E$2*$B155)+$J$3*SIN(2*PI()*'Time-domain'!$E$2*$B155)</f>
        <v>-262.77095704734433</v>
      </c>
      <c r="N155">
        <f>$K$2*COS(2*PI()*'Time-domain'!$E$2*$B155)+$K$3*SIN(2*PI()*'Time-domain'!$E$2*$B155)</f>
        <v>-266.33202548702599</v>
      </c>
      <c r="O155">
        <f t="shared" si="10"/>
        <v>195.9600389978047</v>
      </c>
      <c r="P155">
        <f t="shared" si="11"/>
        <v>202.24399951589319</v>
      </c>
      <c r="Q155">
        <f t="shared" si="11"/>
        <v>210.22122007526778</v>
      </c>
      <c r="R155">
        <f t="shared" si="12"/>
        <v>195.34200365924576</v>
      </c>
      <c r="S155">
        <f t="shared" si="13"/>
        <v>199.69626523500293</v>
      </c>
      <c r="T155">
        <f t="shared" si="14"/>
        <v>205.14550286578924</v>
      </c>
    </row>
    <row r="156" spans="1:20">
      <c r="A156">
        <v>-107</v>
      </c>
      <c r="B156">
        <f>A156/256/(2*'Time-domain'!$E$2)</f>
        <v>-3.4830729166666669E-3</v>
      </c>
      <c r="C156">
        <f>-1*'Time-domain'!Q160</f>
        <v>-259.83191720716997</v>
      </c>
      <c r="D156">
        <f>-1*'Time-domain'!R160</f>
        <v>-267.20418661521171</v>
      </c>
      <c r="E156">
        <f>-1*'Time-domain'!S160</f>
        <v>-275.30394776190877</v>
      </c>
      <c r="F156">
        <f>F155+(C156+C155)/2*COS(2*PI()*'Time-domain'!$E$2*($B156+$B155)/2)*($B156-$B155)</f>
        <v>0.32152900292655234</v>
      </c>
      <c r="G156">
        <f>G155+(D156+D155)/2*COS(2*PI()*'Time-domain'!$E$2*($B156+$B155)/2)*($B156-$B155)</f>
        <v>0.3139484406095</v>
      </c>
      <c r="H156">
        <f>H155+(E156+E155)/2*COS(2*PI()*'Time-domain'!$E$2*($B156+$B155)/2)*($B156-$B155)</f>
        <v>0.30529732909887686</v>
      </c>
      <c r="I156">
        <f>I155+(C156+C155)/2*SIN(2*PI()*'Time-domain'!$E$2*($B156+$B155)/2)*($B156-$B155)</f>
        <v>0.73784730154459566</v>
      </c>
      <c r="J156">
        <f>J155+(D156+D155)/2*SIN(2*PI()*'Time-domain'!$E$2*($B156+$B155)/2)*($B156-$B155)</f>
        <v>0.74946468592489146</v>
      </c>
      <c r="K156">
        <f>K155+(E156+E155)/2*SIN(2*PI()*'Time-domain'!$E$2*($B156+$B155)/2)*($B156-$B155)</f>
        <v>0.76303539336552373</v>
      </c>
      <c r="L156">
        <f>$I$2*COS(2*PI()*'Time-domain'!$E$2*$B156)+$I$3*SIN(2*PI()*'Time-domain'!$E$2*$B156)</f>
        <v>-259.071947814363</v>
      </c>
      <c r="M156">
        <f>$J$2*COS(2*PI()*'Time-domain'!$E$2*$B156)+$J$3*SIN(2*PI()*'Time-domain'!$E$2*$B156)</f>
        <v>-261.94344965889456</v>
      </c>
      <c r="N156">
        <f>$K$2*COS(2*PI()*'Time-domain'!$E$2*$B156)+$K$3*SIN(2*PI()*'Time-domain'!$E$2*$B156)</f>
        <v>-265.49330372969115</v>
      </c>
      <c r="O156">
        <f t="shared" si="10"/>
        <v>198.16468107756376</v>
      </c>
      <c r="P156">
        <f t="shared" si="11"/>
        <v>204.57611519858784</v>
      </c>
      <c r="Q156">
        <f t="shared" si="11"/>
        <v>212.6974375548846</v>
      </c>
      <c r="R156">
        <f t="shared" si="12"/>
        <v>197.5337509058003</v>
      </c>
      <c r="S156">
        <f t="shared" si="13"/>
        <v>201.93686751857291</v>
      </c>
      <c r="T156">
        <f t="shared" si="14"/>
        <v>207.447245873573</v>
      </c>
    </row>
    <row r="157" spans="1:20">
      <c r="A157">
        <v>-106</v>
      </c>
      <c r="B157">
        <f>A157/256/(2*'Time-domain'!$E$2)</f>
        <v>-3.4505208333333332E-3</v>
      </c>
      <c r="C157">
        <f>-1*'Time-domain'!Q161</f>
        <v>-258.96981120549208</v>
      </c>
      <c r="D157">
        <f>-1*'Time-domain'!R161</f>
        <v>-266.24629105779189</v>
      </c>
      <c r="E157">
        <f>-1*'Time-domain'!S161</f>
        <v>-274.25026264874685</v>
      </c>
      <c r="F157">
        <f>F156+(C157+C156)/2*COS(2*PI()*'Time-domain'!$E$2*($B157+$B156)/2)*($B157-$B156)</f>
        <v>0.31932684734168415</v>
      </c>
      <c r="G157">
        <f>G156+(D157+D156)/2*COS(2*PI()*'Time-domain'!$E$2*($B157+$B156)/2)*($B157-$B156)</f>
        <v>0.31168410553827253</v>
      </c>
      <c r="H157">
        <f>H156+(E157+E156)/2*COS(2*PI()*'Time-domain'!$E$2*($B157+$B156)/2)*($B157-$B156)</f>
        <v>0.30296463857884637</v>
      </c>
      <c r="I157">
        <f>I156+(C157+C156)/2*SIN(2*PI()*'Time-domain'!$E$2*($B157+$B156)/2)*($B157-$B156)</f>
        <v>0.74599912942468583</v>
      </c>
      <c r="J157">
        <f>J156+(D157+D156)/2*SIN(2*PI()*'Time-domain'!$E$2*($B157+$B156)/2)*($B157-$B156)</f>
        <v>0.7578466866746717</v>
      </c>
      <c r="K157">
        <f>K156+(E157+E156)/2*SIN(2*PI()*'Time-domain'!$E$2*($B157+$B156)/2)*($B157-$B156)</f>
        <v>0.77167042884960602</v>
      </c>
      <c r="L157">
        <f>$I$2*COS(2*PI()*'Time-domain'!$E$2*$B157)+$I$3*SIN(2*PI()*'Time-domain'!$E$2*$B157)</f>
        <v>-258.21449652512467</v>
      </c>
      <c r="M157">
        <f>$J$2*COS(2*PI()*'Time-domain'!$E$2*$B157)+$J$3*SIN(2*PI()*'Time-domain'!$E$2*$B157)</f>
        <v>-261.07649455042991</v>
      </c>
      <c r="N157">
        <f>$K$2*COS(2*PI()*'Time-domain'!$E$2*$B157)+$K$3*SIN(2*PI()*'Time-domain'!$E$2*$B157)</f>
        <v>-264.61459965737572</v>
      </c>
      <c r="O157">
        <f t="shared" si="10"/>
        <v>200.35507197440594</v>
      </c>
      <c r="P157">
        <f t="shared" si="11"/>
        <v>206.89194700302761</v>
      </c>
      <c r="Q157">
        <f t="shared" si="11"/>
        <v>215.15519984476157</v>
      </c>
      <c r="R157">
        <f t="shared" si="12"/>
        <v>199.71136537111113</v>
      </c>
      <c r="S157">
        <f t="shared" si="13"/>
        <v>204.16302199481581</v>
      </c>
      <c r="T157">
        <f t="shared" si="14"/>
        <v>209.73414682762112</v>
      </c>
    </row>
    <row r="158" spans="1:20">
      <c r="A158">
        <v>-105</v>
      </c>
      <c r="B158">
        <f>A158/256/(2*'Time-domain'!$E$2)</f>
        <v>-3.41796875E-3</v>
      </c>
      <c r="C158">
        <f>-1*'Time-domain'!Q162</f>
        <v>-258.06860795521283</v>
      </c>
      <c r="D158">
        <f>-1*'Time-domain'!R162</f>
        <v>-265.24495411303724</v>
      </c>
      <c r="E158">
        <f>-1*'Time-domain'!S162</f>
        <v>-273.14879200951668</v>
      </c>
      <c r="F158">
        <f>F157+(C158+C157)/2*COS(2*PI()*'Time-domain'!$E$2*($B158+$B157)/2)*($B158-$B157)</f>
        <v>0.317032646256865</v>
      </c>
      <c r="G158">
        <f>G157+(D158+D157)/2*COS(2*PI()*'Time-domain'!$E$2*($B158+$B157)/2)*($B158-$B157)</f>
        <v>0.30932577442388043</v>
      </c>
      <c r="H158">
        <f>H157+(E158+E157)/2*COS(2*PI()*'Time-domain'!$E$2*($B158+$B157)/2)*($B158-$B157)</f>
        <v>0.30053572138722923</v>
      </c>
      <c r="I158">
        <f>I157+(C158+C157)/2*SIN(2*PI()*'Time-domain'!$E$2*($B158+$B157)/2)*($B158-$B157)</f>
        <v>0.75409570705984108</v>
      </c>
      <c r="J158">
        <f>J157+(D158+D157)/2*SIN(2*PI()*'Time-domain'!$E$2*($B158+$B157)/2)*($B158-$B157)</f>
        <v>0.7661695887443406</v>
      </c>
      <c r="K158">
        <f>K157+(E158+E157)/2*SIN(2*PI()*'Time-domain'!$E$2*($B158+$B157)/2)*($B158-$B157)</f>
        <v>0.78024243970838458</v>
      </c>
      <c r="L158">
        <f>$I$2*COS(2*PI()*'Time-domain'!$E$2*$B158)+$I$3*SIN(2*PI()*'Time-domain'!$E$2*$B158)</f>
        <v>-257.31815908249723</v>
      </c>
      <c r="M158">
        <f>$J$2*COS(2*PI()*'Time-domain'!$E$2*$B158)+$J$3*SIN(2*PI()*'Time-domain'!$E$2*$B158)</f>
        <v>-260.17022228220077</v>
      </c>
      <c r="N158">
        <f>$K$2*COS(2*PI()*'Time-domain'!$E$2*$B158)+$K$3*SIN(2*PI()*'Time-domain'!$E$2*$B158)</f>
        <v>-263.69604559968093</v>
      </c>
      <c r="O158">
        <f t="shared" si="10"/>
        <v>202.53059872317058</v>
      </c>
      <c r="P158">
        <f t="shared" si="11"/>
        <v>209.1907990838645</v>
      </c>
      <c r="Q158">
        <f t="shared" si="11"/>
        <v>217.59372299776254</v>
      </c>
      <c r="R158">
        <f t="shared" si="12"/>
        <v>201.87423906087224</v>
      </c>
      <c r="S158">
        <f t="shared" si="13"/>
        <v>206.3741071169577</v>
      </c>
      <c r="T158">
        <f t="shared" si="14"/>
        <v>212.00556722062183</v>
      </c>
    </row>
    <row r="159" spans="1:20">
      <c r="A159">
        <v>-104</v>
      </c>
      <c r="B159">
        <f>A159/256/(2*'Time-domain'!$E$2)</f>
        <v>-3.3854166666666668E-3</v>
      </c>
      <c r="C159">
        <f>-1*'Time-domain'!Q163</f>
        <v>-257.12844317422679</v>
      </c>
      <c r="D159">
        <f>-1*'Time-domain'!R163</f>
        <v>-264.20032657860827</v>
      </c>
      <c r="E159">
        <f>-1*'Time-domain'!S163</f>
        <v>-271.99970172164484</v>
      </c>
      <c r="F159">
        <f>F158+(C159+C158)/2*COS(2*PI()*'Time-domain'!$E$2*($B159+$B158)/2)*($B159-$B158)</f>
        <v>0.31464778420461509</v>
      </c>
      <c r="G159">
        <f>G158+(D159+D158)/2*COS(2*PI()*'Time-domain'!$E$2*($B159+$B158)/2)*($B159-$B158)</f>
        <v>0.30687495690484329</v>
      </c>
      <c r="H159">
        <f>H158+(E159+E158)/2*COS(2*PI()*'Time-domain'!$E$2*($B159+$B158)/2)*($B159-$B158)</f>
        <v>0.29801221324080157</v>
      </c>
      <c r="I159">
        <f>I158+(C159+C158)/2*SIN(2*PI()*'Time-domain'!$E$2*($B159+$B158)/2)*($B159-$B158)</f>
        <v>0.76213478914274957</v>
      </c>
      <c r="J159">
        <f>J158+(D159+D158)/2*SIN(2*PI()*'Time-domain'!$E$2*($B159+$B158)/2)*($B159-$B158)</f>
        <v>0.77443099874379207</v>
      </c>
      <c r="K159">
        <f>K158+(E159+E158)/2*SIN(2*PI()*'Time-domain'!$E$2*($B159+$B158)/2)*($B159-$B158)</f>
        <v>0.78874888103771912</v>
      </c>
      <c r="L159">
        <f>$I$2*COS(2*PI()*'Time-domain'!$E$2*$B159)+$I$3*SIN(2*PI()*'Time-domain'!$E$2*$B159)</f>
        <v>-256.38307047160254</v>
      </c>
      <c r="M159">
        <f>$J$2*COS(2*PI()*'Time-domain'!$E$2*$B159)+$J$3*SIN(2*PI()*'Time-domain'!$E$2*$B159)</f>
        <v>-259.22476933547716</v>
      </c>
      <c r="N159">
        <f>$K$2*COS(2*PI()*'Time-domain'!$E$2*$B159)+$K$3*SIN(2*PI()*'Time-domain'!$E$2*$B159)</f>
        <v>-262.73777988746906</v>
      </c>
      <c r="O159">
        <f t="shared" si="10"/>
        <v>204.69065732906634</v>
      </c>
      <c r="P159">
        <f t="shared" si="11"/>
        <v>211.47198646380147</v>
      </c>
      <c r="Q159">
        <f t="shared" si="11"/>
        <v>220.0122360203647</v>
      </c>
      <c r="R159">
        <f t="shared" si="12"/>
        <v>204.02177286006977</v>
      </c>
      <c r="S159">
        <f t="shared" si="13"/>
        <v>208.56951041544019</v>
      </c>
      <c r="T159">
        <f t="shared" si="14"/>
        <v>214.26087787017451</v>
      </c>
    </row>
    <row r="160" spans="1:20">
      <c r="A160">
        <v>-103</v>
      </c>
      <c r="B160">
        <f>A160/256/(2*'Time-domain'!$E$2)</f>
        <v>-3.3528645833333331E-3</v>
      </c>
      <c r="C160">
        <f>-1*'Time-domain'!Q164</f>
        <v>-256.14945844789185</v>
      </c>
      <c r="D160">
        <f>-1*'Time-domain'!R164</f>
        <v>-263.11256577156939</v>
      </c>
      <c r="E160">
        <f>-1*'Time-domain'!S164</f>
        <v>-270.8031648339022</v>
      </c>
      <c r="F160">
        <f>F159+(C160+C159)/2*COS(2*PI()*'Time-domain'!$E$2*($B160+$B159)/2)*($B160-$B159)</f>
        <v>0.31217370044027237</v>
      </c>
      <c r="G160">
        <f>G159+(D160+D159)/2*COS(2*PI()*'Time-domain'!$E$2*($B160+$B159)/2)*($B160-$B159)</f>
        <v>0.30433322218069253</v>
      </c>
      <c r="H160">
        <f>H159+(E160+E159)/2*COS(2*PI()*'Time-domain'!$E$2*($B160+$B159)/2)*($B160-$B159)</f>
        <v>0.29539581429757872</v>
      </c>
      <c r="I160">
        <f>I159+(C160+C159)/2*SIN(2*PI()*'Time-domain'!$E$2*($B160+$B159)/2)*($B160-$B159)</f>
        <v>0.77011416503176144</v>
      </c>
      <c r="J160">
        <f>J159+(D160+D159)/2*SIN(2*PI()*'Time-domain'!$E$2*($B160+$B159)/2)*($B160-$B159)</f>
        <v>0.7826285614401145</v>
      </c>
      <c r="K160">
        <f>K159+(E160+E159)/2*SIN(2*PI()*'Time-domain'!$E$2*($B160+$B159)/2)*($B160-$B159)</f>
        <v>0.79718724959438569</v>
      </c>
      <c r="L160">
        <f>$I$2*COS(2*PI()*'Time-domain'!$E$2*$B160)+$I$3*SIN(2*PI()*'Time-domain'!$E$2*$B160)</f>
        <v>-255.40937151334586</v>
      </c>
      <c r="M160">
        <f>$J$2*COS(2*PI()*'Time-domain'!$E$2*$B160)+$J$3*SIN(2*PI()*'Time-domain'!$E$2*$B160)</f>
        <v>-258.24027809199532</v>
      </c>
      <c r="N160">
        <f>$K$2*COS(2*PI()*'Time-domain'!$E$2*$B160)+$K$3*SIN(2*PI()*'Time-domain'!$E$2*$B160)</f>
        <v>-261.73994683203165</v>
      </c>
      <c r="O160">
        <f t="shared" si="10"/>
        <v>206.83465313223698</v>
      </c>
      <c r="P160">
        <f t="shared" si="11"/>
        <v>213.73483547453318</v>
      </c>
      <c r="Q160">
        <f t="shared" si="11"/>
        <v>222.40998139748808</v>
      </c>
      <c r="R160">
        <f t="shared" si="12"/>
        <v>206.15337689386632</v>
      </c>
      <c r="S160">
        <f t="shared" si="13"/>
        <v>210.74862886684903</v>
      </c>
      <c r="T160">
        <f t="shared" si="14"/>
        <v>216.49945929778565</v>
      </c>
    </row>
    <row r="161" spans="1:20">
      <c r="A161">
        <v>-102</v>
      </c>
      <c r="B161">
        <f>A161/256/(2*'Time-domain'!$E$2)</f>
        <v>-3.3203124999999999E-3</v>
      </c>
      <c r="C161">
        <f>-1*'Time-domain'!Q165</f>
        <v>-255.13180120770662</v>
      </c>
      <c r="D161">
        <f>-1*'Time-domain'!R165</f>
        <v>-261.98183550469696</v>
      </c>
      <c r="E161">
        <f>-1*'Time-domain'!S165</f>
        <v>-269.55936154034242</v>
      </c>
      <c r="F161">
        <f>F160+(C161+C160)/2*COS(2*PI()*'Time-domain'!$E$2*($B161+$B160)/2)*($B161-$B160)</f>
        <v>0.3096118880746318</v>
      </c>
      <c r="G161">
        <f>G160+(D161+D160)/2*COS(2*PI()*'Time-domain'!$E$2*($B161+$B160)/2)*($B161-$B160)</f>
        <v>0.30170219805275106</v>
      </c>
      <c r="H161">
        <f>H160+(E161+E160)/2*COS(2*PI()*'Time-domain'!$E$2*($B161+$B160)/2)*($B161-$B160)</f>
        <v>0.29268828810558256</v>
      </c>
      <c r="I161">
        <f>I160+(C161+C160)/2*SIN(2*PI()*'Time-domain'!$E$2*($B161+$B160)/2)*($B161-$B160)</f>
        <v>0.77803166008386893</v>
      </c>
      <c r="J161">
        <f>J160+(D161+D160)/2*SIN(2*PI()*'Time-domain'!$E$2*($B161+$B160)/2)*($B161-$B160)</f>
        <v>0.79075996122346393</v>
      </c>
      <c r="K161">
        <f>K160+(E161+E160)/2*SIN(2*PI()*'Time-domain'!$E$2*($B161+$B160)/2)*($B161-$B160)</f>
        <v>0.80555508539535814</v>
      </c>
      <c r="L161">
        <f>$I$2*COS(2*PI()*'Time-domain'!$E$2*$B161)+$I$3*SIN(2*PI()*'Time-domain'!$E$2*$B161)</f>
        <v>-254.3972088432088</v>
      </c>
      <c r="M161">
        <f>$J$2*COS(2*PI()*'Time-domain'!$E$2*$B161)+$J$3*SIN(2*PI()*'Time-domain'!$E$2*$B161)</f>
        <v>-257.21689681251524</v>
      </c>
      <c r="N161">
        <f>$K$2*COS(2*PI()*'Time-domain'!$E$2*$B161)+$K$3*SIN(2*PI()*'Time-domain'!$E$2*$B161)</f>
        <v>-260.70269670335654</v>
      </c>
      <c r="O161">
        <f t="shared" si="10"/>
        <v>208.96200116670161</v>
      </c>
      <c r="P161">
        <f t="shared" si="11"/>
        <v>215.97868419077406</v>
      </c>
      <c r="Q161">
        <f t="shared" si="11"/>
        <v>224.78621560899163</v>
      </c>
      <c r="R161">
        <f t="shared" si="12"/>
        <v>208.26847088291942</v>
      </c>
      <c r="S161">
        <f t="shared" si="13"/>
        <v>212.91086925715288</v>
      </c>
      <c r="T161">
        <f t="shared" si="14"/>
        <v>218.7207021020194</v>
      </c>
    </row>
    <row r="162" spans="1:20">
      <c r="A162">
        <v>-101</v>
      </c>
      <c r="B162">
        <f>A162/256/(2*'Time-domain'!$E$2)</f>
        <v>-3.2877604166666667E-3</v>
      </c>
      <c r="C162">
        <f>-1*'Time-domain'!Q166</f>
        <v>-254.0756247091085</v>
      </c>
      <c r="D162">
        <f>-1*'Time-domain'!R166</f>
        <v>-260.80830606181019</v>
      </c>
      <c r="E162">
        <f>-1*'Time-domain'!S166</f>
        <v>-268.26847915316699</v>
      </c>
      <c r="F162">
        <f>F161+(C162+C161)/2*COS(2*PI()*'Time-domain'!$E$2*($B162+$B161)/2)*($B162-$B161)</f>
        <v>0.30696389317412698</v>
      </c>
      <c r="G162">
        <f>G161+(D162+D161)/2*COS(2*PI()*'Time-domain'!$E$2*($B162+$B161)/2)*($B162-$B161)</f>
        <v>0.29898356992903541</v>
      </c>
      <c r="H162">
        <f>H161+(E162+E161)/2*COS(2*PI()*'Time-domain'!$E$2*($B162+$B161)/2)*($B162-$B161)</f>
        <v>0.28989146051230508</v>
      </c>
      <c r="I162">
        <f>I161+(C162+C161)/2*SIN(2*PI()*'Time-domain'!$E$2*($B162+$B161)/2)*($B162-$B161)</f>
        <v>0.78588513696599793</v>
      </c>
      <c r="J162">
        <f>J161+(D162+D161)/2*SIN(2*PI()*'Time-domain'!$E$2*($B162+$B161)/2)*($B162-$B161)</f>
        <v>0.79882292354889595</v>
      </c>
      <c r="K162">
        <f>K161+(E162+E161)/2*SIN(2*PI()*'Time-domain'!$E$2*($B162+$B161)/2)*($B162-$B161)</f>
        <v>0.81384997329069264</v>
      </c>
      <c r="L162">
        <f>$I$2*COS(2*PI()*'Time-domain'!$E$2*$B162)+$I$3*SIN(2*PI()*'Time-domain'!$E$2*$B162)</f>
        <v>-253.34673488916638</v>
      </c>
      <c r="M162">
        <f>$J$2*COS(2*PI()*'Time-domain'!$E$2*$B162)+$J$3*SIN(2*PI()*'Time-domain'!$E$2*$B162)</f>
        <v>-256.15477961449324</v>
      </c>
      <c r="N162">
        <f>$K$2*COS(2*PI()*'Time-domain'!$E$2*$B162)+$K$3*SIN(2*PI()*'Time-domain'!$E$2*$B162)</f>
        <v>-259.62618570749777</v>
      </c>
      <c r="O162">
        <f t="shared" si="10"/>
        <v>211.07212651345313</v>
      </c>
      <c r="P162">
        <f t="shared" si="11"/>
        <v>218.20288285710811</v>
      </c>
      <c r="Q162">
        <f t="shared" si="11"/>
        <v>227.14020963751574</v>
      </c>
      <c r="R162">
        <f t="shared" si="12"/>
        <v>210.36648449292028</v>
      </c>
      <c r="S162">
        <f t="shared" si="13"/>
        <v>215.05564853903337</v>
      </c>
      <c r="T162">
        <f t="shared" si="14"/>
        <v>220.92400732557837</v>
      </c>
    </row>
    <row r="163" spans="1:20">
      <c r="A163">
        <v>-100</v>
      </c>
      <c r="B163">
        <f>A163/256/(2*'Time-domain'!$E$2)</f>
        <v>-3.2552083333333335E-3</v>
      </c>
      <c r="C163">
        <f>-1*'Time-domain'!Q167</f>
        <v>-252.98108800839302</v>
      </c>
      <c r="D163">
        <f>-1*'Time-domain'!R167</f>
        <v>-259.5921541721263</v>
      </c>
      <c r="E163">
        <f>-1*'Time-domain'!S167</f>
        <v>-266.93071207451476</v>
      </c>
      <c r="F163">
        <f>F162+(C163+C162)/2*COS(2*PI()*'Time-domain'!$E$2*($B163+$B162)/2)*($B163-$B162)</f>
        <v>0.30423131382909707</v>
      </c>
      <c r="G163">
        <f>G162+(D163+D162)/2*COS(2*PI()*'Time-domain'!$E$2*($B163+$B162)/2)*($B163-$B162)</f>
        <v>0.29617907979388247</v>
      </c>
      <c r="H163">
        <f>H162+(E163+E162)/2*COS(2*PI()*'Time-domain'!$E$2*($B163+$B162)/2)*($B163-$B162)</f>
        <v>0.28700721853552985</v>
      </c>
      <c r="I163">
        <f>I162+(C163+C162)/2*SIN(2*PI()*'Time-domain'!$E$2*($B163+$B162)/2)*($B163-$B162)</f>
        <v>0.79367249694381925</v>
      </c>
      <c r="J163">
        <f>J162+(D163+D162)/2*SIN(2*PI()*'Time-domain'!$E$2*($B163+$B162)/2)*($B163-$B162)</f>
        <v>0.80681521635327769</v>
      </c>
      <c r="K163">
        <f>K162+(E163+E162)/2*SIN(2*PI()*'Time-domain'!$E$2*($B163+$B162)/2)*($B163-$B162)</f>
        <v>0.82206954450905223</v>
      </c>
      <c r="L163">
        <f>$I$2*COS(2*PI()*'Time-domain'!$E$2*$B163)+$I$3*SIN(2*PI()*'Time-domain'!$E$2*$B163)</f>
        <v>-252.25810784873224</v>
      </c>
      <c r="M163">
        <f>$J$2*COS(2*PI()*'Time-domain'!$E$2*$B163)+$J$3*SIN(2*PI()*'Time-domain'!$E$2*$B163)</f>
        <v>-255.05408644887274</v>
      </c>
      <c r="N163">
        <f>$K$2*COS(2*PI()*'Time-domain'!$E$2*$B163)+$K$3*SIN(2*PI()*'Time-domain'!$E$2*$B163)</f>
        <v>-258.51057596305168</v>
      </c>
      <c r="O163">
        <f t="shared" si="10"/>
        <v>213.1644646475016</v>
      </c>
      <c r="P163">
        <f t="shared" si="11"/>
        <v>220.40679430739857</v>
      </c>
      <c r="Q163">
        <f t="shared" si="11"/>
        <v>229.47124946735593</v>
      </c>
      <c r="R163">
        <f t="shared" si="12"/>
        <v>212.44685767814175</v>
      </c>
      <c r="S163">
        <f t="shared" si="13"/>
        <v>217.18239418309091</v>
      </c>
      <c r="T163">
        <f t="shared" si="14"/>
        <v>223.10878681609304</v>
      </c>
    </row>
    <row r="164" spans="1:20">
      <c r="A164">
        <v>-99</v>
      </c>
      <c r="B164">
        <f>A164/256/(2*'Time-domain'!$E$2)</f>
        <v>-3.2226562499999998E-3</v>
      </c>
      <c r="C164">
        <f>-1*'Time-domain'!Q168</f>
        <v>-251.84835593876142</v>
      </c>
      <c r="D164">
        <f>-1*'Time-domain'!R168</f>
        <v>-258.33356298364674</v>
      </c>
      <c r="E164">
        <f>-1*'Time-domain'!S168</f>
        <v>-265.54626176718722</v>
      </c>
      <c r="F164">
        <f>F163+(C164+C163)/2*COS(2*PI()*'Time-domain'!$E$2*($B164+$B163)/2)*($B164-$B163)</f>
        <v>0.30141579919069944</v>
      </c>
      <c r="G164">
        <f>G163+(D164+D163)/2*COS(2*PI()*'Time-domain'!$E$2*($B164+$B163)/2)*($B164-$B163)</f>
        <v>0.29329052514292336</v>
      </c>
      <c r="H164">
        <f>H163+(E164+E163)/2*COS(2*PI()*'Time-domain'!$E$2*($B164+$B163)/2)*($B164-$B163)</f>
        <v>0.28403750919619525</v>
      </c>
      <c r="I164">
        <f>I163+(C164+C163)/2*SIN(2*PI()*'Time-domain'!$E$2*($B164+$B163)/2)*($B164-$B163)</f>
        <v>0.8013916811473043</v>
      </c>
      <c r="J164">
        <f>J163+(D164+D163)/2*SIN(2*PI()*'Time-domain'!$E$2*($B164+$B163)/2)*($B164-$B163)</f>
        <v>0.81473465144642176</v>
      </c>
      <c r="K164">
        <f>K163+(E164+E163)/2*SIN(2*PI()*'Time-domain'!$E$2*($B164+$B163)/2)*($B164-$B163)</f>
        <v>0.83021147817492746</v>
      </c>
      <c r="L164">
        <f>$I$2*COS(2*PI()*'Time-domain'!$E$2*$B164)+$I$3*SIN(2*PI()*'Time-domain'!$E$2*$B164)</f>
        <v>-251.13149166513426</v>
      </c>
      <c r="M164">
        <f>$J$2*COS(2*PI()*'Time-domain'!$E$2*$B164)+$J$3*SIN(2*PI()*'Time-domain'!$E$2*$B164)</f>
        <v>-253.91498307599559</v>
      </c>
      <c r="N164">
        <f>$K$2*COS(2*PI()*'Time-domain'!$E$2*$B164)+$K$3*SIN(2*PI()*'Time-domain'!$E$2*$B164)</f>
        <v>-257.35603547674208</v>
      </c>
      <c r="O164">
        <f t="shared" si="10"/>
        <v>215.23846177865391</v>
      </c>
      <c r="P164">
        <f t="shared" si="11"/>
        <v>222.58979437650115</v>
      </c>
      <c r="Q164">
        <f t="shared" si="11"/>
        <v>231.77863657405857</v>
      </c>
      <c r="R164">
        <f t="shared" si="12"/>
        <v>214.50904101878899</v>
      </c>
      <c r="S164">
        <f t="shared" si="13"/>
        <v>219.29054452271504</v>
      </c>
      <c r="T164">
        <f t="shared" si="14"/>
        <v>225.27446358040277</v>
      </c>
    </row>
    <row r="165" spans="1:20">
      <c r="A165">
        <v>-98</v>
      </c>
      <c r="B165">
        <f>A165/256/(2*'Time-domain'!$E$2)</f>
        <v>-3.1901041666666666E-3</v>
      </c>
      <c r="C165">
        <f>-1*'Time-domain'!Q169</f>
        <v>-250.67759908549687</v>
      </c>
      <c r="D165">
        <f>-1*'Time-domain'!R169</f>
        <v>-257.03272203557498</v>
      </c>
      <c r="E165">
        <f>-1*'Time-domain'!S169</f>
        <v>-264.11533672430829</v>
      </c>
      <c r="F165">
        <f>F164+(C165+C164)/2*COS(2*PI()*'Time-domain'!$E$2*($B165+$B164)/2)*($B165-$B164)</f>
        <v>0.29851904847704891</v>
      </c>
      <c r="G165">
        <f>G164+(D165+D164)/2*COS(2*PI()*'Time-domain'!$E$2*($B165+$B164)/2)*($B165-$B164)</f>
        <v>0.29031975788404857</v>
      </c>
      <c r="H165">
        <f>H164+(E165+E164)/2*COS(2*PI()*'Time-domain'!$E$2*($B165+$B164)/2)*($B165-$B164)</f>
        <v>0.28098433831400776</v>
      </c>
      <c r="I165">
        <f>I164+(C165+C164)/2*SIN(2*PI()*'Time-domain'!$E$2*($B165+$B164)/2)*($B165-$B164)</f>
        <v>0.80904067181226202</v>
      </c>
      <c r="J165">
        <f>J164+(D165+D164)/2*SIN(2*PI()*'Time-domain'!$E$2*($B165+$B164)/2)*($B165-$B164)</f>
        <v>0.82257908587559614</v>
      </c>
      <c r="K165">
        <f>K164+(E165+E164)/2*SIN(2*PI()*'Time-domain'!$E$2*($B165+$B164)/2)*($B165-$B164)</f>
        <v>0.83827350279662582</v>
      </c>
      <c r="L165">
        <f>$I$2*COS(2*PI()*'Time-domain'!$E$2*$B165)+$I$3*SIN(2*PI()*'Time-domain'!$E$2*$B165)</f>
        <v>-249.96705600262578</v>
      </c>
      <c r="M165">
        <f>$J$2*COS(2*PI()*'Time-domain'!$E$2*$B165)+$J$3*SIN(2*PI()*'Time-domain'!$E$2*$B165)</f>
        <v>-252.73764104063994</v>
      </c>
      <c r="N165">
        <f>$K$2*COS(2*PI()*'Time-domain'!$E$2*$B165)+$K$3*SIN(2*PI()*'Time-domain'!$E$2*$B165)</f>
        <v>-256.16273811811965</v>
      </c>
      <c r="O165">
        <f t="shared" si="10"/>
        <v>217.29357518582384</v>
      </c>
      <c r="P165">
        <f t="shared" si="11"/>
        <v>224.75127230402811</v>
      </c>
      <c r="Q165">
        <f t="shared" si="11"/>
        <v>234.06168840443425</v>
      </c>
      <c r="R165">
        <f t="shared" si="12"/>
        <v>216.55249605194928</v>
      </c>
      <c r="S165">
        <f t="shared" si="13"/>
        <v>221.37954909241125</v>
      </c>
      <c r="T165">
        <f t="shared" si="14"/>
        <v>227.42047213211475</v>
      </c>
    </row>
    <row r="166" spans="1:20">
      <c r="A166">
        <v>-97</v>
      </c>
      <c r="B166">
        <f>A166/256/(2*'Time-domain'!$E$2)</f>
        <v>-3.1575520833333334E-3</v>
      </c>
      <c r="C166">
        <f>-1*'Time-domain'!Q170</f>
        <v>-249.46899376027505</v>
      </c>
      <c r="D166">
        <f>-1*'Time-domain'!R170</f>
        <v>-255.68982722977296</v>
      </c>
      <c r="E166">
        <f>-1*'Time-domain'!S170</f>
        <v>-262.63815243792612</v>
      </c>
      <c r="F166">
        <f>F165+(C166+C165)/2*COS(2*PI()*'Time-domain'!$E$2*($B166+$B165)/2)*($B166-$B165)</f>
        <v>0.29554280994918131</v>
      </c>
      <c r="G166">
        <f>G165+(D166+D165)/2*COS(2*PI()*'Time-domain'!$E$2*($B166+$B165)/2)*($B166-$B165)</f>
        <v>0.28726868320502824</v>
      </c>
      <c r="H166">
        <f>H165+(E166+E165)/2*COS(2*PI()*'Time-domain'!$E$2*($B166+$B165)/2)*($B166-$B165)</f>
        <v>0.27784976926653498</v>
      </c>
      <c r="I166">
        <f>I165+(C166+C165)/2*SIN(2*PI()*'Time-domain'!$E$2*($B166+$B165)/2)*($B166-$B165)</f>
        <v>0.8166174934971101</v>
      </c>
      <c r="J166">
        <f>J165+(D166+D165)/2*SIN(2*PI()*'Time-domain'!$E$2*($B166+$B165)/2)*($B166-$B165)</f>
        <v>0.83034642326258146</v>
      </c>
      <c r="K166">
        <f>K165+(E166+E165)/2*SIN(2*PI()*'Time-domain'!$E$2*($B166+$B165)/2)*($B166-$B165)</f>
        <v>0.84625339772412067</v>
      </c>
      <c r="L166">
        <f>$I$2*COS(2*PI()*'Time-domain'!$E$2*$B166)+$I$3*SIN(2*PI()*'Time-domain'!$E$2*$B166)</f>
        <v>-248.76497622093436</v>
      </c>
      <c r="M166">
        <f>$J$2*COS(2*PI()*'Time-domain'!$E$2*$B166)+$J$3*SIN(2*PI()*'Time-domain'!$E$2*$B166)</f>
        <v>-251.52223764618566</v>
      </c>
      <c r="N166">
        <f>$K$2*COS(2*PI()*'Time-domain'!$E$2*$B166)+$K$3*SIN(2*PI()*'Time-domain'!$E$2*$B166)</f>
        <v>-254.93086359337724</v>
      </c>
      <c r="O166">
        <f t="shared" si="10"/>
        <v>219.32927354467176</v>
      </c>
      <c r="P166">
        <f t="shared" si="11"/>
        <v>226.89063112991641</v>
      </c>
      <c r="Q166">
        <f t="shared" si="11"/>
        <v>236.31973884669162</v>
      </c>
      <c r="R166">
        <f t="shared" si="12"/>
        <v>218.57669559594211</v>
      </c>
      <c r="S166">
        <f t="shared" si="13"/>
        <v>223.44886895938106</v>
      </c>
      <c r="T166">
        <f t="shared" si="14"/>
        <v>229.54625883223218</v>
      </c>
    </row>
    <row r="167" spans="1:20">
      <c r="A167">
        <v>-96</v>
      </c>
      <c r="B167">
        <f>A167/256/(2*'Time-domain'!$E$2)</f>
        <v>-3.1250000000000002E-3</v>
      </c>
      <c r="C167">
        <f>-1*'Time-domain'!Q171</f>
        <v>-248.22272197461231</v>
      </c>
      <c r="D167">
        <f>-1*'Time-domain'!R171</f>
        <v>-254.30508080125881</v>
      </c>
      <c r="E167">
        <f>-1*'Time-domain'!S171</f>
        <v>-261.11493136656054</v>
      </c>
      <c r="F167">
        <f>F166+(C167+C166)/2*COS(2*PI()*'Time-domain'!$E$2*($B167+$B166)/2)*($B167-$B166)</f>
        <v>0.29248887985745969</v>
      </c>
      <c r="G167">
        <f>G166+(D167+D166)/2*COS(2*PI()*'Time-domain'!$E$2*($B167+$B166)/2)*($B167-$B166)</f>
        <v>0.28413925840847326</v>
      </c>
      <c r="H167">
        <f>H166+(E167+E166)/2*COS(2*PI()*'Time-domain'!$E$2*($B167+$B166)/2)*($B167-$B166)</f>
        <v>0.27463592171253121</v>
      </c>
      <c r="I167">
        <f>I166+(C167+C166)/2*SIN(2*PI()*'Time-domain'!$E$2*($B167+$B166)/2)*($B167-$B166)</f>
        <v>0.82412021427414528</v>
      </c>
      <c r="J167">
        <f>J166+(D167+D166)/2*SIN(2*PI()*'Time-domain'!$E$2*($B167+$B166)/2)*($B167-$B166)</f>
        <v>0.83803461511246302</v>
      </c>
      <c r="K167">
        <f>K166+(E167+E166)/2*SIN(2*PI()*'Time-domain'!$E$2*($B167+$B166)/2)*($B167-$B166)</f>
        <v>0.85414899457586613</v>
      </c>
      <c r="L167">
        <f>$I$2*COS(2*PI()*'Time-domain'!$E$2*$B167)+$I$3*SIN(2*PI()*'Time-domain'!$E$2*$B167)</f>
        <v>-247.5254333488536</v>
      </c>
      <c r="M167">
        <f>$J$2*COS(2*PI()*'Time-domain'!$E$2*$B167)+$J$3*SIN(2*PI()*'Time-domain'!$E$2*$B167)</f>
        <v>-250.2689559279134</v>
      </c>
      <c r="N167">
        <f>$K$2*COS(2*PI()*'Time-domain'!$E$2*$B167)+$K$3*SIN(2*PI()*'Time-domain'!$E$2*$B167)</f>
        <v>-253.66059741828707</v>
      </c>
      <c r="O167">
        <f t="shared" si="10"/>
        <v>221.34503724837566</v>
      </c>
      <c r="P167">
        <f t="shared" si="11"/>
        <v>229.00728808155688</v>
      </c>
      <c r="Q167">
        <f t="shared" si="11"/>
        <v>238.55213869039855</v>
      </c>
      <c r="R167">
        <f t="shared" si="12"/>
        <v>220.58112406787365</v>
      </c>
      <c r="S167">
        <f t="shared" si="13"/>
        <v>225.49797704815481</v>
      </c>
      <c r="T167">
        <f t="shared" si="14"/>
        <v>231.65128222264542</v>
      </c>
    </row>
    <row r="168" spans="1:20">
      <c r="A168">
        <v>-95</v>
      </c>
      <c r="B168">
        <f>A168/256/(2*'Time-domain'!$E$2)</f>
        <v>-3.0924479166666665E-3</v>
      </c>
      <c r="C168">
        <f>-1*'Time-domain'!Q172</f>
        <v>-246.93897141245546</v>
      </c>
      <c r="D168">
        <f>-1*'Time-domain'!R172</f>
        <v>-252.8786912877512</v>
      </c>
      <c r="E168">
        <f>-1*'Time-domain'!S172</f>
        <v>-259.54590290170222</v>
      </c>
      <c r="F168">
        <f>F167+(C168+C167)/2*COS(2*PI()*'Time-domain'!$E$2*($B168+$B167)/2)*($B168-$B167)</f>
        <v>0.28935910135905679</v>
      </c>
      <c r="G168">
        <f>G167+(D168+D167)/2*COS(2*PI()*'Time-domain'!$E$2*($B168+$B167)/2)*($B168-$B167)</f>
        <v>0.2809334917148405</v>
      </c>
      <c r="H168">
        <f>H167+(E168+E167)/2*COS(2*PI()*'Time-domain'!$E$2*($B168+$B167)/2)*($B168-$B167)</f>
        <v>0.27134497028026949</v>
      </c>
      <c r="I168">
        <f>I167+(C168+C167)/2*SIN(2*PI()*'Time-domain'!$E$2*($B168+$B167)/2)*($B168-$B167)</f>
        <v>0.83154694689459718</v>
      </c>
      <c r="J168">
        <f>J167+(D168+D167)/2*SIN(2*PI()*'Time-domain'!$E$2*($B168+$B167)/2)*($B168-$B167)</f>
        <v>0.84564166209336278</v>
      </c>
      <c r="K168">
        <f>K167+(E168+E167)/2*SIN(2*PI()*'Time-domain'!$E$2*($B168+$B167)/2)*($B168-$B167)</f>
        <v>0.86195817863370705</v>
      </c>
      <c r="L168">
        <f>$I$2*COS(2*PI()*'Time-domain'!$E$2*$B168)+$I$3*SIN(2*PI()*'Time-domain'!$E$2*$B168)</f>
        <v>-246.24861405698059</v>
      </c>
      <c r="M168">
        <f>$J$2*COS(2*PI()*'Time-domain'!$E$2*$B168)+$J$3*SIN(2*PI()*'Time-domain'!$E$2*$B168)</f>
        <v>-248.97798462543992</v>
      </c>
      <c r="N168">
        <f>$K$2*COS(2*PI()*'Time-domain'!$E$2*$B168)+$K$3*SIN(2*PI()*'Time-domain'!$E$2*$B168)</f>
        <v>-252.35213089026266</v>
      </c>
      <c r="O168">
        <f t="shared" si="10"/>
        <v>223.34035872134075</v>
      </c>
      <c r="P168">
        <f t="shared" si="11"/>
        <v>231.10067495224732</v>
      </c>
      <c r="Q168">
        <f t="shared" si="11"/>
        <v>240.75825607598551</v>
      </c>
      <c r="R168">
        <f t="shared" si="12"/>
        <v>222.56527779420455</v>
      </c>
      <c r="S168">
        <f t="shared" si="13"/>
        <v>227.52635845808226</v>
      </c>
      <c r="T168">
        <f t="shared" si="14"/>
        <v>233.73501335228624</v>
      </c>
    </row>
    <row r="169" spans="1:20">
      <c r="A169">
        <v>-94</v>
      </c>
      <c r="B169">
        <f>A169/256/(2*'Time-domain'!$E$2)</f>
        <v>-3.0598958333333333E-3</v>
      </c>
      <c r="C169">
        <f>-1*'Time-domain'!Q173</f>
        <v>-245.61793540191715</v>
      </c>
      <c r="D169">
        <f>-1*'Time-domain'!R173</f>
        <v>-251.41087349826418</v>
      </c>
      <c r="E169">
        <f>-1*'Time-domain'!S173</f>
        <v>-257.93130333326644</v>
      </c>
      <c r="F169">
        <f>F168+(C169+C168)/2*COS(2*PI()*'Time-domain'!$E$2*($B169+$B168)/2)*($B169-$B168)</f>
        <v>0.28615536340716652</v>
      </c>
      <c r="G169">
        <f>G168+(D169+D168)/2*COS(2*PI()*'Time-domain'!$E$2*($B169+$B168)/2)*($B169-$B168)</f>
        <v>0.27765344103420703</v>
      </c>
      <c r="H169">
        <f>H168+(E169+E168)/2*COS(2*PI()*'Time-domain'!$E$2*($B169+$B168)/2)*($B169-$B168)</f>
        <v>0.2679791432216756</v>
      </c>
      <c r="I169">
        <f>I168+(C169+C168)/2*SIN(2*PI()*'Time-domain'!$E$2*($B169+$B168)/2)*($B169-$B168)</f>
        <v>0.83889584992676214</v>
      </c>
      <c r="J169">
        <f>J168+(D169+D168)/2*SIN(2*PI()*'Time-domain'!$E$2*($B169+$B168)/2)*($B169-$B168)</f>
        <v>0.85316561528633206</v>
      </c>
      <c r="K169">
        <f>K168+(E169+E168)/2*SIN(2*PI()*'Time-domain'!$E$2*($B169+$B168)/2)*($B169-$B168)</f>
        <v>0.86967889020502931</v>
      </c>
      <c r="L169">
        <f>$I$2*COS(2*PI()*'Time-domain'!$E$2*$B169)+$I$3*SIN(2*PI()*'Time-domain'!$E$2*$B169)</f>
        <v>-244.93471062960418</v>
      </c>
      <c r="M169">
        <f>$J$2*COS(2*PI()*'Time-domain'!$E$2*$B169)+$J$3*SIN(2*PI()*'Time-domain'!$E$2*$B169)</f>
        <v>-247.64951815429487</v>
      </c>
      <c r="N169">
        <f>$K$2*COS(2*PI()*'Time-domain'!$E$2*$B169)+$K$3*SIN(2*PI()*'Time-domain'!$E$2*$B169)</f>
        <v>-251.00566105955031</v>
      </c>
      <c r="O169">
        <f t="shared" si="10"/>
        <v>225.31474272565831</v>
      </c>
      <c r="P169">
        <f t="shared" si="11"/>
        <v>233.17023847073744</v>
      </c>
      <c r="Q169">
        <f t="shared" si="11"/>
        <v>242.93747693351114</v>
      </c>
      <c r="R169">
        <f t="shared" si="12"/>
        <v>224.52866531414406</v>
      </c>
      <c r="S169">
        <f t="shared" si="13"/>
        <v>229.53351077348944</v>
      </c>
      <c r="T169">
        <f t="shared" si="14"/>
        <v>235.79693609574809</v>
      </c>
    </row>
    <row r="170" spans="1:20">
      <c r="A170">
        <v>-93</v>
      </c>
      <c r="B170">
        <f>A170/256/(2*'Time-domain'!$E$2)</f>
        <v>-3.0273437500000001E-3</v>
      </c>
      <c r="C170">
        <f>-1*'Time-domain'!Q174</f>
        <v>-244.25981288616146</v>
      </c>
      <c r="D170">
        <f>-1*'Time-domain'!R174</f>
        <v>-249.90184848075788</v>
      </c>
      <c r="E170">
        <f>-1*'Time-domain'!S174</f>
        <v>-256.27137581400945</v>
      </c>
      <c r="F170">
        <f>F169+(C170+C169)/2*COS(2*PI()*'Time-domain'!$E$2*($B170+$B169)/2)*($B170-$B169)</f>
        <v>0.28287959961261283</v>
      </c>
      <c r="G170">
        <f>G169+(D170+D169)/2*COS(2*PI()*'Time-domain'!$E$2*($B170+$B169)/2)*($B170-$B169)</f>
        <v>0.27430121270755453</v>
      </c>
      <c r="H170">
        <f>H169+(E170+E169)/2*COS(2*PI()*'Time-domain'!$E$2*($B170+$B169)/2)*($B170-$B169)</f>
        <v>0.26454072103307963</v>
      </c>
      <c r="I170">
        <f>I169+(C170+C169)/2*SIN(2*PI()*'Time-domain'!$E$2*($B170+$B169)/2)*($B170-$B169)</f>
        <v>0.84616512886653228</v>
      </c>
      <c r="J170">
        <f>J169+(D170+D169)/2*SIN(2*PI()*'Time-domain'!$E$2*($B170+$B169)/2)*($B170-$B169)</f>
        <v>0.86060457740464802</v>
      </c>
      <c r="K170">
        <f>K169+(E170+E169)/2*SIN(2*PI()*'Time-domain'!$E$2*($B170+$B169)/2)*($B170-$B169)</f>
        <v>0.87730912595131716</v>
      </c>
      <c r="L170">
        <f>$I$2*COS(2*PI()*'Time-domain'!$E$2*$B170)+$I$3*SIN(2*PI()*'Time-domain'!$E$2*$B170)</f>
        <v>-243.58392093574761</v>
      </c>
      <c r="M170">
        <f>$J$2*COS(2*PI()*'Time-domain'!$E$2*$B170)+$J$3*SIN(2*PI()*'Time-domain'!$E$2*$B170)</f>
        <v>-246.2837565766423</v>
      </c>
      <c r="N170">
        <f>$K$2*COS(2*PI()*'Time-domain'!$E$2*$B170)+$K$3*SIN(2*PI()*'Time-domain'!$E$2*$B170)</f>
        <v>-249.62139069955376</v>
      </c>
      <c r="O170">
        <f t="shared" si="10"/>
        <v>227.26770666012931</v>
      </c>
      <c r="P170">
        <f t="shared" si="11"/>
        <v>235.21544066163926</v>
      </c>
      <c r="Q170">
        <f t="shared" si="11"/>
        <v>245.08920541041735</v>
      </c>
      <c r="R170">
        <f t="shared" si="12"/>
        <v>226.47080767568769</v>
      </c>
      <c r="S170">
        <f t="shared" si="13"/>
        <v>231.51894436631517</v>
      </c>
      <c r="T170">
        <f t="shared" si="14"/>
        <v>237.8365474641808</v>
      </c>
    </row>
    <row r="171" spans="1:20">
      <c r="A171">
        <v>-92</v>
      </c>
      <c r="B171">
        <f>A171/256/(2*'Time-domain'!$E$2)</f>
        <v>-2.9947916666666669E-3</v>
      </c>
      <c r="C171">
        <f>-1*'Time-domain'!Q175</f>
        <v>-242.86480839344361</v>
      </c>
      <c r="D171">
        <f>-1*'Time-domain'!R175</f>
        <v>-248.35184348884917</v>
      </c>
      <c r="E171">
        <f>-1*'Time-domain'!S175</f>
        <v>-254.56637032290985</v>
      </c>
      <c r="F171">
        <f>F170+(C171+C170)/2*COS(2*PI()*'Time-domain'!$E$2*($B171+$B170)/2)*($B171-$B170)</f>
        <v>0.27953378707854315</v>
      </c>
      <c r="G171">
        <f>G170+(D171+D170)/2*COS(2*PI()*'Time-domain'!$E$2*($B171+$B170)/2)*($B171-$B170)</f>
        <v>0.27087896021832647</v>
      </c>
      <c r="H171">
        <f>H170+(E171+E170)/2*COS(2*PI()*'Time-domain'!$E$2*($B171+$B170)/2)*($B171-$B170)</f>
        <v>0.26103203504342243</v>
      </c>
      <c r="I171">
        <f>I170+(C171+C170)/2*SIN(2*PI()*'Time-domain'!$E$2*($B171+$B170)/2)*($B171-$B170)</f>
        <v>0.85335303721964983</v>
      </c>
      <c r="J171">
        <f>J170+(D171+D170)/2*SIN(2*PI()*'Time-domain'!$E$2*($B171+$B170)/2)*($B171-$B170)</f>
        <v>0.8679567039817695</v>
      </c>
      <c r="K171">
        <f>K170+(E171+E170)/2*SIN(2*PI()*'Time-domain'!$E$2*($B171+$B170)/2)*($B171-$B170)</f>
        <v>0.8848469401823037</v>
      </c>
      <c r="L171">
        <f>$I$2*COS(2*PI()*'Time-domain'!$E$2*$B171)+$I$3*SIN(2*PI()*'Time-domain'!$E$2*$B171)</f>
        <v>-242.19644839937024</v>
      </c>
      <c r="M171">
        <f>$J$2*COS(2*PI()*'Time-domain'!$E$2*$B171)+$J$3*SIN(2*PI()*'Time-domain'!$E$2*$B171)</f>
        <v>-244.88090557115217</v>
      </c>
      <c r="N171">
        <f>$K$2*COS(2*PI()*'Time-domain'!$E$2*$B171)+$K$3*SIN(2*PI()*'Time-domain'!$E$2*$B171)</f>
        <v>-248.19952827629754</v>
      </c>
      <c r="O171">
        <f t="shared" si="10"/>
        <v>229.19878085167227</v>
      </c>
      <c r="P171">
        <f t="shared" si="11"/>
        <v>237.23575919648093</v>
      </c>
      <c r="Q171">
        <f t="shared" si="11"/>
        <v>247.21286428800724</v>
      </c>
      <c r="R171">
        <f t="shared" si="12"/>
        <v>228.39123872412</v>
      </c>
      <c r="S171">
        <f t="shared" si="13"/>
        <v>233.48218269104464</v>
      </c>
      <c r="T171">
        <f t="shared" si="14"/>
        <v>239.85335790827227</v>
      </c>
    </row>
    <row r="172" spans="1:20">
      <c r="A172">
        <v>-91</v>
      </c>
      <c r="B172">
        <f>A172/256/(2*'Time-domain'!$E$2)</f>
        <v>-2.9622395833333332E-3</v>
      </c>
      <c r="C172">
        <f>-1*'Time-domain'!Q176</f>
        <v>-241.43313200630902</v>
      </c>
      <c r="D172">
        <f>-1*'Time-domain'!R176</f>
        <v>-246.76109194758848</v>
      </c>
      <c r="E172">
        <f>-1*'Time-domain'!S176</f>
        <v>-252.81654362752309</v>
      </c>
      <c r="F172">
        <f>F171+(C172+C171)/2*COS(2*PI()*'Time-domain'!$E$2*($B172+$B171)/2)*($B172-$B171)</f>
        <v>0.27611994520890698</v>
      </c>
      <c r="G172">
        <f>G171+(D172+D171)/2*COS(2*PI()*'Time-domain'!$E$2*($B172+$B171)/2)*($B172-$B171)</f>
        <v>0.26738888287503604</v>
      </c>
      <c r="H172">
        <f>H171+(E172+E171)/2*COS(2*PI()*'Time-domain'!$E$2*($B172+$B171)/2)*($B172-$B171)</f>
        <v>0.25745546597077212</v>
      </c>
      <c r="I172">
        <f>I171+(C172+C171)/2*SIN(2*PI()*'Time-domain'!$E$2*($B172+$B171)/2)*($B172-$B171)</f>
        <v>0.86045787755503533</v>
      </c>
      <c r="J172">
        <f>J171+(D172+D171)/2*SIN(2*PI()*'Time-domain'!$E$2*($B172+$B171)/2)*($B172-$B171)</f>
        <v>0.87522020452723193</v>
      </c>
      <c r="K172">
        <f>K171+(E172+E171)/2*SIN(2*PI()*'Time-domain'!$E$2*($B172+$B171)/2)*($B172-$B171)</f>
        <v>0.89229044611492214</v>
      </c>
      <c r="L172">
        <f>$I$2*COS(2*PI()*'Time-domain'!$E$2*$B172)+$I$3*SIN(2*PI()*'Time-domain'!$E$2*$B172)</f>
        <v>-240.7725019687324</v>
      </c>
      <c r="M172">
        <f>$J$2*COS(2*PI()*'Time-domain'!$E$2*$B172)+$J$3*SIN(2*PI()*'Time-domain'!$E$2*$B172)</f>
        <v>-243.44117640202572</v>
      </c>
      <c r="N172">
        <f>$K$2*COS(2*PI()*'Time-domain'!$E$2*$B172)+$K$3*SIN(2*PI()*'Time-domain'!$E$2*$B172)</f>
        <v>-246.74028791703245</v>
      </c>
      <c r="O172">
        <f t="shared" si="10"/>
        <v>231.10750883893988</v>
      </c>
      <c r="P172">
        <f t="shared" si="11"/>
        <v>239.23068773518932</v>
      </c>
      <c r="Q172">
        <f t="shared" si="11"/>
        <v>249.30789538638643</v>
      </c>
      <c r="R172">
        <f t="shared" si="12"/>
        <v>230.28950538280873</v>
      </c>
      <c r="S172">
        <f t="shared" si="13"/>
        <v>235.42276257176258</v>
      </c>
      <c r="T172">
        <f t="shared" si="14"/>
        <v>241.84689161313466</v>
      </c>
    </row>
    <row r="173" spans="1:20">
      <c r="A173">
        <v>-90</v>
      </c>
      <c r="B173">
        <f>A173/256/(2*'Time-domain'!$E$2)</f>
        <v>-2.9296875E-3</v>
      </c>
      <c r="C173">
        <f>-1*'Time-domain'!Q177</f>
        <v>-239.9649993299555</v>
      </c>
      <c r="D173">
        <f>-1*'Time-domain'!R177</f>
        <v>-245.12983341830679</v>
      </c>
      <c r="E173">
        <f>-1*'Time-domain'!S177</f>
        <v>-251.0221592453133</v>
      </c>
      <c r="F173">
        <f>F172+(C173+C172)/2*COS(2*PI()*'Time-domain'!$E$2*($B173+$B172)/2)*($B173-$B172)</f>
        <v>0.27264013449143859</v>
      </c>
      <c r="G173">
        <f>G172+(D173+D172)/2*COS(2*PI()*'Time-domain'!$E$2*($B173+$B172)/2)*($B173-$B172)</f>
        <v>0.26383322446572233</v>
      </c>
      <c r="H173">
        <f>H172+(E173+E172)/2*COS(2*PI()*'Time-domain'!$E$2*($B173+$B172)/2)*($B173-$B172)</f>
        <v>0.25381344244802689</v>
      </c>
      <c r="I173">
        <f>I172+(C173+C172)/2*SIN(2*PI()*'Time-domain'!$E$2*($B173+$B172)/2)*($B173-$B172)</f>
        <v>0.867478002528554</v>
      </c>
      <c r="J173">
        <f>J172+(D173+D172)/2*SIN(2*PI()*'Time-domain'!$E$2*($B173+$B172)/2)*($B173-$B172)</f>
        <v>0.88239334364977717</v>
      </c>
      <c r="K173">
        <f>K172+(E173+E172)/2*SIN(2*PI()*'Time-domain'!$E$2*($B173+$B172)/2)*($B173-$B172)</f>
        <v>0.89963781709628599</v>
      </c>
      <c r="L173">
        <f>$I$2*COS(2*PI()*'Time-domain'!$E$2*$B173)+$I$3*SIN(2*PI()*'Time-domain'!$E$2*$B173)</f>
        <v>-239.31229608492899</v>
      </c>
      <c r="M173">
        <f>$J$2*COS(2*PI()*'Time-domain'!$E$2*$B173)+$J$3*SIN(2*PI()*'Time-domain'!$E$2*$B173)</f>
        <v>-241.9647858871802</v>
      </c>
      <c r="N173">
        <f>$K$2*COS(2*PI()*'Time-domain'!$E$2*$B173)+$K$3*SIN(2*PI()*'Time-domain'!$E$2*$B173)</f>
        <v>-245.24388937798918</v>
      </c>
      <c r="O173">
        <f t="shared" si="10"/>
        <v>232.99344764797345</v>
      </c>
      <c r="P173">
        <f t="shared" si="11"/>
        <v>241.19973625779119</v>
      </c>
      <c r="Q173">
        <f t="shared" si="11"/>
        <v>251.37375995761514</v>
      </c>
      <c r="R173">
        <f t="shared" si="12"/>
        <v>232.16516792612109</v>
      </c>
      <c r="S173">
        <f t="shared" si="13"/>
        <v>237.34023448115312</v>
      </c>
      <c r="T173">
        <f t="shared" si="14"/>
        <v>243.81668678491735</v>
      </c>
    </row>
    <row r="174" spans="1:20">
      <c r="A174">
        <v>-89</v>
      </c>
      <c r="B174">
        <f>A174/256/(2*'Time-domain'!$E$2)</f>
        <v>-2.8971354166666668E-3</v>
      </c>
      <c r="C174">
        <f>-1*'Time-domain'!Q178</f>
        <v>-238.46063145976382</v>
      </c>
      <c r="D174">
        <f>-1*'Time-domain'!R178</f>
        <v>-243.45831356253831</v>
      </c>
      <c r="E174">
        <f>-1*'Time-domain'!S178</f>
        <v>-249.18348740396792</v>
      </c>
      <c r="F174">
        <f>F173+(C174+C173)/2*COS(2*PI()*'Time-domain'!$E$2*($B174+$B173)/2)*($B174-$B173)</f>
        <v>0.26909645525587594</v>
      </c>
      <c r="G174">
        <f>G173+(D174+D173)/2*COS(2*PI()*'Time-domain'!$E$2*($B174+$B173)/2)*($B174-$B173)</f>
        <v>0.26021427188506713</v>
      </c>
      <c r="H174">
        <f>H173+(E174+E173)/2*COS(2*PI()*'Time-domain'!$E$2*($B174+$B173)/2)*($B174-$B173)</f>
        <v>0.25010843951869738</v>
      </c>
      <c r="I174">
        <f>I173+(C174+C173)/2*SIN(2*PI()*'Time-domain'!$E$2*($B174+$B173)/2)*($B174-$B173)</f>
        <v>0.87441181587660533</v>
      </c>
      <c r="J174">
        <f>J173+(D174+D173)/2*SIN(2*PI()*'Time-domain'!$E$2*($B174+$B173)/2)*($B174-$B173)</f>
        <v>0.88947444214703653</v>
      </c>
      <c r="K174">
        <f>K173+(E174+E173)/2*SIN(2*PI()*'Time-domain'!$E$2*($B174+$B173)/2)*($B174-$B173)</f>
        <v>0.9068872877899492</v>
      </c>
      <c r="L174">
        <f>$I$2*COS(2*PI()*'Time-domain'!$E$2*$B174)+$I$3*SIN(2*PI()*'Time-domain'!$E$2*$B174)</f>
        <v>-237.81605064959501</v>
      </c>
      <c r="M174">
        <f>$J$2*COS(2*PI()*'Time-domain'!$E$2*$B174)+$J$3*SIN(2*PI()*'Time-domain'!$E$2*$B174)</f>
        <v>-240.45195636559652</v>
      </c>
      <c r="N174">
        <f>$K$2*COS(2*PI()*'Time-domain'!$E$2*$B174)+$K$3*SIN(2*PI()*'Time-domain'!$E$2*$B174)</f>
        <v>-243.71055801128355</v>
      </c>
      <c r="O174">
        <f t="shared" si="10"/>
        <v>234.85616805972916</v>
      </c>
      <c r="P174">
        <f t="shared" si="11"/>
        <v>243.1424313861292</v>
      </c>
      <c r="Q174">
        <f t="shared" si="11"/>
        <v>253.40993906682596</v>
      </c>
      <c r="R174">
        <f t="shared" si="12"/>
        <v>234.01780024429831</v>
      </c>
      <c r="S174">
        <f t="shared" si="13"/>
        <v>239.23416281127828</v>
      </c>
      <c r="T174">
        <f t="shared" si="14"/>
        <v>245.76229592897454</v>
      </c>
    </row>
    <row r="175" spans="1:20">
      <c r="A175">
        <v>-88</v>
      </c>
      <c r="B175">
        <f>A175/256/(2*'Time-domain'!$E$2)</f>
        <v>-2.8645833333333331E-3</v>
      </c>
      <c r="C175">
        <f>-1*'Time-domain'!Q179</f>
        <v>-236.92025494800185</v>
      </c>
      <c r="D175">
        <f>-1*'Time-domain'!R179</f>
        <v>-241.74678410502491</v>
      </c>
      <c r="E175">
        <f>-1*'Time-domain'!S179</f>
        <v>-247.30080500070321</v>
      </c>
      <c r="F175">
        <f>F174+(C175+C174)/2*COS(2*PI()*'Time-domain'!$E$2*($B175+$B174)/2)*($B175-$B174)</f>
        <v>0.26549104640816495</v>
      </c>
      <c r="G175">
        <f>G174+(D175+D174)/2*COS(2*PI()*'Time-domain'!$E$2*($B175+$B174)/2)*($B175-$B174)</f>
        <v>0.25653435373500388</v>
      </c>
      <c r="H175">
        <f>H174+(E175+E174)/2*COS(2*PI()*'Time-domain'!$E$2*($B175+$B174)/2)*($B175-$B174)</f>
        <v>0.24634297710368161</v>
      </c>
      <c r="I175">
        <f>I174+(C175+C174)/2*SIN(2*PI()*'Time-domain'!$E$2*($B175+$B174)/2)*($B175-$B174)</f>
        <v>0.88125777337893474</v>
      </c>
      <c r="J175">
        <f>J174+(D175+D174)/2*SIN(2*PI()*'Time-domain'!$E$2*($B175+$B174)/2)*($B175-$B174)</f>
        <v>0.89646187806110167</v>
      </c>
      <c r="K175">
        <f>K174+(E175+E174)/2*SIN(2*PI()*'Time-domain'!$E$2*($B175+$B174)/2)*($B175-$B174)</f>
        <v>0.91403715532471796</v>
      </c>
      <c r="L175">
        <f>$I$2*COS(2*PI()*'Time-domain'!$E$2*$B175)+$I$3*SIN(2*PI()*'Time-domain'!$E$2*$B175)</f>
        <v>-236.28399099178935</v>
      </c>
      <c r="M175">
        <f>$J$2*COS(2*PI()*'Time-domain'!$E$2*$B175)+$J$3*SIN(2*PI()*'Time-domain'!$E$2*$B175)</f>
        <v>-238.90291566383593</v>
      </c>
      <c r="N175">
        <f>$K$2*COS(2*PI()*'Time-domain'!$E$2*$B175)+$K$3*SIN(2*PI()*'Time-domain'!$E$2*$B175)</f>
        <v>-242.14052473097925</v>
      </c>
      <c r="O175">
        <f t="shared" si="10"/>
        <v>236.6952548693144</v>
      </c>
      <c r="P175">
        <f t="shared" si="11"/>
        <v>245.05831669539509</v>
      </c>
      <c r="Q175">
        <f t="shared" si="11"/>
        <v>255.41593396106887</v>
      </c>
      <c r="R175">
        <f t="shared" si="12"/>
        <v>235.8469901001281</v>
      </c>
      <c r="S175">
        <f t="shared" si="13"/>
        <v>241.10412613597194</v>
      </c>
      <c r="T175">
        <f t="shared" si="14"/>
        <v>247.68328611941914</v>
      </c>
    </row>
    <row r="176" spans="1:20">
      <c r="A176">
        <v>-87</v>
      </c>
      <c r="B176">
        <f>A176/256/(2*'Time-domain'!$E$2)</f>
        <v>-2.8320312499999999E-3</v>
      </c>
      <c r="C176">
        <f>-1*'Time-domain'!Q180</f>
        <v>-235.3441017697061</v>
      </c>
      <c r="D176">
        <f>-1*'Time-domain'!R180</f>
        <v>-239.99550279580748</v>
      </c>
      <c r="E176">
        <f>-1*'Time-domain'!S180</f>
        <v>-245.37439556056395</v>
      </c>
      <c r="F176">
        <f>F175+(C176+C175)/2*COS(2*PI()*'Time-domain'!$E$2*($B176+$B175)/2)*($B176-$B175)</f>
        <v>0.26182608414141118</v>
      </c>
      <c r="G176">
        <f>G175+(D176+D175)/2*COS(2*PI()*'Time-domain'!$E$2*($B176+$B175)/2)*($B176-$B175)</f>
        <v>0.25279583889966434</v>
      </c>
      <c r="H176">
        <f>H175+(E176+E175)/2*COS(2*PI()*'Time-domain'!$E$2*($B176+$B175)/2)*($B176-$B175)</f>
        <v>0.24251961843996248</v>
      </c>
      <c r="I176">
        <f>I175+(C176+C175)/2*SIN(2*PI()*'Time-domain'!$E$2*($B176+$B175)/2)*($B176-$B175)</f>
        <v>0.88801438379008901</v>
      </c>
      <c r="J176">
        <f>J175+(D176+D175)/2*SIN(2*PI()*'Time-domain'!$E$2*($B176+$B175)/2)*($B176-$B175)</f>
        <v>0.90335408769934256</v>
      </c>
      <c r="K176">
        <f>K175+(E176+E175)/2*SIN(2*PI()*'Time-domain'!$E$2*($B176+$B175)/2)*($B176-$B175)</f>
        <v>0.92108578040530931</v>
      </c>
      <c r="L176">
        <f>$I$2*COS(2*PI()*'Time-domain'!$E$2*$B176)+$I$3*SIN(2*PI()*'Time-domain'!$E$2*$B176)</f>
        <v>-234.7163478340612</v>
      </c>
      <c r="M176">
        <f>$J$2*COS(2*PI()*'Time-domain'!$E$2*$B176)+$J$3*SIN(2*PI()*'Time-domain'!$E$2*$B176)</f>
        <v>-237.31789706173041</v>
      </c>
      <c r="N176">
        <f>$K$2*COS(2*PI()*'Time-domain'!$E$2*$B176)+$K$3*SIN(2*PI()*'Time-domain'!$E$2*$B176)</f>
        <v>-240.53402597831337</v>
      </c>
      <c r="O176">
        <f t="shared" si="10"/>
        <v>238.51030713677849</v>
      </c>
      <c r="P176">
        <f t="shared" si="11"/>
        <v>246.94695301528802</v>
      </c>
      <c r="Q176">
        <f t="shared" si="11"/>
        <v>257.39126642565287</v>
      </c>
      <c r="R176">
        <f t="shared" si="12"/>
        <v>237.6523393772608</v>
      </c>
      <c r="S176">
        <f t="shared" si="13"/>
        <v>242.94971746469099</v>
      </c>
      <c r="T176">
        <f t="shared" si="14"/>
        <v>249.57923925990104</v>
      </c>
    </row>
    <row r="177" spans="1:20">
      <c r="A177">
        <v>-86</v>
      </c>
      <c r="B177">
        <f>A177/256/(2*'Time-domain'!$E$2)</f>
        <v>-2.7994791666666667E-3</v>
      </c>
      <c r="C177">
        <f>-1*'Time-domain'!Q181</f>
        <v>-233.73240928774786</v>
      </c>
      <c r="D177">
        <f>-1*'Time-domain'!R181</f>
        <v>-238.20473337140942</v>
      </c>
      <c r="E177">
        <f>-1*'Time-domain'!S181</f>
        <v>-243.40454919372621</v>
      </c>
      <c r="F177">
        <f>F176+(C177+C176)/2*COS(2*PI()*'Time-domain'!$E$2*($B177+$B176)/2)*($B177-$B176)</f>
        <v>0.25810378062435502</v>
      </c>
      <c r="G177">
        <f>G176+(D177+D176)/2*COS(2*PI()*'Time-domain'!$E$2*($B177+$B176)/2)*($B177-$B176)</f>
        <v>0.2490011350955246</v>
      </c>
      <c r="H177">
        <f>H176+(E177+E176)/2*COS(2*PI()*'Time-domain'!$E$2*($B177+$B176)/2)*($B177-$B176)</f>
        <v>0.23864096849217378</v>
      </c>
      <c r="I177">
        <f>I176+(C177+C176)/2*SIN(2*PI()*'Time-domain'!$E$2*($B177+$B176)/2)*($B177-$B176)</f>
        <v>0.89468020973895346</v>
      </c>
      <c r="J177">
        <f>J176+(D177+D176)/2*SIN(2*PI()*'Time-domain'!$E$2*($B177+$B176)/2)*($B177-$B176)</f>
        <v>0.91014956661985091</v>
      </c>
      <c r="K177">
        <f>K176+(E177+E176)/2*SIN(2*PI()*'Time-domain'!$E$2*($B177+$B176)/2)*($B177-$B176)</f>
        <v>0.92803158838417588</v>
      </c>
      <c r="L177">
        <f>$I$2*COS(2*PI()*'Time-domain'!$E$2*$B177)+$I$3*SIN(2*PI()*'Time-domain'!$E$2*$B177)</f>
        <v>-233.11335725770374</v>
      </c>
      <c r="M177">
        <f>$J$2*COS(2*PI()*'Time-domain'!$E$2*$B177)+$J$3*SIN(2*PI()*'Time-domain'!$E$2*$B177)</f>
        <v>-235.69713925725117</v>
      </c>
      <c r="N177">
        <f>$K$2*COS(2*PI()*'Time-domain'!$E$2*$B177)+$K$3*SIN(2*PI()*'Time-domain'!$E$2*$B177)</f>
        <v>-238.8913036860888</v>
      </c>
      <c r="O177">
        <f t="shared" si="10"/>
        <v>240.30093842930643</v>
      </c>
      <c r="P177">
        <f t="shared" si="11"/>
        <v>248.80791872061337</v>
      </c>
      <c r="Q177">
        <f t="shared" si="11"/>
        <v>259.33547912776157</v>
      </c>
      <c r="R177">
        <f t="shared" si="12"/>
        <v>239.43346432001997</v>
      </c>
      <c r="S177">
        <f t="shared" si="13"/>
        <v>244.77054448767151</v>
      </c>
      <c r="T177">
        <f t="shared" si="14"/>
        <v>251.44975233545296</v>
      </c>
    </row>
    <row r="178" spans="1:20">
      <c r="A178">
        <v>-85</v>
      </c>
      <c r="B178">
        <f>A178/256/(2*'Time-domain'!$E$2)</f>
        <v>-2.7669270833333335E-3</v>
      </c>
      <c r="C178">
        <f>-1*'Time-domain'!Q182</f>
        <v>-232.08542021708661</v>
      </c>
      <c r="D178">
        <f>-1*'Time-domain'!R182</f>
        <v>-236.37474551511917</v>
      </c>
      <c r="E178">
        <f>-1*'Time-domain'!S182</f>
        <v>-241.39156255180686</v>
      </c>
      <c r="F178">
        <f>F177+(C178+C177)/2*COS(2*PI()*'Time-domain'!$E$2*($B178+$B177)/2)*($B178-$B177)</f>
        <v>0.25432638266816171</v>
      </c>
      <c r="G178">
        <f>G177+(D178+D177)/2*COS(2*PI()*'Time-domain'!$E$2*($B178+$B177)/2)*($B178-$B177)</f>
        <v>0.24515268739762758</v>
      </c>
      <c r="H178">
        <f>H177+(E178+E177)/2*COS(2*PI()*'Time-domain'!$E$2*($B178+$B177)/2)*($B178-$B177)</f>
        <v>0.23470967233799975</v>
      </c>
      <c r="I178">
        <f>I177+(C178+C177)/2*SIN(2*PI()*'Time-domain'!$E$2*($B178+$B177)/2)*($B178-$B177)</f>
        <v>0.90125386859582901</v>
      </c>
      <c r="J178">
        <f>J177+(D178+D177)/2*SIN(2*PI()*'Time-domain'!$E$2*($B178+$B177)/2)*($B178-$B177)</f>
        <v>0.91684687058090819</v>
      </c>
      <c r="K178">
        <f>K177+(E178+E177)/2*SIN(2*PI()*'Time-domain'!$E$2*($B178+$B177)/2)*($B178-$B177)</f>
        <v>0.93487307029383682</v>
      </c>
      <c r="L178">
        <f>$I$2*COS(2*PI()*'Time-domain'!$E$2*$B178)+$I$3*SIN(2*PI()*'Time-domain'!$E$2*$B178)</f>
        <v>-231.47526066720164</v>
      </c>
      <c r="M178">
        <f>$J$2*COS(2*PI()*'Time-domain'!$E$2*$B178)+$J$3*SIN(2*PI()*'Time-domain'!$E$2*$B178)</f>
        <v>-234.04088633056202</v>
      </c>
      <c r="N178">
        <f>$K$2*COS(2*PI()*'Time-domain'!$E$2*$B178)+$K$3*SIN(2*PI()*'Time-domain'!$E$2*$B178)</f>
        <v>-237.21260524224039</v>
      </c>
      <c r="O178">
        <f t="shared" si="10"/>
        <v>242.06677705466933</v>
      </c>
      <c r="P178">
        <f t="shared" si="11"/>
        <v>250.64081001114241</v>
      </c>
      <c r="Q178">
        <f t="shared" si="11"/>
        <v>261.24813594712668</v>
      </c>
      <c r="R178">
        <f t="shared" si="12"/>
        <v>241.18999576456238</v>
      </c>
      <c r="S178">
        <f t="shared" si="13"/>
        <v>246.56622981224132</v>
      </c>
      <c r="T178">
        <f t="shared" si="14"/>
        <v>253.29443765525141</v>
      </c>
    </row>
    <row r="179" spans="1:20">
      <c r="A179">
        <v>-84</v>
      </c>
      <c r="B179">
        <f>A179/256/(2*'Time-domain'!$E$2)</f>
        <v>-2.7343749999999998E-3</v>
      </c>
      <c r="C179">
        <f>-1*'Time-domain'!Q183</f>
        <v>-230.40338258821825</v>
      </c>
      <c r="D179">
        <f>-1*'Time-domain'!R183</f>
        <v>-234.50581481637656</v>
      </c>
      <c r="E179">
        <f>-1*'Time-domain'!S183</f>
        <v>-239.33573878319001</v>
      </c>
      <c r="F179">
        <f>F178+(C179+C178)/2*COS(2*PI()*'Time-domain'!$E$2*($B179+$B178)/2)*($B179-$B178)</f>
        <v>0.25049617037232813</v>
      </c>
      <c r="G179">
        <f>G178+(D179+D178)/2*COS(2*PI()*'Time-domain'!$E$2*($B179+$B178)/2)*($B179-$B178)</f>
        <v>0.24125297674277316</v>
      </c>
      <c r="H179">
        <f>H178+(E179+E178)/2*COS(2*PI()*'Time-domain'!$E$2*($B179+$B178)/2)*($B179-$B178)</f>
        <v>0.23072841352838627</v>
      </c>
      <c r="I179">
        <f>I178+(C179+C178)/2*SIN(2*PI()*'Time-domain'!$E$2*($B179+$B178)/2)*($B179-$B178)</f>
        <v>0.90773403330652647</v>
      </c>
      <c r="J179">
        <f>J178+(D179+D178)/2*SIN(2*PI()*'Time-domain'!$E$2*($B179+$B178)/2)*($B179-$B178)</f>
        <v>0.92344461645389997</v>
      </c>
      <c r="K179">
        <f>K178+(E179+E178)/2*SIN(2*PI()*'Time-domain'!$E$2*($B179+$B178)/2)*($B179-$B178)</f>
        <v>0.94160878383908186</v>
      </c>
      <c r="L179">
        <f>$I$2*COS(2*PI()*'Time-domain'!$E$2*$B179)+$I$3*SIN(2*PI()*'Time-domain'!$E$2*$B179)</f>
        <v>-229.80230475387597</v>
      </c>
      <c r="M179">
        <f>$J$2*COS(2*PI()*'Time-domain'!$E$2*$B179)+$J$3*SIN(2*PI()*'Time-domain'!$E$2*$B179)</f>
        <v>-232.34938770726154</v>
      </c>
      <c r="N179">
        <f>$K$2*COS(2*PI()*'Time-domain'!$E$2*$B179)+$K$3*SIN(2*PI()*'Time-domain'!$E$2*$B179)</f>
        <v>-235.49818345257901</v>
      </c>
      <c r="O179">
        <f t="shared" si="10"/>
        <v>243.80746628579146</v>
      </c>
      <c r="P179">
        <f t="shared" si="11"/>
        <v>252.44524118056057</v>
      </c>
      <c r="Q179">
        <f t="shared" si="11"/>
        <v>263.12882229355273</v>
      </c>
      <c r="R179">
        <f t="shared" si="12"/>
        <v>242.92157936124858</v>
      </c>
      <c r="S179">
        <f t="shared" si="13"/>
        <v>248.33641119014723</v>
      </c>
      <c r="T179">
        <f t="shared" si="14"/>
        <v>255.11292308614725</v>
      </c>
    </row>
    <row r="180" spans="1:20">
      <c r="A180">
        <v>-83</v>
      </c>
      <c r="B180">
        <f>A180/256/(2*'Time-domain'!$E$2)</f>
        <v>-2.7018229166666666E-3</v>
      </c>
      <c r="C180">
        <f>-1*'Time-domain'!Q184</f>
        <v>-228.68654970982271</v>
      </c>
      <c r="D180">
        <f>-1*'Time-domain'!R184</f>
        <v>-232.59822272927039</v>
      </c>
      <c r="E180">
        <f>-1*'Time-domain'!S184</f>
        <v>-237.23738748737321</v>
      </c>
      <c r="F180">
        <f>F179+(C180+C179)/2*COS(2*PI()*'Time-domain'!$E$2*($B180+$B179)/2)*($B180-$B179)</f>
        <v>0.2466154557505231</v>
      </c>
      <c r="G180">
        <f>G179+(D180+D179)/2*COS(2*PI()*'Time-domain'!$E$2*($B180+$B179)/2)*($B180-$B179)</f>
        <v>0.23730451841058137</v>
      </c>
      <c r="H180">
        <f>H179+(E180+E179)/2*COS(2*PI()*'Time-domain'!$E$2*($B180+$B179)/2)*($B180-$B179)</f>
        <v>0.22669991242355947</v>
      </c>
      <c r="I180">
        <f>I179+(C180+C179)/2*SIN(2*PI()*'Time-domain'!$E$2*($B180+$B179)/2)*($B180-$B179)</f>
        <v>0.91411943319297539</v>
      </c>
      <c r="J180">
        <f>J179+(D180+D179)/2*SIN(2*PI()*'Time-domain'!$E$2*($B180+$B179)/2)*($B180-$B179)</f>
        <v>0.92994148309912072</v>
      </c>
      <c r="K180">
        <f>K179+(E180+E179)/2*SIN(2*PI()*'Time-domain'!$E$2*($B180+$B179)/2)*($B180-$B179)</f>
        <v>0.94823735434843703</v>
      </c>
      <c r="L180">
        <f>$I$2*COS(2*PI()*'Time-domain'!$E$2*$B180)+$I$3*SIN(2*PI()*'Time-domain'!$E$2*$B180)</f>
        <v>-228.09474145873367</v>
      </c>
      <c r="M180">
        <f>$J$2*COS(2*PI()*'Time-domain'!$E$2*$B180)+$J$3*SIN(2*PI()*'Time-domain'!$E$2*$B180)</f>
        <v>-230.62289812082054</v>
      </c>
      <c r="N180">
        <f>$K$2*COS(2*PI()*'Time-domain'!$E$2*$B180)+$K$3*SIN(2*PI()*'Time-domain'!$E$2*$B180)</f>
        <v>-233.74829650272011</v>
      </c>
      <c r="O180">
        <f t="shared" si="10"/>
        <v>245.52266457629781</v>
      </c>
      <c r="P180">
        <f t="shared" si="11"/>
        <v>254.22084487433861</v>
      </c>
      <c r="Q180">
        <f t="shared" si="11"/>
        <v>264.97714541109258</v>
      </c>
      <c r="R180">
        <f t="shared" si="12"/>
        <v>244.62787578808965</v>
      </c>
      <c r="S180">
        <f t="shared" si="13"/>
        <v>250.08074173575986</v>
      </c>
      <c r="T180">
        <f t="shared" si="14"/>
        <v>256.90485227682467</v>
      </c>
    </row>
    <row r="181" spans="1:20">
      <c r="A181">
        <v>-82</v>
      </c>
      <c r="B181">
        <f>A181/256/(2*'Time-domain'!$E$2)</f>
        <v>-2.6692708333333334E-3</v>
      </c>
      <c r="C181">
        <f>-1*'Time-domain'!Q185</f>
        <v>-226.93518013061652</v>
      </c>
      <c r="D181">
        <f>-1*'Time-domain'!R185</f>
        <v>-230.65225653015236</v>
      </c>
      <c r="E181">
        <f>-1*'Time-domain'!S185</f>
        <v>-235.09682466834343</v>
      </c>
      <c r="F181">
        <f>F180+(C181+C180)/2*COS(2*PI()*'Time-domain'!$E$2*($B181+$B180)/2)*($B181-$B180)</f>
        <v>0.24268658133718807</v>
      </c>
      <c r="G181">
        <f>G180+(D181+D180)/2*COS(2*PI()*'Time-domain'!$E$2*($B181+$B180)/2)*($B181-$B180)</f>
        <v>0.23330986048334659</v>
      </c>
      <c r="H181">
        <f>H180+(E181+E180)/2*COS(2*PI()*'Time-domain'!$E$2*($B181+$B180)/2)*($B181-$B180)</f>
        <v>0.22262692450586019</v>
      </c>
      <c r="I181">
        <f>I180+(C181+C180)/2*SIN(2*PI()*'Time-domain'!$E$2*($B181+$B180)/2)*($B181-$B180)</f>
        <v>0.92040885471986578</v>
      </c>
      <c r="J181">
        <f>J180+(D181+D180)/2*SIN(2*PI()*'Time-domain'!$E$2*($B181+$B180)/2)*($B181-$B180)</f>
        <v>0.93633621220393504</v>
      </c>
      <c r="K181">
        <f>K180+(E181+E180)/2*SIN(2*PI()*'Time-domain'!$E$2*($B181+$B180)/2)*($B181-$B180)</f>
        <v>0.9547574756843078</v>
      </c>
      <c r="L181">
        <f>$I$2*COS(2*PI()*'Time-domain'!$E$2*$B181)+$I$3*SIN(2*PI()*'Time-domain'!$E$2*$B181)</f>
        <v>-226.35282793452609</v>
      </c>
      <c r="M181">
        <f>$J$2*COS(2*PI()*'Time-domain'!$E$2*$B181)+$J$3*SIN(2*PI()*'Time-domain'!$E$2*$B181)</f>
        <v>-228.86167757422024</v>
      </c>
      <c r="N181">
        <f>$K$2*COS(2*PI()*'Time-domain'!$E$2*$B181)+$K$3*SIN(2*PI()*'Time-domain'!$E$2*$B181)</f>
        <v>-231.96320791920166</v>
      </c>
      <c r="O181">
        <f t="shared" si="10"/>
        <v>247.21204576691301</v>
      </c>
      <c r="P181">
        <f t="shared" si="11"/>
        <v>255.9672723363673</v>
      </c>
      <c r="Q181">
        <f t="shared" si="11"/>
        <v>266.79273466868341</v>
      </c>
      <c r="R181">
        <f t="shared" si="12"/>
        <v>246.30856095514238</v>
      </c>
      <c r="S181">
        <f t="shared" si="13"/>
        <v>251.79889013502461</v>
      </c>
      <c r="T181">
        <f t="shared" si="14"/>
        <v>258.66988487245396</v>
      </c>
    </row>
    <row r="182" spans="1:20">
      <c r="A182">
        <v>-81</v>
      </c>
      <c r="B182">
        <f>A182/256/(2*'Time-domain'!$E$2)</f>
        <v>-2.6367187500000002E-3</v>
      </c>
      <c r="C182">
        <f>-1*'Time-domain'!Q186</f>
        <v>-225.1495376004161</v>
      </c>
      <c r="D182">
        <f>-1*'Time-domain'!R186</f>
        <v>-228.66820927437408</v>
      </c>
      <c r="E182">
        <f>-1*'Time-domain'!S186</f>
        <v>-232.91437268698732</v>
      </c>
      <c r="F182">
        <f>F181+(C182+C181)/2*COS(2*PI()*'Time-domain'!$E$2*($B182+$B181)/2)*($B182-$B181)</f>
        <v>0.23871191877573869</v>
      </c>
      <c r="G182">
        <f>G181+(D182+D181)/2*COS(2*PI()*'Time-domain'!$E$2*($B182+$B181)/2)*($B182-$B181)</f>
        <v>0.22927158228561531</v>
      </c>
      <c r="H182">
        <f>H181+(E182+E181)/2*COS(2*PI()*'Time-domain'!$E$2*($B182+$B181)/2)*($B182-$B181)</f>
        <v>0.21851223867041897</v>
      </c>
      <c r="I182">
        <f>I181+(C182+C181)/2*SIN(2*PI()*'Time-domain'!$E$2*($B182+$B181)/2)*($B182-$B181)</f>
        <v>0.92660114222685963</v>
      </c>
      <c r="J182">
        <f>J181+(D182+D181)/2*SIN(2*PI()*'Time-domain'!$E$2*($B182+$B181)/2)*($B182-$B181)</f>
        <v>0.9426276090827832</v>
      </c>
      <c r="K182">
        <f>K181+(E182+E181)/2*SIN(2*PI()*'Time-domain'!$E$2*($B182+$B181)/2)*($B182-$B181)</f>
        <v>0.96116791111123778</v>
      </c>
      <c r="L182">
        <f>$I$2*COS(2*PI()*'Time-domain'!$E$2*$B182)+$I$3*SIN(2*PI()*'Time-domain'!$E$2*$B182)</f>
        <v>-224.5768265070227</v>
      </c>
      <c r="M182">
        <f>$J$2*COS(2*PI()*'Time-domain'!$E$2*$B182)+$J$3*SIN(2*PI()*'Time-domain'!$E$2*$B182)</f>
        <v>-227.06599130079667</v>
      </c>
      <c r="N182">
        <f>$K$2*COS(2*PI()*'Time-domain'!$E$2*$B182)+$K$3*SIN(2*PI()*'Time-domain'!$E$2*$B182)</f>
        <v>-230.14318652979836</v>
      </c>
      <c r="O182">
        <f t="shared" si="10"/>
        <v>248.87529928258641</v>
      </c>
      <c r="P182">
        <f t="shared" si="11"/>
        <v>257.68419364420328</v>
      </c>
      <c r="Q182">
        <f t="shared" si="11"/>
        <v>268.5752418370588</v>
      </c>
      <c r="R182">
        <f t="shared" si="12"/>
        <v>247.96332619972875</v>
      </c>
      <c r="S182">
        <f t="shared" si="13"/>
        <v>253.4905408450328</v>
      </c>
      <c r="T182">
        <f t="shared" si="14"/>
        <v>260.40769671970861</v>
      </c>
    </row>
    <row r="183" spans="1:20">
      <c r="A183">
        <v>-80</v>
      </c>
      <c r="B183">
        <f>A183/256/(2*'Time-domain'!$E$2)</f>
        <v>-2.6041666666666665E-3</v>
      </c>
      <c r="C183">
        <f>-1*'Time-domain'!Q187</f>
        <v>-223.32989103041851</v>
      </c>
      <c r="D183">
        <f>-1*'Time-domain'!R187</f>
        <v>-226.64637975215453</v>
      </c>
      <c r="E183">
        <f>-1*'Time-domain'!S187</f>
        <v>-230.69036021254578</v>
      </c>
      <c r="F183">
        <f>F182+(C183+C182)/2*COS(2*PI()*'Time-domain'!$E$2*($B183+$B182)/2)*($B183-$B182)</f>
        <v>0.23469386738921691</v>
      </c>
      <c r="G183">
        <f>G182+(D183+D182)/2*COS(2*PI()*'Time-domain'!$E$2*($B183+$B182)/2)*($B183-$B182)</f>
        <v>0.22519229280443026</v>
      </c>
      <c r="H183">
        <f>H182+(E183+E182)/2*COS(2*PI()*'Time-domain'!$E$2*($B183+$B182)/2)*($B183-$B182)</f>
        <v>0.21435867549470777</v>
      </c>
      <c r="I183">
        <f>I182+(C183+C182)/2*SIN(2*PI()*'Time-domain'!$E$2*($B183+$B182)/2)*($B183-$B182)</f>
        <v>0.93269519862593175</v>
      </c>
      <c r="J183">
        <f>J182+(D183+D182)/2*SIN(2*PI()*'Time-domain'!$E$2*($B183+$B182)/2)*($B183-$B182)</f>
        <v>0.94881454343854388</v>
      </c>
      <c r="K183">
        <f>K182+(E183+E182)/2*SIN(2*PI()*'Time-domain'!$E$2*($B183+$B182)/2)*($B183-$B182)</f>
        <v>0.96746749412174882</v>
      </c>
      <c r="L183">
        <f>$I$2*COS(2*PI()*'Time-domain'!$E$2*$B183)+$I$3*SIN(2*PI()*'Time-domain'!$E$2*$B183)</f>
        <v>-222.76700463550586</v>
      </c>
      <c r="M183">
        <f>$J$2*COS(2*PI()*'Time-domain'!$E$2*$B183)+$J$3*SIN(2*PI()*'Time-domain'!$E$2*$B183)</f>
        <v>-225.23610972429756</v>
      </c>
      <c r="N183">
        <f>$K$2*COS(2*PI()*'Time-domain'!$E$2*$B183)+$K$3*SIN(2*PI()*'Time-domain'!$E$2*$B183)</f>
        <v>-228.28850642303681</v>
      </c>
      <c r="O183">
        <f t="shared" si="10"/>
        <v>250.51213032022511</v>
      </c>
      <c r="P183">
        <f t="shared" si="11"/>
        <v>259.37129793278075</v>
      </c>
      <c r="Q183">
        <f t="shared" si="11"/>
        <v>270.324341351763</v>
      </c>
      <c r="R183">
        <f t="shared" si="12"/>
        <v>249.59187847236285</v>
      </c>
      <c r="S183">
        <f t="shared" si="13"/>
        <v>255.15539428409298</v>
      </c>
      <c r="T183">
        <f t="shared" si="14"/>
        <v>262.11798006202309</v>
      </c>
    </row>
    <row r="184" spans="1:20">
      <c r="A184">
        <v>-79</v>
      </c>
      <c r="B184">
        <f>A184/256/(2*'Time-domain'!$E$2)</f>
        <v>-2.5716145833333333E-3</v>
      </c>
      <c r="C184">
        <f>-1*'Time-domain'!Q188</f>
        <v>-221.47651445270381</v>
      </c>
      <c r="D184">
        <f>-1*'Time-domain'!R188</f>
        <v>-224.58707244358271</v>
      </c>
      <c r="E184">
        <f>-1*'Time-domain'!S188</f>
        <v>-228.42512217311682</v>
      </c>
      <c r="F184">
        <f>F183+(C184+C183)/2*COS(2*PI()*'Time-domain'!$E$2*($B184+$B183)/2)*($B184-$B183)</f>
        <v>0.23063485273425535</v>
      </c>
      <c r="G184">
        <f>G183+(D184+D183)/2*COS(2*PI()*'Time-domain'!$E$2*($B184+$B183)/2)*($B184-$B183)</f>
        <v>0.22107462909119741</v>
      </c>
      <c r="H184">
        <f>H183+(E184+E183)/2*COS(2*PI()*'Time-domain'!$E$2*($B184+$B183)/2)*($B184-$B183)</f>
        <v>0.21016908548801921</v>
      </c>
      <c r="I184">
        <f>I183+(C184+C183)/2*SIN(2*PI()*'Time-domain'!$E$2*($B184+$B183)/2)*($B184-$B183)</f>
        <v>0.93868998606341891</v>
      </c>
      <c r="J184">
        <f>J183+(D184+D183)/2*SIN(2*PI()*'Time-domain'!$E$2*($B184+$B183)/2)*($B184-$B183)</f>
        <v>0.95489595008478789</v>
      </c>
      <c r="K184">
        <f>K183+(E184+E183)/2*SIN(2*PI()*'Time-domain'!$E$2*($B184+$B183)/2)*($B184-$B183)</f>
        <v>0.97365512921925157</v>
      </c>
      <c r="L184">
        <f>$I$2*COS(2*PI()*'Time-domain'!$E$2*$B184)+$I$3*SIN(2*PI()*'Time-domain'!$E$2*$B184)</f>
        <v>-220.92363487249233</v>
      </c>
      <c r="M184">
        <f>$J$2*COS(2*PI()*'Time-domain'!$E$2*$B184)+$J$3*SIN(2*PI()*'Time-domain'!$E$2*$B184)</f>
        <v>-223.3723084181575</v>
      </c>
      <c r="N184">
        <f>$K$2*COS(2*PI()*'Time-domain'!$E$2*$B184)+$K$3*SIN(2*PI()*'Time-domain'!$E$2*$B184)</f>
        <v>-226.39944690691908</v>
      </c>
      <c r="O184">
        <f t="shared" si="10"/>
        <v>252.1222600269212</v>
      </c>
      <c r="P184">
        <f t="shared" si="11"/>
        <v>261.02829360645006</v>
      </c>
      <c r="Q184">
        <f t="shared" si="11"/>
        <v>272.03973056210009</v>
      </c>
      <c r="R184">
        <f t="shared" si="12"/>
        <v>251.19394051327282</v>
      </c>
      <c r="S184">
        <f t="shared" si="13"/>
        <v>256.79316701218767</v>
      </c>
      <c r="T184">
        <f t="shared" si="14"/>
        <v>263.80044372497383</v>
      </c>
    </row>
    <row r="185" spans="1:20">
      <c r="A185">
        <v>-78</v>
      </c>
      <c r="B185">
        <f>A185/256/(2*'Time-domain'!$E$2)</f>
        <v>-2.5390625000000001E-3</v>
      </c>
      <c r="C185">
        <f>-1*'Time-domain'!Q189</f>
        <v>-219.58968697896768</v>
      </c>
      <c r="D185">
        <f>-1*'Time-domain'!R189</f>
        <v>-222.49059747276482</v>
      </c>
      <c r="E185">
        <f>-1*'Time-domain'!S189</f>
        <v>-226.11899970521708</v>
      </c>
      <c r="F185">
        <f>F184+(C185+C184)/2*COS(2*PI()*'Time-domain'!$E$2*($B185+$B184)/2)*($B185-$B184)</f>
        <v>0.22653732513922442</v>
      </c>
      <c r="G185">
        <f>G184+(D185+D184)/2*COS(2*PI()*'Time-domain'!$E$2*($B185+$B184)/2)*($B185-$B184)</f>
        <v>0.21692125464614109</v>
      </c>
      <c r="H185">
        <f>H184+(E185+E184)/2*COS(2*PI()*'Time-domain'!$E$2*($B185+$B184)/2)*($B185-$B184)</f>
        <v>0.2059463473219344</v>
      </c>
      <c r="I185">
        <f>I184+(C185+C184)/2*SIN(2*PI()*'Time-domain'!$E$2*($B185+$B184)/2)*($B185-$B184)</f>
        <v>0.94458452654637981</v>
      </c>
      <c r="J185">
        <f>J184+(D185+D184)/2*SIN(2*PI()*'Time-domain'!$E$2*($B185+$B184)/2)*($B185-$B184)</f>
        <v>0.9608708296284838</v>
      </c>
      <c r="K185">
        <f>K184+(E185+E184)/2*SIN(2*PI()*'Time-domain'!$E$2*($B185+$B184)/2)*($B185-$B184)</f>
        <v>0.97972979265754456</v>
      </c>
      <c r="L185">
        <f>$I$2*COS(2*PI()*'Time-domain'!$E$2*$B185)+$I$3*SIN(2*PI()*'Time-domain'!$E$2*$B185)</f>
        <v>-219.04699482268802</v>
      </c>
      <c r="M185">
        <f>$J$2*COS(2*PI()*'Time-domain'!$E$2*$B185)+$J$3*SIN(2*PI()*'Time-domain'!$E$2*$B185)</f>
        <v>-221.4748680639976</v>
      </c>
      <c r="N185">
        <f>$K$2*COS(2*PI()*'Time-domain'!$E$2*$B185)+$K$3*SIN(2*PI()*'Time-domain'!$E$2*$B185)</f>
        <v>-224.47629246685983</v>
      </c>
      <c r="O185">
        <f t="shared" si="10"/>
        <v>253.70542566856639</v>
      </c>
      <c r="P185">
        <f t="shared" si="11"/>
        <v>262.65490853921233</v>
      </c>
      <c r="Q185">
        <f t="shared" si="11"/>
        <v>273.72112996586105</v>
      </c>
      <c r="R185">
        <f t="shared" si="12"/>
        <v>252.76925101941191</v>
      </c>
      <c r="S185">
        <f t="shared" si="13"/>
        <v>258.4035919017071</v>
      </c>
      <c r="T185">
        <f t="shared" si="14"/>
        <v>265.45481329167183</v>
      </c>
    </row>
    <row r="186" spans="1:20">
      <c r="A186">
        <v>-77</v>
      </c>
      <c r="B186">
        <f>A186/256/(2*'Time-domain'!$E$2)</f>
        <v>-2.5065104166666669E-3</v>
      </c>
      <c r="C186">
        <f>-1*'Time-domain'!Q190</f>
        <v>-217.66969275848717</v>
      </c>
      <c r="D186">
        <f>-1*'Time-domain'!R190</f>
        <v>-220.35727056111975</v>
      </c>
      <c r="E186">
        <f>-1*'Time-domain'!S190</f>
        <v>-223.77234010240758</v>
      </c>
      <c r="F186">
        <f>F185+(C186+C185)/2*COS(2*PI()*'Time-domain'!$E$2*($B186+$B185)/2)*($B186-$B185)</f>
        <v>0.22240375822744368</v>
      </c>
      <c r="G186">
        <f>G185+(D186+D185)/2*COS(2*PI()*'Time-domain'!$E$2*($B186+$B185)/2)*($B186-$B185)</f>
        <v>0.21273485778632614</v>
      </c>
      <c r="H186">
        <f>H185+(E186+E185)/2*COS(2*PI()*'Time-domain'!$E$2*($B186+$B185)/2)*($B186-$B185)</f>
        <v>0.20169336604285446</v>
      </c>
      <c r="I186">
        <f>I185+(C186+C185)/2*SIN(2*PI()*'Time-domain'!$E$2*($B186+$B185)/2)*($B186-$B185)</f>
        <v>0.95037790253288656</v>
      </c>
      <c r="J186">
        <f>J185+(D186+D185)/2*SIN(2*PI()*'Time-domain'!$E$2*($B186+$B185)/2)*($B186-$B185)</f>
        <v>0.9667382491127352</v>
      </c>
      <c r="K186">
        <f>K185+(E186+E185)/2*SIN(2*PI()*'Time-domain'!$E$2*($B186+$B185)/2)*($B186-$B185)</f>
        <v>0.9856905331364425</v>
      </c>
      <c r="L186">
        <f>$I$2*COS(2*PI()*'Time-domain'!$E$2*$B186)+$I$3*SIN(2*PI()*'Time-domain'!$E$2*$B186)</f>
        <v>-217.13736710118158</v>
      </c>
      <c r="M186">
        <f>$J$2*COS(2*PI()*'Time-domain'!$E$2*$B186)+$J$3*SIN(2*PI()*'Time-domain'!$E$2*$B186)</f>
        <v>-219.54407440935583</v>
      </c>
      <c r="N186">
        <f>$K$2*COS(2*PI()*'Time-domain'!$E$2*$B186)+$K$3*SIN(2*PI()*'Time-domain'!$E$2*$B186)</f>
        <v>-222.5193327228437</v>
      </c>
      <c r="O186">
        <f t="shared" si="10"/>
        <v>255.26138078875181</v>
      </c>
      <c r="P186">
        <f t="shared" si="11"/>
        <v>264.25089026302544</v>
      </c>
      <c r="Q186">
        <f t="shared" si="11"/>
        <v>275.36828342967857</v>
      </c>
      <c r="R186">
        <f t="shared" si="12"/>
        <v>254.31756480185766</v>
      </c>
      <c r="S186">
        <f t="shared" si="13"/>
        <v>259.9864182983568</v>
      </c>
      <c r="T186">
        <f t="shared" si="14"/>
        <v>267.08083126806127</v>
      </c>
    </row>
    <row r="187" spans="1:20">
      <c r="A187">
        <v>-76</v>
      </c>
      <c r="B187">
        <f>A187/256/(2*'Time-domain'!$E$2)</f>
        <v>-2.4739583333333332E-3</v>
      </c>
      <c r="C187">
        <f>-1*'Time-domain'!Q191</f>
        <v>-215.71682093532971</v>
      </c>
      <c r="D187">
        <f>-1*'Time-domain'!R191</f>
        <v>-218.18741297983371</v>
      </c>
      <c r="E187">
        <f>-1*'Time-domain'!S191</f>
        <v>-221.38549676299291</v>
      </c>
      <c r="F187">
        <f>F186+(C187+C186)/2*COS(2*PI()*'Time-domain'!$E$2*($B187+$B186)/2)*($B187-$B186)</f>
        <v>0.21823664742634638</v>
      </c>
      <c r="G187">
        <f>G186+(D187+D186)/2*COS(2*PI()*'Time-domain'!$E$2*($B187+$B186)/2)*($B187-$B186)</f>
        <v>0.20851814999823287</v>
      </c>
      <c r="H187">
        <f>H186+(E187+E186)/2*COS(2*PI()*'Time-domain'!$E$2*($B187+$B186)/2)*($B187-$B186)</f>
        <v>0.19741307126767951</v>
      </c>
      <c r="I187">
        <f>I186+(C187+C186)/2*SIN(2*PI()*'Time-domain'!$E$2*($B187+$B186)/2)*($B187-$B186)</f>
        <v>0.95606925748589333</v>
      </c>
      <c r="J187">
        <f>J186+(D187+D186)/2*SIN(2*PI()*'Time-domain'!$E$2*($B187+$B186)/2)*($B187-$B186)</f>
        <v>0.97249734261915877</v>
      </c>
      <c r="K187">
        <f>K186+(E187+E186)/2*SIN(2*PI()*'Time-domain'!$E$2*($B187+$B186)/2)*($B187-$B186)</f>
        <v>0.99153647245310428</v>
      </c>
      <c r="L187">
        <f>$I$2*COS(2*PI()*'Time-domain'!$E$2*$B187)+$I$3*SIN(2*PI()*'Time-domain'!$E$2*$B187)</f>
        <v>-215.19503929088367</v>
      </c>
      <c r="M187">
        <f>$J$2*COS(2*PI()*'Time-domain'!$E$2*$B187)+$J$3*SIN(2*PI()*'Time-domain'!$E$2*$B187)</f>
        <v>-217.58021822465457</v>
      </c>
      <c r="N187">
        <f>$K$2*COS(2*PI()*'Time-domain'!$E$2*$B187)+$K$3*SIN(2*PI()*'Time-domain'!$E$2*$B187)</f>
        <v>-220.52886238580996</v>
      </c>
      <c r="O187">
        <f t="shared" si="10"/>
        <v>256.78989535785729</v>
      </c>
      <c r="P187">
        <f t="shared" si="11"/>
        <v>265.81600614406415</v>
      </c>
      <c r="Q187">
        <f t="shared" si="11"/>
        <v>276.98095839486967</v>
      </c>
      <c r="R187">
        <f t="shared" si="12"/>
        <v>255.83865293350442</v>
      </c>
      <c r="S187">
        <f t="shared" si="13"/>
        <v>261.54141217214249</v>
      </c>
      <c r="T187">
        <f t="shared" si="14"/>
        <v>268.67825723802417</v>
      </c>
    </row>
    <row r="188" spans="1:20">
      <c r="A188">
        <v>-75</v>
      </c>
      <c r="B188">
        <f>A188/256/(2*'Time-domain'!$E$2)</f>
        <v>-2.44140625E-3</v>
      </c>
      <c r="C188">
        <f>-1*'Time-domain'!Q192</f>
        <v>-213.73136560480847</v>
      </c>
      <c r="D188">
        <f>-1*'Time-domain'!R192</f>
        <v>-215.98135150147678</v>
      </c>
      <c r="E188">
        <f>-1*'Time-domain'!S192</f>
        <v>-218.95882913680029</v>
      </c>
      <c r="F188">
        <f>F187+(C188+C187)/2*COS(2*PI()*'Time-domain'!$E$2*($B188+$B187)/2)*($B188-$B187)</f>
        <v>0.21403850846349606</v>
      </c>
      <c r="G188">
        <f>G187+(D188+D187)/2*COS(2*PI()*'Time-domain'!$E$2*($B188+$B187)/2)*($B188-$B187)</f>
        <v>0.20427386427588248</v>
      </c>
      <c r="H188">
        <f>H187+(E188+E187)/2*COS(2*PI()*'Time-domain'!$E$2*($B188+$B187)/2)*($B188-$B187)</f>
        <v>0.19310841536373102</v>
      </c>
      <c r="I188">
        <f>I187+(C188+C187)/2*SIN(2*PI()*'Time-domain'!$E$2*($B188+$B187)/2)*($B188-$B187)</f>
        <v>0.96165779639034721</v>
      </c>
      <c r="J188">
        <f>J187+(D188+D187)/2*SIN(2*PI()*'Time-domain'!$E$2*($B188+$B187)/2)*($B188-$B187)</f>
        <v>0.97814731182953207</v>
      </c>
      <c r="K188">
        <f>K187+(E188+E187)/2*SIN(2*PI()*'Time-domain'!$E$2*($B188+$B187)/2)*($B188-$B187)</f>
        <v>0.9972668061086557</v>
      </c>
      <c r="L188">
        <f>$I$2*COS(2*PI()*'Time-domain'!$E$2*$B188)+$I$3*SIN(2*PI()*'Time-domain'!$E$2*$B188)</f>
        <v>-213.22030389921815</v>
      </c>
      <c r="M188">
        <f>$J$2*COS(2*PI()*'Time-domain'!$E$2*$B188)+$J$3*SIN(2*PI()*'Time-domain'!$E$2*$B188)</f>
        <v>-215.58359525941162</v>
      </c>
      <c r="N188">
        <f>$K$2*COS(2*PI()*'Time-domain'!$E$2*$B188)+$K$3*SIN(2*PI()*'Time-domain'!$E$2*$B188)</f>
        <v>-218.50518121326982</v>
      </c>
      <c r="O188">
        <f t="shared" si="10"/>
        <v>258.29075591224051</v>
      </c>
      <c r="P188">
        <f t="shared" si="11"/>
        <v>267.35004354682479</v>
      </c>
      <c r="Q188">
        <f t="shared" si="11"/>
        <v>278.55894606863387</v>
      </c>
      <c r="R188">
        <f t="shared" si="12"/>
        <v>257.33230288696058</v>
      </c>
      <c r="S188">
        <f t="shared" si="13"/>
        <v>263.06835625834088</v>
      </c>
      <c r="T188">
        <f t="shared" si="14"/>
        <v>270.24686800819796</v>
      </c>
    </row>
    <row r="189" spans="1:20">
      <c r="A189">
        <v>-74</v>
      </c>
      <c r="B189">
        <f>A189/256/(2*'Time-domain'!$E$2)</f>
        <v>-2.4088541666666668E-3</v>
      </c>
      <c r="C189">
        <f>-1*'Time-domain'!Q193</f>
        <v>-211.71362576919321</v>
      </c>
      <c r="D189">
        <f>-1*'Time-domain'!R193</f>
        <v>-213.73941835079319</v>
      </c>
      <c r="E189">
        <f>-1*'Time-domain'!S193</f>
        <v>-216.49270267104831</v>
      </c>
      <c r="F189">
        <f>F188+(C189+C188)/2*COS(2*PI()*'Time-domain'!$E$2*($B189+$B188)/2)*($B189-$B188)</f>
        <v>0.20981187585036029</v>
      </c>
      <c r="G189">
        <f>G188+(D189+D188)/2*COS(2*PI()*'Time-domain'!$E$2*($B189+$B188)/2)*($B189-$B188)</f>
        <v>0.20000475344551719</v>
      </c>
      <c r="H189">
        <f>H188+(E189+E188)/2*COS(2*PI()*'Time-domain'!$E$2*($B189+$B188)/2)*($B189-$B188)</f>
        <v>0.18878237161402087</v>
      </c>
      <c r="I189">
        <f>I188+(C189+C188)/2*SIN(2*PI()*'Time-domain'!$E$2*($B189+$B188)/2)*($B189-$B188)</f>
        <v>0.96714278623323091</v>
      </c>
      <c r="J189">
        <f>J188+(D189+D188)/2*SIN(2*PI()*'Time-domain'!$E$2*($B189+$B188)/2)*($B189-$B188)</f>
        <v>0.98368742654636954</v>
      </c>
      <c r="K189">
        <f>K188+(E189+E188)/2*SIN(2*PI()*'Time-domain'!$E$2*($B189+$B188)/2)*($B189-$B188)</f>
        <v>1.0028808038697308</v>
      </c>
      <c r="L189">
        <f>$I$2*COS(2*PI()*'Time-domain'!$E$2*$B189)+$I$3*SIN(2*PI()*'Time-domain'!$E$2*$B189)</f>
        <v>-211.21345831407132</v>
      </c>
      <c r="M189">
        <f>$J$2*COS(2*PI()*'Time-domain'!$E$2*$B189)+$J$3*SIN(2*PI()*'Time-domain'!$E$2*$B189)</f>
        <v>-213.55450619770144</v>
      </c>
      <c r="N189">
        <f>$K$2*COS(2*PI()*'Time-domain'!$E$2*$B189)+$K$3*SIN(2*PI()*'Time-domain'!$E$2*$B189)</f>
        <v>-216.44859396416419</v>
      </c>
      <c r="O189">
        <f t="shared" si="10"/>
        <v>259.76376568344187</v>
      </c>
      <c r="P189">
        <f t="shared" si="11"/>
        <v>268.85280998597216</v>
      </c>
      <c r="Q189">
        <f t="shared" si="11"/>
        <v>280.10206160048449</v>
      </c>
      <c r="R189">
        <f t="shared" si="12"/>
        <v>258.79831866256706</v>
      </c>
      <c r="S189">
        <f t="shared" si="13"/>
        <v>264.56705018837192</v>
      </c>
      <c r="T189">
        <f t="shared" si="14"/>
        <v>271.78645774241915</v>
      </c>
    </row>
    <row r="190" spans="1:20">
      <c r="A190">
        <v>-73</v>
      </c>
      <c r="B190">
        <f>A190/256/(2*'Time-domain'!$E$2)</f>
        <v>-2.3763020833333331E-3</v>
      </c>
      <c r="C190">
        <f>-1*'Time-domain'!Q194</f>
        <v>-209.66390529268142</v>
      </c>
      <c r="D190">
        <f>-1*'Time-domain'!R194</f>
        <v>-211.46195115466892</v>
      </c>
      <c r="E190">
        <f>-1*'Time-domain'!S194</f>
        <v>-213.98748875531169</v>
      </c>
      <c r="F190">
        <f>F189+(C190+C189)/2*COS(2*PI()*'Time-domain'!$E$2*($B190+$B189)/2)*($B190-$B189)</f>
        <v>0.205559301354756</v>
      </c>
      <c r="G190">
        <f>G189+(D190+D189)/2*COS(2*PI()*'Time-domain'!$E$2*($B190+$B189)/2)*($B190-$B189)</f>
        <v>0.19571358847784967</v>
      </c>
      <c r="H190">
        <f>H189+(E190+E189)/2*COS(2*PI()*'Time-domain'!$E$2*($B190+$B189)/2)*($B190-$B189)</f>
        <v>0.18443793236898248</v>
      </c>
      <c r="I190">
        <f>I189+(C190+C189)/2*SIN(2*PI()*'Time-domain'!$E$2*($B190+$B189)/2)*($B190-$B189)</f>
        <v>0.97252355644624733</v>
      </c>
      <c r="J190">
        <f>J189+(D190+D189)/2*SIN(2*PI()*'Time-domain'!$E$2*($B190+$B189)/2)*($B190-$B189)</f>
        <v>0.98911702517210354</v>
      </c>
      <c r="K190">
        <f>K189+(E190+E189)/2*SIN(2*PI()*'Time-domain'!$E$2*($B190+$B189)/2)*($B190-$B189)</f>
        <v>1.0083778102845802</v>
      </c>
      <c r="L190">
        <f>$I$2*COS(2*PI()*'Time-domain'!$E$2*$B190)+$I$3*SIN(2*PI()*'Time-domain'!$E$2*$B190)</f>
        <v>-209.17480475900655</v>
      </c>
      <c r="M190">
        <f>$J$2*COS(2*PI()*'Time-domain'!$E$2*$B190)+$J$3*SIN(2*PI()*'Time-domain'!$E$2*$B190)</f>
        <v>-211.49325661287304</v>
      </c>
      <c r="N190">
        <f>$K$2*COS(2*PI()*'Time-domain'!$E$2*$B190)+$K$3*SIN(2*PI()*'Time-domain'!$E$2*$B190)</f>
        <v>-214.35941035296804</v>
      </c>
      <c r="O190">
        <f t="shared" si="10"/>
        <v>261.20874471732697</v>
      </c>
      <c r="P190">
        <f t="shared" si="11"/>
        <v>270.32413326583315</v>
      </c>
      <c r="Q190">
        <f t="shared" si="11"/>
        <v>281.61014424379891</v>
      </c>
      <c r="R190">
        <f t="shared" si="12"/>
        <v>260.23652090646027</v>
      </c>
      <c r="S190">
        <f t="shared" si="13"/>
        <v>266.03731061049331</v>
      </c>
      <c r="T190">
        <f t="shared" si="14"/>
        <v>273.29683808571104</v>
      </c>
    </row>
    <row r="191" spans="1:20">
      <c r="A191">
        <v>-72</v>
      </c>
      <c r="B191">
        <f>A191/256/(2*'Time-domain'!$E$2)</f>
        <v>-2.3437499999999999E-3</v>
      </c>
      <c r="C191">
        <f>-1*'Time-domain'!Q195</f>
        <v>-207.58251285563725</v>
      </c>
      <c r="D191">
        <f>-1*'Time-domain'!R195</f>
        <v>-209.14929289128654</v>
      </c>
      <c r="E191">
        <f>-1*'Time-domain'!S195</f>
        <v>-211.443564665591</v>
      </c>
      <c r="F191">
        <f>F190+(C191+C190)/2*COS(2*PI()*'Time-domain'!$E$2*($B191+$B190)/2)*($B191-$B190)</f>
        <v>0.20128335246288642</v>
      </c>
      <c r="G191">
        <f>G190+(D191+D190)/2*COS(2*PI()*'Time-domain'!$E$2*($B191+$B190)/2)*($B191-$B190)</f>
        <v>0.19140315678890255</v>
      </c>
      <c r="H191">
        <f>H190+(E191+E190)/2*COS(2*PI()*'Time-domain'!$E$2*($B191+$B190)/2)*($B191-$B190)</f>
        <v>0.1800781071857849</v>
      </c>
      <c r="I191">
        <f>I190+(C191+C190)/2*SIN(2*PI()*'Time-domain'!$E$2*($B191+$B190)/2)*($B191-$B190)</f>
        <v>0.97779949931087784</v>
      </c>
      <c r="J191">
        <f>J190+(D191+D190)/2*SIN(2*PI()*'Time-domain'!$E$2*($B191+$B190)/2)*($B191-$B190)</f>
        <v>0.99443551514657902</v>
      </c>
      <c r="K191">
        <f>K190+(E191+E190)/2*SIN(2*PI()*'Time-domain'!$E$2*($B191+$B190)/2)*($B191-$B190)</f>
        <v>1.0137572451534265</v>
      </c>
      <c r="L191">
        <f>$I$2*COS(2*PI()*'Time-domain'!$E$2*$B191)+$I$3*SIN(2*PI()*'Time-domain'!$E$2*$B191)</f>
        <v>-207.10465024775047</v>
      </c>
      <c r="M191">
        <f>$J$2*COS(2*PI()*'Time-domain'!$E$2*$B191)+$J$3*SIN(2*PI()*'Time-domain'!$E$2*$B191)</f>
        <v>-209.4001569215321</v>
      </c>
      <c r="N191">
        <f>$K$2*COS(2*PI()*'Time-domain'!$E$2*$B191)+$K$3*SIN(2*PI()*'Time-domain'!$E$2*$B191)</f>
        <v>-212.23794500304865</v>
      </c>
      <c r="O191">
        <f t="shared" si="10"/>
        <v>262.62552998309519</v>
      </c>
      <c r="P191">
        <f t="shared" si="11"/>
        <v>271.76386160745005</v>
      </c>
      <c r="Q191">
        <f t="shared" si="11"/>
        <v>283.08305750238304</v>
      </c>
      <c r="R191">
        <f t="shared" si="12"/>
        <v>261.6467470186081</v>
      </c>
      <c r="S191">
        <f t="shared" si="13"/>
        <v>267.47897130024461</v>
      </c>
      <c r="T191">
        <f t="shared" si="14"/>
        <v>274.77783827774186</v>
      </c>
    </row>
    <row r="192" spans="1:20">
      <c r="A192">
        <v>-71</v>
      </c>
      <c r="B192">
        <f>A192/256/(2*'Time-domain'!$E$2)</f>
        <v>-2.3111979166666667E-3</v>
      </c>
      <c r="C192">
        <f>-1*'Time-domain'!Q196</f>
        <v>-205.46976190810591</v>
      </c>
      <c r="D192">
        <f>-1*'Time-domain'!R196</f>
        <v>-206.80179183847395</v>
      </c>
      <c r="E192">
        <f>-1*'Time-domain'!S196</f>
        <v>-208.86131350749713</v>
      </c>
      <c r="F192">
        <f>F191+(C192+C191)/2*COS(2*PI()*'Time-domain'!$E$2*($B192+$B191)/2)*($B192-$B191)</f>
        <v>0.19698661083189528</v>
      </c>
      <c r="G192">
        <f>G191+(D192+D191)/2*COS(2*PI()*'Time-domain'!$E$2*($B192+$B191)/2)*($B192-$B191)</f>
        <v>0.18707626053046517</v>
      </c>
      <c r="H192">
        <f>H191+(E192+E191)/2*COS(2*PI()*'Time-domain'!$E$2*($B192+$B191)/2)*($B192-$B191)</f>
        <v>0.17570592095635926</v>
      </c>
      <c r="I192">
        <f>I191+(C192+C191)/2*SIN(2*PI()*'Time-domain'!$E$2*($B192+$B191)/2)*($B192-$B191)</f>
        <v>0.98297007032557338</v>
      </c>
      <c r="J192">
        <f>J191+(D192+D191)/2*SIN(2*PI()*'Time-domain'!$E$2*($B192+$B191)/2)*($B192-$B191)</f>
        <v>0.99964237334259065</v>
      </c>
      <c r="K192">
        <f>K191+(E192+E191)/2*SIN(2*PI()*'Time-domain'!$E$2*($B192+$B191)/2)*($B192-$B191)</f>
        <v>1.0190186039527696</v>
      </c>
      <c r="L192">
        <f>$I$2*COS(2*PI()*'Time-domain'!$E$2*$B192)+$I$3*SIN(2*PI()*'Time-domain'!$E$2*$B192)</f>
        <v>-205.00330653795785</v>
      </c>
      <c r="M192">
        <f>$J$2*COS(2*PI()*'Time-domain'!$E$2*$B192)+$J$3*SIN(2*PI()*'Time-domain'!$E$2*$B192)</f>
        <v>-207.27552233679307</v>
      </c>
      <c r="N192">
        <f>$K$2*COS(2*PI()*'Time-domain'!$E$2*$B192)+$K$3*SIN(2*PI()*'Time-domain'!$E$2*$B192)</f>
        <v>-210.08451739928429</v>
      </c>
      <c r="O192">
        <f t="shared" si="10"/>
        <v>264.01397547208853</v>
      </c>
      <c r="P192">
        <f t="shared" si="11"/>
        <v>273.17186376311298</v>
      </c>
      <c r="Q192">
        <f t="shared" si="11"/>
        <v>284.52068926195409</v>
      </c>
      <c r="R192">
        <f t="shared" si="12"/>
        <v>263.02885125075403</v>
      </c>
      <c r="S192">
        <f t="shared" si="13"/>
        <v>268.8918832605749</v>
      </c>
      <c r="T192">
        <f t="shared" si="14"/>
        <v>276.22930525568432</v>
      </c>
    </row>
    <row r="193" spans="1:20">
      <c r="A193">
        <v>-70</v>
      </c>
      <c r="B193">
        <f>A193/256/(2*'Time-domain'!$E$2)</f>
        <v>-2.2786458333333335E-3</v>
      </c>
      <c r="C193">
        <f>-1*'Time-domain'!Q197</f>
        <v>-203.32597062260871</v>
      </c>
      <c r="D193">
        <f>-1*'Time-domain'!R197</f>
        <v>-204.41980152125481</v>
      </c>
      <c r="E193">
        <f>-1*'Time-domain'!S197</f>
        <v>-206.24112415855612</v>
      </c>
      <c r="F193">
        <f>F192+(C193+C192)/2*COS(2*PI()*'Time-domain'!$E$2*($B193+$B192)/2)*($B193-$B192)</f>
        <v>0.19267167073387198</v>
      </c>
      <c r="G193">
        <f>G192+(D193+D192)/2*COS(2*PI()*'Time-domain'!$E$2*($B193+$B192)/2)*($B193-$B192)</f>
        <v>0.18273571487120341</v>
      </c>
      <c r="H193">
        <f>H192+(E193+E192)/2*COS(2*PI()*'Time-domain'!$E$2*($B193+$B192)/2)*($B193-$B192)</f>
        <v>0.17132441202527499</v>
      </c>
      <c r="I193">
        <f>I192+(C193+C192)/2*SIN(2*PI()*'Time-domain'!$E$2*($B193+$B192)/2)*($B193-$B192)</f>
        <v>0.98803478853485338</v>
      </c>
      <c r="J193">
        <f>J192+(D193+D192)/2*SIN(2*PI()*'Time-domain'!$E$2*($B193+$B192)/2)*($B193-$B192)</f>
        <v>1.0047371464192192</v>
      </c>
      <c r="K193">
        <f>K192+(E193+E192)/2*SIN(2*PI()*'Time-domain'!$E$2*($B193+$B192)/2)*($B193-$B192)</f>
        <v>1.0241614582133771</v>
      </c>
      <c r="L193">
        <f>$I$2*COS(2*PI()*'Time-domain'!$E$2*$B193)+$I$3*SIN(2*PI()*'Time-domain'!$E$2*$B193)</f>
        <v>-202.87109008426202</v>
      </c>
      <c r="M193">
        <f>$J$2*COS(2*PI()*'Time-domain'!$E$2*$B193)+$J$3*SIN(2*PI()*'Time-domain'!$E$2*$B193)</f>
        <v>-205.11967282080943</v>
      </c>
      <c r="N193">
        <f>$K$2*COS(2*PI()*'Time-domain'!$E$2*$B193)+$K$3*SIN(2*PI()*'Time-domain'!$E$2*$B193)</f>
        <v>-207.89945183995118</v>
      </c>
      <c r="O193">
        <f t="shared" si="10"/>
        <v>265.37395228634085</v>
      </c>
      <c r="P193">
        <f t="shared" si="11"/>
        <v>274.54802911829944</v>
      </c>
      <c r="Q193">
        <f t="shared" si="11"/>
        <v>285.92295190645524</v>
      </c>
      <c r="R193">
        <f t="shared" si="12"/>
        <v>264.38270479421055</v>
      </c>
      <c r="S193">
        <f t="shared" si="13"/>
        <v>270.27591481159277</v>
      </c>
      <c r="T193">
        <f t="shared" si="14"/>
        <v>277.651103746415</v>
      </c>
    </row>
    <row r="194" spans="1:20">
      <c r="A194">
        <v>-69</v>
      </c>
      <c r="B194">
        <f>A194/256/(2*'Time-domain'!$E$2)</f>
        <v>-2.2460937499999998E-3</v>
      </c>
      <c r="C194">
        <f>-1*'Time-domain'!Q198</f>
        <v>-201.15146184622782</v>
      </c>
      <c r="D194">
        <f>-1*'Time-domain'!R198</f>
        <v>-202.00368065860937</v>
      </c>
      <c r="E194">
        <f>-1*'Time-domain'!S198</f>
        <v>-203.58339120964615</v>
      </c>
      <c r="F194">
        <f>F193+(C194+C193)/2*COS(2*PI()*'Time-domain'!$E$2*($B194+$B193)/2)*($B194-$B193)</f>
        <v>0.18834113749224404</v>
      </c>
      <c r="G194">
        <f>G193+(D194+D193)/2*COS(2*PI()*'Time-domain'!$E$2*($B194+$B193)/2)*($B194-$B193)</f>
        <v>0.17838434626946148</v>
      </c>
      <c r="H194">
        <f>H193+(E194+E193)/2*COS(2*PI()*'Time-domain'!$E$2*($B194+$B193)/2)*($B194-$B193)</f>
        <v>0.1669366302986077</v>
      </c>
      <c r="I194">
        <f>I193+(C194+C193)/2*SIN(2*PI()*'Time-domain'!$E$2*($B194+$B193)/2)*($B194-$B193)</f>
        <v>0.99299323682011675</v>
      </c>
      <c r="J194">
        <f>J193+(D194+D193)/2*SIN(2*PI()*'Time-domain'!$E$2*($B194+$B193)/2)*($B194-$B193)</f>
        <v>1.0097194511327481</v>
      </c>
      <c r="K194">
        <f>K193+(E194+E193)/2*SIN(2*PI()*'Time-domain'!$E$2*($B194+$B193)/2)*($B194-$B193)</f>
        <v>1.0291854558517199</v>
      </c>
      <c r="L194">
        <f>$I$2*COS(2*PI()*'Time-domain'!$E$2*$B194)+$I$3*SIN(2*PI()*'Time-domain'!$E$2*$B194)</f>
        <v>-200.70832199061806</v>
      </c>
      <c r="M194">
        <f>$J$2*COS(2*PI()*'Time-domain'!$E$2*$B194)+$J$3*SIN(2*PI()*'Time-domain'!$E$2*$B194)</f>
        <v>-202.93293303658842</v>
      </c>
      <c r="N194">
        <f>$K$2*COS(2*PI()*'Time-domain'!$E$2*$B194)+$K$3*SIN(2*PI()*'Time-domain'!$E$2*$B194)</f>
        <v>-205.68307738788528</v>
      </c>
      <c r="O194">
        <f t="shared" si="10"/>
        <v>266.70534871681434</v>
      </c>
      <c r="P194">
        <f t="shared" si="11"/>
        <v>275.89226778095576</v>
      </c>
      <c r="Q194">
        <f t="shared" si="11"/>
        <v>287.28978241912438</v>
      </c>
      <c r="R194">
        <f t="shared" si="12"/>
        <v>265.70819585744874</v>
      </c>
      <c r="S194">
        <f t="shared" si="13"/>
        <v>271.63095166988552</v>
      </c>
      <c r="T194">
        <f t="shared" si="14"/>
        <v>279.0431163479978</v>
      </c>
    </row>
    <row r="195" spans="1:20">
      <c r="A195">
        <v>-68</v>
      </c>
      <c r="B195">
        <f>A195/256/(2*'Time-domain'!$E$2)</f>
        <v>-2.2135416666666666E-3</v>
      </c>
      <c r="C195">
        <f>-1*'Time-domain'!Q199</f>
        <v>-198.94656305198637</v>
      </c>
      <c r="D195">
        <f>-1*'Time-domain'!R199</f>
        <v>-199.55379310945227</v>
      </c>
      <c r="E195">
        <f>-1*'Time-domain'!S199</f>
        <v>-200.88851490557332</v>
      </c>
      <c r="F195">
        <f>F194+(C195+C194)/2*COS(2*PI()*'Time-domain'!$E$2*($B195+$B194)/2)*($B195-$B194)</f>
        <v>0.18399762591149946</v>
      </c>
      <c r="G195">
        <f>G194+(D195+D194)/2*COS(2*PI()*'Time-domain'!$E$2*($B195+$B194)/2)*($B195-$B194)</f>
        <v>0.17402499073880162</v>
      </c>
      <c r="H195">
        <f>H194+(E195+E194)/2*COS(2*PI()*'Time-domain'!$E$2*($B195+$B194)/2)*($B195-$B194)</f>
        <v>0.16254563534494795</v>
      </c>
      <c r="I195">
        <f>I194+(C195+C194)/2*SIN(2*PI()*'Time-domain'!$E$2*($B195+$B194)/2)*($B195-$B194)</f>
        <v>0.99784506215198798</v>
      </c>
      <c r="J195">
        <f>J194+(D195+D194)/2*SIN(2*PI()*'Time-domain'!$E$2*($B195+$B194)/2)*($B195-$B194)</f>
        <v>1.0145889746049666</v>
      </c>
      <c r="K195">
        <f>K194+(E195+E194)/2*SIN(2*PI()*'Time-domain'!$E$2*($B195+$B194)/2)*($B195-$B194)</f>
        <v>1.0340903214546413</v>
      </c>
      <c r="L195">
        <f>$I$2*COS(2*PI()*'Time-domain'!$E$2*$B195)+$I$3*SIN(2*PI()*'Time-domain'!$E$2*$B195)</f>
        <v>-198.5153279619455</v>
      </c>
      <c r="M195">
        <f>$J$2*COS(2*PI()*'Time-domain'!$E$2*$B195)+$J$3*SIN(2*PI()*'Time-domain'!$E$2*$B195)</f>
        <v>-200.7156322990981</v>
      </c>
      <c r="N195">
        <f>$K$2*COS(2*PI()*'Time-domain'!$E$2*$B195)+$K$3*SIN(2*PI()*'Time-domain'!$E$2*$B195)</f>
        <v>-203.43572782092656</v>
      </c>
      <c r="O195">
        <f t="shared" si="10"/>
        <v>268.00807031127601</v>
      </c>
      <c r="P195">
        <f t="shared" si="11"/>
        <v>277.20451065806338</v>
      </c>
      <c r="Q195">
        <f t="shared" si="11"/>
        <v>288.62114246824939</v>
      </c>
      <c r="R195">
        <f t="shared" si="12"/>
        <v>267.00522973343709</v>
      </c>
      <c r="S195">
        <f t="shared" si="13"/>
        <v>272.95689701735915</v>
      </c>
      <c r="T195">
        <f t="shared" si="14"/>
        <v>280.40524360040246</v>
      </c>
    </row>
    <row r="196" spans="1:20">
      <c r="A196">
        <v>-67</v>
      </c>
      <c r="B196">
        <f>A196/256/(2*'Time-domain'!$E$2)</f>
        <v>-2.1809895833333334E-3</v>
      </c>
      <c r="C196">
        <f>-1*'Time-domain'!Q200</f>
        <v>-196.71160628953268</v>
      </c>
      <c r="D196">
        <f>-1*'Time-domain'!R200</f>
        <v>-197.07050781783704</v>
      </c>
      <c r="E196">
        <f>-1*'Time-domain'!S200</f>
        <v>-198.15690108479652</v>
      </c>
      <c r="F196">
        <f>F195+(C196+C195)/2*COS(2*PI()*'Time-domain'!$E$2*($B196+$B195)/2)*($B196-$B195)</f>
        <v>0.17964375870118424</v>
      </c>
      <c r="G196">
        <f>G195+(D196+D195)/2*COS(2*PI()*'Time-domain'!$E$2*($B196+$B195)/2)*($B196-$B195)</f>
        <v>0.16966049210733028</v>
      </c>
      <c r="H196">
        <f>H195+(E196+E195)/2*COS(2*PI()*'Time-domain'!$E$2*($B196+$B195)/2)*($B196-$B195)</f>
        <v>0.15815449448970276</v>
      </c>
      <c r="I196">
        <f>I195+(C196+C195)/2*SIN(2*PI()*'Time-domain'!$E$2*($B196+$B195)/2)*($B196-$B195)</f>
        <v>1.0025899758040473</v>
      </c>
      <c r="J196">
        <f>J195+(D196+D195)/2*SIN(2*PI()*'Time-domain'!$E$2*($B196+$B195)/2)*($B196-$B195)</f>
        <v>1.0193454745486943</v>
      </c>
      <c r="K196">
        <f>K195+(E196+E195)/2*SIN(2*PI()*'Time-domain'!$E$2*($B196+$B195)/2)*($B196-$B195)</f>
        <v>1.0388758565170806</v>
      </c>
      <c r="L196">
        <f>$I$2*COS(2*PI()*'Time-domain'!$E$2*$B196)+$I$3*SIN(2*PI()*'Time-domain'!$E$2*$B196)</f>
        <v>-196.29243825507868</v>
      </c>
      <c r="M196">
        <f>$J$2*COS(2*PI()*'Time-domain'!$E$2*$B196)+$J$3*SIN(2*PI()*'Time-domain'!$E$2*$B196)</f>
        <v>-198.46810452567365</v>
      </c>
      <c r="N196">
        <f>$K$2*COS(2*PI()*'Time-domain'!$E$2*$B196)+$K$3*SIN(2*PI()*'Time-domain'!$E$2*$B196)</f>
        <v>-201.15774158165345</v>
      </c>
      <c r="O196">
        <f t="shared" si="10"/>
        <v>269.28203993177311</v>
      </c>
      <c r="P196">
        <f t="shared" si="11"/>
        <v>278.48470951944086</v>
      </c>
      <c r="Q196">
        <f t="shared" si="11"/>
        <v>289.91701847755053</v>
      </c>
      <c r="R196">
        <f t="shared" si="12"/>
        <v>268.27372885668967</v>
      </c>
      <c r="S196">
        <f t="shared" si="13"/>
        <v>274.25367155955797</v>
      </c>
      <c r="T196">
        <f t="shared" si="14"/>
        <v>281.73740404541559</v>
      </c>
    </row>
    <row r="197" spans="1:20">
      <c r="A197">
        <v>-66</v>
      </c>
      <c r="B197">
        <f>A197/256/(2*'Time-domain'!$E$2)</f>
        <v>-2.1484375000000002E-3</v>
      </c>
      <c r="C197">
        <f>-1*'Time-domain'!Q201</f>
        <v>-194.44692813513424</v>
      </c>
      <c r="D197">
        <f>-1*'Time-domain'!R201</f>
        <v>-194.55419875739432</v>
      </c>
      <c r="E197">
        <f>-1*'Time-domain'!S201</f>
        <v>-195.38896111830957</v>
      </c>
      <c r="F197">
        <f>F196+(C197+C196)/2*COS(2*PI()*'Time-domain'!$E$2*($B197+$B196)/2)*($B197-$B196)</f>
        <v>0.17528216489512558</v>
      </c>
      <c r="G197">
        <f>G196+(D197+D196)/2*COS(2*PI()*'Time-domain'!$E$2*($B197+$B196)/2)*($B197-$B196)</f>
        <v>0.16529370027186532</v>
      </c>
      <c r="H197">
        <f>H196+(E197+E196)/2*COS(2*PI()*'Time-domain'!$E$2*($B197+$B196)/2)*($B197-$B196)</f>
        <v>0.1537662809038487</v>
      </c>
      <c r="I197">
        <f>I196+(C197+C196)/2*SIN(2*PI()*'Time-domain'!$E$2*($B197+$B196)/2)*($B197-$B196)</f>
        <v>1.0072277535278149</v>
      </c>
      <c r="J197">
        <f>J196+(D197+D196)/2*SIN(2*PI()*'Time-domain'!$E$2*($B197+$B196)/2)*($B197-$B196)</f>
        <v>1.0239887794503835</v>
      </c>
      <c r="K197">
        <f>K196+(E197+E196)/2*SIN(2*PI()*'Time-domain'!$E$2*($B197+$B196)/2)*($B197-$B196)</f>
        <v>1.0435419396326926</v>
      </c>
      <c r="L197">
        <f>$I$2*COS(2*PI()*'Time-domain'!$E$2*$B197)+$I$3*SIN(2*PI()*'Time-domain'!$E$2*$B197)</f>
        <v>-194.03998762903095</v>
      </c>
      <c r="M197">
        <f>$J$2*COS(2*PI()*'Time-domain'!$E$2*$B197)+$J$3*SIN(2*PI()*'Time-domain'!$E$2*$B197)</f>
        <v>-196.19068818573069</v>
      </c>
      <c r="N197">
        <f>$K$2*COS(2*PI()*'Time-domain'!$E$2*$B197)+$K$3*SIN(2*PI()*'Time-domain'!$E$2*$B197)</f>
        <v>-198.84946172641446</v>
      </c>
      <c r="O197">
        <f t="shared" si="10"/>
        <v>270.52719780167263</v>
      </c>
      <c r="P197">
        <f t="shared" si="11"/>
        <v>279.73283704873882</v>
      </c>
      <c r="Q197">
        <f t="shared" si="11"/>
        <v>291.17742168114091</v>
      </c>
      <c r="R197">
        <f t="shared" si="12"/>
        <v>269.5136328499886</v>
      </c>
      <c r="S197">
        <f t="shared" si="13"/>
        <v>275.52121357342861</v>
      </c>
      <c r="T197">
        <f t="shared" si="14"/>
        <v>283.03953427570809</v>
      </c>
    </row>
    <row r="198" spans="1:20">
      <c r="A198">
        <v>-65</v>
      </c>
      <c r="B198">
        <f>A198/256/(2*'Time-domain'!$E$2)</f>
        <v>-2.1158854166666665E-3</v>
      </c>
      <c r="C198">
        <f>-1*'Time-domain'!Q202</f>
        <v>-192.15286964099101</v>
      </c>
      <c r="D198">
        <f>-1*'Time-domain'!R202</f>
        <v>-192.00524487501295</v>
      </c>
      <c r="E198">
        <f>-1*'Time-domain'!S202</f>
        <v>-192.58511184769009</v>
      </c>
      <c r="F198">
        <f>F197+(C198+C197)/2*COS(2*PI()*'Time-domain'!$E$2*($B198+$B197)/2)*($B198-$B197)</f>
        <v>0.1709154782668322</v>
      </c>
      <c r="G198">
        <f>G197+(D198+D197)/2*COS(2*PI()*'Time-domain'!$E$2*($B198+$B197)/2)*($B198-$B197)</f>
        <v>0.16092746944800015</v>
      </c>
      <c r="H198">
        <f>H197+(E198+E197)/2*COS(2*PI()*'Time-domain'!$E$2*($B198+$B197)/2)*($B198-$B197)</f>
        <v>0.14938407168829651</v>
      </c>
      <c r="I198">
        <f>I197+(C198+C197)/2*SIN(2*PI()*'Time-domain'!$E$2*($B198+$B197)/2)*($B198-$B197)</f>
        <v>1.0117582356888855</v>
      </c>
      <c r="J198">
        <f>J197+(D198+D197)/2*SIN(2*PI()*'Time-domain'!$E$2*($B198+$B197)/2)*($B198-$B197)</f>
        <v>1.0285187887096852</v>
      </c>
      <c r="K198">
        <f>K197+(E198+E197)/2*SIN(2*PI()*'Time-domain'!$E$2*($B198+$B197)/2)*($B198-$B197)</f>
        <v>1.0480885266372419</v>
      </c>
      <c r="L198">
        <f>$I$2*COS(2*PI()*'Time-domain'!$E$2*$B198)+$I$3*SIN(2*PI()*'Time-domain'!$E$2*$B198)</f>
        <v>-191.75831529458142</v>
      </c>
      <c r="M198">
        <f>$J$2*COS(2*PI()*'Time-domain'!$E$2*$B198)+$J$3*SIN(2*PI()*'Time-domain'!$E$2*$B198)</f>
        <v>-193.883726249793</v>
      </c>
      <c r="N198">
        <f>$K$2*COS(2*PI()*'Time-domain'!$E$2*$B198)+$K$3*SIN(2*PI()*'Time-domain'!$E$2*$B198)</f>
        <v>-196.51123587366524</v>
      </c>
      <c r="O198">
        <f t="shared" si="10"/>
        <v>271.74350154223691</v>
      </c>
      <c r="P198">
        <f t="shared" si="11"/>
        <v>280.94888688159523</v>
      </c>
      <c r="Q198">
        <f t="shared" si="11"/>
        <v>292.40238816302428</v>
      </c>
      <c r="R198">
        <f t="shared" si="12"/>
        <v>270.7248985607531</v>
      </c>
      <c r="S198">
        <f t="shared" si="13"/>
        <v>276.75947894449973</v>
      </c>
      <c r="T198">
        <f t="shared" si="14"/>
        <v>284.31158897302925</v>
      </c>
    </row>
    <row r="199" spans="1:20">
      <c r="A199">
        <v>-64</v>
      </c>
      <c r="B199">
        <f>A199/256/(2*'Time-domain'!$E$2)</f>
        <v>-2.0833333333333333E-3</v>
      </c>
      <c r="C199">
        <f>-1*'Time-domain'!Q203</f>
        <v>-189.82977628387388</v>
      </c>
      <c r="D199">
        <f>-1*'Time-domain'!R203</f>
        <v>-189.42403003377169</v>
      </c>
      <c r="E199">
        <f>-1*'Time-domain'!S203</f>
        <v>-189.74577552232469</v>
      </c>
      <c r="F199">
        <f>F198+(C199+C198)/2*COS(2*PI()*'Time-domain'!$E$2*($B199+$B198)/2)*($B199-$B198)</f>
        <v>0.16654633574202715</v>
      </c>
      <c r="G199">
        <f>G198+(D199+D198)/2*COS(2*PI()*'Time-domain'!$E$2*($B199+$B198)/2)*($B199-$B198)</f>
        <v>0.15656465641712408</v>
      </c>
      <c r="H199">
        <f>H198+(E199+E198)/2*COS(2*PI()*'Time-domain'!$E$2*($B199+$B198)/2)*($B199-$B198)</f>
        <v>0.14501094595503125</v>
      </c>
      <c r="I199">
        <f>I198+(C199+C198)/2*SIN(2*PI()*'Time-domain'!$E$2*($B199+$B198)/2)*($B199-$B198)</f>
        <v>1.0161813273641278</v>
      </c>
      <c r="J199">
        <f>J198+(D199+D198)/2*SIN(2*PI()*'Time-domain'!$E$2*($B199+$B198)/2)*($B199-$B198)</f>
        <v>1.0329354727358873</v>
      </c>
      <c r="K199">
        <f>K198+(E199+E198)/2*SIN(2*PI()*'Time-domain'!$E$2*($B199+$B198)/2)*($B199-$B198)</f>
        <v>1.0525156507046713</v>
      </c>
      <c r="L199">
        <f>$I$2*COS(2*PI()*'Time-domain'!$E$2*$B199)+$I$3*SIN(2*PI()*'Time-domain'!$E$2*$B199)</f>
        <v>-189.44776486319111</v>
      </c>
      <c r="M199">
        <f>$J$2*COS(2*PI()*'Time-domain'!$E$2*$B199)+$J$3*SIN(2*PI()*'Time-domain'!$E$2*$B199)</f>
        <v>-191.54756613784255</v>
      </c>
      <c r="N199">
        <f>$K$2*COS(2*PI()*'Time-domain'!$E$2*$B199)+$K$3*SIN(2*PI()*'Time-domain'!$E$2*$B199)</f>
        <v>-194.14341615161862</v>
      </c>
      <c r="O199">
        <f t="shared" si="10"/>
        <v>272.93092619871283</v>
      </c>
      <c r="P199">
        <f t="shared" si="11"/>
        <v>282.13287363092337</v>
      </c>
      <c r="Q199">
        <f t="shared" si="11"/>
        <v>293.59197888109998</v>
      </c>
      <c r="R199">
        <f t="shared" si="12"/>
        <v>271.90750008703282</v>
      </c>
      <c r="S199">
        <f t="shared" si="13"/>
        <v>277.96844119345485</v>
      </c>
      <c r="T199">
        <f t="shared" si="14"/>
        <v>285.55354093550477</v>
      </c>
    </row>
    <row r="200" spans="1:20">
      <c r="A200">
        <v>-63</v>
      </c>
      <c r="B200">
        <f>A200/256/(2*'Time-domain'!$E$2)</f>
        <v>-2.0507812500000001E-3</v>
      </c>
      <c r="C200">
        <f>-1*'Time-domain'!Q204</f>
        <v>-187.47799791309762</v>
      </c>
      <c r="D200">
        <f>-1*'Time-domain'!R204</f>
        <v>-186.8109429551314</v>
      </c>
      <c r="E200">
        <f>-1*'Time-domain'!S204</f>
        <v>-186.87137973582034</v>
      </c>
      <c r="F200">
        <f>F199+(C200+C199)/2*COS(2*PI()*'Time-domain'!$E$2*($B200+$B199)/2)*($B200-$B199)</f>
        <v>0.1621773758092685</v>
      </c>
      <c r="G200">
        <f>G199+(D200+D199)/2*COS(2*PI()*'Time-domain'!$E$2*($B200+$B199)/2)*($B200-$B199)</f>
        <v>0.15220811877145943</v>
      </c>
      <c r="H200">
        <f>H199+(E200+E199)/2*COS(2*PI()*'Time-domain'!$E$2*($B200+$B199)/2)*($B200-$B199)</f>
        <v>0.14064998290619307</v>
      </c>
      <c r="I200">
        <f>I199+(C200+C199)/2*SIN(2*PI()*'Time-domain'!$E$2*($B200+$B199)/2)*($B200-$B199)</f>
        <v>1.0204969983998946</v>
      </c>
      <c r="J200">
        <f>J199+(D200+D199)/2*SIN(2*PI()*'Time-domain'!$E$2*($B200+$B199)/2)*($B200-$B199)</f>
        <v>1.0372388730011655</v>
      </c>
      <c r="K200">
        <f>K199+(E200+E199)/2*SIN(2*PI()*'Time-domain'!$E$2*($B200+$B199)/2)*($B200-$B199)</f>
        <v>1.0568234223957789</v>
      </c>
      <c r="L200">
        <f>$I$2*COS(2*PI()*'Time-domain'!$E$2*$B200)+$I$3*SIN(2*PI()*'Time-domain'!$E$2*$B200)</f>
        <v>-187.10868429525601</v>
      </c>
      <c r="M200">
        <f>$J$2*COS(2*PI()*'Time-domain'!$E$2*$B200)+$J$3*SIN(2*PI()*'Time-domain'!$E$2*$B200)</f>
        <v>-189.18255966699903</v>
      </c>
      <c r="N200">
        <f>$K$2*COS(2*PI()*'Time-domain'!$E$2*$B200)+$K$3*SIN(2*PI()*'Time-domain'!$E$2*$B200)</f>
        <v>-191.74635914521519</v>
      </c>
      <c r="O200">
        <f t="shared" si="10"/>
        <v>274.08946425591881</v>
      </c>
      <c r="P200">
        <f t="shared" si="11"/>
        <v>283.28483289931495</v>
      </c>
      <c r="Q200">
        <f t="shared" si="11"/>
        <v>294.74627967565351</v>
      </c>
      <c r="R200">
        <f t="shared" si="12"/>
        <v>273.06142879311045</v>
      </c>
      <c r="S200">
        <f t="shared" si="13"/>
        <v>279.14809149208253</v>
      </c>
      <c r="T200">
        <f t="shared" si="14"/>
        <v>286.76538109402236</v>
      </c>
    </row>
    <row r="201" spans="1:20">
      <c r="A201">
        <v>-62</v>
      </c>
      <c r="B201">
        <f>A201/256/(2*'Time-domain'!$E$2)</f>
        <v>-2.0182291666666669E-3</v>
      </c>
      <c r="C201">
        <f>-1*'Time-domain'!Q205</f>
        <v>-185.09788869783426</v>
      </c>
      <c r="D201">
        <f>-1*'Time-domain'!R205</f>
        <v>-184.16637716039435</v>
      </c>
      <c r="E201">
        <f>-1*'Time-domain'!S205</f>
        <v>-183.96235736160961</v>
      </c>
      <c r="F201">
        <f>F200+(C201+C200)/2*COS(2*PI()*'Time-domain'!$E$2*($B201+$B200)/2)*($B201-$B200)</f>
        <v>0.15781123692961671</v>
      </c>
      <c r="G201">
        <f>G200+(D201+D200)/2*COS(2*PI()*'Time-domain'!$E$2*($B201+$B200)/2)*($B201-$B200)</f>
        <v>0.14786071315817867</v>
      </c>
      <c r="H201">
        <f>H200+(E201+E200)/2*COS(2*PI()*'Time-domain'!$E$2*($B201+$B200)/2)*($B201-$B200)</f>
        <v>0.13630425991226663</v>
      </c>
      <c r="I201">
        <f>I200+(C201+C200)/2*SIN(2*PI()*'Time-domain'!$E$2*($B201+$B200)/2)*($B201-$B200)</f>
        <v>1.024705283431204</v>
      </c>
      <c r="J201">
        <f>J200+(D201+D200)/2*SIN(2*PI()*'Time-domain'!$E$2*($B201+$B200)/2)*($B201-$B200)</f>
        <v>1.0414291020506039</v>
      </c>
      <c r="K201">
        <f>K200+(E201+E200)/2*SIN(2*PI()*'Time-domain'!$E$2*($B201+$B200)/2)*($B201-$B200)</f>
        <v>1.0610120296594616</v>
      </c>
      <c r="L201">
        <f>$I$2*COS(2*PI()*'Time-domain'!$E$2*$B201)+$I$3*SIN(2*PI()*'Time-domain'!$E$2*$B201)</f>
        <v>-184.74142584770587</v>
      </c>
      <c r="M201">
        <f>$J$2*COS(2*PI()*'Time-domain'!$E$2*$B201)+$J$3*SIN(2*PI()*'Time-domain'!$E$2*$B201)</f>
        <v>-186.78906299853779</v>
      </c>
      <c r="N201">
        <f>$K$2*COS(2*PI()*'Time-domain'!$E$2*$B201)+$K$3*SIN(2*PI()*'Time-domain'!$E$2*$B201)</f>
        <v>-189.32042584242299</v>
      </c>
      <c r="O201">
        <f t="shared" ref="O201:O264" si="15">O200+((C201+C200)/2)^2*($B201-$B200)</f>
        <v>275.21912564332052</v>
      </c>
      <c r="P201">
        <f t="shared" ref="P201:Q264" si="16">P200+((D201+D200)/2)^2*($B201-$B200)</f>
        <v>284.4048212785475</v>
      </c>
      <c r="Q201">
        <f t="shared" si="16"/>
        <v>295.86540126232057</v>
      </c>
      <c r="R201">
        <f t="shared" ref="R201:R264" si="17">R200+((L200+L201)/2)^2*($B201-$B200)</f>
        <v>274.18669331470335</v>
      </c>
      <c r="S201">
        <f t="shared" ref="S201:S264" si="18">S200+((M200+M201)/2)^2*($B201-$B200)</f>
        <v>280.2984386685942</v>
      </c>
      <c r="T201">
        <f t="shared" ref="T201:T264" si="19">T200+((N200+N201)/2)^2*($B201-$B200)</f>
        <v>287.94711851769438</v>
      </c>
    </row>
    <row r="202" spans="1:20">
      <c r="A202">
        <v>-61</v>
      </c>
      <c r="B202">
        <f>A202/256/(2*'Time-domain'!$E$2)</f>
        <v>-1.9856770833333332E-3</v>
      </c>
      <c r="C202">
        <f>-1*'Time-domain'!Q206</f>
        <v>-182.6898070737769</v>
      </c>
      <c r="D202">
        <f>-1*'Time-domain'!R206</f>
        <v>-181.49073091144172</v>
      </c>
      <c r="E202">
        <f>-1*'Time-domain'!S206</f>
        <v>-181.01914648776167</v>
      </c>
      <c r="F202">
        <f>F201+(C202+C201)/2*COS(2*PI()*'Time-domain'!$E$2*($B202+$B201)/2)*($B202-$B201)</f>
        <v>0.15345055594630572</v>
      </c>
      <c r="G202">
        <f>G201+(D202+D201)/2*COS(2*PI()*'Time-domain'!$E$2*($B202+$B201)/2)*($B202-$B201)</f>
        <v>0.14352529352366347</v>
      </c>
      <c r="H202">
        <f>H201+(E202+E201)/2*COS(2*PI()*'Time-domain'!$E$2*($B202+$B201)/2)*($B202-$B201)</f>
        <v>0.13197685059054606</v>
      </c>
      <c r="I202">
        <f>I201+(C202+C201)/2*SIN(2*PI()*'Time-domain'!$E$2*($B202+$B201)/2)*($B202-$B201)</f>
        <v>1.0288062818618826</v>
      </c>
      <c r="J202">
        <f>J201+(D202+D201)/2*SIN(2*PI()*'Time-domain'!$E$2*($B202+$B201)/2)*($B202-$B201)</f>
        <v>1.0455063434689797</v>
      </c>
      <c r="K202">
        <f>K201+(E202+E201)/2*SIN(2*PI()*'Time-domain'!$E$2*($B202+$B201)/2)*($B202-$B201)</f>
        <v>1.0650817377865176</v>
      </c>
      <c r="L202">
        <f>$I$2*COS(2*PI()*'Time-domain'!$E$2*$B202)+$I$3*SIN(2*PI()*'Time-domain'!$E$2*$B202)</f>
        <v>-182.34634602095545</v>
      </c>
      <c r="M202">
        <f>$J$2*COS(2*PI()*'Time-domain'!$E$2*$B202)+$J$3*SIN(2*PI()*'Time-domain'!$E$2*$B202)</f>
        <v>-184.36743658425314</v>
      </c>
      <c r="N202">
        <f>$K$2*COS(2*PI()*'Time-domain'!$E$2*$B202)+$K$3*SIN(2*PI()*'Time-domain'!$E$2*$B202)</f>
        <v>-186.86598157987416</v>
      </c>
      <c r="O202">
        <f t="shared" si="15"/>
        <v>276.31993772959163</v>
      </c>
      <c r="P202">
        <f t="shared" si="16"/>
        <v>285.49291633619282</v>
      </c>
      <c r="Q202">
        <f t="shared" si="16"/>
        <v>296.94947920952234</v>
      </c>
      <c r="R202">
        <f t="shared" si="17"/>
        <v>275.28331955376177</v>
      </c>
      <c r="S202">
        <f t="shared" si="18"/>
        <v>281.41950920230636</v>
      </c>
      <c r="T202">
        <f t="shared" si="19"/>
        <v>289.09878040839504</v>
      </c>
    </row>
    <row r="203" spans="1:20">
      <c r="A203">
        <v>-60</v>
      </c>
      <c r="B203">
        <f>A203/256/(2*'Time-domain'!$E$2)</f>
        <v>-1.953125E-3</v>
      </c>
      <c r="C203">
        <f>-1*'Time-domain'!Q207</f>
        <v>-180.25411568916047</v>
      </c>
      <c r="D203">
        <f>-1*'Time-domain'!R207</f>
        <v>-178.78440715075678</v>
      </c>
      <c r="E203">
        <f>-1*'Time-domain'!S207</f>
        <v>-178.04219035100826</v>
      </c>
      <c r="F203">
        <f>F202+(C203+C202)/2*COS(2*PI()*'Time-domain'!$E$2*($B203+$B202)/2)*($B203-$B202)</f>
        <v>0.14909796649537668</v>
      </c>
      <c r="G203">
        <f>G202+(D203+D202)/2*COS(2*PI()*'Time-domain'!$E$2*($B203+$B202)/2)*($B203-$B202)</f>
        <v>0.13920470935896931</v>
      </c>
      <c r="H203">
        <f>H202+(E203+E202)/2*COS(2*PI()*'Time-domain'!$E$2*($B203+$B202)/2)*($B203-$B202)</f>
        <v>0.12767082288504372</v>
      </c>
      <c r="I203">
        <f>I202+(C203+C202)/2*SIN(2*PI()*'Time-domain'!$E$2*($B203+$B202)/2)*($B203-$B202)</f>
        <v>1.0328001578056818</v>
      </c>
      <c r="J203">
        <f>J202+(D203+D202)/2*SIN(2*PI()*'Time-domain'!$E$2*($B203+$B202)/2)*($B203-$B202)</f>
        <v>1.0494708518043223</v>
      </c>
      <c r="K203">
        <f>K202+(E203+E202)/2*SIN(2*PI()*'Time-domain'!$E$2*($B203+$B202)/2)*($B203-$B202)</f>
        <v>1.069032889316021</v>
      </c>
      <c r="L203">
        <f>$I$2*COS(2*PI()*'Time-domain'!$E$2*$B203)+$I$3*SIN(2*PI()*'Time-domain'!$E$2*$B203)</f>
        <v>-179.92380550521685</v>
      </c>
      <c r="M203">
        <f>$J$2*COS(2*PI()*'Time-domain'!$E$2*$B203)+$J$3*SIN(2*PI()*'Time-domain'!$E$2*$B203)</f>
        <v>-181.91804511217566</v>
      </c>
      <c r="N203">
        <f>$K$2*COS(2*PI()*'Time-domain'!$E$2*$B203)+$K$3*SIN(2*PI()*'Time-domain'!$E$2*$B203)</f>
        <v>-184.38339598784657</v>
      </c>
      <c r="O203">
        <f t="shared" si="15"/>
        <v>277.39194530666316</v>
      </c>
      <c r="P203">
        <f t="shared" si="16"/>
        <v>286.54921658933193</v>
      </c>
      <c r="Q203">
        <f t="shared" si="16"/>
        <v>297.99867390037883</v>
      </c>
      <c r="R203">
        <f t="shared" si="17"/>
        <v>276.35135066286654</v>
      </c>
      <c r="S203">
        <f t="shared" si="18"/>
        <v>282.51134720769033</v>
      </c>
      <c r="T203">
        <f t="shared" si="19"/>
        <v>290.22041208437503</v>
      </c>
    </row>
    <row r="204" spans="1:20">
      <c r="A204">
        <v>-59</v>
      </c>
      <c r="B204">
        <f>A204/256/(2*'Time-domain'!$E$2)</f>
        <v>-1.9205729166666666E-3</v>
      </c>
      <c r="C204">
        <f>-1*'Time-domain'!Q208</f>
        <v>-177.79118135014835</v>
      </c>
      <c r="D204">
        <f>-1*'Time-domain'!R208</f>
        <v>-176.04781344074331</v>
      </c>
      <c r="E204">
        <f>-1*'Time-domain'!S208</f>
        <v>-175.03193726999345</v>
      </c>
      <c r="F204">
        <f>F203+(C204+C203)/2*COS(2*PI()*'Time-domain'!$E$2*($B204+$B203)/2)*($B204-$B203)</f>
        <v>0.14475609741823084</v>
      </c>
      <c r="G204">
        <f>G203+(D204+D203)/2*COS(2*PI()*'Time-domain'!$E$2*($B204+$B203)/2)*($B204-$B203)</f>
        <v>0.13490180394755685</v>
      </c>
      <c r="H204">
        <f>H203+(E204+E203)/2*COS(2*PI()*'Time-domain'!$E$2*($B204+$B203)/2)*($B204-$B203)</f>
        <v>0.12338923714900886</v>
      </c>
      <c r="I204">
        <f>I203+(C204+C203)/2*SIN(2*PI()*'Time-domain'!$E$2*($B204+$B203)/2)*($B204-$B203)</f>
        <v>1.0366871399884032</v>
      </c>
      <c r="J204">
        <f>J203+(D204+D203)/2*SIN(2*PI()*'Time-domain'!$E$2*($B204+$B203)/2)*($B204-$B203)</f>
        <v>1.0533229524482897</v>
      </c>
      <c r="K204">
        <f>K203+(E204+E203)/2*SIN(2*PI()*'Time-domain'!$E$2*($B204+$B203)/2)*($B204-$B203)</f>
        <v>1.0728659038943191</v>
      </c>
      <c r="L204">
        <f>$I$2*COS(2*PI()*'Time-domain'!$E$2*$B204)+$I$3*SIN(2*PI()*'Time-domain'!$E$2*$B204)</f>
        <v>-177.47416912618093</v>
      </c>
      <c r="M204">
        <f>$J$2*COS(2*PI()*'Time-domain'!$E$2*$B204)+$J$3*SIN(2*PI()*'Time-domain'!$E$2*$B204)</f>
        <v>-179.44125745165141</v>
      </c>
      <c r="N204">
        <f>$K$2*COS(2*PI()*'Time-domain'!$E$2*$B204)+$K$3*SIN(2*PI()*'Time-domain'!$E$2*$B204)</f>
        <v>-181.8730429345986</v>
      </c>
      <c r="O204">
        <f t="shared" si="15"/>
        <v>278.43521056327097</v>
      </c>
      <c r="P204">
        <f t="shared" si="16"/>
        <v>287.57384146538902</v>
      </c>
      <c r="Q204">
        <f t="shared" si="16"/>
        <v>299.01317047911687</v>
      </c>
      <c r="R204">
        <f t="shared" si="17"/>
        <v>277.39084701923554</v>
      </c>
      <c r="S204">
        <f t="shared" si="18"/>
        <v>283.5740144077995</v>
      </c>
      <c r="T204">
        <f t="shared" si="19"/>
        <v>291.31207695296348</v>
      </c>
    </row>
    <row r="205" spans="1:20">
      <c r="A205">
        <v>-58</v>
      </c>
      <c r="B205">
        <f>A205/256/(2*'Time-domain'!$E$2)</f>
        <v>-1.8880208333333333E-3</v>
      </c>
      <c r="C205">
        <f>-1*'Time-domain'!Q209</f>
        <v>-175.30137496559257</v>
      </c>
      <c r="D205">
        <f>-1*'Time-domain'!R209</f>
        <v>-173.28136190234801</v>
      </c>
      <c r="E205">
        <f>-1*'Time-domain'!S209</f>
        <v>-171.98884057775862</v>
      </c>
      <c r="F205">
        <f>F204+(C205+C204)/2*COS(2*PI()*'Time-domain'!$E$2*($B205+$B204)/2)*($B205-$B204)</f>
        <v>0.14042757117705931</v>
      </c>
      <c r="G205">
        <f>G204+(D205+D204)/2*COS(2*PI()*'Time-domain'!$E$2*($B205+$B204)/2)*($B205-$B204)</f>
        <v>0.13061941261635232</v>
      </c>
      <c r="H205">
        <f>H204+(E205+E204)/2*COS(2*PI()*'Time-domain'!$E$2*($B205+$B204)/2)*($B205-$B204)</f>
        <v>0.11913514423122286</v>
      </c>
      <c r="I205">
        <f>I204+(C205+C204)/2*SIN(2*PI()*'Time-domain'!$E$2*($B205+$B204)/2)*($B205-$B204)</f>
        <v>1.0404675216110899</v>
      </c>
      <c r="J205">
        <f>J204+(D205+D204)/2*SIN(2*PI()*'Time-domain'!$E$2*($B205+$B204)/2)*($B205-$B204)</f>
        <v>1.0570630414734301</v>
      </c>
      <c r="K205">
        <f>K204+(E205+E204)/2*SIN(2*PI()*'Time-domain'!$E$2*($B205+$B204)/2)*($B205-$B204)</f>
        <v>1.0765812780867248</v>
      </c>
      <c r="L205">
        <f>$I$2*COS(2*PI()*'Time-domain'!$E$2*$B205)+$I$3*SIN(2*PI()*'Time-domain'!$E$2*$B205)</f>
        <v>-174.99780579007592</v>
      </c>
      <c r="M205">
        <f>$J$2*COS(2*PI()*'Time-domain'!$E$2*$B205)+$J$3*SIN(2*PI()*'Time-domain'!$E$2*$B205)</f>
        <v>-176.93744659779179</v>
      </c>
      <c r="N205">
        <f>$K$2*COS(2*PI()*'Time-domain'!$E$2*$B205)+$K$3*SIN(2*PI()*'Time-domain'!$E$2*$B205)</f>
        <v>-179.3353004700663</v>
      </c>
      <c r="O205">
        <f t="shared" si="15"/>
        <v>279.44981304801695</v>
      </c>
      <c r="P205">
        <f t="shared" si="16"/>
        <v>288.56693125010486</v>
      </c>
      <c r="Q205">
        <f t="shared" si="16"/>
        <v>299.99317878199821</v>
      </c>
      <c r="R205">
        <f t="shared" si="17"/>
        <v>278.40188618835475</v>
      </c>
      <c r="S205">
        <f t="shared" si="18"/>
        <v>284.60759009708954</v>
      </c>
      <c r="T205">
        <f t="shared" si="19"/>
        <v>292.3738564723738</v>
      </c>
    </row>
    <row r="206" spans="1:20">
      <c r="A206">
        <v>-57</v>
      </c>
      <c r="B206">
        <f>A206/256/(2*'Time-domain'!$E$2)</f>
        <v>-1.8554687499999999E-3</v>
      </c>
      <c r="C206">
        <f>-1*'Time-domain'!Q210</f>
        <v>-172.78507149117635</v>
      </c>
      <c r="D206">
        <f>-1*'Time-domain'!R210</f>
        <v>-170.48546915299664</v>
      </c>
      <c r="E206">
        <f>-1*'Time-domain'!S210</f>
        <v>-168.91335855347214</v>
      </c>
      <c r="F206">
        <f>F205+(C206+C205)/2*COS(2*PI()*'Time-domain'!$E$2*($B206+$B205)/2)*($B206-$B205)</f>
        <v>0.13611500227410303</v>
      </c>
      <c r="G206">
        <f>G205+(D206+D205)/2*COS(2*PI()*'Time-domain'!$E$2*($B206+$B205)/2)*($B206-$B205)</f>
        <v>0.12636036099119452</v>
      </c>
      <c r="H206">
        <f>H205+(E206+E205)/2*COS(2*PI()*'Time-domain'!$E$2*($B206+$B205)/2)*($B206-$B205)</f>
        <v>0.1149115835672332</v>
      </c>
      <c r="I206">
        <f>I205+(C206+C205)/2*SIN(2*PI()*'Time-domain'!$E$2*($B206+$B205)/2)*($B206-$B205)</f>
        <v>1.0441416601743683</v>
      </c>
      <c r="J206">
        <f>J205+(D206+D205)/2*SIN(2*PI()*'Time-domain'!$E$2*($B206+$B205)/2)*($B206-$B205)</f>
        <v>1.0606915854274197</v>
      </c>
      <c r="K206">
        <f>K205+(E206+E205)/2*SIN(2*PI()*'Time-domain'!$E$2*($B206+$B205)/2)*($B206-$B205)</f>
        <v>1.0801795851420097</v>
      </c>
      <c r="L206">
        <f>$I$2*COS(2*PI()*'Time-domain'!$E$2*$B206)+$I$3*SIN(2*PI()*'Time-domain'!$E$2*$B206)</f>
        <v>-172.49508842811142</v>
      </c>
      <c r="M206">
        <f>$J$2*COS(2*PI()*'Time-domain'!$E$2*$B206)+$J$3*SIN(2*PI()*'Time-domain'!$E$2*$B206)</f>
        <v>-174.4069896153016</v>
      </c>
      <c r="N206">
        <f>$K$2*COS(2*PI()*'Time-domain'!$E$2*$B206)+$K$3*SIN(2*PI()*'Time-domain'!$E$2*$B206)</f>
        <v>-176.77055076893029</v>
      </c>
      <c r="O206">
        <f t="shared" si="15"/>
        <v>280.43584962196633</v>
      </c>
      <c r="P206">
        <f t="shared" si="16"/>
        <v>289.5286470226784</v>
      </c>
      <c r="Q206">
        <f t="shared" si="16"/>
        <v>300.93893325280317</v>
      </c>
      <c r="R206">
        <f t="shared" si="17"/>
        <v>279.38456287725558</v>
      </c>
      <c r="S206">
        <f t="shared" si="18"/>
        <v>285.61217109365447</v>
      </c>
      <c r="T206">
        <f t="shared" si="19"/>
        <v>293.40585010263624</v>
      </c>
    </row>
    <row r="207" spans="1:20">
      <c r="A207">
        <v>-56</v>
      </c>
      <c r="B207">
        <f>A207/256/(2*'Time-domain'!$E$2)</f>
        <v>-1.8229166666666667E-3</v>
      </c>
      <c r="C207">
        <f>-1*'Time-domain'!Q211</f>
        <v>-170.24264987294742</v>
      </c>
      <c r="D207">
        <f>-1*'Time-domain'!R211</f>
        <v>-167.66055624385342</v>
      </c>
      <c r="E207">
        <f>-1*'Time-domain'!S211</f>
        <v>-165.80595435341462</v>
      </c>
      <c r="F207">
        <f>F206+(C207+C206)/2*COS(2*PI()*'Time-domain'!$E$2*($B207+$B206)/2)*($B207-$B206)</f>
        <v>0.13182099567569638</v>
      </c>
      <c r="G207">
        <f>G206+(D207+D206)/2*COS(2*PI()*'Time-domain'!$E$2*($B207+$B206)/2)*($B207-$B206)</f>
        <v>0.12212746325772604</v>
      </c>
      <c r="H207">
        <f>H206+(E207+E206)/2*COS(2*PI()*'Time-domain'!$E$2*($B207+$B206)/2)*($B207-$B206)</f>
        <v>0.11072158127668762</v>
      </c>
      <c r="I207">
        <f>I206+(C207+C206)/2*SIN(2*PI()*'Time-domain'!$E$2*($B207+$B206)/2)*($B207-$B206)</f>
        <v>1.0477099772640448</v>
      </c>
      <c r="J207">
        <f>J206+(D207+D206)/2*SIN(2*PI()*'Time-domain'!$E$2*($B207+$B206)/2)*($B207-$B206)</f>
        <v>1.0642091210843965</v>
      </c>
      <c r="K207">
        <f>K206+(E207+E206)/2*SIN(2*PI()*'Time-domain'!$E$2*($B207+$B206)/2)*($B207-$B206)</f>
        <v>1.0836614747098288</v>
      </c>
      <c r="L207">
        <f>$I$2*COS(2*PI()*'Time-domain'!$E$2*$B207)+$I$3*SIN(2*PI()*'Time-domain'!$E$2*$B207)</f>
        <v>-169.96639394031646</v>
      </c>
      <c r="M207">
        <f>$J$2*COS(2*PI()*'Time-domain'!$E$2*$B207)+$J$3*SIN(2*PI()*'Time-domain'!$E$2*$B207)</f>
        <v>-171.85026758169471</v>
      </c>
      <c r="N207">
        <f>$K$2*COS(2*PI()*'Time-domain'!$E$2*$B207)+$K$3*SIN(2*PI()*'Time-domain'!$E$2*$B207)</f>
        <v>-174.1791800730617</v>
      </c>
      <c r="O207">
        <f t="shared" si="15"/>
        <v>281.39343440080961</v>
      </c>
      <c r="P207">
        <f t="shared" si="16"/>
        <v>290.45917057811204</v>
      </c>
      <c r="Q207">
        <f t="shared" si="16"/>
        <v>301.85069284291433</v>
      </c>
      <c r="R207">
        <f t="shared" si="17"/>
        <v>280.33898887746699</v>
      </c>
      <c r="S207">
        <f t="shared" si="18"/>
        <v>286.58787168090697</v>
      </c>
      <c r="T207">
        <f t="shared" si="19"/>
        <v>294.40817524568689</v>
      </c>
    </row>
    <row r="208" spans="1:20">
      <c r="A208">
        <v>-55</v>
      </c>
      <c r="B208">
        <f>A208/256/(2*'Time-domain'!$E$2)</f>
        <v>-1.7903645833333333E-3</v>
      </c>
      <c r="C208">
        <f>-1*'Time-domain'!Q212</f>
        <v>-167.67449299024966</v>
      </c>
      <c r="D208">
        <f>-1*'Time-domain'!R212</f>
        <v>-164.80704859641142</v>
      </c>
      <c r="E208">
        <f>-1*'Time-domain'!S212</f>
        <v>-162.66709594122841</v>
      </c>
      <c r="F208">
        <f>F207+(C208+C207)/2*COS(2*PI()*'Time-domain'!$E$2*($B208+$B207)/2)*($B208-$B207)</f>
        <v>0.12754814524204286</v>
      </c>
      <c r="G208">
        <f>G207+(D208+D207)/2*COS(2*PI()*'Time-domain'!$E$2*($B208+$B207)/2)*($B208-$B207)</f>
        <v>0.11792352042878058</v>
      </c>
      <c r="H208">
        <f>H207+(E208+E207)/2*COS(2*PI()*'Time-domain'!$E$2*($B208+$B207)/2)*($B208-$B207)</f>
        <v>0.10656814826792439</v>
      </c>
      <c r="I208">
        <f>I207+(C208+C207)/2*SIN(2*PI()*'Time-domain'!$E$2*($B208+$B207)/2)*($B208-$B207)</f>
        <v>1.0511729582980869</v>
      </c>
      <c r="J208">
        <f>J207+(D208+D207)/2*SIN(2*PI()*'Time-domain'!$E$2*($B208+$B207)/2)*($B208-$B207)</f>
        <v>1.0676162551535353</v>
      </c>
      <c r="K208">
        <f>K207+(E208+E207)/2*SIN(2*PI()*'Time-domain'!$E$2*($B208+$B207)/2)*($B208-$B207)</f>
        <v>1.0870276725112371</v>
      </c>
      <c r="L208">
        <f>$I$2*COS(2*PI()*'Time-domain'!$E$2*$B208)+$I$3*SIN(2*PI()*'Time-domain'!$E$2*$B208)</f>
        <v>-167.41210313877963</v>
      </c>
      <c r="M208">
        <f>$J$2*COS(2*PI()*'Time-domain'!$E$2*$B208)+$J$3*SIN(2*PI()*'Time-domain'!$E$2*$B208)</f>
        <v>-169.26766552990495</v>
      </c>
      <c r="N208">
        <f>$K$2*COS(2*PI()*'Time-domain'!$E$2*$B208)+$K$3*SIN(2*PI()*'Time-domain'!$E$2*$B208)</f>
        <v>-171.56157863335545</v>
      </c>
      <c r="O208">
        <f t="shared" si="15"/>
        <v>282.32269868662365</v>
      </c>
      <c r="P208">
        <f t="shared" si="16"/>
        <v>291.35870433680526</v>
      </c>
      <c r="Q208">
        <f t="shared" si="16"/>
        <v>302.72874089605455</v>
      </c>
      <c r="R208">
        <f t="shared" si="17"/>
        <v>281.26529299767657</v>
      </c>
      <c r="S208">
        <f t="shared" si="18"/>
        <v>287.53482353873841</v>
      </c>
      <c r="T208">
        <f t="shared" si="19"/>
        <v>295.38096717464919</v>
      </c>
    </row>
    <row r="209" spans="1:20">
      <c r="A209">
        <v>-54</v>
      </c>
      <c r="B209">
        <f>A209/256/(2*'Time-domain'!$E$2)</f>
        <v>-1.7578125E-3</v>
      </c>
      <c r="C209">
        <f>-1*'Time-domain'!Q213</f>
        <v>-165.08098759806319</v>
      </c>
      <c r="D209">
        <f>-1*'Time-domain'!R213</f>
        <v>-161.92537593842647</v>
      </c>
      <c r="E209">
        <f>-1*'Time-domain'!S213</f>
        <v>-159.49725601744493</v>
      </c>
      <c r="F209">
        <f>F208+(C209+C208)/2*COS(2*PI()*'Time-domain'!$E$2*($B209+$B208)/2)*($B209-$B208)</f>
        <v>0.12329903216366991</v>
      </c>
      <c r="G209">
        <f>G208+(D209+D208)/2*COS(2*PI()*'Time-domain'!$E$2*($B209+$B208)/2)*($B209-$B208)</f>
        <v>0.113751318619317</v>
      </c>
      <c r="H209">
        <f>H208+(E209+E208)/2*COS(2*PI()*'Time-domain'!$E$2*($B209+$B208)/2)*($B209-$B208)</f>
        <v>0.10245427835097246</v>
      </c>
      <c r="I209">
        <f>I208+(C209+C208)/2*SIN(2*PI()*'Time-domain'!$E$2*($B209+$B208)/2)*($B209-$B208)</f>
        <v>1.0545311522351399</v>
      </c>
      <c r="J209">
        <f>J208+(D209+D208)/2*SIN(2*PI()*'Time-domain'!$E$2*($B209+$B208)/2)*($B209-$B208)</f>
        <v>1.0709136639450347</v>
      </c>
      <c r="K209">
        <f>K208+(E209+E208)/2*SIN(2*PI()*'Time-domain'!$E$2*($B209+$B208)/2)*($B209-$B208)</f>
        <v>1.0902789799624908</v>
      </c>
      <c r="L209">
        <f>$I$2*COS(2*PI()*'Time-domain'!$E$2*$B209)+$I$3*SIN(2*PI()*'Time-domain'!$E$2*$B209)</f>
        <v>-164.83260069030018</v>
      </c>
      <c r="M209">
        <f>$J$2*COS(2*PI()*'Time-domain'!$E$2*$B209)+$J$3*SIN(2*PI()*'Time-domain'!$E$2*$B209)</f>
        <v>-166.65957239030178</v>
      </c>
      <c r="N209">
        <f>$K$2*COS(2*PI()*'Time-domain'!$E$2*$B209)+$K$3*SIN(2*PI()*'Time-domain'!$E$2*$B209)</f>
        <v>-168.91814065096014</v>
      </c>
      <c r="O209">
        <f t="shared" si="15"/>
        <v>283.22379088927306</v>
      </c>
      <c r="P209">
        <f t="shared" si="16"/>
        <v>292.22747124144729</v>
      </c>
      <c r="Q209">
        <f t="shared" si="16"/>
        <v>303.573385017742</v>
      </c>
      <c r="R209">
        <f t="shared" si="17"/>
        <v>282.1636209861407</v>
      </c>
      <c r="S209">
        <f t="shared" si="18"/>
        <v>288.45317566419982</v>
      </c>
      <c r="T209">
        <f t="shared" si="19"/>
        <v>296.3243789523504</v>
      </c>
    </row>
    <row r="210" spans="1:20">
      <c r="A210">
        <v>-53</v>
      </c>
      <c r="B210">
        <f>A210/256/(2*'Time-domain'!$E$2)</f>
        <v>-1.7252604166666666E-3</v>
      </c>
      <c r="C210">
        <f>-1*'Time-domain'!Q214</f>
        <v>-162.46252426876038</v>
      </c>
      <c r="D210">
        <f>-1*'Time-domain'!R214</f>
        <v>-159.01597223920112</v>
      </c>
      <c r="E210">
        <f>-1*'Time-domain'!S214</f>
        <v>-156.29691194829704</v>
      </c>
      <c r="F210">
        <f>F209+(C210+C209)/2*COS(2*PI()*'Time-domain'!$E$2*($B210+$B209)/2)*($B210-$B209)</f>
        <v>0.11907622340550386</v>
      </c>
      <c r="G210">
        <f>G209+(D210+D209)/2*COS(2*PI()*'Time-domain'!$E$2*($B210+$B209)/2)*($B210-$B209)</f>
        <v>0.10961362732994367</v>
      </c>
      <c r="H210">
        <f>H209+(E210+E209)/2*COS(2*PI()*'Time-domain'!$E$2*($B210+$B209)/2)*($B210-$B209)</f>
        <v>9.8382946360107984E-2</v>
      </c>
      <c r="I210">
        <f>I209+(C210+C209)/2*SIN(2*PI()*'Time-domain'!$E$2*($B210+$B209)/2)*($B210-$B209)</f>
        <v>1.057785171244757</v>
      </c>
      <c r="J210">
        <f>J209+(D210+D209)/2*SIN(2*PI()*'Time-domain'!$E$2*($B210+$B209)/2)*($B210-$B209)</f>
        <v>1.0741020929937126</v>
      </c>
      <c r="K210">
        <f>K209+(E210+E209)/2*SIN(2*PI()*'Time-domain'!$E$2*($B210+$B209)/2)*($B210-$B209)</f>
        <v>1.0934162737523447</v>
      </c>
      <c r="L210">
        <f>$I$2*COS(2*PI()*'Time-domain'!$E$2*$B210)+$I$3*SIN(2*PI()*'Time-domain'!$E$2*$B210)</f>
        <v>-162.22827505845873</v>
      </c>
      <c r="M210">
        <f>$J$2*COS(2*PI()*'Time-domain'!$E$2*$B210)+$J$3*SIN(2*PI()*'Time-domain'!$E$2*$B210)</f>
        <v>-164.02638093211871</v>
      </c>
      <c r="N210">
        <f>$K$2*COS(2*PI()*'Time-domain'!$E$2*$B210)+$K$3*SIN(2*PI()*'Time-domain'!$E$2*$B210)</f>
        <v>-166.2492642179125</v>
      </c>
      <c r="O210">
        <f t="shared" si="15"/>
        <v>284.09687643749942</v>
      </c>
      <c r="P210">
        <f t="shared" si="16"/>
        <v>293.06571464126887</v>
      </c>
      <c r="Q210">
        <f t="shared" si="16"/>
        <v>304.38495692953541</v>
      </c>
      <c r="R210">
        <f t="shared" si="17"/>
        <v>283.03413544289157</v>
      </c>
      <c r="S210">
        <f t="shared" si="18"/>
        <v>289.34309428175158</v>
      </c>
      <c r="T210">
        <f t="shared" si="19"/>
        <v>297.23858133912233</v>
      </c>
    </row>
    <row r="211" spans="1:20">
      <c r="A211">
        <v>-52</v>
      </c>
      <c r="B211">
        <f>A211/256/(2*'Time-domain'!$E$2)</f>
        <v>-1.6927083333333334E-3</v>
      </c>
      <c r="C211">
        <f>-1*'Time-domain'!Q215</f>
        <v>-159.81949733328707</v>
      </c>
      <c r="D211">
        <f>-1*'Time-domain'!R215</f>
        <v>-156.07927564423079</v>
      </c>
      <c r="E211">
        <f>-1*'Time-domain'!S215</f>
        <v>-153.06654569382971</v>
      </c>
      <c r="F211">
        <f>F210+(C211+C210)/2*COS(2*PI()*'Time-domain'!$E$2*($B211+$B210)/2)*($B211-$B210)</f>
        <v>0.11488227015950329</v>
      </c>
      <c r="G211">
        <f>G210+(D211+D210)/2*COS(2*PI()*'Time-domain'!$E$2*($B211+$B210)/2)*($B211-$B210)</f>
        <v>0.10551319774007394</v>
      </c>
      <c r="H211">
        <f>H210+(E211+E210)/2*COS(2*PI()*'Time-domain'!$E$2*($B211+$B210)/2)*($B211-$B210)</f>
        <v>9.4357106287110526E-2</v>
      </c>
      <c r="I211">
        <f>I210+(C211+C210)/2*SIN(2*PI()*'Time-domain'!$E$2*($B211+$B210)/2)*($B211-$B210)</f>
        <v>1.0609356903395379</v>
      </c>
      <c r="J211">
        <f>J210+(D211+D210)/2*SIN(2*PI()*'Time-domain'!$E$2*($B211+$B210)/2)*($B211-$B210)</f>
        <v>1.0771823566404304</v>
      </c>
      <c r="K211">
        <f>K210+(E211+E210)/2*SIN(2*PI()*'Time-domain'!$E$2*($B211+$B210)/2)*($B211-$B210)</f>
        <v>1.0964405053730972</v>
      </c>
      <c r="L211">
        <f>$I$2*COS(2*PI()*'Time-domain'!$E$2*$B211)+$I$3*SIN(2*PI()*'Time-domain'!$E$2*$B211)</f>
        <v>-159.59951844511599</v>
      </c>
      <c r="M211">
        <f>$J$2*COS(2*PI()*'Time-domain'!$E$2*$B211)+$J$3*SIN(2*PI()*'Time-domain'!$E$2*$B211)</f>
        <v>-161.36848770430373</v>
      </c>
      <c r="N211">
        <f>$K$2*COS(2*PI()*'Time-domain'!$E$2*$B211)+$K$3*SIN(2*PI()*'Time-domain'!$E$2*$B211)</f>
        <v>-163.55535125718649</v>
      </c>
      <c r="O211">
        <f t="shared" si="15"/>
        <v>284.94213767975123</v>
      </c>
      <c r="P211">
        <f t="shared" si="16"/>
        <v>293.87369816371938</v>
      </c>
      <c r="Q211">
        <f t="shared" si="16"/>
        <v>305.16381230815108</v>
      </c>
      <c r="R211">
        <f t="shared" si="17"/>
        <v>283.87701572179276</v>
      </c>
      <c r="S211">
        <f t="shared" si="18"/>
        <v>290.20476274313597</v>
      </c>
      <c r="T211">
        <f t="shared" si="19"/>
        <v>298.12376268994166</v>
      </c>
    </row>
    <row r="212" spans="1:20">
      <c r="A212">
        <v>-51</v>
      </c>
      <c r="B212">
        <f>A212/256/(2*'Time-domain'!$E$2)</f>
        <v>-1.66015625E-3</v>
      </c>
      <c r="C212">
        <f>-1*'Time-domain'!Q216</f>
        <v>-157.15230482177807</v>
      </c>
      <c r="D212">
        <f>-1*'Time-domain'!R216</f>
        <v>-153.11572840922076</v>
      </c>
      <c r="E212">
        <f>-1*'Time-domain'!S216</f>
        <v>-149.80664373531869</v>
      </c>
      <c r="F212">
        <f>F211+(C212+C211)/2*COS(2*PI()*'Time-domain'!$E$2*($B212+$B211)/2)*($B212-$B211)</f>
        <v>0.1107197063067822</v>
      </c>
      <c r="G212">
        <f>G211+(D212+D211)/2*COS(2*PI()*'Time-domain'!$E$2*($B212+$B211)/2)*($B212-$B211)</f>
        <v>0.10145276101174559</v>
      </c>
      <c r="H212">
        <f>H211+(E212+E211)/2*COS(2*PI()*'Time-domain'!$E$2*($B212+$B211)/2)*($B212-$B211)</f>
        <v>9.037968942635341E-2</v>
      </c>
      <c r="I212">
        <f>I211+(C212+C211)/2*SIN(2*PI()*'Time-domain'!$E$2*($B212+$B211)/2)*($B212-$B211)</f>
        <v>1.0639834469694012</v>
      </c>
      <c r="J212">
        <f>J211+(D212+D211)/2*SIN(2*PI()*'Time-domain'!$E$2*($B212+$B211)/2)*($B212-$B211)</f>
        <v>1.0801553375715969</v>
      </c>
      <c r="K212">
        <f>K211+(E212+E211)/2*SIN(2*PI()*'Time-domain'!$E$2*($B212+$B211)/2)*($B212-$B211)</f>
        <v>1.0993527006056527</v>
      </c>
      <c r="L212">
        <f>$I$2*COS(2*PI()*'Time-domain'!$E$2*$B212)+$I$3*SIN(2*PI()*'Time-domain'!$E$2*$B212)</f>
        <v>-156.9467267313486</v>
      </c>
      <c r="M212">
        <f>$J$2*COS(2*PI()*'Time-domain'!$E$2*$B212)+$J$3*SIN(2*PI()*'Time-domain'!$E$2*$B212)</f>
        <v>-158.68629297580046</v>
      </c>
      <c r="N212">
        <f>$K$2*COS(2*PI()*'Time-domain'!$E$2*$B212)+$K$3*SIN(2*PI()*'Time-domain'!$E$2*$B212)</f>
        <v>-160.83680746216504</v>
      </c>
      <c r="O212">
        <f t="shared" si="15"/>
        <v>285.75977377481496</v>
      </c>
      <c r="P212">
        <f t="shared" si="16"/>
        <v>294.65170557364462</v>
      </c>
      <c r="Q212">
        <f t="shared" si="16"/>
        <v>305.91033060954254</v>
      </c>
      <c r="R212">
        <f t="shared" si="17"/>
        <v>284.69245782250334</v>
      </c>
      <c r="S212">
        <f t="shared" si="18"/>
        <v>291.03838141693308</v>
      </c>
      <c r="T212">
        <f t="shared" si="19"/>
        <v>298.98012884097193</v>
      </c>
    </row>
    <row r="213" spans="1:20">
      <c r="A213">
        <v>-50</v>
      </c>
      <c r="B213">
        <f>A213/256/(2*'Time-domain'!$E$2)</f>
        <v>-1.6276041666666667E-3</v>
      </c>
      <c r="C213">
        <f>-1*'Time-domain'!Q217</f>
        <v>-154.46134840361486</v>
      </c>
      <c r="D213">
        <f>-1*'Time-domain'!R217</f>
        <v>-150.12577683348388</v>
      </c>
      <c r="E213">
        <f>-1*'Time-domain'!S217</f>
        <v>-146.51769700200808</v>
      </c>
      <c r="F213">
        <f>F212+(C213+C212)/2*COS(2*PI()*'Time-domain'!$E$2*($B213+$B212)/2)*($B213-$B212)</f>
        <v>0.10659104689015036</v>
      </c>
      <c r="G213">
        <f>G212+(D213+D212)/2*COS(2*PI()*'Time-domain'!$E$2*($B213+$B212)/2)*($B213-$B212)</f>
        <v>9.7435026605133007E-2</v>
      </c>
      <c r="H213">
        <f>H212+(E213+E212)/2*COS(2*PI()*'Time-domain'!$E$2*($B213+$B212)/2)*($B213-$B212)</f>
        <v>8.6453602532858165E-2</v>
      </c>
      <c r="I213">
        <f>I212+(C213+C212)/2*SIN(2*PI()*'Time-domain'!$E$2*($B213+$B212)/2)*($B213-$B212)</f>
        <v>1.0669292405782314</v>
      </c>
      <c r="J213">
        <f>J212+(D213+D212)/2*SIN(2*PI()*'Time-domain'!$E$2*($B213+$B212)/2)*($B213-$B212)</f>
        <v>1.0830219863170223</v>
      </c>
      <c r="K213">
        <f>K212+(E213+E212)/2*SIN(2*PI()*'Time-domain'!$E$2*($B213+$B212)/2)*($B213-$B212)</f>
        <v>1.102153958958904</v>
      </c>
      <c r="L213">
        <f>$I$2*COS(2*PI()*'Time-domain'!$E$2*$B213)+$I$3*SIN(2*PI()*'Time-domain'!$E$2*$B213)</f>
        <v>-154.27029941783087</v>
      </c>
      <c r="M213">
        <f>$J$2*COS(2*PI()*'Time-domain'!$E$2*$B213)+$J$3*SIN(2*PI()*'Time-domain'!$E$2*$B213)</f>
        <v>-155.98020067526906</v>
      </c>
      <c r="N213">
        <f>$K$2*COS(2*PI()*'Time-domain'!$E$2*$B213)+$K$3*SIN(2*PI()*'Time-domain'!$E$2*$B213)</f>
        <v>-158.09404223554407</v>
      </c>
      <c r="O213">
        <f t="shared" si="15"/>
        <v>286.55000057231234</v>
      </c>
      <c r="P213">
        <f t="shared" si="16"/>
        <v>295.40004062004647</v>
      </c>
      <c r="Q213">
        <f t="shared" si="16"/>
        <v>306.62491487804363</v>
      </c>
      <c r="R213">
        <f t="shared" si="17"/>
        <v>285.48067427241494</v>
      </c>
      <c r="S213">
        <f t="shared" si="18"/>
        <v>291.84416756786618</v>
      </c>
      <c r="T213">
        <f t="shared" si="19"/>
        <v>299.80790298557565</v>
      </c>
    </row>
    <row r="214" spans="1:20">
      <c r="A214">
        <v>-49</v>
      </c>
      <c r="B214">
        <f>A214/256/(2*'Time-domain'!$E$2)</f>
        <v>-1.5950520833333333E-3</v>
      </c>
      <c r="C214">
        <f>-1*'Time-domain'!Q218</f>
        <v>-151.74703332693591</v>
      </c>
      <c r="D214">
        <f>-1*'Time-domain'!R218</f>
        <v>-147.10987119272951</v>
      </c>
      <c r="E214">
        <f>-1*'Time-domain'!S218</f>
        <v>-143.2002007971783</v>
      </c>
      <c r="F214">
        <f>F213+(C214+C213)/2*COS(2*PI()*'Time-domain'!$E$2*($B214+$B213)/2)*($B214-$B213)</f>
        <v>0.10249878659799033</v>
      </c>
      <c r="G214">
        <f>G213+(D214+D213)/2*COS(2*PI()*'Time-domain'!$E$2*($B214+$B213)/2)*($B214-$B213)</f>
        <v>9.3462680606771431E-2</v>
      </c>
      <c r="H214">
        <f>H213+(E214+E213)/2*COS(2*PI()*'Time-domain'!$E$2*($B214+$B213)/2)*($B214-$B213)</f>
        <v>8.2581725994432892E-2</v>
      </c>
      <c r="I214">
        <f>I213+(C214+C213)/2*SIN(2*PI()*'Time-domain'!$E$2*($B214+$B213)/2)*($B214-$B213)</f>
        <v>1.0697739321231696</v>
      </c>
      <c r="J214">
        <f>J213+(D214+D213)/2*SIN(2*PI()*'Time-domain'!$E$2*($B214+$B213)/2)*($B214-$B213)</f>
        <v>1.08578332070642</v>
      </c>
      <c r="K214">
        <f>K213+(E214+E213)/2*SIN(2*PI()*'Time-domain'!$E$2*($B214+$B213)/2)*($B214-$B213)</f>
        <v>1.1048454530637644</v>
      </c>
      <c r="L214">
        <f>$I$2*COS(2*PI()*'Time-domain'!$E$2*$B214)+$I$3*SIN(2*PI()*'Time-domain'!$E$2*$B214)</f>
        <v>-151.57063956467158</v>
      </c>
      <c r="M214">
        <f>$J$2*COS(2*PI()*'Time-domain'!$E$2*$B214)+$J$3*SIN(2*PI()*'Time-domain'!$E$2*$B214)</f>
        <v>-153.2506183302562</v>
      </c>
      <c r="N214">
        <f>$K$2*COS(2*PI()*'Time-domain'!$E$2*$B214)+$K$3*SIN(2*PI()*'Time-domain'!$E$2*$B214)</f>
        <v>-155.32746862767797</v>
      </c>
      <c r="O214">
        <f t="shared" si="15"/>
        <v>287.31305048313624</v>
      </c>
      <c r="P214">
        <f t="shared" si="16"/>
        <v>296.11902687051492</v>
      </c>
      <c r="Q214">
        <f t="shared" si="16"/>
        <v>307.30799154068342</v>
      </c>
      <c r="R214">
        <f t="shared" si="17"/>
        <v>286.2418939986332</v>
      </c>
      <c r="S214">
        <f t="shared" si="18"/>
        <v>292.62235522592954</v>
      </c>
      <c r="T214">
        <f t="shared" si="19"/>
        <v>300.60732553987077</v>
      </c>
    </row>
    <row r="215" spans="1:20">
      <c r="A215">
        <v>-48</v>
      </c>
      <c r="B215">
        <f>A215/256/(2*'Time-domain'!$E$2)</f>
        <v>-1.5625000000000001E-3</v>
      </c>
      <c r="C215">
        <f>-1*'Time-domain'!Q219</f>
        <v>-149.0097683576077</v>
      </c>
      <c r="D215">
        <f>-1*'Time-domain'!R219</f>
        <v>-144.0684656712537</v>
      </c>
      <c r="E215">
        <f>-1*'Time-domain'!S219</f>
        <v>-139.85465472355492</v>
      </c>
      <c r="F215">
        <f>F214+(C215+C214)/2*COS(2*PI()*'Time-domain'!$E$2*($B215+$B214)/2)*($B215-$B214)</f>
        <v>9.8445398260385272E-2</v>
      </c>
      <c r="G215">
        <f>G214+(D215+D214)/2*COS(2*PI()*'Time-domain'!$E$2*($B215+$B214)/2)*($B215-$B214)</f>
        <v>8.9538384071507535E-2</v>
      </c>
      <c r="H215">
        <f>H214+(E215+E214)/2*COS(2*PI()*'Time-domain'!$E$2*($B215+$B214)/2)*($B215-$B214)</f>
        <v>7.876691201900822E-2</v>
      </c>
      <c r="I215">
        <f>I214+(C215+C214)/2*SIN(2*PI()*'Time-domain'!$E$2*($B215+$B214)/2)*($B215-$B214)</f>
        <v>1.0725184435568371</v>
      </c>
      <c r="J215">
        <f>J214+(D215+D214)/2*SIN(2*PI()*'Time-domain'!$E$2*($B215+$B214)/2)*($B215-$B214)</f>
        <v>1.0884404252848816</v>
      </c>
      <c r="K215">
        <f>K214+(E215+E214)/2*SIN(2*PI()*'Time-domain'!$E$2*($B215+$B214)/2)*($B215-$B214)</f>
        <v>1.1074284280222044</v>
      </c>
      <c r="L215">
        <f>$I$2*COS(2*PI()*'Time-domain'!$E$2*$B215)+$I$3*SIN(2*PI()*'Time-domain'!$E$2*$B215)</f>
        <v>-148.8481537307145</v>
      </c>
      <c r="M215">
        <f>$J$2*COS(2*PI()*'Time-domain'!$E$2*$B215)+$J$3*SIN(2*PI()*'Time-domain'!$E$2*$B215)</f>
        <v>-150.49795700582291</v>
      </c>
      <c r="N215">
        <f>$K$2*COS(2*PI()*'Time-domain'!$E$2*$B215)+$K$3*SIN(2*PI()*'Time-domain'!$E$2*$B215)</f>
        <v>-152.53750327437589</v>
      </c>
      <c r="O215">
        <f t="shared" si="15"/>
        <v>288.04917233990312</v>
      </c>
      <c r="P215">
        <f t="shared" si="16"/>
        <v>296.80900753342894</v>
      </c>
      <c r="Q215">
        <f t="shared" si="16"/>
        <v>307.96001018679232</v>
      </c>
      <c r="R215">
        <f t="shared" si="17"/>
        <v>286.97636219008058</v>
      </c>
      <c r="S215">
        <f t="shared" si="18"/>
        <v>293.37319504541762</v>
      </c>
      <c r="T215">
        <f t="shared" si="19"/>
        <v>301.3786539979132</v>
      </c>
    </row>
    <row r="216" spans="1:20">
      <c r="A216">
        <v>-47</v>
      </c>
      <c r="B216">
        <f>A216/256/(2*'Time-domain'!$E$2)</f>
        <v>-1.5299479166666667E-3</v>
      </c>
      <c r="C216">
        <f>-1*'Time-domain'!Q220</f>
        <v>-146.24996571766616</v>
      </c>
      <c r="D216">
        <f>-1*'Time-domain'!R220</f>
        <v>-141.00201829354086</v>
      </c>
      <c r="E216">
        <f>-1*'Time-domain'!S220</f>
        <v>-136.48156260807076</v>
      </c>
      <c r="F216">
        <f>F215+(C216+C215)/2*COS(2*PI()*'Time-domain'!$E$2*($B216+$B215)/2)*($B216-$B215)</f>
        <v>9.4433331358402886E-2</v>
      </c>
      <c r="G216">
        <f>G215+(D216+D215)/2*COS(2*PI()*'Time-domain'!$E$2*($B216+$B215)/2)*($B216-$B215)</f>
        <v>8.5664771379179938E-2</v>
      </c>
      <c r="H216">
        <f>H215+(E216+E215)/2*COS(2*PI()*'Time-domain'!$E$2*($B216+$B215)/2)*($B216-$B215)</f>
        <v>7.5011982838273469E-2</v>
      </c>
      <c r="I216">
        <f>I215+(C216+C215)/2*SIN(2*PI()*'Time-domain'!$E$2*($B216+$B215)/2)*($B216-$B215)</f>
        <v>1.0751637572728019</v>
      </c>
      <c r="J216">
        <f>J215+(D216+D215)/2*SIN(2*PI()*'Time-domain'!$E$2*($B216+$B215)/2)*($B216-$B215)</f>
        <v>1.0909944506876701</v>
      </c>
      <c r="K216">
        <f>K215+(E216+E215)/2*SIN(2*PI()*'Time-domain'!$E$2*($B216+$B215)/2)*($B216-$B215)</f>
        <v>1.1099042007116793</v>
      </c>
      <c r="L216">
        <f>$I$2*COS(2*PI()*'Time-domain'!$E$2*$B216)+$I$3*SIN(2*PI()*'Time-domain'!$E$2*$B216)</f>
        <v>-146.10325191231206</v>
      </c>
      <c r="M216">
        <f>$J$2*COS(2*PI()*'Time-domain'!$E$2*$B216)+$J$3*SIN(2*PI()*'Time-domain'!$E$2*$B216)</f>
        <v>-147.72263124263952</v>
      </c>
      <c r="N216">
        <f>$K$2*COS(2*PI()*'Time-domain'!$E$2*$B216)+$K$3*SIN(2*PI()*'Time-domain'!$E$2*$B216)</f>
        <v>-149.72456633415774</v>
      </c>
      <c r="O216">
        <f t="shared" si="15"/>
        <v>288.75863124750566</v>
      </c>
      <c r="P216">
        <f t="shared" si="16"/>
        <v>297.47034526803117</v>
      </c>
      <c r="Q216">
        <f t="shared" si="16"/>
        <v>308.58144333302567</v>
      </c>
      <c r="R216">
        <f t="shared" si="17"/>
        <v>287.68434014980386</v>
      </c>
      <c r="S216">
        <f t="shared" si="18"/>
        <v>294.09695415394026</v>
      </c>
      <c r="T216">
        <f t="shared" si="19"/>
        <v>302.12216277659189</v>
      </c>
    </row>
    <row r="217" spans="1:20">
      <c r="A217">
        <v>-46</v>
      </c>
      <c r="B217">
        <f>A217/256/(2*'Time-domain'!$E$2)</f>
        <v>-1.4973958333333334E-3</v>
      </c>
      <c r="C217">
        <f>-1*'Time-domain'!Q221</f>
        <v>-143.46804102323753</v>
      </c>
      <c r="D217">
        <f>-1*'Time-domain'!R221</f>
        <v>-137.91099085528685</v>
      </c>
      <c r="E217">
        <f>-1*'Time-domain'!S221</f>
        <v>-133.08143242599138</v>
      </c>
      <c r="F217">
        <f>F216+(C217+C216)/2*COS(2*PI()*'Time-domain'!$E$2*($B217+$B216)/2)*($B217-$B216)</f>
        <v>9.0465010547434402E-2</v>
      </c>
      <c r="G217">
        <f>G216+(D217+D216)/2*COS(2*PI()*'Time-domain'!$E$2*($B217+$B216)/2)*($B217-$B216)</f>
        <v>8.1844448607026651E-2</v>
      </c>
      <c r="H217">
        <f>H216+(E217+E216)/2*COS(2*PI()*'Time-domain'!$E$2*($B217+$B216)/2)*($B217-$B216)</f>
        <v>7.1319728928707846E-2</v>
      </c>
      <c r="I217">
        <f>I216+(C217+C216)/2*SIN(2*PI()*'Time-domain'!$E$2*($B217+$B216)/2)*($B217-$B216)</f>
        <v>1.0777109155146249</v>
      </c>
      <c r="J217">
        <f>J216+(D217+D216)/2*SIN(2*PI()*'Time-domain'!$E$2*($B217+$B216)/2)*($B217-$B216)</f>
        <v>1.0934466129747054</v>
      </c>
      <c r="K217">
        <f>K216+(E217+E216)/2*SIN(2*PI()*'Time-domain'!$E$2*($B217+$B216)/2)*($B217-$B216)</f>
        <v>1.1122741590453549</v>
      </c>
      <c r="L217">
        <f>$I$2*COS(2*PI()*'Time-domain'!$E$2*$B217)+$I$3*SIN(2*PI()*'Time-domain'!$E$2*$B217)</f>
        <v>-143.33634748158167</v>
      </c>
      <c r="M217">
        <f>$J$2*COS(2*PI()*'Time-domain'!$E$2*$B217)+$J$3*SIN(2*PI()*'Time-domain'!$E$2*$B217)</f>
        <v>-144.92505899455759</v>
      </c>
      <c r="N217">
        <f>$K$2*COS(2*PI()*'Time-domain'!$E$2*$B217)+$K$3*SIN(2*PI()*'Time-domain'!$E$2*$B217)</f>
        <v>-146.88908142497991</v>
      </c>
      <c r="O217">
        <f t="shared" si="15"/>
        <v>289.44170842385591</v>
      </c>
      <c r="P217">
        <f t="shared" si="16"/>
        <v>298.10342198248799</v>
      </c>
      <c r="Q217">
        <f t="shared" si="16"/>
        <v>309.17278617394146</v>
      </c>
      <c r="R217">
        <f t="shared" si="17"/>
        <v>288.36610513757483</v>
      </c>
      <c r="S217">
        <f t="shared" si="18"/>
        <v>294.79391599151484</v>
      </c>
      <c r="T217">
        <f t="shared" si="19"/>
        <v>302.83814305033036</v>
      </c>
    </row>
    <row r="218" spans="1:20">
      <c r="A218">
        <v>-45</v>
      </c>
      <c r="B218">
        <f>A218/256/(2*'Time-domain'!$E$2)</f>
        <v>-1.46484375E-3</v>
      </c>
      <c r="C218">
        <f>-1*'Time-domain'!Q222</f>
        <v>-140.66441322194805</v>
      </c>
      <c r="D218">
        <f>-1*'Time-domain'!R222</f>
        <v>-134.79584885385412</v>
      </c>
      <c r="E218">
        <f>-1*'Time-domain'!S222</f>
        <v>-129.65477622441534</v>
      </c>
      <c r="F218">
        <f>F217+(C218+C217)/2*COS(2*PI()*'Time-domain'!$E$2*($B218+$B217)/2)*($B218-$B217)</f>
        <v>8.6542834195477453E-2</v>
      </c>
      <c r="G218">
        <f>G217+(D218+D217)/2*COS(2*PI()*'Time-domain'!$E$2*($B218+$B217)/2)*($B218-$B217)</f>
        <v>7.8079991918805061E-2</v>
      </c>
      <c r="H218">
        <f>H217+(E218+E217)/2*COS(2*PI()*'Time-domain'!$E$2*($B218+$B217)/2)*($B218-$B217)</f>
        <v>6.7692907251089118E-2</v>
      </c>
      <c r="I218">
        <f>I217+(C218+C217)/2*SIN(2*PI()*'Time-domain'!$E$2*($B218+$B217)/2)*($B218-$B217)</f>
        <v>1.0801610197488389</v>
      </c>
      <c r="J218">
        <f>J217+(D218+D217)/2*SIN(2*PI()*'Time-domain'!$E$2*($B218+$B217)/2)*($B218-$B217)</f>
        <v>1.095798192925139</v>
      </c>
      <c r="K218">
        <f>K217+(E218+E217)/2*SIN(2*PI()*'Time-domain'!$E$2*($B218+$B217)/2)*($B218-$B217)</f>
        <v>1.114539761188573</v>
      </c>
      <c r="L218">
        <f>$I$2*COS(2*PI()*'Time-domain'!$E$2*$B218)+$I$3*SIN(2*PI()*'Time-domain'!$E$2*$B218)</f>
        <v>-140.54785712415304</v>
      </c>
      <c r="M218">
        <f>$J$2*COS(2*PI()*'Time-domain'!$E$2*$B218)+$J$3*SIN(2*PI()*'Time-domain'!$E$2*$B218)</f>
        <v>-142.1056615656673</v>
      </c>
      <c r="N218">
        <f>$K$2*COS(2*PI()*'Time-domain'!$E$2*$B218)+$K$3*SIN(2*PI()*'Time-domain'!$E$2*$B218)</f>
        <v>-144.03147556043996</v>
      </c>
      <c r="O218">
        <f t="shared" si="15"/>
        <v>290.09870103091475</v>
      </c>
      <c r="P218">
        <f t="shared" si="16"/>
        <v>298.70863862005427</v>
      </c>
      <c r="Q218">
        <f t="shared" si="16"/>
        <v>309.73455631827733</v>
      </c>
      <c r="R218">
        <f t="shared" si="17"/>
        <v>289.02195020287945</v>
      </c>
      <c r="S218">
        <f t="shared" si="18"/>
        <v>295.46438013983288</v>
      </c>
      <c r="T218">
        <f t="shared" si="19"/>
        <v>303.52690257569418</v>
      </c>
    </row>
    <row r="219" spans="1:20">
      <c r="A219">
        <v>-44</v>
      </c>
      <c r="B219">
        <f>A219/256/(2*'Time-domain'!$E$2)</f>
        <v>-1.4322916666666666E-3</v>
      </c>
      <c r="C219">
        <f>-1*'Time-domain'!Q223</f>
        <v>-137.83950452983206</v>
      </c>
      <c r="D219">
        <f>-1*'Time-domain'!R223</f>
        <v>-131.65706141816969</v>
      </c>
      <c r="E219">
        <f>-1*'Time-domain'!S223</f>
        <v>-126.20211004516248</v>
      </c>
      <c r="F219">
        <f>F218+(C219+C218)/2*COS(2*PI()*'Time-domain'!$E$2*($B219+$B218)/2)*($B219-$B218)</f>
        <v>8.2669172937244295E-2</v>
      </c>
      <c r="G219">
        <f>G218+(D219+D218)/2*COS(2*PI()*'Time-domain'!$E$2*($B219+$B218)/2)*($B219-$B218)</f>
        <v>7.437394597160181E-2</v>
      </c>
      <c r="H219">
        <f>H218+(E219+E218)/2*COS(2*PI()*'Time-domain'!$E$2*($B219+$B218)/2)*($B219-$B218)</f>
        <v>6.4134239509553215E-2</v>
      </c>
      <c r="I219">
        <f>I218+(C219+C218)/2*SIN(2*PI()*'Time-domain'!$E$2*($B219+$B218)/2)*($B219-$B218)</f>
        <v>1.0825152300022403</v>
      </c>
      <c r="J219">
        <f>J218+(D219+D218)/2*SIN(2*PI()*'Time-domain'!$E$2*($B219+$B218)/2)*($B219-$B218)</f>
        <v>1.0980505352924377</v>
      </c>
      <c r="K219">
        <f>K218+(E219+E218)/2*SIN(2*PI()*'Time-domain'!$E$2*($B219+$B218)/2)*($B219-$B218)</f>
        <v>1.1167025347320174</v>
      </c>
      <c r="L219">
        <f>$I$2*COS(2*PI()*'Time-domain'!$E$2*$B219)+$I$3*SIN(2*PI()*'Time-domain'!$E$2*$B219)</f>
        <v>-137.73820077641719</v>
      </c>
      <c r="M219">
        <f>$J$2*COS(2*PI()*'Time-domain'!$E$2*$B219)+$J$3*SIN(2*PI()*'Time-domain'!$E$2*$B219)</f>
        <v>-139.26486354685093</v>
      </c>
      <c r="N219">
        <f>$K$2*COS(2*PI()*'Time-domain'!$E$2*$B219)+$K$3*SIN(2*PI()*'Time-domain'!$E$2*$B219)</f>
        <v>-141.15217908547001</v>
      </c>
      <c r="O219">
        <f t="shared" si="15"/>
        <v>290.72992199610917</v>
      </c>
      <c r="P219">
        <f t="shared" si="16"/>
        <v>299.28641493346925</v>
      </c>
      <c r="Q219">
        <f t="shared" si="16"/>
        <v>310.26729351107974</v>
      </c>
      <c r="R219">
        <f t="shared" si="17"/>
        <v>289.65218400839575</v>
      </c>
      <c r="S219">
        <f t="shared" si="18"/>
        <v>296.10866214180305</v>
      </c>
      <c r="T219">
        <f t="shared" si="19"/>
        <v>304.18876550600993</v>
      </c>
    </row>
    <row r="220" spans="1:20">
      <c r="A220">
        <v>-43</v>
      </c>
      <c r="B220">
        <f>A220/256/(2*'Time-domain'!$E$2)</f>
        <v>-1.3997395833333333E-3</v>
      </c>
      <c r="C220">
        <f>-1*'Time-domain'!Q224</f>
        <v>-134.99374036774782</v>
      </c>
      <c r="D220">
        <f>-1*'Time-domain'!R224</f>
        <v>-128.49510123807605</v>
      </c>
      <c r="E220">
        <f>-1*'Time-domain'!S224</f>
        <v>-122.72395384705948</v>
      </c>
      <c r="F220">
        <f>F219+(C220+C219)/2*COS(2*PI()*'Time-domain'!$E$2*($B220+$B219)/2)*($B220-$B219)</f>
        <v>7.8846368244965867E-2</v>
      </c>
      <c r="G220">
        <f>G219+(D220+D219)/2*COS(2*PI()*'Time-domain'!$E$2*($B220+$B219)/2)*($B220-$B219)</f>
        <v>7.0728822341297834E-2</v>
      </c>
      <c r="H220">
        <f>H219+(E220+E219)/2*COS(2*PI()*'Time-domain'!$E$2*($B220+$B219)/2)*($B220-$B219)</f>
        <v>6.0646410431264709E-2</v>
      </c>
      <c r="I220">
        <f>I219+(C220+C219)/2*SIN(2*PI()*'Time-domain'!$E$2*($B220+$B219)/2)*($B220-$B219)</f>
        <v>1.0847747641638896</v>
      </c>
      <c r="J220">
        <f>J219+(D220+D219)/2*SIN(2*PI()*'Time-domain'!$E$2*($B220+$B219)/2)*($B220-$B219)</f>
        <v>1.1002050480204206</v>
      </c>
      <c r="K220">
        <f>K219+(E220+E219)/2*SIN(2*PI()*'Time-domain'!$E$2*($B220+$B219)/2)*($B220-$B219)</f>
        <v>1.1187640758220723</v>
      </c>
      <c r="L220">
        <f>$I$2*COS(2*PI()*'Time-domain'!$E$2*$B220)+$I$3*SIN(2*PI()*'Time-domain'!$E$2*$B220)</f>
        <v>-134.90780156228533</v>
      </c>
      <c r="M220">
        <f>$J$2*COS(2*PI()*'Time-domain'!$E$2*$B220)+$J$3*SIN(2*PI()*'Time-domain'!$E$2*$B220)</f>
        <v>-136.40309275184083</v>
      </c>
      <c r="N220">
        <f>$K$2*COS(2*PI()*'Time-domain'!$E$2*$B220)+$K$3*SIN(2*PI()*'Time-domain'!$E$2*$B220)</f>
        <v>-138.25162561152834</v>
      </c>
      <c r="O220">
        <f t="shared" si="15"/>
        <v>291.33569982424507</v>
      </c>
      <c r="P220">
        <f t="shared" si="16"/>
        <v>299.83718924771665</v>
      </c>
      <c r="Q220">
        <f t="shared" si="16"/>
        <v>310.77155934184856</v>
      </c>
      <c r="R220">
        <f t="shared" si="17"/>
        <v>290.25713064406693</v>
      </c>
      <c r="S220">
        <f t="shared" si="18"/>
        <v>296.72709331147996</v>
      </c>
      <c r="T220">
        <f t="shared" si="19"/>
        <v>304.82407219610724</v>
      </c>
    </row>
    <row r="221" spans="1:20">
      <c r="A221">
        <v>-42</v>
      </c>
      <c r="B221">
        <f>A221/256/(2*'Time-domain'!$E$2)</f>
        <v>-1.3671874999999999E-3</v>
      </c>
      <c r="C221">
        <f>-1*'Time-domain'!Q225</f>
        <v>-132.12754929731037</v>
      </c>
      <c r="D221">
        <f>-1*'Time-domain'!R225</f>
        <v>-125.31044449314554</v>
      </c>
      <c r="E221">
        <f>-1*'Time-domain'!S225</f>
        <v>-119.22083142763596</v>
      </c>
      <c r="F221">
        <f>F220+(C221+C220)/2*COS(2*PI()*'Time-domain'!$E$2*($B221+$B220)/2)*($B221-$B220)</f>
        <v>7.5076731016752996E-2</v>
      </c>
      <c r="G221">
        <f>G220+(D221+D220)/2*COS(2*PI()*'Time-domain'!$E$2*($B221+$B220)/2)*($B221-$B220)</f>
        <v>6.7147097967643579E-2</v>
      </c>
      <c r="H221">
        <f>H220+(E221+E220)/2*COS(2*PI()*'Time-domain'!$E$2*($B221+$B220)/2)*($B221-$B220)</f>
        <v>5.7232066067747035E-2</v>
      </c>
      <c r="I221">
        <f>I220+(C221+C220)/2*SIN(2*PI()*'Time-domain'!$E$2*($B221+$B220)/2)*($B221-$B220)</f>
        <v>1.0869408972522454</v>
      </c>
      <c r="J221">
        <f>J220+(D221+D220)/2*SIN(2*PI()*'Time-domain'!$E$2*($B221+$B220)/2)*($B221-$B220)</f>
        <v>1.1022632014207205</v>
      </c>
      <c r="K221">
        <f>K220+(E221+E220)/2*SIN(2*PI()*'Time-domain'!$E$2*($B221+$B220)/2)*($B221-$B220)</f>
        <v>1.1207260482488894</v>
      </c>
      <c r="L221">
        <f>$I$2*COS(2*PI()*'Time-domain'!$E$2*$B221)+$I$3*SIN(2*PI()*'Time-domain'!$E$2*$B221)</f>
        <v>-132.05708572946804</v>
      </c>
      <c r="M221">
        <f>$J$2*COS(2*PI()*'Time-domain'!$E$2*$B221)+$J$3*SIN(2*PI()*'Time-domain'!$E$2*$B221)</f>
        <v>-133.52078015279227</v>
      </c>
      <c r="N221">
        <f>$K$2*COS(2*PI()*'Time-domain'!$E$2*$B221)+$K$3*SIN(2*PI()*'Time-domain'!$E$2*$B221)</f>
        <v>-135.33025195129895</v>
      </c>
      <c r="O221">
        <f t="shared" si="15"/>
        <v>291.91637840002898</v>
      </c>
      <c r="P221">
        <f t="shared" si="16"/>
        <v>300.36141821129024</v>
      </c>
      <c r="Q221">
        <f t="shared" si="16"/>
        <v>311.24793693886693</v>
      </c>
      <c r="R221">
        <f t="shared" si="17"/>
        <v>290.83712943188186</v>
      </c>
      <c r="S221">
        <f t="shared" si="18"/>
        <v>297.32002053449298</v>
      </c>
      <c r="T221">
        <f t="shared" si="19"/>
        <v>305.43317899730192</v>
      </c>
    </row>
    <row r="222" spans="1:20">
      <c r="A222">
        <v>-41</v>
      </c>
      <c r="B222">
        <f>A222/256/(2*'Time-domain'!$E$2)</f>
        <v>-1.3346354166666667E-3</v>
      </c>
      <c r="C222">
        <f>-1*'Time-domain'!Q226</f>
        <v>-129.24136295635253</v>
      </c>
      <c r="D222">
        <f>-1*'Time-domain'!R226</f>
        <v>-122.10357078097017</v>
      </c>
      <c r="E222">
        <f>-1*'Time-domain'!S226</f>
        <v>-115.693270344243</v>
      </c>
      <c r="F222">
        <f>F221+(C222+C221)/2*COS(2*PI()*'Time-domain'!$E$2*($B222+$B221)/2)*($B222-$B221)</f>
        <v>7.1362540183365575E-2</v>
      </c>
      <c r="G222">
        <f>G221+(D222+D221)/2*COS(2*PI()*'Time-domain'!$E$2*($B222+$B221)/2)*($B222-$B221)</f>
        <v>6.3631213619887467E-2</v>
      </c>
      <c r="H222">
        <f>H221+(E222+E221)/2*COS(2*PI()*'Time-domain'!$E$2*($B222+$B221)/2)*($B222-$B221)</f>
        <v>5.3893812118908008E-2</v>
      </c>
      <c r="I222">
        <f>I221+(C222+C221)/2*SIN(2*PI()*'Time-domain'!$E$2*($B222+$B221)/2)*($B222-$B221)</f>
        <v>1.0890149606478687</v>
      </c>
      <c r="J222">
        <f>J221+(D222+D221)/2*SIN(2*PI()*'Time-domain'!$E$2*($B222+$B221)/2)*($B222-$B221)</f>
        <v>1.1042265273121572</v>
      </c>
      <c r="K222">
        <f>K221+(E222+E221)/2*SIN(2*PI()*'Time-domain'!$E$2*($B222+$B221)/2)*($B222-$B221)</f>
        <v>1.1225901824927047</v>
      </c>
      <c r="L222">
        <f>$I$2*COS(2*PI()*'Time-domain'!$E$2*$B222)+$I$3*SIN(2*PI()*'Time-domain'!$E$2*$B222)</f>
        <v>-129.1864825852841</v>
      </c>
      <c r="M222">
        <f>$J$2*COS(2*PI()*'Time-domain'!$E$2*$B222)+$J$3*SIN(2*PI()*'Time-domain'!$E$2*$B222)</f>
        <v>-130.61835981538078</v>
      </c>
      <c r="N222">
        <f>$K$2*COS(2*PI()*'Time-domain'!$E$2*$B222)+$K$3*SIN(2*PI()*'Time-domain'!$E$2*$B222)</f>
        <v>-132.38849805290954</v>
      </c>
      <c r="O222">
        <f t="shared" si="15"/>
        <v>292.47231678131692</v>
      </c>
      <c r="P222">
        <f t="shared" si="16"/>
        <v>300.85957653611172</v>
      </c>
      <c r="Q222">
        <f t="shared" si="16"/>
        <v>311.69703064989631</v>
      </c>
      <c r="R222">
        <f t="shared" si="17"/>
        <v>291.39253472148005</v>
      </c>
      <c r="S222">
        <f t="shared" si="18"/>
        <v>297.88780605909523</v>
      </c>
      <c r="T222">
        <f t="shared" si="19"/>
        <v>306.01645804274312</v>
      </c>
    </row>
    <row r="223" spans="1:20">
      <c r="A223">
        <v>-40</v>
      </c>
      <c r="B223">
        <f>A223/256/(2*'Time-domain'!$E$2)</f>
        <v>-1.3020833333333333E-3</v>
      </c>
      <c r="C223">
        <f>-1*'Time-domain'!Q227</f>
        <v>-126.33561599392087</v>
      </c>
      <c r="D223">
        <f>-1*'Time-domain'!R227</f>
        <v>-118.874963044935</v>
      </c>
      <c r="E223">
        <f>-1*'Time-domain'!S227</f>
        <v>-112.14180183460434</v>
      </c>
      <c r="F223">
        <f>F222+(C223+C222)/2*COS(2*PI()*'Time-domain'!$E$2*($B223+$B222)/2)*($B223-$B222)</f>
        <v>6.7706041334228459E-2</v>
      </c>
      <c r="G223">
        <f>G222+(D223+D222)/2*COS(2*PI()*'Time-domain'!$E$2*($B223+$B222)/2)*($B223-$B222)</f>
        <v>6.0183572383887836E-2</v>
      </c>
      <c r="H223">
        <f>H222+(E223+E222)/2*COS(2*PI()*'Time-domain'!$E$2*($B223+$B222)/2)*($B223-$B222)</f>
        <v>5.0634212280782069E-2</v>
      </c>
      <c r="I223">
        <f>I222+(C223+C222)/2*SIN(2*PI()*'Time-domain'!$E$2*($B223+$B222)/2)*($B223-$B222)</f>
        <v>1.0909983412921624</v>
      </c>
      <c r="J223">
        <f>J222+(D223+D222)/2*SIN(2*PI()*'Time-domain'!$E$2*($B223+$B222)/2)*($B223-$B222)</f>
        <v>1.1060966181225409</v>
      </c>
      <c r="K223">
        <f>K222+(E223+E222)/2*SIN(2*PI()*'Time-domain'!$E$2*($B223+$B222)/2)*($B223-$B222)</f>
        <v>1.1243582747289727</v>
      </c>
      <c r="L223">
        <f>$I$2*COS(2*PI()*'Time-domain'!$E$2*$B223)+$I$3*SIN(2*PI()*'Time-domain'!$E$2*$B223)</f>
        <v>-126.29642443200797</v>
      </c>
      <c r="M223">
        <f>$J$2*COS(2*PI()*'Time-domain'!$E$2*$B223)+$J$3*SIN(2*PI()*'Time-domain'!$E$2*$B223)</f>
        <v>-127.69626883343314</v>
      </c>
      <c r="N223">
        <f>$K$2*COS(2*PI()*'Time-domain'!$E$2*$B223)+$K$3*SIN(2*PI()*'Time-domain'!$E$2*$B223)</f>
        <v>-129.42680693367652</v>
      </c>
      <c r="O223">
        <f t="shared" si="15"/>
        <v>293.00388898321592</v>
      </c>
      <c r="P223">
        <f t="shared" si="16"/>
        <v>301.33215672625562</v>
      </c>
      <c r="Q223">
        <f t="shared" si="16"/>
        <v>312.11946570942382</v>
      </c>
      <c r="R223">
        <f t="shared" si="17"/>
        <v>291.92371567670472</v>
      </c>
      <c r="S223">
        <f t="shared" si="18"/>
        <v>298.43082727795894</v>
      </c>
      <c r="T223">
        <f t="shared" si="19"/>
        <v>306.57429702325436</v>
      </c>
    </row>
    <row r="224" spans="1:20">
      <c r="A224">
        <v>-39</v>
      </c>
      <c r="B224">
        <f>A224/256/(2*'Time-domain'!$E$2)</f>
        <v>-1.26953125E-3</v>
      </c>
      <c r="C224">
        <f>-1*'Time-domain'!Q228</f>
        <v>-123.41074600481979</v>
      </c>
      <c r="D224">
        <f>-1*'Time-domain'!R228</f>
        <v>-115.62510750148935</v>
      </c>
      <c r="E224">
        <f>-1*'Time-domain'!S228</f>
        <v>-108.56696073681411</v>
      </c>
      <c r="F224">
        <f>F223+(C224+C223)/2*COS(2*PI()*'Time-domain'!$E$2*($B224+$B223)/2)*($B224-$B223)</f>
        <v>6.4109445363522602E-2</v>
      </c>
      <c r="G224">
        <f>G223+(D224+D223)/2*COS(2*PI()*'Time-domain'!$E$2*($B224+$B223)/2)*($B224-$B223)</f>
        <v>5.6806538171626675E-2</v>
      </c>
      <c r="H224">
        <f>H223+(E224+E223)/2*COS(2*PI()*'Time-domain'!$E$2*($B224+$B223)/2)*($B224-$B223)</f>
        <v>4.7455786617997674E-2</v>
      </c>
      <c r="I224">
        <f>I223+(C224+C223)/2*SIN(2*PI()*'Time-domain'!$E$2*($B224+$B223)/2)*($B224-$B223)</f>
        <v>1.0928924808526275</v>
      </c>
      <c r="J224">
        <f>J223+(D224+D223)/2*SIN(2*PI()*'Time-domain'!$E$2*($B224+$B223)/2)*($B224-$B223)</f>
        <v>1.1078751259534421</v>
      </c>
      <c r="K224">
        <f>K223+(E224+E223)/2*SIN(2*PI()*'Time-domain'!$E$2*($B224+$B223)/2)*($B224-$B223)</f>
        <v>1.1260321857929101</v>
      </c>
      <c r="L224">
        <f>$I$2*COS(2*PI()*'Time-domain'!$E$2*$B224)+$I$3*SIN(2*PI()*'Time-domain'!$E$2*$B224)</f>
        <v>-123.38734650176718</v>
      </c>
      <c r="M224">
        <f>$J$2*COS(2*PI()*'Time-domain'!$E$2*$B224)+$J$3*SIN(2*PI()*'Time-domain'!$E$2*$B224)</f>
        <v>-124.75494726310301</v>
      </c>
      <c r="N224">
        <f>$K$2*COS(2*PI()*'Time-domain'!$E$2*$B224)+$K$3*SIN(2*PI()*'Time-domain'!$E$2*$B224)</f>
        <v>-126.44562461338849</v>
      </c>
      <c r="O224">
        <f t="shared" si="15"/>
        <v>293.51148375316711</v>
      </c>
      <c r="P224">
        <f t="shared" si="16"/>
        <v>301.77966879564264</v>
      </c>
      <c r="Q224">
        <f t="shared" si="16"/>
        <v>312.51588789265793</v>
      </c>
      <c r="R224">
        <f t="shared" si="17"/>
        <v>292.43105605323228</v>
      </c>
      <c r="S224">
        <f t="shared" si="18"/>
        <v>298.94947650084811</v>
      </c>
      <c r="T224">
        <f t="shared" si="19"/>
        <v>307.1070989538029</v>
      </c>
    </row>
    <row r="225" spans="1:20">
      <c r="A225">
        <v>-38</v>
      </c>
      <c r="B225">
        <f>A225/256/(2*'Time-domain'!$E$2)</f>
        <v>-1.2369791666666666E-3</v>
      </c>
      <c r="C225">
        <f>-1*'Time-domain'!Q229</f>
        <v>-120.46719346371113</v>
      </c>
      <c r="D225">
        <f>-1*'Time-domain'!R229</f>
        <v>-112.35449356692416</v>
      </c>
      <c r="E225">
        <f>-1*'Time-domain'!S229</f>
        <v>-104.96928540879242</v>
      </c>
      <c r="F225">
        <f>F224+(C225+C224)/2*COS(2*PI()*'Time-domain'!$E$2*($B225+$B224)/2)*($B225-$B224)</f>
        <v>6.0574927137166543E-2</v>
      </c>
      <c r="G225">
        <f>G224+(D225+D224)/2*COS(2*PI()*'Time-domain'!$E$2*($B225+$B224)/2)*($B225-$B224)</f>
        <v>5.3502434254028716E-2</v>
      </c>
      <c r="H225">
        <f>H224+(E225+E224)/2*COS(2*PI()*'Time-domain'!$E$2*($B225+$B224)/2)*($B225-$B224)</f>
        <v>4.4361009961961961E-2</v>
      </c>
      <c r="I225">
        <f>I224+(C225+C224)/2*SIN(2*PI()*'Time-domain'!$E$2*($B225+$B224)/2)*($B225-$B224)</f>
        <v>1.0946988748551392</v>
      </c>
      <c r="J225">
        <f>J224+(D225+D224)/2*SIN(2*PI()*'Time-domain'!$E$2*($B225+$B224)/2)*($B225-$B224)</f>
        <v>1.1095637616084852</v>
      </c>
      <c r="K225">
        <f>K224+(E225+E224)/2*SIN(2*PI()*'Time-domain'!$E$2*($B225+$B224)/2)*($B225-$B224)</f>
        <v>1.1276138401040663</v>
      </c>
      <c r="L225">
        <f>$I$2*COS(2*PI()*'Time-domain'!$E$2*$B225)+$I$3*SIN(2*PI()*'Time-domain'!$E$2*$B225)</f>
        <v>-120.45968689099753</v>
      </c>
      <c r="M225">
        <f>$J$2*COS(2*PI()*'Time-domain'!$E$2*$B225)+$J$3*SIN(2*PI()*'Time-domain'!$E$2*$B225)</f>
        <v>-121.79483805659977</v>
      </c>
      <c r="N225">
        <f>$K$2*COS(2*PI()*'Time-domain'!$E$2*$B225)+$K$3*SIN(2*PI()*'Time-domain'!$E$2*$B225)</f>
        <v>-123.44540004713723</v>
      </c>
      <c r="O225">
        <f t="shared" si="15"/>
        <v>293.99550433714671</v>
      </c>
      <c r="P225">
        <f t="shared" si="16"/>
        <v>302.20263997486882</v>
      </c>
      <c r="Q225">
        <f t="shared" si="16"/>
        <v>312.88696315647593</v>
      </c>
      <c r="R225">
        <f t="shared" si="17"/>
        <v>292.91495396741237</v>
      </c>
      <c r="S225">
        <f t="shared" si="18"/>
        <v>299.44416071830574</v>
      </c>
      <c r="T225">
        <f t="shared" si="19"/>
        <v>307.61528193073883</v>
      </c>
    </row>
    <row r="226" spans="1:20">
      <c r="A226">
        <v>-37</v>
      </c>
      <c r="B226">
        <f>A226/256/(2*'Time-domain'!$E$2)</f>
        <v>-1.2044270833333334E-3</v>
      </c>
      <c r="C226">
        <f>-1*'Time-domain'!Q230</f>
        <v>-117.5054016587803</v>
      </c>
      <c r="D226">
        <f>-1*'Time-domain'!R230</f>
        <v>-109.06361378366771</v>
      </c>
      <c r="E226">
        <f>-1*'Time-domain'!S230</f>
        <v>-101.34931764721033</v>
      </c>
      <c r="F226">
        <f>F225+(C226+C225)/2*COS(2*PI()*'Time-domain'!$E$2*($B226+$B225)/2)*($B226-$B225)</f>
        <v>5.7104624181491981E-2</v>
      </c>
      <c r="G226">
        <f>G225+(D226+D225)/2*COS(2*PI()*'Time-domain'!$E$2*($B226+$B225)/2)*($B226-$B225)</f>
        <v>5.0273541817976934E-2</v>
      </c>
      <c r="H226">
        <f>H225+(E226+E225)/2*COS(2*PI()*'Time-domain'!$E$2*($B226+$B225)/2)*($B226-$B225)</f>
        <v>4.1352310335740911E-2</v>
      </c>
      <c r="I226">
        <f>I225+(C226+C225)/2*SIN(2*PI()*'Time-domain'!$E$2*($B226+$B225)/2)*($B226-$B225)</f>
        <v>1.0964190717837654</v>
      </c>
      <c r="J226">
        <f>J225+(D226+D225)/2*SIN(2*PI()*'Time-domain'!$E$2*($B226+$B225)/2)*($B226-$B225)</f>
        <v>1.111164293585752</v>
      </c>
      <c r="K226">
        <f>K225+(E226+E225)/2*SIN(2*PI()*'Time-domain'!$E$2*($B226+$B225)/2)*($B226-$B225)</f>
        <v>1.1291052245515598</v>
      </c>
      <c r="L226">
        <f>$I$2*COS(2*PI()*'Time-domain'!$E$2*$B226)+$I$3*SIN(2*PI()*'Time-domain'!$E$2*$B226)</f>
        <v>-117.5138864944677</v>
      </c>
      <c r="M226">
        <f>$J$2*COS(2*PI()*'Time-domain'!$E$2*$B226)+$J$3*SIN(2*PI()*'Time-domain'!$E$2*$B226)</f>
        <v>-118.81638699548191</v>
      </c>
      <c r="N226">
        <f>$K$2*COS(2*PI()*'Time-domain'!$E$2*$B226)+$K$3*SIN(2*PI()*'Time-domain'!$E$2*$B226)</f>
        <v>-120.42658505770679</v>
      </c>
      <c r="O226">
        <f t="shared" si="15"/>
        <v>294.45636823712499</v>
      </c>
      <c r="P226">
        <f t="shared" si="16"/>
        <v>302.60161440734538</v>
      </c>
      <c r="Q226">
        <f t="shared" si="16"/>
        <v>313.23337726753533</v>
      </c>
      <c r="R226">
        <f t="shared" si="17"/>
        <v>293.37582165645733</v>
      </c>
      <c r="S226">
        <f t="shared" si="18"/>
        <v>299.91530135649799</v>
      </c>
      <c r="T226">
        <f t="shared" si="19"/>
        <v>308.09927887994928</v>
      </c>
    </row>
    <row r="227" spans="1:20">
      <c r="A227">
        <v>-36</v>
      </c>
      <c r="B227">
        <f>A227/256/(2*'Time-domain'!$E$2)</f>
        <v>-1.171875E-3</v>
      </c>
      <c r="C227">
        <f>-1*'Time-domain'!Q231</f>
        <v>-114.52581662497886</v>
      </c>
      <c r="D227">
        <f>-1*'Time-domain'!R231</f>
        <v>-105.75296374611054</v>
      </c>
      <c r="E227">
        <f>-1*'Time-domain'!S231</f>
        <v>-97.707602605897421</v>
      </c>
      <c r="F227">
        <f>F226+(C227+C226)/2*COS(2*PI()*'Time-domain'!$E$2*($B227+$B226)/2)*($B227-$B226)</f>
        <v>5.3700635394402937E-2</v>
      </c>
      <c r="G227">
        <f>G226+(D227+D226)/2*COS(2*PI()*'Time-domain'!$E$2*($B227+$B226)/2)*($B227-$B226)</f>
        <v>4.712209854839948E-2</v>
      </c>
      <c r="H227">
        <f>H226+(E227+E226)/2*COS(2*PI()*'Time-domain'!$E$2*($B227+$B226)/2)*($B227-$B226)</f>
        <v>3.8432067406595868E-2</v>
      </c>
      <c r="I227">
        <f>I226+(C227+C226)/2*SIN(2*PI()*'Time-domain'!$E$2*($B227+$B226)/2)*($B227-$B226)</f>
        <v>1.0980546721486688</v>
      </c>
      <c r="J227">
        <f>J226+(D227+D226)/2*SIN(2*PI()*'Time-domain'!$E$2*($B227+$B226)/2)*($B227-$B226)</f>
        <v>1.1126785470348948</v>
      </c>
      <c r="K227">
        <f>K226+(E227+E226)/2*SIN(2*PI()*'Time-domain'!$E$2*($B227+$B226)/2)*($B227-$B226)</f>
        <v>1.1305083873406478</v>
      </c>
      <c r="L227">
        <f>$I$2*COS(2*PI()*'Time-domain'!$E$2*$B227)+$I$3*SIN(2*PI()*'Time-domain'!$E$2*$B227)</f>
        <v>-114.55038893888178</v>
      </c>
      <c r="M227">
        <f>$J$2*COS(2*PI()*'Time-domain'!$E$2*$B227)+$J$3*SIN(2*PI()*'Time-domain'!$E$2*$B227)</f>
        <v>-115.82004262352348</v>
      </c>
      <c r="N227">
        <f>$K$2*COS(2*PI()*'Time-domain'!$E$2*$B227)+$K$3*SIN(2*PI()*'Time-domain'!$E$2*$B227)</f>
        <v>-117.3896342675304</v>
      </c>
      <c r="O227">
        <f t="shared" si="15"/>
        <v>294.89450695992974</v>
      </c>
      <c r="P227">
        <f t="shared" si="16"/>
        <v>302.97715283493005</v>
      </c>
      <c r="Q227">
        <f t="shared" si="16"/>
        <v>313.55583541776849</v>
      </c>
      <c r="R227">
        <f t="shared" si="17"/>
        <v>293.81408523012601</v>
      </c>
      <c r="S227">
        <f t="shared" si="18"/>
        <v>300.36333402336288</v>
      </c>
      <c r="T227">
        <f t="shared" si="19"/>
        <v>308.55953729608007</v>
      </c>
    </row>
    <row r="228" spans="1:20">
      <c r="A228">
        <v>-35</v>
      </c>
      <c r="B228">
        <f>A228/256/(2*'Time-domain'!$E$2)</f>
        <v>-1.1393229166666667E-3</v>
      </c>
      <c r="C228">
        <f>-1*'Time-domain'!Q232</f>
        <v>-111.5288870768531</v>
      </c>
      <c r="D228">
        <f>-1*'Time-domain'!R232</f>
        <v>-102.4230420259708</v>
      </c>
      <c r="E228">
        <f>-1*'Time-domain'!S232</f>
        <v>-94.044688713743739</v>
      </c>
      <c r="F228">
        <f>F227+(C228+C227)/2*COS(2*PI()*'Time-domain'!$E$2*($B228+$B227)/2)*($B228-$B227)</f>
        <v>5.0365019779795642E-2</v>
      </c>
      <c r="G228">
        <f>G227+(D228+D227)/2*COS(2*PI()*'Time-domain'!$E$2*($B228+$B227)/2)*($B228-$B227)</f>
        <v>4.4050297236289448E-2</v>
      </c>
      <c r="H228">
        <f>H227+(E228+E227)/2*COS(2*PI()*'Time-domain'!$E$2*($B228+$B227)/2)*($B228-$B227)</f>
        <v>3.5602610967121931E-2</v>
      </c>
      <c r="I228">
        <f>I227+(C228+C227)/2*SIN(2*PI()*'Time-domain'!$E$2*($B228+$B227)/2)*($B228-$B227)</f>
        <v>1.0996073275226554</v>
      </c>
      <c r="J228">
        <f>J227+(D228+D227)/2*SIN(2*PI()*'Time-domain'!$E$2*($B228+$B227)/2)*($B228-$B227)</f>
        <v>1.1141084026795862</v>
      </c>
      <c r="K228">
        <f>K227+(E228+E227)/2*SIN(2*PI()*'Time-domain'!$E$2*($B228+$B227)/2)*($B228-$B227)</f>
        <v>1.1318254368013148</v>
      </c>
      <c r="L228">
        <f>$I$2*COS(2*PI()*'Time-domain'!$E$2*$B228)+$I$3*SIN(2*PI()*'Time-domain'!$E$2*$B228)</f>
        <v>-111.56964051607116</v>
      </c>
      <c r="M228">
        <f>$J$2*COS(2*PI()*'Time-domain'!$E$2*$B228)+$J$3*SIN(2*PI()*'Time-domain'!$E$2*$B228)</f>
        <v>-112.80625617916557</v>
      </c>
      <c r="N228">
        <f>$K$2*COS(2*PI()*'Time-domain'!$E$2*$B228)+$K$3*SIN(2*PI()*'Time-domain'!$E$2*$B228)</f>
        <v>-114.33500503022636</v>
      </c>
      <c r="O228">
        <f t="shared" si="15"/>
        <v>295.31036575766512</v>
      </c>
      <c r="P228">
        <f t="shared" si="16"/>
        <v>303.32983227323751</v>
      </c>
      <c r="Q228">
        <f t="shared" si="16"/>
        <v>313.85506182748799</v>
      </c>
      <c r="R228">
        <f t="shared" si="17"/>
        <v>294.23018441405105</v>
      </c>
      <c r="S228">
        <f t="shared" si="18"/>
        <v>300.78870824621623</v>
      </c>
      <c r="T228">
        <f t="shared" si="19"/>
        <v>308.99651897298173</v>
      </c>
    </row>
    <row r="229" spans="1:20">
      <c r="A229">
        <v>-34</v>
      </c>
      <c r="B229">
        <f>A229/256/(2*'Time-domain'!$E$2)</f>
        <v>-1.1067708333333333E-3</v>
      </c>
      <c r="C229">
        <f>-1*'Time-domain'!Q233</f>
        <v>-108.51506434096926</v>
      </c>
      <c r="D229">
        <f>-1*'Time-domain'!R233</f>
        <v>-99.074350097210981</v>
      </c>
      <c r="E229">
        <f>-1*'Time-domain'!S233</f>
        <v>-90.361127592107934</v>
      </c>
      <c r="F229">
        <f>F228+(C229+C228)/2*COS(2*PI()*'Time-domain'!$E$2*($B229+$B228)/2)*($B229-$B228)</f>
        <v>4.7099795206001063E-2</v>
      </c>
      <c r="G229">
        <f>G228+(D229+D228)/2*COS(2*PI()*'Time-domain'!$E$2*($B229+$B228)/2)*($B229-$B228)</f>
        <v>4.1060284413501867E-2</v>
      </c>
      <c r="H229">
        <f>H228+(E229+E228)/2*COS(2*PI()*'Time-domain'!$E$2*($B229+$B228)/2)*($B229-$B228)</f>
        <v>3.2866219445915376E-2</v>
      </c>
      <c r="I229">
        <f>I228+(C229+C228)/2*SIN(2*PI()*'Time-domain'!$E$2*($B229+$B228)/2)*($B229-$B228)</f>
        <v>1.1010787395469492</v>
      </c>
      <c r="J229">
        <f>J228+(D229+D228)/2*SIN(2*PI()*'Time-domain'!$E$2*($B229+$B228)/2)*($B229-$B228)</f>
        <v>1.1154557957059499</v>
      </c>
      <c r="K229">
        <f>K228+(E229+E228)/2*SIN(2*PI()*'Time-domain'!$E$2*($B229+$B228)/2)*($B229-$B228)</f>
        <v>1.133058540159593</v>
      </c>
      <c r="L229">
        <f>$I$2*COS(2*PI()*'Time-domain'!$E$2*$B229)+$I$3*SIN(2*PI()*'Time-domain'!$E$2*$B229)</f>
        <v>-108.57209011578418</v>
      </c>
      <c r="M229">
        <f>$J$2*COS(2*PI()*'Time-domain'!$E$2*$B229)+$J$3*SIN(2*PI()*'Time-domain'!$E$2*$B229)</f>
        <v>-109.7754815275611</v>
      </c>
      <c r="N229">
        <f>$K$2*COS(2*PI()*'Time-domain'!$E$2*$B229)+$K$3*SIN(2*PI()*'Time-domain'!$E$2*$B229)</f>
        <v>-111.26315736172194</v>
      </c>
      <c r="O229">
        <f t="shared" si="15"/>
        <v>295.70440335984262</v>
      </c>
      <c r="P229">
        <f t="shared" si="16"/>
        <v>303.66024567682183</v>
      </c>
      <c r="Q229">
        <f t="shared" si="16"/>
        <v>314.13179933633751</v>
      </c>
      <c r="R229">
        <f t="shared" si="17"/>
        <v>294.62457228486477</v>
      </c>
      <c r="S229">
        <f t="shared" si="18"/>
        <v>301.19188720097327</v>
      </c>
      <c r="T229">
        <f t="shared" si="19"/>
        <v>309.41069972554214</v>
      </c>
    </row>
    <row r="230" spans="1:20">
      <c r="A230">
        <v>-33</v>
      </c>
      <c r="B230">
        <f>A230/256/(2*'Time-domain'!$E$2)</f>
        <v>-1.0742187500000001E-3</v>
      </c>
      <c r="C230">
        <f>-1*'Time-domain'!Q234</f>
        <v>-105.4848022879459</v>
      </c>
      <c r="D230">
        <f>-1*'Time-domain'!R234</f>
        <v>-95.707392260518347</v>
      </c>
      <c r="E230">
        <f>-1*'Time-domain'!S234</f>
        <v>-86.657473971746029</v>
      </c>
      <c r="F230">
        <f>F229+(C230+C229)/2*COS(2*PI()*'Time-domain'!$E$2*($B230+$B229)/2)*($B230-$B229)</f>
        <v>4.3906937188998754E-2</v>
      </c>
      <c r="G230">
        <f>G229+(D230+D229)/2*COS(2*PI()*'Time-domain'!$E$2*($B230+$B229)/2)*($B230-$B229)</f>
        <v>3.8154159015157701E-2</v>
      </c>
      <c r="H230">
        <f>H229+(E230+E229)/2*COS(2*PI()*'Time-domain'!$E$2*($B230+$B229)/2)*($B230-$B229)</f>
        <v>3.0225118448680827E-2</v>
      </c>
      <c r="I230">
        <f>I229+(C230+C229)/2*SIN(2*PI()*'Time-domain'!$E$2*($B230+$B229)/2)*($B230-$B229)</f>
        <v>1.1024706589067905</v>
      </c>
      <c r="J230">
        <f>J229+(D230+D229)/2*SIN(2*PI()*'Time-domain'!$E$2*($B230+$B229)/2)*($B230-$B229)</f>
        <v>1.1167227146176402</v>
      </c>
      <c r="K230">
        <f>K229+(E230+E229)/2*SIN(2*PI()*'Time-domain'!$E$2*($B230+$B229)/2)*($B230-$B229)</f>
        <v>1.1342099222723494</v>
      </c>
      <c r="L230">
        <f>$I$2*COS(2*PI()*'Time-domain'!$E$2*$B230)+$I$3*SIN(2*PI()*'Time-domain'!$E$2*$B230)</f>
        <v>-105.55818915808533</v>
      </c>
      <c r="M230">
        <f>$J$2*COS(2*PI()*'Time-domain'!$E$2*$B230)+$J$3*SIN(2*PI()*'Time-domain'!$E$2*$B230)</f>
        <v>-106.72817509222453</v>
      </c>
      <c r="N230">
        <f>$K$2*COS(2*PI()*'Time-domain'!$E$2*$B230)+$K$3*SIN(2*PI()*'Time-domain'!$E$2*$B230)</f>
        <v>-108.17455387097695</v>
      </c>
      <c r="O230">
        <f t="shared" si="15"/>
        <v>296.0770916973849</v>
      </c>
      <c r="P230">
        <f t="shared" si="16"/>
        <v>303.9690015944318</v>
      </c>
      <c r="Q230">
        <f t="shared" si="16"/>
        <v>314.38680898233054</v>
      </c>
      <c r="R230">
        <f t="shared" si="17"/>
        <v>294.99771499728263</v>
      </c>
      <c r="S230">
        <f t="shared" si="18"/>
        <v>301.57334743314885</v>
      </c>
      <c r="T230">
        <f t="shared" si="19"/>
        <v>309.80256910307344</v>
      </c>
    </row>
    <row r="231" spans="1:20">
      <c r="A231">
        <v>-32</v>
      </c>
      <c r="B231">
        <f>A231/256/(2*'Time-domain'!$E$2)</f>
        <v>-1.0416666666666667E-3</v>
      </c>
      <c r="C231">
        <f>-1*'Time-domain'!Q235</f>
        <v>-102.43855726410189</v>
      </c>
      <c r="D231">
        <f>-1*'Time-domain'!R235</f>
        <v>-92.32267556735836</v>
      </c>
      <c r="E231">
        <f>-1*'Time-domain'!S235</f>
        <v>-82.93428560927002</v>
      </c>
      <c r="F231">
        <f>F230+(C231+C230)/2*COS(2*PI()*'Time-domain'!$E$2*($B231+$B230)/2)*($B231-$B230)</f>
        <v>4.0788377701134561E-2</v>
      </c>
      <c r="G231">
        <f>G230+(D231+D230)/2*COS(2*PI()*'Time-domain'!$E$2*($B231+$B230)/2)*($B231-$B230)</f>
        <v>3.5333971070466534E-2</v>
      </c>
      <c r="H231">
        <f>H230+(E231+E230)/2*COS(2*PI()*'Time-domain'!$E$2*($B231+$B230)/2)*($B231-$B230)</f>
        <v>2.768147933066932E-2</v>
      </c>
      <c r="I231">
        <f>I230+(C231+C230)/2*SIN(2*PI()*'Time-domain'!$E$2*($B231+$B230)/2)*($B231-$B230)</f>
        <v>1.1037848842774776</v>
      </c>
      <c r="J231">
        <f>J230+(D231+D230)/2*SIN(2*PI()*'Time-domain'!$E$2*($B231+$B230)/2)*($B231-$B230)</f>
        <v>1.1179112000582554</v>
      </c>
      <c r="K231">
        <f>K230+(E231+E230)/2*SIN(2*PI()*'Time-domain'!$E$2*($B231+$B230)/2)*($B231-$B230)</f>
        <v>1.1352818643262919</v>
      </c>
      <c r="L231">
        <f>$I$2*COS(2*PI()*'Time-domain'!$E$2*$B231)+$I$3*SIN(2*PI()*'Time-domain'!$E$2*$B231)</f>
        <v>-102.52839152537277</v>
      </c>
      <c r="M231">
        <f>$J$2*COS(2*PI()*'Time-domain'!$E$2*$B231)+$J$3*SIN(2*PI()*'Time-domain'!$E$2*$B231)</f>
        <v>-103.66479578629615</v>
      </c>
      <c r="N231">
        <f>$K$2*COS(2*PI()*'Time-domain'!$E$2*$B231)+$K$3*SIN(2*PI()*'Time-domain'!$E$2*$B231)</f>
        <v>-105.06965969031623</v>
      </c>
      <c r="O231">
        <f t="shared" si="15"/>
        <v>296.42891561866918</v>
      </c>
      <c r="P231">
        <f t="shared" si="16"/>
        <v>304.25672381454376</v>
      </c>
      <c r="Q231">
        <f t="shared" si="16"/>
        <v>314.62086956922656</v>
      </c>
      <c r="R231">
        <f t="shared" si="17"/>
        <v>295.3500915033091</v>
      </c>
      <c r="S231">
        <f t="shared" si="18"/>
        <v>301.93357857080423</v>
      </c>
      <c r="T231">
        <f t="shared" si="19"/>
        <v>310.17263009442576</v>
      </c>
    </row>
    <row r="232" spans="1:20">
      <c r="A232">
        <v>-31</v>
      </c>
      <c r="B232">
        <f>A232/256/(2*'Time-domain'!$E$2)</f>
        <v>-1.0091145833333334E-3</v>
      </c>
      <c r="C232">
        <f>-1*'Time-domain'!Q236</f>
        <v>-99.376788022732896</v>
      </c>
      <c r="D232">
        <f>-1*'Time-domain'!R236</f>
        <v>-88.920709743615035</v>
      </c>
      <c r="E232">
        <f>-1*'Time-domain'!S236</f>
        <v>-79.192123203152349</v>
      </c>
      <c r="F232">
        <f>F231+(C232+C231)/2*COS(2*PI()*'Time-domain'!$E$2*($B232+$B231)/2)*($B232-$B231)</f>
        <v>3.7746004006060575E-2</v>
      </c>
      <c r="G232">
        <f>G231+(D232+D231)/2*COS(2*PI()*'Time-domain'!$E$2*($B232+$B231)/2)*($B232-$B231)</f>
        <v>3.2601720422764005E-2</v>
      </c>
      <c r="H232">
        <f>H231+(E232+E231)/2*COS(2*PI()*'Time-domain'!$E$2*($B232+$B231)/2)*($B232-$B231)</f>
        <v>2.5237417801320883E-2</v>
      </c>
      <c r="I232">
        <f>I231+(C232+C231)/2*SIN(2*PI()*'Time-domain'!$E$2*($B232+$B231)/2)*($B232-$B231)</f>
        <v>1.1050232612414834</v>
      </c>
      <c r="J232">
        <f>J231+(D232+D231)/2*SIN(2*PI()*'Time-domain'!$E$2*($B232+$B231)/2)*($B232-$B231)</f>
        <v>1.1190233436017929</v>
      </c>
      <c r="K232">
        <f>K231+(E232+E231)/2*SIN(2*PI()*'Time-domain'!$E$2*($B232+$B231)/2)*($B232-$B231)</f>
        <v>1.1362767025019764</v>
      </c>
      <c r="L232">
        <f>$I$2*COS(2*PI()*'Time-domain'!$E$2*$B232)+$I$3*SIN(2*PI()*'Time-domain'!$E$2*$B232)</f>
        <v>-99.483153494025586</v>
      </c>
      <c r="M232">
        <f>$J$2*COS(2*PI()*'Time-domain'!$E$2*$B232)+$J$3*SIN(2*PI()*'Time-domain'!$E$2*$B232)</f>
        <v>-100.58580494343146</v>
      </c>
      <c r="N232">
        <f>$K$2*COS(2*PI()*'Time-domain'!$E$2*$B232)+$K$3*SIN(2*PI()*'Time-domain'!$E$2*$B232)</f>
        <v>-101.94894240538277</v>
      </c>
      <c r="O232">
        <f t="shared" si="15"/>
        <v>296.76037259778087</v>
      </c>
      <c r="P232">
        <f t="shared" si="16"/>
        <v>304.52405100138441</v>
      </c>
      <c r="Q232">
        <f t="shared" si="16"/>
        <v>314.83477722250137</v>
      </c>
      <c r="R232">
        <f t="shared" si="17"/>
        <v>295.68219326373492</v>
      </c>
      <c r="S232">
        <f t="shared" si="18"/>
        <v>302.27308302961325</v>
      </c>
      <c r="T232">
        <f t="shared" si="19"/>
        <v>310.52139882500563</v>
      </c>
    </row>
    <row r="233" spans="1:20">
      <c r="A233">
        <v>-30</v>
      </c>
      <c r="B233">
        <f>A233/256/(2*'Time-domain'!$E$2)</f>
        <v>-9.765625E-4</v>
      </c>
      <c r="C233">
        <f>-1*'Time-domain'!Q237</f>
        <v>-96.299955655024547</v>
      </c>
      <c r="D233">
        <f>-1*'Time-domain'!R237</f>
        <v>-85.502007112827968</v>
      </c>
      <c r="E233">
        <f>-1*'Time-domain'!S237</f>
        <v>-75.431550309286607</v>
      </c>
      <c r="F233">
        <f>F232+(C233+C232)/2*COS(2*PI()*'Time-domain'!$E$2*($B233+$B232)/2)*($B233-$B232)</f>
        <v>3.478165752059869E-2</v>
      </c>
      <c r="G233">
        <f>G232+(D233+D232)/2*COS(2*PI()*'Time-domain'!$E$2*($B233+$B232)/2)*($B233-$B232)</f>
        <v>2.9959355479541153E-2</v>
      </c>
      <c r="H233">
        <f>H232+(E233+E232)/2*COS(2*PI()*'Time-domain'!$E$2*($B233+$B232)/2)*($B233-$B232)</f>
        <v>2.2894992561964728E-2</v>
      </c>
      <c r="I233">
        <f>I232+(C233+C232)/2*SIN(2*PI()*'Time-domain'!$E$2*($B233+$B232)/2)*($B233-$B232)</f>
        <v>1.1061876811773022</v>
      </c>
      <c r="J233">
        <f>J232+(D233+D232)/2*SIN(2*PI()*'Time-domain'!$E$2*($B233+$B232)/2)*($B233-$B232)</f>
        <v>1.12006128651187</v>
      </c>
      <c r="K233">
        <f>K232+(E233+E232)/2*SIN(2*PI()*'Time-domain'!$E$2*($B233+$B232)/2)*($B233-$B232)</f>
        <v>1.1371968266036117</v>
      </c>
      <c r="L233">
        <f>$I$2*COS(2*PI()*'Time-domain'!$E$2*$B233)+$I$3*SIN(2*PI()*'Time-domain'!$E$2*$B233)</f>
        <v>-96.422933665689968</v>
      </c>
      <c r="M233">
        <f>$J$2*COS(2*PI()*'Time-domain'!$E$2*$B233)+$J$3*SIN(2*PI()*'Time-domain'!$E$2*$B233)</f>
        <v>-97.491666248325927</v>
      </c>
      <c r="N233">
        <f>$K$2*COS(2*PI()*'Time-domain'!$E$2*$B233)+$K$3*SIN(2*PI()*'Time-domain'!$E$2*$B233)</f>
        <v>-98.812871984720687</v>
      </c>
      <c r="O233">
        <f t="shared" si="15"/>
        <v>297.07197243515338</v>
      </c>
      <c r="P233">
        <f t="shared" si="16"/>
        <v>304.77163632166094</v>
      </c>
      <c r="Q233">
        <f t="shared" si="16"/>
        <v>315.02934493417519</v>
      </c>
      <c r="R233">
        <f t="shared" si="17"/>
        <v>295.99452395209943</v>
      </c>
      <c r="S233">
        <f t="shared" si="18"/>
        <v>302.59237571022624</v>
      </c>
      <c r="T233">
        <f t="shared" si="19"/>
        <v>310.84940424588132</v>
      </c>
    </row>
    <row r="234" spans="1:20">
      <c r="A234">
        <v>-29</v>
      </c>
      <c r="B234">
        <f>A234/256/(2*'Time-domain'!$E$2)</f>
        <v>-9.4401041666666667E-4</v>
      </c>
      <c r="C234">
        <f>-1*'Time-domain'!Q238</f>
        <v>-93.208523520613966</v>
      </c>
      <c r="D234">
        <f>-1*'Time-domain'!R238</f>
        <v>-82.067082519038451</v>
      </c>
      <c r="E234">
        <f>-1*'Time-domain'!S238</f>
        <v>-71.65313325611811</v>
      </c>
      <c r="F234">
        <f>F233+(C234+C233)/2*COS(2*PI()*'Time-domain'!$E$2*($B234+$B233)/2)*($B234-$B233)</f>
        <v>3.1897132704214161E-2</v>
      </c>
      <c r="G234">
        <f>G233+(D234+D233)/2*COS(2*PI()*'Time-domain'!$E$2*($B234+$B233)/2)*($B234-$B233)</f>
        <v>2.7408771993226003E-2</v>
      </c>
      <c r="H234">
        <f>H233+(E234+E233)/2*COS(2*PI()*'Time-domain'!$E$2*($B234+$B233)/2)*($B234-$B233)</f>
        <v>2.0656203977411431E-2</v>
      </c>
      <c r="I234">
        <f>I233+(C234+C233)/2*SIN(2*PI()*'Time-domain'!$E$2*($B234+$B233)/2)*($B234-$B233)</f>
        <v>1.1072800801206928</v>
      </c>
      <c r="J234">
        <f>J233+(D234+D233)/2*SIN(2*PI()*'Time-domain'!$E$2*($B234+$B233)/2)*($B234-$B233)</f>
        <v>1.1210272184704559</v>
      </c>
      <c r="K234">
        <f>K233+(E234+E233)/2*SIN(2*PI()*'Time-domain'!$E$2*($B234+$B233)/2)*($B234-$B233)</f>
        <v>1.1380446786554814</v>
      </c>
      <c r="L234">
        <f>$I$2*COS(2*PI()*'Time-domain'!$E$2*$B234)+$I$3*SIN(2*PI()*'Time-domain'!$E$2*$B234)</f>
        <v>-93.348192898215729</v>
      </c>
      <c r="M234">
        <f>$J$2*COS(2*PI()*'Time-domain'!$E$2*$B234)+$J$3*SIN(2*PI()*'Time-domain'!$E$2*$B234)</f>
        <v>-94.382845666885942</v>
      </c>
      <c r="N234">
        <f>$K$2*COS(2*PI()*'Time-domain'!$E$2*$B234)+$K$3*SIN(2*PI()*'Time-domain'!$E$2*$B234)</f>
        <v>-95.661920709000043</v>
      </c>
      <c r="O234">
        <f t="shared" si="15"/>
        <v>297.364236950774</v>
      </c>
      <c r="P234">
        <f t="shared" si="16"/>
        <v>305.00014706222123</v>
      </c>
      <c r="Q234">
        <f t="shared" si="16"/>
        <v>315.20540209676903</v>
      </c>
      <c r="R234">
        <f t="shared" si="17"/>
        <v>296.28759915129649</v>
      </c>
      <c r="S234">
        <f t="shared" si="18"/>
        <v>302.89198368811282</v>
      </c>
      <c r="T234">
        <f t="shared" si="19"/>
        <v>311.15718781516244</v>
      </c>
    </row>
    <row r="235" spans="1:20">
      <c r="A235">
        <v>-28</v>
      </c>
      <c r="B235">
        <f>A235/256/(2*'Time-domain'!$E$2)</f>
        <v>-9.1145833333333335E-4</v>
      </c>
      <c r="C235">
        <f>-1*'Time-domain'!Q239</f>
        <v>-90.102957177809415</v>
      </c>
      <c r="D235">
        <f>-1*'Time-domain'!R239</f>
        <v>-78.616453249255628</v>
      </c>
      <c r="E235">
        <f>-1*'Time-domain'!S239</f>
        <v>-67.857441059357015</v>
      </c>
      <c r="F235">
        <f>F234+(C235+C234)/2*COS(2*PI()*'Time-domain'!$E$2*($B235+$B234)/2)*($B235-$B234)</f>
        <v>2.9094175976767733E-2</v>
      </c>
      <c r="G235">
        <f>G234+(D235+D234)/2*COS(2*PI()*'Time-domain'!$E$2*($B235+$B234)/2)*($B235-$B234)</f>
        <v>2.4951811873458161E-2</v>
      </c>
      <c r="H235">
        <f>H234+(E235+E234)/2*COS(2*PI()*'Time-domain'!$E$2*($B235+$B234)/2)*($B235-$B234)</f>
        <v>1.8522992782250104E-2</v>
      </c>
      <c r="I235">
        <f>I234+(C235+C234)/2*SIN(2*PI()*'Time-domain'!$E$2*($B235+$B234)/2)*($B235-$B234)</f>
        <v>1.1083024375990074</v>
      </c>
      <c r="J235">
        <f>J234+(D235+D234)/2*SIN(2*PI()*'Time-domain'!$E$2*($B235+$B234)/2)*($B235-$B234)</f>
        <v>1.1219233762768783</v>
      </c>
      <c r="K235">
        <f>K234+(E235+E234)/2*SIN(2*PI()*'Time-domain'!$E$2*($B235+$B234)/2)*($B235-$B234)</f>
        <v>1.1388227514658256</v>
      </c>
      <c r="L235">
        <f>$I$2*COS(2*PI()*'Time-domain'!$E$2*$B235)+$I$3*SIN(2*PI()*'Time-domain'!$E$2*$B235)</f>
        <v>-90.259394236252689</v>
      </c>
      <c r="M235">
        <f>$J$2*COS(2*PI()*'Time-domain'!$E$2*$B235)+$J$3*SIN(2*PI()*'Time-domain'!$E$2*$B235)</f>
        <v>-91.259811376055922</v>
      </c>
      <c r="N235">
        <f>$K$2*COS(2*PI()*'Time-domain'!$E$2*$B235)+$K$3*SIN(2*PI()*'Time-domain'!$E$2*$B235)</f>
        <v>-92.496563099892825</v>
      </c>
      <c r="O235">
        <f t="shared" si="15"/>
        <v>297.63769967014127</v>
      </c>
      <c r="P235">
        <f t="shared" si="16"/>
        <v>305.21026423887326</v>
      </c>
      <c r="Q235">
        <f t="shared" si="16"/>
        <v>315.36379402666677</v>
      </c>
      <c r="R235">
        <f t="shared" si="17"/>
        <v>296.56194604300663</v>
      </c>
      <c r="S235">
        <f t="shared" si="18"/>
        <v>303.17244589607151</v>
      </c>
      <c r="T235">
        <f t="shared" si="19"/>
        <v>311.44530317184586</v>
      </c>
    </row>
    <row r="236" spans="1:20">
      <c r="A236">
        <v>-27</v>
      </c>
      <c r="B236">
        <f>A236/256/(2*'Time-domain'!$E$2)</f>
        <v>-8.7890625000000002E-4</v>
      </c>
      <c r="C236">
        <f>-1*'Time-domain'!Q240</f>
        <v>-86.983724313478945</v>
      </c>
      <c r="D236">
        <f>-1*'Time-domain'!R240</f>
        <v>-75.150638955555081</v>
      </c>
      <c r="E236">
        <f>-1*'Time-domain'!S240</f>
        <v>-64.045045336286435</v>
      </c>
      <c r="F236">
        <f>F235+(C236+C235)/2*COS(2*PI()*'Time-domain'!$E$2*($B236+$B235)/2)*($B236-$B235)</f>
        <v>2.6374484665198879E-2</v>
      </c>
      <c r="G236">
        <f>G235+(D236+D235)/2*COS(2*PI()*'Time-domain'!$E$2*($B236+$B235)/2)*($B236-$B235)</f>
        <v>2.2590262031579152E-2</v>
      </c>
      <c r="H236">
        <f>H235+(E236+E235)/2*COS(2*PI()*'Time-domain'!$E$2*($B236+$B235)/2)*($B236-$B235)</f>
        <v>1.6497238822643558E-2</v>
      </c>
      <c r="I236">
        <f>I235+(C236+C235)/2*SIN(2*PI()*'Time-domain'!$E$2*($B236+$B235)/2)*($B236-$B235)</f>
        <v>1.1092567754393046</v>
      </c>
      <c r="J236">
        <f>J235+(D236+D235)/2*SIN(2*PI()*'Time-domain'!$E$2*($B236+$B235)/2)*($B236-$B235)</f>
        <v>1.1227520425178839</v>
      </c>
      <c r="K236">
        <f>K235+(E236+E235)/2*SIN(2*PI()*'Time-domain'!$E$2*($B236+$B235)/2)*($B236-$B235)</f>
        <v>1.1395335871590386</v>
      </c>
      <c r="L236">
        <f>$I$2*COS(2*PI()*'Time-domain'!$E$2*$B236)+$I$3*SIN(2*PI()*'Time-domain'!$E$2*$B236)</f>
        <v>-87.15700284151778</v>
      </c>
      <c r="M236">
        <f>$J$2*COS(2*PI()*'Time-domain'!$E$2*$B236)+$J$3*SIN(2*PI()*'Time-domain'!$E$2*$B236)</f>
        <v>-88.123033693312635</v>
      </c>
      <c r="N236">
        <f>$K$2*COS(2*PI()*'Time-domain'!$E$2*$B236)+$K$3*SIN(2*PI()*'Time-domain'!$E$2*$B236)</f>
        <v>-89.317275848611857</v>
      </c>
      <c r="O236">
        <f t="shared" si="15"/>
        <v>297.89290550316207</v>
      </c>
      <c r="P236">
        <f t="shared" si="16"/>
        <v>305.40268219659725</v>
      </c>
      <c r="Q236">
        <f t="shared" si="16"/>
        <v>315.50538147716605</v>
      </c>
      <c r="R236">
        <f t="shared" si="17"/>
        <v>296.81810309014253</v>
      </c>
      <c r="S236">
        <f t="shared" si="18"/>
        <v>303.43431279959674</v>
      </c>
      <c r="T236">
        <f t="shared" si="19"/>
        <v>311.71431580232434</v>
      </c>
    </row>
    <row r="237" spans="1:20">
      <c r="A237">
        <v>-26</v>
      </c>
      <c r="B237">
        <f>A237/256/(2*'Time-domain'!$E$2)</f>
        <v>-8.463541666666667E-4</v>
      </c>
      <c r="C237">
        <f>-1*'Time-domain'!Q241</f>
        <v>-83.851294672618479</v>
      </c>
      <c r="D237">
        <f>-1*'Time-domain'!R241</f>
        <v>-71.670161576821229</v>
      </c>
      <c r="E237">
        <f>-1*'Time-domain'!S241</f>
        <v>-60.21652021967919</v>
      </c>
      <c r="F237">
        <f>F236+(C237+C236)/2*COS(2*PI()*'Time-domain'!$E$2*($B237+$B236)/2)*($B237-$B236)</f>
        <v>2.3739705979774595E-2</v>
      </c>
      <c r="G237">
        <f>G236+(D237+D236)/2*COS(2*PI()*'Time-domain'!$E$2*($B237+$B236)/2)*($B237-$B236)</f>
        <v>2.0325853258041236E-2</v>
      </c>
      <c r="H237">
        <f>H236+(E237+E236)/2*COS(2*PI()*'Time-domain'!$E$2*($B237+$B236)/2)*($B237-$B236)</f>
        <v>1.458075983439259E-2</v>
      </c>
      <c r="I237">
        <f>I236+(C237+C236)/2*SIN(2*PI()*'Time-domain'!$E$2*($B237+$B236)/2)*($B237-$B236)</f>
        <v>1.1101451565509672</v>
      </c>
      <c r="J237">
        <f>J236+(D237+D236)/2*SIN(2*PI()*'Time-domain'!$E$2*($B237+$B236)/2)*($B237-$B236)</f>
        <v>1.1235155442095526</v>
      </c>
      <c r="K237">
        <f>K236+(E237+E236)/2*SIN(2*PI()*'Time-domain'!$E$2*($B237+$B236)/2)*($B237-$B236)</f>
        <v>1.1401797756770644</v>
      </c>
      <c r="L237">
        <f>$I$2*COS(2*PI()*'Time-domain'!$E$2*$B237)+$I$3*SIN(2*PI()*'Time-domain'!$E$2*$B237)</f>
        <v>-84.04148592274359</v>
      </c>
      <c r="M237">
        <f>$J$2*COS(2*PI()*'Time-domain'!$E$2*$B237)+$J$3*SIN(2*PI()*'Time-domain'!$E$2*$B237)</f>
        <v>-84.972985005837117</v>
      </c>
      <c r="N237">
        <f>$K$2*COS(2*PI()*'Time-domain'!$E$2*$B237)+$K$3*SIN(2*PI()*'Time-domain'!$E$2*$B237)</f>
        <v>-86.124537744122847</v>
      </c>
      <c r="O237">
        <f t="shared" si="15"/>
        <v>298.13041041618277</v>
      </c>
      <c r="P237">
        <f t="shared" si="16"/>
        <v>305.57810820139031</v>
      </c>
      <c r="Q237">
        <f t="shared" si="16"/>
        <v>315.63104014150866</v>
      </c>
      <c r="R237">
        <f t="shared" si="17"/>
        <v>297.05661971249901</v>
      </c>
      <c r="S237">
        <f t="shared" si="18"/>
        <v>303.67814606529902</v>
      </c>
      <c r="T237">
        <f t="shared" si="19"/>
        <v>311.96480269975848</v>
      </c>
    </row>
    <row r="238" spans="1:20">
      <c r="A238">
        <v>-25</v>
      </c>
      <c r="B238">
        <f>A238/256/(2*'Time-domain'!$E$2)</f>
        <v>-8.1380208333333337E-4</v>
      </c>
      <c r="C238">
        <f>-1*'Time-domain'!Q242</f>
        <v>-80.706139987609959</v>
      </c>
      <c r="D238">
        <f>-1*'Time-domain'!R242</f>
        <v>-68.1755452601451</v>
      </c>
      <c r="E238">
        <f>-1*'Time-domain'!S242</f>
        <v>-56.372442271335451</v>
      </c>
      <c r="F238">
        <f>F237+(C238+C237)/2*COS(2*PI()*'Time-domain'!$E$2*($B238+$B237)/2)*($B238-$B237)</f>
        <v>2.1191436020520676E-2</v>
      </c>
      <c r="G238">
        <f>G237+(D238+D237)/2*COS(2*PI()*'Time-domain'!$E$2*($B238+$B237)/2)*($B238-$B237)</f>
        <v>1.8160259133417948E-2</v>
      </c>
      <c r="H238">
        <f>H237+(E238+E237)/2*COS(2*PI()*'Time-domain'!$E$2*($B238+$B237)/2)*($B238-$B237)</f>
        <v>1.2775310258019E-2</v>
      </c>
      <c r="I238">
        <f>I237+(C238+C237)/2*SIN(2*PI()*'Time-domain'!$E$2*($B238+$B237)/2)*($B238-$B237)</f>
        <v>1.110969683683557</v>
      </c>
      <c r="J238">
        <f>J237+(D238+D237)/2*SIN(2*PI()*'Time-domain'!$E$2*($B238+$B237)/2)*($B238-$B237)</f>
        <v>1.1242162514118819</v>
      </c>
      <c r="K238">
        <f>K237+(E238+E237)/2*SIN(2*PI()*'Time-domain'!$E$2*($B238+$B237)/2)*($B238-$B237)</f>
        <v>1.1407639532508873</v>
      </c>
      <c r="L238">
        <f>$I$2*COS(2*PI()*'Time-domain'!$E$2*$B238)+$I$3*SIN(2*PI()*'Time-domain'!$E$2*$B238)</f>
        <v>-80.913312665318344</v>
      </c>
      <c r="M238">
        <f>$J$2*COS(2*PI()*'Time-domain'!$E$2*$B238)+$J$3*SIN(2*PI()*'Time-domain'!$E$2*$B238)</f>
        <v>-81.810139699374929</v>
      </c>
      <c r="N238">
        <f>$K$2*COS(2*PI()*'Time-domain'!$E$2*$B238)+$K$3*SIN(2*PI()*'Time-domain'!$E$2*$B238)</f>
        <v>-82.918829601040528</v>
      </c>
      <c r="O238">
        <f t="shared" si="15"/>
        <v>298.35078109735105</v>
      </c>
      <c r="P238">
        <f t="shared" si="16"/>
        <v>305.7372620239874</v>
      </c>
      <c r="Q238">
        <f t="shared" si="16"/>
        <v>315.74166014618584</v>
      </c>
      <c r="R238">
        <f t="shared" si="17"/>
        <v>297.27805595580327</v>
      </c>
      <c r="S238">
        <f t="shared" si="18"/>
        <v>303.90451822257796</v>
      </c>
      <c r="T238">
        <f t="shared" si="19"/>
        <v>312.19735201651787</v>
      </c>
    </row>
    <row r="239" spans="1:20">
      <c r="A239">
        <v>-24</v>
      </c>
      <c r="B239">
        <f>A239/256/(2*'Time-domain'!$E$2)</f>
        <v>-7.8125000000000004E-4</v>
      </c>
      <c r="C239">
        <f>-1*'Time-domain'!Q243</f>
        <v>-77.54873390718015</v>
      </c>
      <c r="D239">
        <f>-1*'Time-domain'!R243</f>
        <v>-64.667316281889768</v>
      </c>
      <c r="E239">
        <f>-1*'Time-domain'!S243</f>
        <v>-52.513390395254568</v>
      </c>
      <c r="F239">
        <f>F238+(C239+C238)/2*COS(2*PI()*'Time-domain'!$E$2*($B239+$B238)/2)*($B239-$B238)</f>
        <v>1.8731218814434215E-2</v>
      </c>
      <c r="G239">
        <f>G238+(D239+D238)/2*COS(2*PI()*'Time-domain'!$E$2*($B239+$B238)/2)*($B239-$B238)</f>
        <v>1.6095094973679325E-2</v>
      </c>
      <c r="H239">
        <f>H238+(E239+E238)/2*COS(2*PI()*'Time-domain'!$E$2*($B239+$B238)/2)*($B239-$B238)</f>
        <v>1.1082580091594628E-2</v>
      </c>
      <c r="I239">
        <f>I238+(C239+C238)/2*SIN(2*PI()*'Time-domain'!$E$2*($B239+$B238)/2)*($B239-$B238)</f>
        <v>1.1117324981606538</v>
      </c>
      <c r="J239">
        <f>J238+(D239+D238)/2*SIN(2*PI()*'Time-domain'!$E$2*($B239+$B238)/2)*($B239-$B238)</f>
        <v>1.1248565758168705</v>
      </c>
      <c r="K239">
        <f>K238+(E239+E238)/2*SIN(2*PI()*'Time-domain'!$E$2*($B239+$B238)/2)*($B239-$B238)</f>
        <v>1.1412888008430317</v>
      </c>
      <c r="L239">
        <f>$I$2*COS(2*PI()*'Time-domain'!$E$2*$B239)+$I$3*SIN(2*PI()*'Time-domain'!$E$2*$B239)</f>
        <v>-77.772954160628217</v>
      </c>
      <c r="M239">
        <f>$J$2*COS(2*PI()*'Time-domain'!$E$2*$B239)+$J$3*SIN(2*PI()*'Time-domain'!$E$2*$B239)</f>
        <v>-78.634974086795339</v>
      </c>
      <c r="N239">
        <f>$K$2*COS(2*PI()*'Time-domain'!$E$2*$B239)+$K$3*SIN(2*PI()*'Time-domain'!$E$2*$B239)</f>
        <v>-79.700634187219691</v>
      </c>
      <c r="O239">
        <f t="shared" si="15"/>
        <v>298.55459461551067</v>
      </c>
      <c r="P239">
        <f t="shared" si="16"/>
        <v>305.8808755157084</v>
      </c>
      <c r="Q239">
        <f t="shared" si="16"/>
        <v>315.83814553482108</v>
      </c>
      <c r="R239">
        <f t="shared" si="17"/>
        <v>297.48298215436409</v>
      </c>
      <c r="S239">
        <f t="shared" si="18"/>
        <v>304.11401231875192</v>
      </c>
      <c r="T239">
        <f t="shared" si="19"/>
        <v>312.41256270989987</v>
      </c>
    </row>
    <row r="240" spans="1:20">
      <c r="A240">
        <v>-23</v>
      </c>
      <c r="B240">
        <f>A240/256/(2*'Time-domain'!$E$2)</f>
        <v>-7.4869791666666672E-4</v>
      </c>
      <c r="C240">
        <f>-1*'Time-domain'!Q244</f>
        <v>-74.379551925070913</v>
      </c>
      <c r="D240">
        <f>-1*'Time-domain'!R244</f>
        <v>-61.146002968435049</v>
      </c>
      <c r="E240">
        <f>-1*'Time-domain'!S244</f>
        <v>-48.639945750454395</v>
      </c>
      <c r="F240">
        <f>F239+(C240+C239)/2*COS(2*PI()*'Time-domain'!$E$2*($B240+$B239)/2)*($B240-$B239)</f>
        <v>1.6360545384057387E-2</v>
      </c>
      <c r="G240">
        <f>G239+(D240+D239)/2*COS(2*PI()*'Time-domain'!$E$2*($B240+$B239)/2)*($B240-$B239)</f>
        <v>1.4131916810374149E-2</v>
      </c>
      <c r="H240">
        <f>H239+(E240+E239)/2*COS(2*PI()*'Time-domain'!$E$2*($B240+$B239)/2)*($B240-$B239)</f>
        <v>9.5041937820210375E-3</v>
      </c>
      <c r="I240">
        <f>I239+(C240+C239)/2*SIN(2*PI()*'Time-domain'!$E$2*($B240+$B239)/2)*($B240-$B239)</f>
        <v>1.1124357785904435</v>
      </c>
      <c r="J240">
        <f>J239+(D240+D239)/2*SIN(2*PI()*'Time-domain'!$E$2*($B240+$B239)/2)*($B240-$B239)</f>
        <v>1.1254389693109519</v>
      </c>
      <c r="K240">
        <f>K239+(E240+E239)/2*SIN(2*PI()*'Time-domain'!$E$2*($B240+$B239)/2)*($B240-$B239)</f>
        <v>1.1417570425620081</v>
      </c>
      <c r="L240">
        <f>$I$2*COS(2*PI()*'Time-domain'!$E$2*$B240)+$I$3*SIN(2*PI()*'Time-domain'!$E$2*$B240)</f>
        <v>-74.620883335112936</v>
      </c>
      <c r="M240">
        <f>$J$2*COS(2*PI()*'Time-domain'!$E$2*$B240)+$J$3*SIN(2*PI()*'Time-domain'!$E$2*$B240)</f>
        <v>-75.447966336360466</v>
      </c>
      <c r="N240">
        <f>$K$2*COS(2*PI()*'Time-domain'!$E$2*$B240)+$K$3*SIN(2*PI()*'Time-domain'!$E$2*$B240)</f>
        <v>-76.47043615105224</v>
      </c>
      <c r="O240">
        <f t="shared" si="15"/>
        <v>298.74243807283426</v>
      </c>
      <c r="P240">
        <f t="shared" si="16"/>
        <v>306.00969217668484</v>
      </c>
      <c r="Q240">
        <f t="shared" si="16"/>
        <v>315.921413742938</v>
      </c>
      <c r="R240">
        <f t="shared" si="17"/>
        <v>297.67197858752394</v>
      </c>
      <c r="S240">
        <f t="shared" si="18"/>
        <v>304.30722156785225</v>
      </c>
      <c r="T240">
        <f t="shared" si="19"/>
        <v>312.61104418134033</v>
      </c>
    </row>
    <row r="241" spans="1:20">
      <c r="A241">
        <v>-22</v>
      </c>
      <c r="B241">
        <f>A241/256/(2*'Time-domain'!$E$2)</f>
        <v>-7.1614583333333328E-4</v>
      </c>
      <c r="C241">
        <f>-1*'Time-domain'!Q245</f>
        <v>-71.199071308431598</v>
      </c>
      <c r="D241">
        <f>-1*'Time-domain'!R245</f>
        <v>-57.612135616613614</v>
      </c>
      <c r="E241">
        <f>-1*'Time-domain'!S245</f>
        <v>-44.752691663450797</v>
      </c>
      <c r="F241">
        <f>F240+(C241+C240)/2*COS(2*PI()*'Time-domain'!$E$2*($B241+$B240)/2)*($B241-$B240)</f>
        <v>1.4080852847973864E-2</v>
      </c>
      <c r="G241">
        <f>G240+(D241+D240)/2*COS(2*PI()*'Time-domain'!$E$2*($B241+$B240)/2)*($B241-$B240)</f>
        <v>1.2272220406340541E-2</v>
      </c>
      <c r="H241">
        <f>H240+(E241+E240)/2*COS(2*PI()*'Time-domain'!$E$2*($B241+$B240)/2)*($B241-$B240)</f>
        <v>8.0417091554413466E-3</v>
      </c>
      <c r="I241">
        <f>I240+(C241+C240)/2*SIN(2*PI()*'Time-domain'!$E$2*($B241+$B240)/2)*($B241-$B240)</f>
        <v>1.1130817395538297</v>
      </c>
      <c r="J241">
        <f>J240+(D241+D240)/2*SIN(2*PI()*'Time-domain'!$E$2*($B241+$B240)/2)*($B241-$B240)</f>
        <v>1.1259659225126408</v>
      </c>
      <c r="K241">
        <f>K240+(E241+E240)/2*SIN(2*PI()*'Time-domain'!$E$2*($B241+$B240)/2)*($B241-$B240)</f>
        <v>1.1421714440496518</v>
      </c>
      <c r="L241">
        <f>$I$2*COS(2*PI()*'Time-domain'!$E$2*$B241)+$I$3*SIN(2*PI()*'Time-domain'!$E$2*$B241)</f>
        <v>-71.457574879044557</v>
      </c>
      <c r="M241">
        <f>$J$2*COS(2*PI()*'Time-domain'!$E$2*$B241)+$J$3*SIN(2*PI()*'Time-domain'!$E$2*$B241)</f>
        <v>-72.249596399714761</v>
      </c>
      <c r="N241">
        <f>$K$2*COS(2*PI()*'Time-domain'!$E$2*$B241)+$K$3*SIN(2*PI()*'Time-domain'!$E$2*$B241)</f>
        <v>-73.228721948480825</v>
      </c>
      <c r="O241">
        <f t="shared" si="15"/>
        <v>298.91490825140329</v>
      </c>
      <c r="P241">
        <f t="shared" si="16"/>
        <v>306.12446671672541</v>
      </c>
      <c r="Q241">
        <f t="shared" si="16"/>
        <v>315.99239506392695</v>
      </c>
      <c r="R241">
        <f t="shared" si="17"/>
        <v>297.84563513012017</v>
      </c>
      <c r="S241">
        <f t="shared" si="18"/>
        <v>304.48474899329312</v>
      </c>
      <c r="T241">
        <f t="shared" si="19"/>
        <v>312.79341590933274</v>
      </c>
    </row>
    <row r="242" spans="1:20">
      <c r="A242">
        <v>-21</v>
      </c>
      <c r="B242">
        <f>A242/256/(2*'Time-domain'!$E$2)</f>
        <v>-6.8359374999999996E-4</v>
      </c>
      <c r="C242">
        <f>-1*'Time-domain'!Q246</f>
        <v>-68.007771025944336</v>
      </c>
      <c r="D242">
        <f>-1*'Time-domain'!R246</f>
        <v>-54.066246413849967</v>
      </c>
      <c r="E242">
        <f>-1*'Time-domain'!S246</f>
        <v>-40.852213540410801</v>
      </c>
      <c r="F242">
        <f>F241+(C242+C241)/2*COS(2*PI()*'Time-domain'!$E$2*($B242+$B241)/2)*($B242-$B241)</f>
        <v>1.1893523553769875E-2</v>
      </c>
      <c r="G242">
        <f>G241+(D242+D241)/2*COS(2*PI()*'Time-domain'!$E$2*($B242+$B241)/2)*($B242-$B241)</f>
        <v>1.0517440307544958E-2</v>
      </c>
      <c r="H242">
        <f>H241+(E242+E241)/2*COS(2*PI()*'Time-domain'!$E$2*($B242+$B241)/2)*($B242-$B241)</f>
        <v>6.6966163874422327E-3</v>
      </c>
      <c r="I242">
        <f>I241+(C242+C241)/2*SIN(2*PI()*'Time-domain'!$E$2*($B242+$B241)/2)*($B242-$B241)</f>
        <v>1.1136726302708604</v>
      </c>
      <c r="J242">
        <f>J241+(D242+D241)/2*SIN(2*PI()*'Time-domain'!$E$2*($B242+$B241)/2)*($B242-$B241)</f>
        <v>1.1264399632862709</v>
      </c>
      <c r="K242">
        <f>K241+(E242+E241)/2*SIN(2*PI()*'Time-domain'!$E$2*($B242+$B241)/2)*($B242-$B241)</f>
        <v>1.1425348108423252</v>
      </c>
      <c r="L242">
        <f>$I$2*COS(2*PI()*'Time-domain'!$E$2*$B242)+$I$3*SIN(2*PI()*'Time-domain'!$E$2*$B242)</f>
        <v>-68.283505175041</v>
      </c>
      <c r="M242">
        <f>$J$2*COS(2*PI()*'Time-domain'!$E$2*$B242)+$J$3*SIN(2*PI()*'Time-domain'!$E$2*$B242)</f>
        <v>-69.040345939606155</v>
      </c>
      <c r="N242">
        <f>$K$2*COS(2*PI()*'Time-domain'!$E$2*$B242)+$K$3*SIN(2*PI()*'Time-domain'!$E$2*$B242)</f>
        <v>-69.975979769740363</v>
      </c>
      <c r="O242">
        <f t="shared" si="15"/>
        <v>299.07261125394814</v>
      </c>
      <c r="P242">
        <f t="shared" si="16"/>
        <v>306.22596460908335</v>
      </c>
      <c r="Q242">
        <f t="shared" si="16"/>
        <v>316.05203210652917</v>
      </c>
      <c r="R242">
        <f t="shared" si="17"/>
        <v>298.00455089716672</v>
      </c>
      <c r="S242">
        <f t="shared" si="18"/>
        <v>304.64720706463305</v>
      </c>
      <c r="T242">
        <f t="shared" si="19"/>
        <v>312.96030707627779</v>
      </c>
    </row>
    <row r="243" spans="1:20">
      <c r="A243">
        <v>-20</v>
      </c>
      <c r="B243">
        <f>A243/256/(2*'Time-domain'!$E$2)</f>
        <v>-6.5104166666666663E-4</v>
      </c>
      <c r="C243">
        <f>-1*'Time-domain'!Q247</f>
        <v>-64.806131675693123</v>
      </c>
      <c r="D243">
        <f>-1*'Time-domain'!R247</f>
        <v>-50.508869358015311</v>
      </c>
      <c r="E243">
        <f>-1*'Time-domain'!S247</f>
        <v>-36.939098778992673</v>
      </c>
      <c r="F243">
        <f>F242+(C243+C242)/2*COS(2*PI()*'Time-domain'!$E$2*($B243+$B242)/2)*($B243-$B242)</f>
        <v>9.7998842439823014E-3</v>
      </c>
      <c r="G243">
        <f>G242+(D243+D242)/2*COS(2*PI()*'Time-domain'!$E$2*($B243+$B242)/2)*($B243-$B242)</f>
        <v>8.8689489316276949E-3</v>
      </c>
      <c r="H243">
        <f>H242+(E243+E242)/2*COS(2*PI()*'Time-domain'!$E$2*($B243+$B242)/2)*($B243-$B242)</f>
        <v>5.4703370136801243E-3</v>
      </c>
      <c r="I243">
        <f>I242+(C243+C242)/2*SIN(2*PI()*'Time-domain'!$E$2*($B243+$B242)/2)*($B243-$B242)</f>
        <v>1.1142107332462716</v>
      </c>
      <c r="J243">
        <f>J242+(D243+D242)/2*SIN(2*PI()*'Time-domain'!$E$2*($B243+$B242)/2)*($B243-$B242)</f>
        <v>1.1268636552327174</v>
      </c>
      <c r="K243">
        <f>K242+(E243+E242)/2*SIN(2*PI()*'Time-domain'!$E$2*($B243+$B242)/2)*($B243-$B242)</f>
        <v>1.1428499867069652</v>
      </c>
      <c r="L243">
        <f>$I$2*COS(2*PI()*'Time-domain'!$E$2*$B243)+$I$3*SIN(2*PI()*'Time-domain'!$E$2*$B243)</f>
        <v>-65.099152226324577</v>
      </c>
      <c r="M243">
        <f>$J$2*COS(2*PI()*'Time-domain'!$E$2*$B243)+$J$3*SIN(2*PI()*'Time-domain'!$E$2*$B243)</f>
        <v>-65.820698257349406</v>
      </c>
      <c r="N243">
        <f>$K$2*COS(2*PI()*'Time-domain'!$E$2*$B243)+$K$3*SIN(2*PI()*'Time-domain'!$E$2*$B243)</f>
        <v>-66.712699465838483</v>
      </c>
      <c r="O243">
        <f t="shared" si="15"/>
        <v>299.21616213896476</v>
      </c>
      <c r="P243">
        <f t="shared" si="16"/>
        <v>306.31496163739308</v>
      </c>
      <c r="Q243">
        <f t="shared" si="16"/>
        <v>316.10127924416241</v>
      </c>
      <c r="R243">
        <f t="shared" si="17"/>
        <v>298.14933388296953</v>
      </c>
      <c r="S243">
        <f t="shared" si="18"/>
        <v>304.79521732864583</v>
      </c>
      <c r="T243">
        <f t="shared" si="19"/>
        <v>313.11235618948717</v>
      </c>
    </row>
    <row r="244" spans="1:20">
      <c r="A244">
        <v>-19</v>
      </c>
      <c r="B244">
        <f>A244/256/(2*'Time-domain'!$E$2)</f>
        <v>-6.184895833333333E-4</v>
      </c>
      <c r="C244">
        <f>-1*'Time-domain'!Q248</f>
        <v>-61.59463541278749</v>
      </c>
      <c r="D244">
        <f>-1*'Time-domain'!R248</f>
        <v>-46.940540177009034</v>
      </c>
      <c r="E244">
        <f>-1*'Time-domain'!S248</f>
        <v>-33.013936679885759</v>
      </c>
      <c r="F244">
        <f>F243+(C244+C243)/2*COS(2*PI()*'Time-domain'!$E$2*($B244+$B243)/2)*($B244-$B243)</f>
        <v>7.8012052555365679E-3</v>
      </c>
      <c r="G244">
        <f>G243+(D244+D243)/2*COS(2*PI()*'Time-domain'!$E$2*($B244+$B243)/2)*($B244-$B243)</f>
        <v>7.3280556937112091E-3</v>
      </c>
      <c r="H244">
        <f>H243+(E244+E243)/2*COS(2*PI()*'Time-domain'!$E$2*($B244+$B243)/2)*($B244-$B243)</f>
        <v>4.3642229815414584E-3</v>
      </c>
      <c r="I244">
        <f>I243+(C244+C243)/2*SIN(2*PI()*'Time-domain'!$E$2*($B244+$B243)/2)*($B244-$B243)</f>
        <v>1.1146983628949658</v>
      </c>
      <c r="J244">
        <f>J243+(D244+D243)/2*SIN(2*PI()*'Time-domain'!$E$2*($B244+$B243)/2)*($B244-$B243)</f>
        <v>1.1272395961580106</v>
      </c>
      <c r="K244">
        <f>K243+(E244+E243)/2*SIN(2*PI()*'Time-domain'!$E$2*($B244+$B243)/2)*($B244-$B243)</f>
        <v>1.1431198519529731</v>
      </c>
      <c r="L244">
        <f>$I$2*COS(2*PI()*'Time-domain'!$E$2*$B244)+$I$3*SIN(2*PI()*'Time-domain'!$E$2*$B244)</f>
        <v>-61.904995584736348</v>
      </c>
      <c r="M244">
        <f>$J$2*COS(2*PI()*'Time-domain'!$E$2*$B244)+$J$3*SIN(2*PI()*'Time-domain'!$E$2*$B244)</f>
        <v>-62.591138220042666</v>
      </c>
      <c r="N244">
        <f>$K$2*COS(2*PI()*'Time-domain'!$E$2*$B244)+$K$3*SIN(2*PI()*'Time-domain'!$E$2*$B244)</f>
        <v>-63.439372474785614</v>
      </c>
      <c r="O244">
        <f t="shared" si="15"/>
        <v>299.34618455042761</v>
      </c>
      <c r="P244">
        <f t="shared" si="16"/>
        <v>306.39224343604809</v>
      </c>
      <c r="Q244">
        <f t="shared" si="16"/>
        <v>316.14110205641754</v>
      </c>
      <c r="R244">
        <f t="shared" si="17"/>
        <v>298.28060059489349</v>
      </c>
      <c r="S244">
        <f t="shared" si="18"/>
        <v>304.92941003492427</v>
      </c>
      <c r="T244">
        <f t="shared" si="19"/>
        <v>313.25021069657083</v>
      </c>
    </row>
    <row r="245" spans="1:20">
      <c r="A245">
        <v>-18</v>
      </c>
      <c r="B245">
        <f>A245/256/(2*'Time-domain'!$E$2)</f>
        <v>-5.8593749999999998E-4</v>
      </c>
      <c r="C245">
        <f>-1*'Time-domain'!Q249</f>
        <v>-58.373765876751996</v>
      </c>
      <c r="D245">
        <f>-1*'Time-domain'!R249</f>
        <v>-43.361796248080715</v>
      </c>
      <c r="E245">
        <f>-1*'Time-domain'!S249</f>
        <v>-29.077318358064609</v>
      </c>
      <c r="F245">
        <f>F244+(C245+C244)/2*COS(2*PI()*'Time-domain'!$E$2*($B245+$B244)/2)*($B245-$B244)</f>
        <v>5.8986997531566502E-3</v>
      </c>
      <c r="G245">
        <f>G244+(D245+D244)/2*COS(2*PI()*'Time-domain'!$E$2*($B245+$B244)/2)*($B245-$B244)</f>
        <v>5.8960061700048718E-3</v>
      </c>
      <c r="H245">
        <f>H244+(E245+E244)/2*COS(2*PI()*'Time-domain'!$E$2*($B245+$B244)/2)*($B245-$B244)</f>
        <v>3.3795557434220195E-3</v>
      </c>
      <c r="I245">
        <f>I244+(C245+C244)/2*SIN(2*PI()*'Time-domain'!$E$2*($B245+$B244)/2)*($B245-$B244)</f>
        <v>1.1151378641482508</v>
      </c>
      <c r="J245">
        <f>J244+(D245+D244)/2*SIN(2*PI()*'Time-domain'!$E$2*($B245+$B244)/2)*($B245-$B244)</f>
        <v>1.1275704165207627</v>
      </c>
      <c r="K245">
        <f>K244+(E245+E244)/2*SIN(2*PI()*'Time-domain'!$E$2*($B245+$B244)/2)*($B245-$B244)</f>
        <v>1.1433473217209611</v>
      </c>
      <c r="L245">
        <f>$I$2*COS(2*PI()*'Time-domain'!$E$2*$B245)+$I$3*SIN(2*PI()*'Time-domain'!$E$2*$B245)</f>
        <v>-58.701516278517545</v>
      </c>
      <c r="M245">
        <f>$J$2*COS(2*PI()*'Time-domain'!$E$2*$B245)+$J$3*SIN(2*PI()*'Time-domain'!$E$2*$B245)</f>
        <v>-59.352152187548278</v>
      </c>
      <c r="N245">
        <f>$K$2*COS(2*PI()*'Time-domain'!$E$2*$B245)+$K$3*SIN(2*PI()*'Time-domain'!$E$2*$B245)</f>
        <v>-60.156491747586415</v>
      </c>
      <c r="O245">
        <f t="shared" si="15"/>
        <v>299.4633103423219</v>
      </c>
      <c r="P245">
        <f t="shared" si="16"/>
        <v>306.45860502429542</v>
      </c>
      <c r="Q245">
        <f t="shared" si="16"/>
        <v>316.17247676305971</v>
      </c>
      <c r="R245">
        <f t="shared" si="17"/>
        <v>298.39897568200138</v>
      </c>
      <c r="S245">
        <f t="shared" si="18"/>
        <v>305.05042375624123</v>
      </c>
      <c r="T245">
        <f t="shared" si="19"/>
        <v>313.37452659543862</v>
      </c>
    </row>
    <row r="246" spans="1:20">
      <c r="A246">
        <v>-17</v>
      </c>
      <c r="B246">
        <f>A246/256/(2*'Time-domain'!$E$2)</f>
        <v>-5.5338541666666665E-4</v>
      </c>
      <c r="C246">
        <f>-1*'Time-domain'!Q250</f>
        <v>-55.144008118691389</v>
      </c>
      <c r="D246">
        <f>-1*'Time-domain'!R250</f>
        <v>-39.773176516902261</v>
      </c>
      <c r="E246">
        <f>-1*'Time-domain'!S250</f>
        <v>-25.129836653768319</v>
      </c>
      <c r="F246">
        <f>F245+(C246+C245)/2*COS(2*PI()*'Time-domain'!$E$2*($B246+$B245)/2)*($B246-$B245)</f>
        <v>4.0935229972092098E-3</v>
      </c>
      <c r="G246">
        <f>G245+(D246+D245)/2*COS(2*PI()*'Time-domain'!$E$2*($B246+$B245)/2)*($B246-$B245)</f>
        <v>4.5739812997172037E-3</v>
      </c>
      <c r="H246">
        <f>H245+(E246+E245)/2*COS(2*PI()*'Time-domain'!$E$2*($B246+$B245)/2)*($B246-$B245)</f>
        <v>2.5175453921854945E-3</v>
      </c>
      <c r="I246">
        <f>I245+(C246+C245)/2*SIN(2*PI()*'Time-domain'!$E$2*($B246+$B245)/2)*($B246-$B245)</f>
        <v>1.1155316110416806</v>
      </c>
      <c r="J246">
        <f>J245+(D246+D245)/2*SIN(2*PI()*'Time-domain'!$E$2*($B246+$B245)/2)*($B246-$B245)</f>
        <v>1.1278587778593396</v>
      </c>
      <c r="K246">
        <f>K245+(E246+E245)/2*SIN(2*PI()*'Time-domain'!$E$2*($B246+$B245)/2)*($B246-$B245)</f>
        <v>1.1435353442493841</v>
      </c>
      <c r="L246">
        <f>$I$2*COS(2*PI()*'Time-domain'!$E$2*$B246)+$I$3*SIN(2*PI()*'Time-domain'!$E$2*$B246)</f>
        <v>-55.489196739868333</v>
      </c>
      <c r="M246">
        <f>$J$2*COS(2*PI()*'Time-domain'!$E$2*$B246)+$J$3*SIN(2*PI()*'Time-domain'!$E$2*$B246)</f>
        <v>-56.104227939248823</v>
      </c>
      <c r="N246">
        <f>$K$2*COS(2*PI()*'Time-domain'!$E$2*$B246)+$K$3*SIN(2*PI()*'Time-domain'!$E$2*$B246)</f>
        <v>-56.864551674002989</v>
      </c>
      <c r="O246">
        <f t="shared" si="15"/>
        <v>299.568179198221</v>
      </c>
      <c r="P246">
        <f t="shared" si="16"/>
        <v>306.51485033432664</v>
      </c>
      <c r="Q246">
        <f t="shared" si="16"/>
        <v>316.19638965087285</v>
      </c>
      <c r="R246">
        <f t="shared" si="17"/>
        <v>298.50509155878888</v>
      </c>
      <c r="S246">
        <f t="shared" si="18"/>
        <v>305.15890500389736</v>
      </c>
      <c r="T246">
        <f t="shared" si="19"/>
        <v>313.48596803915183</v>
      </c>
    </row>
    <row r="247" spans="1:20">
      <c r="A247">
        <v>-16</v>
      </c>
      <c r="B247">
        <f>A247/256/(2*'Time-domain'!$E$2)</f>
        <v>-5.2083333333333333E-4</v>
      </c>
      <c r="C247">
        <f>-1*'Time-domain'!Q251</f>
        <v>-51.905848528244057</v>
      </c>
      <c r="D247">
        <f>-1*'Time-domain'!R251</f>
        <v>-36.175221416405222</v>
      </c>
      <c r="E247">
        <f>-1*'Time-domain'!S251</f>
        <v>-21.172086043221565</v>
      </c>
      <c r="F247">
        <f>F246+(C247+C246)/2*COS(2*PI()*'Time-domain'!$E$2*($B247+$B246)/2)*($B247-$B246)</f>
        <v>2.386771646423101E-3</v>
      </c>
      <c r="G247">
        <f>G246+(D247+D246)/2*COS(2*PI()*'Time-domain'!$E$2*($B247+$B246)/2)*($B247-$B246)</f>
        <v>3.363096625763516E-3</v>
      </c>
      <c r="H247">
        <f>H246+(E247+E246)/2*COS(2*PI()*'Time-domain'!$E$2*($B247+$B246)/2)*($B247-$B246)</f>
        <v>1.7793298393359543E-3</v>
      </c>
      <c r="I247">
        <f>I246+(C247+C246)/2*SIN(2*PI()*'Time-domain'!$E$2*($B247+$B246)/2)*($B247-$B246)</f>
        <v>1.1158820052853473</v>
      </c>
      <c r="J247">
        <f>J246+(D247+D246)/2*SIN(2*PI()*'Time-domain'!$E$2*($B247+$B246)/2)*($B247-$B246)</f>
        <v>1.128107371199724</v>
      </c>
      <c r="K247">
        <f>K246+(E247+E246)/2*SIN(2*PI()*'Time-domain'!$E$2*($B247+$B246)/2)*($B247-$B246)</f>
        <v>1.1436868991200948</v>
      </c>
      <c r="L247">
        <f>$I$2*COS(2*PI()*'Time-domain'!$E$2*$B247)+$I$3*SIN(2*PI()*'Time-domain'!$E$2*$B247)</f>
        <v>-52.2685207322954</v>
      </c>
      <c r="M247">
        <f>$J$2*COS(2*PI()*'Time-domain'!$E$2*$B247)+$J$3*SIN(2*PI()*'Time-domain'!$E$2*$B247)</f>
        <v>-52.847854600589265</v>
      </c>
      <c r="N247">
        <f>$K$2*COS(2*PI()*'Time-domain'!$E$2*$B247)+$K$3*SIN(2*PI()*'Time-domain'!$E$2*$B247)</f>
        <v>-53.564048008101707</v>
      </c>
      <c r="O247">
        <f t="shared" si="15"/>
        <v>299.66143824613874</v>
      </c>
      <c r="P247">
        <f t="shared" si="16"/>
        <v>306.56179173364819</v>
      </c>
      <c r="Q247">
        <f t="shared" si="16"/>
        <v>316.21383649369056</v>
      </c>
      <c r="R247">
        <f t="shared" si="17"/>
        <v>298.59958802424143</v>
      </c>
      <c r="S247">
        <f t="shared" si="18"/>
        <v>305.25550783828675</v>
      </c>
      <c r="T247">
        <f t="shared" si="19"/>
        <v>313.58520693586206</v>
      </c>
    </row>
    <row r="248" spans="1:20">
      <c r="A248">
        <v>-15</v>
      </c>
      <c r="B248">
        <f>A248/256/(2*'Time-domain'!$E$2)</f>
        <v>-4.8828125E-4</v>
      </c>
      <c r="C248">
        <f>-1*'Time-domain'!Q252</f>
        <v>-48.659774760333413</v>
      </c>
      <c r="D248">
        <f>-1*'Time-domain'!R252</f>
        <v>-32.568472785393389</v>
      </c>
      <c r="E248">
        <f>-1*'Time-domain'!S252</f>
        <v>-17.204662549108559</v>
      </c>
      <c r="F248">
        <f>F247+(C248+C247)/2*COS(2*PI()*'Time-domain'!$E$2*($B248+$B247)/2)*($B248-$B247)</f>
        <v>7.7948309590445677E-4</v>
      </c>
      <c r="G248">
        <f>G247+(D248+D247)/2*COS(2*PI()*'Time-domain'!$E$2*($B248+$B247)/2)*($B248-$B247)</f>
        <v>2.2644015747335317E-3</v>
      </c>
      <c r="H248">
        <f>H247+(E248+E247)/2*COS(2*PI()*'Time-domain'!$E$2*($B248+$B247)/2)*($B248-$B247)</f>
        <v>1.1659740364132793E-3</v>
      </c>
      <c r="I248">
        <f>I247+(C248+C247)/2*SIN(2*PI()*'Time-domain'!$E$2*($B248+$B247)/2)*($B248-$B247)</f>
        <v>1.1161914748174855</v>
      </c>
      <c r="J248">
        <f>J247+(D248+D247)/2*SIN(2*PI()*'Time-domain'!$E$2*($B248+$B247)/2)*($B248-$B247)</f>
        <v>1.1283189154450277</v>
      </c>
      <c r="K248">
        <f>K247+(E248+E247)/2*SIN(2*PI()*'Time-domain'!$E$2*($B248+$B247)/2)*($B248-$B247)</f>
        <v>1.1438049954838767</v>
      </c>
      <c r="L248">
        <f>$I$2*COS(2*PI()*'Time-domain'!$E$2*$B248)+$I$3*SIN(2*PI()*'Time-domain'!$E$2*$B248)</f>
        <v>-49.039973277758932</v>
      </c>
      <c r="M248">
        <f>$J$2*COS(2*PI()*'Time-domain'!$E$2*$B248)+$J$3*SIN(2*PI()*'Time-domain'!$E$2*$B248)</f>
        <v>-49.583522569416573</v>
      </c>
      <c r="N248">
        <f>$K$2*COS(2*PI()*'Time-domain'!$E$2*$B248)+$K$3*SIN(2*PI()*'Time-domain'!$E$2*$B248)</f>
        <v>-50.25547779359448</v>
      </c>
      <c r="O248">
        <f t="shared" si="15"/>
        <v>299.74374166888794</v>
      </c>
      <c r="P248">
        <f t="shared" si="16"/>
        <v>306.60024954201822</v>
      </c>
      <c r="Q248">
        <f t="shared" si="16"/>
        <v>316.22582196596039</v>
      </c>
      <c r="R248">
        <f t="shared" si="17"/>
        <v>298.68311187644343</v>
      </c>
      <c r="S248">
        <f t="shared" si="18"/>
        <v>305.3408934749155</v>
      </c>
      <c r="T248">
        <f t="shared" si="19"/>
        <v>313.67292254407892</v>
      </c>
    </row>
    <row r="249" spans="1:20">
      <c r="A249">
        <v>-14</v>
      </c>
      <c r="B249">
        <f>A249/256/(2*'Time-domain'!$E$2)</f>
        <v>-4.5572916666666667E-4</v>
      </c>
      <c r="C249">
        <f>-1*'Time-domain'!Q253</f>
        <v>0</v>
      </c>
      <c r="D249">
        <f>-1*'Time-domain'!R253</f>
        <v>-28.953473786943945</v>
      </c>
      <c r="E249">
        <f>-1*'Time-domain'!S253</f>
        <v>-13.228163650814164</v>
      </c>
      <c r="F249">
        <f>F248+(C249+C248)/2*COS(2*PI()*'Time-domain'!$E$2*($B249+$B248)/2)*($B249-$B248)</f>
        <v>-4.0798527750629532E-16</v>
      </c>
      <c r="G249">
        <f>G248+(D249+D248)/2*COS(2*PI()*'Time-domain'!$E$2*($B249+$B248)/2)*($B249-$B248)</f>
        <v>1.2788787765599667E-3</v>
      </c>
      <c r="H249">
        <f>H248+(E249+E248)/2*COS(2*PI()*'Time-domain'!$E$2*($B249+$B248)/2)*($B249-$B248)</f>
        <v>6.7846924009457336E-4</v>
      </c>
      <c r="I249">
        <f>I248+(C249+C248)/2*SIN(2*PI()*'Time-domain'!$E$2*($B249+$B248)/2)*($B249-$B248)</f>
        <v>1.1163316601283071</v>
      </c>
      <c r="J249">
        <f>J248+(D249+D248)/2*SIN(2*PI()*'Time-domain'!$E$2*($B249+$B248)/2)*($B249-$B248)</f>
        <v>1.1284961557476201</v>
      </c>
      <c r="K249">
        <f>K248+(E249+E248)/2*SIN(2*PI()*'Time-domain'!$E$2*($B249+$B248)/2)*($B249-$B248)</f>
        <v>1.1438926702670222</v>
      </c>
      <c r="L249">
        <f>$I$2*COS(2*PI()*'Time-domain'!$E$2*$B249)+$I$3*SIN(2*PI()*'Time-domain'!$E$2*$B249)</f>
        <v>-45.804040583630012</v>
      </c>
      <c r="M249">
        <f>$J$2*COS(2*PI()*'Time-domain'!$E$2*$B249)+$J$3*SIN(2*PI()*'Time-domain'!$E$2*$B249)</f>
        <v>-46.311723442127438</v>
      </c>
      <c r="N249">
        <f>$K$2*COS(2*PI()*'Time-domain'!$E$2*$B249)+$K$3*SIN(2*PI()*'Time-domain'!$E$2*$B249)</f>
        <v>-46.939339288985707</v>
      </c>
      <c r="O249">
        <f t="shared" si="15"/>
        <v>299.76301066042214</v>
      </c>
      <c r="P249">
        <f t="shared" si="16"/>
        <v>306.63105154323932</v>
      </c>
      <c r="Q249">
        <f t="shared" si="16"/>
        <v>316.23335905019309</v>
      </c>
      <c r="R249">
        <f t="shared" si="17"/>
        <v>298.75631652297125</v>
      </c>
      <c r="S249">
        <f t="shared" si="18"/>
        <v>305.41572988611028</v>
      </c>
      <c r="T249">
        <f t="shared" si="19"/>
        <v>313.74980106351018</v>
      </c>
    </row>
    <row r="250" spans="1:20">
      <c r="A250">
        <v>-13</v>
      </c>
      <c r="B250">
        <f>A250/256/(2*'Time-domain'!$E$2)</f>
        <v>-4.2317708333333335E-4</v>
      </c>
      <c r="C250">
        <f>-1*'Time-domain'!Q254</f>
        <v>0</v>
      </c>
      <c r="D250">
        <f>-1*'Time-domain'!R254</f>
        <v>-25.330768826609045</v>
      </c>
      <c r="E250">
        <f>-1*'Time-domain'!S254</f>
        <v>-9.243188194445775</v>
      </c>
      <c r="F250">
        <f>F249+(C250+C249)/2*COS(2*PI()*'Time-domain'!$E$2*($B250+$B249)/2)*($B250-$B249)</f>
        <v>-4.0798527750629532E-16</v>
      </c>
      <c r="G250">
        <f>G249+(D250+D249)/2*COS(2*PI()*'Time-domain'!$E$2*($B250+$B249)/2)*($B250-$B249)</f>
        <v>4.07443424305123E-4</v>
      </c>
      <c r="H250">
        <f>H249+(E250+E249)/2*COS(2*PI()*'Time-domain'!$E$2*($B250+$B249)/2)*($B250-$B249)</f>
        <v>3.1773232145830663E-4</v>
      </c>
      <c r="I250">
        <f>I249+(C250+C249)/2*SIN(2*PI()*'Time-domain'!$E$2*($B250+$B249)/2)*($B250-$B249)</f>
        <v>1.1163316601283071</v>
      </c>
      <c r="J250">
        <f>J249+(D250+D249)/2*SIN(2*PI()*'Time-domain'!$E$2*($B250+$B249)/2)*($B250-$B249)</f>
        <v>1.1286418618648537</v>
      </c>
      <c r="K250">
        <f>K249+(E250+E249)/2*SIN(2*PI()*'Time-domain'!$E$2*($B250+$B249)/2)*($B250-$B249)</f>
        <v>1.1439529863600306</v>
      </c>
      <c r="L250">
        <f>$I$2*COS(2*PI()*'Time-domain'!$E$2*$B250)+$I$3*SIN(2*PI()*'Time-domain'!$E$2*$B250)</f>
        <v>-42.561209969469708</v>
      </c>
      <c r="M250">
        <f>$J$2*COS(2*PI()*'Time-domain'!$E$2*$B250)+$J$3*SIN(2*PI()*'Time-domain'!$E$2*$B250)</f>
        <v>-43.032949939635827</v>
      </c>
      <c r="N250">
        <f>$K$2*COS(2*PI()*'Time-domain'!$E$2*$B250)+$K$3*SIN(2*PI()*'Time-domain'!$E$2*$B250)</f>
        <v>-43.616131892536465</v>
      </c>
      <c r="O250">
        <f t="shared" si="15"/>
        <v>299.76301066042214</v>
      </c>
      <c r="P250">
        <f t="shared" si="16"/>
        <v>306.65503249210104</v>
      </c>
      <c r="Q250">
        <f t="shared" si="16"/>
        <v>316.23746843865138</v>
      </c>
      <c r="R250">
        <f t="shared" si="17"/>
        <v>298.81986158730484</v>
      </c>
      <c r="S250">
        <f t="shared" si="18"/>
        <v>305.48069139865663</v>
      </c>
      <c r="T250">
        <f t="shared" si="19"/>
        <v>313.8165352217207</v>
      </c>
    </row>
    <row r="251" spans="1:20">
      <c r="A251">
        <v>-12</v>
      </c>
      <c r="B251">
        <f>A251/256/(2*'Time-domain'!$E$2)</f>
        <v>-3.9062500000000002E-4</v>
      </c>
      <c r="C251">
        <f>-1*'Time-domain'!Q255</f>
        <v>0</v>
      </c>
      <c r="D251">
        <f>-1*'Time-domain'!R255</f>
        <v>0</v>
      </c>
      <c r="E251">
        <f>-1*'Time-domain'!S255</f>
        <v>-5.2503363026492176</v>
      </c>
      <c r="F251">
        <f>F250+(C251+C250)/2*COS(2*PI()*'Time-domain'!$E$2*($B251+$B250)/2)*($B251-$B250)</f>
        <v>-4.0798527750629532E-16</v>
      </c>
      <c r="G251">
        <f>G250+(D251+D250)/2*COS(2*PI()*'Time-domain'!$E$2*($B251+$B250)/2)*($B251-$B250)</f>
        <v>-4.5216651603507962E-16</v>
      </c>
      <c r="H251">
        <f>H250+(E251+E250)/2*COS(2*PI()*'Time-domain'!$E$2*($B251+$B250)/2)*($B251-$B250)</f>
        <v>8.4605119841361194E-5</v>
      </c>
      <c r="I251">
        <f>I250+(C251+C250)/2*SIN(2*PI()*'Time-domain'!$E$2*($B251+$B250)/2)*($B251-$B250)</f>
        <v>1.1163316601283071</v>
      </c>
      <c r="J251">
        <f>J250+(D251+D250)/2*SIN(2*PI()*'Time-domain'!$E$2*($B251+$B250)/2)*($B251-$B250)</f>
        <v>1.1287048577987264</v>
      </c>
      <c r="K251">
        <f>K250+(E251+E250)/2*SIN(2*PI()*'Time-domain'!$E$2*($B251+$B250)/2)*($B251-$B250)</f>
        <v>1.1439890307895169</v>
      </c>
      <c r="L251">
        <f>$I$2*COS(2*PI()*'Time-domain'!$E$2*$B251)+$I$3*SIN(2*PI()*'Time-domain'!$E$2*$B251)</f>
        <v>-39.311969793640436</v>
      </c>
      <c r="M251">
        <f>$J$2*COS(2*PI()*'Time-domain'!$E$2*$B251)+$J$3*SIN(2*PI()*'Time-domain'!$E$2*$B251)</f>
        <v>-39.747695833170944</v>
      </c>
      <c r="N251">
        <f>$K$2*COS(2*PI()*'Time-domain'!$E$2*$B251)+$K$3*SIN(2*PI()*'Time-domain'!$E$2*$B251)</f>
        <v>-40.28635606705695</v>
      </c>
      <c r="O251">
        <f t="shared" si="15"/>
        <v>299.76301066042214</v>
      </c>
      <c r="P251">
        <f t="shared" si="16"/>
        <v>306.66025423566668</v>
      </c>
      <c r="Q251">
        <f t="shared" si="16"/>
        <v>316.23917792963726</v>
      </c>
      <c r="R251">
        <f t="shared" si="17"/>
        <v>298.87441251149528</v>
      </c>
      <c r="S251">
        <f t="shared" si="18"/>
        <v>305.53645828760978</v>
      </c>
      <c r="T251">
        <f t="shared" si="19"/>
        <v>313.87382385685913</v>
      </c>
    </row>
    <row r="252" spans="1:20">
      <c r="A252">
        <v>-11</v>
      </c>
      <c r="B252">
        <f>A252/256/(2*'Time-domain'!$E$2)</f>
        <v>-3.5807291666666664E-4</v>
      </c>
      <c r="C252">
        <f>-1*'Time-domain'!Q256</f>
        <v>0</v>
      </c>
      <c r="D252">
        <f>-1*'Time-domain'!R256</f>
        <v>0</v>
      </c>
      <c r="E252">
        <f>-1*'Time-domain'!S256</f>
        <v>0</v>
      </c>
      <c r="F252">
        <f>F251+(C252+C251)/2*COS(2*PI()*'Time-domain'!$E$2*($B252+$B251)/2)*($B252-$B251)</f>
        <v>-4.0798527750629532E-16</v>
      </c>
      <c r="G252">
        <f>G251+(D252+D251)/2*COS(2*PI()*'Time-domain'!$E$2*($B252+$B251)/2)*($B252-$B251)</f>
        <v>-4.5216651603507962E-16</v>
      </c>
      <c r="H252">
        <f>H251+(E252+E251)/2*COS(2*PI()*'Time-domain'!$E$2*($B252+$B251)/2)*($B252-$B251)</f>
        <v>-3.7152897945647023E-16</v>
      </c>
      <c r="I252">
        <f>I251+(C252+C251)/2*SIN(2*PI()*'Time-domain'!$E$2*($B252+$B251)/2)*($B252-$B251)</f>
        <v>1.1163316601283071</v>
      </c>
      <c r="J252">
        <f>J251+(D252+D251)/2*SIN(2*PI()*'Time-domain'!$E$2*($B252+$B251)/2)*($B252-$B251)</f>
        <v>1.1287048577987264</v>
      </c>
      <c r="K252">
        <f>K251+(E252+E251)/2*SIN(2*PI()*'Time-domain'!$E$2*($B252+$B251)/2)*($B252-$B251)</f>
        <v>1.1440010506960963</v>
      </c>
      <c r="L252">
        <f>$I$2*COS(2*PI()*'Time-domain'!$E$2*$B252)+$I$3*SIN(2*PI()*'Time-domain'!$E$2*$B252)</f>
        <v>-36.056809379761027</v>
      </c>
      <c r="M252">
        <f>$J$2*COS(2*PI()*'Time-domain'!$E$2*$B252)+$J$3*SIN(2*PI()*'Time-domain'!$E$2*$B252)</f>
        <v>-36.456455869917093</v>
      </c>
      <c r="N252">
        <f>$K$2*COS(2*PI()*'Time-domain'!$E$2*$B252)+$K$3*SIN(2*PI()*'Time-domain'!$E$2*$B252)</f>
        <v>-36.9505132645386</v>
      </c>
      <c r="O252">
        <f t="shared" si="15"/>
        <v>299.76301066042214</v>
      </c>
      <c r="P252">
        <f t="shared" si="16"/>
        <v>306.66025423566668</v>
      </c>
      <c r="Q252">
        <f t="shared" si="16"/>
        <v>316.23940226257423</v>
      </c>
      <c r="R252">
        <f t="shared" si="17"/>
        <v>298.92064015532736</v>
      </c>
      <c r="S252">
        <f t="shared" si="18"/>
        <v>305.58371636652242</v>
      </c>
      <c r="T252">
        <f t="shared" si="19"/>
        <v>313.92237149670405</v>
      </c>
    </row>
    <row r="253" spans="1:20">
      <c r="A253">
        <v>-10</v>
      </c>
      <c r="B253">
        <f>A253/256/(2*'Time-domain'!$E$2)</f>
        <v>-3.2552083333333332E-4</v>
      </c>
      <c r="C253">
        <f>-1*'Time-domain'!Q257</f>
        <v>0</v>
      </c>
      <c r="D253">
        <f>-1*'Time-domain'!R257</f>
        <v>0</v>
      </c>
      <c r="E253">
        <f>-1*'Time-domain'!S257</f>
        <v>0</v>
      </c>
      <c r="F253">
        <f>F252+(C253+C252)/2*COS(2*PI()*'Time-domain'!$E$2*($B253+$B252)/2)*($B253-$B252)</f>
        <v>-4.0798527750629532E-16</v>
      </c>
      <c r="G253">
        <f>G252+(D253+D252)/2*COS(2*PI()*'Time-domain'!$E$2*($B253+$B252)/2)*($B253-$B252)</f>
        <v>-4.5216651603507962E-16</v>
      </c>
      <c r="H253">
        <f>H252+(E253+E252)/2*COS(2*PI()*'Time-domain'!$E$2*($B253+$B252)/2)*($B253-$B252)</f>
        <v>-3.7152897945647023E-16</v>
      </c>
      <c r="I253">
        <f>I252+(C253+C252)/2*SIN(2*PI()*'Time-domain'!$E$2*($B253+$B252)/2)*($B253-$B252)</f>
        <v>1.1163316601283071</v>
      </c>
      <c r="J253">
        <f>J252+(D253+D252)/2*SIN(2*PI()*'Time-domain'!$E$2*($B253+$B252)/2)*($B253-$B252)</f>
        <v>1.1287048577987264</v>
      </c>
      <c r="K253">
        <f>K252+(E253+E252)/2*SIN(2*PI()*'Time-domain'!$E$2*($B253+$B252)/2)*($B253-$B252)</f>
        <v>1.1440010506960963</v>
      </c>
      <c r="L253">
        <f>$I$2*COS(2*PI()*'Time-domain'!$E$2*$B253)+$I$3*SIN(2*PI()*'Time-domain'!$E$2*$B253)</f>
        <v>-32.796218943016399</v>
      </c>
      <c r="M253">
        <f>$J$2*COS(2*PI()*'Time-domain'!$E$2*$B253)+$J$3*SIN(2*PI()*'Time-domain'!$E$2*$B253)</f>
        <v>-33.15972569850662</v>
      </c>
      <c r="N253">
        <f>$K$2*COS(2*PI()*'Time-domain'!$E$2*$B253)+$K$3*SIN(2*PI()*'Time-domain'!$E$2*$B253)</f>
        <v>-33.609105850637278</v>
      </c>
      <c r="O253">
        <f t="shared" si="15"/>
        <v>299.76301066042214</v>
      </c>
      <c r="P253">
        <f t="shared" si="16"/>
        <v>306.66025423566668</v>
      </c>
      <c r="Q253">
        <f t="shared" si="16"/>
        <v>316.23940226257423</v>
      </c>
      <c r="R253">
        <f t="shared" si="17"/>
        <v>298.95922039221875</v>
      </c>
      <c r="S253">
        <f t="shared" si="18"/>
        <v>305.62315657433629</v>
      </c>
      <c r="T253">
        <f t="shared" si="19"/>
        <v>313.96288793428283</v>
      </c>
    </row>
    <row r="254" spans="1:20">
      <c r="A254">
        <v>-9</v>
      </c>
      <c r="B254">
        <f>A254/256/(2*'Time-domain'!$E$2)</f>
        <v>-2.9296874999999999E-4</v>
      </c>
      <c r="C254">
        <f>-1*'Time-domain'!Q258</f>
        <v>0</v>
      </c>
      <c r="D254">
        <f>-1*'Time-domain'!R258</f>
        <v>0</v>
      </c>
      <c r="E254">
        <f>-1*'Time-domain'!S258</f>
        <v>0</v>
      </c>
      <c r="F254">
        <f>F253+(C254+C253)/2*COS(2*PI()*'Time-domain'!$E$2*($B254+$B253)/2)*($B254-$B253)</f>
        <v>-4.0798527750629532E-16</v>
      </c>
      <c r="G254">
        <f>G253+(D254+D253)/2*COS(2*PI()*'Time-domain'!$E$2*($B254+$B253)/2)*($B254-$B253)</f>
        <v>-4.5216651603507962E-16</v>
      </c>
      <c r="H254">
        <f>H253+(E254+E253)/2*COS(2*PI()*'Time-domain'!$E$2*($B254+$B253)/2)*($B254-$B253)</f>
        <v>-3.7152897945647023E-16</v>
      </c>
      <c r="I254">
        <f>I253+(C254+C253)/2*SIN(2*PI()*'Time-domain'!$E$2*($B254+$B253)/2)*($B254-$B253)</f>
        <v>1.1163316601283071</v>
      </c>
      <c r="J254">
        <f>J253+(D254+D253)/2*SIN(2*PI()*'Time-domain'!$E$2*($B254+$B253)/2)*($B254-$B253)</f>
        <v>1.1287048577987264</v>
      </c>
      <c r="K254">
        <f>K253+(E254+E253)/2*SIN(2*PI()*'Time-domain'!$E$2*($B254+$B253)/2)*($B254-$B253)</f>
        <v>1.1440010506960963</v>
      </c>
      <c r="L254">
        <f>$I$2*COS(2*PI()*'Time-domain'!$E$2*$B254)+$I$3*SIN(2*PI()*'Time-domain'!$E$2*$B254)</f>
        <v>-29.530689516332927</v>
      </c>
      <c r="M254">
        <f>$J$2*COS(2*PI()*'Time-domain'!$E$2*$B254)+$J$3*SIN(2*PI()*'Time-domain'!$E$2*$B254)</f>
        <v>-29.85800179437701</v>
      </c>
      <c r="N254">
        <f>$K$2*COS(2*PI()*'Time-domain'!$E$2*$B254)+$K$3*SIN(2*PI()*'Time-domain'!$E$2*$B254)</f>
        <v>-30.262637029018858</v>
      </c>
      <c r="O254">
        <f t="shared" si="15"/>
        <v>299.76301066042214</v>
      </c>
      <c r="P254">
        <f t="shared" si="16"/>
        <v>306.66025423566668</v>
      </c>
      <c r="Q254">
        <f t="shared" si="16"/>
        <v>316.23940226257423</v>
      </c>
      <c r="R254">
        <f t="shared" si="17"/>
        <v>298.99083370209911</v>
      </c>
      <c r="S254">
        <f t="shared" si="18"/>
        <v>305.6554745591863</v>
      </c>
      <c r="T254">
        <f t="shared" si="19"/>
        <v>313.99608780031866</v>
      </c>
    </row>
    <row r="255" spans="1:20">
      <c r="A255">
        <v>-8</v>
      </c>
      <c r="B255">
        <f>A255/256/(2*'Time-domain'!$E$2)</f>
        <v>-2.6041666666666666E-4</v>
      </c>
      <c r="C255">
        <f>-1*'Time-domain'!Q259</f>
        <v>0</v>
      </c>
      <c r="D255">
        <f>-1*'Time-domain'!R259</f>
        <v>0</v>
      </c>
      <c r="E255">
        <f>-1*'Time-domain'!S259</f>
        <v>0</v>
      </c>
      <c r="F255">
        <f>F254+(C255+C254)/2*COS(2*PI()*'Time-domain'!$E$2*($B255+$B254)/2)*($B255-$B254)</f>
        <v>-4.0798527750629532E-16</v>
      </c>
      <c r="G255">
        <f>G254+(D255+D254)/2*COS(2*PI()*'Time-domain'!$E$2*($B255+$B254)/2)*($B255-$B254)</f>
        <v>-4.5216651603507962E-16</v>
      </c>
      <c r="H255">
        <f>H254+(E255+E254)/2*COS(2*PI()*'Time-domain'!$E$2*($B255+$B254)/2)*($B255-$B254)</f>
        <v>-3.7152897945647023E-16</v>
      </c>
      <c r="I255">
        <f>I254+(C255+C254)/2*SIN(2*PI()*'Time-domain'!$E$2*($B255+$B254)/2)*($B255-$B254)</f>
        <v>1.1163316601283071</v>
      </c>
      <c r="J255">
        <f>J254+(D255+D254)/2*SIN(2*PI()*'Time-domain'!$E$2*($B255+$B254)/2)*($B255-$B254)</f>
        <v>1.1287048577987264</v>
      </c>
      <c r="K255">
        <f>K254+(E255+E254)/2*SIN(2*PI()*'Time-domain'!$E$2*($B255+$B254)/2)*($B255-$B254)</f>
        <v>1.1440010506960963</v>
      </c>
      <c r="L255">
        <f>$I$2*COS(2*PI()*'Time-domain'!$E$2*$B255)+$I$3*SIN(2*PI()*'Time-domain'!$E$2*$B255)</f>
        <v>-26.260712876430706</v>
      </c>
      <c r="M255">
        <f>$J$2*COS(2*PI()*'Time-domain'!$E$2*$B255)+$J$3*SIN(2*PI()*'Time-domain'!$E$2*$B255)</f>
        <v>-26.55178138500353</v>
      </c>
      <c r="N255">
        <f>$K$2*COS(2*PI()*'Time-domain'!$E$2*$B255)+$K$3*SIN(2*PI()*'Time-domain'!$E$2*$B255)</f>
        <v>-26.911610765578594</v>
      </c>
      <c r="O255">
        <f t="shared" si="15"/>
        <v>299.76301066042214</v>
      </c>
      <c r="P255">
        <f t="shared" si="16"/>
        <v>306.66025423566668</v>
      </c>
      <c r="Q255">
        <f t="shared" si="16"/>
        <v>316.23940226257423</v>
      </c>
      <c r="R255">
        <f t="shared" si="17"/>
        <v>299.0161647615144</v>
      </c>
      <c r="S255">
        <f t="shared" si="18"/>
        <v>305.68137025936812</v>
      </c>
      <c r="T255">
        <f t="shared" si="19"/>
        <v>314.02269013276396</v>
      </c>
    </row>
    <row r="256" spans="1:20">
      <c r="A256">
        <v>-7</v>
      </c>
      <c r="B256">
        <f>A256/256/(2*'Time-domain'!$E$2)</f>
        <v>-2.2786458333333334E-4</v>
      </c>
      <c r="C256">
        <f>-1*'Time-domain'!Q260</f>
        <v>0</v>
      </c>
      <c r="D256">
        <f>-1*'Time-domain'!R260</f>
        <v>0</v>
      </c>
      <c r="E256">
        <f>-1*'Time-domain'!S260</f>
        <v>0</v>
      </c>
      <c r="F256">
        <f>F255+(C256+C255)/2*COS(2*PI()*'Time-domain'!$E$2*($B256+$B255)/2)*($B256-$B255)</f>
        <v>-4.0798527750629532E-16</v>
      </c>
      <c r="G256">
        <f>G255+(D256+D255)/2*COS(2*PI()*'Time-domain'!$E$2*($B256+$B255)/2)*($B256-$B255)</f>
        <v>-4.5216651603507962E-16</v>
      </c>
      <c r="H256">
        <f>H255+(E256+E255)/2*COS(2*PI()*'Time-domain'!$E$2*($B256+$B255)/2)*($B256-$B255)</f>
        <v>-3.7152897945647023E-16</v>
      </c>
      <c r="I256">
        <f>I255+(C256+C255)/2*SIN(2*PI()*'Time-domain'!$E$2*($B256+$B255)/2)*($B256-$B255)</f>
        <v>1.1163316601283071</v>
      </c>
      <c r="J256">
        <f>J255+(D256+D255)/2*SIN(2*PI()*'Time-domain'!$E$2*($B256+$B255)/2)*($B256-$B255)</f>
        <v>1.1287048577987264</v>
      </c>
      <c r="K256">
        <f>K255+(E256+E255)/2*SIN(2*PI()*'Time-domain'!$E$2*($B256+$B255)/2)*($B256-$B255)</f>
        <v>1.1440010506960963</v>
      </c>
      <c r="L256">
        <f>$I$2*COS(2*PI()*'Time-domain'!$E$2*$B256)+$I$3*SIN(2*PI()*'Time-domain'!$E$2*$B256)</f>
        <v>-22.986781469763791</v>
      </c>
      <c r="M256">
        <f>$J$2*COS(2*PI()*'Time-domain'!$E$2*$B256)+$J$3*SIN(2*PI()*'Time-domain'!$E$2*$B256)</f>
        <v>-23.241562375018596</v>
      </c>
      <c r="N256">
        <f>$K$2*COS(2*PI()*'Time-domain'!$E$2*$B256)+$K$3*SIN(2*PI()*'Time-domain'!$E$2*$B256)</f>
        <v>-23.556531712545727</v>
      </c>
      <c r="O256">
        <f t="shared" si="15"/>
        <v>299.76301066042214</v>
      </c>
      <c r="P256">
        <f t="shared" si="16"/>
        <v>306.66025423566668</v>
      </c>
      <c r="Q256">
        <f t="shared" si="16"/>
        <v>316.23940226257423</v>
      </c>
      <c r="R256">
        <f t="shared" si="17"/>
        <v>299.03590203120336</v>
      </c>
      <c r="S256">
        <f t="shared" si="18"/>
        <v>305.70154748172166</v>
      </c>
      <c r="T256">
        <f t="shared" si="19"/>
        <v>314.04341794367861</v>
      </c>
    </row>
    <row r="257" spans="1:20">
      <c r="A257">
        <v>-6</v>
      </c>
      <c r="B257">
        <f>A257/256/(2*'Time-domain'!$E$2)</f>
        <v>-1.9531250000000001E-4</v>
      </c>
      <c r="C257">
        <f>-1*'Time-domain'!Q261</f>
        <v>0</v>
      </c>
      <c r="D257">
        <f>-1*'Time-domain'!R261</f>
        <v>0</v>
      </c>
      <c r="E257">
        <f>-1*'Time-domain'!S261</f>
        <v>0</v>
      </c>
      <c r="F257">
        <f>F256+(C257+C256)/2*COS(2*PI()*'Time-domain'!$E$2*($B257+$B256)/2)*($B257-$B256)</f>
        <v>-4.0798527750629532E-16</v>
      </c>
      <c r="G257">
        <f>G256+(D257+D256)/2*COS(2*PI()*'Time-domain'!$E$2*($B257+$B256)/2)*($B257-$B256)</f>
        <v>-4.5216651603507962E-16</v>
      </c>
      <c r="H257">
        <f>H256+(E257+E256)/2*COS(2*PI()*'Time-domain'!$E$2*($B257+$B256)/2)*($B257-$B256)</f>
        <v>-3.7152897945647023E-16</v>
      </c>
      <c r="I257">
        <f>I256+(C257+C256)/2*SIN(2*PI()*'Time-domain'!$E$2*($B257+$B256)/2)*($B257-$B256)</f>
        <v>1.1163316601283071</v>
      </c>
      <c r="J257">
        <f>J256+(D257+D256)/2*SIN(2*PI()*'Time-domain'!$E$2*($B257+$B256)/2)*($B257-$B256)</f>
        <v>1.1287048577987264</v>
      </c>
      <c r="K257">
        <f>K256+(E257+E256)/2*SIN(2*PI()*'Time-domain'!$E$2*($B257+$B256)/2)*($B257-$B256)</f>
        <v>1.1440010506960963</v>
      </c>
      <c r="L257">
        <f>$I$2*COS(2*PI()*'Time-domain'!$E$2*$B257)+$I$3*SIN(2*PI()*'Time-domain'!$E$2*$B257)</f>
        <v>-19.709388338359553</v>
      </c>
      <c r="M257">
        <f>$J$2*COS(2*PI()*'Time-domain'!$E$2*$B257)+$J$3*SIN(2*PI()*'Time-domain'!$E$2*$B257)</f>
        <v>-19.927843271229165</v>
      </c>
      <c r="N257">
        <f>$K$2*COS(2*PI()*'Time-domain'!$E$2*$B257)+$K$3*SIN(2*PI()*'Time-domain'!$E$2*$B257)</f>
        <v>-20.197905132484674</v>
      </c>
      <c r="O257">
        <f t="shared" si="15"/>
        <v>299.76301066042214</v>
      </c>
      <c r="P257">
        <f t="shared" si="16"/>
        <v>306.66025423566668</v>
      </c>
      <c r="Q257">
        <f t="shared" si="16"/>
        <v>316.23940226257423</v>
      </c>
      <c r="R257">
        <f t="shared" si="17"/>
        <v>299.05073734139449</v>
      </c>
      <c r="S257">
        <f t="shared" si="18"/>
        <v>305.71671347768398</v>
      </c>
      <c r="T257">
        <f t="shared" si="19"/>
        <v>314.05899778371463</v>
      </c>
    </row>
    <row r="258" spans="1:20">
      <c r="A258">
        <v>-5</v>
      </c>
      <c r="B258">
        <f>A258/256/(2*'Time-domain'!$E$2)</f>
        <v>-1.6276041666666666E-4</v>
      </c>
      <c r="C258">
        <f>-1*'Time-domain'!Q262</f>
        <v>0</v>
      </c>
      <c r="D258">
        <f>-1*'Time-domain'!R262</f>
        <v>0</v>
      </c>
      <c r="E258">
        <f>-1*'Time-domain'!S262</f>
        <v>0</v>
      </c>
      <c r="F258">
        <f>F257+(C258+C257)/2*COS(2*PI()*'Time-domain'!$E$2*($B258+$B257)/2)*($B258-$B257)</f>
        <v>-4.0798527750629532E-16</v>
      </c>
      <c r="G258">
        <f>G257+(D258+D257)/2*COS(2*PI()*'Time-domain'!$E$2*($B258+$B257)/2)*($B258-$B257)</f>
        <v>-4.5216651603507962E-16</v>
      </c>
      <c r="H258">
        <f>H257+(E258+E257)/2*COS(2*PI()*'Time-domain'!$E$2*($B258+$B257)/2)*($B258-$B257)</f>
        <v>-3.7152897945647023E-16</v>
      </c>
      <c r="I258">
        <f>I257+(C258+C257)/2*SIN(2*PI()*'Time-domain'!$E$2*($B258+$B257)/2)*($B258-$B257)</f>
        <v>1.1163316601283071</v>
      </c>
      <c r="J258">
        <f>J257+(D258+D257)/2*SIN(2*PI()*'Time-domain'!$E$2*($B258+$B257)/2)*($B258-$B257)</f>
        <v>1.1287048577987264</v>
      </c>
      <c r="K258">
        <f>K257+(E258+E257)/2*SIN(2*PI()*'Time-domain'!$E$2*($B258+$B257)/2)*($B258-$B257)</f>
        <v>1.1440010506960963</v>
      </c>
      <c r="L258">
        <f>$I$2*COS(2*PI()*'Time-domain'!$E$2*$B258)+$I$3*SIN(2*PI()*'Time-domain'!$E$2*$B258)</f>
        <v>-16.429027045568382</v>
      </c>
      <c r="M258">
        <f>$J$2*COS(2*PI()*'Time-domain'!$E$2*$B258)+$J$3*SIN(2*PI()*'Time-domain'!$E$2*$B258)</f>
        <v>-16.611123107543456</v>
      </c>
      <c r="N258">
        <f>$K$2*COS(2*PI()*'Time-domain'!$E$2*$B258)+$K$3*SIN(2*PI()*'Time-domain'!$E$2*$B258)</f>
        <v>-16.836236822204405</v>
      </c>
      <c r="O258">
        <f t="shared" si="15"/>
        <v>299.76301066042214</v>
      </c>
      <c r="P258">
        <f t="shared" si="16"/>
        <v>306.66025423566668</v>
      </c>
      <c r="Q258">
        <f t="shared" si="16"/>
        <v>316.23940226257423</v>
      </c>
      <c r="R258">
        <f t="shared" si="17"/>
        <v>299.06136547507339</v>
      </c>
      <c r="S258">
        <f t="shared" si="18"/>
        <v>305.72757851726755</v>
      </c>
      <c r="T258">
        <f t="shared" si="19"/>
        <v>314.0701593044692</v>
      </c>
    </row>
    <row r="259" spans="1:20">
      <c r="A259">
        <v>-4</v>
      </c>
      <c r="B259">
        <f>A259/256/(2*'Time-domain'!$E$2)</f>
        <v>-1.3020833333333333E-4</v>
      </c>
      <c r="C259">
        <f>-1*'Time-domain'!Q263</f>
        <v>0</v>
      </c>
      <c r="D259">
        <f>-1*'Time-domain'!R263</f>
        <v>0</v>
      </c>
      <c r="E259">
        <f>-1*'Time-domain'!S263</f>
        <v>0</v>
      </c>
      <c r="F259">
        <f>F258+(C259+C258)/2*COS(2*PI()*'Time-domain'!$E$2*($B259+$B258)/2)*($B259-$B258)</f>
        <v>-4.0798527750629532E-16</v>
      </c>
      <c r="G259">
        <f>G258+(D259+D258)/2*COS(2*PI()*'Time-domain'!$E$2*($B259+$B258)/2)*($B259-$B258)</f>
        <v>-4.5216651603507962E-16</v>
      </c>
      <c r="H259">
        <f>H258+(E259+E258)/2*COS(2*PI()*'Time-domain'!$E$2*($B259+$B258)/2)*($B259-$B258)</f>
        <v>-3.7152897945647023E-16</v>
      </c>
      <c r="I259">
        <f>I258+(C259+C258)/2*SIN(2*PI()*'Time-domain'!$E$2*($B259+$B258)/2)*($B259-$B258)</f>
        <v>1.1163316601283071</v>
      </c>
      <c r="J259">
        <f>J258+(D259+D258)/2*SIN(2*PI()*'Time-domain'!$E$2*($B259+$B258)/2)*($B259-$B258)</f>
        <v>1.1287048577987264</v>
      </c>
      <c r="K259">
        <f>K258+(E259+E258)/2*SIN(2*PI()*'Time-domain'!$E$2*($B259+$B258)/2)*($B259-$B258)</f>
        <v>1.1440010506960963</v>
      </c>
      <c r="L259">
        <f>$I$2*COS(2*PI()*'Time-domain'!$E$2*$B259)+$I$3*SIN(2*PI()*'Time-domain'!$E$2*$B259)</f>
        <v>-13.146191601734861</v>
      </c>
      <c r="M259">
        <f>$J$2*COS(2*PI()*'Time-domain'!$E$2*$B259)+$J$3*SIN(2*PI()*'Time-domain'!$E$2*$B259)</f>
        <v>-13.291901369818264</v>
      </c>
      <c r="N259">
        <f>$K$2*COS(2*PI()*'Time-domain'!$E$2*$B259)+$K$3*SIN(2*PI()*'Time-domain'!$E$2*$B259)</f>
        <v>-13.472033036587257</v>
      </c>
      <c r="O259">
        <f t="shared" si="15"/>
        <v>299.76301066042214</v>
      </c>
      <c r="P259">
        <f t="shared" si="16"/>
        <v>306.66025423566668</v>
      </c>
      <c r="Q259">
        <f t="shared" si="16"/>
        <v>316.23940226257423</v>
      </c>
      <c r="R259">
        <f t="shared" si="17"/>
        <v>299.06848374947145</v>
      </c>
      <c r="S259">
        <f t="shared" si="18"/>
        <v>305.73485546122015</v>
      </c>
      <c r="T259">
        <f t="shared" si="19"/>
        <v>314.07763481896978</v>
      </c>
    </row>
    <row r="260" spans="1:20">
      <c r="A260">
        <v>-3</v>
      </c>
      <c r="B260">
        <f>A260/256/(2*'Time-domain'!$E$2)</f>
        <v>-9.7656250000000005E-5</v>
      </c>
      <c r="C260">
        <f>-1*'Time-domain'!Q264</f>
        <v>0</v>
      </c>
      <c r="D260">
        <f>-1*'Time-domain'!R264</f>
        <v>0</v>
      </c>
      <c r="E260">
        <f>-1*'Time-domain'!S264</f>
        <v>0</v>
      </c>
      <c r="F260">
        <f>F259+(C260+C259)/2*COS(2*PI()*'Time-domain'!$E$2*($B260+$B259)/2)*($B260-$B259)</f>
        <v>-4.0798527750629532E-16</v>
      </c>
      <c r="G260">
        <f>G259+(D260+D259)/2*COS(2*PI()*'Time-domain'!$E$2*($B260+$B259)/2)*($B260-$B259)</f>
        <v>-4.5216651603507962E-16</v>
      </c>
      <c r="H260">
        <f>H259+(E260+E259)/2*COS(2*PI()*'Time-domain'!$E$2*($B260+$B259)/2)*($B260-$B259)</f>
        <v>-3.7152897945647023E-16</v>
      </c>
      <c r="I260">
        <f>I259+(C260+C259)/2*SIN(2*PI()*'Time-domain'!$E$2*($B260+$B259)/2)*($B260-$B259)</f>
        <v>1.1163316601283071</v>
      </c>
      <c r="J260">
        <f>J259+(D260+D259)/2*SIN(2*PI()*'Time-domain'!$E$2*($B260+$B259)/2)*($B260-$B259)</f>
        <v>1.1287048577987264</v>
      </c>
      <c r="K260">
        <f>K259+(E260+E259)/2*SIN(2*PI()*'Time-domain'!$E$2*($B260+$B259)/2)*($B260-$B259)</f>
        <v>1.1440010506960963</v>
      </c>
      <c r="L260">
        <f>$I$2*COS(2*PI()*'Time-domain'!$E$2*$B260)+$I$3*SIN(2*PI()*'Time-domain'!$E$2*$B260)</f>
        <v>-9.8613763898016167</v>
      </c>
      <c r="M260">
        <f>$J$2*COS(2*PI()*'Time-domain'!$E$2*$B260)+$J$3*SIN(2*PI()*'Time-domain'!$E$2*$B260)</f>
        <v>-9.9706779206382343</v>
      </c>
      <c r="N260">
        <f>$K$2*COS(2*PI()*'Time-domain'!$E$2*$B260)+$K$3*SIN(2*PI()*'Time-domain'!$E$2*$B260)</f>
        <v>-10.105800412348835</v>
      </c>
      <c r="O260">
        <f t="shared" si="15"/>
        <v>299.76301066042214</v>
      </c>
      <c r="P260">
        <f t="shared" si="16"/>
        <v>306.66025423566668</v>
      </c>
      <c r="Q260">
        <f t="shared" si="16"/>
        <v>316.23940226257423</v>
      </c>
      <c r="R260">
        <f t="shared" si="17"/>
        <v>299.07279159602814</v>
      </c>
      <c r="S260">
        <f t="shared" si="18"/>
        <v>305.73925933162417</v>
      </c>
      <c r="T260">
        <f t="shared" si="19"/>
        <v>314.08215886055626</v>
      </c>
    </row>
    <row r="261" spans="1:20">
      <c r="A261">
        <v>-2</v>
      </c>
      <c r="B261">
        <f>A261/256/(2*'Time-domain'!$E$2)</f>
        <v>-6.5104166666666666E-5</v>
      </c>
      <c r="C261">
        <f>-1*'Time-domain'!Q265</f>
        <v>0</v>
      </c>
      <c r="D261">
        <f>-1*'Time-domain'!R265</f>
        <v>0</v>
      </c>
      <c r="E261">
        <f>-1*'Time-domain'!S265</f>
        <v>0</v>
      </c>
      <c r="F261">
        <f>F260+(C261+C260)/2*COS(2*PI()*'Time-domain'!$E$2*($B261+$B260)/2)*($B261-$B260)</f>
        <v>-4.0798527750629532E-16</v>
      </c>
      <c r="G261">
        <f>G260+(D261+D260)/2*COS(2*PI()*'Time-domain'!$E$2*($B261+$B260)/2)*($B261-$B260)</f>
        <v>-4.5216651603507962E-16</v>
      </c>
      <c r="H261">
        <f>H260+(E261+E260)/2*COS(2*PI()*'Time-domain'!$E$2*($B261+$B260)/2)*($B261-$B260)</f>
        <v>-3.7152897945647023E-16</v>
      </c>
      <c r="I261">
        <f>I260+(C261+C260)/2*SIN(2*PI()*'Time-domain'!$E$2*($B261+$B260)/2)*($B261-$B260)</f>
        <v>1.1163316601283071</v>
      </c>
      <c r="J261">
        <f>J260+(D261+D260)/2*SIN(2*PI()*'Time-domain'!$E$2*($B261+$B260)/2)*($B261-$B260)</f>
        <v>1.1287048577987264</v>
      </c>
      <c r="K261">
        <f>K260+(E261+E260)/2*SIN(2*PI()*'Time-domain'!$E$2*($B261+$B260)/2)*($B261-$B260)</f>
        <v>1.1440010506960963</v>
      </c>
      <c r="L261">
        <f>$I$2*COS(2*PI()*'Time-domain'!$E$2*$B261)+$I$3*SIN(2*PI()*'Time-domain'!$E$2*$B261)</f>
        <v>-6.5750760908570571</v>
      </c>
      <c r="M261">
        <f>$J$2*COS(2*PI()*'Time-domain'!$E$2*$B261)+$J$3*SIN(2*PI()*'Time-domain'!$E$2*$B261)</f>
        <v>-6.6479529240383926</v>
      </c>
      <c r="N261">
        <f>$K$2*COS(2*PI()*'Time-domain'!$E$2*$B261)+$K$3*SIN(2*PI()*'Time-domain'!$E$2*$B261)</f>
        <v>-6.7380458917403665</v>
      </c>
      <c r="O261">
        <f t="shared" si="15"/>
        <v>299.76301066042214</v>
      </c>
      <c r="P261">
        <f t="shared" si="16"/>
        <v>306.66025423566668</v>
      </c>
      <c r="Q261">
        <f t="shared" si="16"/>
        <v>316.23940226257423</v>
      </c>
      <c r="R261">
        <f t="shared" si="17"/>
        <v>299.07499013907949</v>
      </c>
      <c r="S261">
        <f t="shared" si="18"/>
        <v>305.74150688119408</v>
      </c>
      <c r="T261">
        <f t="shared" si="19"/>
        <v>314.0844677404254</v>
      </c>
    </row>
    <row r="262" spans="1:20">
      <c r="A262">
        <v>-1</v>
      </c>
      <c r="B262">
        <f>A262/256/(2*'Time-domain'!$E$2)</f>
        <v>-3.2552083333333333E-5</v>
      </c>
      <c r="C262">
        <f>-1*'Time-domain'!Q266</f>
        <v>0</v>
      </c>
      <c r="D262">
        <f>-1*'Time-domain'!R266</f>
        <v>0</v>
      </c>
      <c r="E262">
        <f>-1*'Time-domain'!S266</f>
        <v>0</v>
      </c>
      <c r="F262">
        <f>F261+(C262+C261)/2*COS(2*PI()*'Time-domain'!$E$2*($B262+$B261)/2)*($B262-$B261)</f>
        <v>-4.0798527750629532E-16</v>
      </c>
      <c r="G262">
        <f>G261+(D262+D261)/2*COS(2*PI()*'Time-domain'!$E$2*($B262+$B261)/2)*($B262-$B261)</f>
        <v>-4.5216651603507962E-16</v>
      </c>
      <c r="H262">
        <f>H261+(E262+E261)/2*COS(2*PI()*'Time-domain'!$E$2*($B262+$B261)/2)*($B262-$B261)</f>
        <v>-3.7152897945647023E-16</v>
      </c>
      <c r="I262">
        <f>I261+(C262+C261)/2*SIN(2*PI()*'Time-domain'!$E$2*($B262+$B261)/2)*($B262-$B261)</f>
        <v>1.1163316601283071</v>
      </c>
      <c r="J262">
        <f>J261+(D262+D261)/2*SIN(2*PI()*'Time-domain'!$E$2*($B262+$B261)/2)*($B262-$B261)</f>
        <v>1.1287048577987264</v>
      </c>
      <c r="K262">
        <f>K261+(E262+E261)/2*SIN(2*PI()*'Time-domain'!$E$2*($B262+$B261)/2)*($B262-$B261)</f>
        <v>1.1440010506960963</v>
      </c>
      <c r="L262">
        <f>$I$2*COS(2*PI()*'Time-domain'!$E$2*$B262)+$I$3*SIN(2*PI()*'Time-domain'!$E$2*$B262)</f>
        <v>-3.2877856096382474</v>
      </c>
      <c r="M262">
        <f>$J$2*COS(2*PI()*'Time-domain'!$E$2*$B262)+$J$3*SIN(2*PI()*'Time-domain'!$E$2*$B262)</f>
        <v>-3.3242267701812827</v>
      </c>
      <c r="N262">
        <f>$K$2*COS(2*PI()*'Time-domain'!$E$2*$B262)+$K$3*SIN(2*PI()*'Time-domain'!$E$2*$B262)</f>
        <v>-3.3692766462050825</v>
      </c>
      <c r="O262">
        <f t="shared" si="15"/>
        <v>299.76301066042214</v>
      </c>
      <c r="P262">
        <f t="shared" si="16"/>
        <v>306.66025423566668</v>
      </c>
      <c r="Q262">
        <f t="shared" si="16"/>
        <v>316.23940226257423</v>
      </c>
      <c r="R262">
        <f t="shared" si="17"/>
        <v>299.07578177352713</v>
      </c>
      <c r="S262">
        <f t="shared" si="18"/>
        <v>305.74231616153145</v>
      </c>
      <c r="T262">
        <f t="shared" si="19"/>
        <v>314.08529910410448</v>
      </c>
    </row>
    <row r="263" spans="1:20">
      <c r="A263">
        <v>0</v>
      </c>
      <c r="B263">
        <f>A263/256/(2*'Time-domain'!$E$2)</f>
        <v>0</v>
      </c>
      <c r="C263">
        <f>1*'Time-domain'!Q11</f>
        <v>0</v>
      </c>
      <c r="D263">
        <f>1*'Time-domain'!R11</f>
        <v>0</v>
      </c>
      <c r="E263">
        <f>1*'Time-domain'!S11</f>
        <v>0</v>
      </c>
      <c r="F263">
        <f>F262+(C263+C262)/2*COS(2*PI()*'Time-domain'!$E$2*($B263+$B262)/2)*($B263-$B262)</f>
        <v>-4.0798527750629532E-16</v>
      </c>
      <c r="G263">
        <f>G262+(D263+D262)/2*COS(2*PI()*'Time-domain'!$E$2*($B263+$B262)/2)*($B263-$B262)</f>
        <v>-4.5216651603507962E-16</v>
      </c>
      <c r="H263">
        <f>H262+(E263+E262)/2*COS(2*PI()*'Time-domain'!$E$2*($B263+$B262)/2)*($B263-$B262)</f>
        <v>-3.7152897945647023E-16</v>
      </c>
      <c r="I263">
        <f>I262+(C263+C262)/2*SIN(2*PI()*'Time-domain'!$E$2*($B263+$B262)/2)*($B263-$B262)</f>
        <v>1.1163316601283071</v>
      </c>
      <c r="J263">
        <f>J262+(D263+D262)/2*SIN(2*PI()*'Time-domain'!$E$2*($B263+$B262)/2)*($B263-$B262)</f>
        <v>1.1287048577987264</v>
      </c>
      <c r="K263">
        <f>K262+(E263+E262)/2*SIN(2*PI()*'Time-domain'!$E$2*($B263+$B262)/2)*($B263-$B262)</f>
        <v>1.1440010506960963</v>
      </c>
      <c r="L263">
        <f>$I$2*COS(2*PI()*'Time-domain'!$E$2*$B263)+$I$3*SIN(2*PI()*'Time-domain'!$E$2*$B263)</f>
        <v>-5.1963641722885257E-14</v>
      </c>
      <c r="M263">
        <f>$J$2*COS(2*PI()*'Time-domain'!$E$2*$B263)+$J$3*SIN(2*PI()*'Time-domain'!$E$2*$B263)</f>
        <v>-5.0649588689832825E-14</v>
      </c>
      <c r="N263">
        <f>$K$2*COS(2*PI()*'Time-domain'!$E$2*$B263)+$K$3*SIN(2*PI()*'Time-domain'!$E$2*$B263)</f>
        <v>-5.4139635483063664E-14</v>
      </c>
      <c r="O263">
        <f t="shared" si="15"/>
        <v>299.76301066042214</v>
      </c>
      <c r="P263">
        <f t="shared" si="16"/>
        <v>306.66025423566668</v>
      </c>
      <c r="Q263">
        <f t="shared" si="16"/>
        <v>316.23940226257423</v>
      </c>
      <c r="R263">
        <f t="shared" si="17"/>
        <v>299.07586974174177</v>
      </c>
      <c r="S263">
        <f t="shared" si="18"/>
        <v>305.74240609059734</v>
      </c>
      <c r="T263">
        <f t="shared" si="19"/>
        <v>314.0853914871214</v>
      </c>
    </row>
    <row r="264" spans="1:20">
      <c r="A264">
        <v>1</v>
      </c>
      <c r="B264">
        <f>A264/256/(2*'Time-domain'!$E$2)</f>
        <v>3.2552083333333333E-5</v>
      </c>
      <c r="C264">
        <f>1*'Time-domain'!Q12</f>
        <v>0</v>
      </c>
      <c r="D264">
        <f>1*'Time-domain'!R12</f>
        <v>0</v>
      </c>
      <c r="E264">
        <f>1*'Time-domain'!S12</f>
        <v>0</v>
      </c>
      <c r="F264">
        <f>F263+(C264+C263)/2*COS(2*PI()*'Time-domain'!$E$2*($B264+$B263)/2)*($B264-$B263)</f>
        <v>-4.0798527750629532E-16</v>
      </c>
      <c r="G264">
        <f>G263+(D264+D263)/2*COS(2*PI()*'Time-domain'!$E$2*($B264+$B263)/2)*($B264-$B263)</f>
        <v>-4.5216651603507962E-16</v>
      </c>
      <c r="H264">
        <f>H263+(E264+E263)/2*COS(2*PI()*'Time-domain'!$E$2*($B264+$B263)/2)*($B264-$B263)</f>
        <v>-3.7152897945647023E-16</v>
      </c>
      <c r="I264">
        <f>I263+(C264+C263)/2*SIN(2*PI()*'Time-domain'!$E$2*($B264+$B263)/2)*($B264-$B263)</f>
        <v>1.1163316601283071</v>
      </c>
      <c r="J264">
        <f>J263+(D264+D263)/2*SIN(2*PI()*'Time-domain'!$E$2*($B264+$B263)/2)*($B264-$B263)</f>
        <v>1.1287048577987264</v>
      </c>
      <c r="K264">
        <f>K263+(E264+E263)/2*SIN(2*PI()*'Time-domain'!$E$2*($B264+$B263)/2)*($B264-$B263)</f>
        <v>1.1440010506960963</v>
      </c>
      <c r="L264">
        <f>$I$2*COS(2*PI()*'Time-domain'!$E$2*$B264)+$I$3*SIN(2*PI()*'Time-domain'!$E$2*$B264)</f>
        <v>3.2877856096381435</v>
      </c>
      <c r="M264">
        <f>$J$2*COS(2*PI()*'Time-domain'!$E$2*$B264)+$J$3*SIN(2*PI()*'Time-domain'!$E$2*$B264)</f>
        <v>3.3242267701811814</v>
      </c>
      <c r="N264">
        <f>$K$2*COS(2*PI()*'Time-domain'!$E$2*$B264)+$K$3*SIN(2*PI()*'Time-domain'!$E$2*$B264)</f>
        <v>3.3692766462049741</v>
      </c>
      <c r="O264">
        <f t="shared" si="15"/>
        <v>299.76301066042214</v>
      </c>
      <c r="P264">
        <f t="shared" si="16"/>
        <v>306.66025423566668</v>
      </c>
      <c r="Q264">
        <f t="shared" si="16"/>
        <v>316.23940226257423</v>
      </c>
      <c r="R264">
        <f t="shared" si="17"/>
        <v>299.07595770995641</v>
      </c>
      <c r="S264">
        <f t="shared" si="18"/>
        <v>305.74249601966324</v>
      </c>
      <c r="T264">
        <f t="shared" si="19"/>
        <v>314.08548387013832</v>
      </c>
    </row>
    <row r="265" spans="1:20">
      <c r="A265">
        <v>2</v>
      </c>
      <c r="B265">
        <f>A265/256/(2*'Time-domain'!$E$2)</f>
        <v>6.5104166666666666E-5</v>
      </c>
      <c r="C265">
        <f>1*'Time-domain'!Q13</f>
        <v>0</v>
      </c>
      <c r="D265">
        <f>1*'Time-domain'!R13</f>
        <v>0</v>
      </c>
      <c r="E265">
        <f>1*'Time-domain'!S13</f>
        <v>0</v>
      </c>
      <c r="F265">
        <f>F264+(C265+C264)/2*COS(2*PI()*'Time-domain'!$E$2*($B265+$B264)/2)*($B265-$B264)</f>
        <v>-4.0798527750629532E-16</v>
      </c>
      <c r="G265">
        <f>G264+(D265+D264)/2*COS(2*PI()*'Time-domain'!$E$2*($B265+$B264)/2)*($B265-$B264)</f>
        <v>-4.5216651603507962E-16</v>
      </c>
      <c r="H265">
        <f>H264+(E265+E264)/2*COS(2*PI()*'Time-domain'!$E$2*($B265+$B264)/2)*($B265-$B264)</f>
        <v>-3.7152897945647023E-16</v>
      </c>
      <c r="I265">
        <f>I264+(C265+C264)/2*SIN(2*PI()*'Time-domain'!$E$2*($B265+$B264)/2)*($B265-$B264)</f>
        <v>1.1163316601283071</v>
      </c>
      <c r="J265">
        <f>J264+(D265+D264)/2*SIN(2*PI()*'Time-domain'!$E$2*($B265+$B264)/2)*($B265-$B264)</f>
        <v>1.1287048577987264</v>
      </c>
      <c r="K265">
        <f>K264+(E265+E264)/2*SIN(2*PI()*'Time-domain'!$E$2*($B265+$B264)/2)*($B265-$B264)</f>
        <v>1.1440010506960963</v>
      </c>
      <c r="L265">
        <f>$I$2*COS(2*PI()*'Time-domain'!$E$2*$B265)+$I$3*SIN(2*PI()*'Time-domain'!$E$2*$B265)</f>
        <v>6.5750760908569541</v>
      </c>
      <c r="M265">
        <f>$J$2*COS(2*PI()*'Time-domain'!$E$2*$B265)+$J$3*SIN(2*PI()*'Time-domain'!$E$2*$B265)</f>
        <v>6.6479529240382913</v>
      </c>
      <c r="N265">
        <f>$K$2*COS(2*PI()*'Time-domain'!$E$2*$B265)+$K$3*SIN(2*PI()*'Time-domain'!$E$2*$B265)</f>
        <v>6.7380458917402581</v>
      </c>
      <c r="O265">
        <f t="shared" ref="O265:O328" si="20">O264+((C265+C264)/2)^2*($B265-$B264)</f>
        <v>299.76301066042214</v>
      </c>
      <c r="P265">
        <f t="shared" ref="P265:Q328" si="21">P264+((D265+D264)/2)^2*($B265-$B264)</f>
        <v>306.66025423566668</v>
      </c>
      <c r="Q265">
        <f t="shared" si="21"/>
        <v>316.23940226257423</v>
      </c>
      <c r="R265">
        <f t="shared" ref="R265:R328" si="22">R264+((L264+L265)/2)^2*($B265-$B264)</f>
        <v>299.07674934440405</v>
      </c>
      <c r="S265">
        <f t="shared" ref="S265:S328" si="23">S264+((M264+M265)/2)^2*($B265-$B264)</f>
        <v>305.7433053000006</v>
      </c>
      <c r="T265">
        <f t="shared" ref="T265:T328" si="24">T264+((N264+N265)/2)^2*($B265-$B264)</f>
        <v>314.0863152338174</v>
      </c>
    </row>
    <row r="266" spans="1:20">
      <c r="A266">
        <v>3</v>
      </c>
      <c r="B266">
        <f>A266/256/(2*'Time-domain'!$E$2)</f>
        <v>9.7656250000000005E-5</v>
      </c>
      <c r="C266">
        <f>1*'Time-domain'!Q14</f>
        <v>0</v>
      </c>
      <c r="D266">
        <f>1*'Time-domain'!R14</f>
        <v>0</v>
      </c>
      <c r="E266">
        <f>1*'Time-domain'!S14</f>
        <v>0</v>
      </c>
      <c r="F266">
        <f>F265+(C266+C265)/2*COS(2*PI()*'Time-domain'!$E$2*($B266+$B265)/2)*($B266-$B265)</f>
        <v>-4.0798527750629532E-16</v>
      </c>
      <c r="G266">
        <f>G265+(D266+D265)/2*COS(2*PI()*'Time-domain'!$E$2*($B266+$B265)/2)*($B266-$B265)</f>
        <v>-4.5216651603507962E-16</v>
      </c>
      <c r="H266">
        <f>H265+(E266+E265)/2*COS(2*PI()*'Time-domain'!$E$2*($B266+$B265)/2)*($B266-$B265)</f>
        <v>-3.7152897945647023E-16</v>
      </c>
      <c r="I266">
        <f>I265+(C266+C265)/2*SIN(2*PI()*'Time-domain'!$E$2*($B266+$B265)/2)*($B266-$B265)</f>
        <v>1.1163316601283071</v>
      </c>
      <c r="J266">
        <f>J265+(D266+D265)/2*SIN(2*PI()*'Time-domain'!$E$2*($B266+$B265)/2)*($B266-$B265)</f>
        <v>1.1287048577987264</v>
      </c>
      <c r="K266">
        <f>K265+(E266+E265)/2*SIN(2*PI()*'Time-domain'!$E$2*($B266+$B265)/2)*($B266-$B265)</f>
        <v>1.1440010506960963</v>
      </c>
      <c r="L266">
        <f>$I$2*COS(2*PI()*'Time-domain'!$E$2*$B266)+$I$3*SIN(2*PI()*'Time-domain'!$E$2*$B266)</f>
        <v>9.8613763898015137</v>
      </c>
      <c r="M266">
        <f>$J$2*COS(2*PI()*'Time-domain'!$E$2*$B266)+$J$3*SIN(2*PI()*'Time-domain'!$E$2*$B266)</f>
        <v>9.9706779206381349</v>
      </c>
      <c r="N266">
        <f>$K$2*COS(2*PI()*'Time-domain'!$E$2*$B266)+$K$3*SIN(2*PI()*'Time-domain'!$E$2*$B266)</f>
        <v>10.105800412348728</v>
      </c>
      <c r="O266">
        <f t="shared" si="20"/>
        <v>299.76301066042214</v>
      </c>
      <c r="P266">
        <f t="shared" si="21"/>
        <v>306.66025423566668</v>
      </c>
      <c r="Q266">
        <f t="shared" si="21"/>
        <v>316.23940226257423</v>
      </c>
      <c r="R266">
        <f t="shared" si="22"/>
        <v>299.0789478874554</v>
      </c>
      <c r="S266">
        <f t="shared" si="23"/>
        <v>305.74555284957052</v>
      </c>
      <c r="T266">
        <f t="shared" si="24"/>
        <v>314.08862411368654</v>
      </c>
    </row>
    <row r="267" spans="1:20">
      <c r="A267">
        <v>4</v>
      </c>
      <c r="B267">
        <f>A267/256/(2*'Time-domain'!$E$2)</f>
        <v>1.3020833333333333E-4</v>
      </c>
      <c r="C267">
        <f>1*'Time-domain'!Q15</f>
        <v>0</v>
      </c>
      <c r="D267">
        <f>1*'Time-domain'!R15</f>
        <v>0</v>
      </c>
      <c r="E267">
        <f>1*'Time-domain'!S15</f>
        <v>0</v>
      </c>
      <c r="F267">
        <f>F266+(C267+C266)/2*COS(2*PI()*'Time-domain'!$E$2*($B267+$B266)/2)*($B267-$B266)</f>
        <v>-4.0798527750629532E-16</v>
      </c>
      <c r="G267">
        <f>G266+(D267+D266)/2*COS(2*PI()*'Time-domain'!$E$2*($B267+$B266)/2)*($B267-$B266)</f>
        <v>-4.5216651603507962E-16</v>
      </c>
      <c r="H267">
        <f>H266+(E267+E266)/2*COS(2*PI()*'Time-domain'!$E$2*($B267+$B266)/2)*($B267-$B266)</f>
        <v>-3.7152897945647023E-16</v>
      </c>
      <c r="I267">
        <f>I266+(C267+C266)/2*SIN(2*PI()*'Time-domain'!$E$2*($B267+$B266)/2)*($B267-$B266)</f>
        <v>1.1163316601283071</v>
      </c>
      <c r="J267">
        <f>J266+(D267+D266)/2*SIN(2*PI()*'Time-domain'!$E$2*($B267+$B266)/2)*($B267-$B266)</f>
        <v>1.1287048577987264</v>
      </c>
      <c r="K267">
        <f>K266+(E267+E266)/2*SIN(2*PI()*'Time-domain'!$E$2*($B267+$B266)/2)*($B267-$B266)</f>
        <v>1.1440010506960963</v>
      </c>
      <c r="L267">
        <f>$I$2*COS(2*PI()*'Time-domain'!$E$2*$B267)+$I$3*SIN(2*PI()*'Time-domain'!$E$2*$B267)</f>
        <v>13.146191601734758</v>
      </c>
      <c r="M267">
        <f>$J$2*COS(2*PI()*'Time-domain'!$E$2*$B267)+$J$3*SIN(2*PI()*'Time-domain'!$E$2*$B267)</f>
        <v>13.291901369818165</v>
      </c>
      <c r="N267">
        <f>$K$2*COS(2*PI()*'Time-domain'!$E$2*$B267)+$K$3*SIN(2*PI()*'Time-domain'!$E$2*$B267)</f>
        <v>13.472033036587151</v>
      </c>
      <c r="O267">
        <f t="shared" si="20"/>
        <v>299.76301066042214</v>
      </c>
      <c r="P267">
        <f t="shared" si="21"/>
        <v>306.66025423566668</v>
      </c>
      <c r="Q267">
        <f t="shared" si="21"/>
        <v>316.23940226257423</v>
      </c>
      <c r="R267">
        <f t="shared" si="22"/>
        <v>299.08325573401208</v>
      </c>
      <c r="S267">
        <f t="shared" si="23"/>
        <v>305.74995671997453</v>
      </c>
      <c r="T267">
        <f t="shared" si="24"/>
        <v>314.09314815527301</v>
      </c>
    </row>
    <row r="268" spans="1:20">
      <c r="A268">
        <v>5</v>
      </c>
      <c r="B268">
        <f>A268/256/(2*'Time-domain'!$E$2)</f>
        <v>1.6276041666666666E-4</v>
      </c>
      <c r="C268">
        <f>1*'Time-domain'!Q16</f>
        <v>0</v>
      </c>
      <c r="D268">
        <f>1*'Time-domain'!R16</f>
        <v>0</v>
      </c>
      <c r="E268">
        <f>1*'Time-domain'!S16</f>
        <v>0</v>
      </c>
      <c r="F268">
        <f>F267+(C268+C267)/2*COS(2*PI()*'Time-domain'!$E$2*($B268+$B267)/2)*($B268-$B267)</f>
        <v>-4.0798527750629532E-16</v>
      </c>
      <c r="G268">
        <f>G267+(D268+D267)/2*COS(2*PI()*'Time-domain'!$E$2*($B268+$B267)/2)*($B268-$B267)</f>
        <v>-4.5216651603507962E-16</v>
      </c>
      <c r="H268">
        <f>H267+(E268+E267)/2*COS(2*PI()*'Time-domain'!$E$2*($B268+$B267)/2)*($B268-$B267)</f>
        <v>-3.7152897945647023E-16</v>
      </c>
      <c r="I268">
        <f>I267+(C268+C267)/2*SIN(2*PI()*'Time-domain'!$E$2*($B268+$B267)/2)*($B268-$B267)</f>
        <v>1.1163316601283071</v>
      </c>
      <c r="J268">
        <f>J267+(D268+D267)/2*SIN(2*PI()*'Time-domain'!$E$2*($B268+$B267)/2)*($B268-$B267)</f>
        <v>1.1287048577987264</v>
      </c>
      <c r="K268">
        <f>K267+(E268+E267)/2*SIN(2*PI()*'Time-domain'!$E$2*($B268+$B267)/2)*($B268-$B267)</f>
        <v>1.1440010506960963</v>
      </c>
      <c r="L268">
        <f>$I$2*COS(2*PI()*'Time-domain'!$E$2*$B268)+$I$3*SIN(2*PI()*'Time-domain'!$E$2*$B268)</f>
        <v>16.429027045568276</v>
      </c>
      <c r="M268">
        <f>$J$2*COS(2*PI()*'Time-domain'!$E$2*$B268)+$J$3*SIN(2*PI()*'Time-domain'!$E$2*$B268)</f>
        <v>16.611123107543357</v>
      </c>
      <c r="N268">
        <f>$K$2*COS(2*PI()*'Time-domain'!$E$2*$B268)+$K$3*SIN(2*PI()*'Time-domain'!$E$2*$B268)</f>
        <v>16.836236822204299</v>
      </c>
      <c r="O268">
        <f t="shared" si="20"/>
        <v>299.76301066042214</v>
      </c>
      <c r="P268">
        <f t="shared" si="21"/>
        <v>306.66025423566668</v>
      </c>
      <c r="Q268">
        <f t="shared" si="21"/>
        <v>316.23940226257423</v>
      </c>
      <c r="R268">
        <f t="shared" si="22"/>
        <v>299.09037400841015</v>
      </c>
      <c r="S268">
        <f t="shared" si="23"/>
        <v>305.75723366392714</v>
      </c>
      <c r="T268">
        <f t="shared" si="24"/>
        <v>314.1006236697736</v>
      </c>
    </row>
    <row r="269" spans="1:20">
      <c r="A269">
        <v>6</v>
      </c>
      <c r="B269">
        <f>A269/256/(2*'Time-domain'!$E$2)</f>
        <v>1.9531250000000001E-4</v>
      </c>
      <c r="C269">
        <f>1*'Time-domain'!Q17</f>
        <v>0</v>
      </c>
      <c r="D269">
        <f>1*'Time-domain'!R17</f>
        <v>0</v>
      </c>
      <c r="E269">
        <f>1*'Time-domain'!S17</f>
        <v>0</v>
      </c>
      <c r="F269">
        <f>F268+(C269+C268)/2*COS(2*PI()*'Time-domain'!$E$2*($B269+$B268)/2)*($B269-$B268)</f>
        <v>-4.0798527750629532E-16</v>
      </c>
      <c r="G269">
        <f>G268+(D269+D268)/2*COS(2*PI()*'Time-domain'!$E$2*($B269+$B268)/2)*($B269-$B268)</f>
        <v>-4.5216651603507962E-16</v>
      </c>
      <c r="H269">
        <f>H268+(E269+E268)/2*COS(2*PI()*'Time-domain'!$E$2*($B269+$B268)/2)*($B269-$B268)</f>
        <v>-3.7152897945647023E-16</v>
      </c>
      <c r="I269">
        <f>I268+(C269+C268)/2*SIN(2*PI()*'Time-domain'!$E$2*($B269+$B268)/2)*($B269-$B268)</f>
        <v>1.1163316601283071</v>
      </c>
      <c r="J269">
        <f>J268+(D269+D268)/2*SIN(2*PI()*'Time-domain'!$E$2*($B269+$B268)/2)*($B269-$B268)</f>
        <v>1.1287048577987264</v>
      </c>
      <c r="K269">
        <f>K268+(E269+E268)/2*SIN(2*PI()*'Time-domain'!$E$2*($B269+$B268)/2)*($B269-$B268)</f>
        <v>1.1440010506960963</v>
      </c>
      <c r="L269">
        <f>$I$2*COS(2*PI()*'Time-domain'!$E$2*$B269)+$I$3*SIN(2*PI()*'Time-domain'!$E$2*$B269)</f>
        <v>19.709388338359446</v>
      </c>
      <c r="M269">
        <f>$J$2*COS(2*PI()*'Time-domain'!$E$2*$B269)+$J$3*SIN(2*PI()*'Time-domain'!$E$2*$B269)</f>
        <v>19.927843271229065</v>
      </c>
      <c r="N269">
        <f>$K$2*COS(2*PI()*'Time-domain'!$E$2*$B269)+$K$3*SIN(2*PI()*'Time-domain'!$E$2*$B269)</f>
        <v>20.197905132484568</v>
      </c>
      <c r="O269">
        <f t="shared" si="20"/>
        <v>299.76301066042214</v>
      </c>
      <c r="P269">
        <f t="shared" si="21"/>
        <v>306.66025423566668</v>
      </c>
      <c r="Q269">
        <f t="shared" si="21"/>
        <v>316.23940226257423</v>
      </c>
      <c r="R269">
        <f t="shared" si="22"/>
        <v>299.10100214208904</v>
      </c>
      <c r="S269">
        <f t="shared" si="23"/>
        <v>305.7680987035107</v>
      </c>
      <c r="T269">
        <f t="shared" si="24"/>
        <v>314.11178519052817</v>
      </c>
    </row>
    <row r="270" spans="1:20">
      <c r="A270">
        <v>7</v>
      </c>
      <c r="B270">
        <f>A270/256/(2*'Time-domain'!$E$2)</f>
        <v>2.2786458333333334E-4</v>
      </c>
      <c r="C270">
        <f>1*'Time-domain'!Q18</f>
        <v>0</v>
      </c>
      <c r="D270">
        <f>1*'Time-domain'!R18</f>
        <v>0</v>
      </c>
      <c r="E270">
        <f>1*'Time-domain'!S18</f>
        <v>0</v>
      </c>
      <c r="F270">
        <f>F269+(C270+C269)/2*COS(2*PI()*'Time-domain'!$E$2*($B270+$B269)/2)*($B270-$B269)</f>
        <v>-4.0798527750629532E-16</v>
      </c>
      <c r="G270">
        <f>G269+(D270+D269)/2*COS(2*PI()*'Time-domain'!$E$2*($B270+$B269)/2)*($B270-$B269)</f>
        <v>-4.5216651603507962E-16</v>
      </c>
      <c r="H270">
        <f>H269+(E270+E269)/2*COS(2*PI()*'Time-domain'!$E$2*($B270+$B269)/2)*($B270-$B269)</f>
        <v>-3.7152897945647023E-16</v>
      </c>
      <c r="I270">
        <f>I269+(C270+C269)/2*SIN(2*PI()*'Time-domain'!$E$2*($B270+$B269)/2)*($B270-$B269)</f>
        <v>1.1163316601283071</v>
      </c>
      <c r="J270">
        <f>J269+(D270+D269)/2*SIN(2*PI()*'Time-domain'!$E$2*($B270+$B269)/2)*($B270-$B269)</f>
        <v>1.1287048577987264</v>
      </c>
      <c r="K270">
        <f>K269+(E270+E269)/2*SIN(2*PI()*'Time-domain'!$E$2*($B270+$B269)/2)*($B270-$B269)</f>
        <v>1.1440010506960963</v>
      </c>
      <c r="L270">
        <f>$I$2*COS(2*PI()*'Time-domain'!$E$2*$B270)+$I$3*SIN(2*PI()*'Time-domain'!$E$2*$B270)</f>
        <v>22.986781469763685</v>
      </c>
      <c r="M270">
        <f>$J$2*COS(2*PI()*'Time-domain'!$E$2*$B270)+$J$3*SIN(2*PI()*'Time-domain'!$E$2*$B270)</f>
        <v>23.241562375018496</v>
      </c>
      <c r="N270">
        <f>$K$2*COS(2*PI()*'Time-domain'!$E$2*$B270)+$K$3*SIN(2*PI()*'Time-domain'!$E$2*$B270)</f>
        <v>23.55653171254562</v>
      </c>
      <c r="O270">
        <f t="shared" si="20"/>
        <v>299.76301066042214</v>
      </c>
      <c r="P270">
        <f t="shared" si="21"/>
        <v>306.66025423566668</v>
      </c>
      <c r="Q270">
        <f t="shared" si="21"/>
        <v>316.23940226257423</v>
      </c>
      <c r="R270">
        <f t="shared" si="22"/>
        <v>299.11583745228018</v>
      </c>
      <c r="S270">
        <f t="shared" si="23"/>
        <v>305.78326469947302</v>
      </c>
      <c r="T270">
        <f t="shared" si="24"/>
        <v>314.12736503056419</v>
      </c>
    </row>
    <row r="271" spans="1:20">
      <c r="A271">
        <v>8</v>
      </c>
      <c r="B271">
        <f>A271/256/(2*'Time-domain'!$E$2)</f>
        <v>2.6041666666666666E-4</v>
      </c>
      <c r="C271">
        <f>1*'Time-domain'!Q19</f>
        <v>0</v>
      </c>
      <c r="D271">
        <f>1*'Time-domain'!R19</f>
        <v>0</v>
      </c>
      <c r="E271">
        <f>1*'Time-domain'!S19</f>
        <v>0</v>
      </c>
      <c r="F271">
        <f>F270+(C271+C270)/2*COS(2*PI()*'Time-domain'!$E$2*($B271+$B270)/2)*($B271-$B270)</f>
        <v>-4.0798527750629532E-16</v>
      </c>
      <c r="G271">
        <f>G270+(D271+D270)/2*COS(2*PI()*'Time-domain'!$E$2*($B271+$B270)/2)*($B271-$B270)</f>
        <v>-4.5216651603507962E-16</v>
      </c>
      <c r="H271">
        <f>H270+(E271+E270)/2*COS(2*PI()*'Time-domain'!$E$2*($B271+$B270)/2)*($B271-$B270)</f>
        <v>-3.7152897945647023E-16</v>
      </c>
      <c r="I271">
        <f>I270+(C271+C270)/2*SIN(2*PI()*'Time-domain'!$E$2*($B271+$B270)/2)*($B271-$B270)</f>
        <v>1.1163316601283071</v>
      </c>
      <c r="J271">
        <f>J270+(D271+D270)/2*SIN(2*PI()*'Time-domain'!$E$2*($B271+$B270)/2)*($B271-$B270)</f>
        <v>1.1287048577987264</v>
      </c>
      <c r="K271">
        <f>K270+(E271+E270)/2*SIN(2*PI()*'Time-domain'!$E$2*($B271+$B270)/2)*($B271-$B270)</f>
        <v>1.1440010506960963</v>
      </c>
      <c r="L271">
        <f>$I$2*COS(2*PI()*'Time-domain'!$E$2*$B271)+$I$3*SIN(2*PI()*'Time-domain'!$E$2*$B271)</f>
        <v>26.260712876430599</v>
      </c>
      <c r="M271">
        <f>$J$2*COS(2*PI()*'Time-domain'!$E$2*$B271)+$J$3*SIN(2*PI()*'Time-domain'!$E$2*$B271)</f>
        <v>26.55178138500343</v>
      </c>
      <c r="N271">
        <f>$K$2*COS(2*PI()*'Time-domain'!$E$2*$B271)+$K$3*SIN(2*PI()*'Time-domain'!$E$2*$B271)</f>
        <v>26.911610765578487</v>
      </c>
      <c r="O271">
        <f t="shared" si="20"/>
        <v>299.76301066042214</v>
      </c>
      <c r="P271">
        <f t="shared" si="21"/>
        <v>306.66025423566668</v>
      </c>
      <c r="Q271">
        <f t="shared" si="21"/>
        <v>316.23940226257423</v>
      </c>
      <c r="R271">
        <f t="shared" si="22"/>
        <v>299.13557472196914</v>
      </c>
      <c r="S271">
        <f t="shared" si="23"/>
        <v>305.80344192182656</v>
      </c>
      <c r="T271">
        <f t="shared" si="24"/>
        <v>314.14809284147884</v>
      </c>
    </row>
    <row r="272" spans="1:20">
      <c r="A272">
        <v>9</v>
      </c>
      <c r="B272">
        <f>A272/256/(2*'Time-domain'!$E$2)</f>
        <v>2.9296874999999999E-4</v>
      </c>
      <c r="C272">
        <f>1*'Time-domain'!Q20</f>
        <v>0</v>
      </c>
      <c r="D272">
        <f>1*'Time-domain'!R20</f>
        <v>0</v>
      </c>
      <c r="E272">
        <f>1*'Time-domain'!S20</f>
        <v>0</v>
      </c>
      <c r="F272">
        <f>F271+(C272+C271)/2*COS(2*PI()*'Time-domain'!$E$2*($B272+$B271)/2)*($B272-$B271)</f>
        <v>-4.0798527750629532E-16</v>
      </c>
      <c r="G272">
        <f>G271+(D272+D271)/2*COS(2*PI()*'Time-domain'!$E$2*($B272+$B271)/2)*($B272-$B271)</f>
        <v>-4.5216651603507962E-16</v>
      </c>
      <c r="H272">
        <f>H271+(E272+E271)/2*COS(2*PI()*'Time-domain'!$E$2*($B272+$B271)/2)*($B272-$B271)</f>
        <v>-3.7152897945647023E-16</v>
      </c>
      <c r="I272">
        <f>I271+(C272+C271)/2*SIN(2*PI()*'Time-domain'!$E$2*($B272+$B271)/2)*($B272-$B271)</f>
        <v>1.1163316601283071</v>
      </c>
      <c r="J272">
        <f>J271+(D272+D271)/2*SIN(2*PI()*'Time-domain'!$E$2*($B272+$B271)/2)*($B272-$B271)</f>
        <v>1.1287048577987264</v>
      </c>
      <c r="K272">
        <f>K271+(E272+E271)/2*SIN(2*PI()*'Time-domain'!$E$2*($B272+$B271)/2)*($B272-$B271)</f>
        <v>1.1440010506960963</v>
      </c>
      <c r="L272">
        <f>$I$2*COS(2*PI()*'Time-domain'!$E$2*$B272)+$I$3*SIN(2*PI()*'Time-domain'!$E$2*$B272)</f>
        <v>29.530689516332821</v>
      </c>
      <c r="M272">
        <f>$J$2*COS(2*PI()*'Time-domain'!$E$2*$B272)+$J$3*SIN(2*PI()*'Time-domain'!$E$2*$B272)</f>
        <v>29.858001794376911</v>
      </c>
      <c r="N272">
        <f>$K$2*COS(2*PI()*'Time-domain'!$E$2*$B272)+$K$3*SIN(2*PI()*'Time-domain'!$E$2*$B272)</f>
        <v>30.262637029018752</v>
      </c>
      <c r="O272">
        <f t="shared" si="20"/>
        <v>299.76301066042214</v>
      </c>
      <c r="P272">
        <f t="shared" si="21"/>
        <v>306.66025423566668</v>
      </c>
      <c r="Q272">
        <f t="shared" si="21"/>
        <v>316.23940226257423</v>
      </c>
      <c r="R272">
        <f t="shared" si="22"/>
        <v>299.16090578138443</v>
      </c>
      <c r="S272">
        <f t="shared" si="23"/>
        <v>305.82933762200838</v>
      </c>
      <c r="T272">
        <f t="shared" si="24"/>
        <v>314.17469517392414</v>
      </c>
    </row>
    <row r="273" spans="1:20">
      <c r="A273">
        <v>10</v>
      </c>
      <c r="B273">
        <f>A273/256/(2*'Time-domain'!$E$2)</f>
        <v>3.2552083333333332E-4</v>
      </c>
      <c r="C273">
        <f>1*'Time-domain'!Q21</f>
        <v>0</v>
      </c>
      <c r="D273">
        <f>1*'Time-domain'!R21</f>
        <v>0</v>
      </c>
      <c r="E273">
        <f>1*'Time-domain'!S21</f>
        <v>0</v>
      </c>
      <c r="F273">
        <f>F272+(C273+C272)/2*COS(2*PI()*'Time-domain'!$E$2*($B273+$B272)/2)*($B273-$B272)</f>
        <v>-4.0798527750629532E-16</v>
      </c>
      <c r="G273">
        <f>G272+(D273+D272)/2*COS(2*PI()*'Time-domain'!$E$2*($B273+$B272)/2)*($B273-$B272)</f>
        <v>-4.5216651603507962E-16</v>
      </c>
      <c r="H273">
        <f>H272+(E273+E272)/2*COS(2*PI()*'Time-domain'!$E$2*($B273+$B272)/2)*($B273-$B272)</f>
        <v>-3.7152897945647023E-16</v>
      </c>
      <c r="I273">
        <f>I272+(C273+C272)/2*SIN(2*PI()*'Time-domain'!$E$2*($B273+$B272)/2)*($B273-$B272)</f>
        <v>1.1163316601283071</v>
      </c>
      <c r="J273">
        <f>J272+(D273+D272)/2*SIN(2*PI()*'Time-domain'!$E$2*($B273+$B272)/2)*($B273-$B272)</f>
        <v>1.1287048577987264</v>
      </c>
      <c r="K273">
        <f>K272+(E273+E272)/2*SIN(2*PI()*'Time-domain'!$E$2*($B273+$B272)/2)*($B273-$B272)</f>
        <v>1.1440010506960963</v>
      </c>
      <c r="L273">
        <f>$I$2*COS(2*PI()*'Time-domain'!$E$2*$B273)+$I$3*SIN(2*PI()*'Time-domain'!$E$2*$B273)</f>
        <v>32.796218943016299</v>
      </c>
      <c r="M273">
        <f>$J$2*COS(2*PI()*'Time-domain'!$E$2*$B273)+$J$3*SIN(2*PI()*'Time-domain'!$E$2*$B273)</f>
        <v>33.15972569850652</v>
      </c>
      <c r="N273">
        <f>$K$2*COS(2*PI()*'Time-domain'!$E$2*$B273)+$K$3*SIN(2*PI()*'Time-domain'!$E$2*$B273)</f>
        <v>33.609105850637164</v>
      </c>
      <c r="O273">
        <f t="shared" si="20"/>
        <v>299.76301066042214</v>
      </c>
      <c r="P273">
        <f t="shared" si="21"/>
        <v>306.66025423566668</v>
      </c>
      <c r="Q273">
        <f t="shared" si="21"/>
        <v>316.23940226257423</v>
      </c>
      <c r="R273">
        <f t="shared" si="22"/>
        <v>299.19251909126478</v>
      </c>
      <c r="S273">
        <f t="shared" si="23"/>
        <v>305.86165560685839</v>
      </c>
      <c r="T273">
        <f t="shared" si="24"/>
        <v>314.20789503995996</v>
      </c>
    </row>
    <row r="274" spans="1:20">
      <c r="A274">
        <v>11</v>
      </c>
      <c r="B274">
        <f>A274/256/(2*'Time-domain'!$E$2)</f>
        <v>3.5807291666666664E-4</v>
      </c>
      <c r="C274">
        <f>1*'Time-domain'!Q22</f>
        <v>0</v>
      </c>
      <c r="D274">
        <f>1*'Time-domain'!R22</f>
        <v>0</v>
      </c>
      <c r="E274">
        <f>1*'Time-domain'!S22</f>
        <v>0</v>
      </c>
      <c r="F274">
        <f>F273+(C274+C273)/2*COS(2*PI()*'Time-domain'!$E$2*($B274+$B273)/2)*($B274-$B273)</f>
        <v>-4.0798527750629532E-16</v>
      </c>
      <c r="G274">
        <f>G273+(D274+D273)/2*COS(2*PI()*'Time-domain'!$E$2*($B274+$B273)/2)*($B274-$B273)</f>
        <v>-4.5216651603507962E-16</v>
      </c>
      <c r="H274">
        <f>H273+(E274+E273)/2*COS(2*PI()*'Time-domain'!$E$2*($B274+$B273)/2)*($B274-$B273)</f>
        <v>-3.7152897945647023E-16</v>
      </c>
      <c r="I274">
        <f>I273+(C274+C273)/2*SIN(2*PI()*'Time-domain'!$E$2*($B274+$B273)/2)*($B274-$B273)</f>
        <v>1.1163316601283071</v>
      </c>
      <c r="J274">
        <f>J273+(D274+D273)/2*SIN(2*PI()*'Time-domain'!$E$2*($B274+$B273)/2)*($B274-$B273)</f>
        <v>1.1287048577987264</v>
      </c>
      <c r="K274">
        <f>K273+(E274+E273)/2*SIN(2*PI()*'Time-domain'!$E$2*($B274+$B273)/2)*($B274-$B273)</f>
        <v>1.1440010506960963</v>
      </c>
      <c r="L274">
        <f>$I$2*COS(2*PI()*'Time-domain'!$E$2*$B274)+$I$3*SIN(2*PI()*'Time-domain'!$E$2*$B274)</f>
        <v>36.056809379760928</v>
      </c>
      <c r="M274">
        <f>$J$2*COS(2*PI()*'Time-domain'!$E$2*$B274)+$J$3*SIN(2*PI()*'Time-domain'!$E$2*$B274)</f>
        <v>36.456455869916994</v>
      </c>
      <c r="N274">
        <f>$K$2*COS(2*PI()*'Time-domain'!$E$2*$B274)+$K$3*SIN(2*PI()*'Time-domain'!$E$2*$B274)</f>
        <v>36.950513264538486</v>
      </c>
      <c r="O274">
        <f t="shared" si="20"/>
        <v>299.76301066042214</v>
      </c>
      <c r="P274">
        <f t="shared" si="21"/>
        <v>306.66025423566668</v>
      </c>
      <c r="Q274">
        <f t="shared" si="21"/>
        <v>316.23940226257423</v>
      </c>
      <c r="R274">
        <f t="shared" si="22"/>
        <v>299.23109932815618</v>
      </c>
      <c r="S274">
        <f t="shared" si="23"/>
        <v>305.90109581467226</v>
      </c>
      <c r="T274">
        <f t="shared" si="24"/>
        <v>314.24841147753875</v>
      </c>
    </row>
    <row r="275" spans="1:20">
      <c r="A275">
        <v>12</v>
      </c>
      <c r="B275">
        <f>A275/256/(2*'Time-domain'!$E$2)</f>
        <v>3.9062500000000002E-4</v>
      </c>
      <c r="C275">
        <f>1*'Time-domain'!Q23</f>
        <v>0</v>
      </c>
      <c r="D275">
        <f>1*'Time-domain'!R23</f>
        <v>0</v>
      </c>
      <c r="E275">
        <f>1*'Time-domain'!S23</f>
        <v>5.2503363026490515</v>
      </c>
      <c r="F275">
        <f>F274+(C275+C274)/2*COS(2*PI()*'Time-domain'!$E$2*($B275+$B274)/2)*($B275-$B274)</f>
        <v>-4.0798527750629532E-16</v>
      </c>
      <c r="G275">
        <f>G274+(D275+D274)/2*COS(2*PI()*'Time-domain'!$E$2*($B275+$B274)/2)*($B275-$B274)</f>
        <v>-4.5216651603507962E-16</v>
      </c>
      <c r="H275">
        <f>H274+(E275+E274)/2*COS(2*PI()*'Time-domain'!$E$2*($B275+$B274)/2)*($B275-$B274)</f>
        <v>8.460511984135851E-5</v>
      </c>
      <c r="I275">
        <f>I274+(C275+C274)/2*SIN(2*PI()*'Time-domain'!$E$2*($B275+$B274)/2)*($B275-$B274)</f>
        <v>1.1163316601283071</v>
      </c>
      <c r="J275">
        <f>J274+(D275+D274)/2*SIN(2*PI()*'Time-domain'!$E$2*($B275+$B274)/2)*($B275-$B274)</f>
        <v>1.1287048577987264</v>
      </c>
      <c r="K275">
        <f>K274+(E275+E274)/2*SIN(2*PI()*'Time-domain'!$E$2*($B275+$B274)/2)*($B275-$B274)</f>
        <v>1.1440130706026757</v>
      </c>
      <c r="L275">
        <f>$I$2*COS(2*PI()*'Time-domain'!$E$2*$B275)+$I$3*SIN(2*PI()*'Time-domain'!$E$2*$B275)</f>
        <v>39.311969793640337</v>
      </c>
      <c r="M275">
        <f>$J$2*COS(2*PI()*'Time-domain'!$E$2*$B275)+$J$3*SIN(2*PI()*'Time-domain'!$E$2*$B275)</f>
        <v>39.747695833170845</v>
      </c>
      <c r="N275">
        <f>$K$2*COS(2*PI()*'Time-domain'!$E$2*$B275)+$K$3*SIN(2*PI()*'Time-domain'!$E$2*$B275)</f>
        <v>40.286356067056836</v>
      </c>
      <c r="O275">
        <f t="shared" si="20"/>
        <v>299.76301066042214</v>
      </c>
      <c r="P275">
        <f t="shared" si="21"/>
        <v>306.66025423566668</v>
      </c>
      <c r="Q275">
        <f t="shared" si="21"/>
        <v>316.23962659551114</v>
      </c>
      <c r="R275">
        <f t="shared" si="22"/>
        <v>299.27732697198826</v>
      </c>
      <c r="S275">
        <f t="shared" si="23"/>
        <v>305.94835389358491</v>
      </c>
      <c r="T275">
        <f t="shared" si="24"/>
        <v>314.29695911738366</v>
      </c>
    </row>
    <row r="276" spans="1:20">
      <c r="A276">
        <v>13</v>
      </c>
      <c r="B276">
        <f>A276/256/(2*'Time-domain'!$E$2)</f>
        <v>4.2317708333333335E-4</v>
      </c>
      <c r="C276">
        <f>1*'Time-domain'!Q24</f>
        <v>0</v>
      </c>
      <c r="D276">
        <f>1*'Time-domain'!R24</f>
        <v>25.330768826608903</v>
      </c>
      <c r="E276">
        <f>1*'Time-domain'!S24</f>
        <v>9.2431881944456205</v>
      </c>
      <c r="F276">
        <f>F275+(C276+C275)/2*COS(2*PI()*'Time-domain'!$E$2*($B276+$B275)/2)*($B276-$B275)</f>
        <v>-4.0798527750629532E-16</v>
      </c>
      <c r="G276">
        <f>G275+(D276+D275)/2*COS(2*PI()*'Time-domain'!$E$2*($B276+$B275)/2)*($B276-$B275)</f>
        <v>4.0744342430512078E-4</v>
      </c>
      <c r="H276">
        <f>H275+(E276+E275)/2*COS(2*PI()*'Time-domain'!$E$2*($B276+$B275)/2)*($B276-$B275)</f>
        <v>3.1773232145829882E-4</v>
      </c>
      <c r="I276">
        <f>I275+(C276+C275)/2*SIN(2*PI()*'Time-domain'!$E$2*($B276+$B275)/2)*($B276-$B275)</f>
        <v>1.1163316601283071</v>
      </c>
      <c r="J276">
        <f>J275+(D276+D275)/2*SIN(2*PI()*'Time-domain'!$E$2*($B276+$B275)/2)*($B276-$B275)</f>
        <v>1.1287678537325991</v>
      </c>
      <c r="K276">
        <f>K275+(E276+E275)/2*SIN(2*PI()*'Time-domain'!$E$2*($B276+$B275)/2)*($B276-$B275)</f>
        <v>1.1440491150321619</v>
      </c>
      <c r="L276">
        <f>$I$2*COS(2*PI()*'Time-domain'!$E$2*$B276)+$I$3*SIN(2*PI()*'Time-domain'!$E$2*$B276)</f>
        <v>42.561209969469608</v>
      </c>
      <c r="M276">
        <f>$J$2*COS(2*PI()*'Time-domain'!$E$2*$B276)+$J$3*SIN(2*PI()*'Time-domain'!$E$2*$B276)</f>
        <v>43.032949939635728</v>
      </c>
      <c r="N276">
        <f>$K$2*COS(2*PI()*'Time-domain'!$E$2*$B276)+$K$3*SIN(2*PI()*'Time-domain'!$E$2*$B276)</f>
        <v>43.616131892536352</v>
      </c>
      <c r="O276">
        <f t="shared" si="20"/>
        <v>299.76301066042214</v>
      </c>
      <c r="P276">
        <f t="shared" si="21"/>
        <v>306.66547597923233</v>
      </c>
      <c r="Q276">
        <f t="shared" si="21"/>
        <v>316.24133608649703</v>
      </c>
      <c r="R276">
        <f t="shared" si="22"/>
        <v>299.3318778961787</v>
      </c>
      <c r="S276">
        <f t="shared" si="23"/>
        <v>306.00412078253805</v>
      </c>
      <c r="T276">
        <f t="shared" si="24"/>
        <v>314.3542477525221</v>
      </c>
    </row>
    <row r="277" spans="1:20">
      <c r="A277">
        <v>14</v>
      </c>
      <c r="B277">
        <f>A277/256/(2*'Time-domain'!$E$2)</f>
        <v>4.5572916666666667E-4</v>
      </c>
      <c r="C277">
        <f>1*'Time-domain'!Q25</f>
        <v>0</v>
      </c>
      <c r="D277">
        <f>1*'Time-domain'!R25</f>
        <v>28.953473786943821</v>
      </c>
      <c r="E277">
        <f>1*'Time-domain'!S25</f>
        <v>13.228163650814029</v>
      </c>
      <c r="F277">
        <f>F276+(C277+C276)/2*COS(2*PI()*'Time-domain'!$E$2*($B277+$B276)/2)*($B277-$B276)</f>
        <v>-4.0798527750629532E-16</v>
      </c>
      <c r="G277">
        <f>G276+(D277+D276)/2*COS(2*PI()*'Time-domain'!$E$2*($B277+$B276)/2)*($B277-$B276)</f>
        <v>1.2788787765599602E-3</v>
      </c>
      <c r="H277">
        <f>H276+(E277+E276)/2*COS(2*PI()*'Time-domain'!$E$2*($B277+$B276)/2)*($B277-$B276)</f>
        <v>6.7846924009456089E-4</v>
      </c>
      <c r="I277">
        <f>I276+(C277+C276)/2*SIN(2*PI()*'Time-domain'!$E$2*($B277+$B276)/2)*($B277-$B276)</f>
        <v>1.1163316601283071</v>
      </c>
      <c r="J277">
        <f>J276+(D277+D276)/2*SIN(2*PI()*'Time-domain'!$E$2*($B277+$B276)/2)*($B277-$B276)</f>
        <v>1.1289135598498328</v>
      </c>
      <c r="K277">
        <f>K276+(E277+E276)/2*SIN(2*PI()*'Time-domain'!$E$2*($B277+$B276)/2)*($B277-$B276)</f>
        <v>1.1441094311251703</v>
      </c>
      <c r="L277">
        <f>$I$2*COS(2*PI()*'Time-domain'!$E$2*$B277)+$I$3*SIN(2*PI()*'Time-domain'!$E$2*$B277)</f>
        <v>45.804040583629913</v>
      </c>
      <c r="M277">
        <f>$J$2*COS(2*PI()*'Time-domain'!$E$2*$B277)+$J$3*SIN(2*PI()*'Time-domain'!$E$2*$B277)</f>
        <v>46.311723442127338</v>
      </c>
      <c r="N277">
        <f>$K$2*COS(2*PI()*'Time-domain'!$E$2*$B277)+$K$3*SIN(2*PI()*'Time-domain'!$E$2*$B277)</f>
        <v>46.939339288985593</v>
      </c>
      <c r="O277">
        <f t="shared" si="20"/>
        <v>299.76301066042214</v>
      </c>
      <c r="P277">
        <f t="shared" si="21"/>
        <v>306.68945692809405</v>
      </c>
      <c r="Q277">
        <f t="shared" si="21"/>
        <v>316.24544547495532</v>
      </c>
      <c r="R277">
        <f t="shared" si="22"/>
        <v>299.39542296051229</v>
      </c>
      <c r="S277">
        <f t="shared" si="23"/>
        <v>306.0690822950844</v>
      </c>
      <c r="T277">
        <f t="shared" si="24"/>
        <v>314.42098191073262</v>
      </c>
    </row>
    <row r="278" spans="1:20">
      <c r="A278">
        <v>15</v>
      </c>
      <c r="B278">
        <f>A278/256/(2*'Time-domain'!$E$2)</f>
        <v>4.8828125E-4</v>
      </c>
      <c r="C278">
        <f>1*'Time-domain'!Q26</f>
        <v>48.659774760333306</v>
      </c>
      <c r="D278">
        <f>1*'Time-domain'!R26</f>
        <v>32.568472785393276</v>
      </c>
      <c r="E278">
        <f>1*'Time-domain'!S26</f>
        <v>17.204662549108424</v>
      </c>
      <c r="F278">
        <f>F277+(C278+C277)/2*COS(2*PI()*'Time-domain'!$E$2*($B278+$B277)/2)*($B278-$B277)</f>
        <v>7.7948309590445504E-4</v>
      </c>
      <c r="G278">
        <f>G277+(D278+D277)/2*COS(2*PI()*'Time-domain'!$E$2*($B278+$B277)/2)*($B278-$B277)</f>
        <v>2.2644015747335213E-3</v>
      </c>
      <c r="H278">
        <f>H277+(E278+E277)/2*COS(2*PI()*'Time-domain'!$E$2*($B278+$B277)/2)*($B278-$B277)</f>
        <v>1.1659740364132623E-3</v>
      </c>
      <c r="I278">
        <f>I277+(C278+C277)/2*SIN(2*PI()*'Time-domain'!$E$2*($B278+$B277)/2)*($B278-$B277)</f>
        <v>1.1164718454391287</v>
      </c>
      <c r="J278">
        <f>J277+(D278+D277)/2*SIN(2*PI()*'Time-domain'!$E$2*($B278+$B277)/2)*($B278-$B277)</f>
        <v>1.1290908001524251</v>
      </c>
      <c r="K278">
        <f>K277+(E278+E277)/2*SIN(2*PI()*'Time-domain'!$E$2*($B278+$B277)/2)*($B278-$B277)</f>
        <v>1.1441971059083158</v>
      </c>
      <c r="L278">
        <f>$I$2*COS(2*PI()*'Time-domain'!$E$2*$B278)+$I$3*SIN(2*PI()*'Time-domain'!$E$2*$B278)</f>
        <v>49.039973277758833</v>
      </c>
      <c r="M278">
        <f>$J$2*COS(2*PI()*'Time-domain'!$E$2*$B278)+$J$3*SIN(2*PI()*'Time-domain'!$E$2*$B278)</f>
        <v>49.583522569416473</v>
      </c>
      <c r="N278">
        <f>$K$2*COS(2*PI()*'Time-domain'!$E$2*$B278)+$K$3*SIN(2*PI()*'Time-domain'!$E$2*$B278)</f>
        <v>50.25547779359438</v>
      </c>
      <c r="O278">
        <f t="shared" si="20"/>
        <v>299.78227965195634</v>
      </c>
      <c r="P278">
        <f t="shared" si="21"/>
        <v>306.72025892931515</v>
      </c>
      <c r="Q278">
        <f t="shared" si="21"/>
        <v>316.25298255918801</v>
      </c>
      <c r="R278">
        <f t="shared" si="22"/>
        <v>299.4686276070401</v>
      </c>
      <c r="S278">
        <f t="shared" si="23"/>
        <v>306.14391870627918</v>
      </c>
      <c r="T278">
        <f t="shared" si="24"/>
        <v>314.49786043016388</v>
      </c>
    </row>
    <row r="279" spans="1:20">
      <c r="A279">
        <v>16</v>
      </c>
      <c r="B279">
        <f>A279/256/(2*'Time-domain'!$E$2)</f>
        <v>5.2083333333333333E-4</v>
      </c>
      <c r="C279">
        <f>1*'Time-domain'!Q27</f>
        <v>51.905848528243951</v>
      </c>
      <c r="D279">
        <f>1*'Time-domain'!R27</f>
        <v>36.175221416405101</v>
      </c>
      <c r="E279">
        <f>1*'Time-domain'!S27</f>
        <v>21.172086043221444</v>
      </c>
      <c r="F279">
        <f>F278+(C279+C278)/2*COS(2*PI()*'Time-domain'!$E$2*($B279+$B278)/2)*($B279-$B278)</f>
        <v>2.3867716464230958E-3</v>
      </c>
      <c r="G279">
        <f>G278+(D279+D278)/2*COS(2*PI()*'Time-domain'!$E$2*($B279+$B278)/2)*($B279-$B278)</f>
        <v>3.3630966257635021E-3</v>
      </c>
      <c r="H279">
        <f>H278+(E279+E278)/2*COS(2*PI()*'Time-domain'!$E$2*($B279+$B278)/2)*($B279-$B278)</f>
        <v>1.7793298393359333E-3</v>
      </c>
      <c r="I279">
        <f>I278+(C279+C278)/2*SIN(2*PI()*'Time-domain'!$E$2*($B279+$B278)/2)*($B279-$B278)</f>
        <v>1.1167813149712669</v>
      </c>
      <c r="J279">
        <f>J278+(D279+D278)/2*SIN(2*PI()*'Time-domain'!$E$2*($B279+$B278)/2)*($B279-$B278)</f>
        <v>1.1293023443977288</v>
      </c>
      <c r="K279">
        <f>K278+(E279+E278)/2*SIN(2*PI()*'Time-domain'!$E$2*($B279+$B278)/2)*($B279-$B278)</f>
        <v>1.1443152022720977</v>
      </c>
      <c r="L279">
        <f>$I$2*COS(2*PI()*'Time-domain'!$E$2*$B279)+$I$3*SIN(2*PI()*'Time-domain'!$E$2*$B279)</f>
        <v>52.2685207322953</v>
      </c>
      <c r="M279">
        <f>$J$2*COS(2*PI()*'Time-domain'!$E$2*$B279)+$J$3*SIN(2*PI()*'Time-domain'!$E$2*$B279)</f>
        <v>52.847854600589166</v>
      </c>
      <c r="N279">
        <f>$K$2*COS(2*PI()*'Time-domain'!$E$2*$B279)+$K$3*SIN(2*PI()*'Time-domain'!$E$2*$B279)</f>
        <v>53.564048008101608</v>
      </c>
      <c r="O279">
        <f t="shared" si="20"/>
        <v>299.86458307470554</v>
      </c>
      <c r="P279">
        <f t="shared" si="21"/>
        <v>306.75871673768518</v>
      </c>
      <c r="Q279">
        <f t="shared" si="21"/>
        <v>316.26496803145784</v>
      </c>
      <c r="R279">
        <f t="shared" si="22"/>
        <v>299.55215145924211</v>
      </c>
      <c r="S279">
        <f t="shared" si="23"/>
        <v>306.22930434290794</v>
      </c>
      <c r="T279">
        <f t="shared" si="24"/>
        <v>314.58557603838074</v>
      </c>
    </row>
    <row r="280" spans="1:20">
      <c r="A280">
        <v>17</v>
      </c>
      <c r="B280">
        <f>A280/256/(2*'Time-domain'!$E$2)</f>
        <v>5.5338541666666665E-4</v>
      </c>
      <c r="C280">
        <f>1*'Time-domain'!Q28</f>
        <v>55.14400811869131</v>
      </c>
      <c r="D280">
        <f>1*'Time-domain'!R28</f>
        <v>39.773176516902176</v>
      </c>
      <c r="E280">
        <f>1*'Time-domain'!S28</f>
        <v>25.129836653768209</v>
      </c>
      <c r="F280">
        <f>F279+(C280+C279)/2*COS(2*PI()*'Time-domain'!$E$2*($B280+$B279)/2)*($B280-$B279)</f>
        <v>4.093522997209202E-3</v>
      </c>
      <c r="G280">
        <f>G279+(D280+D279)/2*COS(2*PI()*'Time-domain'!$E$2*($B280+$B279)/2)*($B280-$B279)</f>
        <v>4.5739812997171864E-3</v>
      </c>
      <c r="H280">
        <f>H279+(E280+E279)/2*COS(2*PI()*'Time-domain'!$E$2*($B280+$B279)/2)*($B280-$B279)</f>
        <v>2.5175453921854698E-3</v>
      </c>
      <c r="I280">
        <f>I279+(C280+C279)/2*SIN(2*PI()*'Time-domain'!$E$2*($B280+$B279)/2)*($B280-$B279)</f>
        <v>1.1171317092149335</v>
      </c>
      <c r="J280">
        <f>J279+(D280+D279)/2*SIN(2*PI()*'Time-domain'!$E$2*($B280+$B279)/2)*($B280-$B279)</f>
        <v>1.1295509377381132</v>
      </c>
      <c r="K280">
        <f>K279+(E280+E279)/2*SIN(2*PI()*'Time-domain'!$E$2*($B280+$B279)/2)*($B280-$B279)</f>
        <v>1.1444667571428084</v>
      </c>
      <c r="L280">
        <f>$I$2*COS(2*PI()*'Time-domain'!$E$2*$B280)+$I$3*SIN(2*PI()*'Time-domain'!$E$2*$B280)</f>
        <v>55.489196739868234</v>
      </c>
      <c r="M280">
        <f>$J$2*COS(2*PI()*'Time-domain'!$E$2*$B280)+$J$3*SIN(2*PI()*'Time-domain'!$E$2*$B280)</f>
        <v>56.104227939248723</v>
      </c>
      <c r="N280">
        <f>$K$2*COS(2*PI()*'Time-domain'!$E$2*$B280)+$K$3*SIN(2*PI()*'Time-domain'!$E$2*$B280)</f>
        <v>56.86455167400289</v>
      </c>
      <c r="O280">
        <f t="shared" si="20"/>
        <v>299.95784212262328</v>
      </c>
      <c r="P280">
        <f t="shared" si="21"/>
        <v>306.80565813700673</v>
      </c>
      <c r="Q280">
        <f t="shared" si="21"/>
        <v>316.28241487427556</v>
      </c>
      <c r="R280">
        <f t="shared" si="22"/>
        <v>299.64664792469466</v>
      </c>
      <c r="S280">
        <f t="shared" si="23"/>
        <v>306.32590717729732</v>
      </c>
      <c r="T280">
        <f t="shared" si="24"/>
        <v>314.68481493509097</v>
      </c>
    </row>
    <row r="281" spans="1:20">
      <c r="A281">
        <v>18</v>
      </c>
      <c r="B281">
        <f>A281/256/(2*'Time-domain'!$E$2)</f>
        <v>5.8593749999999998E-4</v>
      </c>
      <c r="C281">
        <f>1*'Time-domain'!Q29</f>
        <v>58.373765876751932</v>
      </c>
      <c r="D281">
        <f>1*'Time-domain'!R29</f>
        <v>43.361796248080637</v>
      </c>
      <c r="E281">
        <f>1*'Time-domain'!S29</f>
        <v>29.077318358064524</v>
      </c>
      <c r="F281">
        <f>F280+(C281+C280)/2*COS(2*PI()*'Time-domain'!$E$2*($B281+$B280)/2)*($B281-$B280)</f>
        <v>5.8986997531566398E-3</v>
      </c>
      <c r="G281">
        <f>G280+(D281+D280)/2*COS(2*PI()*'Time-domain'!$E$2*($B281+$B280)/2)*($B281-$B280)</f>
        <v>5.896006170004851E-3</v>
      </c>
      <c r="H281">
        <f>H280+(E281+E280)/2*COS(2*PI()*'Time-domain'!$E$2*($B281+$B280)/2)*($B281-$B280)</f>
        <v>3.3795557434219917E-3</v>
      </c>
      <c r="I281">
        <f>I280+(C281+C280)/2*SIN(2*PI()*'Time-domain'!$E$2*($B281+$B280)/2)*($B281-$B280)</f>
        <v>1.1175254561083634</v>
      </c>
      <c r="J281">
        <f>J280+(D281+D280)/2*SIN(2*PI()*'Time-domain'!$E$2*($B281+$B280)/2)*($B281-$B280)</f>
        <v>1.1298392990766901</v>
      </c>
      <c r="K281">
        <f>K280+(E281+E280)/2*SIN(2*PI()*'Time-domain'!$E$2*($B281+$B280)/2)*($B281-$B280)</f>
        <v>1.1446547796712314</v>
      </c>
      <c r="L281">
        <f>$I$2*COS(2*PI()*'Time-domain'!$E$2*$B281)+$I$3*SIN(2*PI()*'Time-domain'!$E$2*$B281)</f>
        <v>58.701516278517445</v>
      </c>
      <c r="M281">
        <f>$J$2*COS(2*PI()*'Time-domain'!$E$2*$B281)+$J$3*SIN(2*PI()*'Time-domain'!$E$2*$B281)</f>
        <v>59.352152187548178</v>
      </c>
      <c r="N281">
        <f>$K$2*COS(2*PI()*'Time-domain'!$E$2*$B281)+$K$3*SIN(2*PI()*'Time-domain'!$E$2*$B281)</f>
        <v>60.156491747586315</v>
      </c>
      <c r="O281">
        <f t="shared" si="20"/>
        <v>300.06271097852238</v>
      </c>
      <c r="P281">
        <f t="shared" si="21"/>
        <v>306.86190344703795</v>
      </c>
      <c r="Q281">
        <f t="shared" si="21"/>
        <v>316.3063277620887</v>
      </c>
      <c r="R281">
        <f t="shared" si="22"/>
        <v>299.75276380148216</v>
      </c>
      <c r="S281">
        <f t="shared" si="23"/>
        <v>306.43438842495345</v>
      </c>
      <c r="T281">
        <f t="shared" si="24"/>
        <v>314.79625637880417</v>
      </c>
    </row>
    <row r="282" spans="1:20">
      <c r="A282">
        <v>19</v>
      </c>
      <c r="B282">
        <f>A282/256/(2*'Time-domain'!$E$2)</f>
        <v>6.184895833333333E-4</v>
      </c>
      <c r="C282">
        <f>1*'Time-domain'!Q30</f>
        <v>61.594635412787426</v>
      </c>
      <c r="D282">
        <f>1*'Time-domain'!R30</f>
        <v>46.940540177008963</v>
      </c>
      <c r="E282">
        <f>1*'Time-domain'!S30</f>
        <v>33.013936679885688</v>
      </c>
      <c r="F282">
        <f>F281+(C282+C281)/2*COS(2*PI()*'Time-domain'!$E$2*($B282+$B281)/2)*($B282-$B281)</f>
        <v>7.8012052555365557E-3</v>
      </c>
      <c r="G282">
        <f>G281+(D282+D281)/2*COS(2*PI()*'Time-domain'!$E$2*($B282+$B281)/2)*($B282-$B281)</f>
        <v>7.3280556937111857E-3</v>
      </c>
      <c r="H282">
        <f>H281+(E282+E281)/2*COS(2*PI()*'Time-domain'!$E$2*($B282+$B281)/2)*($B282-$B281)</f>
        <v>4.3642229815414281E-3</v>
      </c>
      <c r="I282">
        <f>I281+(C282+C281)/2*SIN(2*PI()*'Time-domain'!$E$2*($B282+$B281)/2)*($B282-$B281)</f>
        <v>1.1179649573616484</v>
      </c>
      <c r="J282">
        <f>J281+(D282+D281)/2*SIN(2*PI()*'Time-domain'!$E$2*($B282+$B281)/2)*($B282-$B281)</f>
        <v>1.1301701194394422</v>
      </c>
      <c r="K282">
        <f>K281+(E282+E281)/2*SIN(2*PI()*'Time-domain'!$E$2*($B282+$B281)/2)*($B282-$B281)</f>
        <v>1.1448822494392195</v>
      </c>
      <c r="L282">
        <f>$I$2*COS(2*PI()*'Time-domain'!$E$2*$B282)+$I$3*SIN(2*PI()*'Time-domain'!$E$2*$B282)</f>
        <v>61.904995584736248</v>
      </c>
      <c r="M282">
        <f>$J$2*COS(2*PI()*'Time-domain'!$E$2*$B282)+$J$3*SIN(2*PI()*'Time-domain'!$E$2*$B282)</f>
        <v>62.591138220042566</v>
      </c>
      <c r="N282">
        <f>$K$2*COS(2*PI()*'Time-domain'!$E$2*$B282)+$K$3*SIN(2*PI()*'Time-domain'!$E$2*$B282)</f>
        <v>63.439372474785515</v>
      </c>
      <c r="O282">
        <f t="shared" si="20"/>
        <v>300.17983677041667</v>
      </c>
      <c r="P282">
        <f t="shared" si="21"/>
        <v>306.92826503528528</v>
      </c>
      <c r="Q282">
        <f t="shared" si="21"/>
        <v>316.33770246873087</v>
      </c>
      <c r="R282">
        <f t="shared" si="22"/>
        <v>299.87113888859005</v>
      </c>
      <c r="S282">
        <f t="shared" si="23"/>
        <v>306.55540214627041</v>
      </c>
      <c r="T282">
        <f t="shared" si="24"/>
        <v>314.92057227767197</v>
      </c>
    </row>
    <row r="283" spans="1:20">
      <c r="A283">
        <v>20</v>
      </c>
      <c r="B283">
        <f>A283/256/(2*'Time-domain'!$E$2)</f>
        <v>6.5104166666666663E-4</v>
      </c>
      <c r="C283">
        <f>1*'Time-domain'!Q31</f>
        <v>64.806131675692967</v>
      </c>
      <c r="D283">
        <f>1*'Time-domain'!R31</f>
        <v>50.508869358015126</v>
      </c>
      <c r="E283">
        <f>1*'Time-domain'!S31</f>
        <v>36.939098778992459</v>
      </c>
      <c r="F283">
        <f>F282+(C283+C282)/2*COS(2*PI()*'Time-domain'!$E$2*($B283+$B282)/2)*($B283-$B282)</f>
        <v>9.7998842439822858E-3</v>
      </c>
      <c r="G283">
        <f>G282+(D283+D282)/2*COS(2*PI()*'Time-domain'!$E$2*($B283+$B282)/2)*($B283-$B282)</f>
        <v>8.8689489316276671E-3</v>
      </c>
      <c r="H283">
        <f>H282+(E283+E282)/2*COS(2*PI()*'Time-domain'!$E$2*($B283+$B282)/2)*($B283-$B282)</f>
        <v>5.4703370136800896E-3</v>
      </c>
      <c r="I283">
        <f>I282+(C283+C282)/2*SIN(2*PI()*'Time-domain'!$E$2*($B283+$B282)/2)*($B283-$B282)</f>
        <v>1.1184525870103426</v>
      </c>
      <c r="J283">
        <f>J282+(D283+D282)/2*SIN(2*PI()*'Time-domain'!$E$2*($B283+$B282)/2)*($B283-$B282)</f>
        <v>1.1305460603647355</v>
      </c>
      <c r="K283">
        <f>K282+(E283+E282)/2*SIN(2*PI()*'Time-domain'!$E$2*($B283+$B282)/2)*($B283-$B282)</f>
        <v>1.1451521146852273</v>
      </c>
      <c r="L283">
        <f>$I$2*COS(2*PI()*'Time-domain'!$E$2*$B283)+$I$3*SIN(2*PI()*'Time-domain'!$E$2*$B283)</f>
        <v>65.099152226324463</v>
      </c>
      <c r="M283">
        <f>$J$2*COS(2*PI()*'Time-domain'!$E$2*$B283)+$J$3*SIN(2*PI()*'Time-domain'!$E$2*$B283)</f>
        <v>65.820698257349321</v>
      </c>
      <c r="N283">
        <f>$K$2*COS(2*PI()*'Time-domain'!$E$2*$B283)+$K$3*SIN(2*PI()*'Time-domain'!$E$2*$B283)</f>
        <v>66.712699465838369</v>
      </c>
      <c r="O283">
        <f t="shared" si="20"/>
        <v>300.30985918187952</v>
      </c>
      <c r="P283">
        <f t="shared" si="21"/>
        <v>307.00554683394029</v>
      </c>
      <c r="Q283">
        <f t="shared" si="21"/>
        <v>316.37752528098599</v>
      </c>
      <c r="R283">
        <f t="shared" si="22"/>
        <v>300.00240560051401</v>
      </c>
      <c r="S283">
        <f t="shared" si="23"/>
        <v>306.68959485254885</v>
      </c>
      <c r="T283">
        <f t="shared" si="24"/>
        <v>315.05842678475562</v>
      </c>
    </row>
    <row r="284" spans="1:20">
      <c r="A284">
        <v>21</v>
      </c>
      <c r="B284">
        <f>A284/256/(2*'Time-domain'!$E$2)</f>
        <v>6.8359374999999996E-4</v>
      </c>
      <c r="C284">
        <f>1*'Time-domain'!Q32</f>
        <v>68.007771025944166</v>
      </c>
      <c r="D284">
        <f>1*'Time-domain'!R32</f>
        <v>54.06624641384979</v>
      </c>
      <c r="E284">
        <f>1*'Time-domain'!S32</f>
        <v>40.852213540410602</v>
      </c>
      <c r="F284">
        <f>F283+(C284+C283)/2*COS(2*PI()*'Time-domain'!$E$2*($B284+$B283)/2)*($B284-$B283)</f>
        <v>1.1893523553769856E-2</v>
      </c>
      <c r="G284">
        <f>G283+(D284+D283)/2*COS(2*PI()*'Time-domain'!$E$2*($B284+$B283)/2)*($B284-$B283)</f>
        <v>1.0517440307544923E-2</v>
      </c>
      <c r="H284">
        <f>H283+(E284+E283)/2*COS(2*PI()*'Time-domain'!$E$2*($B284+$B283)/2)*($B284-$B283)</f>
        <v>6.696616387442191E-3</v>
      </c>
      <c r="I284">
        <f>I283+(C284+C283)/2*SIN(2*PI()*'Time-domain'!$E$2*($B284+$B283)/2)*($B284-$B283)</f>
        <v>1.1189906899857538</v>
      </c>
      <c r="J284">
        <f>J283+(D284+D283)/2*SIN(2*PI()*'Time-domain'!$E$2*($B284+$B283)/2)*($B284-$B283)</f>
        <v>1.1309697523111819</v>
      </c>
      <c r="K284">
        <f>K283+(E284+E283)/2*SIN(2*PI()*'Time-domain'!$E$2*($B284+$B283)/2)*($B284-$B283)</f>
        <v>1.1454672905498673</v>
      </c>
      <c r="L284">
        <f>$I$2*COS(2*PI()*'Time-domain'!$E$2*$B284)+$I$3*SIN(2*PI()*'Time-domain'!$E$2*$B284)</f>
        <v>68.283505175040887</v>
      </c>
      <c r="M284">
        <f>$J$2*COS(2*PI()*'Time-domain'!$E$2*$B284)+$J$3*SIN(2*PI()*'Time-domain'!$E$2*$B284)</f>
        <v>69.04034593960607</v>
      </c>
      <c r="N284">
        <f>$K$2*COS(2*PI()*'Time-domain'!$E$2*$B284)+$K$3*SIN(2*PI()*'Time-domain'!$E$2*$B284)</f>
        <v>69.975979769740249</v>
      </c>
      <c r="O284">
        <f t="shared" si="20"/>
        <v>300.45341006689614</v>
      </c>
      <c r="P284">
        <f t="shared" si="21"/>
        <v>307.09454386225002</v>
      </c>
      <c r="Q284">
        <f t="shared" si="21"/>
        <v>316.42677241861924</v>
      </c>
      <c r="R284">
        <f t="shared" si="22"/>
        <v>300.14718858631682</v>
      </c>
      <c r="S284">
        <f t="shared" si="23"/>
        <v>306.83760511656163</v>
      </c>
      <c r="T284">
        <f t="shared" si="24"/>
        <v>315.21047589796501</v>
      </c>
    </row>
    <row r="285" spans="1:20">
      <c r="A285">
        <v>22</v>
      </c>
      <c r="B285">
        <f>A285/256/(2*'Time-domain'!$E$2)</f>
        <v>7.1614583333333328E-4</v>
      </c>
      <c r="C285">
        <f>1*'Time-domain'!Q33</f>
        <v>71.199071308431456</v>
      </c>
      <c r="D285">
        <f>1*'Time-domain'!R33</f>
        <v>57.612135616613443</v>
      </c>
      <c r="E285">
        <f>1*'Time-domain'!S33</f>
        <v>44.752691663450612</v>
      </c>
      <c r="F285">
        <f>F284+(C285+C284)/2*COS(2*PI()*'Time-domain'!$E$2*($B285+$B284)/2)*($B285-$B284)</f>
        <v>1.408085284797384E-2</v>
      </c>
      <c r="G285">
        <f>G284+(D285+D284)/2*COS(2*PI()*'Time-domain'!$E$2*($B285+$B284)/2)*($B285-$B284)</f>
        <v>1.2272220406340502E-2</v>
      </c>
      <c r="H285">
        <f>H284+(E285+E284)/2*COS(2*PI()*'Time-domain'!$E$2*($B285+$B284)/2)*($B285-$B284)</f>
        <v>8.0417091554412998E-3</v>
      </c>
      <c r="I285">
        <f>I284+(C285+C284)/2*SIN(2*PI()*'Time-domain'!$E$2*($B285+$B284)/2)*($B285-$B284)</f>
        <v>1.1195815807027845</v>
      </c>
      <c r="J285">
        <f>J284+(D285+D284)/2*SIN(2*PI()*'Time-domain'!$E$2*($B285+$B284)/2)*($B285-$B284)</f>
        <v>1.131443793084812</v>
      </c>
      <c r="K285">
        <f>K284+(E285+E284)/2*SIN(2*PI()*'Time-domain'!$E$2*($B285+$B284)/2)*($B285-$B284)</f>
        <v>1.1458306573425407</v>
      </c>
      <c r="L285">
        <f>$I$2*COS(2*PI()*'Time-domain'!$E$2*$B285)+$I$3*SIN(2*PI()*'Time-domain'!$E$2*$B285)</f>
        <v>71.457574879044444</v>
      </c>
      <c r="M285">
        <f>$J$2*COS(2*PI()*'Time-domain'!$E$2*$B285)+$J$3*SIN(2*PI()*'Time-domain'!$E$2*$B285)</f>
        <v>72.249596399714676</v>
      </c>
      <c r="N285">
        <f>$K$2*COS(2*PI()*'Time-domain'!$E$2*$B285)+$K$3*SIN(2*PI()*'Time-domain'!$E$2*$B285)</f>
        <v>73.228721948480711</v>
      </c>
      <c r="O285">
        <f t="shared" si="20"/>
        <v>300.61111306944099</v>
      </c>
      <c r="P285">
        <f t="shared" si="21"/>
        <v>307.19604175460796</v>
      </c>
      <c r="Q285">
        <f t="shared" si="21"/>
        <v>316.48640946122146</v>
      </c>
      <c r="R285">
        <f t="shared" si="22"/>
        <v>300.30610435336337</v>
      </c>
      <c r="S285">
        <f t="shared" si="23"/>
        <v>307.00006318790156</v>
      </c>
      <c r="T285">
        <f t="shared" si="24"/>
        <v>315.37736706491006</v>
      </c>
    </row>
    <row r="286" spans="1:20">
      <c r="A286">
        <v>23</v>
      </c>
      <c r="B286">
        <f>A286/256/(2*'Time-domain'!$E$2)</f>
        <v>7.4869791666666672E-4</v>
      </c>
      <c r="C286">
        <f>1*'Time-domain'!Q34</f>
        <v>74.379551925070786</v>
      </c>
      <c r="D286">
        <f>1*'Time-domain'!R34</f>
        <v>61.1460029684349</v>
      </c>
      <c r="E286">
        <f>1*'Time-domain'!S34</f>
        <v>48.639945750454224</v>
      </c>
      <c r="F286">
        <f>F285+(C286+C285)/2*COS(2*PI()*'Time-domain'!$E$2*($B286+$B285)/2)*($B286-$B285)</f>
        <v>1.6360545384057359E-2</v>
      </c>
      <c r="G286">
        <f>G285+(D286+D285)/2*COS(2*PI()*'Time-domain'!$E$2*($B286+$B285)/2)*($B286-$B285)</f>
        <v>1.4131916810374104E-2</v>
      </c>
      <c r="H286">
        <f>H285+(E286+E285)/2*COS(2*PI()*'Time-domain'!$E$2*($B286+$B285)/2)*($B286-$B285)</f>
        <v>9.5041937820209837E-3</v>
      </c>
      <c r="I286">
        <f>I285+(C286+C285)/2*SIN(2*PI()*'Time-domain'!$E$2*($B286+$B285)/2)*($B286-$B285)</f>
        <v>1.1202275416661707</v>
      </c>
      <c r="J286">
        <f>J285+(D286+D285)/2*SIN(2*PI()*'Time-domain'!$E$2*($B286+$B285)/2)*($B286-$B285)</f>
        <v>1.131970746286501</v>
      </c>
      <c r="K286">
        <f>K285+(E286+E285)/2*SIN(2*PI()*'Time-domain'!$E$2*($B286+$B285)/2)*($B286-$B285)</f>
        <v>1.1462450588301845</v>
      </c>
      <c r="L286">
        <f>$I$2*COS(2*PI()*'Time-domain'!$E$2*$B286)+$I$3*SIN(2*PI()*'Time-domain'!$E$2*$B286)</f>
        <v>74.620883335112822</v>
      </c>
      <c r="M286">
        <f>$J$2*COS(2*PI()*'Time-domain'!$E$2*$B286)+$J$3*SIN(2*PI()*'Time-domain'!$E$2*$B286)</f>
        <v>75.447966336360381</v>
      </c>
      <c r="N286">
        <f>$K$2*COS(2*PI()*'Time-domain'!$E$2*$B286)+$K$3*SIN(2*PI()*'Time-domain'!$E$2*$B286)</f>
        <v>76.470436151052127</v>
      </c>
      <c r="O286">
        <f t="shared" si="20"/>
        <v>300.78358324801002</v>
      </c>
      <c r="P286">
        <f t="shared" si="21"/>
        <v>307.31081629464853</v>
      </c>
      <c r="Q286">
        <f t="shared" si="21"/>
        <v>316.5573907822104</v>
      </c>
      <c r="R286">
        <f t="shared" si="22"/>
        <v>300.4797608959596</v>
      </c>
      <c r="S286">
        <f t="shared" si="23"/>
        <v>307.17759061334243</v>
      </c>
      <c r="T286">
        <f t="shared" si="24"/>
        <v>315.55973879290246</v>
      </c>
    </row>
    <row r="287" spans="1:20">
      <c r="A287">
        <v>24</v>
      </c>
      <c r="B287">
        <f>A287/256/(2*'Time-domain'!$E$2)</f>
        <v>7.8125000000000004E-4</v>
      </c>
      <c r="C287">
        <f>1*'Time-domain'!Q35</f>
        <v>77.548733907180036</v>
      </c>
      <c r="D287">
        <f>1*'Time-domain'!R35</f>
        <v>64.667316281889626</v>
      </c>
      <c r="E287">
        <f>1*'Time-domain'!S35</f>
        <v>52.513390395254412</v>
      </c>
      <c r="F287">
        <f>F286+(C287+C286)/2*COS(2*PI()*'Time-domain'!$E$2*($B287+$B286)/2)*($B287-$B286)</f>
        <v>1.8731218814434184E-2</v>
      </c>
      <c r="G287">
        <f>G286+(D287+D286)/2*COS(2*PI()*'Time-domain'!$E$2*($B287+$B286)/2)*($B287-$B286)</f>
        <v>1.6095094973679277E-2</v>
      </c>
      <c r="H287">
        <f>H286+(E287+E286)/2*COS(2*PI()*'Time-domain'!$E$2*($B287+$B286)/2)*($B287-$B286)</f>
        <v>1.1082580091594569E-2</v>
      </c>
      <c r="I287">
        <f>I286+(C287+C286)/2*SIN(2*PI()*'Time-domain'!$E$2*($B287+$B286)/2)*($B287-$B286)</f>
        <v>1.1209308220959604</v>
      </c>
      <c r="J287">
        <f>J286+(D287+D286)/2*SIN(2*PI()*'Time-domain'!$E$2*($B287+$B286)/2)*($B287-$B286)</f>
        <v>1.1325531397805824</v>
      </c>
      <c r="K287">
        <f>K286+(E287+E286)/2*SIN(2*PI()*'Time-domain'!$E$2*($B287+$B286)/2)*($B287-$B286)</f>
        <v>1.1467133005491608</v>
      </c>
      <c r="L287">
        <f>$I$2*COS(2*PI()*'Time-domain'!$E$2*$B287)+$I$3*SIN(2*PI()*'Time-domain'!$E$2*$B287)</f>
        <v>77.772954160628132</v>
      </c>
      <c r="M287">
        <f>$J$2*COS(2*PI()*'Time-domain'!$E$2*$B287)+$J$3*SIN(2*PI()*'Time-domain'!$E$2*$B287)</f>
        <v>78.634974086795253</v>
      </c>
      <c r="N287">
        <f>$K$2*COS(2*PI()*'Time-domain'!$E$2*$B287)+$K$3*SIN(2*PI()*'Time-domain'!$E$2*$B287)</f>
        <v>79.700634187219578</v>
      </c>
      <c r="O287">
        <f t="shared" si="20"/>
        <v>300.97142670533361</v>
      </c>
      <c r="P287">
        <f t="shared" si="21"/>
        <v>307.43963295562497</v>
      </c>
      <c r="Q287">
        <f t="shared" si="21"/>
        <v>316.64065899032732</v>
      </c>
      <c r="R287">
        <f t="shared" si="22"/>
        <v>300.66875732911944</v>
      </c>
      <c r="S287">
        <f t="shared" si="23"/>
        <v>307.37079986244277</v>
      </c>
      <c r="T287">
        <f t="shared" si="24"/>
        <v>315.75822026434292</v>
      </c>
    </row>
    <row r="288" spans="1:20">
      <c r="A288">
        <v>25</v>
      </c>
      <c r="B288">
        <f>A288/256/(2*'Time-domain'!$E$2)</f>
        <v>8.1380208333333337E-4</v>
      </c>
      <c r="C288">
        <f>1*'Time-domain'!Q36</f>
        <v>80.706139987609845</v>
      </c>
      <c r="D288">
        <f>1*'Time-domain'!R36</f>
        <v>68.175545260145</v>
      </c>
      <c r="E288">
        <f>1*'Time-domain'!S36</f>
        <v>56.372442271335323</v>
      </c>
      <c r="F288">
        <f>F287+(C288+C287)/2*COS(2*PI()*'Time-domain'!$E$2*($B288+$B287)/2)*($B288-$B287)</f>
        <v>2.1191436020520642E-2</v>
      </c>
      <c r="G288">
        <f>G287+(D288+D287)/2*COS(2*PI()*'Time-domain'!$E$2*($B288+$B287)/2)*($B288-$B287)</f>
        <v>1.8160259133417893E-2</v>
      </c>
      <c r="H288">
        <f>H287+(E288+E287)/2*COS(2*PI()*'Time-domain'!$E$2*($B288+$B287)/2)*($B288-$B287)</f>
        <v>1.2775310258018936E-2</v>
      </c>
      <c r="I288">
        <f>I287+(C288+C287)/2*SIN(2*PI()*'Time-domain'!$E$2*($B288+$B287)/2)*($B288-$B287)</f>
        <v>1.1216936365730572</v>
      </c>
      <c r="J288">
        <f>J287+(D288+D287)/2*SIN(2*PI()*'Time-domain'!$E$2*($B288+$B287)/2)*($B288-$B287)</f>
        <v>1.133193464185571</v>
      </c>
      <c r="K288">
        <f>K287+(E288+E287)/2*SIN(2*PI()*'Time-domain'!$E$2*($B288+$B287)/2)*($B288-$B287)</f>
        <v>1.1472381481413052</v>
      </c>
      <c r="L288">
        <f>$I$2*COS(2*PI()*'Time-domain'!$E$2*$B288)+$I$3*SIN(2*PI()*'Time-domain'!$E$2*$B288)</f>
        <v>80.913312665318259</v>
      </c>
      <c r="M288">
        <f>$J$2*COS(2*PI()*'Time-domain'!$E$2*$B288)+$J$3*SIN(2*PI()*'Time-domain'!$E$2*$B288)</f>
        <v>81.810139699374844</v>
      </c>
      <c r="N288">
        <f>$K$2*COS(2*PI()*'Time-domain'!$E$2*$B288)+$K$3*SIN(2*PI()*'Time-domain'!$E$2*$B288)</f>
        <v>82.918829601040414</v>
      </c>
      <c r="O288">
        <f t="shared" si="20"/>
        <v>301.17524022349323</v>
      </c>
      <c r="P288">
        <f t="shared" si="21"/>
        <v>307.58324644734597</v>
      </c>
      <c r="Q288">
        <f t="shared" si="21"/>
        <v>316.73714437896257</v>
      </c>
      <c r="R288">
        <f t="shared" si="22"/>
        <v>300.87368352768027</v>
      </c>
      <c r="S288">
        <f t="shared" si="23"/>
        <v>307.58029395861672</v>
      </c>
      <c r="T288">
        <f t="shared" si="24"/>
        <v>315.97343095772493</v>
      </c>
    </row>
    <row r="289" spans="1:20">
      <c r="A289">
        <v>26</v>
      </c>
      <c r="B289">
        <f>A289/256/(2*'Time-domain'!$E$2)</f>
        <v>8.463541666666667E-4</v>
      </c>
      <c r="C289">
        <f>1*'Time-domain'!Q37</f>
        <v>83.851294672618366</v>
      </c>
      <c r="D289">
        <f>1*'Time-domain'!R37</f>
        <v>71.67016157682113</v>
      </c>
      <c r="E289">
        <f>1*'Time-domain'!S37</f>
        <v>60.216520219679076</v>
      </c>
      <c r="F289">
        <f>F288+(C289+C288)/2*COS(2*PI()*'Time-domain'!$E$2*($B289+$B288)/2)*($B289-$B288)</f>
        <v>2.3739705979774553E-2</v>
      </c>
      <c r="G289">
        <f>G288+(D289+D288)/2*COS(2*PI()*'Time-domain'!$E$2*($B289+$B288)/2)*($B289-$B288)</f>
        <v>2.0325853258041177E-2</v>
      </c>
      <c r="H289">
        <f>H288+(E289+E288)/2*COS(2*PI()*'Time-domain'!$E$2*($B289+$B288)/2)*($B289-$B288)</f>
        <v>1.4580759834392523E-2</v>
      </c>
      <c r="I289">
        <f>I288+(C289+C288)/2*SIN(2*PI()*'Time-domain'!$E$2*($B289+$B288)/2)*($B289-$B288)</f>
        <v>1.1225181637056469</v>
      </c>
      <c r="J289">
        <f>J288+(D289+D288)/2*SIN(2*PI()*'Time-domain'!$E$2*($B289+$B288)/2)*($B289-$B288)</f>
        <v>1.1338941713879003</v>
      </c>
      <c r="K289">
        <f>K288+(E289+E288)/2*SIN(2*PI()*'Time-domain'!$E$2*($B289+$B288)/2)*($B289-$B288)</f>
        <v>1.1478223257151281</v>
      </c>
      <c r="L289">
        <f>$I$2*COS(2*PI()*'Time-domain'!$E$2*$B289)+$I$3*SIN(2*PI()*'Time-domain'!$E$2*$B289)</f>
        <v>84.041485922743504</v>
      </c>
      <c r="M289">
        <f>$J$2*COS(2*PI()*'Time-domain'!$E$2*$B289)+$J$3*SIN(2*PI()*'Time-domain'!$E$2*$B289)</f>
        <v>84.972985005837032</v>
      </c>
      <c r="N289">
        <f>$K$2*COS(2*PI()*'Time-domain'!$E$2*$B289)+$K$3*SIN(2*PI()*'Time-domain'!$E$2*$B289)</f>
        <v>86.124537744122733</v>
      </c>
      <c r="O289">
        <f t="shared" si="20"/>
        <v>301.39561090466151</v>
      </c>
      <c r="P289">
        <f t="shared" si="21"/>
        <v>307.74240026994306</v>
      </c>
      <c r="Q289">
        <f t="shared" si="21"/>
        <v>316.84776438363974</v>
      </c>
      <c r="R289">
        <f t="shared" si="22"/>
        <v>301.09511977098452</v>
      </c>
      <c r="S289">
        <f t="shared" si="23"/>
        <v>307.80666611589567</v>
      </c>
      <c r="T289">
        <f t="shared" si="24"/>
        <v>316.20598027448432</v>
      </c>
    </row>
    <row r="290" spans="1:20">
      <c r="A290">
        <v>27</v>
      </c>
      <c r="B290">
        <f>A290/256/(2*'Time-domain'!$E$2)</f>
        <v>8.7890625000000002E-4</v>
      </c>
      <c r="C290">
        <f>1*'Time-domain'!Q38</f>
        <v>86.983724313478859</v>
      </c>
      <c r="D290">
        <f>1*'Time-domain'!R38</f>
        <v>75.150638955554982</v>
      </c>
      <c r="E290">
        <f>1*'Time-domain'!S38</f>
        <v>64.045045336286321</v>
      </c>
      <c r="F290">
        <f>F289+(C290+C289)/2*COS(2*PI()*'Time-domain'!$E$2*($B290+$B289)/2)*($B290-$B289)</f>
        <v>2.6374484665198837E-2</v>
      </c>
      <c r="G290">
        <f>G289+(D290+D289)/2*COS(2*PI()*'Time-domain'!$E$2*($B290+$B289)/2)*($B290-$B289)</f>
        <v>2.259026203157909E-2</v>
      </c>
      <c r="H290">
        <f>H289+(E290+E289)/2*COS(2*PI()*'Time-domain'!$E$2*($B290+$B289)/2)*($B290-$B289)</f>
        <v>1.6497238822643485E-2</v>
      </c>
      <c r="I290">
        <f>I289+(C290+C289)/2*SIN(2*PI()*'Time-domain'!$E$2*($B290+$B289)/2)*($B290-$B289)</f>
        <v>1.1234065448173096</v>
      </c>
      <c r="J290">
        <f>J289+(D290+D289)/2*SIN(2*PI()*'Time-domain'!$E$2*($B290+$B289)/2)*($B290-$B289)</f>
        <v>1.134657673079569</v>
      </c>
      <c r="K290">
        <f>K289+(E290+E289)/2*SIN(2*PI()*'Time-domain'!$E$2*($B290+$B289)/2)*($B290-$B289)</f>
        <v>1.1484685142331539</v>
      </c>
      <c r="L290">
        <f>$I$2*COS(2*PI()*'Time-domain'!$E$2*$B290)+$I$3*SIN(2*PI()*'Time-domain'!$E$2*$B290)</f>
        <v>87.157002841517695</v>
      </c>
      <c r="M290">
        <f>$J$2*COS(2*PI()*'Time-domain'!$E$2*$B290)+$J$3*SIN(2*PI()*'Time-domain'!$E$2*$B290)</f>
        <v>88.12303369331255</v>
      </c>
      <c r="N290">
        <f>$K$2*COS(2*PI()*'Time-domain'!$E$2*$B290)+$K$3*SIN(2*PI()*'Time-domain'!$E$2*$B290)</f>
        <v>89.317275848611743</v>
      </c>
      <c r="O290">
        <f t="shared" si="20"/>
        <v>301.63311581768221</v>
      </c>
      <c r="P290">
        <f t="shared" si="21"/>
        <v>307.91782627473611</v>
      </c>
      <c r="Q290">
        <f t="shared" si="21"/>
        <v>316.97342304798235</v>
      </c>
      <c r="R290">
        <f t="shared" si="22"/>
        <v>301.33363639334101</v>
      </c>
      <c r="S290">
        <f t="shared" si="23"/>
        <v>308.05049938159794</v>
      </c>
      <c r="T290">
        <f t="shared" si="24"/>
        <v>316.45646717191846</v>
      </c>
    </row>
    <row r="291" spans="1:20">
      <c r="A291">
        <v>28</v>
      </c>
      <c r="B291">
        <f>A291/256/(2*'Time-domain'!$E$2)</f>
        <v>9.1145833333333335E-4</v>
      </c>
      <c r="C291">
        <f>1*'Time-domain'!Q39</f>
        <v>90.10295717780933</v>
      </c>
      <c r="D291">
        <f>1*'Time-domain'!R39</f>
        <v>78.616453249255542</v>
      </c>
      <c r="E291">
        <f>1*'Time-domain'!S39</f>
        <v>67.857441059356916</v>
      </c>
      <c r="F291">
        <f>F290+(C291+C290)/2*COS(2*PI()*'Time-domain'!$E$2*($B291+$B290)/2)*($B291-$B290)</f>
        <v>2.9094175976767687E-2</v>
      </c>
      <c r="G291">
        <f>G290+(D291+D290)/2*COS(2*PI()*'Time-domain'!$E$2*($B291+$B290)/2)*($B291-$B290)</f>
        <v>2.4951811873458095E-2</v>
      </c>
      <c r="H291">
        <f>H290+(E291+E290)/2*COS(2*PI()*'Time-domain'!$E$2*($B291+$B290)/2)*($B291-$B290)</f>
        <v>1.8522992782250027E-2</v>
      </c>
      <c r="I291">
        <f>I290+(C291+C290)/2*SIN(2*PI()*'Time-domain'!$E$2*($B291+$B290)/2)*($B291-$B290)</f>
        <v>1.1243608826576068</v>
      </c>
      <c r="J291">
        <f>J290+(D291+D290)/2*SIN(2*PI()*'Time-domain'!$E$2*($B291+$B290)/2)*($B291-$B290)</f>
        <v>1.1354863393205745</v>
      </c>
      <c r="K291">
        <f>K290+(E291+E290)/2*SIN(2*PI()*'Time-domain'!$E$2*($B291+$B290)/2)*($B291-$B290)</f>
        <v>1.1491793499263667</v>
      </c>
      <c r="L291">
        <f>$I$2*COS(2*PI()*'Time-domain'!$E$2*$B291)+$I$3*SIN(2*PI()*'Time-domain'!$E$2*$B291)</f>
        <v>90.259394236252604</v>
      </c>
      <c r="M291">
        <f>$J$2*COS(2*PI()*'Time-domain'!$E$2*$B291)+$J$3*SIN(2*PI()*'Time-domain'!$E$2*$B291)</f>
        <v>91.259811376055836</v>
      </c>
      <c r="N291">
        <f>$K$2*COS(2*PI()*'Time-domain'!$E$2*$B291)+$K$3*SIN(2*PI()*'Time-domain'!$E$2*$B291)</f>
        <v>92.496563099892711</v>
      </c>
      <c r="O291">
        <f t="shared" si="20"/>
        <v>301.88832165070301</v>
      </c>
      <c r="P291">
        <f t="shared" si="21"/>
        <v>308.1102442324601</v>
      </c>
      <c r="Q291">
        <f t="shared" si="21"/>
        <v>317.11501049848164</v>
      </c>
      <c r="R291">
        <f t="shared" si="22"/>
        <v>301.58979344047691</v>
      </c>
      <c r="S291">
        <f t="shared" si="23"/>
        <v>308.31236628512318</v>
      </c>
      <c r="T291">
        <f t="shared" si="24"/>
        <v>316.72547980239693</v>
      </c>
    </row>
    <row r="292" spans="1:20">
      <c r="A292">
        <v>29</v>
      </c>
      <c r="B292">
        <f>A292/256/(2*'Time-domain'!$E$2)</f>
        <v>9.4401041666666667E-4</v>
      </c>
      <c r="C292">
        <f>1*'Time-domain'!Q40</f>
        <v>93.20852352061388</v>
      </c>
      <c r="D292">
        <f>1*'Time-domain'!R40</f>
        <v>82.067082519038351</v>
      </c>
      <c r="E292">
        <f>1*'Time-domain'!S40</f>
        <v>71.653133256118039</v>
      </c>
      <c r="F292">
        <f>F291+(C292+C291)/2*COS(2*PI()*'Time-domain'!$E$2*($B292+$B291)/2)*($B292-$B291)</f>
        <v>3.1897132704214112E-2</v>
      </c>
      <c r="G292">
        <f>G291+(D292+D291)/2*COS(2*PI()*'Time-domain'!$E$2*($B292+$B291)/2)*($B292-$B291)</f>
        <v>2.7408771993225934E-2</v>
      </c>
      <c r="H292">
        <f>H291+(E292+E291)/2*COS(2*PI()*'Time-domain'!$E$2*($B292+$B291)/2)*($B292-$B291)</f>
        <v>2.0656203977411351E-2</v>
      </c>
      <c r="I292">
        <f>I291+(C292+C291)/2*SIN(2*PI()*'Time-domain'!$E$2*($B292+$B291)/2)*($B292-$B291)</f>
        <v>1.1253832401359214</v>
      </c>
      <c r="J292">
        <f>J291+(D292+D291)/2*SIN(2*PI()*'Time-domain'!$E$2*($B292+$B291)/2)*($B292-$B291)</f>
        <v>1.1363824971269969</v>
      </c>
      <c r="K292">
        <f>K291+(E292+E291)/2*SIN(2*PI()*'Time-domain'!$E$2*($B292+$B291)/2)*($B292-$B291)</f>
        <v>1.1499574227367109</v>
      </c>
      <c r="L292">
        <f>$I$2*COS(2*PI()*'Time-domain'!$E$2*$B292)+$I$3*SIN(2*PI()*'Time-domain'!$E$2*$B292)</f>
        <v>93.348192898215643</v>
      </c>
      <c r="M292">
        <f>$J$2*COS(2*PI()*'Time-domain'!$E$2*$B292)+$J$3*SIN(2*PI()*'Time-domain'!$E$2*$B292)</f>
        <v>94.382845666885856</v>
      </c>
      <c r="N292">
        <f>$K$2*COS(2*PI()*'Time-domain'!$E$2*$B292)+$K$3*SIN(2*PI()*'Time-domain'!$E$2*$B292)</f>
        <v>95.661920708999929</v>
      </c>
      <c r="O292">
        <f t="shared" si="20"/>
        <v>302.16178437007028</v>
      </c>
      <c r="P292">
        <f t="shared" si="21"/>
        <v>308.32036140911214</v>
      </c>
      <c r="Q292">
        <f t="shared" si="21"/>
        <v>317.27340242837937</v>
      </c>
      <c r="R292">
        <f t="shared" si="22"/>
        <v>301.86414033218705</v>
      </c>
      <c r="S292">
        <f t="shared" si="23"/>
        <v>308.59282849308187</v>
      </c>
      <c r="T292">
        <f t="shared" si="24"/>
        <v>317.01359515908035</v>
      </c>
    </row>
    <row r="293" spans="1:20">
      <c r="A293">
        <v>30</v>
      </c>
      <c r="B293">
        <f>A293/256/(2*'Time-domain'!$E$2)</f>
        <v>9.765625E-4</v>
      </c>
      <c r="C293">
        <f>1*'Time-domain'!Q41</f>
        <v>96.29995565502449</v>
      </c>
      <c r="D293">
        <f>1*'Time-domain'!R41</f>
        <v>85.502007112827926</v>
      </c>
      <c r="E293">
        <f>1*'Time-domain'!S41</f>
        <v>75.431550309286536</v>
      </c>
      <c r="F293">
        <f>F292+(C293+C292)/2*COS(2*PI()*'Time-domain'!$E$2*($B293+$B292)/2)*($B293-$B292)</f>
        <v>3.4781657520598641E-2</v>
      </c>
      <c r="G293">
        <f>G292+(D293+D292)/2*COS(2*PI()*'Time-domain'!$E$2*($B293+$B292)/2)*($B293-$B292)</f>
        <v>2.9959355479541084E-2</v>
      </c>
      <c r="H293">
        <f>H292+(E293+E292)/2*COS(2*PI()*'Time-domain'!$E$2*($B293+$B292)/2)*($B293-$B292)</f>
        <v>2.2894992561964648E-2</v>
      </c>
      <c r="I293">
        <f>I292+(C293+C292)/2*SIN(2*PI()*'Time-domain'!$E$2*($B293+$B292)/2)*($B293-$B292)</f>
        <v>1.126475639079312</v>
      </c>
      <c r="J293">
        <f>J292+(D293+D292)/2*SIN(2*PI()*'Time-domain'!$E$2*($B293+$B292)/2)*($B293-$B292)</f>
        <v>1.1373484290855829</v>
      </c>
      <c r="K293">
        <f>K292+(E293+E292)/2*SIN(2*PI()*'Time-domain'!$E$2*($B293+$B292)/2)*($B293-$B292)</f>
        <v>1.1508052747885806</v>
      </c>
      <c r="L293">
        <f>$I$2*COS(2*PI()*'Time-domain'!$E$2*$B293)+$I$3*SIN(2*PI()*'Time-domain'!$E$2*$B293)</f>
        <v>96.422933665689882</v>
      </c>
      <c r="M293">
        <f>$J$2*COS(2*PI()*'Time-domain'!$E$2*$B293)+$J$3*SIN(2*PI()*'Time-domain'!$E$2*$B293)</f>
        <v>97.491666248325842</v>
      </c>
      <c r="N293">
        <f>$K$2*COS(2*PI()*'Time-domain'!$E$2*$B293)+$K$3*SIN(2*PI()*'Time-domain'!$E$2*$B293)</f>
        <v>98.812871984720573</v>
      </c>
      <c r="O293">
        <f t="shared" si="20"/>
        <v>302.4540488856909</v>
      </c>
      <c r="P293">
        <f t="shared" si="21"/>
        <v>308.54887214967243</v>
      </c>
      <c r="Q293">
        <f t="shared" si="21"/>
        <v>317.44945959097322</v>
      </c>
      <c r="R293">
        <f t="shared" si="22"/>
        <v>302.15721553138411</v>
      </c>
      <c r="S293">
        <f t="shared" si="23"/>
        <v>308.89243647096845</v>
      </c>
      <c r="T293">
        <f t="shared" si="24"/>
        <v>317.32137872836148</v>
      </c>
    </row>
    <row r="294" spans="1:20">
      <c r="A294">
        <v>31</v>
      </c>
      <c r="B294">
        <f>A294/256/(2*'Time-domain'!$E$2)</f>
        <v>1.0091145833333334E-3</v>
      </c>
      <c r="C294">
        <f>1*'Time-domain'!Q42</f>
        <v>99.376788022732839</v>
      </c>
      <c r="D294">
        <f>1*'Time-domain'!R42</f>
        <v>88.920709743614978</v>
      </c>
      <c r="E294">
        <f>1*'Time-domain'!S42</f>
        <v>79.192123203152306</v>
      </c>
      <c r="F294">
        <f>F293+(C294+C293)/2*COS(2*PI()*'Time-domain'!$E$2*($B294+$B293)/2)*($B294-$B293)</f>
        <v>3.774600400606052E-2</v>
      </c>
      <c r="G294">
        <f>G293+(D294+D293)/2*COS(2*PI()*'Time-domain'!$E$2*($B294+$B293)/2)*($B294-$B293)</f>
        <v>3.2601720422763936E-2</v>
      </c>
      <c r="H294">
        <f>H293+(E294+E293)/2*COS(2*PI()*'Time-domain'!$E$2*($B294+$B293)/2)*($B294-$B293)</f>
        <v>2.5237417801320803E-2</v>
      </c>
      <c r="I294">
        <f>I293+(C294+C293)/2*SIN(2*PI()*'Time-domain'!$E$2*($B294+$B293)/2)*($B294-$B293)</f>
        <v>1.1276400590151308</v>
      </c>
      <c r="J294">
        <f>J293+(D294+D293)/2*SIN(2*PI()*'Time-domain'!$E$2*($B294+$B293)/2)*($B294-$B293)</f>
        <v>1.13838637199566</v>
      </c>
      <c r="K294">
        <f>K293+(E294+E293)/2*SIN(2*PI()*'Time-domain'!$E$2*($B294+$B293)/2)*($B294-$B293)</f>
        <v>1.1517253988902159</v>
      </c>
      <c r="L294">
        <f>$I$2*COS(2*PI()*'Time-domain'!$E$2*$B294)+$I$3*SIN(2*PI()*'Time-domain'!$E$2*$B294)</f>
        <v>99.483153494025501</v>
      </c>
      <c r="M294">
        <f>$J$2*COS(2*PI()*'Time-domain'!$E$2*$B294)+$J$3*SIN(2*PI()*'Time-domain'!$E$2*$B294)</f>
        <v>100.58580494343137</v>
      </c>
      <c r="N294">
        <f>$K$2*COS(2*PI()*'Time-domain'!$E$2*$B294)+$K$3*SIN(2*PI()*'Time-domain'!$E$2*$B294)</f>
        <v>101.94894240538265</v>
      </c>
      <c r="O294">
        <f t="shared" si="20"/>
        <v>302.76564872306341</v>
      </c>
      <c r="P294">
        <f t="shared" si="21"/>
        <v>308.79645746994896</v>
      </c>
      <c r="Q294">
        <f t="shared" si="21"/>
        <v>317.64402730264703</v>
      </c>
      <c r="R294">
        <f t="shared" si="22"/>
        <v>302.46954621974862</v>
      </c>
      <c r="S294">
        <f t="shared" si="23"/>
        <v>309.21172915158144</v>
      </c>
      <c r="T294">
        <f t="shared" si="24"/>
        <v>317.64938414923716</v>
      </c>
    </row>
    <row r="295" spans="1:20">
      <c r="A295">
        <v>32</v>
      </c>
      <c r="B295">
        <f>A295/256/(2*'Time-domain'!$E$2)</f>
        <v>1.0416666666666667E-3</v>
      </c>
      <c r="C295">
        <f>1*'Time-domain'!Q43</f>
        <v>102.43855726410185</v>
      </c>
      <c r="D295">
        <f>1*'Time-domain'!R43</f>
        <v>92.322675567358317</v>
      </c>
      <c r="E295">
        <f>1*'Time-domain'!S43</f>
        <v>82.934285609269978</v>
      </c>
      <c r="F295">
        <f>F294+(C295+C294)/2*COS(2*PI()*'Time-domain'!$E$2*($B295+$B294)/2)*($B295-$B294)</f>
        <v>4.0788377701134498E-2</v>
      </c>
      <c r="G295">
        <f>G294+(D295+D294)/2*COS(2*PI()*'Time-domain'!$E$2*($B295+$B294)/2)*($B295-$B294)</f>
        <v>3.5333971070466465E-2</v>
      </c>
      <c r="H295">
        <f>H294+(E295+E294)/2*COS(2*PI()*'Time-domain'!$E$2*($B295+$B294)/2)*($B295-$B294)</f>
        <v>2.768147933066924E-2</v>
      </c>
      <c r="I295">
        <f>I294+(C295+C294)/2*SIN(2*PI()*'Time-domain'!$E$2*($B295+$B294)/2)*($B295-$B294)</f>
        <v>1.1288784359791366</v>
      </c>
      <c r="J295">
        <f>J294+(D295+D294)/2*SIN(2*PI()*'Time-domain'!$E$2*($B295+$B294)/2)*($B295-$B294)</f>
        <v>1.1394985155391975</v>
      </c>
      <c r="K295">
        <f>K294+(E295+E294)/2*SIN(2*PI()*'Time-domain'!$E$2*($B295+$B294)/2)*($B295-$B294)</f>
        <v>1.1527202370659004</v>
      </c>
      <c r="L295">
        <f>$I$2*COS(2*PI()*'Time-domain'!$E$2*$B295)+$I$3*SIN(2*PI()*'Time-domain'!$E$2*$B295)</f>
        <v>102.52839152537268</v>
      </c>
      <c r="M295">
        <f>$J$2*COS(2*PI()*'Time-domain'!$E$2*$B295)+$J$3*SIN(2*PI()*'Time-domain'!$E$2*$B295)</f>
        <v>103.66479578629607</v>
      </c>
      <c r="N295">
        <f>$K$2*COS(2*PI()*'Time-domain'!$E$2*$B295)+$K$3*SIN(2*PI()*'Time-domain'!$E$2*$B295)</f>
        <v>105.06965969031612</v>
      </c>
      <c r="O295">
        <f t="shared" si="20"/>
        <v>303.0971057021751</v>
      </c>
      <c r="P295">
        <f t="shared" si="21"/>
        <v>309.06378465678961</v>
      </c>
      <c r="Q295">
        <f t="shared" si="21"/>
        <v>317.85793495592185</v>
      </c>
      <c r="R295">
        <f t="shared" si="22"/>
        <v>302.80164798017444</v>
      </c>
      <c r="S295">
        <f t="shared" si="23"/>
        <v>309.55123361039045</v>
      </c>
      <c r="T295">
        <f t="shared" si="24"/>
        <v>317.99815287981704</v>
      </c>
    </row>
    <row r="296" spans="1:20">
      <c r="A296">
        <v>33</v>
      </c>
      <c r="B296">
        <f>A296/256/(2*'Time-domain'!$E$2)</f>
        <v>1.0742187500000001E-3</v>
      </c>
      <c r="C296">
        <f>1*'Time-domain'!Q44</f>
        <v>105.48480228794587</v>
      </c>
      <c r="D296">
        <f>1*'Time-domain'!R44</f>
        <v>95.707392260518333</v>
      </c>
      <c r="E296">
        <f>1*'Time-domain'!S44</f>
        <v>86.657473971746001</v>
      </c>
      <c r="F296">
        <f>F295+(C296+C295)/2*COS(2*PI()*'Time-domain'!$E$2*($B296+$B295)/2)*($B296-$B295)</f>
        <v>4.3906937188998685E-2</v>
      </c>
      <c r="G296">
        <f>G295+(D296+D295)/2*COS(2*PI()*'Time-domain'!$E$2*($B296+$B295)/2)*($B296-$B295)</f>
        <v>3.8154159015157632E-2</v>
      </c>
      <c r="H296">
        <f>H295+(E296+E295)/2*COS(2*PI()*'Time-domain'!$E$2*($B296+$B295)/2)*($B296-$B295)</f>
        <v>3.0225118448680748E-2</v>
      </c>
      <c r="I296">
        <f>I295+(C296+C295)/2*SIN(2*PI()*'Time-domain'!$E$2*($B296+$B295)/2)*($B296-$B295)</f>
        <v>1.1301926613498237</v>
      </c>
      <c r="J296">
        <f>J295+(D296+D295)/2*SIN(2*PI()*'Time-domain'!$E$2*($B296+$B295)/2)*($B296-$B295)</f>
        <v>1.1406870009798127</v>
      </c>
      <c r="K296">
        <f>K295+(E296+E295)/2*SIN(2*PI()*'Time-domain'!$E$2*($B296+$B295)/2)*($B296-$B295)</f>
        <v>1.1537921791198429</v>
      </c>
      <c r="L296">
        <f>$I$2*COS(2*PI()*'Time-domain'!$E$2*$B296)+$I$3*SIN(2*PI()*'Time-domain'!$E$2*$B296)</f>
        <v>105.55818915808524</v>
      </c>
      <c r="M296">
        <f>$J$2*COS(2*PI()*'Time-domain'!$E$2*$B296)+$J$3*SIN(2*PI()*'Time-domain'!$E$2*$B296)</f>
        <v>106.72817509222445</v>
      </c>
      <c r="N296">
        <f>$K$2*COS(2*PI()*'Time-domain'!$E$2*$B296)+$K$3*SIN(2*PI()*'Time-domain'!$E$2*$B296)</f>
        <v>108.17455387097684</v>
      </c>
      <c r="O296">
        <f t="shared" si="20"/>
        <v>303.44892962345938</v>
      </c>
      <c r="P296">
        <f t="shared" si="21"/>
        <v>309.35150687690157</v>
      </c>
      <c r="Q296">
        <f t="shared" si="21"/>
        <v>318.09199554281787</v>
      </c>
      <c r="R296">
        <f t="shared" si="22"/>
        <v>303.15402448620091</v>
      </c>
      <c r="S296">
        <f t="shared" si="23"/>
        <v>309.91146474804583</v>
      </c>
      <c r="T296">
        <f t="shared" si="24"/>
        <v>318.36821387116936</v>
      </c>
    </row>
    <row r="297" spans="1:20">
      <c r="A297">
        <v>34</v>
      </c>
      <c r="B297">
        <f>A297/256/(2*'Time-domain'!$E$2)</f>
        <v>1.1067708333333333E-3</v>
      </c>
      <c r="C297">
        <f>1*'Time-domain'!Q45</f>
        <v>108.51506434096923</v>
      </c>
      <c r="D297">
        <f>1*'Time-domain'!R45</f>
        <v>99.074350097210953</v>
      </c>
      <c r="E297">
        <f>1*'Time-domain'!S45</f>
        <v>90.361127592107877</v>
      </c>
      <c r="F297">
        <f>F296+(C297+C296)/2*COS(2*PI()*'Time-domain'!$E$2*($B297+$B296)/2)*($B297-$B296)</f>
        <v>4.7099795206000994E-2</v>
      </c>
      <c r="G297">
        <f>G296+(D297+D296)/2*COS(2*PI()*'Time-domain'!$E$2*($B297+$B296)/2)*($B297-$B296)</f>
        <v>4.1060284413501798E-2</v>
      </c>
      <c r="H297">
        <f>H296+(E297+E296)/2*COS(2*PI()*'Time-domain'!$E$2*($B297+$B296)/2)*($B297-$B296)</f>
        <v>3.2866219445915293E-2</v>
      </c>
      <c r="I297">
        <f>I296+(C297+C296)/2*SIN(2*PI()*'Time-domain'!$E$2*($B297+$B296)/2)*($B297-$B296)</f>
        <v>1.1315845807096649</v>
      </c>
      <c r="J297">
        <f>J296+(D297+D296)/2*SIN(2*PI()*'Time-domain'!$E$2*($B297+$B296)/2)*($B297-$B296)</f>
        <v>1.141953919891503</v>
      </c>
      <c r="K297">
        <f>K296+(E297+E296)/2*SIN(2*PI()*'Time-domain'!$E$2*($B297+$B296)/2)*($B297-$B296)</f>
        <v>1.1549435612325993</v>
      </c>
      <c r="L297">
        <f>$I$2*COS(2*PI()*'Time-domain'!$E$2*$B297)+$I$3*SIN(2*PI()*'Time-domain'!$E$2*$B297)</f>
        <v>108.57209011578409</v>
      </c>
      <c r="M297">
        <f>$J$2*COS(2*PI()*'Time-domain'!$E$2*$B297)+$J$3*SIN(2*PI()*'Time-domain'!$E$2*$B297)</f>
        <v>109.77548152756101</v>
      </c>
      <c r="N297">
        <f>$K$2*COS(2*PI()*'Time-domain'!$E$2*$B297)+$K$3*SIN(2*PI()*'Time-domain'!$E$2*$B297)</f>
        <v>111.26315736172185</v>
      </c>
      <c r="O297">
        <f t="shared" si="20"/>
        <v>303.82161796100166</v>
      </c>
      <c r="P297">
        <f t="shared" si="21"/>
        <v>309.66026279451154</v>
      </c>
      <c r="Q297">
        <f t="shared" si="21"/>
        <v>318.3470051888109</v>
      </c>
      <c r="R297">
        <f t="shared" si="22"/>
        <v>303.52716719861877</v>
      </c>
      <c r="S297">
        <f t="shared" si="23"/>
        <v>310.29292498022141</v>
      </c>
      <c r="T297">
        <f t="shared" si="24"/>
        <v>318.76008324870065</v>
      </c>
    </row>
    <row r="298" spans="1:20">
      <c r="A298">
        <v>35</v>
      </c>
      <c r="B298">
        <f>A298/256/(2*'Time-domain'!$E$2)</f>
        <v>1.1393229166666667E-3</v>
      </c>
      <c r="C298">
        <f>1*'Time-domain'!Q46</f>
        <v>111.528887076853</v>
      </c>
      <c r="D298">
        <f>1*'Time-domain'!R46</f>
        <v>102.42304202597069</v>
      </c>
      <c r="E298">
        <f>1*'Time-domain'!S46</f>
        <v>94.044688713743582</v>
      </c>
      <c r="F298">
        <f>F297+(C298+C297)/2*COS(2*PI()*'Time-domain'!$E$2*($B298+$B297)/2)*($B298-$B297)</f>
        <v>5.0365019779795572E-2</v>
      </c>
      <c r="G298">
        <f>G297+(D298+D297)/2*COS(2*PI()*'Time-domain'!$E$2*($B298+$B297)/2)*($B298-$B297)</f>
        <v>4.4050297236289372E-2</v>
      </c>
      <c r="H298">
        <f>H297+(E298+E297)/2*COS(2*PI()*'Time-domain'!$E$2*($B298+$B297)/2)*($B298-$B297)</f>
        <v>3.5602610967121848E-2</v>
      </c>
      <c r="I298">
        <f>I297+(C298+C297)/2*SIN(2*PI()*'Time-domain'!$E$2*($B298+$B297)/2)*($B298-$B297)</f>
        <v>1.1330559927339587</v>
      </c>
      <c r="J298">
        <f>J297+(D298+D297)/2*SIN(2*PI()*'Time-domain'!$E$2*($B298+$B297)/2)*($B298-$B297)</f>
        <v>1.1433013129178666</v>
      </c>
      <c r="K298">
        <f>K297+(E298+E297)/2*SIN(2*PI()*'Time-domain'!$E$2*($B298+$B297)/2)*($B298-$B297)</f>
        <v>1.1561766645908775</v>
      </c>
      <c r="L298">
        <f>$I$2*COS(2*PI()*'Time-domain'!$E$2*$B298)+$I$3*SIN(2*PI()*'Time-domain'!$E$2*$B298)</f>
        <v>111.56964051607108</v>
      </c>
      <c r="M298">
        <f>$J$2*COS(2*PI()*'Time-domain'!$E$2*$B298)+$J$3*SIN(2*PI()*'Time-domain'!$E$2*$B298)</f>
        <v>112.80625617916549</v>
      </c>
      <c r="N298">
        <f>$K$2*COS(2*PI()*'Time-domain'!$E$2*$B298)+$K$3*SIN(2*PI()*'Time-domain'!$E$2*$B298)</f>
        <v>114.33500503022627</v>
      </c>
      <c r="O298">
        <f t="shared" si="20"/>
        <v>304.21565556317915</v>
      </c>
      <c r="P298">
        <f t="shared" si="21"/>
        <v>309.99067619809585</v>
      </c>
      <c r="Q298">
        <f t="shared" si="21"/>
        <v>318.62374269766042</v>
      </c>
      <c r="R298">
        <f t="shared" si="22"/>
        <v>303.92155506943249</v>
      </c>
      <c r="S298">
        <f t="shared" si="23"/>
        <v>310.69610393497845</v>
      </c>
      <c r="T298">
        <f t="shared" si="24"/>
        <v>319.17426400126107</v>
      </c>
    </row>
    <row r="299" spans="1:20">
      <c r="A299">
        <v>36</v>
      </c>
      <c r="B299">
        <f>A299/256/(2*'Time-domain'!$E$2)</f>
        <v>1.171875E-3</v>
      </c>
      <c r="C299">
        <f>1*'Time-domain'!Q47</f>
        <v>114.52581662497876</v>
      </c>
      <c r="D299">
        <f>1*'Time-domain'!R47</f>
        <v>105.75296374611041</v>
      </c>
      <c r="E299">
        <f>1*'Time-domain'!S47</f>
        <v>97.707602605897293</v>
      </c>
      <c r="F299">
        <f>F298+(C299+C298)/2*COS(2*PI()*'Time-domain'!$E$2*($B299+$B298)/2)*($B299-$B298)</f>
        <v>5.3700635394402861E-2</v>
      </c>
      <c r="G299">
        <f>G298+(D299+D298)/2*COS(2*PI()*'Time-domain'!$E$2*($B299+$B298)/2)*($B299-$B298)</f>
        <v>4.7122098548399403E-2</v>
      </c>
      <c r="H299">
        <f>H298+(E299+E298)/2*COS(2*PI()*'Time-domain'!$E$2*($B299+$B298)/2)*($B299-$B298)</f>
        <v>3.8432067406595785E-2</v>
      </c>
      <c r="I299">
        <f>I298+(C299+C298)/2*SIN(2*PI()*'Time-domain'!$E$2*($B299+$B298)/2)*($B299-$B298)</f>
        <v>1.1346086481079454</v>
      </c>
      <c r="J299">
        <f>J298+(D299+D298)/2*SIN(2*PI()*'Time-domain'!$E$2*($B299+$B298)/2)*($B299-$B298)</f>
        <v>1.1447311685625581</v>
      </c>
      <c r="K299">
        <f>K298+(E299+E298)/2*SIN(2*PI()*'Time-domain'!$E$2*($B299+$B298)/2)*($B299-$B298)</f>
        <v>1.1574937140515444</v>
      </c>
      <c r="L299">
        <f>$I$2*COS(2*PI()*'Time-domain'!$E$2*$B299)+$I$3*SIN(2*PI()*'Time-domain'!$E$2*$B299)</f>
        <v>114.5503889388817</v>
      </c>
      <c r="M299">
        <f>$J$2*COS(2*PI()*'Time-domain'!$E$2*$B299)+$J$3*SIN(2*PI()*'Time-domain'!$E$2*$B299)</f>
        <v>115.82004262352339</v>
      </c>
      <c r="N299">
        <f>$K$2*COS(2*PI()*'Time-domain'!$E$2*$B299)+$K$3*SIN(2*PI()*'Time-domain'!$E$2*$B299)</f>
        <v>117.38963426753031</v>
      </c>
      <c r="O299">
        <f t="shared" si="20"/>
        <v>304.63151436091454</v>
      </c>
      <c r="P299">
        <f t="shared" si="21"/>
        <v>310.34335563640332</v>
      </c>
      <c r="Q299">
        <f t="shared" si="21"/>
        <v>318.92296910737991</v>
      </c>
      <c r="R299">
        <f t="shared" si="22"/>
        <v>304.33765425335753</v>
      </c>
      <c r="S299">
        <f t="shared" si="23"/>
        <v>311.1214781578318</v>
      </c>
      <c r="T299">
        <f t="shared" si="24"/>
        <v>319.61124567816273</v>
      </c>
    </row>
    <row r="300" spans="1:20">
      <c r="A300">
        <v>37</v>
      </c>
      <c r="B300">
        <f>A300/256/(2*'Time-domain'!$E$2)</f>
        <v>1.2044270833333334E-3</v>
      </c>
      <c r="C300">
        <f>1*'Time-domain'!Q48</f>
        <v>117.50540165878023</v>
      </c>
      <c r="D300">
        <f>1*'Time-domain'!R48</f>
        <v>109.06361378366763</v>
      </c>
      <c r="E300">
        <f>1*'Time-domain'!S48</f>
        <v>101.34931764721023</v>
      </c>
      <c r="F300">
        <f>F299+(C300+C299)/2*COS(2*PI()*'Time-domain'!$E$2*($B300+$B299)/2)*($B300-$B299)</f>
        <v>5.7104624181491904E-2</v>
      </c>
      <c r="G300">
        <f>G299+(D300+D299)/2*COS(2*PI()*'Time-domain'!$E$2*($B300+$B299)/2)*($B300-$B299)</f>
        <v>5.0273541817976851E-2</v>
      </c>
      <c r="H300">
        <f>H299+(E300+E299)/2*COS(2*PI()*'Time-domain'!$E$2*($B300+$B299)/2)*($B300-$B299)</f>
        <v>4.135231033574082E-2</v>
      </c>
      <c r="I300">
        <f>I299+(C300+C299)/2*SIN(2*PI()*'Time-domain'!$E$2*($B300+$B299)/2)*($B300-$B299)</f>
        <v>1.1362442484728488</v>
      </c>
      <c r="J300">
        <f>J299+(D300+D299)/2*SIN(2*PI()*'Time-domain'!$E$2*($B300+$B299)/2)*($B300-$B299)</f>
        <v>1.1462454220117009</v>
      </c>
      <c r="K300">
        <f>K299+(E300+E299)/2*SIN(2*PI()*'Time-domain'!$E$2*($B300+$B299)/2)*($B300-$B299)</f>
        <v>1.1588968768406325</v>
      </c>
      <c r="L300">
        <f>$I$2*COS(2*PI()*'Time-domain'!$E$2*$B300)+$I$3*SIN(2*PI()*'Time-domain'!$E$2*$B300)</f>
        <v>117.51388649446761</v>
      </c>
      <c r="M300">
        <f>$J$2*COS(2*PI()*'Time-domain'!$E$2*$B300)+$J$3*SIN(2*PI()*'Time-domain'!$E$2*$B300)</f>
        <v>118.81638699548182</v>
      </c>
      <c r="N300">
        <f>$K$2*COS(2*PI()*'Time-domain'!$E$2*$B300)+$K$3*SIN(2*PI()*'Time-domain'!$E$2*$B300)</f>
        <v>120.4265850577067</v>
      </c>
      <c r="O300">
        <f t="shared" si="20"/>
        <v>305.06965308371929</v>
      </c>
      <c r="P300">
        <f t="shared" si="21"/>
        <v>310.71889406398799</v>
      </c>
      <c r="Q300">
        <f t="shared" si="21"/>
        <v>319.24542725761307</v>
      </c>
      <c r="R300">
        <f t="shared" si="22"/>
        <v>304.77591782702621</v>
      </c>
      <c r="S300">
        <f t="shared" si="23"/>
        <v>311.56951082469669</v>
      </c>
      <c r="T300">
        <f t="shared" si="24"/>
        <v>320.07150409429352</v>
      </c>
    </row>
    <row r="301" spans="1:20">
      <c r="A301">
        <v>38</v>
      </c>
      <c r="B301">
        <f>A301/256/(2*'Time-domain'!$E$2)</f>
        <v>1.2369791666666666E-3</v>
      </c>
      <c r="C301">
        <f>1*'Time-domain'!Q49</f>
        <v>120.467193463711</v>
      </c>
      <c r="D301">
        <f>1*'Time-domain'!R49</f>
        <v>112.35449356692406</v>
      </c>
      <c r="E301">
        <f>1*'Time-domain'!S49</f>
        <v>104.9692854087923</v>
      </c>
      <c r="F301">
        <f>F300+(C301+C300)/2*COS(2*PI()*'Time-domain'!$E$2*($B301+$B300)/2)*($B301-$B300)</f>
        <v>6.0574927137166459E-2</v>
      </c>
      <c r="G301">
        <f>G300+(D301+D300)/2*COS(2*PI()*'Time-domain'!$E$2*($B301+$B300)/2)*($B301-$B300)</f>
        <v>5.3502434254028633E-2</v>
      </c>
      <c r="H301">
        <f>H300+(E301+E300)/2*COS(2*PI()*'Time-domain'!$E$2*($B301+$B300)/2)*($B301-$B300)</f>
        <v>4.4361009961961864E-2</v>
      </c>
      <c r="I301">
        <f>I300+(C301+C300)/2*SIN(2*PI()*'Time-domain'!$E$2*($B301+$B300)/2)*($B301-$B300)</f>
        <v>1.137964445401475</v>
      </c>
      <c r="J301">
        <f>J300+(D301+D300)/2*SIN(2*PI()*'Time-domain'!$E$2*($B301+$B300)/2)*($B301-$B300)</f>
        <v>1.1478459539889676</v>
      </c>
      <c r="K301">
        <f>K300+(E301+E300)/2*SIN(2*PI()*'Time-domain'!$E$2*($B301+$B300)/2)*($B301-$B300)</f>
        <v>1.160388261288126</v>
      </c>
      <c r="L301">
        <f>$I$2*COS(2*PI()*'Time-domain'!$E$2*$B301)+$I$3*SIN(2*PI()*'Time-domain'!$E$2*$B301)</f>
        <v>120.45968689099745</v>
      </c>
      <c r="M301">
        <f>$J$2*COS(2*PI()*'Time-domain'!$E$2*$B301)+$J$3*SIN(2*PI()*'Time-domain'!$E$2*$B301)</f>
        <v>121.79483805659969</v>
      </c>
      <c r="N301">
        <f>$K$2*COS(2*PI()*'Time-domain'!$E$2*$B301)+$K$3*SIN(2*PI()*'Time-domain'!$E$2*$B301)</f>
        <v>123.44540004713714</v>
      </c>
      <c r="O301">
        <f t="shared" si="20"/>
        <v>305.53051698369757</v>
      </c>
      <c r="P301">
        <f t="shared" si="21"/>
        <v>311.11786849646455</v>
      </c>
      <c r="Q301">
        <f t="shared" si="21"/>
        <v>319.59184136867248</v>
      </c>
      <c r="R301">
        <f t="shared" si="22"/>
        <v>305.23678551607117</v>
      </c>
      <c r="S301">
        <f t="shared" si="23"/>
        <v>312.04065146288895</v>
      </c>
      <c r="T301">
        <f t="shared" si="24"/>
        <v>320.55550104350397</v>
      </c>
    </row>
    <row r="302" spans="1:20">
      <c r="A302">
        <v>39</v>
      </c>
      <c r="B302">
        <f>A302/256/(2*'Time-domain'!$E$2)</f>
        <v>1.26953125E-3</v>
      </c>
      <c r="C302">
        <f>1*'Time-domain'!Q50</f>
        <v>123.41074600481971</v>
      </c>
      <c r="D302">
        <f>1*'Time-domain'!R50</f>
        <v>115.62510750148928</v>
      </c>
      <c r="E302">
        <f>1*'Time-domain'!S50</f>
        <v>108.56696073681404</v>
      </c>
      <c r="F302">
        <f>F301+(C302+C301)/2*COS(2*PI()*'Time-domain'!$E$2*($B302+$B301)/2)*($B302-$B301)</f>
        <v>6.4109445363522519E-2</v>
      </c>
      <c r="G302">
        <f>G301+(D302+D301)/2*COS(2*PI()*'Time-domain'!$E$2*($B302+$B301)/2)*($B302-$B301)</f>
        <v>5.6806538171626592E-2</v>
      </c>
      <c r="H302">
        <f>H301+(E302+E301)/2*COS(2*PI()*'Time-domain'!$E$2*($B302+$B301)/2)*($B302-$B301)</f>
        <v>4.7455786617997577E-2</v>
      </c>
      <c r="I302">
        <f>I301+(C302+C301)/2*SIN(2*PI()*'Time-domain'!$E$2*($B302+$B301)/2)*($B302-$B301)</f>
        <v>1.1397708394039867</v>
      </c>
      <c r="J302">
        <f>J301+(D302+D301)/2*SIN(2*PI()*'Time-domain'!$E$2*($B302+$B301)/2)*($B302-$B301)</f>
        <v>1.1495345896440108</v>
      </c>
      <c r="K302">
        <f>K301+(E302+E301)/2*SIN(2*PI()*'Time-domain'!$E$2*($B302+$B301)/2)*($B302-$B301)</f>
        <v>1.1619699155992822</v>
      </c>
      <c r="L302">
        <f>$I$2*COS(2*PI()*'Time-domain'!$E$2*$B302)+$I$3*SIN(2*PI()*'Time-domain'!$E$2*$B302)</f>
        <v>123.3873465017671</v>
      </c>
      <c r="M302">
        <f>$J$2*COS(2*PI()*'Time-domain'!$E$2*$B302)+$J$3*SIN(2*PI()*'Time-domain'!$E$2*$B302)</f>
        <v>124.75494726310292</v>
      </c>
      <c r="N302">
        <f>$K$2*COS(2*PI()*'Time-domain'!$E$2*$B302)+$K$3*SIN(2*PI()*'Time-domain'!$E$2*$B302)</f>
        <v>126.4456246133884</v>
      </c>
      <c r="O302">
        <f t="shared" si="20"/>
        <v>306.01453756767717</v>
      </c>
      <c r="P302">
        <f t="shared" si="21"/>
        <v>311.54083967569073</v>
      </c>
      <c r="Q302">
        <f t="shared" si="21"/>
        <v>319.96291663249048</v>
      </c>
      <c r="R302">
        <f t="shared" si="22"/>
        <v>305.72068343025126</v>
      </c>
      <c r="S302">
        <f t="shared" si="23"/>
        <v>312.53533568034658</v>
      </c>
      <c r="T302">
        <f t="shared" si="24"/>
        <v>321.06368402043989</v>
      </c>
    </row>
    <row r="303" spans="1:20">
      <c r="A303">
        <v>40</v>
      </c>
      <c r="B303">
        <f>A303/256/(2*'Time-domain'!$E$2)</f>
        <v>1.3020833333333333E-3</v>
      </c>
      <c r="C303">
        <f>1*'Time-domain'!Q51</f>
        <v>126.3356159939208</v>
      </c>
      <c r="D303">
        <f>1*'Time-domain'!R51</f>
        <v>118.87496304493493</v>
      </c>
      <c r="E303">
        <f>1*'Time-domain'!S51</f>
        <v>112.14180183460425</v>
      </c>
      <c r="F303">
        <f>F302+(C303+C302)/2*COS(2*PI()*'Time-domain'!$E$2*($B303+$B302)/2)*($B303-$B302)</f>
        <v>6.7706041334228362E-2</v>
      </c>
      <c r="G303">
        <f>G302+(D303+D302)/2*COS(2*PI()*'Time-domain'!$E$2*($B303+$B302)/2)*($B303-$B302)</f>
        <v>6.0183572383887753E-2</v>
      </c>
      <c r="H303">
        <f>H302+(E303+E302)/2*COS(2*PI()*'Time-domain'!$E$2*($B303+$B302)/2)*($B303-$B302)</f>
        <v>5.0634212280781965E-2</v>
      </c>
      <c r="I303">
        <f>I302+(C303+C302)/2*SIN(2*PI()*'Time-domain'!$E$2*($B303+$B302)/2)*($B303-$B302)</f>
        <v>1.1416649789644517</v>
      </c>
      <c r="J303">
        <f>J302+(D303+D302)/2*SIN(2*PI()*'Time-domain'!$E$2*($B303+$B302)/2)*($B303-$B302)</f>
        <v>1.151313097474912</v>
      </c>
      <c r="K303">
        <f>K302+(E303+E302)/2*SIN(2*PI()*'Time-domain'!$E$2*($B303+$B302)/2)*($B303-$B302)</f>
        <v>1.1636438266632196</v>
      </c>
      <c r="L303">
        <f>$I$2*COS(2*PI()*'Time-domain'!$E$2*$B303)+$I$3*SIN(2*PI()*'Time-domain'!$E$2*$B303)</f>
        <v>126.29642443200788</v>
      </c>
      <c r="M303">
        <f>$J$2*COS(2*PI()*'Time-domain'!$E$2*$B303)+$J$3*SIN(2*PI()*'Time-domain'!$E$2*$B303)</f>
        <v>127.69626883343305</v>
      </c>
      <c r="N303">
        <f>$K$2*COS(2*PI()*'Time-domain'!$E$2*$B303)+$K$3*SIN(2*PI()*'Time-domain'!$E$2*$B303)</f>
        <v>129.4268069336764</v>
      </c>
      <c r="O303">
        <f t="shared" si="20"/>
        <v>306.52213233762836</v>
      </c>
      <c r="P303">
        <f t="shared" si="21"/>
        <v>311.98835174507775</v>
      </c>
      <c r="Q303">
        <f t="shared" si="21"/>
        <v>320.35933881572458</v>
      </c>
      <c r="R303">
        <f t="shared" si="22"/>
        <v>306.22802380677882</v>
      </c>
      <c r="S303">
        <f t="shared" si="23"/>
        <v>313.05398490323574</v>
      </c>
      <c r="T303">
        <f t="shared" si="24"/>
        <v>321.59648595098844</v>
      </c>
    </row>
    <row r="304" spans="1:20">
      <c r="A304">
        <v>41</v>
      </c>
      <c r="B304">
        <f>A304/256/(2*'Time-domain'!$E$2)</f>
        <v>1.3346354166666667E-3</v>
      </c>
      <c r="C304">
        <f>1*'Time-domain'!Q52</f>
        <v>129.24136295635248</v>
      </c>
      <c r="D304">
        <f>1*'Time-domain'!R52</f>
        <v>122.10357078097012</v>
      </c>
      <c r="E304">
        <f>1*'Time-domain'!S52</f>
        <v>115.69327034424296</v>
      </c>
      <c r="F304">
        <f>F303+(C304+C303)/2*COS(2*PI()*'Time-domain'!$E$2*($B304+$B303)/2)*($B304-$B303)</f>
        <v>7.1362540183365478E-2</v>
      </c>
      <c r="G304">
        <f>G303+(D304+D303)/2*COS(2*PI()*'Time-domain'!$E$2*($B304+$B303)/2)*($B304-$B303)</f>
        <v>6.3631213619887383E-2</v>
      </c>
      <c r="H304">
        <f>H303+(E304+E303)/2*COS(2*PI()*'Time-domain'!$E$2*($B304+$B303)/2)*($B304-$B303)</f>
        <v>5.3893812118907904E-2</v>
      </c>
      <c r="I304">
        <f>I303+(C304+C303)/2*SIN(2*PI()*'Time-domain'!$E$2*($B304+$B303)/2)*($B304-$B303)</f>
        <v>1.1436483596087454</v>
      </c>
      <c r="J304">
        <f>J303+(D304+D303)/2*SIN(2*PI()*'Time-domain'!$E$2*($B304+$B303)/2)*($B304-$B303)</f>
        <v>1.1531831882852956</v>
      </c>
      <c r="K304">
        <f>K303+(E304+E303)/2*SIN(2*PI()*'Time-domain'!$E$2*($B304+$B303)/2)*($B304-$B303)</f>
        <v>1.1654119188994876</v>
      </c>
      <c r="L304">
        <f>$I$2*COS(2*PI()*'Time-domain'!$E$2*$B304)+$I$3*SIN(2*PI()*'Time-domain'!$E$2*$B304)</f>
        <v>129.18648258528398</v>
      </c>
      <c r="M304">
        <f>$J$2*COS(2*PI()*'Time-domain'!$E$2*$B304)+$J$3*SIN(2*PI()*'Time-domain'!$E$2*$B304)</f>
        <v>130.61835981538067</v>
      </c>
      <c r="N304">
        <f>$K$2*COS(2*PI()*'Time-domain'!$E$2*$B304)+$K$3*SIN(2*PI()*'Time-domain'!$E$2*$B304)</f>
        <v>132.38849805290943</v>
      </c>
      <c r="O304">
        <f t="shared" si="20"/>
        <v>307.05370453952736</v>
      </c>
      <c r="P304">
        <f t="shared" si="21"/>
        <v>312.46093193522165</v>
      </c>
      <c r="Q304">
        <f t="shared" si="21"/>
        <v>320.7817738752521</v>
      </c>
      <c r="R304">
        <f t="shared" si="22"/>
        <v>306.75920476200349</v>
      </c>
      <c r="S304">
        <f t="shared" si="23"/>
        <v>313.59700612209946</v>
      </c>
      <c r="T304">
        <f t="shared" si="24"/>
        <v>322.15432493149967</v>
      </c>
    </row>
    <row r="305" spans="1:20">
      <c r="A305">
        <v>42</v>
      </c>
      <c r="B305">
        <f>A305/256/(2*'Time-domain'!$E$2)</f>
        <v>1.3671874999999999E-3</v>
      </c>
      <c r="C305">
        <f>1*'Time-domain'!Q53</f>
        <v>132.12754929731031</v>
      </c>
      <c r="D305">
        <f>1*'Time-domain'!R53</f>
        <v>125.3104444931455</v>
      </c>
      <c r="E305">
        <f>1*'Time-domain'!S53</f>
        <v>119.22083142763589</v>
      </c>
      <c r="F305">
        <f>F304+(C305+C304)/2*COS(2*PI()*'Time-domain'!$E$2*($B305+$B304)/2)*($B305-$B304)</f>
        <v>7.5076731016752898E-2</v>
      </c>
      <c r="G305">
        <f>G304+(D305+D304)/2*COS(2*PI()*'Time-domain'!$E$2*($B305+$B304)/2)*($B305-$B304)</f>
        <v>6.7147097967643496E-2</v>
      </c>
      <c r="H305">
        <f>H304+(E305+E304)/2*COS(2*PI()*'Time-domain'!$E$2*($B305+$B304)/2)*($B305-$B304)</f>
        <v>5.7232066067746931E-2</v>
      </c>
      <c r="I305">
        <f>I304+(C305+C304)/2*SIN(2*PI()*'Time-domain'!$E$2*($B305+$B304)/2)*($B305-$B304)</f>
        <v>1.1457224230043688</v>
      </c>
      <c r="J305">
        <f>J304+(D305+D304)/2*SIN(2*PI()*'Time-domain'!$E$2*($B305+$B304)/2)*($B305-$B304)</f>
        <v>1.1551465141767323</v>
      </c>
      <c r="K305">
        <f>K304+(E305+E304)/2*SIN(2*PI()*'Time-domain'!$E$2*($B305+$B304)/2)*($B305-$B304)</f>
        <v>1.1672760531433028</v>
      </c>
      <c r="L305">
        <f>$I$2*COS(2*PI()*'Time-domain'!$E$2*$B305)+$I$3*SIN(2*PI()*'Time-domain'!$E$2*$B305)</f>
        <v>132.05708572946793</v>
      </c>
      <c r="M305">
        <f>$J$2*COS(2*PI()*'Time-domain'!$E$2*$B305)+$J$3*SIN(2*PI()*'Time-domain'!$E$2*$B305)</f>
        <v>133.52078015279216</v>
      </c>
      <c r="N305">
        <f>$K$2*COS(2*PI()*'Time-domain'!$E$2*$B305)+$K$3*SIN(2*PI()*'Time-domain'!$E$2*$B305)</f>
        <v>135.33025195129883</v>
      </c>
      <c r="O305">
        <f t="shared" si="20"/>
        <v>307.6096429208153</v>
      </c>
      <c r="P305">
        <f t="shared" si="21"/>
        <v>312.95909026004313</v>
      </c>
      <c r="Q305">
        <f t="shared" si="21"/>
        <v>321.23086758628148</v>
      </c>
      <c r="R305">
        <f t="shared" si="22"/>
        <v>307.31461005160168</v>
      </c>
      <c r="S305">
        <f t="shared" si="23"/>
        <v>314.1647916467017</v>
      </c>
      <c r="T305">
        <f t="shared" si="24"/>
        <v>322.73760397694087</v>
      </c>
    </row>
    <row r="306" spans="1:20">
      <c r="A306">
        <v>43</v>
      </c>
      <c r="B306">
        <f>A306/256/(2*'Time-domain'!$E$2)</f>
        <v>1.3997395833333333E-3</v>
      </c>
      <c r="C306">
        <f>1*'Time-domain'!Q54</f>
        <v>134.99374036774771</v>
      </c>
      <c r="D306">
        <f>1*'Time-domain'!R54</f>
        <v>128.49510123807593</v>
      </c>
      <c r="E306">
        <f>1*'Time-domain'!S54</f>
        <v>122.72395384705932</v>
      </c>
      <c r="F306">
        <f>F305+(C306+C305)/2*COS(2*PI()*'Time-domain'!$E$2*($B306+$B305)/2)*($B306-$B305)</f>
        <v>7.884636824496577E-2</v>
      </c>
      <c r="G306">
        <f>G305+(D306+D305)/2*COS(2*PI()*'Time-domain'!$E$2*($B306+$B305)/2)*($B306-$B305)</f>
        <v>7.0728822341297751E-2</v>
      </c>
      <c r="H306">
        <f>H305+(E306+E305)/2*COS(2*PI()*'Time-domain'!$E$2*($B306+$B305)/2)*($B306-$B305)</f>
        <v>6.0646410431264598E-2</v>
      </c>
      <c r="I306">
        <f>I305+(C306+C305)/2*SIN(2*PI()*'Time-domain'!$E$2*($B306+$B305)/2)*($B306-$B305)</f>
        <v>1.1478885560927246</v>
      </c>
      <c r="J306">
        <f>J305+(D306+D305)/2*SIN(2*PI()*'Time-domain'!$E$2*($B306+$B305)/2)*($B306-$B305)</f>
        <v>1.1572046675770322</v>
      </c>
      <c r="K306">
        <f>K305+(E306+E305)/2*SIN(2*PI()*'Time-domain'!$E$2*($B306+$B305)/2)*($B306-$B305)</f>
        <v>1.16923802557012</v>
      </c>
      <c r="L306">
        <f>$I$2*COS(2*PI()*'Time-domain'!$E$2*$B306)+$I$3*SIN(2*PI()*'Time-domain'!$E$2*$B306)</f>
        <v>134.90780156228521</v>
      </c>
      <c r="M306">
        <f>$J$2*COS(2*PI()*'Time-domain'!$E$2*$B306)+$J$3*SIN(2*PI()*'Time-domain'!$E$2*$B306)</f>
        <v>136.40309275184072</v>
      </c>
      <c r="N306">
        <f>$K$2*COS(2*PI()*'Time-domain'!$E$2*$B306)+$K$3*SIN(2*PI()*'Time-domain'!$E$2*$B306)</f>
        <v>138.25162561152823</v>
      </c>
      <c r="O306">
        <f t="shared" si="20"/>
        <v>308.19032149659921</v>
      </c>
      <c r="P306">
        <f t="shared" si="21"/>
        <v>313.48331922361672</v>
      </c>
      <c r="Q306">
        <f t="shared" si="21"/>
        <v>321.70724518329985</v>
      </c>
      <c r="R306">
        <f t="shared" si="22"/>
        <v>307.89460883941661</v>
      </c>
      <c r="S306">
        <f t="shared" si="23"/>
        <v>314.75771886971472</v>
      </c>
      <c r="T306">
        <f t="shared" si="24"/>
        <v>323.34671077813556</v>
      </c>
    </row>
    <row r="307" spans="1:20">
      <c r="A307">
        <v>44</v>
      </c>
      <c r="B307">
        <f>A307/256/(2*'Time-domain'!$E$2)</f>
        <v>1.4322916666666666E-3</v>
      </c>
      <c r="C307">
        <f>1*'Time-domain'!Q55</f>
        <v>137.83950452983197</v>
      </c>
      <c r="D307">
        <f>1*'Time-domain'!R55</f>
        <v>131.65706141816955</v>
      </c>
      <c r="E307">
        <f>1*'Time-domain'!S55</f>
        <v>126.20211004516236</v>
      </c>
      <c r="F307">
        <f>F306+(C307+C306)/2*COS(2*PI()*'Time-domain'!$E$2*($B307+$B306)/2)*($B307-$B306)</f>
        <v>8.2669172937244198E-2</v>
      </c>
      <c r="G307">
        <f>G306+(D307+D306)/2*COS(2*PI()*'Time-domain'!$E$2*($B307+$B306)/2)*($B307-$B306)</f>
        <v>7.4373945971601713E-2</v>
      </c>
      <c r="H307">
        <f>H306+(E307+E306)/2*COS(2*PI()*'Time-domain'!$E$2*($B307+$B306)/2)*($B307-$B306)</f>
        <v>6.4134239509553104E-2</v>
      </c>
      <c r="I307">
        <f>I306+(C307+C306)/2*SIN(2*PI()*'Time-domain'!$E$2*($B307+$B306)/2)*($B307-$B306)</f>
        <v>1.1501480902543739</v>
      </c>
      <c r="J307">
        <f>J306+(D307+D306)/2*SIN(2*PI()*'Time-domain'!$E$2*($B307+$B306)/2)*($B307-$B306)</f>
        <v>1.1593591803050152</v>
      </c>
      <c r="K307">
        <f>K306+(E307+E306)/2*SIN(2*PI()*'Time-domain'!$E$2*($B307+$B306)/2)*($B307-$B306)</f>
        <v>1.1712995666601749</v>
      </c>
      <c r="L307">
        <f>$I$2*COS(2*PI()*'Time-domain'!$E$2*$B307)+$I$3*SIN(2*PI()*'Time-domain'!$E$2*$B307)</f>
        <v>137.73820077641707</v>
      </c>
      <c r="M307">
        <f>$J$2*COS(2*PI()*'Time-domain'!$E$2*$B307)+$J$3*SIN(2*PI()*'Time-domain'!$E$2*$B307)</f>
        <v>139.26486354685082</v>
      </c>
      <c r="N307">
        <f>$K$2*COS(2*PI()*'Time-domain'!$E$2*$B307)+$K$3*SIN(2*PI()*'Time-domain'!$E$2*$B307)</f>
        <v>141.1521790854699</v>
      </c>
      <c r="O307">
        <f t="shared" si="20"/>
        <v>308.79609932473511</v>
      </c>
      <c r="P307">
        <f t="shared" si="21"/>
        <v>314.03409353786412</v>
      </c>
      <c r="Q307">
        <f t="shared" si="21"/>
        <v>322.21151101406866</v>
      </c>
      <c r="R307">
        <f t="shared" si="22"/>
        <v>308.49955547508779</v>
      </c>
      <c r="S307">
        <f t="shared" si="23"/>
        <v>315.37615003939163</v>
      </c>
      <c r="T307">
        <f t="shared" si="24"/>
        <v>323.98201746823287</v>
      </c>
    </row>
    <row r="308" spans="1:20">
      <c r="A308">
        <v>45</v>
      </c>
      <c r="B308">
        <f>A308/256/(2*'Time-domain'!$E$2)</f>
        <v>1.46484375E-3</v>
      </c>
      <c r="C308">
        <f>1*'Time-domain'!Q56</f>
        <v>140.66441322194794</v>
      </c>
      <c r="D308">
        <f>1*'Time-domain'!R56</f>
        <v>134.79584885385398</v>
      </c>
      <c r="E308">
        <f>1*'Time-domain'!S56</f>
        <v>129.6547762244152</v>
      </c>
      <c r="F308">
        <f>F307+(C308+C307)/2*COS(2*PI()*'Time-domain'!$E$2*($B308+$B307)/2)*($B308-$B307)</f>
        <v>8.6542834195477342E-2</v>
      </c>
      <c r="G308">
        <f>G307+(D308+D307)/2*COS(2*PI()*'Time-domain'!$E$2*($B308+$B307)/2)*($B308-$B307)</f>
        <v>7.8079991918804964E-2</v>
      </c>
      <c r="H308">
        <f>H307+(E308+E307)/2*COS(2*PI()*'Time-domain'!$E$2*($B308+$B307)/2)*($B308-$B307)</f>
        <v>6.7692907251089007E-2</v>
      </c>
      <c r="I308">
        <f>I307+(C308+C307)/2*SIN(2*PI()*'Time-domain'!$E$2*($B308+$B307)/2)*($B308-$B307)</f>
        <v>1.1525023005077752</v>
      </c>
      <c r="J308">
        <f>J307+(D308+D307)/2*SIN(2*PI()*'Time-domain'!$E$2*($B308+$B307)/2)*($B308-$B307)</f>
        <v>1.1616115226723138</v>
      </c>
      <c r="K308">
        <f>K307+(E308+E307)/2*SIN(2*PI()*'Time-domain'!$E$2*($B308+$B307)/2)*($B308-$B307)</f>
        <v>1.1734623402036193</v>
      </c>
      <c r="L308">
        <f>$I$2*COS(2*PI()*'Time-domain'!$E$2*$B308)+$I$3*SIN(2*PI()*'Time-domain'!$E$2*$B308)</f>
        <v>140.54785712415293</v>
      </c>
      <c r="M308">
        <f>$J$2*COS(2*PI()*'Time-domain'!$E$2*$B308)+$J$3*SIN(2*PI()*'Time-domain'!$E$2*$B308)</f>
        <v>142.10566156566719</v>
      </c>
      <c r="N308">
        <f>$K$2*COS(2*PI()*'Time-domain'!$E$2*$B308)+$K$3*SIN(2*PI()*'Time-domain'!$E$2*$B308)</f>
        <v>144.03147556043984</v>
      </c>
      <c r="O308">
        <f t="shared" si="20"/>
        <v>309.42732028992953</v>
      </c>
      <c r="P308">
        <f t="shared" si="21"/>
        <v>314.6118698512791</v>
      </c>
      <c r="Q308">
        <f t="shared" si="21"/>
        <v>322.74424820687108</v>
      </c>
      <c r="R308">
        <f t="shared" si="22"/>
        <v>309.12978928060409</v>
      </c>
      <c r="S308">
        <f t="shared" si="23"/>
        <v>316.0204320413618</v>
      </c>
      <c r="T308">
        <f t="shared" si="24"/>
        <v>324.64388039854862</v>
      </c>
    </row>
    <row r="309" spans="1:20">
      <c r="A309">
        <v>46</v>
      </c>
      <c r="B309">
        <f>A309/256/(2*'Time-domain'!$E$2)</f>
        <v>1.4973958333333334E-3</v>
      </c>
      <c r="C309">
        <f>1*'Time-domain'!Q57</f>
        <v>143.46804102323742</v>
      </c>
      <c r="D309">
        <f>1*'Time-domain'!R57</f>
        <v>137.91099085528674</v>
      </c>
      <c r="E309">
        <f>1*'Time-domain'!S57</f>
        <v>133.08143242599124</v>
      </c>
      <c r="F309">
        <f>F308+(C309+C308)/2*COS(2*PI()*'Time-domain'!$E$2*($B309+$B308)/2)*($B309-$B308)</f>
        <v>9.0465010547434277E-2</v>
      </c>
      <c r="G309">
        <f>G308+(D309+D308)/2*COS(2*PI()*'Time-domain'!$E$2*($B309+$B308)/2)*($B309-$B308)</f>
        <v>8.1844448607026554E-2</v>
      </c>
      <c r="H309">
        <f>H308+(E309+E308)/2*COS(2*PI()*'Time-domain'!$E$2*($B309+$B308)/2)*($B309-$B308)</f>
        <v>7.1319728928707735E-2</v>
      </c>
      <c r="I309">
        <f>I308+(C309+C308)/2*SIN(2*PI()*'Time-domain'!$E$2*($B309+$B308)/2)*($B309-$B308)</f>
        <v>1.1549524047419892</v>
      </c>
      <c r="J309">
        <f>J308+(D309+D308)/2*SIN(2*PI()*'Time-domain'!$E$2*($B309+$B308)/2)*($B309-$B308)</f>
        <v>1.1639631026227475</v>
      </c>
      <c r="K309">
        <f>K308+(E309+E308)/2*SIN(2*PI()*'Time-domain'!$E$2*($B309+$B308)/2)*($B309-$B308)</f>
        <v>1.1757279423468374</v>
      </c>
      <c r="L309">
        <f>$I$2*COS(2*PI()*'Time-domain'!$E$2*$B309)+$I$3*SIN(2*PI()*'Time-domain'!$E$2*$B309)</f>
        <v>143.33634748158156</v>
      </c>
      <c r="M309">
        <f>$J$2*COS(2*PI()*'Time-domain'!$E$2*$B309)+$J$3*SIN(2*PI()*'Time-domain'!$E$2*$B309)</f>
        <v>144.92505899455747</v>
      </c>
      <c r="N309">
        <f>$K$2*COS(2*PI()*'Time-domain'!$E$2*$B309)+$K$3*SIN(2*PI()*'Time-domain'!$E$2*$B309)</f>
        <v>146.88908142497979</v>
      </c>
      <c r="O309">
        <f t="shared" si="20"/>
        <v>310.08431289698837</v>
      </c>
      <c r="P309">
        <f t="shared" si="21"/>
        <v>315.21708648884538</v>
      </c>
      <c r="Q309">
        <f t="shared" si="21"/>
        <v>323.30601835120694</v>
      </c>
      <c r="R309">
        <f t="shared" si="22"/>
        <v>309.7856343459087</v>
      </c>
      <c r="S309">
        <f t="shared" si="23"/>
        <v>316.69089618967985</v>
      </c>
      <c r="T309">
        <f t="shared" si="24"/>
        <v>325.33263992391244</v>
      </c>
    </row>
    <row r="310" spans="1:20">
      <c r="A310">
        <v>47</v>
      </c>
      <c r="B310">
        <f>A310/256/(2*'Time-domain'!$E$2)</f>
        <v>1.5299479166666667E-3</v>
      </c>
      <c r="C310">
        <f>1*'Time-domain'!Q58</f>
        <v>146.24996571766604</v>
      </c>
      <c r="D310">
        <f>1*'Time-domain'!R58</f>
        <v>141.00201829354074</v>
      </c>
      <c r="E310">
        <f>1*'Time-domain'!S58</f>
        <v>136.48156260807067</v>
      </c>
      <c r="F310">
        <f>F309+(C310+C309)/2*COS(2*PI()*'Time-domain'!$E$2*($B310+$B309)/2)*($B310-$B309)</f>
        <v>9.4433331358402761E-2</v>
      </c>
      <c r="G310">
        <f>G309+(D310+D309)/2*COS(2*PI()*'Time-domain'!$E$2*($B310+$B309)/2)*($B310-$B309)</f>
        <v>8.5664771379179841E-2</v>
      </c>
      <c r="H310">
        <f>H309+(E310+E309)/2*COS(2*PI()*'Time-domain'!$E$2*($B310+$B309)/2)*($B310-$B309)</f>
        <v>7.5011982838273358E-2</v>
      </c>
      <c r="I310">
        <f>I309+(C310+C309)/2*SIN(2*PI()*'Time-domain'!$E$2*($B310+$B309)/2)*($B310-$B309)</f>
        <v>1.1574995629838123</v>
      </c>
      <c r="J310">
        <f>J309+(D310+D309)/2*SIN(2*PI()*'Time-domain'!$E$2*($B310+$B309)/2)*($B310-$B309)</f>
        <v>1.1664152649097828</v>
      </c>
      <c r="K310">
        <f>K309+(E310+E309)/2*SIN(2*PI()*'Time-domain'!$E$2*($B310+$B309)/2)*($B310-$B309)</f>
        <v>1.178097900680513</v>
      </c>
      <c r="L310">
        <f>$I$2*COS(2*PI()*'Time-domain'!$E$2*$B310)+$I$3*SIN(2*PI()*'Time-domain'!$E$2*$B310)</f>
        <v>146.10325191231195</v>
      </c>
      <c r="M310">
        <f>$J$2*COS(2*PI()*'Time-domain'!$E$2*$B310)+$J$3*SIN(2*PI()*'Time-domain'!$E$2*$B310)</f>
        <v>147.72263124263947</v>
      </c>
      <c r="N310">
        <f>$K$2*COS(2*PI()*'Time-domain'!$E$2*$B310)+$K$3*SIN(2*PI()*'Time-domain'!$E$2*$B310)</f>
        <v>149.72456633415763</v>
      </c>
      <c r="O310">
        <f t="shared" si="20"/>
        <v>310.76739007333862</v>
      </c>
      <c r="P310">
        <f t="shared" si="21"/>
        <v>315.8501632033022</v>
      </c>
      <c r="Q310">
        <f t="shared" si="21"/>
        <v>323.89736119212273</v>
      </c>
      <c r="R310">
        <f t="shared" si="22"/>
        <v>310.46739933367968</v>
      </c>
      <c r="S310">
        <f t="shared" si="23"/>
        <v>317.38785802725442</v>
      </c>
      <c r="T310">
        <f t="shared" si="24"/>
        <v>326.04862019765091</v>
      </c>
    </row>
    <row r="311" spans="1:20">
      <c r="A311">
        <v>48</v>
      </c>
      <c r="B311">
        <f>A311/256/(2*'Time-domain'!$E$2)</f>
        <v>1.5625000000000001E-3</v>
      </c>
      <c r="C311">
        <f>1*'Time-domain'!Q59</f>
        <v>149.00976835760758</v>
      </c>
      <c r="D311">
        <f>1*'Time-domain'!R59</f>
        <v>144.06846567125359</v>
      </c>
      <c r="E311">
        <f>1*'Time-domain'!S59</f>
        <v>139.85465472355477</v>
      </c>
      <c r="F311">
        <f>F310+(C311+C310)/2*COS(2*PI()*'Time-domain'!$E$2*($B311+$B310)/2)*($B311-$B310)</f>
        <v>9.8445398260385147E-2</v>
      </c>
      <c r="G311">
        <f>G310+(D311+D310)/2*COS(2*PI()*'Time-domain'!$E$2*($B311+$B310)/2)*($B311-$B310)</f>
        <v>8.9538384071507438E-2</v>
      </c>
      <c r="H311">
        <f>H310+(E311+E310)/2*COS(2*PI()*'Time-domain'!$E$2*($B311+$B310)/2)*($B311-$B310)</f>
        <v>7.8766912019008095E-2</v>
      </c>
      <c r="I311">
        <f>I310+(C311+C310)/2*SIN(2*PI()*'Time-domain'!$E$2*($B311+$B310)/2)*($B311-$B310)</f>
        <v>1.1601448766997771</v>
      </c>
      <c r="J311">
        <f>J310+(D311+D310)/2*SIN(2*PI()*'Time-domain'!$E$2*($B311+$B310)/2)*($B311-$B310)</f>
        <v>1.1689692903125712</v>
      </c>
      <c r="K311">
        <f>K310+(E311+E310)/2*SIN(2*PI()*'Time-domain'!$E$2*($B311+$B310)/2)*($B311-$B310)</f>
        <v>1.1805736733699879</v>
      </c>
      <c r="L311">
        <f>$I$2*COS(2*PI()*'Time-domain'!$E$2*$B311)+$I$3*SIN(2*PI()*'Time-domain'!$E$2*$B311)</f>
        <v>148.84815373071439</v>
      </c>
      <c r="M311">
        <f>$J$2*COS(2*PI()*'Time-domain'!$E$2*$B311)+$J$3*SIN(2*PI()*'Time-domain'!$E$2*$B311)</f>
        <v>150.49795700582285</v>
      </c>
      <c r="N311">
        <f>$K$2*COS(2*PI()*'Time-domain'!$E$2*$B311)+$K$3*SIN(2*PI()*'Time-domain'!$E$2*$B311)</f>
        <v>152.53750327437578</v>
      </c>
      <c r="O311">
        <f t="shared" si="20"/>
        <v>311.47684898094116</v>
      </c>
      <c r="P311">
        <f t="shared" si="21"/>
        <v>316.51150093790443</v>
      </c>
      <c r="Q311">
        <f t="shared" si="21"/>
        <v>324.51879433835609</v>
      </c>
      <c r="R311">
        <f t="shared" si="22"/>
        <v>311.17537729340296</v>
      </c>
      <c r="S311">
        <f t="shared" si="23"/>
        <v>318.11161713577707</v>
      </c>
      <c r="T311">
        <f t="shared" si="24"/>
        <v>326.79212897632959</v>
      </c>
    </row>
    <row r="312" spans="1:20">
      <c r="A312">
        <v>49</v>
      </c>
      <c r="B312">
        <f>A312/256/(2*'Time-domain'!$E$2)</f>
        <v>1.5950520833333333E-3</v>
      </c>
      <c r="C312">
        <f>1*'Time-domain'!Q60</f>
        <v>151.74703332693585</v>
      </c>
      <c r="D312">
        <f>1*'Time-domain'!R60</f>
        <v>147.1098711927294</v>
      </c>
      <c r="E312">
        <f>1*'Time-domain'!S60</f>
        <v>143.20020079717816</v>
      </c>
      <c r="F312">
        <f>F311+(C312+C311)/2*COS(2*PI()*'Time-domain'!$E$2*($B312+$B311)/2)*($B312-$B311)</f>
        <v>0.10249878659799021</v>
      </c>
      <c r="G312">
        <f>G311+(D312+D311)/2*COS(2*PI()*'Time-domain'!$E$2*($B312+$B311)/2)*($B312-$B311)</f>
        <v>9.3462680606771334E-2</v>
      </c>
      <c r="H312">
        <f>H311+(E312+E311)/2*COS(2*PI()*'Time-domain'!$E$2*($B312+$B311)/2)*($B312-$B311)</f>
        <v>8.2581725994432767E-2</v>
      </c>
      <c r="I312">
        <f>I311+(C312+C311)/2*SIN(2*PI()*'Time-domain'!$E$2*($B312+$B311)/2)*($B312-$B311)</f>
        <v>1.1628893881334446</v>
      </c>
      <c r="J312">
        <f>J311+(D312+D311)/2*SIN(2*PI()*'Time-domain'!$E$2*($B312+$B311)/2)*($B312-$B311)</f>
        <v>1.1716263948910328</v>
      </c>
      <c r="K312">
        <f>K311+(E312+E311)/2*SIN(2*PI()*'Time-domain'!$E$2*($B312+$B311)/2)*($B312-$B311)</f>
        <v>1.1831566483284279</v>
      </c>
      <c r="L312">
        <f>$I$2*COS(2*PI()*'Time-domain'!$E$2*$B312)+$I$3*SIN(2*PI()*'Time-domain'!$E$2*$B312)</f>
        <v>151.57063956467147</v>
      </c>
      <c r="M312">
        <f>$J$2*COS(2*PI()*'Time-domain'!$E$2*$B312)+$J$3*SIN(2*PI()*'Time-domain'!$E$2*$B312)</f>
        <v>153.25061833025615</v>
      </c>
      <c r="N312">
        <f>$K$2*COS(2*PI()*'Time-domain'!$E$2*$B312)+$K$3*SIN(2*PI()*'Time-domain'!$E$2*$B312)</f>
        <v>155.32746862767786</v>
      </c>
      <c r="O312">
        <f t="shared" si="20"/>
        <v>312.21297083770804</v>
      </c>
      <c r="P312">
        <f t="shared" si="21"/>
        <v>317.20148160081845</v>
      </c>
      <c r="Q312">
        <f t="shared" si="21"/>
        <v>325.17081298446499</v>
      </c>
      <c r="R312">
        <f t="shared" si="22"/>
        <v>311.90984548485034</v>
      </c>
      <c r="S312">
        <f t="shared" si="23"/>
        <v>318.86245695526515</v>
      </c>
      <c r="T312">
        <f t="shared" si="24"/>
        <v>327.56345743437203</v>
      </c>
    </row>
    <row r="313" spans="1:20">
      <c r="A313">
        <v>50</v>
      </c>
      <c r="B313">
        <f>A313/256/(2*'Time-domain'!$E$2)</f>
        <v>1.6276041666666667E-3</v>
      </c>
      <c r="C313">
        <f>1*'Time-domain'!Q61</f>
        <v>154.46134840361483</v>
      </c>
      <c r="D313">
        <f>1*'Time-domain'!R61</f>
        <v>150.12577683348385</v>
      </c>
      <c r="E313">
        <f>1*'Time-domain'!S61</f>
        <v>146.51769700200805</v>
      </c>
      <c r="F313">
        <f>F312+(C313+C312)/2*COS(2*PI()*'Time-domain'!$E$2*($B313+$B312)/2)*($B313-$B312)</f>
        <v>0.10659104689015024</v>
      </c>
      <c r="G313">
        <f>G312+(D313+D312)/2*COS(2*PI()*'Time-domain'!$E$2*($B313+$B312)/2)*($B313-$B312)</f>
        <v>9.743502660513291E-2</v>
      </c>
      <c r="H313">
        <f>H312+(E313+E312)/2*COS(2*PI()*'Time-domain'!$E$2*($B313+$B312)/2)*($B313-$B312)</f>
        <v>8.645360253285804E-2</v>
      </c>
      <c r="I313">
        <f>I312+(C313+C312)/2*SIN(2*PI()*'Time-domain'!$E$2*($B313+$B312)/2)*($B313-$B312)</f>
        <v>1.1657340796783828</v>
      </c>
      <c r="J313">
        <f>J312+(D313+D312)/2*SIN(2*PI()*'Time-domain'!$E$2*($B313+$B312)/2)*($B313-$B312)</f>
        <v>1.1743877292804306</v>
      </c>
      <c r="K313">
        <f>K312+(E313+E312)/2*SIN(2*PI()*'Time-domain'!$E$2*($B313+$B312)/2)*($B313-$B312)</f>
        <v>1.1858481424332883</v>
      </c>
      <c r="L313">
        <f>$I$2*COS(2*PI()*'Time-domain'!$E$2*$B313)+$I$3*SIN(2*PI()*'Time-domain'!$E$2*$B313)</f>
        <v>154.27029941783081</v>
      </c>
      <c r="M313">
        <f>$J$2*COS(2*PI()*'Time-domain'!$E$2*$B313)+$J$3*SIN(2*PI()*'Time-domain'!$E$2*$B313)</f>
        <v>155.980200675269</v>
      </c>
      <c r="N313">
        <f>$K$2*COS(2*PI()*'Time-domain'!$E$2*$B313)+$K$3*SIN(2*PI()*'Time-domain'!$E$2*$B313)</f>
        <v>158.09404223554395</v>
      </c>
      <c r="O313">
        <f t="shared" si="20"/>
        <v>312.97602074853194</v>
      </c>
      <c r="P313">
        <f t="shared" si="21"/>
        <v>317.9204678512869</v>
      </c>
      <c r="Q313">
        <f t="shared" si="21"/>
        <v>325.85388964710478</v>
      </c>
      <c r="R313">
        <f t="shared" si="22"/>
        <v>312.67106521106859</v>
      </c>
      <c r="S313">
        <f t="shared" si="23"/>
        <v>319.6406446133285</v>
      </c>
      <c r="T313">
        <f t="shared" si="24"/>
        <v>328.36287998866715</v>
      </c>
    </row>
    <row r="314" spans="1:20">
      <c r="A314">
        <v>51</v>
      </c>
      <c r="B314">
        <f>A314/256/(2*'Time-domain'!$E$2)</f>
        <v>1.66015625E-3</v>
      </c>
      <c r="C314">
        <f>1*'Time-domain'!Q62</f>
        <v>157.15230482177805</v>
      </c>
      <c r="D314">
        <f>1*'Time-domain'!R62</f>
        <v>153.11572840922074</v>
      </c>
      <c r="E314">
        <f>1*'Time-domain'!S62</f>
        <v>149.80664373531866</v>
      </c>
      <c r="F314">
        <f>F313+(C314+C313)/2*COS(2*PI()*'Time-domain'!$E$2*($B314+$B313)/2)*($B314-$B313)</f>
        <v>0.11071970630678207</v>
      </c>
      <c r="G314">
        <f>G313+(D314+D313)/2*COS(2*PI()*'Time-domain'!$E$2*($B314+$B313)/2)*($B314-$B313)</f>
        <v>0.1014527610117455</v>
      </c>
      <c r="H314">
        <f>H313+(E314+E313)/2*COS(2*PI()*'Time-domain'!$E$2*($B314+$B313)/2)*($B314-$B313)</f>
        <v>9.0379689426353271E-2</v>
      </c>
      <c r="I314">
        <f>I313+(C314+C313)/2*SIN(2*PI()*'Time-domain'!$E$2*($B314+$B313)/2)*($B314-$B313)</f>
        <v>1.168679873287213</v>
      </c>
      <c r="J314">
        <f>J313+(D314+D313)/2*SIN(2*PI()*'Time-domain'!$E$2*($B314+$B313)/2)*($B314-$B313)</f>
        <v>1.177254378025856</v>
      </c>
      <c r="K314">
        <f>K313+(E314+E313)/2*SIN(2*PI()*'Time-domain'!$E$2*($B314+$B313)/2)*($B314-$B313)</f>
        <v>1.1886494007865396</v>
      </c>
      <c r="L314">
        <f>$I$2*COS(2*PI()*'Time-domain'!$E$2*$B314)+$I$3*SIN(2*PI()*'Time-domain'!$E$2*$B314)</f>
        <v>156.94672673134855</v>
      </c>
      <c r="M314">
        <f>$J$2*COS(2*PI()*'Time-domain'!$E$2*$B314)+$J$3*SIN(2*PI()*'Time-domain'!$E$2*$B314)</f>
        <v>158.6862929758004</v>
      </c>
      <c r="N314">
        <f>$K$2*COS(2*PI()*'Time-domain'!$E$2*$B314)+$K$3*SIN(2*PI()*'Time-domain'!$E$2*$B314)</f>
        <v>160.83680746216493</v>
      </c>
      <c r="O314">
        <f t="shared" si="20"/>
        <v>313.76624754602932</v>
      </c>
      <c r="P314">
        <f t="shared" si="21"/>
        <v>318.66880289768875</v>
      </c>
      <c r="Q314">
        <f t="shared" si="21"/>
        <v>326.56847391560586</v>
      </c>
      <c r="R314">
        <f t="shared" si="22"/>
        <v>313.4592816609802</v>
      </c>
      <c r="S314">
        <f t="shared" si="23"/>
        <v>320.44643076426161</v>
      </c>
      <c r="T314">
        <f t="shared" si="24"/>
        <v>329.19065413327087</v>
      </c>
    </row>
    <row r="315" spans="1:20">
      <c r="A315">
        <v>52</v>
      </c>
      <c r="B315">
        <f>A315/256/(2*'Time-domain'!$E$2)</f>
        <v>1.6927083333333334E-3</v>
      </c>
      <c r="C315">
        <f>1*'Time-domain'!Q63</f>
        <v>159.81949733328705</v>
      </c>
      <c r="D315">
        <f>1*'Time-domain'!R63</f>
        <v>156.07927564423073</v>
      </c>
      <c r="E315">
        <f>1*'Time-domain'!S63</f>
        <v>153.06654569382962</v>
      </c>
      <c r="F315">
        <f>F314+(C315+C314)/2*COS(2*PI()*'Time-domain'!$E$2*($B315+$B314)/2)*($B315-$B314)</f>
        <v>0.11488227015950317</v>
      </c>
      <c r="G315">
        <f>G314+(D315+D314)/2*COS(2*PI()*'Time-domain'!$E$2*($B315+$B314)/2)*($B315-$B314)</f>
        <v>0.10551319774007384</v>
      </c>
      <c r="H315">
        <f>H314+(E315+E314)/2*COS(2*PI()*'Time-domain'!$E$2*($B315+$B314)/2)*($B315-$B314)</f>
        <v>9.4357106287110387E-2</v>
      </c>
      <c r="I315">
        <f>I314+(C315+C314)/2*SIN(2*PI()*'Time-domain'!$E$2*($B315+$B314)/2)*($B315-$B314)</f>
        <v>1.1717276299170762</v>
      </c>
      <c r="J315">
        <f>J314+(D315+D314)/2*SIN(2*PI()*'Time-domain'!$E$2*($B315+$B314)/2)*($B315-$B314)</f>
        <v>1.1802273589570225</v>
      </c>
      <c r="K315">
        <f>K314+(E315+E314)/2*SIN(2*PI()*'Time-domain'!$E$2*($B315+$B314)/2)*($B315-$B314)</f>
        <v>1.1915615960190951</v>
      </c>
      <c r="L315">
        <f>$I$2*COS(2*PI()*'Time-domain'!$E$2*$B315)+$I$3*SIN(2*PI()*'Time-domain'!$E$2*$B315)</f>
        <v>159.59951844511593</v>
      </c>
      <c r="M315">
        <f>$J$2*COS(2*PI()*'Time-domain'!$E$2*$B315)+$J$3*SIN(2*PI()*'Time-domain'!$E$2*$B315)</f>
        <v>161.36848770430367</v>
      </c>
      <c r="N315">
        <f>$K$2*COS(2*PI()*'Time-domain'!$E$2*$B315)+$K$3*SIN(2*PI()*'Time-domain'!$E$2*$B315)</f>
        <v>163.55535125718637</v>
      </c>
      <c r="O315">
        <f t="shared" si="20"/>
        <v>314.58388364109305</v>
      </c>
      <c r="P315">
        <f t="shared" si="21"/>
        <v>319.44681030761399</v>
      </c>
      <c r="Q315">
        <f t="shared" si="21"/>
        <v>327.31499221699733</v>
      </c>
      <c r="R315">
        <f t="shared" si="22"/>
        <v>314.27472376169078</v>
      </c>
      <c r="S315">
        <f t="shared" si="23"/>
        <v>321.28004943805871</v>
      </c>
      <c r="T315">
        <f t="shared" si="24"/>
        <v>330.04702028430114</v>
      </c>
    </row>
    <row r="316" spans="1:20">
      <c r="A316">
        <v>53</v>
      </c>
      <c r="B316">
        <f>A316/256/(2*'Time-domain'!$E$2)</f>
        <v>1.7252604166666666E-3</v>
      </c>
      <c r="C316">
        <f>1*'Time-domain'!Q64</f>
        <v>162.46252426876029</v>
      </c>
      <c r="D316">
        <f>1*'Time-domain'!R64</f>
        <v>159.01597223920103</v>
      </c>
      <c r="E316">
        <f>1*'Time-domain'!S64</f>
        <v>156.29691194829698</v>
      </c>
      <c r="F316">
        <f>F315+(C316+C315)/2*COS(2*PI()*'Time-domain'!$E$2*($B316+$B315)/2)*($B316-$B315)</f>
        <v>0.11907622340550374</v>
      </c>
      <c r="G316">
        <f>G315+(D316+D315)/2*COS(2*PI()*'Time-domain'!$E$2*($B316+$B315)/2)*($B316-$B315)</f>
        <v>0.10961362732994358</v>
      </c>
      <c r="H316">
        <f>H315+(E316+E315)/2*COS(2*PI()*'Time-domain'!$E$2*($B316+$B315)/2)*($B316-$B315)</f>
        <v>9.8382946360107845E-2</v>
      </c>
      <c r="I316">
        <f>I315+(C316+C315)/2*SIN(2*PI()*'Time-domain'!$E$2*($B316+$B315)/2)*($B316-$B315)</f>
        <v>1.1748781490118572</v>
      </c>
      <c r="J316">
        <f>J315+(D316+D315)/2*SIN(2*PI()*'Time-domain'!$E$2*($B316+$B315)/2)*($B316-$B315)</f>
        <v>1.1833076226037402</v>
      </c>
      <c r="K316">
        <f>K315+(E316+E315)/2*SIN(2*PI()*'Time-domain'!$E$2*($B316+$B315)/2)*($B316-$B315)</f>
        <v>1.1945858276398476</v>
      </c>
      <c r="L316">
        <f>$I$2*COS(2*PI()*'Time-domain'!$E$2*$B316)+$I$3*SIN(2*PI()*'Time-domain'!$E$2*$B316)</f>
        <v>162.22827505845868</v>
      </c>
      <c r="M316">
        <f>$J$2*COS(2*PI()*'Time-domain'!$E$2*$B316)+$J$3*SIN(2*PI()*'Time-domain'!$E$2*$B316)</f>
        <v>164.02638093211866</v>
      </c>
      <c r="N316">
        <f>$K$2*COS(2*PI()*'Time-domain'!$E$2*$B316)+$K$3*SIN(2*PI()*'Time-domain'!$E$2*$B316)</f>
        <v>166.24926421791238</v>
      </c>
      <c r="O316">
        <f t="shared" si="20"/>
        <v>315.42914488334486</v>
      </c>
      <c r="P316">
        <f t="shared" si="21"/>
        <v>320.2547938300645</v>
      </c>
      <c r="Q316">
        <f t="shared" si="21"/>
        <v>328.093847595613</v>
      </c>
      <c r="R316">
        <f t="shared" si="22"/>
        <v>315.11760404059197</v>
      </c>
      <c r="S316">
        <f t="shared" si="23"/>
        <v>322.14171789944311</v>
      </c>
      <c r="T316">
        <f t="shared" si="24"/>
        <v>330.93220163512046</v>
      </c>
    </row>
    <row r="317" spans="1:20">
      <c r="A317">
        <v>54</v>
      </c>
      <c r="B317">
        <f>A317/256/(2*'Time-domain'!$E$2)</f>
        <v>1.7578125E-3</v>
      </c>
      <c r="C317">
        <f>1*'Time-domain'!Q65</f>
        <v>165.08098759806313</v>
      </c>
      <c r="D317">
        <f>1*'Time-domain'!R65</f>
        <v>161.92537593842644</v>
      </c>
      <c r="E317">
        <f>1*'Time-domain'!S65</f>
        <v>159.4972560174449</v>
      </c>
      <c r="F317">
        <f>F316+(C317+C316)/2*COS(2*PI()*'Time-domain'!$E$2*($B317+$B316)/2)*($B317-$B316)</f>
        <v>0.12329903216366978</v>
      </c>
      <c r="G317">
        <f>G316+(D317+D316)/2*COS(2*PI()*'Time-domain'!$E$2*($B317+$B316)/2)*($B317-$B316)</f>
        <v>0.11375131861931691</v>
      </c>
      <c r="H317">
        <f>H316+(E317+E316)/2*COS(2*PI()*'Time-domain'!$E$2*($B317+$B316)/2)*($B317-$B316)</f>
        <v>0.10245427835097232</v>
      </c>
      <c r="I317">
        <f>I316+(C317+C316)/2*SIN(2*PI()*'Time-domain'!$E$2*($B317+$B316)/2)*($B317-$B316)</f>
        <v>1.1781321680214742</v>
      </c>
      <c r="J317">
        <f>J316+(D317+D316)/2*SIN(2*PI()*'Time-domain'!$E$2*($B317+$B316)/2)*($B317-$B316)</f>
        <v>1.1864960516524181</v>
      </c>
      <c r="K317">
        <f>K316+(E317+E316)/2*SIN(2*PI()*'Time-domain'!$E$2*($B317+$B316)/2)*($B317-$B316)</f>
        <v>1.1977231214297015</v>
      </c>
      <c r="L317">
        <f>$I$2*COS(2*PI()*'Time-domain'!$E$2*$B317)+$I$3*SIN(2*PI()*'Time-domain'!$E$2*$B317)</f>
        <v>164.83260069030013</v>
      </c>
      <c r="M317">
        <f>$J$2*COS(2*PI()*'Time-domain'!$E$2*$B317)+$J$3*SIN(2*PI()*'Time-domain'!$E$2*$B317)</f>
        <v>166.65957239030172</v>
      </c>
      <c r="N317">
        <f>$K$2*COS(2*PI()*'Time-domain'!$E$2*$B317)+$K$3*SIN(2*PI()*'Time-domain'!$E$2*$B317)</f>
        <v>168.91814065096003</v>
      </c>
      <c r="O317">
        <f t="shared" si="20"/>
        <v>316.30223043157122</v>
      </c>
      <c r="P317">
        <f t="shared" si="21"/>
        <v>321.09303722988608</v>
      </c>
      <c r="Q317">
        <f t="shared" si="21"/>
        <v>328.90541950740641</v>
      </c>
      <c r="R317">
        <f t="shared" si="22"/>
        <v>315.98811849734284</v>
      </c>
      <c r="S317">
        <f t="shared" si="23"/>
        <v>323.03163651699487</v>
      </c>
      <c r="T317">
        <f t="shared" si="24"/>
        <v>331.8464040218924</v>
      </c>
    </row>
    <row r="318" spans="1:20">
      <c r="A318">
        <v>55</v>
      </c>
      <c r="B318">
        <f>A318/256/(2*'Time-domain'!$E$2)</f>
        <v>1.7903645833333333E-3</v>
      </c>
      <c r="C318">
        <f>1*'Time-domain'!Q66</f>
        <v>167.67449299024966</v>
      </c>
      <c r="D318">
        <f>1*'Time-domain'!R66</f>
        <v>164.80704859641142</v>
      </c>
      <c r="E318">
        <f>1*'Time-domain'!S66</f>
        <v>162.66709594122841</v>
      </c>
      <c r="F318">
        <f>F317+(C318+C317)/2*COS(2*PI()*'Time-domain'!$E$2*($B318+$B317)/2)*($B318-$B317)</f>
        <v>0.12754814524204272</v>
      </c>
      <c r="G318">
        <f>G317+(D318+D317)/2*COS(2*PI()*'Time-domain'!$E$2*($B318+$B317)/2)*($B318-$B317)</f>
        <v>0.11792352042878049</v>
      </c>
      <c r="H318">
        <f>H317+(E318+E317)/2*COS(2*PI()*'Time-domain'!$E$2*($B318+$B317)/2)*($B318-$B317)</f>
        <v>0.10656814826792425</v>
      </c>
      <c r="I318">
        <f>I317+(C318+C317)/2*SIN(2*PI()*'Time-domain'!$E$2*($B318+$B317)/2)*($B318-$B317)</f>
        <v>1.1814903619585273</v>
      </c>
      <c r="J318">
        <f>J317+(D318+D317)/2*SIN(2*PI()*'Time-domain'!$E$2*($B318+$B317)/2)*($B318-$B317)</f>
        <v>1.1897934604439175</v>
      </c>
      <c r="K318">
        <f>K317+(E318+E317)/2*SIN(2*PI()*'Time-domain'!$E$2*($B318+$B317)/2)*($B318-$B317)</f>
        <v>1.2009744288809552</v>
      </c>
      <c r="L318">
        <f>$I$2*COS(2*PI()*'Time-domain'!$E$2*$B318)+$I$3*SIN(2*PI()*'Time-domain'!$E$2*$B318)</f>
        <v>167.41210313877957</v>
      </c>
      <c r="M318">
        <f>$J$2*COS(2*PI()*'Time-domain'!$E$2*$B318)+$J$3*SIN(2*PI()*'Time-domain'!$E$2*$B318)</f>
        <v>169.26766552990489</v>
      </c>
      <c r="N318">
        <f>$K$2*COS(2*PI()*'Time-domain'!$E$2*$B318)+$K$3*SIN(2*PI()*'Time-domain'!$E$2*$B318)</f>
        <v>171.5615786333554</v>
      </c>
      <c r="O318">
        <f t="shared" si="20"/>
        <v>317.20332263422063</v>
      </c>
      <c r="P318">
        <f t="shared" si="21"/>
        <v>321.96180413452811</v>
      </c>
      <c r="Q318">
        <f t="shared" si="21"/>
        <v>329.75006362909386</v>
      </c>
      <c r="R318">
        <f t="shared" si="22"/>
        <v>316.88644648580697</v>
      </c>
      <c r="S318">
        <f t="shared" si="23"/>
        <v>323.94998864245628</v>
      </c>
      <c r="T318">
        <f t="shared" si="24"/>
        <v>332.78981579959361</v>
      </c>
    </row>
    <row r="319" spans="1:20">
      <c r="A319">
        <v>56</v>
      </c>
      <c r="B319">
        <f>A319/256/(2*'Time-domain'!$E$2)</f>
        <v>1.8229166666666667E-3</v>
      </c>
      <c r="C319">
        <f>1*'Time-domain'!Q67</f>
        <v>170.24264987294742</v>
      </c>
      <c r="D319">
        <f>1*'Time-domain'!R67</f>
        <v>167.66055624385342</v>
      </c>
      <c r="E319">
        <f>1*'Time-domain'!S67</f>
        <v>165.80595435341462</v>
      </c>
      <c r="F319">
        <f>F318+(C319+C318)/2*COS(2*PI()*'Time-domain'!$E$2*($B319+$B318)/2)*($B319-$B318)</f>
        <v>0.13182099567569625</v>
      </c>
      <c r="G319">
        <f>G318+(D319+D318)/2*COS(2*PI()*'Time-domain'!$E$2*($B319+$B318)/2)*($B319-$B318)</f>
        <v>0.12212746325772594</v>
      </c>
      <c r="H319">
        <f>H318+(E319+E318)/2*COS(2*PI()*'Time-domain'!$E$2*($B319+$B318)/2)*($B319-$B318)</f>
        <v>0.11072158127668748</v>
      </c>
      <c r="I319">
        <f>I318+(C319+C318)/2*SIN(2*PI()*'Time-domain'!$E$2*($B319+$B318)/2)*($B319-$B318)</f>
        <v>1.1849533429925694</v>
      </c>
      <c r="J319">
        <f>J318+(D319+D318)/2*SIN(2*PI()*'Time-domain'!$E$2*($B319+$B318)/2)*($B319-$B318)</f>
        <v>1.1932005945130564</v>
      </c>
      <c r="K319">
        <f>K318+(E319+E318)/2*SIN(2*PI()*'Time-domain'!$E$2*($B319+$B318)/2)*($B319-$B318)</f>
        <v>1.2043406266823635</v>
      </c>
      <c r="L319">
        <f>$I$2*COS(2*PI()*'Time-domain'!$E$2*$B319)+$I$3*SIN(2*PI()*'Time-domain'!$E$2*$B319)</f>
        <v>169.96639394031641</v>
      </c>
      <c r="M319">
        <f>$J$2*COS(2*PI()*'Time-domain'!$E$2*$B319)+$J$3*SIN(2*PI()*'Time-domain'!$E$2*$B319)</f>
        <v>171.85026758169465</v>
      </c>
      <c r="N319">
        <f>$K$2*COS(2*PI()*'Time-domain'!$E$2*$B319)+$K$3*SIN(2*PI()*'Time-domain'!$E$2*$B319)</f>
        <v>174.17918007306164</v>
      </c>
      <c r="O319">
        <f t="shared" si="20"/>
        <v>318.13258692003467</v>
      </c>
      <c r="P319">
        <f t="shared" si="21"/>
        <v>322.86133789322133</v>
      </c>
      <c r="Q319">
        <f t="shared" si="21"/>
        <v>330.62811168223408</v>
      </c>
      <c r="R319">
        <f t="shared" si="22"/>
        <v>317.81275060601655</v>
      </c>
      <c r="S319">
        <f t="shared" si="23"/>
        <v>324.89694050028771</v>
      </c>
      <c r="T319">
        <f t="shared" si="24"/>
        <v>333.76260772855591</v>
      </c>
    </row>
    <row r="320" spans="1:20">
      <c r="A320">
        <v>57</v>
      </c>
      <c r="B320">
        <f>A320/256/(2*'Time-domain'!$E$2)</f>
        <v>1.8554687499999999E-3</v>
      </c>
      <c r="C320">
        <f>1*'Time-domain'!Q68</f>
        <v>172.78507149117635</v>
      </c>
      <c r="D320">
        <f>1*'Time-domain'!R68</f>
        <v>170.48546915299664</v>
      </c>
      <c r="E320">
        <f>1*'Time-domain'!S68</f>
        <v>168.91335855347214</v>
      </c>
      <c r="F320">
        <f>F319+(C320+C319)/2*COS(2*PI()*'Time-domain'!$E$2*($B320+$B319)/2)*($B320-$B319)</f>
        <v>0.13611500227410289</v>
      </c>
      <c r="G320">
        <f>G319+(D320+D319)/2*COS(2*PI()*'Time-domain'!$E$2*($B320+$B319)/2)*($B320-$B319)</f>
        <v>0.12636036099119444</v>
      </c>
      <c r="H320">
        <f>H319+(E320+E319)/2*COS(2*PI()*'Time-domain'!$E$2*($B320+$B319)/2)*($B320-$B319)</f>
        <v>0.11491158356723306</v>
      </c>
      <c r="I320">
        <f>I319+(C320+C319)/2*SIN(2*PI()*'Time-domain'!$E$2*($B320+$B319)/2)*($B320-$B319)</f>
        <v>1.1885216600822459</v>
      </c>
      <c r="J320">
        <f>J319+(D320+D319)/2*SIN(2*PI()*'Time-domain'!$E$2*($B320+$B319)/2)*($B320-$B319)</f>
        <v>1.1967181301700331</v>
      </c>
      <c r="K320">
        <f>K319+(E320+E319)/2*SIN(2*PI()*'Time-domain'!$E$2*($B320+$B319)/2)*($B320-$B319)</f>
        <v>1.2078225162501826</v>
      </c>
      <c r="L320">
        <f>$I$2*COS(2*PI()*'Time-domain'!$E$2*$B320)+$I$3*SIN(2*PI()*'Time-domain'!$E$2*$B320)</f>
        <v>172.49508842811136</v>
      </c>
      <c r="M320">
        <f>$J$2*COS(2*PI()*'Time-domain'!$E$2*$B320)+$J$3*SIN(2*PI()*'Time-domain'!$E$2*$B320)</f>
        <v>174.40698961530154</v>
      </c>
      <c r="N320">
        <f>$K$2*COS(2*PI()*'Time-domain'!$E$2*$B320)+$K$3*SIN(2*PI()*'Time-domain'!$E$2*$B320)</f>
        <v>176.77055076893024</v>
      </c>
      <c r="O320">
        <f t="shared" si="20"/>
        <v>319.09017169887795</v>
      </c>
      <c r="P320">
        <f t="shared" si="21"/>
        <v>323.79186144865497</v>
      </c>
      <c r="Q320">
        <f t="shared" si="21"/>
        <v>331.53987127234524</v>
      </c>
      <c r="R320">
        <f t="shared" si="22"/>
        <v>318.76717660622796</v>
      </c>
      <c r="S320">
        <f t="shared" si="23"/>
        <v>325.87264108754022</v>
      </c>
      <c r="T320">
        <f t="shared" si="24"/>
        <v>334.76493287160656</v>
      </c>
    </row>
    <row r="321" spans="1:20">
      <c r="A321">
        <v>58</v>
      </c>
      <c r="B321">
        <f>A321/256/(2*'Time-domain'!$E$2)</f>
        <v>1.8880208333333333E-3</v>
      </c>
      <c r="C321">
        <f>1*'Time-domain'!Q69</f>
        <v>175.30137496559246</v>
      </c>
      <c r="D321">
        <f>1*'Time-domain'!R69</f>
        <v>173.2813619023479</v>
      </c>
      <c r="E321">
        <f>1*'Time-domain'!S69</f>
        <v>171.98884057775851</v>
      </c>
      <c r="F321">
        <f>F320+(C321+C320)/2*COS(2*PI()*'Time-domain'!$E$2*($B321+$B320)/2)*($B321-$B320)</f>
        <v>0.14042757117705915</v>
      </c>
      <c r="G321">
        <f>G320+(D321+D320)/2*COS(2*PI()*'Time-domain'!$E$2*($B321+$B320)/2)*($B321-$B320)</f>
        <v>0.13061941261635221</v>
      </c>
      <c r="H321">
        <f>H320+(E321+E320)/2*COS(2*PI()*'Time-domain'!$E$2*($B321+$B320)/2)*($B321-$B320)</f>
        <v>0.11913514423122272</v>
      </c>
      <c r="I321">
        <f>I320+(C321+C320)/2*SIN(2*PI()*'Time-domain'!$E$2*($B321+$B320)/2)*($B321-$B320)</f>
        <v>1.1921957986455243</v>
      </c>
      <c r="J321">
        <f>J320+(D321+D320)/2*SIN(2*PI()*'Time-domain'!$E$2*($B321+$B320)/2)*($B321-$B320)</f>
        <v>1.2003466741240227</v>
      </c>
      <c r="K321">
        <f>K320+(E321+E320)/2*SIN(2*PI()*'Time-domain'!$E$2*($B321+$B320)/2)*($B321-$B320)</f>
        <v>1.2114208233054675</v>
      </c>
      <c r="L321">
        <f>$I$2*COS(2*PI()*'Time-domain'!$E$2*$B321)+$I$3*SIN(2*PI()*'Time-domain'!$E$2*$B321)</f>
        <v>174.99780579007586</v>
      </c>
      <c r="M321">
        <f>$J$2*COS(2*PI()*'Time-domain'!$E$2*$B321)+$J$3*SIN(2*PI()*'Time-domain'!$E$2*$B321)</f>
        <v>176.93744659779173</v>
      </c>
      <c r="N321">
        <f>$K$2*COS(2*PI()*'Time-domain'!$E$2*$B321)+$K$3*SIN(2*PI()*'Time-domain'!$E$2*$B321)</f>
        <v>179.33530047006624</v>
      </c>
      <c r="O321">
        <f t="shared" si="20"/>
        <v>320.07620827282733</v>
      </c>
      <c r="P321">
        <f t="shared" si="21"/>
        <v>324.75357722122851</v>
      </c>
      <c r="Q321">
        <f t="shared" si="21"/>
        <v>332.48562574315019</v>
      </c>
      <c r="R321">
        <f t="shared" si="22"/>
        <v>319.74985329512879</v>
      </c>
      <c r="S321">
        <f t="shared" si="23"/>
        <v>326.87722208410514</v>
      </c>
      <c r="T321">
        <f t="shared" si="24"/>
        <v>335.796926501869</v>
      </c>
    </row>
    <row r="322" spans="1:20">
      <c r="A322">
        <v>59</v>
      </c>
      <c r="B322">
        <f>A322/256/(2*'Time-domain'!$E$2)</f>
        <v>1.9205729166666666E-3</v>
      </c>
      <c r="C322">
        <f>1*'Time-domain'!Q70</f>
        <v>177.79118135014826</v>
      </c>
      <c r="D322">
        <f>1*'Time-domain'!R70</f>
        <v>176.0478134407432</v>
      </c>
      <c r="E322">
        <f>1*'Time-domain'!S70</f>
        <v>175.03193726999336</v>
      </c>
      <c r="F322">
        <f>F321+(C322+C321)/2*COS(2*PI()*'Time-domain'!$E$2*($B322+$B321)/2)*($B322-$B321)</f>
        <v>0.14475609741823067</v>
      </c>
      <c r="G322">
        <f>G321+(D322+D321)/2*COS(2*PI()*'Time-domain'!$E$2*($B322+$B321)/2)*($B322-$B321)</f>
        <v>0.13490180394755674</v>
      </c>
      <c r="H322">
        <f>H321+(E322+E321)/2*COS(2*PI()*'Time-domain'!$E$2*($B322+$B321)/2)*($B322-$B321)</f>
        <v>0.12338923714900872</v>
      </c>
      <c r="I322">
        <f>I321+(C322+C321)/2*SIN(2*PI()*'Time-domain'!$E$2*($B322+$B321)/2)*($B322-$B321)</f>
        <v>1.195976180268211</v>
      </c>
      <c r="J322">
        <f>J321+(D322+D321)/2*SIN(2*PI()*'Time-domain'!$E$2*($B322+$B321)/2)*($B322-$B321)</f>
        <v>1.2040867631491632</v>
      </c>
      <c r="K322">
        <f>K321+(E322+E321)/2*SIN(2*PI()*'Time-domain'!$E$2*($B322+$B321)/2)*($B322-$B321)</f>
        <v>1.2151361974978732</v>
      </c>
      <c r="L322">
        <f>$I$2*COS(2*PI()*'Time-domain'!$E$2*$B322)+$I$3*SIN(2*PI()*'Time-domain'!$E$2*$B322)</f>
        <v>177.47416912618087</v>
      </c>
      <c r="M322">
        <f>$J$2*COS(2*PI()*'Time-domain'!$E$2*$B322)+$J$3*SIN(2*PI()*'Time-domain'!$E$2*$B322)</f>
        <v>179.44125745165135</v>
      </c>
      <c r="N322">
        <f>$K$2*COS(2*PI()*'Time-domain'!$E$2*$B322)+$K$3*SIN(2*PI()*'Time-domain'!$E$2*$B322)</f>
        <v>181.87304293459854</v>
      </c>
      <c r="O322">
        <f t="shared" si="20"/>
        <v>321.09081075757331</v>
      </c>
      <c r="P322">
        <f t="shared" si="21"/>
        <v>325.74666700594435</v>
      </c>
      <c r="Q322">
        <f t="shared" si="21"/>
        <v>333.46563404603154</v>
      </c>
      <c r="R322">
        <f t="shared" si="22"/>
        <v>320.760892464248</v>
      </c>
      <c r="S322">
        <f t="shared" si="23"/>
        <v>327.91079777339519</v>
      </c>
      <c r="T322">
        <f t="shared" si="24"/>
        <v>336.85870602127932</v>
      </c>
    </row>
    <row r="323" spans="1:20">
      <c r="A323">
        <v>60</v>
      </c>
      <c r="B323">
        <f>A323/256/(2*'Time-domain'!$E$2)</f>
        <v>1.953125E-3</v>
      </c>
      <c r="C323">
        <f>1*'Time-domain'!Q71</f>
        <v>180.25411568916041</v>
      </c>
      <c r="D323">
        <f>1*'Time-domain'!R71</f>
        <v>178.78440715075669</v>
      </c>
      <c r="E323">
        <f>1*'Time-domain'!S71</f>
        <v>178.0421903510082</v>
      </c>
      <c r="F323">
        <f>F322+(C323+C322)/2*COS(2*PI()*'Time-domain'!$E$2*($B323+$B322)/2)*($B323-$B322)</f>
        <v>0.14909796649537652</v>
      </c>
      <c r="G323">
        <f>G322+(D323+D322)/2*COS(2*PI()*'Time-domain'!$E$2*($B323+$B322)/2)*($B323-$B322)</f>
        <v>0.1392047093589692</v>
      </c>
      <c r="H323">
        <f>H322+(E323+E322)/2*COS(2*PI()*'Time-domain'!$E$2*($B323+$B322)/2)*($B323-$B322)</f>
        <v>0.12767082288504358</v>
      </c>
      <c r="I323">
        <f>I322+(C323+C322)/2*SIN(2*PI()*'Time-domain'!$E$2*($B323+$B322)/2)*($B323-$B322)</f>
        <v>1.1998631624509324</v>
      </c>
      <c r="J323">
        <f>J322+(D323+D322)/2*SIN(2*PI()*'Time-domain'!$E$2*($B323+$B322)/2)*($B323-$B322)</f>
        <v>1.2079388637931305</v>
      </c>
      <c r="K323">
        <f>K322+(E323+E322)/2*SIN(2*PI()*'Time-domain'!$E$2*($B323+$B322)/2)*($B323-$B322)</f>
        <v>1.2189692120761713</v>
      </c>
      <c r="L323">
        <f>$I$2*COS(2*PI()*'Time-domain'!$E$2*$B323)+$I$3*SIN(2*PI()*'Time-domain'!$E$2*$B323)</f>
        <v>179.92380550521679</v>
      </c>
      <c r="M323">
        <f>$J$2*COS(2*PI()*'Time-domain'!$E$2*$B323)+$J$3*SIN(2*PI()*'Time-domain'!$E$2*$B323)</f>
        <v>181.91804511217561</v>
      </c>
      <c r="N323">
        <f>$K$2*COS(2*PI()*'Time-domain'!$E$2*$B323)+$K$3*SIN(2*PI()*'Time-domain'!$E$2*$B323)</f>
        <v>184.38339598784651</v>
      </c>
      <c r="O323">
        <f t="shared" si="20"/>
        <v>322.13407601418112</v>
      </c>
      <c r="P323">
        <f t="shared" si="21"/>
        <v>326.77129188200144</v>
      </c>
      <c r="Q323">
        <f t="shared" si="21"/>
        <v>334.48013062476957</v>
      </c>
      <c r="R323">
        <f t="shared" si="22"/>
        <v>321.800388820617</v>
      </c>
      <c r="S323">
        <f t="shared" si="23"/>
        <v>328.97346497350435</v>
      </c>
      <c r="T323">
        <f t="shared" si="24"/>
        <v>337.95037088986777</v>
      </c>
    </row>
    <row r="324" spans="1:20">
      <c r="A324">
        <v>61</v>
      </c>
      <c r="B324">
        <f>A324/256/(2*'Time-domain'!$E$2)</f>
        <v>1.9856770833333332E-3</v>
      </c>
      <c r="C324">
        <f>1*'Time-domain'!Q72</f>
        <v>182.68980707377682</v>
      </c>
      <c r="D324">
        <f>1*'Time-domain'!R72</f>
        <v>181.49073091144163</v>
      </c>
      <c r="E324">
        <f>1*'Time-domain'!S72</f>
        <v>181.01914648776159</v>
      </c>
      <c r="F324">
        <f>F323+(C324+C323)/2*COS(2*PI()*'Time-domain'!$E$2*($B324+$B323)/2)*($B324-$B323)</f>
        <v>0.15345055594630555</v>
      </c>
      <c r="G324">
        <f>G323+(D324+D323)/2*COS(2*PI()*'Time-domain'!$E$2*($B324+$B323)/2)*($B324-$B323)</f>
        <v>0.14352529352366336</v>
      </c>
      <c r="H324">
        <f>H323+(E324+E323)/2*COS(2*PI()*'Time-domain'!$E$2*($B324+$B323)/2)*($B324-$B323)</f>
        <v>0.1319768505905459</v>
      </c>
      <c r="I324">
        <f>I323+(C324+C323)/2*SIN(2*PI()*'Time-domain'!$E$2*($B324+$B323)/2)*($B324-$B323)</f>
        <v>1.2038570383947316</v>
      </c>
      <c r="J324">
        <f>J323+(D324+D323)/2*SIN(2*PI()*'Time-domain'!$E$2*($B324+$B323)/2)*($B324-$B323)</f>
        <v>1.2119033721284731</v>
      </c>
      <c r="K324">
        <f>K323+(E324+E323)/2*SIN(2*PI()*'Time-domain'!$E$2*($B324+$B323)/2)*($B324-$B323)</f>
        <v>1.2229203636056747</v>
      </c>
      <c r="L324">
        <f>$I$2*COS(2*PI()*'Time-domain'!$E$2*$B324)+$I$3*SIN(2*PI()*'Time-domain'!$E$2*$B324)</f>
        <v>182.34634602095539</v>
      </c>
      <c r="M324">
        <f>$J$2*COS(2*PI()*'Time-domain'!$E$2*$B324)+$J$3*SIN(2*PI()*'Time-domain'!$E$2*$B324)</f>
        <v>184.36743658425308</v>
      </c>
      <c r="N324">
        <f>$K$2*COS(2*PI()*'Time-domain'!$E$2*$B324)+$K$3*SIN(2*PI()*'Time-domain'!$E$2*$B324)</f>
        <v>186.8659815798741</v>
      </c>
      <c r="O324">
        <f t="shared" si="20"/>
        <v>323.20608359125265</v>
      </c>
      <c r="P324">
        <f t="shared" si="21"/>
        <v>327.82759213514055</v>
      </c>
      <c r="Q324">
        <f t="shared" si="21"/>
        <v>335.52932531562607</v>
      </c>
      <c r="R324">
        <f t="shared" si="22"/>
        <v>322.86841992972177</v>
      </c>
      <c r="S324">
        <f t="shared" si="23"/>
        <v>330.06530297888833</v>
      </c>
      <c r="T324">
        <f t="shared" si="24"/>
        <v>339.07200256584775</v>
      </c>
    </row>
    <row r="325" spans="1:20">
      <c r="A325">
        <v>62</v>
      </c>
      <c r="B325">
        <f>A325/256/(2*'Time-domain'!$E$2)</f>
        <v>2.0182291666666669E-3</v>
      </c>
      <c r="C325">
        <f>1*'Time-domain'!Q73</f>
        <v>185.09788869783421</v>
      </c>
      <c r="D325">
        <f>1*'Time-domain'!R73</f>
        <v>184.16637716039426</v>
      </c>
      <c r="E325">
        <f>1*'Time-domain'!S73</f>
        <v>183.96235736160955</v>
      </c>
      <c r="F325">
        <f>F324+(C325+C324)/2*COS(2*PI()*'Time-domain'!$E$2*($B325+$B324)/2)*($B325-$B324)</f>
        <v>0.15781123692961652</v>
      </c>
      <c r="G325">
        <f>G324+(D325+D324)/2*COS(2*PI()*'Time-domain'!$E$2*($B325+$B324)/2)*($B325-$B324)</f>
        <v>0.14786071315817856</v>
      </c>
      <c r="H325">
        <f>H324+(E325+E324)/2*COS(2*PI()*'Time-domain'!$E$2*($B325+$B324)/2)*($B325-$B324)</f>
        <v>0.13630425991226647</v>
      </c>
      <c r="I325">
        <f>I324+(C325+C324)/2*SIN(2*PI()*'Time-domain'!$E$2*($B325+$B324)/2)*($B325-$B324)</f>
        <v>1.2079580368254101</v>
      </c>
      <c r="J325">
        <f>J324+(D325+D324)/2*SIN(2*PI()*'Time-domain'!$E$2*($B325+$B324)/2)*($B325-$B324)</f>
        <v>1.2159806135468489</v>
      </c>
      <c r="K325">
        <f>K324+(E325+E324)/2*SIN(2*PI()*'Time-domain'!$E$2*($B325+$B324)/2)*($B325-$B324)</f>
        <v>1.2269900717327307</v>
      </c>
      <c r="L325">
        <f>$I$2*COS(2*PI()*'Time-domain'!$E$2*$B325)+$I$3*SIN(2*PI()*'Time-domain'!$E$2*$B325)</f>
        <v>184.74142584770581</v>
      </c>
      <c r="M325">
        <f>$J$2*COS(2*PI()*'Time-domain'!$E$2*$B325)+$J$3*SIN(2*PI()*'Time-domain'!$E$2*$B325)</f>
        <v>186.78906299853773</v>
      </c>
      <c r="N325">
        <f>$K$2*COS(2*PI()*'Time-domain'!$E$2*$B325)+$K$3*SIN(2*PI()*'Time-domain'!$E$2*$B325)</f>
        <v>189.32042584242294</v>
      </c>
      <c r="O325">
        <f t="shared" si="20"/>
        <v>324.30689567752376</v>
      </c>
      <c r="P325">
        <f t="shared" si="21"/>
        <v>328.91568719278587</v>
      </c>
      <c r="Q325">
        <f t="shared" si="21"/>
        <v>336.61340326282783</v>
      </c>
      <c r="R325">
        <f t="shared" si="22"/>
        <v>323.96504616878019</v>
      </c>
      <c r="S325">
        <f t="shared" si="23"/>
        <v>331.18637351260048</v>
      </c>
      <c r="T325">
        <f t="shared" si="24"/>
        <v>340.22366445654842</v>
      </c>
    </row>
    <row r="326" spans="1:20">
      <c r="A326">
        <v>63</v>
      </c>
      <c r="B326">
        <f>A326/256/(2*'Time-domain'!$E$2)</f>
        <v>2.0507812500000001E-3</v>
      </c>
      <c r="C326">
        <f>1*'Time-domain'!Q74</f>
        <v>187.4779979130976</v>
      </c>
      <c r="D326">
        <f>1*'Time-domain'!R74</f>
        <v>186.81094295513134</v>
      </c>
      <c r="E326">
        <f>1*'Time-domain'!S74</f>
        <v>186.87137973582028</v>
      </c>
      <c r="F326">
        <f>F325+(C326+C325)/2*COS(2*PI()*'Time-domain'!$E$2*($B326+$B325)/2)*($B326-$B325)</f>
        <v>0.1621773758092683</v>
      </c>
      <c r="G326">
        <f>G325+(D326+D325)/2*COS(2*PI()*'Time-domain'!$E$2*($B326+$B325)/2)*($B326-$B325)</f>
        <v>0.15220811877145932</v>
      </c>
      <c r="H326">
        <f>H325+(E326+E325)/2*COS(2*PI()*'Time-domain'!$E$2*($B326+$B325)/2)*($B326-$B325)</f>
        <v>0.14064998290619291</v>
      </c>
      <c r="I326">
        <f>I325+(C326+C325)/2*SIN(2*PI()*'Time-domain'!$E$2*($B326+$B325)/2)*($B326-$B325)</f>
        <v>1.2121663218567196</v>
      </c>
      <c r="J326">
        <f>J325+(D326+D325)/2*SIN(2*PI()*'Time-domain'!$E$2*($B326+$B325)/2)*($B326-$B325)</f>
        <v>1.2201708425962874</v>
      </c>
      <c r="K326">
        <f>K325+(E326+E325)/2*SIN(2*PI()*'Time-domain'!$E$2*($B326+$B325)/2)*($B326-$B325)</f>
        <v>1.2311786789964134</v>
      </c>
      <c r="L326">
        <f>$I$2*COS(2*PI()*'Time-domain'!$E$2*$B326)+$I$3*SIN(2*PI()*'Time-domain'!$E$2*$B326)</f>
        <v>187.10868429525596</v>
      </c>
      <c r="M326">
        <f>$J$2*COS(2*PI()*'Time-domain'!$E$2*$B326)+$J$3*SIN(2*PI()*'Time-domain'!$E$2*$B326)</f>
        <v>189.18255966699897</v>
      </c>
      <c r="N326">
        <f>$K$2*COS(2*PI()*'Time-domain'!$E$2*$B326)+$K$3*SIN(2*PI()*'Time-domain'!$E$2*$B326)</f>
        <v>191.74635914521514</v>
      </c>
      <c r="O326">
        <f t="shared" si="20"/>
        <v>325.43655706492547</v>
      </c>
      <c r="P326">
        <f t="shared" si="21"/>
        <v>330.03567557201842</v>
      </c>
      <c r="Q326">
        <f t="shared" si="21"/>
        <v>337.73252484949484</v>
      </c>
      <c r="R326">
        <f t="shared" si="22"/>
        <v>325.09031069037309</v>
      </c>
      <c r="S326">
        <f t="shared" si="23"/>
        <v>332.33672068911216</v>
      </c>
      <c r="T326">
        <f t="shared" si="24"/>
        <v>341.40540188022044</v>
      </c>
    </row>
    <row r="327" spans="1:20">
      <c r="A327">
        <v>64</v>
      </c>
      <c r="B327">
        <f>A327/256/(2*'Time-domain'!$E$2)</f>
        <v>2.0833333333333333E-3</v>
      </c>
      <c r="C327">
        <f>1*'Time-domain'!Q75</f>
        <v>189.82977628387385</v>
      </c>
      <c r="D327">
        <f>1*'Time-domain'!R75</f>
        <v>189.42403003377166</v>
      </c>
      <c r="E327">
        <f>1*'Time-domain'!S75</f>
        <v>189.74577552232464</v>
      </c>
      <c r="F327">
        <f>F326+(C327+C326)/2*COS(2*PI()*'Time-domain'!$E$2*($B327+$B326)/2)*($B327-$B326)</f>
        <v>0.16654633574202693</v>
      </c>
      <c r="G327">
        <f>G326+(D327+D326)/2*COS(2*PI()*'Time-domain'!$E$2*($B327+$B326)/2)*($B327-$B326)</f>
        <v>0.15656465641712397</v>
      </c>
      <c r="H327">
        <f>H326+(E327+E326)/2*COS(2*PI()*'Time-domain'!$E$2*($B327+$B326)/2)*($B327-$B326)</f>
        <v>0.14501094595503108</v>
      </c>
      <c r="I327">
        <f>I326+(C327+C326)/2*SIN(2*PI()*'Time-domain'!$E$2*($B327+$B326)/2)*($B327-$B326)</f>
        <v>1.2164819928924864</v>
      </c>
      <c r="J327">
        <f>J326+(D327+D326)/2*SIN(2*PI()*'Time-domain'!$E$2*($B327+$B326)/2)*($B327-$B326)</f>
        <v>1.2244742428615656</v>
      </c>
      <c r="K327">
        <f>K326+(E327+E326)/2*SIN(2*PI()*'Time-domain'!$E$2*($B327+$B326)/2)*($B327-$B326)</f>
        <v>1.2354864506875209</v>
      </c>
      <c r="L327">
        <f>$I$2*COS(2*PI()*'Time-domain'!$E$2*$B327)+$I$3*SIN(2*PI()*'Time-domain'!$E$2*$B327)</f>
        <v>189.44776486319105</v>
      </c>
      <c r="M327">
        <f>$J$2*COS(2*PI()*'Time-domain'!$E$2*$B327)+$J$3*SIN(2*PI()*'Time-domain'!$E$2*$B327)</f>
        <v>191.54756613784249</v>
      </c>
      <c r="N327">
        <f>$K$2*COS(2*PI()*'Time-domain'!$E$2*$B327)+$K$3*SIN(2*PI()*'Time-domain'!$E$2*$B327)</f>
        <v>194.14341615161857</v>
      </c>
      <c r="O327">
        <f t="shared" si="20"/>
        <v>326.59509512213145</v>
      </c>
      <c r="P327">
        <f t="shared" si="21"/>
        <v>331.18763484041</v>
      </c>
      <c r="Q327">
        <f t="shared" si="21"/>
        <v>338.88682564404837</v>
      </c>
      <c r="R327">
        <f t="shared" si="22"/>
        <v>326.24423939645072</v>
      </c>
      <c r="S327">
        <f t="shared" si="23"/>
        <v>333.51637098773983</v>
      </c>
      <c r="T327">
        <f t="shared" si="24"/>
        <v>342.61724203873803</v>
      </c>
    </row>
    <row r="328" spans="1:20">
      <c r="A328">
        <v>65</v>
      </c>
      <c r="B328">
        <f>A328/256/(2*'Time-domain'!$E$2)</f>
        <v>2.1158854166666665E-3</v>
      </c>
      <c r="C328">
        <f>1*'Time-domain'!Q76</f>
        <v>192.15286964099087</v>
      </c>
      <c r="D328">
        <f>1*'Time-domain'!R76</f>
        <v>192.00524487501278</v>
      </c>
      <c r="E328">
        <f>1*'Time-domain'!S76</f>
        <v>192.58511184768989</v>
      </c>
      <c r="F328">
        <f>F327+(C328+C327)/2*COS(2*PI()*'Time-domain'!$E$2*($B328+$B327)/2)*($B328-$B327)</f>
        <v>0.17091547826683198</v>
      </c>
      <c r="G328">
        <f>G327+(D328+D327)/2*COS(2*PI()*'Time-domain'!$E$2*($B328+$B327)/2)*($B328-$B327)</f>
        <v>0.16092746944800004</v>
      </c>
      <c r="H328">
        <f>H327+(E328+E327)/2*COS(2*PI()*'Time-domain'!$E$2*($B328+$B327)/2)*($B328-$B327)</f>
        <v>0.14938407168829634</v>
      </c>
      <c r="I328">
        <f>I327+(C328+C327)/2*SIN(2*PI()*'Time-domain'!$E$2*($B328+$B327)/2)*($B328-$B327)</f>
        <v>1.2209050845677287</v>
      </c>
      <c r="J328">
        <f>J327+(D328+D327)/2*SIN(2*PI()*'Time-domain'!$E$2*($B328+$B327)/2)*($B328-$B327)</f>
        <v>1.2288909268877677</v>
      </c>
      <c r="K328">
        <f>K327+(E328+E327)/2*SIN(2*PI()*'Time-domain'!$E$2*($B328+$B327)/2)*($B328-$B327)</f>
        <v>1.2399135747549503</v>
      </c>
      <c r="L328">
        <f>$I$2*COS(2*PI()*'Time-domain'!$E$2*$B328)+$I$3*SIN(2*PI()*'Time-domain'!$E$2*$B328)</f>
        <v>191.75831529458137</v>
      </c>
      <c r="M328">
        <f>$J$2*COS(2*PI()*'Time-domain'!$E$2*$B328)+$J$3*SIN(2*PI()*'Time-domain'!$E$2*$B328)</f>
        <v>193.88372624979294</v>
      </c>
      <c r="N328">
        <f>$K$2*COS(2*PI()*'Time-domain'!$E$2*$B328)+$K$3*SIN(2*PI()*'Time-domain'!$E$2*$B328)</f>
        <v>196.51123587366519</v>
      </c>
      <c r="O328">
        <f t="shared" si="20"/>
        <v>327.78251977860737</v>
      </c>
      <c r="P328">
        <f t="shared" si="21"/>
        <v>332.37162158973814</v>
      </c>
      <c r="Q328">
        <f t="shared" si="21"/>
        <v>340.07641636212406</v>
      </c>
      <c r="R328">
        <f t="shared" si="22"/>
        <v>327.42684092273043</v>
      </c>
      <c r="S328">
        <f t="shared" si="23"/>
        <v>334.72533323669495</v>
      </c>
      <c r="T328">
        <f t="shared" si="24"/>
        <v>343.85919400121355</v>
      </c>
    </row>
    <row r="329" spans="1:20">
      <c r="A329">
        <v>66</v>
      </c>
      <c r="B329">
        <f>A329/256/(2*'Time-domain'!$E$2)</f>
        <v>2.1484375000000002E-3</v>
      </c>
      <c r="C329">
        <f>1*'Time-domain'!Q77</f>
        <v>194.44692813513416</v>
      </c>
      <c r="D329">
        <f>1*'Time-domain'!R77</f>
        <v>194.55419875739418</v>
      </c>
      <c r="E329">
        <f>1*'Time-domain'!S77</f>
        <v>195.38896111830945</v>
      </c>
      <c r="F329">
        <f>F328+(C329+C328)/2*COS(2*PI()*'Time-domain'!$E$2*($B329+$B328)/2)*($B329-$B328)</f>
        <v>0.17528216489512535</v>
      </c>
      <c r="G329">
        <f>G328+(D329+D328)/2*COS(2*PI()*'Time-domain'!$E$2*($B329+$B328)/2)*($B329-$B328)</f>
        <v>0.16529370027186521</v>
      </c>
      <c r="H329">
        <f>H328+(E329+E328)/2*COS(2*PI()*'Time-domain'!$E$2*($B329+$B328)/2)*($B329-$B328)</f>
        <v>0.15376628090384853</v>
      </c>
      <c r="I329">
        <f>I328+(C329+C328)/2*SIN(2*PI()*'Time-domain'!$E$2*($B329+$B328)/2)*($B329-$B328)</f>
        <v>1.2254355667287993</v>
      </c>
      <c r="J329">
        <f>J328+(D329+D328)/2*SIN(2*PI()*'Time-domain'!$E$2*($B329+$B328)/2)*($B329-$B328)</f>
        <v>1.2334209361470694</v>
      </c>
      <c r="K329">
        <f>K328+(E329+E328)/2*SIN(2*PI()*'Time-domain'!$E$2*($B329+$B328)/2)*($B329-$B328)</f>
        <v>1.2444601617594997</v>
      </c>
      <c r="L329">
        <f>$I$2*COS(2*PI()*'Time-domain'!$E$2*$B329)+$I$3*SIN(2*PI()*'Time-domain'!$E$2*$B329)</f>
        <v>194.03998762903089</v>
      </c>
      <c r="M329">
        <f>$J$2*COS(2*PI()*'Time-domain'!$E$2*$B329)+$J$3*SIN(2*PI()*'Time-domain'!$E$2*$B329)</f>
        <v>196.19068818573064</v>
      </c>
      <c r="N329">
        <f>$K$2*COS(2*PI()*'Time-domain'!$E$2*$B329)+$K$3*SIN(2*PI()*'Time-domain'!$E$2*$B329)</f>
        <v>198.8494617264144</v>
      </c>
      <c r="O329">
        <f t="shared" ref="O329:O392" si="25">O328+((C329+C328)/2)^2*($B329-$B328)</f>
        <v>328.99882351917165</v>
      </c>
      <c r="P329">
        <f t="shared" ref="P329:Q392" si="26">P328+((D329+D328)/2)^2*($B329-$B328)</f>
        <v>333.58767142259455</v>
      </c>
      <c r="Q329">
        <f t="shared" si="26"/>
        <v>341.30138284400743</v>
      </c>
      <c r="R329">
        <f t="shared" ref="R329:R392" si="27">R328+((L328+L329)/2)^2*($B329-$B328)</f>
        <v>328.63810663349494</v>
      </c>
      <c r="S329">
        <f t="shared" ref="S329:S392" si="28">S328+((M328+M329)/2)^2*($B329-$B328)</f>
        <v>335.96359860776607</v>
      </c>
      <c r="T329">
        <f t="shared" ref="T329:T392" si="29">T328+((N328+N329)/2)^2*($B329-$B328)</f>
        <v>345.1312486985347</v>
      </c>
    </row>
    <row r="330" spans="1:20">
      <c r="A330">
        <v>67</v>
      </c>
      <c r="B330">
        <f>A330/256/(2*'Time-domain'!$E$2)</f>
        <v>2.1809895833333334E-3</v>
      </c>
      <c r="C330">
        <f>1*'Time-domain'!Q78</f>
        <v>196.7116062895326</v>
      </c>
      <c r="D330">
        <f>1*'Time-domain'!R78</f>
        <v>197.07050781783693</v>
      </c>
      <c r="E330">
        <f>1*'Time-domain'!S78</f>
        <v>198.15690108479643</v>
      </c>
      <c r="F330">
        <f>F329+(C330+C329)/2*COS(2*PI()*'Time-domain'!$E$2*($B330+$B329)/2)*($B330-$B329)</f>
        <v>0.17964375870118401</v>
      </c>
      <c r="G330">
        <f>G329+(D330+D329)/2*COS(2*PI()*'Time-domain'!$E$2*($B330+$B329)/2)*($B330-$B329)</f>
        <v>0.16966049210733014</v>
      </c>
      <c r="H330">
        <f>H329+(E330+E329)/2*COS(2*PI()*'Time-domain'!$E$2*($B330+$B329)/2)*($B330-$B329)</f>
        <v>0.15815449448970256</v>
      </c>
      <c r="I330">
        <f>I329+(C330+C329)/2*SIN(2*PI()*'Time-domain'!$E$2*($B330+$B329)/2)*($B330-$B329)</f>
        <v>1.2300733444525669</v>
      </c>
      <c r="J330">
        <f>J329+(D330+D329)/2*SIN(2*PI()*'Time-domain'!$E$2*($B330+$B329)/2)*($B330-$B329)</f>
        <v>1.2380642410487586</v>
      </c>
      <c r="K330">
        <f>K329+(E330+E329)/2*SIN(2*PI()*'Time-domain'!$E$2*($B330+$B329)/2)*($B330-$B329)</f>
        <v>1.2491262448751117</v>
      </c>
      <c r="L330">
        <f>$I$2*COS(2*PI()*'Time-domain'!$E$2*$B330)+$I$3*SIN(2*PI()*'Time-domain'!$E$2*$B330)</f>
        <v>196.29243825507862</v>
      </c>
      <c r="M330">
        <f>$J$2*COS(2*PI()*'Time-domain'!$E$2*$B330)+$J$3*SIN(2*PI()*'Time-domain'!$E$2*$B330)</f>
        <v>198.4681045256736</v>
      </c>
      <c r="N330">
        <f>$K$2*COS(2*PI()*'Time-domain'!$E$2*$B330)+$K$3*SIN(2*PI()*'Time-domain'!$E$2*$B330)</f>
        <v>201.1577415816534</v>
      </c>
      <c r="O330">
        <f t="shared" si="25"/>
        <v>330.24398138907117</v>
      </c>
      <c r="P330">
        <f t="shared" si="26"/>
        <v>334.83579895189251</v>
      </c>
      <c r="Q330">
        <f t="shared" si="26"/>
        <v>342.56178604759782</v>
      </c>
      <c r="R330">
        <f t="shared" si="27"/>
        <v>329.87801062679387</v>
      </c>
      <c r="S330">
        <f t="shared" si="28"/>
        <v>337.23114062163671</v>
      </c>
      <c r="T330">
        <f t="shared" si="29"/>
        <v>346.43337892882721</v>
      </c>
    </row>
    <row r="331" spans="1:20">
      <c r="A331">
        <v>68</v>
      </c>
      <c r="B331">
        <f>A331/256/(2*'Time-domain'!$E$2)</f>
        <v>2.2135416666666666E-3</v>
      </c>
      <c r="C331">
        <f>1*'Time-domain'!Q79</f>
        <v>198.94656305198632</v>
      </c>
      <c r="D331">
        <f>1*'Time-domain'!R79</f>
        <v>199.55379310945216</v>
      </c>
      <c r="E331">
        <f>1*'Time-domain'!S79</f>
        <v>200.88851490557317</v>
      </c>
      <c r="F331">
        <f>F330+(C331+C330)/2*COS(2*PI()*'Time-domain'!$E$2*($B331+$B330)/2)*($B331-$B330)</f>
        <v>0.18399762591149924</v>
      </c>
      <c r="G331">
        <f>G330+(D331+D330)/2*COS(2*PI()*'Time-domain'!$E$2*($B331+$B330)/2)*($B331-$B330)</f>
        <v>0.17402499073880148</v>
      </c>
      <c r="H331">
        <f>H330+(E331+E330)/2*COS(2*PI()*'Time-domain'!$E$2*($B331+$B330)/2)*($B331-$B330)</f>
        <v>0.16254563534494776</v>
      </c>
      <c r="I331">
        <f>I330+(C331+C330)/2*SIN(2*PI()*'Time-domain'!$E$2*($B331+$B330)/2)*($B331-$B330)</f>
        <v>1.2348182581046261</v>
      </c>
      <c r="J331">
        <f>J330+(D331+D330)/2*SIN(2*PI()*'Time-domain'!$E$2*($B331+$B330)/2)*($B331-$B330)</f>
        <v>1.2428207409924863</v>
      </c>
      <c r="K331">
        <f>K330+(E331+E330)/2*SIN(2*PI()*'Time-domain'!$E$2*($B331+$B330)/2)*($B331-$B330)</f>
        <v>1.253911779937551</v>
      </c>
      <c r="L331">
        <f>$I$2*COS(2*PI()*'Time-domain'!$E$2*$B331)+$I$3*SIN(2*PI()*'Time-domain'!$E$2*$B331)</f>
        <v>198.51532796194545</v>
      </c>
      <c r="M331">
        <f>$J$2*COS(2*PI()*'Time-domain'!$E$2*$B331)+$J$3*SIN(2*PI()*'Time-domain'!$E$2*$B331)</f>
        <v>200.71563229909805</v>
      </c>
      <c r="N331">
        <f>$K$2*COS(2*PI()*'Time-domain'!$E$2*$B331)+$K$3*SIN(2*PI()*'Time-domain'!$E$2*$B331)</f>
        <v>203.4357278209265</v>
      </c>
      <c r="O331">
        <f t="shared" si="25"/>
        <v>331.51795100956826</v>
      </c>
      <c r="P331">
        <f t="shared" si="26"/>
        <v>336.11599781326998</v>
      </c>
      <c r="Q331">
        <f t="shared" si="26"/>
        <v>343.85766205689896</v>
      </c>
      <c r="R331">
        <f t="shared" si="27"/>
        <v>331.14650975004645</v>
      </c>
      <c r="S331">
        <f t="shared" si="28"/>
        <v>338.52791516383553</v>
      </c>
      <c r="T331">
        <f t="shared" si="29"/>
        <v>347.76553937384034</v>
      </c>
    </row>
    <row r="332" spans="1:20">
      <c r="A332">
        <v>69</v>
      </c>
      <c r="B332">
        <f>A332/256/(2*'Time-domain'!$E$2)</f>
        <v>2.2460937499999998E-3</v>
      </c>
      <c r="C332">
        <f>1*'Time-domain'!Q80</f>
        <v>201.1514618462277</v>
      </c>
      <c r="D332">
        <f>1*'Time-domain'!R80</f>
        <v>202.00368065860928</v>
      </c>
      <c r="E332">
        <f>1*'Time-domain'!S80</f>
        <v>203.58339120964601</v>
      </c>
      <c r="F332">
        <f>F331+(C332+C331)/2*COS(2*PI()*'Time-domain'!$E$2*($B332+$B331)/2)*($B332-$B331)</f>
        <v>0.18834113749224382</v>
      </c>
      <c r="G332">
        <f>G331+(D332+D331)/2*COS(2*PI()*'Time-domain'!$E$2*($B332+$B331)/2)*($B332-$B331)</f>
        <v>0.17838434626946134</v>
      </c>
      <c r="H332">
        <f>H331+(E332+E331)/2*COS(2*PI()*'Time-domain'!$E$2*($B332+$B331)/2)*($B332-$B331)</f>
        <v>0.1669366302986075</v>
      </c>
      <c r="I332">
        <f>I331+(C332+C331)/2*SIN(2*PI()*'Time-domain'!$E$2*($B332+$B331)/2)*($B332-$B331)</f>
        <v>1.2396700834364973</v>
      </c>
      <c r="J332">
        <f>J331+(D332+D331)/2*SIN(2*PI()*'Time-domain'!$E$2*($B332+$B331)/2)*($B332-$B331)</f>
        <v>1.2476902644647048</v>
      </c>
      <c r="K332">
        <f>K331+(E332+E331)/2*SIN(2*PI()*'Time-domain'!$E$2*($B332+$B331)/2)*($B332-$B331)</f>
        <v>1.2588166455404723</v>
      </c>
      <c r="L332">
        <f>$I$2*COS(2*PI()*'Time-domain'!$E$2*$B332)+$I$3*SIN(2*PI()*'Time-domain'!$E$2*$B332)</f>
        <v>200.708321990618</v>
      </c>
      <c r="M332">
        <f>$J$2*COS(2*PI()*'Time-domain'!$E$2*$B332)+$J$3*SIN(2*PI()*'Time-domain'!$E$2*$B332)</f>
        <v>202.93293303658837</v>
      </c>
      <c r="N332">
        <f>$K$2*COS(2*PI()*'Time-domain'!$E$2*$B332)+$K$3*SIN(2*PI()*'Time-domain'!$E$2*$B332)</f>
        <v>205.68307738788522</v>
      </c>
      <c r="O332">
        <f t="shared" si="25"/>
        <v>332.82067260402994</v>
      </c>
      <c r="P332">
        <f t="shared" si="26"/>
        <v>337.42824069037761</v>
      </c>
      <c r="Q332">
        <f t="shared" si="26"/>
        <v>345.18902210602397</v>
      </c>
      <c r="R332">
        <f t="shared" si="27"/>
        <v>332.4435436260348</v>
      </c>
      <c r="S332">
        <f t="shared" si="28"/>
        <v>339.85386051130916</v>
      </c>
      <c r="T332">
        <f t="shared" si="29"/>
        <v>349.127666626245</v>
      </c>
    </row>
    <row r="333" spans="1:20">
      <c r="A333">
        <v>70</v>
      </c>
      <c r="B333">
        <f>A333/256/(2*'Time-domain'!$E$2)</f>
        <v>2.2786458333333335E-3</v>
      </c>
      <c r="C333">
        <f>1*'Time-domain'!Q81</f>
        <v>203.32597062260862</v>
      </c>
      <c r="D333">
        <f>1*'Time-domain'!R81</f>
        <v>204.41980152125475</v>
      </c>
      <c r="E333">
        <f>1*'Time-domain'!S81</f>
        <v>206.24112415855606</v>
      </c>
      <c r="F333">
        <f>F332+(C333+C332)/2*COS(2*PI()*'Time-domain'!$E$2*($B333+$B332)/2)*($B333-$B332)</f>
        <v>0.19267167073387176</v>
      </c>
      <c r="G333">
        <f>G332+(D333+D332)/2*COS(2*PI()*'Time-domain'!$E$2*($B333+$B332)/2)*($B333-$B332)</f>
        <v>0.18273571487120324</v>
      </c>
      <c r="H333">
        <f>H332+(E333+E332)/2*COS(2*PI()*'Time-domain'!$E$2*($B333+$B332)/2)*($B333-$B332)</f>
        <v>0.17132441202527479</v>
      </c>
      <c r="I333">
        <f>I332+(C333+C332)/2*SIN(2*PI()*'Time-domain'!$E$2*($B333+$B332)/2)*($B333-$B332)</f>
        <v>1.2446285317217607</v>
      </c>
      <c r="J333">
        <f>J332+(D333+D332)/2*SIN(2*PI()*'Time-domain'!$E$2*($B333+$B332)/2)*($B333-$B332)</f>
        <v>1.2526725691782337</v>
      </c>
      <c r="K333">
        <f>K332+(E333+E332)/2*SIN(2*PI()*'Time-domain'!$E$2*($B333+$B332)/2)*($B333-$B332)</f>
        <v>1.2638406431788152</v>
      </c>
      <c r="L333">
        <f>$I$2*COS(2*PI()*'Time-domain'!$E$2*$B333)+$I$3*SIN(2*PI()*'Time-domain'!$E$2*$B333)</f>
        <v>202.87109008426197</v>
      </c>
      <c r="M333">
        <f>$J$2*COS(2*PI()*'Time-domain'!$E$2*$B333)+$J$3*SIN(2*PI()*'Time-domain'!$E$2*$B333)</f>
        <v>205.11967282080937</v>
      </c>
      <c r="N333">
        <f>$K$2*COS(2*PI()*'Time-domain'!$E$2*$B333)+$K$3*SIN(2*PI()*'Time-domain'!$E$2*$B333)</f>
        <v>207.89945183995113</v>
      </c>
      <c r="O333">
        <f t="shared" si="25"/>
        <v>334.15206903450343</v>
      </c>
      <c r="P333">
        <f t="shared" si="26"/>
        <v>338.77247935303393</v>
      </c>
      <c r="Q333">
        <f t="shared" si="26"/>
        <v>346.55585261869311</v>
      </c>
      <c r="R333">
        <f t="shared" si="27"/>
        <v>333.76903468927298</v>
      </c>
      <c r="S333">
        <f t="shared" si="28"/>
        <v>341.20889736960191</v>
      </c>
      <c r="T333">
        <f t="shared" si="29"/>
        <v>350.51967922782779</v>
      </c>
    </row>
    <row r="334" spans="1:20">
      <c r="A334">
        <v>71</v>
      </c>
      <c r="B334">
        <f>A334/256/(2*'Time-domain'!$E$2)</f>
        <v>2.3111979166666667E-3</v>
      </c>
      <c r="C334">
        <f>1*'Time-domain'!Q82</f>
        <v>205.46976190810585</v>
      </c>
      <c r="D334">
        <f>1*'Time-domain'!R82</f>
        <v>206.80179183847383</v>
      </c>
      <c r="E334">
        <f>1*'Time-domain'!S82</f>
        <v>208.86131350749707</v>
      </c>
      <c r="F334">
        <f>F333+(C334+C333)/2*COS(2*PI()*'Time-domain'!$E$2*($B334+$B333)/2)*($B334-$B333)</f>
        <v>0.19698661083189506</v>
      </c>
      <c r="G334">
        <f>G333+(D334+D333)/2*COS(2*PI()*'Time-domain'!$E$2*($B334+$B333)/2)*($B334-$B333)</f>
        <v>0.187076260530465</v>
      </c>
      <c r="H334">
        <f>H333+(E334+E333)/2*COS(2*PI()*'Time-domain'!$E$2*($B334+$B333)/2)*($B334-$B333)</f>
        <v>0.17570592095635906</v>
      </c>
      <c r="I334">
        <f>I333+(C334+C333)/2*SIN(2*PI()*'Time-domain'!$E$2*($B334+$B333)/2)*($B334-$B333)</f>
        <v>1.2496932499310407</v>
      </c>
      <c r="J334">
        <f>J333+(D334+D333)/2*SIN(2*PI()*'Time-domain'!$E$2*($B334+$B333)/2)*($B334-$B333)</f>
        <v>1.2577673422548623</v>
      </c>
      <c r="K334">
        <f>K333+(E334+E333)/2*SIN(2*PI()*'Time-domain'!$E$2*($B334+$B333)/2)*($B334-$B333)</f>
        <v>1.2689834974394227</v>
      </c>
      <c r="L334">
        <f>$I$2*COS(2*PI()*'Time-domain'!$E$2*$B334)+$I$3*SIN(2*PI()*'Time-domain'!$E$2*$B334)</f>
        <v>205.0033065379578</v>
      </c>
      <c r="M334">
        <f>$J$2*COS(2*PI()*'Time-domain'!$E$2*$B334)+$J$3*SIN(2*PI()*'Time-domain'!$E$2*$B334)</f>
        <v>207.27552233679302</v>
      </c>
      <c r="N334">
        <f>$K$2*COS(2*PI()*'Time-domain'!$E$2*$B334)+$K$3*SIN(2*PI()*'Time-domain'!$E$2*$B334)</f>
        <v>210.08451739928424</v>
      </c>
      <c r="O334">
        <f t="shared" si="25"/>
        <v>335.51204584875575</v>
      </c>
      <c r="P334">
        <f t="shared" si="26"/>
        <v>340.14864470822039</v>
      </c>
      <c r="Q334">
        <f t="shared" si="26"/>
        <v>347.95811526319426</v>
      </c>
      <c r="R334">
        <f t="shared" si="27"/>
        <v>335.12288823272951</v>
      </c>
      <c r="S334">
        <f t="shared" si="28"/>
        <v>342.59292892061978</v>
      </c>
      <c r="T334">
        <f t="shared" si="29"/>
        <v>351.94147771855847</v>
      </c>
    </row>
    <row r="335" spans="1:20">
      <c r="A335">
        <v>72</v>
      </c>
      <c r="B335">
        <f>A335/256/(2*'Time-domain'!$E$2)</f>
        <v>2.3437499999999999E-3</v>
      </c>
      <c r="C335">
        <f>1*'Time-domain'!Q83</f>
        <v>207.58251285563716</v>
      </c>
      <c r="D335">
        <f>1*'Time-domain'!R83</f>
        <v>209.14929289128645</v>
      </c>
      <c r="E335">
        <f>1*'Time-domain'!S83</f>
        <v>211.44356466559094</v>
      </c>
      <c r="F335">
        <f>F334+(C335+C334)/2*COS(2*PI()*'Time-domain'!$E$2*($B335+$B334)/2)*($B335-$B334)</f>
        <v>0.2012833524628862</v>
      </c>
      <c r="G335">
        <f>G334+(D335+D334)/2*COS(2*PI()*'Time-domain'!$E$2*($B335+$B334)/2)*($B335-$B334)</f>
        <v>0.19140315678890238</v>
      </c>
      <c r="H335">
        <f>H334+(E335+E334)/2*COS(2*PI()*'Time-domain'!$E$2*($B335+$B334)/2)*($B335-$B334)</f>
        <v>0.18007810718578471</v>
      </c>
      <c r="I335">
        <f>I334+(C335+C334)/2*SIN(2*PI()*'Time-domain'!$E$2*($B335+$B334)/2)*($B335-$B334)</f>
        <v>1.2548638209457361</v>
      </c>
      <c r="J335">
        <f>J334+(D335+D334)/2*SIN(2*PI()*'Time-domain'!$E$2*($B335+$B334)/2)*($B335-$B334)</f>
        <v>1.2629742004508739</v>
      </c>
      <c r="K335">
        <f>K334+(E335+E334)/2*SIN(2*PI()*'Time-domain'!$E$2*($B335+$B334)/2)*($B335-$B334)</f>
        <v>1.2742448562387658</v>
      </c>
      <c r="L335">
        <f>$I$2*COS(2*PI()*'Time-domain'!$E$2*$B335)+$I$3*SIN(2*PI()*'Time-domain'!$E$2*$B335)</f>
        <v>207.10465024775041</v>
      </c>
      <c r="M335">
        <f>$J$2*COS(2*PI()*'Time-domain'!$E$2*$B335)+$J$3*SIN(2*PI()*'Time-domain'!$E$2*$B335)</f>
        <v>209.40015692153204</v>
      </c>
      <c r="N335">
        <f>$K$2*COS(2*PI()*'Time-domain'!$E$2*$B335)+$K$3*SIN(2*PI()*'Time-domain'!$E$2*$B335)</f>
        <v>212.23794500304859</v>
      </c>
      <c r="O335">
        <f t="shared" si="25"/>
        <v>336.90049133774909</v>
      </c>
      <c r="P335">
        <f t="shared" si="26"/>
        <v>341.55664686388332</v>
      </c>
      <c r="Q335">
        <f t="shared" si="26"/>
        <v>349.39574702276531</v>
      </c>
      <c r="R335">
        <f t="shared" si="27"/>
        <v>336.50499246487544</v>
      </c>
      <c r="S335">
        <f t="shared" si="28"/>
        <v>344.00584088095007</v>
      </c>
      <c r="T335">
        <f t="shared" si="29"/>
        <v>353.39294469650093</v>
      </c>
    </row>
    <row r="336" spans="1:20">
      <c r="A336">
        <v>73</v>
      </c>
      <c r="B336">
        <f>A336/256/(2*'Time-domain'!$E$2)</f>
        <v>2.3763020833333331E-3</v>
      </c>
      <c r="C336">
        <f>1*'Time-domain'!Q84</f>
        <v>209.66390529268131</v>
      </c>
      <c r="D336">
        <f>1*'Time-domain'!R84</f>
        <v>211.46195115466881</v>
      </c>
      <c r="E336">
        <f>1*'Time-domain'!S84</f>
        <v>213.98748875531155</v>
      </c>
      <c r="F336">
        <f>F335+(C336+C335)/2*COS(2*PI()*'Time-domain'!$E$2*($B336+$B335)/2)*($B336-$B335)</f>
        <v>0.20555930135475578</v>
      </c>
      <c r="G336">
        <f>G335+(D336+D335)/2*COS(2*PI()*'Time-domain'!$E$2*($B336+$B335)/2)*($B336-$B335)</f>
        <v>0.1957135884778495</v>
      </c>
      <c r="H336">
        <f>H335+(E336+E335)/2*COS(2*PI()*'Time-domain'!$E$2*($B336+$B335)/2)*($B336-$B335)</f>
        <v>0.18443793236898226</v>
      </c>
      <c r="I336">
        <f>I335+(C336+C335)/2*SIN(2*PI()*'Time-domain'!$E$2*($B336+$B335)/2)*($B336-$B335)</f>
        <v>1.2601397638103666</v>
      </c>
      <c r="J336">
        <f>J335+(D336+D335)/2*SIN(2*PI()*'Time-domain'!$E$2*($B336+$B335)/2)*($B336-$B335)</f>
        <v>1.2682926904253493</v>
      </c>
      <c r="K336">
        <f>K335+(E336+E335)/2*SIN(2*PI()*'Time-domain'!$E$2*($B336+$B335)/2)*($B336-$B335)</f>
        <v>1.2796242911076121</v>
      </c>
      <c r="L336">
        <f>$I$2*COS(2*PI()*'Time-domain'!$E$2*$B336)+$I$3*SIN(2*PI()*'Time-domain'!$E$2*$B336)</f>
        <v>209.17480475900649</v>
      </c>
      <c r="M336">
        <f>$J$2*COS(2*PI()*'Time-domain'!$E$2*$B336)+$J$3*SIN(2*PI()*'Time-domain'!$E$2*$B336)</f>
        <v>211.49325661287298</v>
      </c>
      <c r="N336">
        <f>$K$2*COS(2*PI()*'Time-domain'!$E$2*$B336)+$K$3*SIN(2*PI()*'Time-domain'!$E$2*$B336)</f>
        <v>214.35941035296798</v>
      </c>
      <c r="O336">
        <f t="shared" si="25"/>
        <v>338.31727660351731</v>
      </c>
      <c r="P336">
        <f t="shared" si="26"/>
        <v>342.99637520550021</v>
      </c>
      <c r="Q336">
        <f t="shared" si="26"/>
        <v>350.86866028134943</v>
      </c>
      <c r="R336">
        <f t="shared" si="27"/>
        <v>337.91521857702327</v>
      </c>
      <c r="S336">
        <f t="shared" si="28"/>
        <v>345.44750157070138</v>
      </c>
      <c r="T336">
        <f t="shared" si="29"/>
        <v>354.87394488853175</v>
      </c>
    </row>
    <row r="337" spans="1:20">
      <c r="A337">
        <v>74</v>
      </c>
      <c r="B337">
        <f>A337/256/(2*'Time-domain'!$E$2)</f>
        <v>2.4088541666666668E-3</v>
      </c>
      <c r="C337">
        <f>1*'Time-domain'!Q85</f>
        <v>211.71362576919313</v>
      </c>
      <c r="D337">
        <f>1*'Time-domain'!R85</f>
        <v>213.7394183507931</v>
      </c>
      <c r="E337">
        <f>1*'Time-domain'!S85</f>
        <v>216.49270267104822</v>
      </c>
      <c r="F337">
        <f>F336+(C337+C336)/2*COS(2*PI()*'Time-domain'!$E$2*($B337+$B336)/2)*($B337-$B336)</f>
        <v>0.20981187585036007</v>
      </c>
      <c r="G337">
        <f>G336+(D337+D336)/2*COS(2*PI()*'Time-domain'!$E$2*($B337+$B336)/2)*($B337-$B336)</f>
        <v>0.20000475344551699</v>
      </c>
      <c r="H337">
        <f>H336+(E337+E336)/2*COS(2*PI()*'Time-domain'!$E$2*($B337+$B336)/2)*($B337-$B336)</f>
        <v>0.18878237161402064</v>
      </c>
      <c r="I337">
        <f>I336+(C337+C336)/2*SIN(2*PI()*'Time-domain'!$E$2*($B337+$B336)/2)*($B337-$B336)</f>
        <v>1.265520534023383</v>
      </c>
      <c r="J337">
        <f>J336+(D337+D336)/2*SIN(2*PI()*'Time-domain'!$E$2*($B337+$B336)/2)*($B337-$B336)</f>
        <v>1.2737222890510833</v>
      </c>
      <c r="K337">
        <f>K336+(E337+E336)/2*SIN(2*PI()*'Time-domain'!$E$2*($B337+$B336)/2)*($B337-$B336)</f>
        <v>1.2851212975224615</v>
      </c>
      <c r="L337">
        <f>$I$2*COS(2*PI()*'Time-domain'!$E$2*$B337)+$I$3*SIN(2*PI()*'Time-domain'!$E$2*$B337)</f>
        <v>211.21345831407126</v>
      </c>
      <c r="M337">
        <f>$J$2*COS(2*PI()*'Time-domain'!$E$2*$B337)+$J$3*SIN(2*PI()*'Time-domain'!$E$2*$B337)</f>
        <v>213.55450619770139</v>
      </c>
      <c r="N337">
        <f>$K$2*COS(2*PI()*'Time-domain'!$E$2*$B337)+$K$3*SIN(2*PI()*'Time-domain'!$E$2*$B337)</f>
        <v>216.44859396416413</v>
      </c>
      <c r="O337">
        <f t="shared" si="25"/>
        <v>339.7622556374024</v>
      </c>
      <c r="P337">
        <f t="shared" si="26"/>
        <v>344.46769848536121</v>
      </c>
      <c r="Q337">
        <f t="shared" si="26"/>
        <v>352.37674292466386</v>
      </c>
      <c r="R337">
        <f t="shared" si="27"/>
        <v>339.35342082091648</v>
      </c>
      <c r="S337">
        <f t="shared" si="28"/>
        <v>346.91776199282276</v>
      </c>
      <c r="T337">
        <f t="shared" si="29"/>
        <v>356.38432523182365</v>
      </c>
    </row>
    <row r="338" spans="1:20">
      <c r="A338">
        <v>75</v>
      </c>
      <c r="B338">
        <f>A338/256/(2*'Time-domain'!$E$2)</f>
        <v>2.44140625E-3</v>
      </c>
      <c r="C338">
        <f>1*'Time-domain'!Q86</f>
        <v>213.73136560480839</v>
      </c>
      <c r="D338">
        <f>1*'Time-domain'!R86</f>
        <v>215.98135150147667</v>
      </c>
      <c r="E338">
        <f>1*'Time-domain'!S86</f>
        <v>218.95882913680015</v>
      </c>
      <c r="F338">
        <f>F337+(C338+C337)/2*COS(2*PI()*'Time-domain'!$E$2*($B338+$B337)/2)*($B338-$B337)</f>
        <v>0.21403850846349584</v>
      </c>
      <c r="G338">
        <f>G337+(D338+D337)/2*COS(2*PI()*'Time-domain'!$E$2*($B338+$B337)/2)*($B338-$B337)</f>
        <v>0.20427386427588229</v>
      </c>
      <c r="H338">
        <f>H337+(E338+E337)/2*COS(2*PI()*'Time-domain'!$E$2*($B338+$B337)/2)*($B338-$B337)</f>
        <v>0.1931084153637308</v>
      </c>
      <c r="I338">
        <f>I337+(C338+C337)/2*SIN(2*PI()*'Time-domain'!$E$2*($B338+$B337)/2)*($B338-$B337)</f>
        <v>1.2710055238662668</v>
      </c>
      <c r="J338">
        <f>J337+(D338+D337)/2*SIN(2*PI()*'Time-domain'!$E$2*($B338+$B337)/2)*($B338-$B337)</f>
        <v>1.2792624037679208</v>
      </c>
      <c r="K338">
        <f>K337+(E338+E337)/2*SIN(2*PI()*'Time-domain'!$E$2*($B338+$B337)/2)*($B338-$B337)</f>
        <v>1.2907352952835365</v>
      </c>
      <c r="L338">
        <f>$I$2*COS(2*PI()*'Time-domain'!$E$2*$B338)+$I$3*SIN(2*PI()*'Time-domain'!$E$2*$B338)</f>
        <v>213.2203038992181</v>
      </c>
      <c r="M338">
        <f>$J$2*COS(2*PI()*'Time-domain'!$E$2*$B338)+$J$3*SIN(2*PI()*'Time-domain'!$E$2*$B338)</f>
        <v>215.58359525941157</v>
      </c>
      <c r="N338">
        <f>$K$2*COS(2*PI()*'Time-domain'!$E$2*$B338)+$K$3*SIN(2*PI()*'Time-domain'!$E$2*$B338)</f>
        <v>218.50518121326976</v>
      </c>
      <c r="O338">
        <f t="shared" si="25"/>
        <v>341.23526540860377</v>
      </c>
      <c r="P338">
        <f t="shared" si="26"/>
        <v>345.97046492450858</v>
      </c>
      <c r="Q338">
        <f t="shared" si="26"/>
        <v>353.91985845651448</v>
      </c>
      <c r="R338">
        <f t="shared" si="27"/>
        <v>340.81943659652296</v>
      </c>
      <c r="S338">
        <f t="shared" si="28"/>
        <v>348.4164559228538</v>
      </c>
      <c r="T338">
        <f t="shared" si="29"/>
        <v>357.92391496604483</v>
      </c>
    </row>
    <row r="339" spans="1:20">
      <c r="A339">
        <v>76</v>
      </c>
      <c r="B339">
        <f>A339/256/(2*'Time-domain'!$E$2)</f>
        <v>2.4739583333333332E-3</v>
      </c>
      <c r="C339">
        <f>1*'Time-domain'!Q87</f>
        <v>215.71682093532962</v>
      </c>
      <c r="D339">
        <f>1*'Time-domain'!R87</f>
        <v>218.18741297983362</v>
      </c>
      <c r="E339">
        <f>1*'Time-domain'!S87</f>
        <v>221.3854967629928</v>
      </c>
      <c r="F339">
        <f>F338+(C339+C338)/2*COS(2*PI()*'Time-domain'!$E$2*($B339+$B338)/2)*($B339-$B338)</f>
        <v>0.21823664742634616</v>
      </c>
      <c r="G339">
        <f>G338+(D339+D338)/2*COS(2*PI()*'Time-domain'!$E$2*($B339+$B338)/2)*($B339-$B338)</f>
        <v>0.20851814999823268</v>
      </c>
      <c r="H339">
        <f>H338+(E339+E338)/2*COS(2*PI()*'Time-domain'!$E$2*($B339+$B338)/2)*($B339-$B338)</f>
        <v>0.19741307126767929</v>
      </c>
      <c r="I339">
        <f>I338+(C339+C338)/2*SIN(2*PI()*'Time-domain'!$E$2*($B339+$B338)/2)*($B339-$B338)</f>
        <v>1.2765940627707206</v>
      </c>
      <c r="J339">
        <f>J338+(D339+D338)/2*SIN(2*PI()*'Time-domain'!$E$2*($B339+$B338)/2)*($B339-$B338)</f>
        <v>1.2849123729782941</v>
      </c>
      <c r="K339">
        <f>K338+(E339+E338)/2*SIN(2*PI()*'Time-domain'!$E$2*($B339+$B338)/2)*($B339-$B338)</f>
        <v>1.2964656289390879</v>
      </c>
      <c r="L339">
        <f>$I$2*COS(2*PI()*'Time-domain'!$E$2*$B339)+$I$3*SIN(2*PI()*'Time-domain'!$E$2*$B339)</f>
        <v>215.19503929088361</v>
      </c>
      <c r="M339">
        <f>$J$2*COS(2*PI()*'Time-domain'!$E$2*$B339)+$J$3*SIN(2*PI()*'Time-domain'!$E$2*$B339)</f>
        <v>217.58021822465452</v>
      </c>
      <c r="N339">
        <f>$K$2*COS(2*PI()*'Time-domain'!$E$2*$B339)+$K$3*SIN(2*PI()*'Time-domain'!$E$2*$B339)</f>
        <v>220.5288623858099</v>
      </c>
      <c r="O339">
        <f t="shared" si="25"/>
        <v>342.73612596298699</v>
      </c>
      <c r="P339">
        <f t="shared" si="26"/>
        <v>347.50450232726922</v>
      </c>
      <c r="Q339">
        <f t="shared" si="26"/>
        <v>355.49784613027867</v>
      </c>
      <c r="R339">
        <f t="shared" si="27"/>
        <v>342.31308654997912</v>
      </c>
      <c r="S339">
        <f t="shared" si="28"/>
        <v>349.9434000090522</v>
      </c>
      <c r="T339">
        <f t="shared" si="29"/>
        <v>359.49252573621862</v>
      </c>
    </row>
    <row r="340" spans="1:20">
      <c r="A340">
        <v>77</v>
      </c>
      <c r="B340">
        <f>A340/256/(2*'Time-domain'!$E$2)</f>
        <v>2.5065104166666669E-3</v>
      </c>
      <c r="C340">
        <f>1*'Time-domain'!Q88</f>
        <v>217.66969275848717</v>
      </c>
      <c r="D340">
        <f>1*'Time-domain'!R88</f>
        <v>220.35727056111975</v>
      </c>
      <c r="E340">
        <f>1*'Time-domain'!S88</f>
        <v>223.77234010240758</v>
      </c>
      <c r="F340">
        <f>F339+(C340+C339)/2*COS(2*PI()*'Time-domain'!$E$2*($B340+$B339)/2)*($B340-$B339)</f>
        <v>0.22240375822744346</v>
      </c>
      <c r="G340">
        <f>G339+(D340+D339)/2*COS(2*PI()*'Time-domain'!$E$2*($B340+$B339)/2)*($B340-$B339)</f>
        <v>0.21273485778632595</v>
      </c>
      <c r="H340">
        <f>H339+(E340+E339)/2*COS(2*PI()*'Time-domain'!$E$2*($B340+$B339)/2)*($B340-$B339)</f>
        <v>0.20169336604285423</v>
      </c>
      <c r="I340">
        <f>I339+(C340+C339)/2*SIN(2*PI()*'Time-domain'!$E$2*($B340+$B339)/2)*($B340-$B339)</f>
        <v>1.2822854177237275</v>
      </c>
      <c r="J340">
        <f>J339+(D340+D339)/2*SIN(2*PI()*'Time-domain'!$E$2*($B340+$B339)/2)*($B340-$B339)</f>
        <v>1.2906714664847176</v>
      </c>
      <c r="K340">
        <f>K339+(E340+E339)/2*SIN(2*PI()*'Time-domain'!$E$2*($B340+$B339)/2)*($B340-$B339)</f>
        <v>1.3023115682557498</v>
      </c>
      <c r="L340">
        <f>$I$2*COS(2*PI()*'Time-domain'!$E$2*$B340)+$I$3*SIN(2*PI()*'Time-domain'!$E$2*$B340)</f>
        <v>217.13736710118152</v>
      </c>
      <c r="M340">
        <f>$J$2*COS(2*PI()*'Time-domain'!$E$2*$B340)+$J$3*SIN(2*PI()*'Time-domain'!$E$2*$B340)</f>
        <v>219.54407440935577</v>
      </c>
      <c r="N340">
        <f>$K$2*COS(2*PI()*'Time-domain'!$E$2*$B340)+$K$3*SIN(2*PI()*'Time-domain'!$E$2*$B340)</f>
        <v>222.51933272284364</v>
      </c>
      <c r="O340">
        <f t="shared" si="25"/>
        <v>344.26464053209247</v>
      </c>
      <c r="P340">
        <f t="shared" si="26"/>
        <v>349.06961820830793</v>
      </c>
      <c r="Q340">
        <f t="shared" si="26"/>
        <v>357.11052109546978</v>
      </c>
      <c r="R340">
        <f t="shared" si="27"/>
        <v>343.83417468162588</v>
      </c>
      <c r="S340">
        <f t="shared" si="28"/>
        <v>351.49839388283789</v>
      </c>
      <c r="T340">
        <f t="shared" si="29"/>
        <v>361.08995170618147</v>
      </c>
    </row>
    <row r="341" spans="1:20">
      <c r="A341">
        <v>78</v>
      </c>
      <c r="B341">
        <f>A341/256/(2*'Time-domain'!$E$2)</f>
        <v>2.5390625000000001E-3</v>
      </c>
      <c r="C341">
        <f>1*'Time-domain'!Q89</f>
        <v>219.58968697896768</v>
      </c>
      <c r="D341">
        <f>1*'Time-domain'!R89</f>
        <v>222.49059747276482</v>
      </c>
      <c r="E341">
        <f>1*'Time-domain'!S89</f>
        <v>226.11899970521708</v>
      </c>
      <c r="F341">
        <f>F340+(C341+C340)/2*COS(2*PI()*'Time-domain'!$E$2*($B341+$B340)/2)*($B341-$B340)</f>
        <v>0.2265373251392242</v>
      </c>
      <c r="G341">
        <f>G340+(D341+D340)/2*COS(2*PI()*'Time-domain'!$E$2*($B341+$B340)/2)*($B341-$B340)</f>
        <v>0.2169212546461409</v>
      </c>
      <c r="H341">
        <f>H340+(E341+E340)/2*COS(2*PI()*'Time-domain'!$E$2*($B341+$B340)/2)*($B341-$B340)</f>
        <v>0.20594634732193418</v>
      </c>
      <c r="I341">
        <f>I340+(C341+C340)/2*SIN(2*PI()*'Time-domain'!$E$2*($B341+$B340)/2)*($B341-$B340)</f>
        <v>1.2880787937102343</v>
      </c>
      <c r="J341">
        <f>J340+(D341+D340)/2*SIN(2*PI()*'Time-domain'!$E$2*($B341+$B340)/2)*($B341-$B340)</f>
        <v>1.296538885968969</v>
      </c>
      <c r="K341">
        <f>K340+(E341+E340)/2*SIN(2*PI()*'Time-domain'!$E$2*($B341+$B340)/2)*($B341-$B340)</f>
        <v>1.3082723087346477</v>
      </c>
      <c r="L341">
        <f>$I$2*COS(2*PI()*'Time-domain'!$E$2*$B341)+$I$3*SIN(2*PI()*'Time-domain'!$E$2*$B341)</f>
        <v>219.04699482268796</v>
      </c>
      <c r="M341">
        <f>$J$2*COS(2*PI()*'Time-domain'!$E$2*$B341)+$J$3*SIN(2*PI()*'Time-domain'!$E$2*$B341)</f>
        <v>221.47486806399755</v>
      </c>
      <c r="N341">
        <f>$K$2*COS(2*PI()*'Time-domain'!$E$2*$B341)+$K$3*SIN(2*PI()*'Time-domain'!$E$2*$B341)</f>
        <v>224.47629246685977</v>
      </c>
      <c r="O341">
        <f t="shared" si="25"/>
        <v>345.82059565227786</v>
      </c>
      <c r="P341">
        <f t="shared" si="26"/>
        <v>350.66559993212104</v>
      </c>
      <c r="Q341">
        <f t="shared" si="26"/>
        <v>358.7576745592873</v>
      </c>
      <c r="R341">
        <f t="shared" si="27"/>
        <v>345.38248846407163</v>
      </c>
      <c r="S341">
        <f t="shared" si="28"/>
        <v>353.08122027948758</v>
      </c>
      <c r="T341">
        <f t="shared" si="29"/>
        <v>362.71596968257091</v>
      </c>
    </row>
    <row r="342" spans="1:20">
      <c r="A342">
        <v>79</v>
      </c>
      <c r="B342">
        <f>A342/256/(2*'Time-domain'!$E$2)</f>
        <v>2.5716145833333333E-3</v>
      </c>
      <c r="C342">
        <f>1*'Time-domain'!Q90</f>
        <v>221.47651445270381</v>
      </c>
      <c r="D342">
        <f>1*'Time-domain'!R90</f>
        <v>224.58707244358271</v>
      </c>
      <c r="E342">
        <f>1*'Time-domain'!S90</f>
        <v>228.42512217311682</v>
      </c>
      <c r="F342">
        <f>F341+(C342+C341)/2*COS(2*PI()*'Time-domain'!$E$2*($B342+$B341)/2)*($B342-$B341)</f>
        <v>0.23063485273425513</v>
      </c>
      <c r="G342">
        <f>G341+(D342+D341)/2*COS(2*PI()*'Time-domain'!$E$2*($B342+$B341)/2)*($B342-$B341)</f>
        <v>0.22107462909119721</v>
      </c>
      <c r="H342">
        <f>H341+(E342+E341)/2*COS(2*PI()*'Time-domain'!$E$2*($B342+$B341)/2)*($B342-$B341)</f>
        <v>0.21016908548801899</v>
      </c>
      <c r="I342">
        <f>I341+(C342+C341)/2*SIN(2*PI()*'Time-domain'!$E$2*($B342+$B341)/2)*($B342-$B341)</f>
        <v>1.2939733341931952</v>
      </c>
      <c r="J342">
        <f>J341+(D342+D341)/2*SIN(2*PI()*'Time-domain'!$E$2*($B342+$B341)/2)*($B342-$B341)</f>
        <v>1.3025137655126648</v>
      </c>
      <c r="K342">
        <f>K341+(E342+E341)/2*SIN(2*PI()*'Time-domain'!$E$2*($B342+$B341)/2)*($B342-$B341)</f>
        <v>1.3143469721729408</v>
      </c>
      <c r="L342">
        <f>$I$2*COS(2*PI()*'Time-domain'!$E$2*$B342)+$I$3*SIN(2*PI()*'Time-domain'!$E$2*$B342)</f>
        <v>220.92363487249227</v>
      </c>
      <c r="M342">
        <f>$J$2*COS(2*PI()*'Time-domain'!$E$2*$B342)+$J$3*SIN(2*PI()*'Time-domain'!$E$2*$B342)</f>
        <v>223.37230841815744</v>
      </c>
      <c r="N342">
        <f>$K$2*COS(2*PI()*'Time-domain'!$E$2*$B342)+$K$3*SIN(2*PI()*'Time-domain'!$E$2*$B342)</f>
        <v>226.39944690691902</v>
      </c>
      <c r="O342">
        <f t="shared" si="25"/>
        <v>347.40376129392308</v>
      </c>
      <c r="P342">
        <f t="shared" si="26"/>
        <v>352.29221486488331</v>
      </c>
      <c r="Q342">
        <f t="shared" si="26"/>
        <v>360.43907396304826</v>
      </c>
      <c r="R342">
        <f t="shared" si="27"/>
        <v>346.95779897021072</v>
      </c>
      <c r="S342">
        <f t="shared" si="28"/>
        <v>354.69164516900702</v>
      </c>
      <c r="T342">
        <f t="shared" si="29"/>
        <v>364.37033924926891</v>
      </c>
    </row>
    <row r="343" spans="1:20">
      <c r="A343">
        <v>80</v>
      </c>
      <c r="B343">
        <f>A343/256/(2*'Time-domain'!$E$2)</f>
        <v>2.6041666666666665E-3</v>
      </c>
      <c r="C343">
        <f>1*'Time-domain'!Q91</f>
        <v>223.32989103041839</v>
      </c>
      <c r="D343">
        <f>1*'Time-domain'!R91</f>
        <v>226.64637975215444</v>
      </c>
      <c r="E343">
        <f>1*'Time-domain'!S91</f>
        <v>230.6903602125457</v>
      </c>
      <c r="F343">
        <f>F342+(C343+C342)/2*COS(2*PI()*'Time-domain'!$E$2*($B343+$B342)/2)*($B343-$B342)</f>
        <v>0.23469386738921669</v>
      </c>
      <c r="G343">
        <f>G342+(D343+D342)/2*COS(2*PI()*'Time-domain'!$E$2*($B343+$B342)/2)*($B343-$B342)</f>
        <v>0.22519229280443007</v>
      </c>
      <c r="H343">
        <f>H342+(E343+E342)/2*COS(2*PI()*'Time-domain'!$E$2*($B343+$B342)/2)*($B343-$B342)</f>
        <v>0.21435867549470755</v>
      </c>
      <c r="I343">
        <f>I342+(C343+C342)/2*SIN(2*PI()*'Time-domain'!$E$2*($B343+$B342)/2)*($B343-$B342)</f>
        <v>1.2999681216306822</v>
      </c>
      <c r="J343">
        <f>J342+(D343+D342)/2*SIN(2*PI()*'Time-domain'!$E$2*($B343+$B342)/2)*($B343-$B342)</f>
        <v>1.3085951721589089</v>
      </c>
      <c r="K343">
        <f>K342+(E343+E342)/2*SIN(2*PI()*'Time-domain'!$E$2*($B343+$B342)/2)*($B343-$B342)</f>
        <v>1.3205346072704436</v>
      </c>
      <c r="L343">
        <f>$I$2*COS(2*PI()*'Time-domain'!$E$2*$B343)+$I$3*SIN(2*PI()*'Time-domain'!$E$2*$B343)</f>
        <v>222.7670046355058</v>
      </c>
      <c r="M343">
        <f>$J$2*COS(2*PI()*'Time-domain'!$E$2*$B343)+$J$3*SIN(2*PI()*'Time-domain'!$E$2*$B343)</f>
        <v>225.23610972429751</v>
      </c>
      <c r="N343">
        <f>$K$2*COS(2*PI()*'Time-domain'!$E$2*$B343)+$K$3*SIN(2*PI()*'Time-domain'!$E$2*$B343)</f>
        <v>228.28850642303675</v>
      </c>
      <c r="O343">
        <f t="shared" si="25"/>
        <v>349.0138910006192</v>
      </c>
      <c r="P343">
        <f t="shared" si="26"/>
        <v>353.94921053855262</v>
      </c>
      <c r="Q343">
        <f t="shared" si="26"/>
        <v>362.15446317338535</v>
      </c>
      <c r="R343">
        <f t="shared" si="27"/>
        <v>348.55986101112069</v>
      </c>
      <c r="S343">
        <f t="shared" si="28"/>
        <v>356.32941789710168</v>
      </c>
      <c r="T343">
        <f t="shared" si="29"/>
        <v>366.05280291221965</v>
      </c>
    </row>
    <row r="344" spans="1:20">
      <c r="A344">
        <v>81</v>
      </c>
      <c r="B344">
        <f>A344/256/(2*'Time-domain'!$E$2)</f>
        <v>2.6367187500000002E-3</v>
      </c>
      <c r="C344">
        <f>1*'Time-domain'!Q92</f>
        <v>225.14953760041604</v>
      </c>
      <c r="D344">
        <f>1*'Time-domain'!R92</f>
        <v>228.66820927437402</v>
      </c>
      <c r="E344">
        <f>1*'Time-domain'!S92</f>
        <v>232.91437268698724</v>
      </c>
      <c r="F344">
        <f>F343+(C344+C343)/2*COS(2*PI()*'Time-domain'!$E$2*($B344+$B343)/2)*($B344-$B343)</f>
        <v>0.23871191877573847</v>
      </c>
      <c r="G344">
        <f>G343+(D344+D343)/2*COS(2*PI()*'Time-domain'!$E$2*($B344+$B343)/2)*($B344-$B343)</f>
        <v>0.22927158228561512</v>
      </c>
      <c r="H344">
        <f>H343+(E344+E343)/2*COS(2*PI()*'Time-domain'!$E$2*($B344+$B343)/2)*($B344-$B343)</f>
        <v>0.21851223867041875</v>
      </c>
      <c r="I344">
        <f>I343+(C344+C343)/2*SIN(2*PI()*'Time-domain'!$E$2*($B344+$B343)/2)*($B344-$B343)</f>
        <v>1.3060621780297543</v>
      </c>
      <c r="J344">
        <f>J343+(D344+D343)/2*SIN(2*PI()*'Time-domain'!$E$2*($B344+$B343)/2)*($B344-$B343)</f>
        <v>1.3147821065146694</v>
      </c>
      <c r="K344">
        <f>K343+(E344+E343)/2*SIN(2*PI()*'Time-domain'!$E$2*($B344+$B343)/2)*($B344-$B343)</f>
        <v>1.3268341902809546</v>
      </c>
      <c r="L344">
        <f>$I$2*COS(2*PI()*'Time-domain'!$E$2*$B344)+$I$3*SIN(2*PI()*'Time-domain'!$E$2*$B344)</f>
        <v>224.57682650702264</v>
      </c>
      <c r="M344">
        <f>$J$2*COS(2*PI()*'Time-domain'!$E$2*$B344)+$J$3*SIN(2*PI()*'Time-domain'!$E$2*$B344)</f>
        <v>227.06599130079661</v>
      </c>
      <c r="N344">
        <f>$K$2*COS(2*PI()*'Time-domain'!$E$2*$B344)+$K$3*SIN(2*PI()*'Time-domain'!$E$2*$B344)</f>
        <v>230.1431865297983</v>
      </c>
      <c r="O344">
        <f t="shared" si="25"/>
        <v>350.65072203825787</v>
      </c>
      <c r="P344">
        <f t="shared" si="26"/>
        <v>355.63631482713009</v>
      </c>
      <c r="Q344">
        <f t="shared" si="26"/>
        <v>363.90356268808955</v>
      </c>
      <c r="R344">
        <f t="shared" si="27"/>
        <v>350.18841328375476</v>
      </c>
      <c r="S344">
        <f t="shared" si="28"/>
        <v>357.99427133616189</v>
      </c>
      <c r="T344">
        <f t="shared" si="29"/>
        <v>367.76308625453413</v>
      </c>
    </row>
    <row r="345" spans="1:20">
      <c r="A345">
        <v>82</v>
      </c>
      <c r="B345">
        <f>A345/256/(2*'Time-domain'!$E$2)</f>
        <v>2.6692708333333334E-3</v>
      </c>
      <c r="C345">
        <f>1*'Time-domain'!Q93</f>
        <v>226.93518013061643</v>
      </c>
      <c r="D345">
        <f>1*'Time-domain'!R93</f>
        <v>230.65225653015224</v>
      </c>
      <c r="E345">
        <f>1*'Time-domain'!S93</f>
        <v>235.09682466834332</v>
      </c>
      <c r="F345">
        <f>F344+(C345+C344)/2*COS(2*PI()*'Time-domain'!$E$2*($B345+$B344)/2)*($B345-$B344)</f>
        <v>0.24268658133718785</v>
      </c>
      <c r="G345">
        <f>G344+(D345+D344)/2*COS(2*PI()*'Time-domain'!$E$2*($B345+$B344)/2)*($B345-$B344)</f>
        <v>0.2333098604833464</v>
      </c>
      <c r="H345">
        <f>H344+(E345+E344)/2*COS(2*PI()*'Time-domain'!$E$2*($B345+$B344)/2)*($B345-$B344)</f>
        <v>0.22262692450585997</v>
      </c>
      <c r="I345">
        <f>I344+(C345+C344)/2*SIN(2*PI()*'Time-domain'!$E$2*($B345+$B344)/2)*($B345-$B344)</f>
        <v>1.3122544655367483</v>
      </c>
      <c r="J345">
        <f>J344+(D345+D344)/2*SIN(2*PI()*'Time-domain'!$E$2*($B345+$B344)/2)*($B345-$B344)</f>
        <v>1.3210735033935177</v>
      </c>
      <c r="K345">
        <f>K344+(E345+E344)/2*SIN(2*PI()*'Time-domain'!$E$2*($B345+$B344)/2)*($B345-$B344)</f>
        <v>1.3332446257078847</v>
      </c>
      <c r="L345">
        <f>$I$2*COS(2*PI()*'Time-domain'!$E$2*$B345)+$I$3*SIN(2*PI()*'Time-domain'!$E$2*$B345)</f>
        <v>226.35282793452603</v>
      </c>
      <c r="M345">
        <f>$J$2*COS(2*PI()*'Time-domain'!$E$2*$B345)+$J$3*SIN(2*PI()*'Time-domain'!$E$2*$B345)</f>
        <v>228.86167757422018</v>
      </c>
      <c r="N345">
        <f>$K$2*COS(2*PI()*'Time-domain'!$E$2*$B345)+$K$3*SIN(2*PI()*'Time-domain'!$E$2*$B345)</f>
        <v>231.96320791920161</v>
      </c>
      <c r="O345">
        <f t="shared" si="25"/>
        <v>352.31397555393124</v>
      </c>
      <c r="P345">
        <f t="shared" si="26"/>
        <v>357.3532361349661</v>
      </c>
      <c r="Q345">
        <f t="shared" si="26"/>
        <v>365.68606985646494</v>
      </c>
      <c r="R345">
        <f t="shared" si="27"/>
        <v>351.84317852834113</v>
      </c>
      <c r="S345">
        <f t="shared" si="28"/>
        <v>359.68592204617005</v>
      </c>
      <c r="T345">
        <f t="shared" si="29"/>
        <v>369.50089810178878</v>
      </c>
    </row>
    <row r="346" spans="1:20">
      <c r="A346">
        <v>83</v>
      </c>
      <c r="B346">
        <f>A346/256/(2*'Time-domain'!$E$2)</f>
        <v>2.7018229166666666E-3</v>
      </c>
      <c r="C346">
        <f>1*'Time-domain'!Q94</f>
        <v>228.68654970982271</v>
      </c>
      <c r="D346">
        <f>1*'Time-domain'!R94</f>
        <v>232.59822272927033</v>
      </c>
      <c r="E346">
        <f>1*'Time-domain'!S94</f>
        <v>237.23738748737321</v>
      </c>
      <c r="F346">
        <f>F345+(C346+C345)/2*COS(2*PI()*'Time-domain'!$E$2*($B346+$B345)/2)*($B346-$B345)</f>
        <v>0.24661545575052288</v>
      </c>
      <c r="G346">
        <f>G345+(D346+D345)/2*COS(2*PI()*'Time-domain'!$E$2*($B346+$B345)/2)*($B346-$B345)</f>
        <v>0.23730451841058117</v>
      </c>
      <c r="H346">
        <f>H345+(E346+E345)/2*COS(2*PI()*'Time-domain'!$E$2*($B346+$B345)/2)*($B346-$B345)</f>
        <v>0.22669991242355925</v>
      </c>
      <c r="I346">
        <f>I345+(C346+C345)/2*SIN(2*PI()*'Time-domain'!$E$2*($B346+$B345)/2)*($B346-$B345)</f>
        <v>1.3185438870636388</v>
      </c>
      <c r="J346">
        <f>J345+(D346+D345)/2*SIN(2*PI()*'Time-domain'!$E$2*($B346+$B345)/2)*($B346-$B345)</f>
        <v>1.327468232498332</v>
      </c>
      <c r="K346">
        <f>K345+(E346+E345)/2*SIN(2*PI()*'Time-domain'!$E$2*($B346+$B345)/2)*($B346-$B345)</f>
        <v>1.3397647470437555</v>
      </c>
      <c r="L346">
        <f>$I$2*COS(2*PI()*'Time-domain'!$E$2*$B346)+$I$3*SIN(2*PI()*'Time-domain'!$E$2*$B346)</f>
        <v>228.09474145873361</v>
      </c>
      <c r="M346">
        <f>$J$2*COS(2*PI()*'Time-domain'!$E$2*$B346)+$J$3*SIN(2*PI()*'Time-domain'!$E$2*$B346)</f>
        <v>230.62289812082048</v>
      </c>
      <c r="N346">
        <f>$K$2*COS(2*PI()*'Time-domain'!$E$2*$B346)+$K$3*SIN(2*PI()*'Time-domain'!$E$2*$B346)</f>
        <v>233.74829650272005</v>
      </c>
      <c r="O346">
        <f t="shared" si="25"/>
        <v>354.00335674454641</v>
      </c>
      <c r="P346">
        <f t="shared" si="26"/>
        <v>359.09966359699479</v>
      </c>
      <c r="Q346">
        <f t="shared" si="26"/>
        <v>367.50165911405577</v>
      </c>
      <c r="R346">
        <f t="shared" si="27"/>
        <v>353.52386369539386</v>
      </c>
      <c r="S346">
        <f t="shared" si="28"/>
        <v>361.4040704454348</v>
      </c>
      <c r="T346">
        <f t="shared" si="29"/>
        <v>371.26593069741807</v>
      </c>
    </row>
    <row r="347" spans="1:20">
      <c r="A347">
        <v>84</v>
      </c>
      <c r="B347">
        <f>A347/256/(2*'Time-domain'!$E$2)</f>
        <v>2.7343749999999998E-3</v>
      </c>
      <c r="C347">
        <f>1*'Time-domain'!Q95</f>
        <v>230.40338258821825</v>
      </c>
      <c r="D347">
        <f>1*'Time-domain'!R95</f>
        <v>234.5058148163765</v>
      </c>
      <c r="E347">
        <f>1*'Time-domain'!S95</f>
        <v>239.33573878319001</v>
      </c>
      <c r="F347">
        <f>F346+(C347+C346)/2*COS(2*PI()*'Time-domain'!$E$2*($B347+$B346)/2)*($B347-$B346)</f>
        <v>0.25049617037232791</v>
      </c>
      <c r="G347">
        <f>G346+(D347+D346)/2*COS(2*PI()*'Time-domain'!$E$2*($B347+$B346)/2)*($B347-$B346)</f>
        <v>0.24125297674277296</v>
      </c>
      <c r="H347">
        <f>H346+(E347+E346)/2*COS(2*PI()*'Time-domain'!$E$2*($B347+$B346)/2)*($B347-$B346)</f>
        <v>0.23072841352838605</v>
      </c>
      <c r="I347">
        <f>I346+(C347+C346)/2*SIN(2*PI()*'Time-domain'!$E$2*($B347+$B346)/2)*($B347-$B346)</f>
        <v>1.3249292869500877</v>
      </c>
      <c r="J347">
        <f>J346+(D347+D346)/2*SIN(2*PI()*'Time-domain'!$E$2*($B347+$B346)/2)*($B347-$B346)</f>
        <v>1.3339650991435528</v>
      </c>
      <c r="K347">
        <f>K346+(E347+E346)/2*SIN(2*PI()*'Time-domain'!$E$2*($B347+$B346)/2)*($B347-$B346)</f>
        <v>1.3463933175531106</v>
      </c>
      <c r="L347">
        <f>$I$2*COS(2*PI()*'Time-domain'!$E$2*$B347)+$I$3*SIN(2*PI()*'Time-domain'!$E$2*$B347)</f>
        <v>229.80230475387592</v>
      </c>
      <c r="M347">
        <f>$J$2*COS(2*PI()*'Time-domain'!$E$2*$B347)+$J$3*SIN(2*PI()*'Time-domain'!$E$2*$B347)</f>
        <v>232.34938770726149</v>
      </c>
      <c r="N347">
        <f>$K$2*COS(2*PI()*'Time-domain'!$E$2*$B347)+$K$3*SIN(2*PI()*'Time-domain'!$E$2*$B347)</f>
        <v>235.49818345257896</v>
      </c>
      <c r="O347">
        <f t="shared" si="25"/>
        <v>355.71855503505276</v>
      </c>
      <c r="P347">
        <f t="shared" si="26"/>
        <v>360.8752672907728</v>
      </c>
      <c r="Q347">
        <f t="shared" si="26"/>
        <v>369.34998223159562</v>
      </c>
      <c r="R347">
        <f t="shared" si="27"/>
        <v>355.23016012223496</v>
      </c>
      <c r="S347">
        <f t="shared" si="28"/>
        <v>363.14840099104742</v>
      </c>
      <c r="T347">
        <f t="shared" si="29"/>
        <v>373.05785988809544</v>
      </c>
    </row>
    <row r="348" spans="1:20">
      <c r="A348">
        <v>85</v>
      </c>
      <c r="B348">
        <f>A348/256/(2*'Time-domain'!$E$2)</f>
        <v>2.7669270833333335E-3</v>
      </c>
      <c r="C348">
        <f>1*'Time-domain'!Q96</f>
        <v>232.08542021708661</v>
      </c>
      <c r="D348">
        <f>1*'Time-domain'!R96</f>
        <v>236.37474551511912</v>
      </c>
      <c r="E348">
        <f>1*'Time-domain'!S96</f>
        <v>241.39156255180686</v>
      </c>
      <c r="F348">
        <f>F347+(C348+C347)/2*COS(2*PI()*'Time-domain'!$E$2*($B348+$B347)/2)*($B348-$B347)</f>
        <v>0.25432638266816149</v>
      </c>
      <c r="G348">
        <f>G347+(D348+D347)/2*COS(2*PI()*'Time-domain'!$E$2*($B348+$B347)/2)*($B348-$B347)</f>
        <v>0.24515268739762738</v>
      </c>
      <c r="H348">
        <f>H347+(E348+E347)/2*COS(2*PI()*'Time-domain'!$E$2*($B348+$B347)/2)*($B348-$B347)</f>
        <v>0.23470967233799953</v>
      </c>
      <c r="I348">
        <f>I347+(C348+C347)/2*SIN(2*PI()*'Time-domain'!$E$2*($B348+$B347)/2)*($B348-$B347)</f>
        <v>1.3314094516607853</v>
      </c>
      <c r="J348">
        <f>J347+(D348+D347)/2*SIN(2*PI()*'Time-domain'!$E$2*($B348+$B347)/2)*($B348-$B347)</f>
        <v>1.3405628450165445</v>
      </c>
      <c r="K348">
        <f>K347+(E348+E347)/2*SIN(2*PI()*'Time-domain'!$E$2*($B348+$B347)/2)*($B348-$B347)</f>
        <v>1.3531290310983557</v>
      </c>
      <c r="L348">
        <f>$I$2*COS(2*PI()*'Time-domain'!$E$2*$B348)+$I$3*SIN(2*PI()*'Time-domain'!$E$2*$B348)</f>
        <v>231.47526066720158</v>
      </c>
      <c r="M348">
        <f>$J$2*COS(2*PI()*'Time-domain'!$E$2*$B348)+$J$3*SIN(2*PI()*'Time-domain'!$E$2*$B348)</f>
        <v>234.04088633056196</v>
      </c>
      <c r="N348">
        <f>$K$2*COS(2*PI()*'Time-domain'!$E$2*$B348)+$K$3*SIN(2*PI()*'Time-domain'!$E$2*$B348)</f>
        <v>237.21260524224033</v>
      </c>
      <c r="O348">
        <f t="shared" si="25"/>
        <v>357.45924426617489</v>
      </c>
      <c r="P348">
        <f t="shared" si="26"/>
        <v>362.67969846019099</v>
      </c>
      <c r="Q348">
        <f t="shared" si="26"/>
        <v>371.23066857802166</v>
      </c>
      <c r="R348">
        <f t="shared" si="27"/>
        <v>356.96174371892113</v>
      </c>
      <c r="S348">
        <f t="shared" si="28"/>
        <v>364.91858236895331</v>
      </c>
      <c r="T348">
        <f t="shared" si="29"/>
        <v>374.8763453189913</v>
      </c>
    </row>
    <row r="349" spans="1:20">
      <c r="A349">
        <v>86</v>
      </c>
      <c r="B349">
        <f>A349/256/(2*'Time-domain'!$E$2)</f>
        <v>2.7994791666666667E-3</v>
      </c>
      <c r="C349">
        <f>1*'Time-domain'!Q97</f>
        <v>233.73240928774783</v>
      </c>
      <c r="D349">
        <f>1*'Time-domain'!R97</f>
        <v>238.20473337140942</v>
      </c>
      <c r="E349">
        <f>1*'Time-domain'!S97</f>
        <v>243.40454919372613</v>
      </c>
      <c r="F349">
        <f>F348+(C349+C348)/2*COS(2*PI()*'Time-domain'!$E$2*($B349+$B348)/2)*($B349-$B348)</f>
        <v>0.25810378062435479</v>
      </c>
      <c r="G349">
        <f>G348+(D349+D348)/2*COS(2*PI()*'Time-domain'!$E$2*($B349+$B348)/2)*($B349-$B348)</f>
        <v>0.24900113509552441</v>
      </c>
      <c r="H349">
        <f>H348+(E349+E348)/2*COS(2*PI()*'Time-domain'!$E$2*($B349+$B348)/2)*($B349-$B348)</f>
        <v>0.23864096849217356</v>
      </c>
      <c r="I349">
        <f>I348+(C349+C348)/2*SIN(2*PI()*'Time-domain'!$E$2*($B349+$B348)/2)*($B349-$B348)</f>
        <v>1.3379831105176609</v>
      </c>
      <c r="J349">
        <f>J348+(D349+D348)/2*SIN(2*PI()*'Time-domain'!$E$2*($B349+$B348)/2)*($B349-$B348)</f>
        <v>1.3472601489776017</v>
      </c>
      <c r="K349">
        <f>K348+(E349+E348)/2*SIN(2*PI()*'Time-domain'!$E$2*($B349+$B348)/2)*($B349-$B348)</f>
        <v>1.3599705130080166</v>
      </c>
      <c r="L349">
        <f>$I$2*COS(2*PI()*'Time-domain'!$E$2*$B349)+$I$3*SIN(2*PI()*'Time-domain'!$E$2*$B349)</f>
        <v>233.11335725770368</v>
      </c>
      <c r="M349">
        <f>$J$2*COS(2*PI()*'Time-domain'!$E$2*$B349)+$J$3*SIN(2*PI()*'Time-domain'!$E$2*$B349)</f>
        <v>235.69713925725111</v>
      </c>
      <c r="N349">
        <f>$K$2*COS(2*PI()*'Time-domain'!$E$2*$B349)+$K$3*SIN(2*PI()*'Time-domain'!$E$2*$B349)</f>
        <v>238.89130368608875</v>
      </c>
      <c r="O349">
        <f t="shared" si="25"/>
        <v>359.2250828915378</v>
      </c>
      <c r="P349">
        <f t="shared" si="26"/>
        <v>364.51258975072005</v>
      </c>
      <c r="Q349">
        <f t="shared" si="26"/>
        <v>373.14332539738677</v>
      </c>
      <c r="R349">
        <f t="shared" si="27"/>
        <v>358.71827516346355</v>
      </c>
      <c r="S349">
        <f t="shared" si="28"/>
        <v>366.71426769352308</v>
      </c>
      <c r="T349">
        <f t="shared" si="29"/>
        <v>376.72103063878973</v>
      </c>
    </row>
    <row r="350" spans="1:20">
      <c r="A350">
        <v>87</v>
      </c>
      <c r="B350">
        <f>A350/256/(2*'Time-domain'!$E$2)</f>
        <v>2.8320312499999999E-3</v>
      </c>
      <c r="C350">
        <f>1*'Time-domain'!Q98</f>
        <v>235.3441017697061</v>
      </c>
      <c r="D350">
        <f>1*'Time-domain'!R98</f>
        <v>239.99550279580748</v>
      </c>
      <c r="E350">
        <f>1*'Time-domain'!S98</f>
        <v>245.37439556056395</v>
      </c>
      <c r="F350">
        <f>F349+(C350+C349)/2*COS(2*PI()*'Time-domain'!$E$2*($B350+$B349)/2)*($B350-$B349)</f>
        <v>0.26182608414141095</v>
      </c>
      <c r="G350">
        <f>G349+(D350+D349)/2*COS(2*PI()*'Time-domain'!$E$2*($B350+$B349)/2)*($B350-$B349)</f>
        <v>0.25279583889966417</v>
      </c>
      <c r="H350">
        <f>H349+(E350+E349)/2*COS(2*PI()*'Time-domain'!$E$2*($B350+$B349)/2)*($B350-$B349)</f>
        <v>0.24251961843996225</v>
      </c>
      <c r="I350">
        <f>I349+(C350+C349)/2*SIN(2*PI()*'Time-domain'!$E$2*($B350+$B349)/2)*($B350-$B349)</f>
        <v>1.3446489364665255</v>
      </c>
      <c r="J350">
        <f>J349+(D350+D349)/2*SIN(2*PI()*'Time-domain'!$E$2*($B350+$B349)/2)*($B350-$B349)</f>
        <v>1.3540556278981102</v>
      </c>
      <c r="K350">
        <f>K349+(E350+E349)/2*SIN(2*PI()*'Time-domain'!$E$2*($B350+$B349)/2)*($B350-$B349)</f>
        <v>1.3669163209868831</v>
      </c>
      <c r="L350">
        <f>$I$2*COS(2*PI()*'Time-domain'!$E$2*$B350)+$I$3*SIN(2*PI()*'Time-domain'!$E$2*$B350)</f>
        <v>234.71634783406114</v>
      </c>
      <c r="M350">
        <f>$J$2*COS(2*PI()*'Time-domain'!$E$2*$B350)+$J$3*SIN(2*PI()*'Time-domain'!$E$2*$B350)</f>
        <v>237.31789706173035</v>
      </c>
      <c r="N350">
        <f>$K$2*COS(2*PI()*'Time-domain'!$E$2*$B350)+$K$3*SIN(2*PI()*'Time-domain'!$E$2*$B350)</f>
        <v>240.53402597831331</v>
      </c>
      <c r="O350">
        <f t="shared" si="25"/>
        <v>361.01571418406576</v>
      </c>
      <c r="P350">
        <f t="shared" si="26"/>
        <v>366.37355545604544</v>
      </c>
      <c r="Q350">
        <f t="shared" si="26"/>
        <v>375.08753809949548</v>
      </c>
      <c r="R350">
        <f t="shared" si="27"/>
        <v>360.49940010622271</v>
      </c>
      <c r="S350">
        <f t="shared" si="28"/>
        <v>368.53509471650358</v>
      </c>
      <c r="T350">
        <f t="shared" si="29"/>
        <v>378.59154371434164</v>
      </c>
    </row>
    <row r="351" spans="1:20">
      <c r="A351">
        <v>88</v>
      </c>
      <c r="B351">
        <f>A351/256/(2*'Time-domain'!$E$2)</f>
        <v>2.8645833333333331E-3</v>
      </c>
      <c r="C351">
        <f>1*'Time-domain'!Q99</f>
        <v>236.92025494800174</v>
      </c>
      <c r="D351">
        <f>1*'Time-domain'!R99</f>
        <v>241.7467841050248</v>
      </c>
      <c r="E351">
        <f>1*'Time-domain'!S99</f>
        <v>247.30080500070312</v>
      </c>
      <c r="F351">
        <f>F350+(C351+C350)/2*COS(2*PI()*'Time-domain'!$E$2*($B351+$B350)/2)*($B351-$B350)</f>
        <v>0.26549104640816473</v>
      </c>
      <c r="G351">
        <f>G350+(D351+D350)/2*COS(2*PI()*'Time-domain'!$E$2*($B351+$B350)/2)*($B351-$B350)</f>
        <v>0.25653435373500372</v>
      </c>
      <c r="H351">
        <f>H350+(E351+E350)/2*COS(2*PI()*'Time-domain'!$E$2*($B351+$B350)/2)*($B351-$B350)</f>
        <v>0.24634297710368139</v>
      </c>
      <c r="I351">
        <f>I350+(C351+C350)/2*SIN(2*PI()*'Time-domain'!$E$2*($B351+$B350)/2)*($B351-$B350)</f>
        <v>1.3514055468776798</v>
      </c>
      <c r="J351">
        <f>J350+(D351+D350)/2*SIN(2*PI()*'Time-domain'!$E$2*($B351+$B350)/2)*($B351-$B350)</f>
        <v>1.3609478375363511</v>
      </c>
      <c r="K351">
        <f>K350+(E351+E350)/2*SIN(2*PI()*'Time-domain'!$E$2*($B351+$B350)/2)*($B351-$B350)</f>
        <v>1.3739649460674743</v>
      </c>
      <c r="L351">
        <f>$I$2*COS(2*PI()*'Time-domain'!$E$2*$B351)+$I$3*SIN(2*PI()*'Time-domain'!$E$2*$B351)</f>
        <v>236.2839909917893</v>
      </c>
      <c r="M351">
        <f>$J$2*COS(2*PI()*'Time-domain'!$E$2*$B351)+$J$3*SIN(2*PI()*'Time-domain'!$E$2*$B351)</f>
        <v>238.90291566383587</v>
      </c>
      <c r="N351">
        <f>$K$2*COS(2*PI()*'Time-domain'!$E$2*$B351)+$K$3*SIN(2*PI()*'Time-domain'!$E$2*$B351)</f>
        <v>242.14052473097919</v>
      </c>
      <c r="O351">
        <f t="shared" si="25"/>
        <v>362.83076645152988</v>
      </c>
      <c r="P351">
        <f t="shared" si="26"/>
        <v>368.26219177593839</v>
      </c>
      <c r="Q351">
        <f t="shared" si="26"/>
        <v>377.0628705640795</v>
      </c>
      <c r="R351">
        <f t="shared" si="27"/>
        <v>362.30474938335539</v>
      </c>
      <c r="S351">
        <f t="shared" si="28"/>
        <v>370.38068604522266</v>
      </c>
      <c r="T351">
        <f t="shared" si="29"/>
        <v>380.48749685482352</v>
      </c>
    </row>
    <row r="352" spans="1:20">
      <c r="A352">
        <v>89</v>
      </c>
      <c r="B352">
        <f>A352/256/(2*'Time-domain'!$E$2)</f>
        <v>2.8971354166666668E-3</v>
      </c>
      <c r="C352">
        <f>1*'Time-domain'!Q100</f>
        <v>238.46063145976379</v>
      </c>
      <c r="D352">
        <f>1*'Time-domain'!R100</f>
        <v>243.45831356253822</v>
      </c>
      <c r="E352">
        <f>1*'Time-domain'!S100</f>
        <v>249.18348740396783</v>
      </c>
      <c r="F352">
        <f>F351+(C352+C351)/2*COS(2*PI()*'Time-domain'!$E$2*($B352+$B351)/2)*($B352-$B351)</f>
        <v>0.26909645525587572</v>
      </c>
      <c r="G352">
        <f>G351+(D352+D351)/2*COS(2*PI()*'Time-domain'!$E$2*($B352+$B351)/2)*($B352-$B351)</f>
        <v>0.26021427188506696</v>
      </c>
      <c r="H352">
        <f>H351+(E352+E351)/2*COS(2*PI()*'Time-domain'!$E$2*($B352+$B351)/2)*($B352-$B351)</f>
        <v>0.25010843951869716</v>
      </c>
      <c r="I352">
        <f>I351+(C352+C351)/2*SIN(2*PI()*'Time-domain'!$E$2*($B352+$B351)/2)*($B352-$B351)</f>
        <v>1.3582515043800092</v>
      </c>
      <c r="J352">
        <f>J351+(D352+D351)/2*SIN(2*PI()*'Time-domain'!$E$2*($B352+$B351)/2)*($B352-$B351)</f>
        <v>1.3679352734504162</v>
      </c>
      <c r="K352">
        <f>K351+(E352+E351)/2*SIN(2*PI()*'Time-domain'!$E$2*($B352+$B351)/2)*($B352-$B351)</f>
        <v>1.3811148136022431</v>
      </c>
      <c r="L352">
        <f>$I$2*COS(2*PI()*'Time-domain'!$E$2*$B352)+$I$3*SIN(2*PI()*'Time-domain'!$E$2*$B352)</f>
        <v>237.81605064959496</v>
      </c>
      <c r="M352">
        <f>$J$2*COS(2*PI()*'Time-domain'!$E$2*$B352)+$J$3*SIN(2*PI()*'Time-domain'!$E$2*$B352)</f>
        <v>240.45195636559646</v>
      </c>
      <c r="N352">
        <f>$K$2*COS(2*PI()*'Time-domain'!$E$2*$B352)+$K$3*SIN(2*PI()*'Time-domain'!$E$2*$B352)</f>
        <v>243.7105580112835</v>
      </c>
      <c r="O352">
        <f t="shared" si="25"/>
        <v>364.66985326111512</v>
      </c>
      <c r="P352">
        <f t="shared" si="26"/>
        <v>370.17807708520428</v>
      </c>
      <c r="Q352">
        <f t="shared" si="26"/>
        <v>379.06886545832242</v>
      </c>
      <c r="R352">
        <f t="shared" si="27"/>
        <v>364.13393923918517</v>
      </c>
      <c r="S352">
        <f t="shared" si="28"/>
        <v>372.25064936991629</v>
      </c>
      <c r="T352">
        <f t="shared" si="29"/>
        <v>382.40848704526809</v>
      </c>
    </row>
    <row r="353" spans="1:20">
      <c r="A353">
        <v>90</v>
      </c>
      <c r="B353">
        <f>A353/256/(2*'Time-domain'!$E$2)</f>
        <v>2.9296875E-3</v>
      </c>
      <c r="C353">
        <f>1*'Time-domain'!Q101</f>
        <v>239.96499932995545</v>
      </c>
      <c r="D353">
        <f>1*'Time-domain'!R101</f>
        <v>245.12983341830673</v>
      </c>
      <c r="E353">
        <f>1*'Time-domain'!S101</f>
        <v>251.02215924531319</v>
      </c>
      <c r="F353">
        <f>F352+(C353+C352)/2*COS(2*PI()*'Time-domain'!$E$2*($B353+$B352)/2)*($B353-$B352)</f>
        <v>0.27264013449143837</v>
      </c>
      <c r="G353">
        <f>G352+(D353+D352)/2*COS(2*PI()*'Time-domain'!$E$2*($B353+$B352)/2)*($B353-$B352)</f>
        <v>0.26383322446572216</v>
      </c>
      <c r="H353">
        <f>H352+(E353+E352)/2*COS(2*PI()*'Time-domain'!$E$2*($B353+$B352)/2)*($B353-$B352)</f>
        <v>0.25381344244802667</v>
      </c>
      <c r="I353">
        <f>I352+(C353+C352)/2*SIN(2*PI()*'Time-domain'!$E$2*($B353+$B352)/2)*($B353-$B352)</f>
        <v>1.3651853177280604</v>
      </c>
      <c r="J353">
        <f>J352+(D353+D352)/2*SIN(2*PI()*'Time-domain'!$E$2*($B353+$B352)/2)*($B353-$B352)</f>
        <v>1.3750163719476756</v>
      </c>
      <c r="K353">
        <f>K352+(E353+E352)/2*SIN(2*PI()*'Time-domain'!$E$2*($B353+$B352)/2)*($B353-$B352)</f>
        <v>1.3883642842959063</v>
      </c>
      <c r="L353">
        <f>$I$2*COS(2*PI()*'Time-domain'!$E$2*$B353)+$I$3*SIN(2*PI()*'Time-domain'!$E$2*$B353)</f>
        <v>239.31229608492893</v>
      </c>
      <c r="M353">
        <f>$J$2*COS(2*PI()*'Time-domain'!$E$2*$B353)+$J$3*SIN(2*PI()*'Time-domain'!$E$2*$B353)</f>
        <v>241.96478588718014</v>
      </c>
      <c r="N353">
        <f>$K$2*COS(2*PI()*'Time-domain'!$E$2*$B353)+$K$3*SIN(2*PI()*'Time-domain'!$E$2*$B353)</f>
        <v>245.24388937798912</v>
      </c>
      <c r="O353">
        <f t="shared" si="25"/>
        <v>366.5325736728708</v>
      </c>
      <c r="P353">
        <f t="shared" si="26"/>
        <v>372.1207722135423</v>
      </c>
      <c r="Q353">
        <f t="shared" si="26"/>
        <v>381.10504456753324</v>
      </c>
      <c r="R353">
        <f t="shared" si="27"/>
        <v>365.98657155736242</v>
      </c>
      <c r="S353">
        <f t="shared" si="28"/>
        <v>374.14457770004145</v>
      </c>
      <c r="T353">
        <f t="shared" si="29"/>
        <v>384.35409618932528</v>
      </c>
    </row>
    <row r="354" spans="1:20">
      <c r="A354">
        <v>91</v>
      </c>
      <c r="B354">
        <f>A354/256/(2*'Time-domain'!$E$2)</f>
        <v>2.9622395833333332E-3</v>
      </c>
      <c r="C354">
        <f>1*'Time-domain'!Q102</f>
        <v>241.43313200630897</v>
      </c>
      <c r="D354">
        <f>1*'Time-domain'!R102</f>
        <v>246.76109194758845</v>
      </c>
      <c r="E354">
        <f>1*'Time-domain'!S102</f>
        <v>252.81654362752309</v>
      </c>
      <c r="F354">
        <f>F353+(C354+C353)/2*COS(2*PI()*'Time-domain'!$E$2*($B354+$B353)/2)*($B354-$B353)</f>
        <v>0.27611994520890676</v>
      </c>
      <c r="G354">
        <f>G353+(D354+D353)/2*COS(2*PI()*'Time-domain'!$E$2*($B354+$B353)/2)*($B354-$B353)</f>
        <v>0.26738888287503587</v>
      </c>
      <c r="H354">
        <f>H353+(E354+E353)/2*COS(2*PI()*'Time-domain'!$E$2*($B354+$B353)/2)*($B354-$B353)</f>
        <v>0.2574554659707719</v>
      </c>
      <c r="I354">
        <f>I353+(C354+C353)/2*SIN(2*PI()*'Time-domain'!$E$2*($B354+$B353)/2)*($B354-$B353)</f>
        <v>1.3722054427015791</v>
      </c>
      <c r="J354">
        <f>J353+(D354+D353)/2*SIN(2*PI()*'Time-domain'!$E$2*($B354+$B353)/2)*($B354-$B353)</f>
        <v>1.3821895110702207</v>
      </c>
      <c r="K354">
        <f>K353+(E354+E353)/2*SIN(2*PI()*'Time-domain'!$E$2*($B354+$B353)/2)*($B354-$B353)</f>
        <v>1.3957116552772701</v>
      </c>
      <c r="L354">
        <f>$I$2*COS(2*PI()*'Time-domain'!$E$2*$B354)+$I$3*SIN(2*PI()*'Time-domain'!$E$2*$B354)</f>
        <v>240.77250196873234</v>
      </c>
      <c r="M354">
        <f>$J$2*COS(2*PI()*'Time-domain'!$E$2*$B354)+$J$3*SIN(2*PI()*'Time-domain'!$E$2*$B354)</f>
        <v>243.44117640202566</v>
      </c>
      <c r="N354">
        <f>$K$2*COS(2*PI()*'Time-domain'!$E$2*$B354)+$K$3*SIN(2*PI()*'Time-domain'!$E$2*$B354)</f>
        <v>246.74028791703239</v>
      </c>
      <c r="O354">
        <f t="shared" si="25"/>
        <v>368.41851248190437</v>
      </c>
      <c r="P354">
        <f t="shared" si="26"/>
        <v>374.08982073614413</v>
      </c>
      <c r="Q354">
        <f t="shared" si="26"/>
        <v>383.17090913876194</v>
      </c>
      <c r="R354">
        <f t="shared" si="27"/>
        <v>367.86223410067481</v>
      </c>
      <c r="S354">
        <f t="shared" si="28"/>
        <v>376.06204960943199</v>
      </c>
      <c r="T354">
        <f t="shared" si="29"/>
        <v>386.323891361108</v>
      </c>
    </row>
    <row r="355" spans="1:20">
      <c r="A355">
        <v>92</v>
      </c>
      <c r="B355">
        <f>A355/256/(2*'Time-domain'!$E$2)</f>
        <v>2.9947916666666669E-3</v>
      </c>
      <c r="C355">
        <f>1*'Time-domain'!Q103</f>
        <v>242.86480839344358</v>
      </c>
      <c r="D355">
        <f>1*'Time-domain'!R103</f>
        <v>248.35184348884911</v>
      </c>
      <c r="E355">
        <f>1*'Time-domain'!S103</f>
        <v>254.56637032290985</v>
      </c>
      <c r="F355">
        <f>F354+(C355+C354)/2*COS(2*PI()*'Time-domain'!$E$2*($B355+$B354)/2)*($B355-$B354)</f>
        <v>0.27953378707854293</v>
      </c>
      <c r="G355">
        <f>G354+(D355+D354)/2*COS(2*PI()*'Time-domain'!$E$2*($B355+$B354)/2)*($B355-$B354)</f>
        <v>0.2708789602183263</v>
      </c>
      <c r="H355">
        <f>H354+(E355+E354)/2*COS(2*PI()*'Time-domain'!$E$2*($B355+$B354)/2)*($B355-$B354)</f>
        <v>0.26103203504342221</v>
      </c>
      <c r="I355">
        <f>I354+(C355+C354)/2*SIN(2*PI()*'Time-domain'!$E$2*($B355+$B354)/2)*($B355-$B354)</f>
        <v>1.3793102830369646</v>
      </c>
      <c r="J355">
        <f>J354+(D355+D354)/2*SIN(2*PI()*'Time-domain'!$E$2*($B355+$B354)/2)*($B355-$B354)</f>
        <v>1.3894530116156831</v>
      </c>
      <c r="K355">
        <f>K354+(E355+E354)/2*SIN(2*PI()*'Time-domain'!$E$2*($B355+$B354)/2)*($B355-$B354)</f>
        <v>1.4031551612098887</v>
      </c>
      <c r="L355">
        <f>$I$2*COS(2*PI()*'Time-domain'!$E$2*$B355)+$I$3*SIN(2*PI()*'Time-domain'!$E$2*$B355)</f>
        <v>242.19644839937018</v>
      </c>
      <c r="M355">
        <f>$J$2*COS(2*PI()*'Time-domain'!$E$2*$B355)+$J$3*SIN(2*PI()*'Time-domain'!$E$2*$B355)</f>
        <v>244.88090557115211</v>
      </c>
      <c r="N355">
        <f>$K$2*COS(2*PI()*'Time-domain'!$E$2*$B355)+$K$3*SIN(2*PI()*'Time-domain'!$E$2*$B355)</f>
        <v>248.19952827629749</v>
      </c>
      <c r="O355">
        <f t="shared" si="25"/>
        <v>370.32724046917201</v>
      </c>
      <c r="P355">
        <f t="shared" si="26"/>
        <v>376.08474927485253</v>
      </c>
      <c r="Q355">
        <f t="shared" si="26"/>
        <v>385.26594023714114</v>
      </c>
      <c r="R355">
        <f t="shared" si="27"/>
        <v>369.76050075936354</v>
      </c>
      <c r="S355">
        <f t="shared" si="28"/>
        <v>378.00262949014996</v>
      </c>
      <c r="T355">
        <f t="shared" si="29"/>
        <v>388.31742506597038</v>
      </c>
    </row>
    <row r="356" spans="1:20">
      <c r="A356">
        <v>93</v>
      </c>
      <c r="B356">
        <f>A356/256/(2*'Time-domain'!$E$2)</f>
        <v>3.0273437500000001E-3</v>
      </c>
      <c r="C356">
        <f>1*'Time-domain'!Q104</f>
        <v>244.2598128861614</v>
      </c>
      <c r="D356">
        <f>1*'Time-domain'!R104</f>
        <v>249.90184848075776</v>
      </c>
      <c r="E356">
        <f>1*'Time-domain'!S104</f>
        <v>256.27137581400939</v>
      </c>
      <c r="F356">
        <f>F355+(C356+C355)/2*COS(2*PI()*'Time-domain'!$E$2*($B356+$B355)/2)*($B356-$B355)</f>
        <v>0.28287959961261261</v>
      </c>
      <c r="G356">
        <f>G355+(D356+D355)/2*COS(2*PI()*'Time-domain'!$E$2*($B356+$B355)/2)*($B356-$B355)</f>
        <v>0.27430121270755436</v>
      </c>
      <c r="H356">
        <f>H355+(E356+E355)/2*COS(2*PI()*'Time-domain'!$E$2*($B356+$B355)/2)*($B356-$B355)</f>
        <v>0.26454072103307941</v>
      </c>
      <c r="I356">
        <f>I355+(C356+C355)/2*SIN(2*PI()*'Time-domain'!$E$2*($B356+$B355)/2)*($B356-$B355)</f>
        <v>1.3864981913900822</v>
      </c>
      <c r="J356">
        <f>J355+(D356+D355)/2*SIN(2*PI()*'Time-domain'!$E$2*($B356+$B355)/2)*($B356-$B355)</f>
        <v>1.3968051381928046</v>
      </c>
      <c r="K356">
        <f>K355+(E356+E355)/2*SIN(2*PI()*'Time-domain'!$E$2*($B356+$B355)/2)*($B356-$B355)</f>
        <v>1.4106929754408752</v>
      </c>
      <c r="L356">
        <f>$I$2*COS(2*PI()*'Time-domain'!$E$2*$B356)+$I$3*SIN(2*PI()*'Time-domain'!$E$2*$B356)</f>
        <v>243.58392093574756</v>
      </c>
      <c r="M356">
        <f>$J$2*COS(2*PI()*'Time-domain'!$E$2*$B356)+$J$3*SIN(2*PI()*'Time-domain'!$E$2*$B356)</f>
        <v>246.28375657664225</v>
      </c>
      <c r="N356">
        <f>$K$2*COS(2*PI()*'Time-domain'!$E$2*$B356)+$K$3*SIN(2*PI()*'Time-domain'!$E$2*$B356)</f>
        <v>249.6213906995537</v>
      </c>
      <c r="O356">
        <f t="shared" si="25"/>
        <v>372.25831466071497</v>
      </c>
      <c r="P356">
        <f t="shared" si="26"/>
        <v>378.10506780969416</v>
      </c>
      <c r="Q356">
        <f t="shared" si="26"/>
        <v>387.38959911473103</v>
      </c>
      <c r="R356">
        <f t="shared" si="27"/>
        <v>371.68093180779584</v>
      </c>
      <c r="S356">
        <f t="shared" si="28"/>
        <v>379.9658678148794</v>
      </c>
      <c r="T356">
        <f t="shared" si="29"/>
        <v>390.33423551006183</v>
      </c>
    </row>
    <row r="357" spans="1:20">
      <c r="A357">
        <v>94</v>
      </c>
      <c r="B357">
        <f>A357/256/(2*'Time-domain'!$E$2)</f>
        <v>3.0598958333333333E-3</v>
      </c>
      <c r="C357">
        <f>1*'Time-domain'!Q105</f>
        <v>245.61793540191712</v>
      </c>
      <c r="D357">
        <f>1*'Time-domain'!R105</f>
        <v>251.41087349826412</v>
      </c>
      <c r="E357">
        <f>1*'Time-domain'!S105</f>
        <v>257.93130333326644</v>
      </c>
      <c r="F357">
        <f>F356+(C357+C356)/2*COS(2*PI()*'Time-domain'!$E$2*($B357+$B356)/2)*($B357-$B356)</f>
        <v>0.2861553634071663</v>
      </c>
      <c r="G357">
        <f>G356+(D357+D356)/2*COS(2*PI()*'Time-domain'!$E$2*($B357+$B356)/2)*($B357-$B356)</f>
        <v>0.27765344103420686</v>
      </c>
      <c r="H357">
        <f>H356+(E357+E356)/2*COS(2*PI()*'Time-domain'!$E$2*($B357+$B356)/2)*($B357-$B356)</f>
        <v>0.26797914322167538</v>
      </c>
      <c r="I357">
        <f>I356+(C357+C356)/2*SIN(2*PI()*'Time-domain'!$E$2*($B357+$B356)/2)*($B357-$B356)</f>
        <v>1.3937674703298524</v>
      </c>
      <c r="J357">
        <f>J356+(D357+D356)/2*SIN(2*PI()*'Time-domain'!$E$2*($B357+$B356)/2)*($B357-$B356)</f>
        <v>1.4042441003111206</v>
      </c>
      <c r="K357">
        <f>K356+(E357+E356)/2*SIN(2*PI()*'Time-domain'!$E$2*($B357+$B356)/2)*($B357-$B356)</f>
        <v>1.4183232111871631</v>
      </c>
      <c r="L357">
        <f>$I$2*COS(2*PI()*'Time-domain'!$E$2*$B357)+$I$3*SIN(2*PI()*'Time-domain'!$E$2*$B357)</f>
        <v>244.93471062960413</v>
      </c>
      <c r="M357">
        <f>$J$2*COS(2*PI()*'Time-domain'!$E$2*$B357)+$J$3*SIN(2*PI()*'Time-domain'!$E$2*$B357)</f>
        <v>247.64951815429481</v>
      </c>
      <c r="N357">
        <f>$K$2*COS(2*PI()*'Time-domain'!$E$2*$B357)+$K$3*SIN(2*PI()*'Time-domain'!$E$2*$B357)</f>
        <v>251.00566105955025</v>
      </c>
      <c r="O357">
        <f t="shared" si="25"/>
        <v>374.211278595186</v>
      </c>
      <c r="P357">
        <f t="shared" si="26"/>
        <v>380.15027000059598</v>
      </c>
      <c r="Q357">
        <f t="shared" si="26"/>
        <v>389.54132759163724</v>
      </c>
      <c r="R357">
        <f t="shared" si="27"/>
        <v>373.62307416933947</v>
      </c>
      <c r="S357">
        <f t="shared" si="28"/>
        <v>381.95130140770516</v>
      </c>
      <c r="T357">
        <f t="shared" si="29"/>
        <v>392.37384687849453</v>
      </c>
    </row>
    <row r="358" spans="1:20">
      <c r="A358">
        <v>95</v>
      </c>
      <c r="B358">
        <f>A358/256/(2*'Time-domain'!$E$2)</f>
        <v>3.0924479166666665E-3</v>
      </c>
      <c r="C358">
        <f>1*'Time-domain'!Q106</f>
        <v>246.9389714124554</v>
      </c>
      <c r="D358">
        <f>1*'Time-domain'!R106</f>
        <v>252.8786912877512</v>
      </c>
      <c r="E358">
        <f>1*'Time-domain'!S106</f>
        <v>259.54590290170211</v>
      </c>
      <c r="F358">
        <f>F357+(C358+C357)/2*COS(2*PI()*'Time-domain'!$E$2*($B358+$B357)/2)*($B358-$B357)</f>
        <v>0.28935910135905657</v>
      </c>
      <c r="G358">
        <f>G357+(D358+D357)/2*COS(2*PI()*'Time-domain'!$E$2*($B358+$B357)/2)*($B358-$B357)</f>
        <v>0.28093349171484033</v>
      </c>
      <c r="H358">
        <f>H357+(E358+E357)/2*COS(2*PI()*'Time-domain'!$E$2*($B358+$B357)/2)*($B358-$B357)</f>
        <v>0.27134497028026927</v>
      </c>
      <c r="I358">
        <f>I357+(C358+C357)/2*SIN(2*PI()*'Time-domain'!$E$2*($B358+$B357)/2)*($B358-$B357)</f>
        <v>1.4011163733620173</v>
      </c>
      <c r="J358">
        <f>J357+(D358+D357)/2*SIN(2*PI()*'Time-domain'!$E$2*($B358+$B357)/2)*($B358-$B357)</f>
        <v>1.41176805350409</v>
      </c>
      <c r="K358">
        <f>K357+(E358+E357)/2*SIN(2*PI()*'Time-domain'!$E$2*($B358+$B357)/2)*($B358-$B357)</f>
        <v>1.4260439227584853</v>
      </c>
      <c r="L358">
        <f>$I$2*COS(2*PI()*'Time-domain'!$E$2*$B358)+$I$3*SIN(2*PI()*'Time-domain'!$E$2*$B358)</f>
        <v>246.24861405698053</v>
      </c>
      <c r="M358">
        <f>$J$2*COS(2*PI()*'Time-domain'!$E$2*$B358)+$J$3*SIN(2*PI()*'Time-domain'!$E$2*$B358)</f>
        <v>248.97798462543986</v>
      </c>
      <c r="N358">
        <f>$K$2*COS(2*PI()*'Time-domain'!$E$2*$B358)+$K$3*SIN(2*PI()*'Time-domain'!$E$2*$B358)</f>
        <v>252.3521308902626</v>
      </c>
      <c r="O358">
        <f t="shared" si="25"/>
        <v>376.18566259950359</v>
      </c>
      <c r="P358">
        <f t="shared" si="26"/>
        <v>382.21983351908614</v>
      </c>
      <c r="Q358">
        <f t="shared" si="26"/>
        <v>391.72054844916283</v>
      </c>
      <c r="R358">
        <f t="shared" si="27"/>
        <v>375.58646168927896</v>
      </c>
      <c r="S358">
        <f t="shared" si="28"/>
        <v>383.95845372311231</v>
      </c>
      <c r="T358">
        <f t="shared" si="29"/>
        <v>394.43576962195635</v>
      </c>
    </row>
    <row r="359" spans="1:20">
      <c r="A359">
        <v>96</v>
      </c>
      <c r="B359">
        <f>A359/256/(2*'Time-domain'!$E$2)</f>
        <v>3.1250000000000002E-3</v>
      </c>
      <c r="C359">
        <f>1*'Time-domain'!Q107</f>
        <v>248.22272197461226</v>
      </c>
      <c r="D359">
        <f>1*'Time-domain'!R107</f>
        <v>254.30508080125881</v>
      </c>
      <c r="E359">
        <f>1*'Time-domain'!S107</f>
        <v>261.11493136656043</v>
      </c>
      <c r="F359">
        <f>F358+(C359+C358)/2*COS(2*PI()*'Time-domain'!$E$2*($B359+$B358)/2)*($B359-$B358)</f>
        <v>0.29248887985745942</v>
      </c>
      <c r="G359">
        <f>G358+(D359+D358)/2*COS(2*PI()*'Time-domain'!$E$2*($B359+$B358)/2)*($B359-$B358)</f>
        <v>0.28413925840847309</v>
      </c>
      <c r="H359">
        <f>H358+(E359+E358)/2*COS(2*PI()*'Time-domain'!$E$2*($B359+$B358)/2)*($B359-$B358)</f>
        <v>0.27463592171253098</v>
      </c>
      <c r="I359">
        <f>I358+(C359+C358)/2*SIN(2*PI()*'Time-domain'!$E$2*($B359+$B358)/2)*($B359-$B358)</f>
        <v>1.4085431059824693</v>
      </c>
      <c r="J359">
        <f>J358+(D359+D358)/2*SIN(2*PI()*'Time-domain'!$E$2*($B359+$B358)/2)*($B359-$B358)</f>
        <v>1.4193751004849897</v>
      </c>
      <c r="K359">
        <f>K358+(E359+E358)/2*SIN(2*PI()*'Time-domain'!$E$2*($B359+$B358)/2)*($B359-$B358)</f>
        <v>1.4338531068163263</v>
      </c>
      <c r="L359">
        <f>$I$2*COS(2*PI()*'Time-domain'!$E$2*$B359)+$I$3*SIN(2*PI()*'Time-domain'!$E$2*$B359)</f>
        <v>247.52543334885354</v>
      </c>
      <c r="M359">
        <f>$J$2*COS(2*PI()*'Time-domain'!$E$2*$B359)+$J$3*SIN(2*PI()*'Time-domain'!$E$2*$B359)</f>
        <v>250.26895592791334</v>
      </c>
      <c r="N359">
        <f>$K$2*COS(2*PI()*'Time-domain'!$E$2*$B359)+$K$3*SIN(2*PI()*'Time-domain'!$E$2*$B359)</f>
        <v>253.66059741828701</v>
      </c>
      <c r="O359">
        <f t="shared" si="25"/>
        <v>378.18098407246868</v>
      </c>
      <c r="P359">
        <f t="shared" si="26"/>
        <v>384.31322038977657</v>
      </c>
      <c r="Q359">
        <f t="shared" si="26"/>
        <v>393.92666583474977</v>
      </c>
      <c r="R359">
        <f t="shared" si="27"/>
        <v>377.57061541560984</v>
      </c>
      <c r="S359">
        <f t="shared" si="28"/>
        <v>385.98683513303979</v>
      </c>
      <c r="T359">
        <f t="shared" si="29"/>
        <v>396.51950075159721</v>
      </c>
    </row>
    <row r="360" spans="1:20">
      <c r="A360">
        <v>97</v>
      </c>
      <c r="B360">
        <f>A360/256/(2*'Time-domain'!$E$2)</f>
        <v>3.1575520833333334E-3</v>
      </c>
      <c r="C360">
        <f>1*'Time-domain'!Q108</f>
        <v>249.468993760275</v>
      </c>
      <c r="D360">
        <f>1*'Time-domain'!R108</f>
        <v>255.6898272297729</v>
      </c>
      <c r="E360">
        <f>1*'Time-domain'!S108</f>
        <v>262.63815243792601</v>
      </c>
      <c r="F360">
        <f>F359+(C360+C359)/2*COS(2*PI()*'Time-domain'!$E$2*($B360+$B359)/2)*($B360-$B359)</f>
        <v>0.29554280994918103</v>
      </c>
      <c r="G360">
        <f>G359+(D360+D359)/2*COS(2*PI()*'Time-domain'!$E$2*($B360+$B359)/2)*($B360-$B359)</f>
        <v>0.28726868320502807</v>
      </c>
      <c r="H360">
        <f>H359+(E360+E359)/2*COS(2*PI()*'Time-domain'!$E$2*($B360+$B359)/2)*($B360-$B359)</f>
        <v>0.27784976926653476</v>
      </c>
      <c r="I360">
        <f>I359+(C360+C359)/2*SIN(2*PI()*'Time-domain'!$E$2*($B360+$B359)/2)*($B360-$B359)</f>
        <v>1.4160458267595044</v>
      </c>
      <c r="J360">
        <f>J359+(D360+D359)/2*SIN(2*PI()*'Time-domain'!$E$2*($B360+$B359)/2)*($B360-$B359)</f>
        <v>1.4270632923348714</v>
      </c>
      <c r="K360">
        <f>K359+(E360+E359)/2*SIN(2*PI()*'Time-domain'!$E$2*($B360+$B359)/2)*($B360-$B359)</f>
        <v>1.4417487036680716</v>
      </c>
      <c r="L360">
        <f>$I$2*COS(2*PI()*'Time-domain'!$E$2*$B360)+$I$3*SIN(2*PI()*'Time-domain'!$E$2*$B360)</f>
        <v>248.7649762209343</v>
      </c>
      <c r="M360">
        <f>$J$2*COS(2*PI()*'Time-domain'!$E$2*$B360)+$J$3*SIN(2*PI()*'Time-domain'!$E$2*$B360)</f>
        <v>251.5222376461856</v>
      </c>
      <c r="N360">
        <f>$K$2*COS(2*PI()*'Time-domain'!$E$2*$B360)+$K$3*SIN(2*PI()*'Time-domain'!$E$2*$B360)</f>
        <v>254.93086359337718</v>
      </c>
      <c r="O360">
        <f t="shared" si="25"/>
        <v>380.19674777617257</v>
      </c>
      <c r="P360">
        <f t="shared" si="26"/>
        <v>386.42987734141701</v>
      </c>
      <c r="Q360">
        <f t="shared" si="26"/>
        <v>396.15906567845673</v>
      </c>
      <c r="R360">
        <f t="shared" si="27"/>
        <v>379.57504388754137</v>
      </c>
      <c r="S360">
        <f t="shared" si="28"/>
        <v>388.03594322181351</v>
      </c>
      <c r="T360">
        <f t="shared" si="29"/>
        <v>398.62452414201044</v>
      </c>
    </row>
    <row r="361" spans="1:20">
      <c r="A361">
        <v>98</v>
      </c>
      <c r="B361">
        <f>A361/256/(2*'Time-domain'!$E$2)</f>
        <v>3.1901041666666666E-3</v>
      </c>
      <c r="C361">
        <f>1*'Time-domain'!Q109</f>
        <v>250.67759908549687</v>
      </c>
      <c r="D361">
        <f>1*'Time-domain'!R109</f>
        <v>257.03272203557498</v>
      </c>
      <c r="E361">
        <f>1*'Time-domain'!S109</f>
        <v>264.11533672430818</v>
      </c>
      <c r="F361">
        <f>F360+(C361+C360)/2*COS(2*PI()*'Time-domain'!$E$2*($B361+$B360)/2)*($B361-$B360)</f>
        <v>0.29851904847704863</v>
      </c>
      <c r="G361">
        <f>G360+(D361+D360)/2*COS(2*PI()*'Time-domain'!$E$2*($B361+$B360)/2)*($B361-$B360)</f>
        <v>0.2903197578840484</v>
      </c>
      <c r="H361">
        <f>H360+(E361+E360)/2*COS(2*PI()*'Time-domain'!$E$2*($B361+$B360)/2)*($B361-$B360)</f>
        <v>0.28098433831400754</v>
      </c>
      <c r="I361">
        <f>I360+(C361+C360)/2*SIN(2*PI()*'Time-domain'!$E$2*($B361+$B360)/2)*($B361-$B360)</f>
        <v>1.4236226484443524</v>
      </c>
      <c r="J361">
        <f>J360+(D361+D360)/2*SIN(2*PI()*'Time-domain'!$E$2*($B361+$B360)/2)*($B361-$B360)</f>
        <v>1.4348306297218567</v>
      </c>
      <c r="K361">
        <f>K360+(E361+E360)/2*SIN(2*PI()*'Time-domain'!$E$2*($B361+$B360)/2)*($B361-$B360)</f>
        <v>1.4497285985955664</v>
      </c>
      <c r="L361">
        <f>$I$2*COS(2*PI()*'Time-domain'!$E$2*$B361)+$I$3*SIN(2*PI()*'Time-domain'!$E$2*$B361)</f>
        <v>249.96705600262572</v>
      </c>
      <c r="M361">
        <f>$J$2*COS(2*PI()*'Time-domain'!$E$2*$B361)+$J$3*SIN(2*PI()*'Time-domain'!$E$2*$B361)</f>
        <v>252.73764104063989</v>
      </c>
      <c r="N361">
        <f>$K$2*COS(2*PI()*'Time-domain'!$E$2*$B361)+$K$3*SIN(2*PI()*'Time-domain'!$E$2*$B361)</f>
        <v>256.16273811811965</v>
      </c>
      <c r="O361">
        <f t="shared" si="25"/>
        <v>382.2324461350205</v>
      </c>
      <c r="P361">
        <f t="shared" si="26"/>
        <v>388.56923616730535</v>
      </c>
      <c r="Q361">
        <f t="shared" si="26"/>
        <v>398.41711612071413</v>
      </c>
      <c r="R361">
        <f t="shared" si="27"/>
        <v>381.59924343153421</v>
      </c>
      <c r="S361">
        <f t="shared" si="28"/>
        <v>390.10526308878332</v>
      </c>
      <c r="T361">
        <f t="shared" si="29"/>
        <v>400.75031084212787</v>
      </c>
    </row>
    <row r="362" spans="1:20">
      <c r="A362">
        <v>99</v>
      </c>
      <c r="B362">
        <f>A362/256/(2*'Time-domain'!$E$2)</f>
        <v>3.2226562499999998E-3</v>
      </c>
      <c r="C362">
        <f>1*'Time-domain'!Q110</f>
        <v>251.84835593876142</v>
      </c>
      <c r="D362">
        <f>1*'Time-domain'!R110</f>
        <v>258.33356298364669</v>
      </c>
      <c r="E362">
        <f>1*'Time-domain'!S110</f>
        <v>265.54626176718722</v>
      </c>
      <c r="F362">
        <f>F361+(C362+C361)/2*COS(2*PI()*'Time-domain'!$E$2*($B362+$B361)/2)*($B362-$B361)</f>
        <v>0.30141579919069916</v>
      </c>
      <c r="G362">
        <f>G361+(D362+D361)/2*COS(2*PI()*'Time-domain'!$E$2*($B362+$B361)/2)*($B362-$B361)</f>
        <v>0.2932905251429232</v>
      </c>
      <c r="H362">
        <f>H361+(E362+E361)/2*COS(2*PI()*'Time-domain'!$E$2*($B362+$B361)/2)*($B362-$B361)</f>
        <v>0.28403750919619503</v>
      </c>
      <c r="I362">
        <f>I361+(C362+C361)/2*SIN(2*PI()*'Time-domain'!$E$2*($B362+$B361)/2)*($B362-$B361)</f>
        <v>1.4312716391093101</v>
      </c>
      <c r="J362">
        <f>J361+(D362+D361)/2*SIN(2*PI()*'Time-domain'!$E$2*($B362+$B361)/2)*($B362-$B361)</f>
        <v>1.4426750641510311</v>
      </c>
      <c r="K362">
        <f>K361+(E362+E361)/2*SIN(2*PI()*'Time-domain'!$E$2*($B362+$B361)/2)*($B362-$B361)</f>
        <v>1.4577906232172648</v>
      </c>
      <c r="L362">
        <f>$I$2*COS(2*PI()*'Time-domain'!$E$2*$B362)+$I$3*SIN(2*PI()*'Time-domain'!$E$2*$B362)</f>
        <v>251.13149166513421</v>
      </c>
      <c r="M362">
        <f>$J$2*COS(2*PI()*'Time-domain'!$E$2*$B362)+$J$3*SIN(2*PI()*'Time-domain'!$E$2*$B362)</f>
        <v>253.91498307599554</v>
      </c>
      <c r="N362">
        <f>$K$2*COS(2*PI()*'Time-domain'!$E$2*$B362)+$K$3*SIN(2*PI()*'Time-domain'!$E$2*$B362)</f>
        <v>257.35603547674208</v>
      </c>
      <c r="O362">
        <f t="shared" si="25"/>
        <v>384.28755954219042</v>
      </c>
      <c r="P362">
        <f t="shared" si="26"/>
        <v>390.73071409483231</v>
      </c>
      <c r="Q362">
        <f t="shared" si="26"/>
        <v>400.70016795108984</v>
      </c>
      <c r="R362">
        <f t="shared" si="27"/>
        <v>383.64269846469449</v>
      </c>
      <c r="S362">
        <f t="shared" si="28"/>
        <v>392.19426765847953</v>
      </c>
      <c r="T362">
        <f t="shared" si="29"/>
        <v>402.89631939383986</v>
      </c>
    </row>
    <row r="363" spans="1:20">
      <c r="A363">
        <v>100</v>
      </c>
      <c r="B363">
        <f>A363/256/(2*'Time-domain'!$E$2)</f>
        <v>3.2552083333333335E-3</v>
      </c>
      <c r="C363">
        <f>1*'Time-domain'!Q111</f>
        <v>252.98108800839302</v>
      </c>
      <c r="D363">
        <f>1*'Time-domain'!R111</f>
        <v>259.5921541721263</v>
      </c>
      <c r="E363">
        <f>1*'Time-domain'!S111</f>
        <v>266.93071207451476</v>
      </c>
      <c r="F363">
        <f>F362+(C363+C362)/2*COS(2*PI()*'Time-domain'!$E$2*($B363+$B362)/2)*($B363-$B362)</f>
        <v>0.30423131382909679</v>
      </c>
      <c r="G363">
        <f>G362+(D363+D362)/2*COS(2*PI()*'Time-domain'!$E$2*($B363+$B362)/2)*($B363-$B362)</f>
        <v>0.2961790797938823</v>
      </c>
      <c r="H363">
        <f>H362+(E363+E362)/2*COS(2*PI()*'Time-domain'!$E$2*($B363+$B362)/2)*($B363-$B362)</f>
        <v>0.28700721853552963</v>
      </c>
      <c r="I363">
        <f>I362+(C363+C362)/2*SIN(2*PI()*'Time-domain'!$E$2*($B363+$B362)/2)*($B363-$B362)</f>
        <v>1.4389908233127953</v>
      </c>
      <c r="J363">
        <f>J362+(D363+D362)/2*SIN(2*PI()*'Time-domain'!$E$2*($B363+$B362)/2)*($B363-$B362)</f>
        <v>1.4505944992441753</v>
      </c>
      <c r="K363">
        <f>K362+(E363+E362)/2*SIN(2*PI()*'Time-domain'!$E$2*($B363+$B362)/2)*($B363-$B362)</f>
        <v>1.4659325568831401</v>
      </c>
      <c r="L363">
        <f>$I$2*COS(2*PI()*'Time-domain'!$E$2*$B363)+$I$3*SIN(2*PI()*'Time-domain'!$E$2*$B363)</f>
        <v>252.25810784873218</v>
      </c>
      <c r="M363">
        <f>$J$2*COS(2*PI()*'Time-domain'!$E$2*$B363)+$J$3*SIN(2*PI()*'Time-domain'!$E$2*$B363)</f>
        <v>255.05408644887268</v>
      </c>
      <c r="N363">
        <f>$K$2*COS(2*PI()*'Time-domain'!$E$2*$B363)+$K$3*SIN(2*PI()*'Time-domain'!$E$2*$B363)</f>
        <v>258.51057596305168</v>
      </c>
      <c r="O363">
        <f t="shared" si="25"/>
        <v>386.3615566733427</v>
      </c>
      <c r="P363">
        <f t="shared" si="26"/>
        <v>392.91371416393486</v>
      </c>
      <c r="Q363">
        <f t="shared" si="26"/>
        <v>403.00755505779244</v>
      </c>
      <c r="R363">
        <f t="shared" si="27"/>
        <v>385.70488180534176</v>
      </c>
      <c r="S363">
        <f t="shared" si="28"/>
        <v>394.30241799810364</v>
      </c>
      <c r="T363">
        <f t="shared" si="29"/>
        <v>405.06199615814955</v>
      </c>
    </row>
    <row r="364" spans="1:20">
      <c r="A364">
        <v>101</v>
      </c>
      <c r="B364">
        <f>A364/256/(2*'Time-domain'!$E$2)</f>
        <v>3.2877604166666667E-3</v>
      </c>
      <c r="C364">
        <f>1*'Time-domain'!Q112</f>
        <v>254.0756247091085</v>
      </c>
      <c r="D364">
        <f>1*'Time-domain'!R112</f>
        <v>260.80830606181013</v>
      </c>
      <c r="E364">
        <f>1*'Time-domain'!S112</f>
        <v>268.26847915316688</v>
      </c>
      <c r="F364">
        <f>F363+(C364+C363)/2*COS(2*PI()*'Time-domain'!$E$2*($B364+$B363)/2)*($B364-$B363)</f>
        <v>0.3069638931741267</v>
      </c>
      <c r="G364">
        <f>G363+(D364+D363)/2*COS(2*PI()*'Time-domain'!$E$2*($B364+$B363)/2)*($B364-$B363)</f>
        <v>0.29898356992903524</v>
      </c>
      <c r="H364">
        <f>H363+(E364+E363)/2*COS(2*PI()*'Time-domain'!$E$2*($B364+$B363)/2)*($B364-$B363)</f>
        <v>0.28989146051230485</v>
      </c>
      <c r="I364">
        <f>I363+(C364+C363)/2*SIN(2*PI()*'Time-domain'!$E$2*($B364+$B363)/2)*($B364-$B363)</f>
        <v>1.4467781832906166</v>
      </c>
      <c r="J364">
        <f>J363+(D364+D363)/2*SIN(2*PI()*'Time-domain'!$E$2*($B364+$B363)/2)*($B364-$B363)</f>
        <v>1.4585867920485569</v>
      </c>
      <c r="K364">
        <f>K363+(E364+E363)/2*SIN(2*PI()*'Time-domain'!$E$2*($B364+$B363)/2)*($B364-$B363)</f>
        <v>1.4741521281014995</v>
      </c>
      <c r="L364">
        <f>$I$2*COS(2*PI()*'Time-domain'!$E$2*$B364)+$I$3*SIN(2*PI()*'Time-domain'!$E$2*$B364)</f>
        <v>253.34673488916633</v>
      </c>
      <c r="M364">
        <f>$J$2*COS(2*PI()*'Time-domain'!$E$2*$B364)+$J$3*SIN(2*PI()*'Time-domain'!$E$2*$B364)</f>
        <v>256.15477961449324</v>
      </c>
      <c r="N364">
        <f>$K$2*COS(2*PI()*'Time-domain'!$E$2*$B364)+$K$3*SIN(2*PI()*'Time-domain'!$E$2*$B364)</f>
        <v>259.62618570749777</v>
      </c>
      <c r="O364">
        <f t="shared" si="25"/>
        <v>388.45389480739118</v>
      </c>
      <c r="P364">
        <f t="shared" si="26"/>
        <v>395.11762561422529</v>
      </c>
      <c r="Q364">
        <f t="shared" si="26"/>
        <v>405.33859488763267</v>
      </c>
      <c r="R364">
        <f t="shared" si="27"/>
        <v>387.7852549905632</v>
      </c>
      <c r="S364">
        <f t="shared" si="28"/>
        <v>396.4291636421612</v>
      </c>
      <c r="T364">
        <f t="shared" si="29"/>
        <v>407.24677564866425</v>
      </c>
    </row>
    <row r="365" spans="1:20">
      <c r="A365">
        <v>102</v>
      </c>
      <c r="B365">
        <f>A365/256/(2*'Time-domain'!$E$2)</f>
        <v>3.3203124999999999E-3</v>
      </c>
      <c r="C365">
        <f>1*'Time-domain'!Q113</f>
        <v>255.13180120770662</v>
      </c>
      <c r="D365">
        <f>1*'Time-domain'!R113</f>
        <v>261.98183550469696</v>
      </c>
      <c r="E365">
        <f>1*'Time-domain'!S113</f>
        <v>269.55936154034242</v>
      </c>
      <c r="F365">
        <f>F364+(C365+C364)/2*COS(2*PI()*'Time-domain'!$E$2*($B365+$B364)/2)*($B365-$B364)</f>
        <v>0.30961188807463152</v>
      </c>
      <c r="G365">
        <f>G364+(D365+D364)/2*COS(2*PI()*'Time-domain'!$E$2*($B365+$B364)/2)*($B365-$B364)</f>
        <v>0.30170219805275089</v>
      </c>
      <c r="H365">
        <f>H364+(E365+E364)/2*COS(2*PI()*'Time-domain'!$E$2*($B365+$B364)/2)*($B365-$B364)</f>
        <v>0.29268828810558234</v>
      </c>
      <c r="I365">
        <f>I364+(C365+C364)/2*SIN(2*PI()*'Time-domain'!$E$2*($B365+$B364)/2)*($B365-$B364)</f>
        <v>1.4546316601727456</v>
      </c>
      <c r="J365">
        <f>J364+(D365+D364)/2*SIN(2*PI()*'Time-domain'!$E$2*($B365+$B364)/2)*($B365-$B364)</f>
        <v>1.4666497543739889</v>
      </c>
      <c r="K365">
        <f>K364+(E365+E364)/2*SIN(2*PI()*'Time-domain'!$E$2*($B365+$B364)/2)*($B365-$B364)</f>
        <v>1.4824470159968341</v>
      </c>
      <c r="L365">
        <f>$I$2*COS(2*PI()*'Time-domain'!$E$2*$B365)+$I$3*SIN(2*PI()*'Time-domain'!$E$2*$B365)</f>
        <v>254.39720884320874</v>
      </c>
      <c r="M365">
        <f>$J$2*COS(2*PI()*'Time-domain'!$E$2*$B365)+$J$3*SIN(2*PI()*'Time-domain'!$E$2*$B365)</f>
        <v>257.21689681251524</v>
      </c>
      <c r="N365">
        <f>$K$2*COS(2*PI()*'Time-domain'!$E$2*$B365)+$K$3*SIN(2*PI()*'Time-domain'!$E$2*$B365)</f>
        <v>260.70269670335654</v>
      </c>
      <c r="O365">
        <f t="shared" si="25"/>
        <v>390.56402015414272</v>
      </c>
      <c r="P365">
        <f t="shared" si="26"/>
        <v>397.34182428055931</v>
      </c>
      <c r="Q365">
        <f t="shared" si="26"/>
        <v>407.69258891615675</v>
      </c>
      <c r="R365">
        <f t="shared" si="27"/>
        <v>389.88326860056407</v>
      </c>
      <c r="S365">
        <f t="shared" si="28"/>
        <v>398.57394292404172</v>
      </c>
      <c r="T365">
        <f t="shared" si="29"/>
        <v>409.45008087222323</v>
      </c>
    </row>
    <row r="366" spans="1:20">
      <c r="A366">
        <v>103</v>
      </c>
      <c r="B366">
        <f>A366/256/(2*'Time-domain'!$E$2)</f>
        <v>3.3528645833333331E-3</v>
      </c>
      <c r="C366">
        <f>1*'Time-domain'!Q114</f>
        <v>256.14945844789179</v>
      </c>
      <c r="D366">
        <f>1*'Time-domain'!R114</f>
        <v>263.11256577156939</v>
      </c>
      <c r="E366">
        <f>1*'Time-domain'!S114</f>
        <v>270.80316483390209</v>
      </c>
      <c r="F366">
        <f>F365+(C366+C365)/2*COS(2*PI()*'Time-domain'!$E$2*($B366+$B365)/2)*($B366-$B365)</f>
        <v>0.31217370044027209</v>
      </c>
      <c r="G366">
        <f>G365+(D366+D365)/2*COS(2*PI()*'Time-domain'!$E$2*($B366+$B365)/2)*($B366-$B365)</f>
        <v>0.30433322218069236</v>
      </c>
      <c r="H366">
        <f>H365+(E366+E365)/2*COS(2*PI()*'Time-domain'!$E$2*($B366+$B365)/2)*($B366-$B365)</f>
        <v>0.2953958142975785</v>
      </c>
      <c r="I366">
        <f>I365+(C366+C365)/2*SIN(2*PI()*'Time-domain'!$E$2*($B366+$B365)/2)*($B366-$B365)</f>
        <v>1.4625491552248531</v>
      </c>
      <c r="J366">
        <f>J365+(D366+D365)/2*SIN(2*PI()*'Time-domain'!$E$2*($B366+$B365)/2)*($B366-$B365)</f>
        <v>1.4747811541573383</v>
      </c>
      <c r="K366">
        <f>K365+(E366+E365)/2*SIN(2*PI()*'Time-domain'!$E$2*($B366+$B365)/2)*($B366-$B365)</f>
        <v>1.4908148517978066</v>
      </c>
      <c r="L366">
        <f>$I$2*COS(2*PI()*'Time-domain'!$E$2*$B366)+$I$3*SIN(2*PI()*'Time-domain'!$E$2*$B366)</f>
        <v>255.4093715133458</v>
      </c>
      <c r="M366">
        <f>$J$2*COS(2*PI()*'Time-domain'!$E$2*$B366)+$J$3*SIN(2*PI()*'Time-domain'!$E$2*$B366)</f>
        <v>258.24027809199532</v>
      </c>
      <c r="N366">
        <f>$K$2*COS(2*PI()*'Time-domain'!$E$2*$B366)+$K$3*SIN(2*PI()*'Time-domain'!$E$2*$B366)</f>
        <v>261.73994683203165</v>
      </c>
      <c r="O366">
        <f t="shared" si="25"/>
        <v>392.69136818860738</v>
      </c>
      <c r="P366">
        <f t="shared" si="26"/>
        <v>399.58567299680021</v>
      </c>
      <c r="Q366">
        <f t="shared" si="26"/>
        <v>410.06882312766027</v>
      </c>
      <c r="R366">
        <f t="shared" si="27"/>
        <v>391.99836258961716</v>
      </c>
      <c r="S366">
        <f t="shared" si="28"/>
        <v>400.73618331434557</v>
      </c>
      <c r="T366">
        <f t="shared" si="29"/>
        <v>411.67132367645701</v>
      </c>
    </row>
    <row r="367" spans="1:20">
      <c r="A367">
        <v>104</v>
      </c>
      <c r="B367">
        <f>A367/256/(2*'Time-domain'!$E$2)</f>
        <v>3.3854166666666668E-3</v>
      </c>
      <c r="C367">
        <f>1*'Time-domain'!Q115</f>
        <v>257.12844317422679</v>
      </c>
      <c r="D367">
        <f>1*'Time-domain'!R115</f>
        <v>264.20032657860821</v>
      </c>
      <c r="E367">
        <f>1*'Time-domain'!S115</f>
        <v>271.99970172164484</v>
      </c>
      <c r="F367">
        <f>F366+(C367+C366)/2*COS(2*PI()*'Time-domain'!$E$2*($B367+$B366)/2)*($B367-$B366)</f>
        <v>0.31464778420461481</v>
      </c>
      <c r="G367">
        <f>G366+(D367+D366)/2*COS(2*PI()*'Time-domain'!$E$2*($B367+$B366)/2)*($B367-$B366)</f>
        <v>0.30687495690484312</v>
      </c>
      <c r="H367">
        <f>H366+(E367+E366)/2*COS(2*PI()*'Time-domain'!$E$2*($B367+$B366)/2)*($B367-$B366)</f>
        <v>0.29801221324080135</v>
      </c>
      <c r="I367">
        <f>I366+(C367+C366)/2*SIN(2*PI()*'Time-domain'!$E$2*($B367+$B366)/2)*($B367-$B366)</f>
        <v>1.4705285311138649</v>
      </c>
      <c r="J367">
        <f>J366+(D367+D366)/2*SIN(2*PI()*'Time-domain'!$E$2*($B367+$B366)/2)*($B367-$B366)</f>
        <v>1.4829787168536608</v>
      </c>
      <c r="K367">
        <f>K366+(E367+E366)/2*SIN(2*PI()*'Time-domain'!$E$2*($B367+$B366)/2)*($B367-$B366)</f>
        <v>1.4992532203544731</v>
      </c>
      <c r="L367">
        <f>$I$2*COS(2*PI()*'Time-domain'!$E$2*$B367)+$I$3*SIN(2*PI()*'Time-domain'!$E$2*$B367)</f>
        <v>256.38307047160254</v>
      </c>
      <c r="M367">
        <f>$J$2*COS(2*PI()*'Time-domain'!$E$2*$B367)+$J$3*SIN(2*PI()*'Time-domain'!$E$2*$B367)</f>
        <v>259.22476933547716</v>
      </c>
      <c r="N367">
        <f>$K$2*COS(2*PI()*'Time-domain'!$E$2*$B367)+$K$3*SIN(2*PI()*'Time-domain'!$E$2*$B367)</f>
        <v>262.73777988746906</v>
      </c>
      <c r="O367">
        <f t="shared" si="25"/>
        <v>394.83536399177802</v>
      </c>
      <c r="P367">
        <f t="shared" si="26"/>
        <v>401.84852200753193</v>
      </c>
      <c r="Q367">
        <f t="shared" si="26"/>
        <v>412.46656850478365</v>
      </c>
      <c r="R367">
        <f t="shared" si="27"/>
        <v>394.12996662341368</v>
      </c>
      <c r="S367">
        <f t="shared" si="28"/>
        <v>402.91530176575441</v>
      </c>
      <c r="T367">
        <f t="shared" si="29"/>
        <v>413.90990510406817</v>
      </c>
    </row>
    <row r="368" spans="1:20">
      <c r="A368">
        <v>105</v>
      </c>
      <c r="B368">
        <f>A368/256/(2*'Time-domain'!$E$2)</f>
        <v>3.41796875E-3</v>
      </c>
      <c r="C368">
        <f>1*'Time-domain'!Q116</f>
        <v>258.06860795521283</v>
      </c>
      <c r="D368">
        <f>1*'Time-domain'!R116</f>
        <v>265.24495411303718</v>
      </c>
      <c r="E368">
        <f>1*'Time-domain'!S116</f>
        <v>273.14879200951668</v>
      </c>
      <c r="F368">
        <f>F367+(C368+C367)/2*COS(2*PI()*'Time-domain'!$E$2*($B368+$B367)/2)*($B368-$B367)</f>
        <v>0.31703264625686473</v>
      </c>
      <c r="G368">
        <f>G367+(D368+D367)/2*COS(2*PI()*'Time-domain'!$E$2*($B368+$B367)/2)*($B368-$B367)</f>
        <v>0.30932577442388026</v>
      </c>
      <c r="H368">
        <f>H367+(E368+E367)/2*COS(2*PI()*'Time-domain'!$E$2*($B368+$B367)/2)*($B368-$B367)</f>
        <v>0.300535721387229</v>
      </c>
      <c r="I368">
        <f>I367+(C368+C367)/2*SIN(2*PI()*'Time-domain'!$E$2*($B368+$B367)/2)*($B368-$B367)</f>
        <v>1.4785676131967735</v>
      </c>
      <c r="J368">
        <f>J367+(D368+D367)/2*SIN(2*PI()*'Time-domain'!$E$2*($B368+$B367)/2)*($B368-$B367)</f>
        <v>1.4912401268531124</v>
      </c>
      <c r="K368">
        <f>K367+(E368+E367)/2*SIN(2*PI()*'Time-domain'!$E$2*($B368+$B367)/2)*($B368-$B367)</f>
        <v>1.5077596616838076</v>
      </c>
      <c r="L368">
        <f>$I$2*COS(2*PI()*'Time-domain'!$E$2*$B368)+$I$3*SIN(2*PI()*'Time-domain'!$E$2*$B368)</f>
        <v>257.31815908249723</v>
      </c>
      <c r="M368">
        <f>$J$2*COS(2*PI()*'Time-domain'!$E$2*$B368)+$J$3*SIN(2*PI()*'Time-domain'!$E$2*$B368)</f>
        <v>260.17022228220077</v>
      </c>
      <c r="N368">
        <f>$K$2*COS(2*PI()*'Time-domain'!$E$2*$B368)+$K$3*SIN(2*PI()*'Time-domain'!$E$2*$B368)</f>
        <v>263.69604559968093</v>
      </c>
      <c r="O368">
        <f t="shared" si="25"/>
        <v>396.99542259767378</v>
      </c>
      <c r="P368">
        <f t="shared" si="26"/>
        <v>404.12970938746889</v>
      </c>
      <c r="Q368">
        <f t="shared" si="26"/>
        <v>414.88508152738581</v>
      </c>
      <c r="R368">
        <f t="shared" si="27"/>
        <v>396.27750042261124</v>
      </c>
      <c r="S368">
        <f t="shared" si="28"/>
        <v>405.11070506423687</v>
      </c>
      <c r="T368">
        <f t="shared" si="29"/>
        <v>416.16521575362088</v>
      </c>
    </row>
    <row r="369" spans="1:20">
      <c r="A369">
        <v>106</v>
      </c>
      <c r="B369">
        <f>A369/256/(2*'Time-domain'!$E$2)</f>
        <v>3.4505208333333332E-3</v>
      </c>
      <c r="C369">
        <f>1*'Time-domain'!Q117</f>
        <v>258.96981120549208</v>
      </c>
      <c r="D369">
        <f>1*'Time-domain'!R117</f>
        <v>266.24629105779189</v>
      </c>
      <c r="E369">
        <f>1*'Time-domain'!S117</f>
        <v>274.25026264874685</v>
      </c>
      <c r="F369">
        <f>F368+(C369+C368)/2*COS(2*PI()*'Time-domain'!$E$2*($B369+$B368)/2)*($B369-$B368)</f>
        <v>0.31932684734168387</v>
      </c>
      <c r="G369">
        <f>G368+(D369+D368)/2*COS(2*PI()*'Time-domain'!$E$2*($B369+$B368)/2)*($B369-$B368)</f>
        <v>0.31168410553827236</v>
      </c>
      <c r="H369">
        <f>H368+(E369+E368)/2*COS(2*PI()*'Time-domain'!$E$2*($B369+$B368)/2)*($B369-$B368)</f>
        <v>0.30296463857884615</v>
      </c>
      <c r="I369">
        <f>I368+(C369+C368)/2*SIN(2*PI()*'Time-domain'!$E$2*($B369+$B368)/2)*($B369-$B368)</f>
        <v>1.4866641908319289</v>
      </c>
      <c r="J369">
        <f>J368+(D369+D368)/2*SIN(2*PI()*'Time-domain'!$E$2*($B369+$B368)/2)*($B369-$B368)</f>
        <v>1.4995630289227813</v>
      </c>
      <c r="K369">
        <f>K368+(E369+E368)/2*SIN(2*PI()*'Time-domain'!$E$2*($B369+$B368)/2)*($B369-$B368)</f>
        <v>1.5163316725425862</v>
      </c>
      <c r="L369">
        <f>$I$2*COS(2*PI()*'Time-domain'!$E$2*$B369)+$I$3*SIN(2*PI()*'Time-domain'!$E$2*$B369)</f>
        <v>258.21449652512467</v>
      </c>
      <c r="M369">
        <f>$J$2*COS(2*PI()*'Time-domain'!$E$2*$B369)+$J$3*SIN(2*PI()*'Time-domain'!$E$2*$B369)</f>
        <v>261.07649455042991</v>
      </c>
      <c r="N369">
        <f>$K$2*COS(2*PI()*'Time-domain'!$E$2*$B369)+$K$3*SIN(2*PI()*'Time-domain'!$E$2*$B369)</f>
        <v>264.61459965737572</v>
      </c>
      <c r="O369">
        <f t="shared" si="25"/>
        <v>399.17094934643842</v>
      </c>
      <c r="P369">
        <f t="shared" si="26"/>
        <v>406.42856146830576</v>
      </c>
      <c r="Q369">
        <f t="shared" si="26"/>
        <v>417.32360468038678</v>
      </c>
      <c r="R369">
        <f t="shared" si="27"/>
        <v>398.44037411237235</v>
      </c>
      <c r="S369">
        <f t="shared" si="28"/>
        <v>407.32179018637873</v>
      </c>
      <c r="T369">
        <f t="shared" si="29"/>
        <v>418.43663614662159</v>
      </c>
    </row>
    <row r="370" spans="1:20">
      <c r="A370">
        <v>107</v>
      </c>
      <c r="B370">
        <f>A370/256/(2*'Time-domain'!$E$2)</f>
        <v>3.4830729166666669E-3</v>
      </c>
      <c r="C370">
        <f>1*'Time-domain'!Q118</f>
        <v>259.83191720716997</v>
      </c>
      <c r="D370">
        <f>1*'Time-domain'!R118</f>
        <v>267.20418661521171</v>
      </c>
      <c r="E370">
        <f>1*'Time-domain'!S118</f>
        <v>275.30394776190877</v>
      </c>
      <c r="F370">
        <f>F369+(C370+C369)/2*COS(2*PI()*'Time-domain'!$E$2*($B370+$B369)/2)*($B370-$B369)</f>
        <v>0.32152900292655207</v>
      </c>
      <c r="G370">
        <f>G369+(D370+D369)/2*COS(2*PI()*'Time-domain'!$E$2*($B370+$B369)/2)*($B370-$B369)</f>
        <v>0.31394844060949983</v>
      </c>
      <c r="H370">
        <f>H369+(E370+E369)/2*COS(2*PI()*'Time-domain'!$E$2*($B370+$B369)/2)*($B370-$B369)</f>
        <v>0.30529732909887664</v>
      </c>
      <c r="I370">
        <f>I369+(C370+C369)/2*SIN(2*PI()*'Time-domain'!$E$2*($B370+$B369)/2)*($B370-$B369)</f>
        <v>1.4948160187120192</v>
      </c>
      <c r="J370">
        <f>J369+(D370+D369)/2*SIN(2*PI()*'Time-domain'!$E$2*($B370+$B369)/2)*($B370-$B369)</f>
        <v>1.5079450296725616</v>
      </c>
      <c r="K370">
        <f>K369+(E370+E369)/2*SIN(2*PI()*'Time-domain'!$E$2*($B370+$B369)/2)*($B370-$B369)</f>
        <v>1.5249667080266684</v>
      </c>
      <c r="L370">
        <f>$I$2*COS(2*PI()*'Time-domain'!$E$2*$B370)+$I$3*SIN(2*PI()*'Time-domain'!$E$2*$B370)</f>
        <v>259.071947814363</v>
      </c>
      <c r="M370">
        <f>$J$2*COS(2*PI()*'Time-domain'!$E$2*$B370)+$J$3*SIN(2*PI()*'Time-domain'!$E$2*$B370)</f>
        <v>261.94344965889456</v>
      </c>
      <c r="N370">
        <f>$K$2*COS(2*PI()*'Time-domain'!$E$2*$B370)+$K$3*SIN(2*PI()*'Time-domain'!$E$2*$B370)</f>
        <v>265.49330372969115</v>
      </c>
      <c r="O370">
        <f t="shared" si="25"/>
        <v>401.36134024328061</v>
      </c>
      <c r="P370">
        <f t="shared" si="26"/>
        <v>408.74439327274553</v>
      </c>
      <c r="Q370">
        <f t="shared" si="26"/>
        <v>419.78136697026378</v>
      </c>
      <c r="R370">
        <f t="shared" si="27"/>
        <v>400.61798857768315</v>
      </c>
      <c r="S370">
        <f t="shared" si="28"/>
        <v>409.54794466262166</v>
      </c>
      <c r="T370">
        <f t="shared" si="29"/>
        <v>420.72353710066972</v>
      </c>
    </row>
    <row r="371" spans="1:20">
      <c r="A371">
        <v>108</v>
      </c>
      <c r="B371">
        <f>A371/256/(2*'Time-domain'!$E$2)</f>
        <v>3.5156250000000001E-3</v>
      </c>
      <c r="C371">
        <f>1*'Time-domain'!Q119</f>
        <v>260.65479613025366</v>
      </c>
      <c r="D371">
        <f>1*'Time-domain'!R119</f>
        <v>268.11849652974922</v>
      </c>
      <c r="E371">
        <f>1*'Time-domain'!S119</f>
        <v>276.30968866789993</v>
      </c>
      <c r="F371">
        <f>F370+(C371+C370)/2*COS(2*PI()*'Time-domain'!$E$2*($B371+$B370)/2)*($B371-$B370)</f>
        <v>0.32363778403614751</v>
      </c>
      <c r="G371">
        <f>G370+(D371+D370)/2*COS(2*PI()*'Time-domain'!$E$2*($B371+$B370)/2)*($B371-$B370)</f>
        <v>0.3161173304828177</v>
      </c>
      <c r="H371">
        <f>H370+(E371+E370)/2*COS(2*PI()*'Time-domain'!$E$2*($B371+$B370)/2)*($B371-$B370)</f>
        <v>0.30753222268307523</v>
      </c>
      <c r="I371">
        <f>I370+(C371+C370)/2*SIN(2*PI()*'Time-domain'!$E$2*($B371+$B370)/2)*($B371-$B370)</f>
        <v>1.5030208182179365</v>
      </c>
      <c r="J371">
        <f>J370+(D371+D370)/2*SIN(2*PI()*'Time-domain'!$E$2*($B371+$B370)/2)*($B371-$B370)</f>
        <v>1.5163836990441788</v>
      </c>
      <c r="K371">
        <f>K370+(E371+E370)/2*SIN(2*PI()*'Time-domain'!$E$2*($B371+$B370)/2)*($B371-$B370)</f>
        <v>1.5336621831957005</v>
      </c>
      <c r="L371">
        <f>$I$2*COS(2*PI()*'Time-domain'!$E$2*$B371)+$I$3*SIN(2*PI()*'Time-domain'!$E$2*$B371)</f>
        <v>259.89038382120202</v>
      </c>
      <c r="M371">
        <f>$J$2*COS(2*PI()*'Time-domain'!$E$2*$B371)+$J$3*SIN(2*PI()*'Time-domain'!$E$2*$B371)</f>
        <v>262.77095704734433</v>
      </c>
      <c r="N371">
        <f>$K$2*COS(2*PI()*'Time-domain'!$E$2*$B371)+$K$3*SIN(2*PI()*'Time-domain'!$E$2*$B371)</f>
        <v>266.33202548702599</v>
      </c>
      <c r="O371">
        <f t="shared" si="25"/>
        <v>403.56598232303963</v>
      </c>
      <c r="P371">
        <f t="shared" si="26"/>
        <v>411.0765089554402</v>
      </c>
      <c r="Q371">
        <f t="shared" si="26"/>
        <v>422.2575844498806</v>
      </c>
      <c r="R371">
        <f t="shared" si="27"/>
        <v>402.80973582423769</v>
      </c>
      <c r="S371">
        <f t="shared" si="28"/>
        <v>411.78854694619162</v>
      </c>
      <c r="T371">
        <f t="shared" si="29"/>
        <v>423.0252801084535</v>
      </c>
    </row>
    <row r="372" spans="1:20">
      <c r="A372">
        <v>109</v>
      </c>
      <c r="B372">
        <f>A372/256/(2*'Time-domain'!$E$2)</f>
        <v>3.5481770833333333E-3</v>
      </c>
      <c r="C372">
        <f>1*'Time-domain'!Q120</f>
        <v>261.43832405220417</v>
      </c>
      <c r="D372">
        <f>1*'Time-domain'!R120</f>
        <v>268.98908310969421</v>
      </c>
      <c r="E372">
        <f>1*'Time-domain'!S120</f>
        <v>277.26733390583939</v>
      </c>
      <c r="F372">
        <f>F371+(C372+C371)/2*COS(2*PI()*'Time-domain'!$E$2*($B372+$B371)/2)*($B372-$B371)</f>
        <v>0.32565191805324545</v>
      </c>
      <c r="G372">
        <f>G371+(D372+D371)/2*COS(2*PI()*'Time-domain'!$E$2*($B372+$B371)/2)*($B372-$B371)</f>
        <v>0.31818938737300401</v>
      </c>
      <c r="H372">
        <f>H371+(E372+E371)/2*COS(2*PI()*'Time-domain'!$E$2*($B372+$B371)/2)*($B372-$B371)</f>
        <v>0.3096678154904654</v>
      </c>
      <c r="I372">
        <f>I371+(C372+C371)/2*SIN(2*PI()*'Time-domain'!$E$2*($B372+$B371)/2)*($B372-$B371)</f>
        <v>1.5112762787927154</v>
      </c>
      <c r="J372">
        <f>J371+(D372+D371)/2*SIN(2*PI()*'Time-domain'!$E$2*($B372+$B371)/2)*($B372-$B371)</f>
        <v>1.5248765718224653</v>
      </c>
      <c r="K372">
        <f>K371+(E372+E371)/2*SIN(2*PI()*'Time-domain'!$E$2*($B372+$B371)/2)*($B372-$B371)</f>
        <v>1.5424154747222463</v>
      </c>
      <c r="L372">
        <f>$I$2*COS(2*PI()*'Time-domain'!$E$2*$B372)+$I$3*SIN(2*PI()*'Time-domain'!$E$2*$B372)</f>
        <v>260.66968129218952</v>
      </c>
      <c r="M372">
        <f>$J$2*COS(2*PI()*'Time-domain'!$E$2*$B372)+$J$3*SIN(2*PI()*'Time-domain'!$E$2*$B372)</f>
        <v>263.55889209621034</v>
      </c>
      <c r="N372">
        <f>$K$2*COS(2*PI()*'Time-domain'!$E$2*$B372)+$K$3*SIN(2*PI()*'Time-domain'!$E$2*$B372)</f>
        <v>267.13063862096868</v>
      </c>
      <c r="O372">
        <f t="shared" si="25"/>
        <v>405.78425402015756</v>
      </c>
      <c r="P372">
        <f t="shared" si="26"/>
        <v>413.42420225057481</v>
      </c>
      <c r="Q372">
        <f t="shared" si="26"/>
        <v>424.75146075132596</v>
      </c>
      <c r="R372">
        <f t="shared" si="27"/>
        <v>405.01499934467108</v>
      </c>
      <c r="S372">
        <f t="shared" si="28"/>
        <v>414.04296678749597</v>
      </c>
      <c r="T372">
        <f t="shared" si="29"/>
        <v>425.34121772236301</v>
      </c>
    </row>
    <row r="373" spans="1:20">
      <c r="A373">
        <v>110</v>
      </c>
      <c r="B373">
        <f>A373/256/(2*'Time-domain'!$E$2)</f>
        <v>3.5807291666666665E-3</v>
      </c>
      <c r="C373">
        <f>1*'Time-domain'!Q121</f>
        <v>262.18238297659849</v>
      </c>
      <c r="D373">
        <f>1*'Time-domain'!R121</f>
        <v>269.81581524791017</v>
      </c>
      <c r="E373">
        <f>1*'Time-domain'!S121</f>
        <v>278.17673925787693</v>
      </c>
      <c r="F373">
        <f>F372+(C373+C372)/2*COS(2*PI()*'Time-domain'!$E$2*($B373+$B372)/2)*($B373-$B372)</f>
        <v>0.32757018948565142</v>
      </c>
      <c r="G373">
        <f>G372+(D373+D372)/2*COS(2*PI()*'Time-domain'!$E$2*($B373+$B372)/2)*($B373-$B372)</f>
        <v>0.32016328571255714</v>
      </c>
      <c r="H373">
        <f>H372+(E373+E372)/2*COS(2*PI()*'Time-domain'!$E$2*($B373+$B372)/2)*($B373-$B372)</f>
        <v>0.31170267103293453</v>
      </c>
      <c r="I373">
        <f>I372+(C373+C372)/2*SIN(2*PI()*'Time-domain'!$E$2*($B373+$B372)/2)*($B373-$B372)</f>
        <v>1.5195800593347106</v>
      </c>
      <c r="J373">
        <f>J372+(D373+D372)/2*SIN(2*PI()*'Time-domain'!$E$2*($B373+$B372)/2)*($B373-$B372)</f>
        <v>1.5334211491679663</v>
      </c>
      <c r="K373">
        <f>K372+(E373+E372)/2*SIN(2*PI()*'Time-domain'!$E$2*($B373+$B372)/2)*($B373-$B372)</f>
        <v>1.5512239225643401</v>
      </c>
      <c r="L373">
        <f>$I$2*COS(2*PI()*'Time-domain'!$E$2*$B373)+$I$3*SIN(2*PI()*'Time-domain'!$E$2*$B373)</f>
        <v>261.40972286799285</v>
      </c>
      <c r="M373">
        <f>$J$2*COS(2*PI()*'Time-domain'!$E$2*$B373)+$J$3*SIN(2*PI()*'Time-domain'!$E$2*$B373)</f>
        <v>264.3071361453724</v>
      </c>
      <c r="N373">
        <f>$K$2*COS(2*PI()*'Time-domain'!$E$2*$B373)+$K$3*SIN(2*PI()*'Time-domain'!$E$2*$B373)</f>
        <v>267.8890228633187</v>
      </c>
      <c r="O373">
        <f t="shared" si="25"/>
        <v>408.01552554383386</v>
      </c>
      <c r="P373">
        <f t="shared" si="26"/>
        <v>415.78675692582016</v>
      </c>
      <c r="Q373">
        <f t="shared" si="26"/>
        <v>427.2621876264293</v>
      </c>
      <c r="R373">
        <f t="shared" si="27"/>
        <v>407.23315448992054</v>
      </c>
      <c r="S373">
        <f t="shared" si="28"/>
        <v>416.31056561376175</v>
      </c>
      <c r="T373">
        <f t="shared" si="29"/>
        <v>427.67069394448833</v>
      </c>
    </row>
    <row r="374" spans="1:20">
      <c r="A374">
        <v>111</v>
      </c>
      <c r="B374">
        <f>A374/256/(2*'Time-domain'!$E$2)</f>
        <v>3.6132812500000002E-3</v>
      </c>
      <c r="C374">
        <f>1*'Time-domain'!Q122</f>
        <v>262.8868608508995</v>
      </c>
      <c r="D374">
        <f>1*'Time-domain'!R122</f>
        <v>270.59856844157792</v>
      </c>
      <c r="E374">
        <f>1*'Time-domain'!S122</f>
        <v>279.0377677709115</v>
      </c>
      <c r="F374">
        <f>F373+(C374+C373)/2*COS(2*PI()*'Time-domain'!$E$2*($B374+$B373)/2)*($B374-$B373)</f>
        <v>0.32939144069870774</v>
      </c>
      <c r="G374">
        <f>G373+(D374+D373)/2*COS(2*PI()*'Time-domain'!$E$2*($B374+$B373)/2)*($B374-$B373)</f>
        <v>0.32203776296183001</v>
      </c>
      <c r="H374">
        <f>H373+(E374+E373)/2*COS(2*PI()*'Time-domain'!$E$2*($B374+$B373)/2)*($B374-$B373)</f>
        <v>0.3136354210631232</v>
      </c>
      <c r="I374">
        <f>I373+(C374+C373)/2*SIN(2*PI()*'Time-domain'!$E$2*($B374+$B373)/2)*($B374-$B373)</f>
        <v>1.5279297896091817</v>
      </c>
      <c r="J374">
        <f>J373+(D374+D373)/2*SIN(2*PI()*'Time-domain'!$E$2*($B374+$B373)/2)*($B374-$B373)</f>
        <v>1.5420149001699468</v>
      </c>
      <c r="K374">
        <f>K373+(E374+E373)/2*SIN(2*PI()*'Time-domain'!$E$2*($B374+$B373)/2)*($B374-$B373)</f>
        <v>1.5600848316604388</v>
      </c>
      <c r="L374">
        <f>$I$2*COS(2*PI()*'Time-domain'!$E$2*$B374)+$I$3*SIN(2*PI()*'Time-domain'!$E$2*$B374)</f>
        <v>262.11039710107281</v>
      </c>
      <c r="M374">
        <f>$J$2*COS(2*PI()*'Time-domain'!$E$2*$B374)+$J$3*SIN(2*PI()*'Time-domain'!$E$2*$B374)</f>
        <v>265.0155765120291</v>
      </c>
      <c r="N374">
        <f>$K$2*COS(2*PI()*'Time-domain'!$E$2*$B374)+$K$3*SIN(2*PI()*'Time-domain'!$E$2*$B374)</f>
        <v>268.60706400419889</v>
      </c>
      <c r="O374">
        <f t="shared" si="25"/>
        <v>410.25915925813712</v>
      </c>
      <c r="P374">
        <f t="shared" si="26"/>
        <v>418.16344724237689</v>
      </c>
      <c r="Q374">
        <f t="shared" si="26"/>
        <v>429.78894549462052</v>
      </c>
      <c r="R374">
        <f t="shared" si="27"/>
        <v>409.46356884549044</v>
      </c>
      <c r="S374">
        <f t="shared" si="28"/>
        <v>418.59069691368848</v>
      </c>
      <c r="T374">
        <f t="shared" si="29"/>
        <v>430.0130446217683</v>
      </c>
    </row>
    <row r="375" spans="1:20">
      <c r="A375">
        <v>112</v>
      </c>
      <c r="B375">
        <f>A375/256/(2*'Time-domain'!$E$2)</f>
        <v>3.6458333333333334E-3</v>
      </c>
      <c r="C375">
        <f>1*'Time-domain'!Q123</f>
        <v>263.55165158333057</v>
      </c>
      <c r="D375">
        <f>1*'Time-domain'!R123</f>
        <v>271.33722481094577</v>
      </c>
      <c r="E375">
        <f>1*'Time-domain'!S123</f>
        <v>279.85028977721618</v>
      </c>
      <c r="F375">
        <f>F374+(C375+C374)/2*COS(2*PI()*'Time-domain'!$E$2*($B375+$B374)/2)*($B375-$B374)</f>
        <v>0.33111457261293137</v>
      </c>
      <c r="G375">
        <f>G374+(D375+D374)/2*COS(2*PI()*'Time-domain'!$E$2*($B375+$B374)/2)*($B375-$B374)</f>
        <v>0.32381162038061106</v>
      </c>
      <c r="H375">
        <f>H374+(E375+E374)/2*COS(2*PI()*'Time-domain'!$E$2*($B375+$B374)/2)*($B375-$B374)</f>
        <v>0.31546476642007015</v>
      </c>
      <c r="I375">
        <f>I374+(C375+C374)/2*SIN(2*PI()*'Time-domain'!$E$2*($B375+$B374)/2)*($B375-$B374)</f>
        <v>1.536323071677427</v>
      </c>
      <c r="J375">
        <f>J374+(D375+D374)/2*SIN(2*PI()*'Time-domain'!$E$2*($B375+$B374)/2)*($B375-$B374)</f>
        <v>1.5506552634188551</v>
      </c>
      <c r="K375">
        <f>K374+(E375+E374)/2*SIN(2*PI()*'Time-domain'!$E$2*($B375+$B374)/2)*($B375-$B374)</f>
        <v>1.5689954736457383</v>
      </c>
      <c r="L375">
        <f>$I$2*COS(2*PI()*'Time-domain'!$E$2*$B375)+$I$3*SIN(2*PI()*'Time-domain'!$E$2*$B375)</f>
        <v>262.77159847246713</v>
      </c>
      <c r="M375">
        <f>$J$2*COS(2*PI()*'Time-domain'!$E$2*$B375)+$J$3*SIN(2*PI()*'Time-domain'!$E$2*$B375)</f>
        <v>265.68410650766691</v>
      </c>
      <c r="N375">
        <f>$K$2*COS(2*PI()*'Time-domain'!$E$2*$B375)+$K$3*SIN(2*PI()*'Time-domain'!$E$2*$B375)</f>
        <v>269.28465390925442</v>
      </c>
      <c r="O375">
        <f t="shared" si="25"/>
        <v>412.51451006684448</v>
      </c>
      <c r="P375">
        <f t="shared" si="26"/>
        <v>420.5535384208294</v>
      </c>
      <c r="Q375">
        <f t="shared" si="26"/>
        <v>432.33090399779365</v>
      </c>
      <c r="R375">
        <f t="shared" si="27"/>
        <v>411.70560261239524</v>
      </c>
      <c r="S375">
        <f t="shared" si="28"/>
        <v>420.88270662688188</v>
      </c>
      <c r="T375">
        <f t="shared" si="29"/>
        <v>432.36759784605124</v>
      </c>
    </row>
    <row r="376" spans="1:20">
      <c r="A376">
        <v>113</v>
      </c>
      <c r="B376">
        <f>A376/256/(2*'Time-domain'!$E$2)</f>
        <v>3.6783854166666666E-3</v>
      </c>
      <c r="C376">
        <f>1*'Time-domain'!Q124</f>
        <v>264.1766550588527</v>
      </c>
      <c r="D376">
        <f>1*'Time-domain'!R124</f>
        <v>272.03167311708143</v>
      </c>
      <c r="E376">
        <f>1*'Time-domain'!S124</f>
        <v>280.61418291396541</v>
      </c>
      <c r="F376">
        <f>F375+(C376+C375)/2*COS(2*PI()*'Time-domain'!$E$2*($B376+$B375)/2)*($B376-$B375)</f>
        <v>0.3327385453663636</v>
      </c>
      <c r="G376">
        <f>G375+(D376+D375)/2*COS(2*PI()*'Time-domain'!$E$2*($B376+$B375)/2)*($B376-$B375)</f>
        <v>0.32548372376068602</v>
      </c>
      <c r="H376">
        <f>H375+(E376+E375)/2*COS(2*PI()*'Time-domain'!$E$2*($B376+$B375)/2)*($B376-$B375)</f>
        <v>0.31718947783210055</v>
      </c>
      <c r="I376">
        <f>I375+(C376+C375)/2*SIN(2*PI()*'Time-domain'!$E$2*($B376+$B375)/2)*($B376-$B375)</f>
        <v>1.5447574813426124</v>
      </c>
      <c r="J376">
        <f>J375+(D376+D375)/2*SIN(2*PI()*'Time-domain'!$E$2*($B376+$B375)/2)*($B376-$B375)</f>
        <v>1.5593396485972926</v>
      </c>
      <c r="K376">
        <f>K375+(E376+E375)/2*SIN(2*PI()*'Time-domain'!$E$2*($B376+$B375)/2)*($B376-$B375)</f>
        <v>1.5779530885888093</v>
      </c>
      <c r="L376">
        <f>$I$2*COS(2*PI()*'Time-domain'!$E$2*$B376)+$I$3*SIN(2*PI()*'Time-domain'!$E$2*$B376)</f>
        <v>263.39322740768142</v>
      </c>
      <c r="M376">
        <f>$J$2*COS(2*PI()*'Time-domain'!$E$2*$B376)+$J$3*SIN(2*PI()*'Time-domain'!$E$2*$B376)</f>
        <v>266.31262545412767</v>
      </c>
      <c r="N376">
        <f>$K$2*COS(2*PI()*'Time-domain'!$E$2*$B376)+$K$3*SIN(2*PI()*'Time-domain'!$E$2*$B376)</f>
        <v>269.92169053593801</v>
      </c>
      <c r="O376">
        <f t="shared" si="25"/>
        <v>414.78092580277729</v>
      </c>
      <c r="P376">
        <f t="shared" si="26"/>
        <v>422.95628711252471</v>
      </c>
      <c r="Q376">
        <f t="shared" si="26"/>
        <v>434.88722256183178</v>
      </c>
      <c r="R376">
        <f t="shared" si="27"/>
        <v>413.95860899255058</v>
      </c>
      <c r="S376">
        <f t="shared" si="28"/>
        <v>423.18593353783587</v>
      </c>
      <c r="T376">
        <f t="shared" si="29"/>
        <v>434.7336743588275</v>
      </c>
    </row>
    <row r="377" spans="1:20">
      <c r="A377">
        <v>114</v>
      </c>
      <c r="B377">
        <f>A377/256/(2*'Time-domain'!$E$2)</f>
        <v>3.7109374999999998E-3</v>
      </c>
      <c r="C377">
        <f>1*'Time-domain'!Q125</f>
        <v>264.76177715424132</v>
      </c>
      <c r="D377">
        <f>1*'Time-domain'!R125</f>
        <v>272.68180877862437</v>
      </c>
      <c r="E377">
        <f>1*'Time-domain'!S125</f>
        <v>281.32933214166263</v>
      </c>
      <c r="F377">
        <f>F376+(C377+C376)/2*COS(2*PI()*'Time-domain'!$E$2*($B377+$B376)/2)*($B377-$B376)</f>
        <v>0.33426237894123179</v>
      </c>
      <c r="G377">
        <f>G376+(D377+D376)/2*COS(2*PI()*'Time-domain'!$E$2*($B377+$B376)/2)*($B377-$B376)</f>
        <v>0.32705300411893695</v>
      </c>
      <c r="H377">
        <f>H376+(E377+E376)/2*COS(2*PI()*'Time-domain'!$E$2*($B377+$B376)/2)*($B377-$B376)</f>
        <v>0.31880839667647043</v>
      </c>
      <c r="I377">
        <f>I376+(C377+C376)/2*SIN(2*PI()*'Time-domain'!$E$2*($B377+$B376)/2)*($B377-$B376)</f>
        <v>1.5532305696114184</v>
      </c>
      <c r="J377">
        <f>J376+(D377+D376)/2*SIN(2*PI()*'Time-domain'!$E$2*($B377+$B376)/2)*($B377-$B376)</f>
        <v>1.5680654380885195</v>
      </c>
      <c r="K377">
        <f>K376+(E377+E376)/2*SIN(2*PI()*'Time-domain'!$E$2*($B377+$B376)/2)*($B377-$B376)</f>
        <v>1.5869548867474867</v>
      </c>
      <c r="L377">
        <f>$I$2*COS(2*PI()*'Time-domain'!$E$2*$B377)+$I$3*SIN(2*PI()*'Time-domain'!$E$2*$B377)</f>
        <v>263.97519029168456</v>
      </c>
      <c r="M377">
        <f>$J$2*COS(2*PI()*'Time-domain'!$E$2*$B377)+$J$3*SIN(2*PI()*'Time-domain'!$E$2*$B377)</f>
        <v>266.90103869876981</v>
      </c>
      <c r="N377">
        <f>$K$2*COS(2*PI()*'Time-domain'!$E$2*$B377)+$K$3*SIN(2*PI()*'Time-domain'!$E$2*$B377)</f>
        <v>270.51807794887691</v>
      </c>
      <c r="O377">
        <f t="shared" si="25"/>
        <v>417.05774762139743</v>
      </c>
      <c r="P377">
        <f t="shared" si="26"/>
        <v>425.370941876188</v>
      </c>
      <c r="Q377">
        <f t="shared" si="26"/>
        <v>437.4570509644447</v>
      </c>
      <c r="R377">
        <f t="shared" si="27"/>
        <v>416.22193457838011</v>
      </c>
      <c r="S377">
        <f t="shared" si="28"/>
        <v>425.49970967422388</v>
      </c>
      <c r="T377">
        <f t="shared" si="29"/>
        <v>437.11058796038935</v>
      </c>
    </row>
    <row r="378" spans="1:20">
      <c r="A378">
        <v>115</v>
      </c>
      <c r="B378">
        <f>A378/256/(2*'Time-domain'!$E$2)</f>
        <v>3.7434895833333335E-3</v>
      </c>
      <c r="C378">
        <f>1*'Time-domain'!Q126</f>
        <v>265.30692975226128</v>
      </c>
      <c r="D378">
        <f>1*'Time-domain'!R126</f>
        <v>273.2875338875354</v>
      </c>
      <c r="E378">
        <f>1*'Time-domain'!S126</f>
        <v>281.99562976146473</v>
      </c>
      <c r="F378">
        <f>F377+(C378+C377)/2*COS(2*PI()*'Time-domain'!$E$2*($B378+$B377)/2)*($B378-$B377)</f>
        <v>0.33568515375454616</v>
      </c>
      <c r="G378">
        <f>G377+(D378+D377)/2*COS(2*PI()*'Time-domain'!$E$2*($B378+$B377)/2)*($B378-$B377)</f>
        <v>0.32851845835056026</v>
      </c>
      <c r="H378">
        <f>H377+(E378+E377)/2*COS(2*PI()*'Time-domain'!$E$2*($B378+$B377)/2)*($B378-$B377)</f>
        <v>0.32032043569530733</v>
      </c>
      <c r="I378">
        <f>I377+(C378+C377)/2*SIN(2*PI()*'Time-domain'!$E$2*($B378+$B377)/2)*($B378-$B377)</f>
        <v>1.5617398641706284</v>
      </c>
      <c r="J378">
        <f>J377+(D378+D377)/2*SIN(2*PI()*'Time-domain'!$E$2*($B378+$B377)/2)*($B378-$B377)</f>
        <v>1.5768299886015233</v>
      </c>
      <c r="K378">
        <f>K377+(E378+E377)/2*SIN(2*PI()*'Time-domain'!$E$2*($B378+$B377)/2)*($B378-$B377)</f>
        <v>1.5959980503429467</v>
      </c>
      <c r="L378">
        <f>$I$2*COS(2*PI()*'Time-domain'!$E$2*$B378)+$I$3*SIN(2*PI()*'Time-domain'!$E$2*$B378)</f>
        <v>264.51739948300678</v>
      </c>
      <c r="M378">
        <f>$J$2*COS(2*PI()*'Time-domain'!$E$2*$B378)+$J$3*SIN(2*PI()*'Time-domain'!$E$2*$B378)</f>
        <v>267.4492576287231</v>
      </c>
      <c r="N378">
        <f>$K$2*COS(2*PI()*'Time-domain'!$E$2*$B378)+$K$3*SIN(2*PI()*'Time-domain'!$E$2*$B378)</f>
        <v>271.07372633432033</v>
      </c>
      <c r="O378">
        <f t="shared" si="25"/>
        <v>419.34431039842815</v>
      </c>
      <c r="P378">
        <f t="shared" si="26"/>
        <v>427.79674365948324</v>
      </c>
      <c r="Q378">
        <f t="shared" si="26"/>
        <v>440.03952990896914</v>
      </c>
      <c r="R378">
        <f t="shared" si="27"/>
        <v>418.49491974640392</v>
      </c>
      <c r="S378">
        <f t="shared" si="28"/>
        <v>427.82336070926038</v>
      </c>
      <c r="T378">
        <f t="shared" si="29"/>
        <v>439.497645923172</v>
      </c>
    </row>
    <row r="379" spans="1:20">
      <c r="A379">
        <v>116</v>
      </c>
      <c r="B379">
        <f>A379/256/(2*'Time-domain'!$E$2)</f>
        <v>3.7760416666666667E-3</v>
      </c>
      <c r="C379">
        <f>1*'Time-domain'!Q127</f>
        <v>265.81203075493642</v>
      </c>
      <c r="D379">
        <f>1*'Time-domain'!R127</f>
        <v>273.84875722384118</v>
      </c>
      <c r="E379">
        <f>1*'Time-domain'!S127</f>
        <v>282.61297543140108</v>
      </c>
      <c r="F379">
        <f>F378+(C379+C378)/2*COS(2*PI()*'Time-domain'!$E$2*($B379+$B378)/2)*($B379-$B378)</f>
        <v>0.33700601121227547</v>
      </c>
      <c r="G379">
        <f>G378+(D379+D378)/2*COS(2*PI()*'Time-domain'!$E$2*($B379+$B378)/2)*($B379-$B378)</f>
        <v>0.32987914984200822</v>
      </c>
      <c r="H379">
        <f>H378+(E379+E378)/2*COS(2*PI()*'Time-domain'!$E$2*($B379+$B378)/2)*($B379-$B378)</f>
        <v>0.32172457966741286</v>
      </c>
      <c r="I379">
        <f>I378+(C379+C378)/2*SIN(2*PI()*'Time-domain'!$E$2*($B379+$B378)/2)*($B379-$B378)</f>
        <v>1.5702828708777659</v>
      </c>
      <c r="J379">
        <f>J378+(D379+D378)/2*SIN(2*PI()*'Time-domain'!$E$2*($B379+$B378)/2)*($B379-$B378)</f>
        <v>1.5856306328116625</v>
      </c>
      <c r="K379">
        <f>K378+(E379+E378)/2*SIN(2*PI()*'Time-domain'!$E$2*($B379+$B378)/2)*($B379-$B378)</f>
        <v>1.6050797353508854</v>
      </c>
      <c r="L379">
        <f>$I$2*COS(2*PI()*'Time-domain'!$E$2*$B379)+$I$3*SIN(2*PI()*'Time-domain'!$E$2*$B379)</f>
        <v>265.01977332693832</v>
      </c>
      <c r="M379">
        <f>$J$2*COS(2*PI()*'Time-domain'!$E$2*$B379)+$J$3*SIN(2*PI()*'Time-domain'!$E$2*$B379)</f>
        <v>267.95719968423322</v>
      </c>
      <c r="N379">
        <f>$K$2*COS(2*PI()*'Time-domain'!$E$2*$B379)+$K$3*SIN(2*PI()*'Time-domain'!$E$2*$B379)</f>
        <v>271.58855201366543</v>
      </c>
      <c r="O379">
        <f t="shared" si="25"/>
        <v>421.63994313125892</v>
      </c>
      <c r="P379">
        <f t="shared" si="26"/>
        <v>430.23292628522472</v>
      </c>
      <c r="Q379">
        <f t="shared" si="26"/>
        <v>442.63379160377571</v>
      </c>
      <c r="R379">
        <f t="shared" si="27"/>
        <v>420.77689905457083</v>
      </c>
      <c r="S379">
        <f t="shared" si="28"/>
        <v>430.15620636789004</v>
      </c>
      <c r="T379">
        <f t="shared" si="29"/>
        <v>441.89414940902668</v>
      </c>
    </row>
    <row r="380" spans="1:20">
      <c r="A380">
        <v>117</v>
      </c>
      <c r="B380">
        <f>A380/256/(2*'Time-domain'!$E$2)</f>
        <v>3.8085937499999999E-3</v>
      </c>
      <c r="C380">
        <f>1*'Time-domain'!Q128</f>
        <v>266.2770040959137</v>
      </c>
      <c r="D380">
        <f>1*'Time-domain'!R128</f>
        <v>274.36539426937151</v>
      </c>
      <c r="E380">
        <f>1*'Time-domain'!S128</f>
        <v>283.18127618148441</v>
      </c>
      <c r="F380">
        <f>F379+(C380+C379)/2*COS(2*PI()*'Time-domain'!$E$2*($B380+$B379)/2)*($B380-$B379)</f>
        <v>0.33822415422676821</v>
      </c>
      <c r="G380">
        <f>G379+(D380+D379)/2*COS(2*PI()*'Time-domain'!$E$2*($B380+$B379)/2)*($B380-$B379)</f>
        <v>0.33113420904328406</v>
      </c>
      <c r="H380">
        <f>H379+(E380+E379)/2*COS(2*PI()*'Time-domain'!$E$2*($B380+$B379)/2)*($B380-$B379)</f>
        <v>0.32301988603552023</v>
      </c>
      <c r="I380">
        <f>I379+(C380+C379)/2*SIN(2*PI()*'Time-domain'!$E$2*($B380+$B379)/2)*($B380-$B379)</f>
        <v>1.5788570752648854</v>
      </c>
      <c r="J380">
        <f>J379+(D380+D379)/2*SIN(2*PI()*'Time-domain'!$E$2*($B380+$B379)/2)*($B380-$B379)</f>
        <v>1.5944646810158916</v>
      </c>
      <c r="K380">
        <f>K379+(E380+E379)/2*SIN(2*PI()*'Time-domain'!$E$2*($B380+$B379)/2)*($B380-$B379)</f>
        <v>1.6141970733087068</v>
      </c>
      <c r="L380">
        <f>$I$2*COS(2*PI()*'Time-domain'!$E$2*$B380)+$I$3*SIN(2*PI()*'Time-domain'!$E$2*$B380)</f>
        <v>265.48223616782622</v>
      </c>
      <c r="M380">
        <f>$J$2*COS(2*PI()*'Time-domain'!$E$2*$B380)+$J$3*SIN(2*PI()*'Time-domain'!$E$2*$B380)</f>
        <v>268.42478837109496</v>
      </c>
      <c r="N380">
        <f>$K$2*COS(2*PI()*'Time-domain'!$E$2*$B380)+$K$3*SIN(2*PI()*'Time-domain'!$E$2*$B380)</f>
        <v>272.06247745605845</v>
      </c>
      <c r="O380">
        <f t="shared" si="25"/>
        <v>423.94396934389329</v>
      </c>
      <c r="P380">
        <f t="shared" si="26"/>
        <v>432.67871694194201</v>
      </c>
      <c r="Q380">
        <f t="shared" si="26"/>
        <v>445.23896034692501</v>
      </c>
      <c r="R380">
        <f t="shared" si="27"/>
        <v>423.0672016430961</v>
      </c>
      <c r="S380">
        <f t="shared" si="28"/>
        <v>432.49756083656018</v>
      </c>
      <c r="T380">
        <f t="shared" si="29"/>
        <v>444.29939389017488</v>
      </c>
    </row>
    <row r="381" spans="1:20">
      <c r="A381">
        <v>118</v>
      </c>
      <c r="B381">
        <f>A381/256/(2*'Time-domain'!$E$2)</f>
        <v>3.8411458333333331E-3</v>
      </c>
      <c r="C381">
        <f>1*'Time-domain'!Q129</f>
        <v>266.70177975191825</v>
      </c>
      <c r="D381">
        <f>1*'Time-domain'!R129</f>
        <v>274.83736722048769</v>
      </c>
      <c r="E381">
        <f>1*'Time-domain'!S129</f>
        <v>283.70044642771228</v>
      </c>
      <c r="F381">
        <f>F380+(C381+C380)/2*COS(2*PI()*'Time-domain'!$E$2*($B381+$B380)/2)*($B381-$B380)</f>
        <v>0.33933884769710709</v>
      </c>
      <c r="G381">
        <f>G380+(D381+D380)/2*COS(2*PI()*'Time-domain'!$E$2*($B381+$B380)/2)*($B381-$B380)</f>
        <v>0.33228283399924402</v>
      </c>
      <c r="H381">
        <f>H380+(E381+E380)/2*COS(2*PI()*'Time-domain'!$E$2*($B381+$B380)/2)*($B381-$B380)</f>
        <v>0.32420548548862593</v>
      </c>
      <c r="I381">
        <f>I380+(C381+C380)/2*SIN(2*PI()*'Time-domain'!$E$2*($B381+$B380)/2)*($B381-$B380)</f>
        <v>1.5874599440546084</v>
      </c>
      <c r="J381">
        <f>J380+(D381+D380)/2*SIN(2*PI()*'Time-domain'!$E$2*($B381+$B380)/2)*($B381-$B380)</f>
        <v>1.6033294228015604</v>
      </c>
      <c r="K381">
        <f>K380+(E381+E380)/2*SIN(2*PI()*'Time-domain'!$E$2*($B381+$B380)/2)*($B381-$B380)</f>
        <v>1.6233471731376174</v>
      </c>
      <c r="L381">
        <f>$I$2*COS(2*PI()*'Time-domain'!$E$2*$B381)+$I$3*SIN(2*PI()*'Time-domain'!$E$2*$B381)</f>
        <v>265.90471836046765</v>
      </c>
      <c r="M381">
        <f>$J$2*COS(2*PI()*'Time-domain'!$E$2*$B381)+$J$3*SIN(2*PI()*'Time-domain'!$E$2*$B381)</f>
        <v>268.85195327217195</v>
      </c>
      <c r="N381">
        <f>$K$2*COS(2*PI()*'Time-domain'!$E$2*$B381)+$K$3*SIN(2*PI()*'Time-domain'!$E$2*$B381)</f>
        <v>272.495431290071</v>
      </c>
      <c r="O381">
        <f t="shared" si="25"/>
        <v>426.25570749519466</v>
      </c>
      <c r="P381">
        <f t="shared" si="26"/>
        <v>435.13333667849872</v>
      </c>
      <c r="Q381">
        <f t="shared" si="26"/>
        <v>447.85415311571057</v>
      </c>
      <c r="R381">
        <f t="shared" si="27"/>
        <v>425.36515163856205</v>
      </c>
      <c r="S381">
        <f t="shared" si="28"/>
        <v>434.84673317632911</v>
      </c>
      <c r="T381">
        <f t="shared" si="29"/>
        <v>446.71266957358927</v>
      </c>
    </row>
    <row r="382" spans="1:20">
      <c r="A382">
        <v>119</v>
      </c>
      <c r="B382">
        <f>A382/256/(2*'Time-domain'!$E$2)</f>
        <v>3.8736979166666668E-3</v>
      </c>
      <c r="C382">
        <f>1*'Time-domain'!Q130</f>
        <v>267.08629375329883</v>
      </c>
      <c r="D382">
        <f>1*'Time-domain'!R130</f>
        <v>275.26460499979936</v>
      </c>
      <c r="E382">
        <f>1*'Time-domain'!S130</f>
        <v>284.17040798495515</v>
      </c>
      <c r="F382">
        <f>F381+(C382+C381)/2*COS(2*PI()*'Time-domain'!$E$2*($B382+$B381)/2)*($B382-$B381)</f>
        <v>0.34034941895210757</v>
      </c>
      <c r="G382">
        <f>G381+(D382+D381)/2*COS(2*PI()*'Time-domain'!$E$2*($B382+$B381)/2)*($B382-$B381)</f>
        <v>0.33332429083958587</v>
      </c>
      <c r="H382">
        <f>H381+(E382+E381)/2*COS(2*PI()*'Time-domain'!$E$2*($B382+$B381)/2)*($B382-$B381)</f>
        <v>0.32528058249904351</v>
      </c>
      <c r="I382">
        <f>I381+(C382+C381)/2*SIN(2*PI()*'Time-domain'!$E$2*($B382+$B381)/2)*($B382-$B381)</f>
        <v>1.5960889266874927</v>
      </c>
      <c r="J382">
        <f>J381+(D382+D381)/2*SIN(2*PI()*'Time-domain'!$E$2*($B382+$B381)/2)*($B382-$B381)</f>
        <v>1.6122221287277783</v>
      </c>
      <c r="K382">
        <f>K381+(E382+E381)/2*SIN(2*PI()*'Time-domain'!$E$2*($B382+$B381)/2)*($B382-$B381)</f>
        <v>1.6325271229785165</v>
      </c>
      <c r="L382">
        <f>$I$2*COS(2*PI()*'Time-domain'!$E$2*$B382)+$I$3*SIN(2*PI()*'Time-domain'!$E$2*$B382)</f>
        <v>266.28715628059837</v>
      </c>
      <c r="M382">
        <f>$J$2*COS(2*PI()*'Time-domain'!$E$2*$B382)+$J$3*SIN(2*PI()*'Time-domain'!$E$2*$B382)</f>
        <v>269.23863005800138</v>
      </c>
      <c r="N382">
        <f>$K$2*COS(2*PI()*'Time-domain'!$E$2*$B382)+$K$3*SIN(2*PI()*'Time-domain'!$E$2*$B382)</f>
        <v>272.88734831444827</v>
      </c>
      <c r="O382">
        <f t="shared" si="25"/>
        <v>428.57447139018501</v>
      </c>
      <c r="P382">
        <f t="shared" si="26"/>
        <v>437.59600090246238</v>
      </c>
      <c r="Q382">
        <f t="shared" si="26"/>
        <v>450.47848016072504</v>
      </c>
      <c r="R382">
        <f t="shared" si="27"/>
        <v>427.67006856103905</v>
      </c>
      <c r="S382">
        <f t="shared" si="28"/>
        <v>437.20302773906195</v>
      </c>
      <c r="T382">
        <f t="shared" si="29"/>
        <v>449.13326182854655</v>
      </c>
    </row>
    <row r="383" spans="1:20">
      <c r="A383">
        <v>120</v>
      </c>
      <c r="B383">
        <f>A383/256/(2*'Time-domain'!$E$2)</f>
        <v>3.90625E-3</v>
      </c>
      <c r="C383">
        <f>1*'Time-domain'!Q131</f>
        <v>267.43048819366101</v>
      </c>
      <c r="D383">
        <f>1*'Time-domain'!R131</f>
        <v>275.64704326686854</v>
      </c>
      <c r="E383">
        <f>1*'Time-domain'!S131</f>
        <v>284.59109007873116</v>
      </c>
      <c r="F383">
        <f>F382+(C383+C382)/2*COS(2*PI()*'Time-domain'!$E$2*($B383+$B382)/2)*($B383-$B382)</f>
        <v>0.34125525815569402</v>
      </c>
      <c r="G383">
        <f>G382+(D383+D382)/2*COS(2*PI()*'Time-domain'!$E$2*($B383+$B382)/2)*($B383-$B382)</f>
        <v>0.334257914227227</v>
      </c>
      <c r="H383">
        <f>H382+(E383+E382)/2*COS(2*PI()*'Time-domain'!$E$2*($B383+$B382)/2)*($B383-$B382)</f>
        <v>0.3262444558138532</v>
      </c>
      <c r="I383">
        <f>I382+(C383+C382)/2*SIN(2*PI()*'Time-domain'!$E$2*($B383+$B382)/2)*($B383-$B382)</f>
        <v>1.6047414568598126</v>
      </c>
      <c r="J383">
        <f>J382+(D383+D382)/2*SIN(2*PI()*'Time-domain'!$E$2*($B383+$B382)/2)*($B383-$B382)</f>
        <v>1.6211400520183192</v>
      </c>
      <c r="K383">
        <f>K382+(E383+E382)/2*SIN(2*PI()*'Time-domain'!$E$2*($B383+$B382)/2)*($B383-$B382)</f>
        <v>1.6417339920405589</v>
      </c>
      <c r="L383">
        <f>$I$2*COS(2*PI()*'Time-domain'!$E$2*$B383)+$I$3*SIN(2*PI()*'Time-domain'!$E$2*$B383)</f>
        <v>266.62949233447438</v>
      </c>
      <c r="M383">
        <f>$J$2*COS(2*PI()*'Time-domain'!$E$2*$B383)+$J$3*SIN(2*PI()*'Time-domain'!$E$2*$B383)</f>
        <v>269.58476049648152</v>
      </c>
      <c r="N383">
        <f>$K$2*COS(2*PI()*'Time-domain'!$E$2*$B383)+$K$3*SIN(2*PI()*'Time-domain'!$E$2*$B383)</f>
        <v>273.23816950792786</v>
      </c>
      <c r="O383">
        <f t="shared" si="25"/>
        <v>430.89957059414769</v>
      </c>
      <c r="P383">
        <f t="shared" si="26"/>
        <v>440.06591988192116</v>
      </c>
      <c r="Q383">
        <f t="shared" si="26"/>
        <v>453.11104560408154</v>
      </c>
      <c r="R383">
        <f t="shared" si="27"/>
        <v>429.9812677339811</v>
      </c>
      <c r="S383">
        <f t="shared" si="28"/>
        <v>439.56574458646287</v>
      </c>
      <c r="T383">
        <f t="shared" si="29"/>
        <v>451.56045161709437</v>
      </c>
    </row>
    <row r="384" spans="1:20">
      <c r="A384">
        <v>121</v>
      </c>
      <c r="B384">
        <f>A384/256/(2*'Time-domain'!$E$2)</f>
        <v>3.9388020833333332E-3</v>
      </c>
      <c r="C384">
        <f>1*'Time-domain'!Q132</f>
        <v>267.73431123858825</v>
      </c>
      <c r="D384">
        <f>1*'Time-domain'!R132</f>
        <v>275.98462442789872</v>
      </c>
      <c r="E384">
        <f>1*'Time-domain'!S132</f>
        <v>284.9624293558644</v>
      </c>
      <c r="F384">
        <f>F383+(C384+C383)/2*COS(2*PI()*'Time-domain'!$E$2*($B384+$B383)/2)*($B384-$B383)</f>
        <v>0.34205581867440848</v>
      </c>
      <c r="G384">
        <f>G383+(D384+D383)/2*COS(2*PI()*'Time-domain'!$E$2*($B384+$B383)/2)*($B384-$B383)</f>
        <v>0.33508310776480188</v>
      </c>
      <c r="H384">
        <f>H383+(E384+E383)/2*COS(2*PI()*'Time-domain'!$E$2*($B384+$B383)/2)*($B384-$B383)</f>
        <v>0.32709645890044992</v>
      </c>
      <c r="I384">
        <f>I383+(C384+C383)/2*SIN(2*PI()*'Time-domain'!$E$2*($B384+$B383)/2)*($B384-$B383)</f>
        <v>1.6134149540708276</v>
      </c>
      <c r="J384">
        <f>J383+(D384+D383)/2*SIN(2*PI()*'Time-domain'!$E$2*($B384+$B383)/2)*($B384-$B383)</f>
        <v>1.630080430265046</v>
      </c>
      <c r="K384">
        <f>K383+(E384+E383)/2*SIN(2*PI()*'Time-domain'!$E$2*($B384+$B383)/2)*($B384-$B383)</f>
        <v>1.6509648324612676</v>
      </c>
      <c r="L384">
        <f>$I$2*COS(2*PI()*'Time-domain'!$E$2*$B384)+$I$3*SIN(2*PI()*'Time-domain'!$E$2*$B384)</f>
        <v>266.93167496754523</v>
      </c>
      <c r="M384">
        <f>$J$2*COS(2*PI()*'Time-domain'!$E$2*$B384)+$J$3*SIN(2*PI()*'Time-domain'!$E$2*$B384)</f>
        <v>269.89029246164159</v>
      </c>
      <c r="N384">
        <f>$K$2*COS(2*PI()*'Time-domain'!$E$2*$B384)+$K$3*SIN(2*PI()*'Time-domain'!$E$2*$B384)</f>
        <v>273.54784203812864</v>
      </c>
      <c r="O384">
        <f t="shared" si="25"/>
        <v>433.23031084928567</v>
      </c>
      <c r="P384">
        <f t="shared" si="26"/>
        <v>442.54229925044092</v>
      </c>
      <c r="Q384">
        <f t="shared" si="26"/>
        <v>455.75094804142151</v>
      </c>
      <c r="R384">
        <f t="shared" si="27"/>
        <v>432.29806069664949</v>
      </c>
      <c r="S384">
        <f t="shared" si="28"/>
        <v>441.93417991169213</v>
      </c>
      <c r="T384">
        <f t="shared" si="29"/>
        <v>453.99351592717284</v>
      </c>
    </row>
    <row r="385" spans="1:20">
      <c r="A385">
        <v>122</v>
      </c>
      <c r="B385">
        <f>A385/256/(2*'Time-domain'!$E$2)</f>
        <v>3.9713541666666664E-3</v>
      </c>
      <c r="C385">
        <f>1*'Time-domain'!Q133</f>
        <v>267.99771713344751</v>
      </c>
      <c r="D385">
        <f>1*'Time-domain'!R133</f>
        <v>276.27729764440903</v>
      </c>
      <c r="E385">
        <f>1*'Time-domain'!S133</f>
        <v>285.2843698940257</v>
      </c>
      <c r="F385">
        <f>F384+(C385+C384)/2*COS(2*PI()*'Time-domain'!$E$2*($B385+$B384)/2)*($B385-$B384)</f>
        <v>0.34275061740683138</v>
      </c>
      <c r="G385">
        <f>G384+(D385+D384)/2*COS(2*PI()*'Time-domain'!$E$2*($B385+$B384)/2)*($B385-$B384)</f>
        <v>0.33579934435903219</v>
      </c>
      <c r="H385">
        <f>H384+(E385+E384)/2*COS(2*PI()*'Time-domain'!$E$2*($B385+$B384)/2)*($B385-$B384)</f>
        <v>0.32783602034591924</v>
      </c>
      <c r="I385">
        <f>I384+(C385+C384)/2*SIN(2*PI()*'Time-domain'!$E$2*($B385+$B384)/2)*($B385-$B384)</f>
        <v>1.6221068251786022</v>
      </c>
      <c r="J385">
        <f>J384+(D385+D384)/2*SIN(2*PI()*'Time-domain'!$E$2*($B385+$B384)/2)*($B385-$B384)</f>
        <v>1.6390404871408146</v>
      </c>
      <c r="K385">
        <f>K384+(E385+E384)/2*SIN(2*PI()*'Time-domain'!$E$2*($B385+$B384)/2)*($B385-$B384)</f>
        <v>1.6602166811770569</v>
      </c>
      <c r="L385">
        <f>$I$2*COS(2*PI()*'Time-domain'!$E$2*$B385)+$I$3*SIN(2*PI()*'Time-domain'!$E$2*$B385)</f>
        <v>267.19365867221779</v>
      </c>
      <c r="M385">
        <f>$J$2*COS(2*PI()*'Time-domain'!$E$2*$B385)+$J$3*SIN(2*PI()*'Time-domain'!$E$2*$B385)</f>
        <v>270.1551799414915</v>
      </c>
      <c r="N385">
        <f>$K$2*COS(2*PI()*'Time-domain'!$E$2*$B385)+$K$3*SIN(2*PI()*'Time-domain'!$E$2*$B385)</f>
        <v>273.81631926950644</v>
      </c>
      <c r="O385">
        <f t="shared" si="25"/>
        <v>435.5659944936836</v>
      </c>
      <c r="P385">
        <f t="shared" si="26"/>
        <v>445.02434051485335</v>
      </c>
      <c r="Q385">
        <f t="shared" si="26"/>
        <v>458.39728114733578</v>
      </c>
      <c r="R385">
        <f t="shared" si="27"/>
        <v>434.6197556188157</v>
      </c>
      <c r="S385">
        <f t="shared" si="28"/>
        <v>444.3076264633126</v>
      </c>
      <c r="T385">
        <f t="shared" si="29"/>
        <v>456.43172820812993</v>
      </c>
    </row>
    <row r="386" spans="1:20">
      <c r="A386">
        <v>123</v>
      </c>
      <c r="B386">
        <f>A386/256/(2*'Time-domain'!$E$2)</f>
        <v>4.0039062499999997E-3</v>
      </c>
      <c r="C386">
        <f>1*'Time-domain'!Q134</f>
        <v>268.22066621027983</v>
      </c>
      <c r="D386">
        <f>1*'Time-domain'!R134</f>
        <v>276.5250188408894</v>
      </c>
      <c r="E386">
        <f>1*'Time-domain'!S134</f>
        <v>285.55686321015412</v>
      </c>
      <c r="F386">
        <f>F385+(C386+C385)/2*COS(2*PI()*'Time-domain'!$E$2*($B386+$B385)/2)*($B386-$B385)</f>
        <v>0.34333923507471537</v>
      </c>
      <c r="G386">
        <f>G385+(D386+D385)/2*COS(2*PI()*'Time-domain'!$E$2*($B386+$B385)/2)*($B386-$B385)</f>
        <v>0.3364061665427503</v>
      </c>
      <c r="H386">
        <f>H385+(E386+E385)/2*COS(2*PI()*'Time-domain'!$E$2*($B386+$B385)/2)*($B386-$B385)</f>
        <v>0.32846264420999965</v>
      </c>
      <c r="I386">
        <f>I385+(C386+C385)/2*SIN(2*PI()*'Time-domain'!$E$2*($B386+$B385)/2)*($B386-$B385)</f>
        <v>1.6308144659634443</v>
      </c>
      <c r="J386">
        <f>J385+(D386+D385)/2*SIN(2*PI()*'Time-domain'!$E$2*($B386+$B385)/2)*($B386-$B385)</f>
        <v>1.6480174341208231</v>
      </c>
      <c r="K386">
        <f>K385+(E386+E385)/2*SIN(2*PI()*'Time-domain'!$E$2*($B386+$B385)/2)*($B386-$B385)</f>
        <v>1.6694865618030279</v>
      </c>
      <c r="L386">
        <f>$I$2*COS(2*PI()*'Time-domain'!$E$2*$B386)+$I$3*SIN(2*PI()*'Time-domain'!$E$2*$B386)</f>
        <v>267.41540399470983</v>
      </c>
      <c r="M386">
        <f>$J$2*COS(2*PI()*'Time-domain'!$E$2*$B386)+$J$3*SIN(2*PI()*'Time-domain'!$E$2*$B386)</f>
        <v>270.37938304495106</v>
      </c>
      <c r="N386">
        <f>$K$2*COS(2*PI()*'Time-domain'!$E$2*$B386)+$K$3*SIN(2*PI()*'Time-domain'!$E$2*$B386)</f>
        <v>274.04356077037789</v>
      </c>
      <c r="O386">
        <f t="shared" si="25"/>
        <v>437.90592088232097</v>
      </c>
      <c r="P386">
        <f t="shared" si="26"/>
        <v>447.51124156556551</v>
      </c>
      <c r="Q386">
        <f t="shared" si="26"/>
        <v>461.04913428382582</v>
      </c>
      <c r="R386">
        <f t="shared" si="27"/>
        <v>436.94565771749416</v>
      </c>
      <c r="S386">
        <f t="shared" si="28"/>
        <v>446.68537397131183</v>
      </c>
      <c r="T386">
        <f t="shared" si="29"/>
        <v>458.87435880836847</v>
      </c>
    </row>
    <row r="387" spans="1:20">
      <c r="A387">
        <v>124</v>
      </c>
      <c r="B387">
        <f>A387/256/(2*'Time-domain'!$E$2)</f>
        <v>4.0364583333333337E-3</v>
      </c>
      <c r="C387">
        <f>1*'Time-domain'!Q135</f>
        <v>268.40312489377436</v>
      </c>
      <c r="D387">
        <f>1*'Time-domain'!R135</f>
        <v>276.72775071143889</v>
      </c>
      <c r="E387">
        <f>1*'Time-domain'!S135</f>
        <v>285.77986826775856</v>
      </c>
      <c r="F387">
        <f>F386+(C387+C386)/2*COS(2*PI()*'Time-domain'!$E$2*($B387+$B386)/2)*($B387-$B386)</f>
        <v>0.34382131647565689</v>
      </c>
      <c r="G387">
        <f>G386+(D387+D386)/2*COS(2*PI()*'Time-domain'!$E$2*($B387+$B386)/2)*($B387-$B386)</f>
        <v>0.33690318675438091</v>
      </c>
      <c r="H387">
        <f>H386+(E387+E386)/2*COS(2*PI()*'Time-domain'!$E$2*($B387+$B386)/2)*($B387-$B386)</f>
        <v>0.32897591033141693</v>
      </c>
      <c r="I387">
        <f>I386+(C387+C386)/2*SIN(2*PI()*'Time-domain'!$E$2*($B387+$B386)/2)*($B387-$B386)</f>
        <v>1.6395352626980157</v>
      </c>
      <c r="J387">
        <f>J386+(D387+D386)/2*SIN(2*PI()*'Time-domain'!$E$2*($B387+$B386)/2)*($B387-$B386)</f>
        <v>1.6570084722113596</v>
      </c>
      <c r="K387">
        <f>K386+(E387+E386)/2*SIN(2*PI()*'Time-domain'!$E$2*($B387+$B386)/2)*($B387-$B386)</f>
        <v>1.6787714865208871</v>
      </c>
      <c r="L387">
        <f>$I$2*COS(2*PI()*'Time-domain'!$E$2*$B387)+$I$3*SIN(2*PI()*'Time-domain'!$E$2*$B387)</f>
        <v>267.59687754099144</v>
      </c>
      <c r="M387">
        <f>$J$2*COS(2*PI()*'Time-domain'!$E$2*$B387)+$J$3*SIN(2*PI()*'Time-domain'!$E$2*$B387)</f>
        <v>270.56286800785756</v>
      </c>
      <c r="N387">
        <f>$K$2*COS(2*PI()*'Time-domain'!$E$2*$B387)+$K$3*SIN(2*PI()*'Time-domain'!$E$2*$B387)</f>
        <v>274.22953231900874</v>
      </c>
      <c r="O387">
        <f t="shared" si="25"/>
        <v>440.24938680988356</v>
      </c>
      <c r="P387">
        <f t="shared" si="26"/>
        <v>450.00219718907891</v>
      </c>
      <c r="Q387">
        <f t="shared" si="26"/>
        <v>463.70559311142893</v>
      </c>
      <c r="R387">
        <f t="shared" si="27"/>
        <v>439.27506967545349</v>
      </c>
      <c r="S387">
        <f t="shared" si="28"/>
        <v>449.06670957494208</v>
      </c>
      <c r="T387">
        <f t="shared" si="29"/>
        <v>461.32067541486106</v>
      </c>
    </row>
    <row r="388" spans="1:20">
      <c r="A388">
        <v>125</v>
      </c>
      <c r="B388">
        <f>A388/256/(2*'Time-domain'!$E$2)</f>
        <v>4.069010416666667E-3</v>
      </c>
      <c r="C388">
        <f>1*'Time-domain'!Q136</f>
        <v>268.54506570632458</v>
      </c>
      <c r="D388">
        <f>1*'Time-domain'!R136</f>
        <v>276.88546272538355</v>
      </c>
      <c r="E388">
        <f>1*'Time-domain'!S136</f>
        <v>285.95335148309766</v>
      </c>
      <c r="F388">
        <f>F387+(C388+C387)/2*COS(2*PI()*'Time-domain'!$E$2*($B388+$B387)/2)*($B388-$B387)</f>
        <v>0.34419657069715331</v>
      </c>
      <c r="G388">
        <f>G387+(D388+D387)/2*COS(2*PI()*'Time-domain'!$E$2*($B388+$B387)/2)*($B388-$B387)</f>
        <v>0.33729008757471179</v>
      </c>
      <c r="H388">
        <f>H387+(E388+E387)/2*COS(2*PI()*'Time-domain'!$E$2*($B388+$B387)/2)*($B388-$B387)</f>
        <v>0.32937547458740496</v>
      </c>
      <c r="I388">
        <f>I387+(C388+C387)/2*SIN(2*PI()*'Time-domain'!$E$2*($B388+$B387)/2)*($B388-$B387)</f>
        <v>1.6482665937231726</v>
      </c>
      <c r="J388">
        <f>J387+(D388+D387)/2*SIN(2*PI()*'Time-domain'!$E$2*($B388+$B387)/2)*($B388-$B387)</f>
        <v>1.6660107936848996</v>
      </c>
      <c r="K388">
        <f>K387+(E388+E387)/2*SIN(2*PI()*'Time-domain'!$E$2*($B388+$B387)/2)*($B388-$B387)</f>
        <v>1.6880684579738394</v>
      </c>
      <c r="L388">
        <f>$I$2*COS(2*PI()*'Time-domain'!$E$2*$B388)+$I$3*SIN(2*PI()*'Time-domain'!$E$2*$B388)</f>
        <v>267.73805198181401</v>
      </c>
      <c r="M388">
        <f>$J$2*COS(2*PI()*'Time-domain'!$E$2*$B388)+$J$3*SIN(2*PI()*'Time-domain'!$E$2*$B388)</f>
        <v>270.70560719805053</v>
      </c>
      <c r="N388">
        <f>$K$2*COS(2*PI()*'Time-domain'!$E$2*$B388)+$K$3*SIN(2*PI()*'Time-domain'!$E$2*$B388)</f>
        <v>274.37420590876781</v>
      </c>
      <c r="O388">
        <f t="shared" si="25"/>
        <v>442.59568693511727</v>
      </c>
      <c r="P388">
        <f t="shared" si="26"/>
        <v>452.49639958240448</v>
      </c>
      <c r="Q388">
        <f t="shared" si="26"/>
        <v>466.36574020262913</v>
      </c>
      <c r="R388">
        <f t="shared" si="27"/>
        <v>441.60729206125416</v>
      </c>
      <c r="S388">
        <f t="shared" si="28"/>
        <v>451.45091825212086</v>
      </c>
      <c r="T388">
        <f t="shared" si="29"/>
        <v>463.76994349426769</v>
      </c>
    </row>
    <row r="389" spans="1:20">
      <c r="A389">
        <v>126</v>
      </c>
      <c r="B389">
        <f>A389/256/(2*'Time-domain'!$E$2)</f>
        <v>4.1015625000000002E-3</v>
      </c>
      <c r="C389">
        <f>1*'Time-domain'!Q137</f>
        <v>268.64646727216609</v>
      </c>
      <c r="D389">
        <f>1*'Time-domain'!R137</f>
        <v>276.99813113187412</v>
      </c>
      <c r="E389">
        <f>1*'Time-domain'!S137</f>
        <v>286.07728673023723</v>
      </c>
      <c r="F389">
        <f>F388+(C389+C388)/2*COS(2*PI()*'Time-domain'!$E$2*($B389+$B388)/2)*($B389-$B388)</f>
        <v>0.34446477129191683</v>
      </c>
      <c r="G389">
        <f>G388+(D389+D388)/2*COS(2*PI()*'Time-domain'!$E$2*($B389+$B388)/2)*($B389-$B388)</f>
        <v>0.33756662192081105</v>
      </c>
      <c r="H389">
        <f>H388+(E389+E388)/2*COS(2*PI()*'Time-domain'!$E$2*($B389+$B388)/2)*($B389-$B388)</f>
        <v>0.32966106910625587</v>
      </c>
      <c r="I389">
        <f>I388+(C389+C388)/2*SIN(2*PI()*'Time-domain'!$E$2*($B389+$B388)/2)*($B389-$B388)</f>
        <v>1.6570058310285845</v>
      </c>
      <c r="J389">
        <f>J388+(D389+D388)/2*SIN(2*PI()*'Time-domain'!$E$2*($B389+$B388)/2)*($B389-$B388)</f>
        <v>1.6750215838205043</v>
      </c>
      <c r="K389">
        <f>K388+(E389+E388)/2*SIN(2*PI()*'Time-domain'!$E$2*($B389+$B388)/2)*($B389-$B388)</f>
        <v>1.6973744711672989</v>
      </c>
      <c r="L389">
        <f>$I$2*COS(2*PI()*'Time-domain'!$E$2*$B389)+$I$3*SIN(2*PI()*'Time-domain'!$E$2*$B389)</f>
        <v>267.83890605682615</v>
      </c>
      <c r="M389">
        <f>$J$2*COS(2*PI()*'Time-domain'!$E$2*$B389)+$J$3*SIN(2*PI()*'Time-domain'!$E$2*$B389)</f>
        <v>270.80757911953293</v>
      </c>
      <c r="N389">
        <f>$K$2*COS(2*PI()*'Time-domain'!$E$2*$B389)+$K$3*SIN(2*PI()*'Time-domain'!$E$2*$B389)</f>
        <v>274.47755975234469</v>
      </c>
      <c r="O389">
        <f t="shared" si="25"/>
        <v>444.94411420646964</v>
      </c>
      <c r="P389">
        <f t="shared" si="26"/>
        <v>454.99303886906</v>
      </c>
      <c r="Q389">
        <f t="shared" si="26"/>
        <v>469.02865565717627</v>
      </c>
      <c r="R389">
        <f t="shared" si="27"/>
        <v>443.94162375056015</v>
      </c>
      <c r="S389">
        <f t="shared" si="28"/>
        <v>453.83728325013374</v>
      </c>
      <c r="T389">
        <f t="shared" si="29"/>
        <v>466.22142673539173</v>
      </c>
    </row>
    <row r="390" spans="1:20">
      <c r="A390">
        <v>127</v>
      </c>
      <c r="B390">
        <f>A390/256/(2*'Time-domain'!$E$2)</f>
        <v>4.1341145833333334E-3</v>
      </c>
      <c r="C390">
        <f>1*'Time-domain'!Q138</f>
        <v>268.70731432059608</v>
      </c>
      <c r="D390">
        <f>1*'Time-domain'!R138</f>
        <v>277.06573896346299</v>
      </c>
      <c r="E390">
        <f>1*'Time-domain'!S138</f>
        <v>286.15165534498504</v>
      </c>
      <c r="F390">
        <f>F389+(C390+C389)/2*COS(2*PI()*'Time-domain'!$E$2*($B390+$B389)/2)*($B390-$B389)</f>
        <v>0.34462575641433935</v>
      </c>
      <c r="G390">
        <f>G389+(D390+D389)/2*COS(2*PI()*'Time-domain'!$E$2*($B390+$B389)/2)*($B390-$B389)</f>
        <v>0.33773261319697334</v>
      </c>
      <c r="H390">
        <f>H389+(E390+E389)/2*COS(2*PI()*'Time-domain'!$E$2*($B390+$B389)/2)*($B390-$B389)</f>
        <v>0.32983250243277057</v>
      </c>
      <c r="I390">
        <f>I389+(C390+C389)/2*SIN(2*PI()*'Time-domain'!$E$2*($B390+$B389)/2)*($B390-$B389)</f>
        <v>1.6657503418371795</v>
      </c>
      <c r="J390">
        <f>J389+(D390+D389)/2*SIN(2*PI()*'Time-domain'!$E$2*($B390+$B389)/2)*($B390-$B389)</f>
        <v>1.6840380226484577</v>
      </c>
      <c r="K390">
        <f>K389+(E390+E389)/2*SIN(2*PI()*'Time-domain'!$E$2*($B390+$B389)/2)*($B390-$B389)</f>
        <v>1.7066865153742565</v>
      </c>
      <c r="L390">
        <f>$I$2*COS(2*PI()*'Time-domain'!$E$2*$B390)+$I$3*SIN(2*PI()*'Time-domain'!$E$2*$B390)</f>
        <v>267.89942457777494</v>
      </c>
      <c r="M390">
        <f>$J$2*COS(2*PI()*'Time-domain'!$E$2*$B390)+$J$3*SIN(2*PI()*'Time-domain'!$E$2*$B390)</f>
        <v>270.86876841570853</v>
      </c>
      <c r="N390">
        <f>$K$2*COS(2*PI()*'Time-domain'!$E$2*$B390)+$K$3*SIN(2*PI()*'Time-domain'!$E$2*$B390)</f>
        <v>274.53957828503064</v>
      </c>
      <c r="O390">
        <f t="shared" si="25"/>
        <v>447.29396028876164</v>
      </c>
      <c r="P390">
        <f t="shared" si="26"/>
        <v>457.49130361633394</v>
      </c>
      <c r="Q390">
        <f t="shared" si="26"/>
        <v>471.69341771893187</v>
      </c>
      <c r="R390">
        <f t="shared" si="27"/>
        <v>446.27736234846986</v>
      </c>
      <c r="S390">
        <f t="shared" si="28"/>
        <v>456.22508651737917</v>
      </c>
      <c r="T390">
        <f t="shared" si="29"/>
        <v>468.67438749270576</v>
      </c>
    </row>
    <row r="391" spans="1:20">
      <c r="A391">
        <v>128</v>
      </c>
      <c r="B391">
        <f>A391/256/(2*'Time-domain'!$E$2)</f>
        <v>4.1666666666666666E-3</v>
      </c>
      <c r="C391">
        <f>1*'Time-domain'!Q139</f>
        <v>268.72759768827297</v>
      </c>
      <c r="D391">
        <f>1*'Time-domain'!R139</f>
        <v>277.08827603865956</v>
      </c>
      <c r="E391">
        <f>1*'Time-domain'!S139</f>
        <v>286.1764461277013</v>
      </c>
      <c r="F391">
        <f>F390+(C391+C390)/2*COS(2*PI()*'Time-domain'!$E$2*($B391+$B390)/2)*($B391-$B390)</f>
        <v>0.34467942891802611</v>
      </c>
      <c r="G391">
        <f>G390+(D391+D390)/2*COS(2*PI()*'Time-domain'!$E$2*($B391+$B390)/2)*($B391-$B390)</f>
        <v>0.33778795540260353</v>
      </c>
      <c r="H391">
        <f>H390+(E391+E390)/2*COS(2*PI()*'Time-domain'!$E$2*($B391+$B390)/2)*($B391-$B390)</f>
        <v>0.32988965964650929</v>
      </c>
      <c r="I391">
        <f>I390+(C391+C390)/2*SIN(2*PI()*'Time-domain'!$E$2*($B391+$B390)/2)*($B391-$B390)</f>
        <v>1.6744974901924616</v>
      </c>
      <c r="J391">
        <f>J390+(D391+D390)/2*SIN(2*PI()*'Time-domain'!$E$2*($B391+$B390)/2)*($B391-$B390)</f>
        <v>1.6930572866980897</v>
      </c>
      <c r="K391">
        <f>K390+(E391+E390)/2*SIN(2*PI()*'Time-domain'!$E$2*($B391+$B390)/2)*($B391-$B390)</f>
        <v>1.7160015760441445</v>
      </c>
      <c r="L391">
        <f>$I$2*COS(2*PI()*'Time-domain'!$E$2*$B391)+$I$3*SIN(2*PI()*'Time-domain'!$E$2*$B391)</f>
        <v>267.91959843079394</v>
      </c>
      <c r="M391">
        <f>$J$2*COS(2*PI()*'Time-domain'!$E$2*$B391)+$J$3*SIN(2*PI()*'Time-domain'!$E$2*$B391)</f>
        <v>270.88916587169433</v>
      </c>
      <c r="N391">
        <f>$K$2*COS(2*PI()*'Time-domain'!$E$2*$B391)+$K$3*SIN(2*PI()*'Time-domain'!$E$2*$B391)</f>
        <v>274.56025216706286</v>
      </c>
      <c r="O391">
        <f t="shared" si="25"/>
        <v>449.64451599063324</v>
      </c>
      <c r="P391">
        <f t="shared" si="26"/>
        <v>459.99038135350003</v>
      </c>
      <c r="Q391">
        <f t="shared" si="26"/>
        <v>474.35910339386129</v>
      </c>
      <c r="R391">
        <f t="shared" si="27"/>
        <v>448.61380461261257</v>
      </c>
      <c r="S391">
        <f t="shared" si="28"/>
        <v>458.61360913589601</v>
      </c>
      <c r="T391">
        <f t="shared" si="29"/>
        <v>471.12808723068196</v>
      </c>
    </row>
    <row r="392" spans="1:20">
      <c r="A392">
        <v>129</v>
      </c>
      <c r="B392">
        <f>A392/256/(2*'Time-domain'!$E$2)</f>
        <v>4.1992187499999998E-3</v>
      </c>
      <c r="C392">
        <f>1*'Time-domain'!Q140</f>
        <v>268.70731432059608</v>
      </c>
      <c r="D392">
        <f>1*'Time-domain'!R140</f>
        <v>277.06573896346299</v>
      </c>
      <c r="E392">
        <f>1*'Time-domain'!S140</f>
        <v>286.15165534498504</v>
      </c>
      <c r="F392">
        <f>F391+(C392+C391)/2*COS(2*PI()*'Time-domain'!$E$2*($B392+$B391)/2)*($B392-$B391)</f>
        <v>0.34462575641433935</v>
      </c>
      <c r="G392">
        <f>G391+(D392+D391)/2*COS(2*PI()*'Time-domain'!$E$2*($B392+$B391)/2)*($B392-$B391)</f>
        <v>0.33773261319697334</v>
      </c>
      <c r="H392">
        <f>H391+(E392+E391)/2*COS(2*PI()*'Time-domain'!$E$2*($B392+$B391)/2)*($B392-$B391)</f>
        <v>0.32983250243277057</v>
      </c>
      <c r="I392">
        <f>I391+(C392+C391)/2*SIN(2*PI()*'Time-domain'!$E$2*($B392+$B391)/2)*($B392-$B391)</f>
        <v>1.6832446385477438</v>
      </c>
      <c r="J392">
        <f>J391+(D392+D391)/2*SIN(2*PI()*'Time-domain'!$E$2*($B392+$B391)/2)*($B392-$B391)</f>
        <v>1.7020765507477218</v>
      </c>
      <c r="K392">
        <f>K391+(E392+E391)/2*SIN(2*PI()*'Time-domain'!$E$2*($B392+$B391)/2)*($B392-$B391)</f>
        <v>1.7253166367140325</v>
      </c>
      <c r="L392">
        <f>$I$2*COS(2*PI()*'Time-domain'!$E$2*$B392)+$I$3*SIN(2*PI()*'Time-domain'!$E$2*$B392)</f>
        <v>267.89942457777494</v>
      </c>
      <c r="M392">
        <f>$J$2*COS(2*PI()*'Time-domain'!$E$2*$B392)+$J$3*SIN(2*PI()*'Time-domain'!$E$2*$B392)</f>
        <v>270.86876841570853</v>
      </c>
      <c r="N392">
        <f>$K$2*COS(2*PI()*'Time-domain'!$E$2*$B392)+$K$3*SIN(2*PI()*'Time-domain'!$E$2*$B392)</f>
        <v>274.53957828503064</v>
      </c>
      <c r="O392">
        <f t="shared" si="25"/>
        <v>451.99507169250484</v>
      </c>
      <c r="P392">
        <f t="shared" si="26"/>
        <v>462.48945909066612</v>
      </c>
      <c r="Q392">
        <f t="shared" si="26"/>
        <v>477.02478906879071</v>
      </c>
      <c r="R392">
        <f t="shared" si="27"/>
        <v>450.95024687675527</v>
      </c>
      <c r="S392">
        <f t="shared" si="28"/>
        <v>461.00213175441286</v>
      </c>
      <c r="T392">
        <f t="shared" si="29"/>
        <v>473.58178696865815</v>
      </c>
    </row>
    <row r="393" spans="1:20">
      <c r="A393">
        <v>130</v>
      </c>
      <c r="B393">
        <f>A393/256/(2*'Time-domain'!$E$2)</f>
        <v>4.231770833333333E-3</v>
      </c>
      <c r="C393">
        <f>1*'Time-domain'!Q141</f>
        <v>268.64646727216609</v>
      </c>
      <c r="D393">
        <f>1*'Time-domain'!R141</f>
        <v>276.99813113187412</v>
      </c>
      <c r="E393">
        <f>1*'Time-domain'!S141</f>
        <v>286.07728673023723</v>
      </c>
      <c r="F393">
        <f>F392+(C393+C392)/2*COS(2*PI()*'Time-domain'!$E$2*($B393+$B392)/2)*($B393-$B392)</f>
        <v>0.34446477129191683</v>
      </c>
      <c r="G393">
        <f>G392+(D393+D392)/2*COS(2*PI()*'Time-domain'!$E$2*($B393+$B392)/2)*($B393-$B392)</f>
        <v>0.33756662192081105</v>
      </c>
      <c r="H393">
        <f>H392+(E393+E392)/2*COS(2*PI()*'Time-domain'!$E$2*($B393+$B392)/2)*($B393-$B392)</f>
        <v>0.32966106910625587</v>
      </c>
      <c r="I393">
        <f>I392+(C393+C392)/2*SIN(2*PI()*'Time-domain'!$E$2*($B393+$B392)/2)*($B393-$B392)</f>
        <v>1.6919891493563388</v>
      </c>
      <c r="J393">
        <f>J392+(D393+D392)/2*SIN(2*PI()*'Time-domain'!$E$2*($B393+$B392)/2)*($B393-$B392)</f>
        <v>1.7110929895756752</v>
      </c>
      <c r="K393">
        <f>K392+(E393+E392)/2*SIN(2*PI()*'Time-domain'!$E$2*($B393+$B392)/2)*($B393-$B392)</f>
        <v>1.7346286809209901</v>
      </c>
      <c r="L393">
        <f>$I$2*COS(2*PI()*'Time-domain'!$E$2*$B393)+$I$3*SIN(2*PI()*'Time-domain'!$E$2*$B393)</f>
        <v>267.83890605682615</v>
      </c>
      <c r="M393">
        <f>$J$2*COS(2*PI()*'Time-domain'!$E$2*$B393)+$J$3*SIN(2*PI()*'Time-domain'!$E$2*$B393)</f>
        <v>270.80757911953293</v>
      </c>
      <c r="N393">
        <f>$K$2*COS(2*PI()*'Time-domain'!$E$2*$B393)+$K$3*SIN(2*PI()*'Time-domain'!$E$2*$B393)</f>
        <v>274.47755975234469</v>
      </c>
      <c r="O393">
        <f t="shared" ref="O393:O456" si="30">O392+((C393+C392)/2)^2*($B393-$B392)</f>
        <v>454.34491777479684</v>
      </c>
      <c r="P393">
        <f t="shared" ref="P393:Q456" si="31">P392+((D393+D392)/2)^2*($B393-$B392)</f>
        <v>464.98772383794005</v>
      </c>
      <c r="Q393">
        <f t="shared" si="31"/>
        <v>479.68955113054631</v>
      </c>
      <c r="R393">
        <f t="shared" ref="R393:R456" si="32">R392+((L392+L393)/2)^2*($B393-$B392)</f>
        <v>453.28598547466498</v>
      </c>
      <c r="S393">
        <f t="shared" ref="S393:S456" si="33">S392+((M392+M393)/2)^2*($B393-$B392)</f>
        <v>463.38993502165829</v>
      </c>
      <c r="T393">
        <f t="shared" ref="T393:T456" si="34">T392+((N392+N393)/2)^2*($B393-$B392)</f>
        <v>476.03474772597218</v>
      </c>
    </row>
    <row r="394" spans="1:20">
      <c r="A394">
        <v>131</v>
      </c>
      <c r="B394">
        <f>A394/256/(2*'Time-domain'!$E$2)</f>
        <v>4.2643229166666663E-3</v>
      </c>
      <c r="C394">
        <f>1*'Time-domain'!Q142</f>
        <v>268.54506570632458</v>
      </c>
      <c r="D394">
        <f>1*'Time-domain'!R142</f>
        <v>276.88546272538355</v>
      </c>
      <c r="E394">
        <f>1*'Time-domain'!S142</f>
        <v>285.95335148309766</v>
      </c>
      <c r="F394">
        <f>F393+(C394+C393)/2*COS(2*PI()*'Time-domain'!$E$2*($B394+$B393)/2)*($B394-$B393)</f>
        <v>0.34419657069715331</v>
      </c>
      <c r="G394">
        <f>G393+(D394+D393)/2*COS(2*PI()*'Time-domain'!$E$2*($B394+$B393)/2)*($B394-$B393)</f>
        <v>0.33729008757471179</v>
      </c>
      <c r="H394">
        <f>H393+(E394+E393)/2*COS(2*PI()*'Time-domain'!$E$2*($B394+$B393)/2)*($B394-$B393)</f>
        <v>0.32937547458740496</v>
      </c>
      <c r="I394">
        <f>I393+(C394+C393)/2*SIN(2*PI()*'Time-domain'!$E$2*($B394+$B393)/2)*($B394-$B393)</f>
        <v>1.7007283866617506</v>
      </c>
      <c r="J394">
        <f>J393+(D394+D393)/2*SIN(2*PI()*'Time-domain'!$E$2*($B394+$B393)/2)*($B394-$B393)</f>
        <v>1.7201037797112799</v>
      </c>
      <c r="K394">
        <f>K393+(E394+E393)/2*SIN(2*PI()*'Time-domain'!$E$2*($B394+$B393)/2)*($B394-$B393)</f>
        <v>1.7439346941144496</v>
      </c>
      <c r="L394">
        <f>$I$2*COS(2*PI()*'Time-domain'!$E$2*$B394)+$I$3*SIN(2*PI()*'Time-domain'!$E$2*$B394)</f>
        <v>267.73805198181401</v>
      </c>
      <c r="M394">
        <f>$J$2*COS(2*PI()*'Time-domain'!$E$2*$B394)+$J$3*SIN(2*PI()*'Time-domain'!$E$2*$B394)</f>
        <v>270.70560719805053</v>
      </c>
      <c r="N394">
        <f>$K$2*COS(2*PI()*'Time-domain'!$E$2*$B394)+$K$3*SIN(2*PI()*'Time-domain'!$E$2*$B394)</f>
        <v>274.37420590876781</v>
      </c>
      <c r="O394">
        <f t="shared" si="30"/>
        <v>456.6933450461492</v>
      </c>
      <c r="P394">
        <f t="shared" si="31"/>
        <v>467.48436312459557</v>
      </c>
      <c r="Q394">
        <f t="shared" si="31"/>
        <v>482.35246658509345</v>
      </c>
      <c r="R394">
        <f t="shared" si="32"/>
        <v>455.62031716397098</v>
      </c>
      <c r="S394">
        <f t="shared" si="33"/>
        <v>465.77630001967117</v>
      </c>
      <c r="T394">
        <f t="shared" si="34"/>
        <v>478.48623096709622</v>
      </c>
    </row>
    <row r="395" spans="1:20">
      <c r="A395">
        <v>132</v>
      </c>
      <c r="B395">
        <f>A395/256/(2*'Time-domain'!$E$2)</f>
        <v>4.2968750000000003E-3</v>
      </c>
      <c r="C395">
        <f>1*'Time-domain'!Q143</f>
        <v>268.40312489377436</v>
      </c>
      <c r="D395">
        <f>1*'Time-domain'!R143</f>
        <v>276.72775071143889</v>
      </c>
      <c r="E395">
        <f>1*'Time-domain'!S143</f>
        <v>285.77986826775856</v>
      </c>
      <c r="F395">
        <f>F394+(C395+C394)/2*COS(2*PI()*'Time-domain'!$E$2*($B395+$B394)/2)*($B395-$B394)</f>
        <v>0.34382131647565689</v>
      </c>
      <c r="G395">
        <f>G394+(D395+D394)/2*COS(2*PI()*'Time-domain'!$E$2*($B395+$B394)/2)*($B395-$B394)</f>
        <v>0.33690318675438091</v>
      </c>
      <c r="H395">
        <f>H394+(E395+E394)/2*COS(2*PI()*'Time-domain'!$E$2*($B395+$B394)/2)*($B395-$B394)</f>
        <v>0.32897591033141693</v>
      </c>
      <c r="I395">
        <f>I394+(C395+C394)/2*SIN(2*PI()*'Time-domain'!$E$2*($B395+$B394)/2)*($B395-$B394)</f>
        <v>1.7094597176869077</v>
      </c>
      <c r="J395">
        <f>J394+(D395+D394)/2*SIN(2*PI()*'Time-domain'!$E$2*($B395+$B394)/2)*($B395-$B394)</f>
        <v>1.7291061011848201</v>
      </c>
      <c r="K395">
        <f>K394+(E395+E394)/2*SIN(2*PI()*'Time-domain'!$E$2*($B395+$B394)/2)*($B395-$B394)</f>
        <v>1.7532316655674021</v>
      </c>
      <c r="L395">
        <f>$I$2*COS(2*PI()*'Time-domain'!$E$2*$B395)+$I$3*SIN(2*PI()*'Time-domain'!$E$2*$B395)</f>
        <v>267.59687754099144</v>
      </c>
      <c r="M395">
        <f>$J$2*COS(2*PI()*'Time-domain'!$E$2*$B395)+$J$3*SIN(2*PI()*'Time-domain'!$E$2*$B395)</f>
        <v>270.56286800785756</v>
      </c>
      <c r="N395">
        <f>$K$2*COS(2*PI()*'Time-domain'!$E$2*$B395)+$K$3*SIN(2*PI()*'Time-domain'!$E$2*$B395)</f>
        <v>274.22953231900874</v>
      </c>
      <c r="O395">
        <f t="shared" si="30"/>
        <v>459.03964517138297</v>
      </c>
      <c r="P395">
        <f t="shared" si="31"/>
        <v>469.9785655179212</v>
      </c>
      <c r="Q395">
        <f t="shared" si="31"/>
        <v>485.01261367629371</v>
      </c>
      <c r="R395">
        <f t="shared" si="32"/>
        <v>457.9525395497717</v>
      </c>
      <c r="S395">
        <f t="shared" si="33"/>
        <v>468.16050869685</v>
      </c>
      <c r="T395">
        <f t="shared" si="34"/>
        <v>480.93549904650291</v>
      </c>
    </row>
    <row r="396" spans="1:20">
      <c r="A396">
        <v>133</v>
      </c>
      <c r="B396">
        <f>A396/256/(2*'Time-domain'!$E$2)</f>
        <v>4.3294270833333336E-3</v>
      </c>
      <c r="C396">
        <f>1*'Time-domain'!Q144</f>
        <v>268.22066621027983</v>
      </c>
      <c r="D396">
        <f>1*'Time-domain'!R144</f>
        <v>276.5250188408894</v>
      </c>
      <c r="E396">
        <f>1*'Time-domain'!S144</f>
        <v>285.55686321015412</v>
      </c>
      <c r="F396">
        <f>F395+(C396+C395)/2*COS(2*PI()*'Time-domain'!$E$2*($B396+$B395)/2)*($B396-$B395)</f>
        <v>0.34333923507471542</v>
      </c>
      <c r="G396">
        <f>G395+(D396+D395)/2*COS(2*PI()*'Time-domain'!$E$2*($B396+$B395)/2)*($B396-$B395)</f>
        <v>0.33640616654275035</v>
      </c>
      <c r="H396">
        <f>H395+(E396+E395)/2*COS(2*PI()*'Time-domain'!$E$2*($B396+$B395)/2)*($B396-$B395)</f>
        <v>0.32846264420999965</v>
      </c>
      <c r="I396">
        <f>I395+(C396+C395)/2*SIN(2*PI()*'Time-domain'!$E$2*($B396+$B395)/2)*($B396-$B395)</f>
        <v>1.718180514421479</v>
      </c>
      <c r="J396">
        <f>J395+(D396+D395)/2*SIN(2*PI()*'Time-domain'!$E$2*($B396+$B395)/2)*($B396-$B395)</f>
        <v>1.7380971392753564</v>
      </c>
      <c r="K396">
        <f>K395+(E396+E395)/2*SIN(2*PI()*'Time-domain'!$E$2*($B396+$B395)/2)*($B396-$B395)</f>
        <v>1.7625165902852611</v>
      </c>
      <c r="L396">
        <f>$I$2*COS(2*PI()*'Time-domain'!$E$2*$B396)+$I$3*SIN(2*PI()*'Time-domain'!$E$2*$B396)</f>
        <v>267.41540399470983</v>
      </c>
      <c r="M396">
        <f>$J$2*COS(2*PI()*'Time-domain'!$E$2*$B396)+$J$3*SIN(2*PI()*'Time-domain'!$E$2*$B396)</f>
        <v>270.37938304495106</v>
      </c>
      <c r="N396">
        <f>$K$2*COS(2*PI()*'Time-domain'!$E$2*$B396)+$K$3*SIN(2*PI()*'Time-domain'!$E$2*$B396)</f>
        <v>274.04356077037789</v>
      </c>
      <c r="O396">
        <f t="shared" si="30"/>
        <v>461.38311109894551</v>
      </c>
      <c r="P396">
        <f t="shared" si="31"/>
        <v>472.46952114143454</v>
      </c>
      <c r="Q396">
        <f t="shared" si="31"/>
        <v>487.66907250389676</v>
      </c>
      <c r="R396">
        <f t="shared" si="32"/>
        <v>460.28195150773098</v>
      </c>
      <c r="S396">
        <f t="shared" si="33"/>
        <v>470.54184430048019</v>
      </c>
      <c r="T396">
        <f t="shared" si="34"/>
        <v>483.38181565299544</v>
      </c>
    </row>
    <row r="397" spans="1:20">
      <c r="A397">
        <v>134</v>
      </c>
      <c r="B397">
        <f>A397/256/(2*'Time-domain'!$E$2)</f>
        <v>4.3619791666666668E-3</v>
      </c>
      <c r="C397">
        <f>1*'Time-domain'!Q145</f>
        <v>267.99771713344751</v>
      </c>
      <c r="D397">
        <f>1*'Time-domain'!R145</f>
        <v>276.27729764440903</v>
      </c>
      <c r="E397">
        <f>1*'Time-domain'!S145</f>
        <v>285.2843698940257</v>
      </c>
      <c r="F397">
        <f>F396+(C397+C396)/2*COS(2*PI()*'Time-domain'!$E$2*($B397+$B396)/2)*($B397-$B396)</f>
        <v>0.34275061740683144</v>
      </c>
      <c r="G397">
        <f>G396+(D397+D396)/2*COS(2*PI()*'Time-domain'!$E$2*($B397+$B396)/2)*($B397-$B396)</f>
        <v>0.33579934435903225</v>
      </c>
      <c r="H397">
        <f>H396+(E397+E396)/2*COS(2*PI()*'Time-domain'!$E$2*($B397+$B396)/2)*($B397-$B396)</f>
        <v>0.32783602034591924</v>
      </c>
      <c r="I397">
        <f>I396+(C397+C396)/2*SIN(2*PI()*'Time-domain'!$E$2*($B397+$B396)/2)*($B397-$B396)</f>
        <v>1.7268881552063211</v>
      </c>
      <c r="J397">
        <f>J396+(D397+D396)/2*SIN(2*PI()*'Time-domain'!$E$2*($B397+$B396)/2)*($B397-$B396)</f>
        <v>1.7470740862553649</v>
      </c>
      <c r="K397">
        <f>K396+(E397+E396)/2*SIN(2*PI()*'Time-domain'!$E$2*($B397+$B396)/2)*($B397-$B396)</f>
        <v>1.7717864709112321</v>
      </c>
      <c r="L397">
        <f>$I$2*COS(2*PI()*'Time-domain'!$E$2*$B397)+$I$3*SIN(2*PI()*'Time-domain'!$E$2*$B397)</f>
        <v>267.19365867221779</v>
      </c>
      <c r="M397">
        <f>$J$2*COS(2*PI()*'Time-domain'!$E$2*$B397)+$J$3*SIN(2*PI()*'Time-domain'!$E$2*$B397)</f>
        <v>270.1551799414915</v>
      </c>
      <c r="N397">
        <f>$K$2*COS(2*PI()*'Time-domain'!$E$2*$B397)+$K$3*SIN(2*PI()*'Time-domain'!$E$2*$B397)</f>
        <v>273.81631926950644</v>
      </c>
      <c r="O397">
        <f t="shared" si="30"/>
        <v>463.72303748758287</v>
      </c>
      <c r="P397">
        <f t="shared" si="31"/>
        <v>474.9564221921467</v>
      </c>
      <c r="Q397">
        <f t="shared" si="31"/>
        <v>490.3209256403868</v>
      </c>
      <c r="R397">
        <f t="shared" si="32"/>
        <v>462.60785360640944</v>
      </c>
      <c r="S397">
        <f t="shared" si="33"/>
        <v>472.91959180847942</v>
      </c>
      <c r="T397">
        <f t="shared" si="34"/>
        <v>485.82444625323399</v>
      </c>
    </row>
    <row r="398" spans="1:20">
      <c r="A398">
        <v>135</v>
      </c>
      <c r="B398">
        <f>A398/256/(2*'Time-domain'!$E$2)</f>
        <v>4.39453125E-3</v>
      </c>
      <c r="C398">
        <f>1*'Time-domain'!Q146</f>
        <v>267.73431123858825</v>
      </c>
      <c r="D398">
        <f>1*'Time-domain'!R146</f>
        <v>275.98462442789872</v>
      </c>
      <c r="E398">
        <f>1*'Time-domain'!S146</f>
        <v>284.9624293558644</v>
      </c>
      <c r="F398">
        <f>F397+(C398+C397)/2*COS(2*PI()*'Time-domain'!$E$2*($B398+$B397)/2)*($B398-$B397)</f>
        <v>0.34205581867440854</v>
      </c>
      <c r="G398">
        <f>G397+(D398+D397)/2*COS(2*PI()*'Time-domain'!$E$2*($B398+$B397)/2)*($B398-$B397)</f>
        <v>0.33508310776480194</v>
      </c>
      <c r="H398">
        <f>H397+(E398+E397)/2*COS(2*PI()*'Time-domain'!$E$2*($B398+$B397)/2)*($B398-$B397)</f>
        <v>0.32709645890044992</v>
      </c>
      <c r="I398">
        <f>I397+(C398+C397)/2*SIN(2*PI()*'Time-domain'!$E$2*($B398+$B397)/2)*($B398-$B397)</f>
        <v>1.7355800263140957</v>
      </c>
      <c r="J398">
        <f>J397+(D398+D397)/2*SIN(2*PI()*'Time-domain'!$E$2*($B398+$B397)/2)*($B398-$B397)</f>
        <v>1.7560341431311335</v>
      </c>
      <c r="K398">
        <f>K397+(E398+E397)/2*SIN(2*PI()*'Time-domain'!$E$2*($B398+$B397)/2)*($B398-$B397)</f>
        <v>1.7810383196270214</v>
      </c>
      <c r="L398">
        <f>$I$2*COS(2*PI()*'Time-domain'!$E$2*$B398)+$I$3*SIN(2*PI()*'Time-domain'!$E$2*$B398)</f>
        <v>266.93167496754523</v>
      </c>
      <c r="M398">
        <f>$J$2*COS(2*PI()*'Time-domain'!$E$2*$B398)+$J$3*SIN(2*PI()*'Time-domain'!$E$2*$B398)</f>
        <v>269.89029246164159</v>
      </c>
      <c r="N398">
        <f>$K$2*COS(2*PI()*'Time-domain'!$E$2*$B398)+$K$3*SIN(2*PI()*'Time-domain'!$E$2*$B398)</f>
        <v>273.54784203812864</v>
      </c>
      <c r="O398">
        <f t="shared" si="30"/>
        <v>466.0587211319808</v>
      </c>
      <c r="P398">
        <f t="shared" si="31"/>
        <v>477.43846345655913</v>
      </c>
      <c r="Q398">
        <f t="shared" si="31"/>
        <v>492.96725874630107</v>
      </c>
      <c r="R398">
        <f t="shared" si="32"/>
        <v>464.92954852857565</v>
      </c>
      <c r="S398">
        <f t="shared" si="33"/>
        <v>475.2930383600999</v>
      </c>
      <c r="T398">
        <f t="shared" si="34"/>
        <v>488.26265853419108</v>
      </c>
    </row>
    <row r="399" spans="1:20">
      <c r="A399">
        <v>136</v>
      </c>
      <c r="B399">
        <f>A399/256/(2*'Time-domain'!$E$2)</f>
        <v>4.4270833333333332E-3</v>
      </c>
      <c r="C399">
        <f>1*'Time-domain'!Q147</f>
        <v>267.43048819366106</v>
      </c>
      <c r="D399">
        <f>1*'Time-domain'!R147</f>
        <v>275.64704326686854</v>
      </c>
      <c r="E399">
        <f>1*'Time-domain'!S147</f>
        <v>284.59109007873116</v>
      </c>
      <c r="F399">
        <f>F398+(C399+C398)/2*COS(2*PI()*'Time-domain'!$E$2*($B399+$B398)/2)*($B399-$B398)</f>
        <v>0.34125525815569407</v>
      </c>
      <c r="G399">
        <f>G398+(D399+D398)/2*COS(2*PI()*'Time-domain'!$E$2*($B399+$B398)/2)*($B399-$B398)</f>
        <v>0.33425791422722706</v>
      </c>
      <c r="H399">
        <f>H398+(E399+E398)/2*COS(2*PI()*'Time-domain'!$E$2*($B399+$B398)/2)*($B399-$B398)</f>
        <v>0.3262444558138532</v>
      </c>
      <c r="I399">
        <f>I398+(C399+C398)/2*SIN(2*PI()*'Time-domain'!$E$2*($B399+$B398)/2)*($B399-$B398)</f>
        <v>1.7442535235251106</v>
      </c>
      <c r="J399">
        <f>J398+(D399+D398)/2*SIN(2*PI()*'Time-domain'!$E$2*($B399+$B398)/2)*($B399-$B398)</f>
        <v>1.7649745213778603</v>
      </c>
      <c r="K399">
        <f>K398+(E399+E398)/2*SIN(2*PI()*'Time-domain'!$E$2*($B399+$B398)/2)*($B399-$B398)</f>
        <v>1.7902691600477301</v>
      </c>
      <c r="L399">
        <f>$I$2*COS(2*PI()*'Time-domain'!$E$2*$B399)+$I$3*SIN(2*PI()*'Time-domain'!$E$2*$B399)</f>
        <v>266.62949233447443</v>
      </c>
      <c r="M399">
        <f>$J$2*COS(2*PI()*'Time-domain'!$E$2*$B399)+$J$3*SIN(2*PI()*'Time-domain'!$E$2*$B399)</f>
        <v>269.58476049648152</v>
      </c>
      <c r="N399">
        <f>$K$2*COS(2*PI()*'Time-domain'!$E$2*$B399)+$K$3*SIN(2*PI()*'Time-domain'!$E$2*$B399)</f>
        <v>273.23816950792792</v>
      </c>
      <c r="O399">
        <f t="shared" si="30"/>
        <v>468.38946138711879</v>
      </c>
      <c r="P399">
        <f t="shared" si="31"/>
        <v>479.91484282507889</v>
      </c>
      <c r="Q399">
        <f t="shared" si="31"/>
        <v>495.60716118364104</v>
      </c>
      <c r="R399">
        <f t="shared" si="32"/>
        <v>467.24634149124404</v>
      </c>
      <c r="S399">
        <f t="shared" si="33"/>
        <v>477.66147368532916</v>
      </c>
      <c r="T399">
        <f t="shared" si="34"/>
        <v>490.69572284426954</v>
      </c>
    </row>
    <row r="400" spans="1:20">
      <c r="A400">
        <v>137</v>
      </c>
      <c r="B400">
        <f>A400/256/(2*'Time-domain'!$E$2)</f>
        <v>4.4596354166666664E-3</v>
      </c>
      <c r="C400">
        <f>1*'Time-domain'!Q148</f>
        <v>267.08629375329883</v>
      </c>
      <c r="D400">
        <f>1*'Time-domain'!R148</f>
        <v>275.26460499979936</v>
      </c>
      <c r="E400">
        <f>1*'Time-domain'!S148</f>
        <v>284.17040798495515</v>
      </c>
      <c r="F400">
        <f>F399+(C400+C399)/2*COS(2*PI()*'Time-domain'!$E$2*($B400+$B399)/2)*($B400-$B399)</f>
        <v>0.34034941895210763</v>
      </c>
      <c r="G400">
        <f>G399+(D400+D399)/2*COS(2*PI()*'Time-domain'!$E$2*($B400+$B399)/2)*($B400-$B399)</f>
        <v>0.33332429083958592</v>
      </c>
      <c r="H400">
        <f>H399+(E400+E399)/2*COS(2*PI()*'Time-domain'!$E$2*($B400+$B399)/2)*($B400-$B399)</f>
        <v>0.32528058249904351</v>
      </c>
      <c r="I400">
        <f>I399+(C400+C399)/2*SIN(2*PI()*'Time-domain'!$E$2*($B400+$B399)/2)*($B400-$B399)</f>
        <v>1.7529060536974306</v>
      </c>
      <c r="J400">
        <f>J399+(D400+D399)/2*SIN(2*PI()*'Time-domain'!$E$2*($B400+$B399)/2)*($B400-$B399)</f>
        <v>1.7738924446684012</v>
      </c>
      <c r="K400">
        <f>K399+(E400+E399)/2*SIN(2*PI()*'Time-domain'!$E$2*($B400+$B399)/2)*($B400-$B399)</f>
        <v>1.7994760291097724</v>
      </c>
      <c r="L400">
        <f>$I$2*COS(2*PI()*'Time-domain'!$E$2*$B400)+$I$3*SIN(2*PI()*'Time-domain'!$E$2*$B400)</f>
        <v>266.28715628059837</v>
      </c>
      <c r="M400">
        <f>$J$2*COS(2*PI()*'Time-domain'!$E$2*$B400)+$J$3*SIN(2*PI()*'Time-domain'!$E$2*$B400)</f>
        <v>269.23863005800138</v>
      </c>
      <c r="N400">
        <f>$K$2*COS(2*PI()*'Time-domain'!$E$2*$B400)+$K$3*SIN(2*PI()*'Time-domain'!$E$2*$B400)</f>
        <v>272.88734831444827</v>
      </c>
      <c r="O400">
        <f t="shared" si="30"/>
        <v>470.71456059108147</v>
      </c>
      <c r="P400">
        <f t="shared" si="31"/>
        <v>482.38476180453767</v>
      </c>
      <c r="Q400">
        <f t="shared" si="31"/>
        <v>498.23972662699754</v>
      </c>
      <c r="R400">
        <f t="shared" si="32"/>
        <v>469.55754066418609</v>
      </c>
      <c r="S400">
        <f t="shared" si="33"/>
        <v>480.02419053273007</v>
      </c>
      <c r="T400">
        <f t="shared" si="34"/>
        <v>493.12291263281736</v>
      </c>
    </row>
    <row r="401" spans="1:20">
      <c r="A401">
        <v>138</v>
      </c>
      <c r="B401">
        <f>A401/256/(2*'Time-domain'!$E$2)</f>
        <v>4.4921874999999997E-3</v>
      </c>
      <c r="C401">
        <f>1*'Time-domain'!Q149</f>
        <v>266.70177975191831</v>
      </c>
      <c r="D401">
        <f>1*'Time-domain'!R149</f>
        <v>274.83736722048775</v>
      </c>
      <c r="E401">
        <f>1*'Time-domain'!S149</f>
        <v>283.70044642771228</v>
      </c>
      <c r="F401">
        <f>F400+(C401+C400)/2*COS(2*PI()*'Time-domain'!$E$2*($B401+$B400)/2)*($B401-$B400)</f>
        <v>0.33933884769710715</v>
      </c>
      <c r="G401">
        <f>G400+(D401+D400)/2*COS(2*PI()*'Time-domain'!$E$2*($B401+$B400)/2)*($B401-$B400)</f>
        <v>0.33228283399924408</v>
      </c>
      <c r="H401">
        <f>H400+(E401+E400)/2*COS(2*PI()*'Time-domain'!$E$2*($B401+$B400)/2)*($B401-$B400)</f>
        <v>0.32420548548862593</v>
      </c>
      <c r="I401">
        <f>I400+(C401+C400)/2*SIN(2*PI()*'Time-domain'!$E$2*($B401+$B400)/2)*($B401-$B400)</f>
        <v>1.7615350363303146</v>
      </c>
      <c r="J401">
        <f>J400+(D401+D400)/2*SIN(2*PI()*'Time-domain'!$E$2*($B401+$B400)/2)*($B401-$B400)</f>
        <v>1.7827851505946188</v>
      </c>
      <c r="K401">
        <f>K400+(E401+E400)/2*SIN(2*PI()*'Time-domain'!$E$2*($B401+$B400)/2)*($B401-$B400)</f>
        <v>1.8086559789506713</v>
      </c>
      <c r="L401">
        <f>$I$2*COS(2*PI()*'Time-domain'!$E$2*$B401)+$I$3*SIN(2*PI()*'Time-domain'!$E$2*$B401)</f>
        <v>265.90471836046765</v>
      </c>
      <c r="M401">
        <f>$J$2*COS(2*PI()*'Time-domain'!$E$2*$B401)+$J$3*SIN(2*PI()*'Time-domain'!$E$2*$B401)</f>
        <v>268.85195327217195</v>
      </c>
      <c r="N401">
        <f>$K$2*COS(2*PI()*'Time-domain'!$E$2*$B401)+$K$3*SIN(2*PI()*'Time-domain'!$E$2*$B401)</f>
        <v>272.495431290071</v>
      </c>
      <c r="O401">
        <f t="shared" si="30"/>
        <v>473.03332448607176</v>
      </c>
      <c r="P401">
        <f t="shared" si="31"/>
        <v>484.84742602850127</v>
      </c>
      <c r="Q401">
        <f t="shared" si="31"/>
        <v>500.86405367201195</v>
      </c>
      <c r="R401">
        <f t="shared" si="32"/>
        <v>471.86245758666308</v>
      </c>
      <c r="S401">
        <f t="shared" si="33"/>
        <v>482.38048509546286</v>
      </c>
      <c r="T401">
        <f t="shared" si="34"/>
        <v>495.54350488777465</v>
      </c>
    </row>
    <row r="402" spans="1:20">
      <c r="A402">
        <v>139</v>
      </c>
      <c r="B402">
        <f>A402/256/(2*'Time-domain'!$E$2)</f>
        <v>4.5247395833333337E-3</v>
      </c>
      <c r="C402">
        <f>1*'Time-domain'!Q150</f>
        <v>266.2770040959137</v>
      </c>
      <c r="D402">
        <f>1*'Time-domain'!R150</f>
        <v>274.36539426937151</v>
      </c>
      <c r="E402">
        <f>1*'Time-domain'!S150</f>
        <v>283.18127618148441</v>
      </c>
      <c r="F402">
        <f>F401+(C402+C401)/2*COS(2*PI()*'Time-domain'!$E$2*($B402+$B401)/2)*($B402-$B401)</f>
        <v>0.33822415422676827</v>
      </c>
      <c r="G402">
        <f>G401+(D402+D401)/2*COS(2*PI()*'Time-domain'!$E$2*($B402+$B401)/2)*($B402-$B401)</f>
        <v>0.33113420904328406</v>
      </c>
      <c r="H402">
        <f>H401+(E402+E401)/2*COS(2*PI()*'Time-domain'!$E$2*($B402+$B401)/2)*($B402-$B401)</f>
        <v>0.32301988603552023</v>
      </c>
      <c r="I402">
        <f>I401+(C402+C401)/2*SIN(2*PI()*'Time-domain'!$E$2*($B402+$B401)/2)*($B402-$B401)</f>
        <v>1.7701379051200379</v>
      </c>
      <c r="J402">
        <f>J401+(D402+D401)/2*SIN(2*PI()*'Time-domain'!$E$2*($B402+$B401)/2)*($B402-$B401)</f>
        <v>1.7916498923802879</v>
      </c>
      <c r="K402">
        <f>K401+(E402+E401)/2*SIN(2*PI()*'Time-domain'!$E$2*($B402+$B401)/2)*($B402-$B401)</f>
        <v>1.8178060787795824</v>
      </c>
      <c r="L402">
        <f>$I$2*COS(2*PI()*'Time-domain'!$E$2*$B402)+$I$3*SIN(2*PI()*'Time-domain'!$E$2*$B402)</f>
        <v>265.48223616782622</v>
      </c>
      <c r="M402">
        <f>$J$2*COS(2*PI()*'Time-domain'!$E$2*$B402)+$J$3*SIN(2*PI()*'Time-domain'!$E$2*$B402)</f>
        <v>268.42478837109496</v>
      </c>
      <c r="N402">
        <f>$K$2*COS(2*PI()*'Time-domain'!$E$2*$B402)+$K$3*SIN(2*PI()*'Time-domain'!$E$2*$B402)</f>
        <v>272.06247745605845</v>
      </c>
      <c r="O402">
        <f t="shared" si="30"/>
        <v>475.34506263737319</v>
      </c>
      <c r="P402">
        <f t="shared" si="31"/>
        <v>487.30204576505804</v>
      </c>
      <c r="Q402">
        <f t="shared" si="31"/>
        <v>503.47924644079757</v>
      </c>
      <c r="R402">
        <f t="shared" si="32"/>
        <v>474.1604075821291</v>
      </c>
      <c r="S402">
        <f t="shared" si="33"/>
        <v>484.72965743523184</v>
      </c>
      <c r="T402">
        <f t="shared" si="34"/>
        <v>497.95678057118909</v>
      </c>
    </row>
    <row r="403" spans="1:20">
      <c r="A403">
        <v>140</v>
      </c>
      <c r="B403">
        <f>A403/256/(2*'Time-domain'!$E$2)</f>
        <v>4.557291666666667E-3</v>
      </c>
      <c r="C403">
        <f>1*'Time-domain'!Q151</f>
        <v>265.81203075493647</v>
      </c>
      <c r="D403">
        <f>1*'Time-domain'!R151</f>
        <v>273.84875722384123</v>
      </c>
      <c r="E403">
        <f>1*'Time-domain'!S151</f>
        <v>282.61297543140108</v>
      </c>
      <c r="F403">
        <f>F402+(C403+C402)/2*COS(2*PI()*'Time-domain'!$E$2*($B403+$B402)/2)*($B403-$B402)</f>
        <v>0.33700601121227552</v>
      </c>
      <c r="G403">
        <f>G402+(D403+D402)/2*COS(2*PI()*'Time-domain'!$E$2*($B403+$B402)/2)*($B403-$B402)</f>
        <v>0.32987914984200822</v>
      </c>
      <c r="H403">
        <f>H402+(E403+E402)/2*COS(2*PI()*'Time-domain'!$E$2*($B403+$B402)/2)*($B403-$B402)</f>
        <v>0.32172457966741291</v>
      </c>
      <c r="I403">
        <f>I402+(C403+C402)/2*SIN(2*PI()*'Time-domain'!$E$2*($B403+$B402)/2)*($B403-$B402)</f>
        <v>1.7787121095071574</v>
      </c>
      <c r="J403">
        <f>J402+(D403+D402)/2*SIN(2*PI()*'Time-domain'!$E$2*($B403+$B402)/2)*($B403-$B402)</f>
        <v>1.800483940584517</v>
      </c>
      <c r="K403">
        <f>K402+(E403+E402)/2*SIN(2*PI()*'Time-domain'!$E$2*($B403+$B402)/2)*($B403-$B402)</f>
        <v>1.8269234167374038</v>
      </c>
      <c r="L403">
        <f>$I$2*COS(2*PI()*'Time-domain'!$E$2*$B403)+$I$3*SIN(2*PI()*'Time-domain'!$E$2*$B403)</f>
        <v>265.01977332693838</v>
      </c>
      <c r="M403">
        <f>$J$2*COS(2*PI()*'Time-domain'!$E$2*$B403)+$J$3*SIN(2*PI()*'Time-domain'!$E$2*$B403)</f>
        <v>267.95719968423327</v>
      </c>
      <c r="N403">
        <f>$K$2*COS(2*PI()*'Time-domain'!$E$2*$B403)+$K$3*SIN(2*PI()*'Time-domain'!$E$2*$B403)</f>
        <v>271.58855201366543</v>
      </c>
      <c r="O403">
        <f t="shared" si="30"/>
        <v>477.64908885000756</v>
      </c>
      <c r="P403">
        <f t="shared" si="31"/>
        <v>489.74783642177533</v>
      </c>
      <c r="Q403">
        <f t="shared" si="31"/>
        <v>506.08441518394687</v>
      </c>
      <c r="R403">
        <f t="shared" si="32"/>
        <v>476.45071017065436</v>
      </c>
      <c r="S403">
        <f t="shared" si="33"/>
        <v>487.07101190390199</v>
      </c>
      <c r="T403">
        <f t="shared" si="34"/>
        <v>500.36202505233729</v>
      </c>
    </row>
    <row r="404" spans="1:20">
      <c r="A404">
        <v>141</v>
      </c>
      <c r="B404">
        <f>A404/256/(2*'Time-domain'!$E$2)</f>
        <v>4.5898437500000002E-3</v>
      </c>
      <c r="C404">
        <f>1*'Time-domain'!Q152</f>
        <v>265.30692975226128</v>
      </c>
      <c r="D404">
        <f>1*'Time-domain'!R152</f>
        <v>273.28753388753546</v>
      </c>
      <c r="E404">
        <f>1*'Time-domain'!S152</f>
        <v>281.99562976146478</v>
      </c>
      <c r="F404">
        <f>F403+(C404+C403)/2*COS(2*PI()*'Time-domain'!$E$2*($B404+$B403)/2)*($B404-$B403)</f>
        <v>0.33568515375454622</v>
      </c>
      <c r="G404">
        <f>G403+(D404+D403)/2*COS(2*PI()*'Time-domain'!$E$2*($B404+$B403)/2)*($B404-$B403)</f>
        <v>0.32851845835056026</v>
      </c>
      <c r="H404">
        <f>H403+(E404+E403)/2*COS(2*PI()*'Time-domain'!$E$2*($B404+$B403)/2)*($B404-$B403)</f>
        <v>0.32032043569530738</v>
      </c>
      <c r="I404">
        <f>I403+(C404+C403)/2*SIN(2*PI()*'Time-domain'!$E$2*($B404+$B403)/2)*($B404-$B403)</f>
        <v>1.7872551162142949</v>
      </c>
      <c r="J404">
        <f>J403+(D404+D403)/2*SIN(2*PI()*'Time-domain'!$E$2*($B404+$B403)/2)*($B404-$B403)</f>
        <v>1.8092845847946561</v>
      </c>
      <c r="K404">
        <f>K403+(E404+E403)/2*SIN(2*PI()*'Time-domain'!$E$2*($B404+$B403)/2)*($B404-$B403)</f>
        <v>1.8360051017453425</v>
      </c>
      <c r="L404">
        <f>$I$2*COS(2*PI()*'Time-domain'!$E$2*$B404)+$I$3*SIN(2*PI()*'Time-domain'!$E$2*$B404)</f>
        <v>264.51739948300678</v>
      </c>
      <c r="M404">
        <f>$J$2*COS(2*PI()*'Time-domain'!$E$2*$B404)+$J$3*SIN(2*PI()*'Time-domain'!$E$2*$B404)</f>
        <v>267.44925762872316</v>
      </c>
      <c r="N404">
        <f>$K$2*COS(2*PI()*'Time-domain'!$E$2*$B404)+$K$3*SIN(2*PI()*'Time-domain'!$E$2*$B404)</f>
        <v>271.07372633432038</v>
      </c>
      <c r="O404">
        <f t="shared" si="30"/>
        <v>479.94472158283833</v>
      </c>
      <c r="P404">
        <f t="shared" si="31"/>
        <v>492.18401904751681</v>
      </c>
      <c r="Q404">
        <f t="shared" si="31"/>
        <v>508.67867687875344</v>
      </c>
      <c r="R404">
        <f t="shared" si="32"/>
        <v>478.73268947882127</v>
      </c>
      <c r="S404">
        <f t="shared" si="33"/>
        <v>489.40385756253164</v>
      </c>
      <c r="T404">
        <f t="shared" si="34"/>
        <v>502.75852853819197</v>
      </c>
    </row>
    <row r="405" spans="1:20">
      <c r="A405">
        <v>142</v>
      </c>
      <c r="B405">
        <f>A405/256/(2*'Time-domain'!$E$2)</f>
        <v>4.6223958333333334E-3</v>
      </c>
      <c r="C405">
        <f>1*'Time-domain'!Q153</f>
        <v>264.76177715424137</v>
      </c>
      <c r="D405">
        <f>1*'Time-domain'!R153</f>
        <v>272.68180877862443</v>
      </c>
      <c r="E405">
        <f>1*'Time-domain'!S153</f>
        <v>281.32933214166275</v>
      </c>
      <c r="F405">
        <f>F404+(C405+C404)/2*COS(2*PI()*'Time-domain'!$E$2*($B405+$B404)/2)*($B405-$B404)</f>
        <v>0.33426237894123184</v>
      </c>
      <c r="G405">
        <f>G404+(D405+D404)/2*COS(2*PI()*'Time-domain'!$E$2*($B405+$B404)/2)*($B405-$B404)</f>
        <v>0.32705300411893701</v>
      </c>
      <c r="H405">
        <f>H404+(E405+E404)/2*COS(2*PI()*'Time-domain'!$E$2*($B405+$B404)/2)*($B405-$B404)</f>
        <v>0.31880839667647048</v>
      </c>
      <c r="I405">
        <f>I404+(C405+C404)/2*SIN(2*PI()*'Time-domain'!$E$2*($B405+$B404)/2)*($B405-$B404)</f>
        <v>1.7957644107735047</v>
      </c>
      <c r="J405">
        <f>J404+(D405+D404)/2*SIN(2*PI()*'Time-domain'!$E$2*($B405+$B404)/2)*($B405-$B404)</f>
        <v>1.8180491353076598</v>
      </c>
      <c r="K405">
        <f>K404+(E405+E404)/2*SIN(2*PI()*'Time-domain'!$E$2*($B405+$B404)/2)*($B405-$B404)</f>
        <v>1.8450482653408025</v>
      </c>
      <c r="L405">
        <f>$I$2*COS(2*PI()*'Time-domain'!$E$2*$B405)+$I$3*SIN(2*PI()*'Time-domain'!$E$2*$B405)</f>
        <v>263.97519029168456</v>
      </c>
      <c r="M405">
        <f>$J$2*COS(2*PI()*'Time-domain'!$E$2*$B405)+$J$3*SIN(2*PI()*'Time-domain'!$E$2*$B405)</f>
        <v>266.90103869876987</v>
      </c>
      <c r="N405">
        <f>$K$2*COS(2*PI()*'Time-domain'!$E$2*$B405)+$K$3*SIN(2*PI()*'Time-domain'!$E$2*$B405)</f>
        <v>270.51807794887691</v>
      </c>
      <c r="O405">
        <f t="shared" si="30"/>
        <v>482.23128435986899</v>
      </c>
      <c r="P405">
        <f t="shared" si="31"/>
        <v>494.60982083081205</v>
      </c>
      <c r="Q405">
        <f t="shared" si="31"/>
        <v>511.26115582327782</v>
      </c>
      <c r="R405">
        <f t="shared" si="32"/>
        <v>481.00567464684502</v>
      </c>
      <c r="S405">
        <f t="shared" si="33"/>
        <v>491.72750859756809</v>
      </c>
      <c r="T405">
        <f t="shared" si="34"/>
        <v>505.14558650097456</v>
      </c>
    </row>
    <row r="406" spans="1:20">
      <c r="A406">
        <v>143</v>
      </c>
      <c r="B406">
        <f>A406/256/(2*'Time-domain'!$E$2)</f>
        <v>4.6549479166666666E-3</v>
      </c>
      <c r="C406">
        <f>1*'Time-domain'!Q154</f>
        <v>264.1766550588527</v>
      </c>
      <c r="D406">
        <f>1*'Time-domain'!R154</f>
        <v>272.03167311708148</v>
      </c>
      <c r="E406">
        <f>1*'Time-domain'!S154</f>
        <v>280.61418291396541</v>
      </c>
      <c r="F406">
        <f>F405+(C406+C405)/2*COS(2*PI()*'Time-domain'!$E$2*($B406+$B405)/2)*($B406-$B405)</f>
        <v>0.33273854536636366</v>
      </c>
      <c r="G406">
        <f>G405+(D406+D405)/2*COS(2*PI()*'Time-domain'!$E$2*($B406+$B405)/2)*($B406-$B405)</f>
        <v>0.32548372376068607</v>
      </c>
      <c r="H406">
        <f>H405+(E406+E405)/2*COS(2*PI()*'Time-domain'!$E$2*($B406+$B405)/2)*($B406-$B405)</f>
        <v>0.31718947783210061</v>
      </c>
      <c r="I406">
        <f>I405+(C406+C405)/2*SIN(2*PI()*'Time-domain'!$E$2*($B406+$B405)/2)*($B406-$B405)</f>
        <v>1.8042374990423107</v>
      </c>
      <c r="J406">
        <f>J405+(D406+D405)/2*SIN(2*PI()*'Time-domain'!$E$2*($B406+$B405)/2)*($B406-$B405)</f>
        <v>1.8267749247988867</v>
      </c>
      <c r="K406">
        <f>K405+(E406+E405)/2*SIN(2*PI()*'Time-domain'!$E$2*($B406+$B405)/2)*($B406-$B405)</f>
        <v>1.8540500634994799</v>
      </c>
      <c r="L406">
        <f>$I$2*COS(2*PI()*'Time-domain'!$E$2*$B406)+$I$3*SIN(2*PI()*'Time-domain'!$E$2*$B406)</f>
        <v>263.39322740768142</v>
      </c>
      <c r="M406">
        <f>$J$2*COS(2*PI()*'Time-domain'!$E$2*$B406)+$J$3*SIN(2*PI()*'Time-domain'!$E$2*$B406)</f>
        <v>266.31262545412767</v>
      </c>
      <c r="N406">
        <f>$K$2*COS(2*PI()*'Time-domain'!$E$2*$B406)+$K$3*SIN(2*PI()*'Time-domain'!$E$2*$B406)</f>
        <v>269.92169053593801</v>
      </c>
      <c r="O406">
        <f t="shared" si="30"/>
        <v>484.50810617848913</v>
      </c>
      <c r="P406">
        <f t="shared" si="31"/>
        <v>497.02447559447535</v>
      </c>
      <c r="Q406">
        <f t="shared" si="31"/>
        <v>513.83098422589069</v>
      </c>
      <c r="R406">
        <f t="shared" si="32"/>
        <v>483.26900023267456</v>
      </c>
      <c r="S406">
        <f t="shared" si="33"/>
        <v>494.0412847339561</v>
      </c>
      <c r="T406">
        <f t="shared" si="34"/>
        <v>507.52250010253641</v>
      </c>
    </row>
    <row r="407" spans="1:20">
      <c r="A407">
        <v>144</v>
      </c>
      <c r="B407">
        <f>A407/256/(2*'Time-domain'!$E$2)</f>
        <v>4.6874999999999998E-3</v>
      </c>
      <c r="C407">
        <f>1*'Time-domain'!Q155</f>
        <v>263.55165158333062</v>
      </c>
      <c r="D407">
        <f>1*'Time-domain'!R155</f>
        <v>271.33722481094583</v>
      </c>
      <c r="E407">
        <f>1*'Time-domain'!S155</f>
        <v>279.85028977721618</v>
      </c>
      <c r="F407">
        <f>F406+(C407+C406)/2*COS(2*PI()*'Time-domain'!$E$2*($B407+$B406)/2)*($B407-$B406)</f>
        <v>0.33111457261293142</v>
      </c>
      <c r="G407">
        <f>G406+(D407+D406)/2*COS(2*PI()*'Time-domain'!$E$2*($B407+$B406)/2)*($B407-$B406)</f>
        <v>0.32381162038061112</v>
      </c>
      <c r="H407">
        <f>H406+(E407+E406)/2*COS(2*PI()*'Time-domain'!$E$2*($B407+$B406)/2)*($B407-$B406)</f>
        <v>0.31546476642007021</v>
      </c>
      <c r="I407">
        <f>I406+(C407+C406)/2*SIN(2*PI()*'Time-domain'!$E$2*($B407+$B406)/2)*($B407-$B406)</f>
        <v>1.8126719087074961</v>
      </c>
      <c r="J407">
        <f>J406+(D407+D406)/2*SIN(2*PI()*'Time-domain'!$E$2*($B407+$B406)/2)*($B407-$B406)</f>
        <v>1.8354593099773242</v>
      </c>
      <c r="K407">
        <f>K406+(E407+E406)/2*SIN(2*PI()*'Time-domain'!$E$2*($B407+$B406)/2)*($B407-$B406)</f>
        <v>1.8630076784425509</v>
      </c>
      <c r="L407">
        <f>$I$2*COS(2*PI()*'Time-domain'!$E$2*$B407)+$I$3*SIN(2*PI()*'Time-domain'!$E$2*$B407)</f>
        <v>262.77159847246713</v>
      </c>
      <c r="M407">
        <f>$J$2*COS(2*PI()*'Time-domain'!$E$2*$B407)+$J$3*SIN(2*PI()*'Time-domain'!$E$2*$B407)</f>
        <v>265.68410650766697</v>
      </c>
      <c r="N407">
        <f>$K$2*COS(2*PI()*'Time-domain'!$E$2*$B407)+$K$3*SIN(2*PI()*'Time-domain'!$E$2*$B407)</f>
        <v>269.28465390925442</v>
      </c>
      <c r="O407">
        <f t="shared" si="30"/>
        <v>486.77452191442194</v>
      </c>
      <c r="P407">
        <f t="shared" si="31"/>
        <v>499.42722428617066</v>
      </c>
      <c r="Q407">
        <f t="shared" si="31"/>
        <v>516.38730278992875</v>
      </c>
      <c r="R407">
        <f t="shared" si="32"/>
        <v>485.5220066128299</v>
      </c>
      <c r="S407">
        <f t="shared" si="33"/>
        <v>496.34451164491009</v>
      </c>
      <c r="T407">
        <f t="shared" si="34"/>
        <v>509.88857661531267</v>
      </c>
    </row>
    <row r="408" spans="1:20">
      <c r="A408">
        <v>145</v>
      </c>
      <c r="B408">
        <f>A408/256/(2*'Time-domain'!$E$2)</f>
        <v>4.720052083333333E-3</v>
      </c>
      <c r="C408">
        <f>1*'Time-domain'!Q156</f>
        <v>262.8868608508995</v>
      </c>
      <c r="D408">
        <f>1*'Time-domain'!R156</f>
        <v>270.59856844157792</v>
      </c>
      <c r="E408">
        <f>1*'Time-domain'!S156</f>
        <v>279.0377677709115</v>
      </c>
      <c r="F408">
        <f>F407+(C408+C407)/2*COS(2*PI()*'Time-domain'!$E$2*($B408+$B407)/2)*($B408-$B407)</f>
        <v>0.32939144069870779</v>
      </c>
      <c r="G408">
        <f>G407+(D408+D407)/2*COS(2*PI()*'Time-domain'!$E$2*($B408+$B407)/2)*($B408-$B407)</f>
        <v>0.32203776296183007</v>
      </c>
      <c r="H408">
        <f>H407+(E408+E407)/2*COS(2*PI()*'Time-domain'!$E$2*($B408+$B407)/2)*($B408-$B407)</f>
        <v>0.31363542106312325</v>
      </c>
      <c r="I408">
        <f>I407+(C408+C407)/2*SIN(2*PI()*'Time-domain'!$E$2*($B408+$B407)/2)*($B408-$B407)</f>
        <v>1.8210651907757414</v>
      </c>
      <c r="J408">
        <f>J407+(D408+D407)/2*SIN(2*PI()*'Time-domain'!$E$2*($B408+$B407)/2)*($B408-$B407)</f>
        <v>1.8440996732262325</v>
      </c>
      <c r="K408">
        <f>K407+(E408+E407)/2*SIN(2*PI()*'Time-domain'!$E$2*($B408+$B407)/2)*($B408-$B407)</f>
        <v>1.8719183204278504</v>
      </c>
      <c r="L408">
        <f>$I$2*COS(2*PI()*'Time-domain'!$E$2*$B408)+$I$3*SIN(2*PI()*'Time-domain'!$E$2*$B408)</f>
        <v>262.11039710107281</v>
      </c>
      <c r="M408">
        <f>$J$2*COS(2*PI()*'Time-domain'!$E$2*$B408)+$J$3*SIN(2*PI()*'Time-domain'!$E$2*$B408)</f>
        <v>265.0155765120291</v>
      </c>
      <c r="N408">
        <f>$K$2*COS(2*PI()*'Time-domain'!$E$2*$B408)+$K$3*SIN(2*PI()*'Time-domain'!$E$2*$B408)</f>
        <v>268.60706400419889</v>
      </c>
      <c r="O408">
        <f t="shared" si="30"/>
        <v>489.0298727231293</v>
      </c>
      <c r="P408">
        <f t="shared" si="31"/>
        <v>501.81731546462316</v>
      </c>
      <c r="Q408">
        <f t="shared" si="31"/>
        <v>518.92926129310194</v>
      </c>
      <c r="R408">
        <f t="shared" si="32"/>
        <v>487.76404037973469</v>
      </c>
      <c r="S408">
        <f t="shared" si="33"/>
        <v>498.63652135810349</v>
      </c>
      <c r="T408">
        <f t="shared" si="34"/>
        <v>512.24312983959555</v>
      </c>
    </row>
    <row r="409" spans="1:20">
      <c r="A409">
        <v>146</v>
      </c>
      <c r="B409">
        <f>A409/256/(2*'Time-domain'!$E$2)</f>
        <v>4.7526041666666663E-3</v>
      </c>
      <c r="C409">
        <f>1*'Time-domain'!Q157</f>
        <v>262.18238297659855</v>
      </c>
      <c r="D409">
        <f>1*'Time-domain'!R157</f>
        <v>269.81581524791022</v>
      </c>
      <c r="E409">
        <f>1*'Time-domain'!S157</f>
        <v>278.17673925787705</v>
      </c>
      <c r="F409">
        <f>F408+(C409+C408)/2*COS(2*PI()*'Time-domain'!$E$2*($B409+$B408)/2)*($B409-$B408)</f>
        <v>0.32757018948565153</v>
      </c>
      <c r="G409">
        <f>G408+(D409+D408)/2*COS(2*PI()*'Time-domain'!$E$2*($B409+$B408)/2)*($B409-$B408)</f>
        <v>0.3201632857125572</v>
      </c>
      <c r="H409">
        <f>H408+(E409+E408)/2*COS(2*PI()*'Time-domain'!$E$2*($B409+$B408)/2)*($B409-$B408)</f>
        <v>0.31170267103293459</v>
      </c>
      <c r="I409">
        <f>I408+(C409+C408)/2*SIN(2*PI()*'Time-domain'!$E$2*($B409+$B408)/2)*($B409-$B408)</f>
        <v>1.8294149210502122</v>
      </c>
      <c r="J409">
        <f>J408+(D409+D408)/2*SIN(2*PI()*'Time-domain'!$E$2*($B409+$B408)/2)*($B409-$B408)</f>
        <v>1.8526934242282129</v>
      </c>
      <c r="K409">
        <f>K408+(E409+E408)/2*SIN(2*PI()*'Time-domain'!$E$2*($B409+$B408)/2)*($B409-$B408)</f>
        <v>1.8807792295239489</v>
      </c>
      <c r="L409">
        <f>$I$2*COS(2*PI()*'Time-domain'!$E$2*$B409)+$I$3*SIN(2*PI()*'Time-domain'!$E$2*$B409)</f>
        <v>261.40972286799291</v>
      </c>
      <c r="M409">
        <f>$J$2*COS(2*PI()*'Time-domain'!$E$2*$B409)+$J$3*SIN(2*PI()*'Time-domain'!$E$2*$B409)</f>
        <v>264.30713614537245</v>
      </c>
      <c r="N409">
        <f>$K$2*COS(2*PI()*'Time-domain'!$E$2*$B409)+$K$3*SIN(2*PI()*'Time-domain'!$E$2*$B409)</f>
        <v>267.88902286331881</v>
      </c>
      <c r="O409">
        <f t="shared" si="30"/>
        <v>491.2735064374325</v>
      </c>
      <c r="P409">
        <f t="shared" si="31"/>
        <v>504.1940057811799</v>
      </c>
      <c r="Q409">
        <f t="shared" si="31"/>
        <v>521.45601916129317</v>
      </c>
      <c r="R409">
        <f t="shared" si="32"/>
        <v>489.99445473530454</v>
      </c>
      <c r="S409">
        <f t="shared" si="33"/>
        <v>500.91665265803016</v>
      </c>
      <c r="T409">
        <f t="shared" si="34"/>
        <v>514.58548051687546</v>
      </c>
    </row>
    <row r="410" spans="1:20">
      <c r="A410">
        <v>147</v>
      </c>
      <c r="B410">
        <f>A410/256/(2*'Time-domain'!$E$2)</f>
        <v>4.7851562500000003E-3</v>
      </c>
      <c r="C410">
        <f>1*'Time-domain'!Q158</f>
        <v>261.43832405220417</v>
      </c>
      <c r="D410">
        <f>1*'Time-domain'!R158</f>
        <v>268.98908310969426</v>
      </c>
      <c r="E410">
        <f>1*'Time-domain'!S158</f>
        <v>277.26733390583951</v>
      </c>
      <c r="F410">
        <f>F409+(C410+C409)/2*COS(2*PI()*'Time-domain'!$E$2*($B410+$B409)/2)*($B410-$B409)</f>
        <v>0.3256519180532455</v>
      </c>
      <c r="G410">
        <f>G409+(D410+D409)/2*COS(2*PI()*'Time-domain'!$E$2*($B410+$B409)/2)*($B410-$B409)</f>
        <v>0.31818938737300401</v>
      </c>
      <c r="H410">
        <f>H409+(E410+E409)/2*COS(2*PI()*'Time-domain'!$E$2*($B410+$B409)/2)*($B410-$B409)</f>
        <v>0.3096678154904654</v>
      </c>
      <c r="I410">
        <f>I409+(C410+C409)/2*SIN(2*PI()*'Time-domain'!$E$2*($B410+$B409)/2)*($B410-$B409)</f>
        <v>1.8377187015922076</v>
      </c>
      <c r="J410">
        <f>J409+(D410+D409)/2*SIN(2*PI()*'Time-domain'!$E$2*($B410+$B409)/2)*($B410-$B409)</f>
        <v>1.8612380015737142</v>
      </c>
      <c r="K410">
        <f>K409+(E410+E409)/2*SIN(2*PI()*'Time-domain'!$E$2*($B410+$B409)/2)*($B410-$B409)</f>
        <v>1.8895876773660429</v>
      </c>
      <c r="L410">
        <f>$I$2*COS(2*PI()*'Time-domain'!$E$2*$B410)+$I$3*SIN(2*PI()*'Time-domain'!$E$2*$B410)</f>
        <v>260.66968129218952</v>
      </c>
      <c r="M410">
        <f>$J$2*COS(2*PI()*'Time-domain'!$E$2*$B410)+$J$3*SIN(2*PI()*'Time-domain'!$E$2*$B410)</f>
        <v>263.55889209621034</v>
      </c>
      <c r="N410">
        <f>$K$2*COS(2*PI()*'Time-domain'!$E$2*$B410)+$K$3*SIN(2*PI()*'Time-domain'!$E$2*$B410)</f>
        <v>267.13063862096868</v>
      </c>
      <c r="O410">
        <f t="shared" si="30"/>
        <v>493.50477796110886</v>
      </c>
      <c r="P410">
        <f t="shared" si="31"/>
        <v>506.5565604564253</v>
      </c>
      <c r="Q410">
        <f t="shared" si="31"/>
        <v>523.96674603639656</v>
      </c>
      <c r="R410">
        <f t="shared" si="32"/>
        <v>492.21260988055406</v>
      </c>
      <c r="S410">
        <f t="shared" si="33"/>
        <v>503.18425148429606</v>
      </c>
      <c r="T410">
        <f t="shared" si="34"/>
        <v>516.9149567390009</v>
      </c>
    </row>
    <row r="411" spans="1:20">
      <c r="A411">
        <v>148</v>
      </c>
      <c r="B411">
        <f>A411/256/(2*'Time-domain'!$E$2)</f>
        <v>4.8177083333333336E-3</v>
      </c>
      <c r="C411">
        <f>1*'Time-domain'!Q159</f>
        <v>260.65479613025366</v>
      </c>
      <c r="D411">
        <f>1*'Time-domain'!R159</f>
        <v>268.11849652974922</v>
      </c>
      <c r="E411">
        <f>1*'Time-domain'!S159</f>
        <v>276.30968866789993</v>
      </c>
      <c r="F411">
        <f>F410+(C411+C410)/2*COS(2*PI()*'Time-domain'!$E$2*($B411+$B410)/2)*($B411-$B410)</f>
        <v>0.32363778403614757</v>
      </c>
      <c r="G411">
        <f>G410+(D411+D410)/2*COS(2*PI()*'Time-domain'!$E$2*($B411+$B410)/2)*($B411-$B410)</f>
        <v>0.3161173304828177</v>
      </c>
      <c r="H411">
        <f>H410+(E411+E410)/2*COS(2*PI()*'Time-domain'!$E$2*($B411+$B410)/2)*($B411-$B410)</f>
        <v>0.30753222268307523</v>
      </c>
      <c r="I411">
        <f>I410+(C411+C410)/2*SIN(2*PI()*'Time-domain'!$E$2*($B411+$B410)/2)*($B411-$B410)</f>
        <v>1.8459741621669865</v>
      </c>
      <c r="J411">
        <f>J410+(D411+D410)/2*SIN(2*PI()*'Time-domain'!$E$2*($B411+$B410)/2)*($B411-$B410)</f>
        <v>1.8697308743520007</v>
      </c>
      <c r="K411">
        <f>K410+(E411+E410)/2*SIN(2*PI()*'Time-domain'!$E$2*($B411+$B410)/2)*($B411-$B410)</f>
        <v>1.8983409688925887</v>
      </c>
      <c r="L411">
        <f>$I$2*COS(2*PI()*'Time-domain'!$E$2*$B411)+$I$3*SIN(2*PI()*'Time-domain'!$E$2*$B411)</f>
        <v>259.89038382120202</v>
      </c>
      <c r="M411">
        <f>$J$2*COS(2*PI()*'Time-domain'!$E$2*$B411)+$J$3*SIN(2*PI()*'Time-domain'!$E$2*$B411)</f>
        <v>262.77095704734433</v>
      </c>
      <c r="N411">
        <f>$K$2*COS(2*PI()*'Time-domain'!$E$2*$B411)+$K$3*SIN(2*PI()*'Time-domain'!$E$2*$B411)</f>
        <v>266.33202548702599</v>
      </c>
      <c r="O411">
        <f t="shared" si="30"/>
        <v>495.72304965822678</v>
      </c>
      <c r="P411">
        <f t="shared" si="31"/>
        <v>508.90425375155991</v>
      </c>
      <c r="Q411">
        <f t="shared" si="31"/>
        <v>526.46062233784187</v>
      </c>
      <c r="R411">
        <f t="shared" si="32"/>
        <v>494.41787340098745</v>
      </c>
      <c r="S411">
        <f t="shared" si="33"/>
        <v>505.43867132560041</v>
      </c>
      <c r="T411">
        <f t="shared" si="34"/>
        <v>519.23089435291035</v>
      </c>
    </row>
    <row r="412" spans="1:20">
      <c r="A412">
        <v>149</v>
      </c>
      <c r="B412">
        <f>A412/256/(2*'Time-domain'!$E$2)</f>
        <v>4.8502604166666668E-3</v>
      </c>
      <c r="C412">
        <f>1*'Time-domain'!Q160</f>
        <v>259.83191720716997</v>
      </c>
      <c r="D412">
        <f>1*'Time-domain'!R160</f>
        <v>267.20418661521171</v>
      </c>
      <c r="E412">
        <f>1*'Time-domain'!S160</f>
        <v>275.30394776190877</v>
      </c>
      <c r="F412">
        <f>F411+(C412+C411)/2*COS(2*PI()*'Time-domain'!$E$2*($B412+$B411)/2)*($B412-$B411)</f>
        <v>0.32152900292655212</v>
      </c>
      <c r="G412">
        <f>G411+(D412+D411)/2*COS(2*PI()*'Time-domain'!$E$2*($B412+$B411)/2)*($B412-$B411)</f>
        <v>0.31394844060949983</v>
      </c>
      <c r="H412">
        <f>H411+(E412+E411)/2*COS(2*PI()*'Time-domain'!$E$2*($B412+$B411)/2)*($B412-$B411)</f>
        <v>0.30529732909887664</v>
      </c>
      <c r="I412">
        <f>I411+(C412+C411)/2*SIN(2*PI()*'Time-domain'!$E$2*($B412+$B411)/2)*($B412-$B411)</f>
        <v>1.8541789616729039</v>
      </c>
      <c r="J412">
        <f>J411+(D412+D411)/2*SIN(2*PI()*'Time-domain'!$E$2*($B412+$B411)/2)*($B412-$B411)</f>
        <v>1.8781695437236179</v>
      </c>
      <c r="K412">
        <f>K411+(E412+E411)/2*SIN(2*PI()*'Time-domain'!$E$2*($B412+$B411)/2)*($B412-$B411)</f>
        <v>1.9070364440616208</v>
      </c>
      <c r="L412">
        <f>$I$2*COS(2*PI()*'Time-domain'!$E$2*$B412)+$I$3*SIN(2*PI()*'Time-domain'!$E$2*$B412)</f>
        <v>259.071947814363</v>
      </c>
      <c r="M412">
        <f>$J$2*COS(2*PI()*'Time-domain'!$E$2*$B412)+$J$3*SIN(2*PI()*'Time-domain'!$E$2*$B412)</f>
        <v>261.94344965889456</v>
      </c>
      <c r="N412">
        <f>$K$2*COS(2*PI()*'Time-domain'!$E$2*$B412)+$K$3*SIN(2*PI()*'Time-domain'!$E$2*$B412)</f>
        <v>265.49330372969115</v>
      </c>
      <c r="O412">
        <f t="shared" si="30"/>
        <v>497.92769173798581</v>
      </c>
      <c r="P412">
        <f t="shared" si="31"/>
        <v>511.23636943425458</v>
      </c>
      <c r="Q412">
        <f t="shared" si="31"/>
        <v>528.93683981745869</v>
      </c>
      <c r="R412">
        <f t="shared" si="32"/>
        <v>496.60962064754199</v>
      </c>
      <c r="S412">
        <f t="shared" si="33"/>
        <v>507.67927360917037</v>
      </c>
      <c r="T412">
        <f t="shared" si="34"/>
        <v>521.53263736069414</v>
      </c>
    </row>
    <row r="413" spans="1:20">
      <c r="A413">
        <v>150</v>
      </c>
      <c r="B413">
        <f>A413/256/(2*'Time-domain'!$E$2)</f>
        <v>4.8828125E-3</v>
      </c>
      <c r="C413">
        <f>1*'Time-domain'!Q161</f>
        <v>258.96981120549208</v>
      </c>
      <c r="D413">
        <f>1*'Time-domain'!R161</f>
        <v>266.24629105779189</v>
      </c>
      <c r="E413">
        <f>1*'Time-domain'!S161</f>
        <v>274.25026264874685</v>
      </c>
      <c r="F413">
        <f>F412+(C413+C412)/2*COS(2*PI()*'Time-domain'!$E$2*($B413+$B412)/2)*($B413-$B412)</f>
        <v>0.31932684734168398</v>
      </c>
      <c r="G413">
        <f>G412+(D413+D412)/2*COS(2*PI()*'Time-domain'!$E$2*($B413+$B412)/2)*($B413-$B412)</f>
        <v>0.31168410553827242</v>
      </c>
      <c r="H413">
        <f>H412+(E413+E412)/2*COS(2*PI()*'Time-domain'!$E$2*($B413+$B412)/2)*($B413-$B412)</f>
        <v>0.30296463857884615</v>
      </c>
      <c r="I413">
        <f>I412+(C413+C412)/2*SIN(2*PI()*'Time-domain'!$E$2*($B413+$B412)/2)*($B413-$B412)</f>
        <v>1.8623307895529939</v>
      </c>
      <c r="J413">
        <f>J412+(D413+D412)/2*SIN(2*PI()*'Time-domain'!$E$2*($B413+$B412)/2)*($B413-$B412)</f>
        <v>1.886551544473398</v>
      </c>
      <c r="K413">
        <f>K412+(E413+E412)/2*SIN(2*PI()*'Time-domain'!$E$2*($B413+$B412)/2)*($B413-$B412)</f>
        <v>1.9156714795457028</v>
      </c>
      <c r="L413">
        <f>$I$2*COS(2*PI()*'Time-domain'!$E$2*$B413)+$I$3*SIN(2*PI()*'Time-domain'!$E$2*$B413)</f>
        <v>258.21449652512467</v>
      </c>
      <c r="M413">
        <f>$J$2*COS(2*PI()*'Time-domain'!$E$2*$B413)+$J$3*SIN(2*PI()*'Time-domain'!$E$2*$B413)</f>
        <v>261.07649455042991</v>
      </c>
      <c r="N413">
        <f>$K$2*COS(2*PI()*'Time-domain'!$E$2*$B413)+$K$3*SIN(2*PI()*'Time-domain'!$E$2*$B413)</f>
        <v>264.61459965737572</v>
      </c>
      <c r="O413">
        <f t="shared" si="30"/>
        <v>500.11808263482794</v>
      </c>
      <c r="P413">
        <f t="shared" si="31"/>
        <v>513.55220123869435</v>
      </c>
      <c r="Q413">
        <f t="shared" si="31"/>
        <v>531.39460210733557</v>
      </c>
      <c r="R413">
        <f t="shared" si="32"/>
        <v>498.78723511285278</v>
      </c>
      <c r="S413">
        <f t="shared" si="33"/>
        <v>509.90542808541323</v>
      </c>
      <c r="T413">
        <f t="shared" si="34"/>
        <v>523.8195383147422</v>
      </c>
    </row>
    <row r="414" spans="1:20">
      <c r="A414">
        <v>151</v>
      </c>
      <c r="B414">
        <f>A414/256/(2*'Time-domain'!$E$2)</f>
        <v>4.9153645833333332E-3</v>
      </c>
      <c r="C414">
        <f>1*'Time-domain'!Q162</f>
        <v>258.06860795521283</v>
      </c>
      <c r="D414">
        <f>1*'Time-domain'!R162</f>
        <v>265.24495411303724</v>
      </c>
      <c r="E414">
        <f>1*'Time-domain'!S162</f>
        <v>273.14879200951668</v>
      </c>
      <c r="F414">
        <f>F413+(C414+C413)/2*COS(2*PI()*'Time-domain'!$E$2*($B414+$B413)/2)*($B414-$B413)</f>
        <v>0.31703264625686484</v>
      </c>
      <c r="G414">
        <f>G413+(D414+D413)/2*COS(2*PI()*'Time-domain'!$E$2*($B414+$B413)/2)*($B414-$B413)</f>
        <v>0.30932577442388032</v>
      </c>
      <c r="H414">
        <f>H413+(E414+E413)/2*COS(2*PI()*'Time-domain'!$E$2*($B414+$B413)/2)*($B414-$B413)</f>
        <v>0.300535721387229</v>
      </c>
      <c r="I414">
        <f>I413+(C414+C413)/2*SIN(2*PI()*'Time-domain'!$E$2*($B414+$B413)/2)*($B414-$B413)</f>
        <v>1.8704273671881493</v>
      </c>
      <c r="J414">
        <f>J413+(D414+D413)/2*SIN(2*PI()*'Time-domain'!$E$2*($B414+$B413)/2)*($B414-$B413)</f>
        <v>1.8948744465430669</v>
      </c>
      <c r="K414">
        <f>K413+(E414+E413)/2*SIN(2*PI()*'Time-domain'!$E$2*($B414+$B413)/2)*($B414-$B413)</f>
        <v>1.9242434904044814</v>
      </c>
      <c r="L414">
        <f>$I$2*COS(2*PI()*'Time-domain'!$E$2*$B414)+$I$3*SIN(2*PI()*'Time-domain'!$E$2*$B414)</f>
        <v>257.31815908249723</v>
      </c>
      <c r="M414">
        <f>$J$2*COS(2*PI()*'Time-domain'!$E$2*$B414)+$J$3*SIN(2*PI()*'Time-domain'!$E$2*$B414)</f>
        <v>260.17022228220077</v>
      </c>
      <c r="N414">
        <f>$K$2*COS(2*PI()*'Time-domain'!$E$2*$B414)+$K$3*SIN(2*PI()*'Time-domain'!$E$2*$B414)</f>
        <v>263.69604559968093</v>
      </c>
      <c r="O414">
        <f t="shared" si="30"/>
        <v>502.29360938359258</v>
      </c>
      <c r="P414">
        <f t="shared" si="31"/>
        <v>515.85105331953127</v>
      </c>
      <c r="Q414">
        <f t="shared" si="31"/>
        <v>533.8331252603366</v>
      </c>
      <c r="R414">
        <f t="shared" si="32"/>
        <v>500.9501088026139</v>
      </c>
      <c r="S414">
        <f t="shared" si="33"/>
        <v>512.11651320755516</v>
      </c>
      <c r="T414">
        <f t="shared" si="34"/>
        <v>526.09095870774286</v>
      </c>
    </row>
    <row r="415" spans="1:20">
      <c r="A415">
        <v>152</v>
      </c>
      <c r="B415">
        <f>A415/256/(2*'Time-domain'!$E$2)</f>
        <v>4.9479166666666664E-3</v>
      </c>
      <c r="C415">
        <f>1*'Time-domain'!Q163</f>
        <v>257.12844317422679</v>
      </c>
      <c r="D415">
        <f>1*'Time-domain'!R163</f>
        <v>264.20032657860827</v>
      </c>
      <c r="E415">
        <f>1*'Time-domain'!S163</f>
        <v>271.99970172164484</v>
      </c>
      <c r="F415">
        <f>F414+(C415+C414)/2*COS(2*PI()*'Time-domain'!$E$2*($B415+$B414)/2)*($B415-$B414)</f>
        <v>0.31464778420461498</v>
      </c>
      <c r="G415">
        <f>G414+(D415+D414)/2*COS(2*PI()*'Time-domain'!$E$2*($B415+$B414)/2)*($B415-$B414)</f>
        <v>0.30687495690484318</v>
      </c>
      <c r="H415">
        <f>H414+(E415+E414)/2*COS(2*PI()*'Time-domain'!$E$2*($B415+$B414)/2)*($B415-$B414)</f>
        <v>0.2980122132408014</v>
      </c>
      <c r="I415">
        <f>I414+(C415+C414)/2*SIN(2*PI()*'Time-domain'!$E$2*($B415+$B414)/2)*($B415-$B414)</f>
        <v>1.8784664492710579</v>
      </c>
      <c r="J415">
        <f>J414+(D415+D414)/2*SIN(2*PI()*'Time-domain'!$E$2*($B415+$B414)/2)*($B415-$B414)</f>
        <v>1.9031358565425185</v>
      </c>
      <c r="K415">
        <f>K414+(E415+E414)/2*SIN(2*PI()*'Time-domain'!$E$2*($B415+$B414)/2)*($B415-$B414)</f>
        <v>1.9327499317338159</v>
      </c>
      <c r="L415">
        <f>$I$2*COS(2*PI()*'Time-domain'!$E$2*$B415)+$I$3*SIN(2*PI()*'Time-domain'!$E$2*$B415)</f>
        <v>256.38307047160254</v>
      </c>
      <c r="M415">
        <f>$J$2*COS(2*PI()*'Time-domain'!$E$2*$B415)+$J$3*SIN(2*PI()*'Time-domain'!$E$2*$B415)</f>
        <v>259.22476933547722</v>
      </c>
      <c r="N415">
        <f>$K$2*COS(2*PI()*'Time-domain'!$E$2*$B415)+$K$3*SIN(2*PI()*'Time-domain'!$E$2*$B415)</f>
        <v>262.73777988746906</v>
      </c>
      <c r="O415">
        <f t="shared" si="30"/>
        <v>504.45366798948834</v>
      </c>
      <c r="P415">
        <f t="shared" si="31"/>
        <v>518.13224069946818</v>
      </c>
      <c r="Q415">
        <f t="shared" si="31"/>
        <v>536.25163828293876</v>
      </c>
      <c r="R415">
        <f t="shared" si="32"/>
        <v>503.09764260181146</v>
      </c>
      <c r="S415">
        <f t="shared" si="33"/>
        <v>514.31191650603762</v>
      </c>
      <c r="T415">
        <f t="shared" si="34"/>
        <v>528.34626935729557</v>
      </c>
    </row>
    <row r="416" spans="1:20">
      <c r="A416">
        <v>153</v>
      </c>
      <c r="B416">
        <f>A416/256/(2*'Time-domain'!$E$2)</f>
        <v>4.9804687499999997E-3</v>
      </c>
      <c r="C416">
        <f>1*'Time-domain'!Q164</f>
        <v>256.14945844789185</v>
      </c>
      <c r="D416">
        <f>1*'Time-domain'!R164</f>
        <v>263.11256577156939</v>
      </c>
      <c r="E416">
        <f>1*'Time-domain'!S164</f>
        <v>270.8031648339022</v>
      </c>
      <c r="F416">
        <f>F415+(C416+C415)/2*COS(2*PI()*'Time-domain'!$E$2*($B416+$B415)/2)*($B416-$B415)</f>
        <v>0.31217370044027232</v>
      </c>
      <c r="G416">
        <f>G415+(D416+D415)/2*COS(2*PI()*'Time-domain'!$E$2*($B416+$B415)/2)*($B416-$B415)</f>
        <v>0.30433322218069248</v>
      </c>
      <c r="H416">
        <f>H415+(E416+E415)/2*COS(2*PI()*'Time-domain'!$E$2*($B416+$B415)/2)*($B416-$B415)</f>
        <v>0.29539581429757861</v>
      </c>
      <c r="I416">
        <f>I415+(C416+C415)/2*SIN(2*PI()*'Time-domain'!$E$2*($B416+$B415)/2)*($B416-$B415)</f>
        <v>1.8864458251600698</v>
      </c>
      <c r="J416">
        <f>J415+(D416+D415)/2*SIN(2*PI()*'Time-domain'!$E$2*($B416+$B415)/2)*($B416-$B415)</f>
        <v>1.9113334192388407</v>
      </c>
      <c r="K416">
        <f>K415+(E416+E415)/2*SIN(2*PI()*'Time-domain'!$E$2*($B416+$B415)/2)*($B416-$B415)</f>
        <v>1.9411883002904824</v>
      </c>
      <c r="L416">
        <f>$I$2*COS(2*PI()*'Time-domain'!$E$2*$B416)+$I$3*SIN(2*PI()*'Time-domain'!$E$2*$B416)</f>
        <v>255.40937151334592</v>
      </c>
      <c r="M416">
        <f>$J$2*COS(2*PI()*'Time-domain'!$E$2*$B416)+$J$3*SIN(2*PI()*'Time-domain'!$E$2*$B416)</f>
        <v>258.24027809199538</v>
      </c>
      <c r="N416">
        <f>$K$2*COS(2*PI()*'Time-domain'!$E$2*$B416)+$K$3*SIN(2*PI()*'Time-domain'!$E$2*$B416)</f>
        <v>261.73994683203171</v>
      </c>
      <c r="O416">
        <f t="shared" si="30"/>
        <v>506.59766379265892</v>
      </c>
      <c r="P416">
        <f t="shared" si="31"/>
        <v>520.39508971019984</v>
      </c>
      <c r="Q416">
        <f t="shared" si="31"/>
        <v>538.64938366006209</v>
      </c>
      <c r="R416">
        <f t="shared" si="32"/>
        <v>505.22924663560798</v>
      </c>
      <c r="S416">
        <f t="shared" si="33"/>
        <v>516.49103495744646</v>
      </c>
      <c r="T416">
        <f t="shared" si="34"/>
        <v>530.58485078490673</v>
      </c>
    </row>
    <row r="417" spans="1:20">
      <c r="A417">
        <v>154</v>
      </c>
      <c r="B417">
        <f>A417/256/(2*'Time-domain'!$E$2)</f>
        <v>5.0130208333333337E-3</v>
      </c>
      <c r="C417">
        <f>1*'Time-domain'!Q165</f>
        <v>255.13180120770662</v>
      </c>
      <c r="D417">
        <f>1*'Time-domain'!R165</f>
        <v>261.98183550469696</v>
      </c>
      <c r="E417">
        <f>1*'Time-domain'!S165</f>
        <v>269.55936154034242</v>
      </c>
      <c r="F417">
        <f>F416+(C417+C416)/2*COS(2*PI()*'Time-domain'!$E$2*($B417+$B416)/2)*($B417-$B416)</f>
        <v>0.30961188807463164</v>
      </c>
      <c r="G417">
        <f>G416+(D417+D416)/2*COS(2*PI()*'Time-domain'!$E$2*($B417+$B416)/2)*($B417-$B416)</f>
        <v>0.30170219805275095</v>
      </c>
      <c r="H417">
        <f>H416+(E417+E416)/2*COS(2*PI()*'Time-domain'!$E$2*($B417+$B416)/2)*($B417-$B416)</f>
        <v>0.29268828810558234</v>
      </c>
      <c r="I417">
        <f>I416+(C417+C416)/2*SIN(2*PI()*'Time-domain'!$E$2*($B417+$B416)/2)*($B417-$B416)</f>
        <v>1.8943633202121775</v>
      </c>
      <c r="J417">
        <f>J416+(D417+D416)/2*SIN(2*PI()*'Time-domain'!$E$2*($B417+$B416)/2)*($B417-$B416)</f>
        <v>1.9194648190221903</v>
      </c>
      <c r="K417">
        <f>K416+(E417+E416)/2*SIN(2*PI()*'Time-domain'!$E$2*($B417+$B416)/2)*($B417-$B416)</f>
        <v>1.9495561360914551</v>
      </c>
      <c r="L417">
        <f>$I$2*COS(2*PI()*'Time-domain'!$E$2*$B417)+$I$3*SIN(2*PI()*'Time-domain'!$E$2*$B417)</f>
        <v>254.3972088432088</v>
      </c>
      <c r="M417">
        <f>$J$2*COS(2*PI()*'Time-domain'!$E$2*$B417)+$J$3*SIN(2*PI()*'Time-domain'!$E$2*$B417)</f>
        <v>257.21689681251524</v>
      </c>
      <c r="N417">
        <f>$K$2*COS(2*PI()*'Time-domain'!$E$2*$B417)+$K$3*SIN(2*PI()*'Time-domain'!$E$2*$B417)</f>
        <v>260.70269670335654</v>
      </c>
      <c r="O417">
        <f t="shared" si="30"/>
        <v>508.72501182712364</v>
      </c>
      <c r="P417">
        <f t="shared" si="31"/>
        <v>522.63893842644075</v>
      </c>
      <c r="Q417">
        <f t="shared" si="31"/>
        <v>541.02561787156571</v>
      </c>
      <c r="R417">
        <f t="shared" si="32"/>
        <v>507.34434062466113</v>
      </c>
      <c r="S417">
        <f t="shared" si="33"/>
        <v>518.65327534775042</v>
      </c>
      <c r="T417">
        <f t="shared" si="34"/>
        <v>532.80609358914057</v>
      </c>
    </row>
    <row r="418" spans="1:20">
      <c r="A418">
        <v>155</v>
      </c>
      <c r="B418">
        <f>A418/256/(2*'Time-domain'!$E$2)</f>
        <v>5.045572916666667E-3</v>
      </c>
      <c r="C418">
        <f>1*'Time-domain'!Q166</f>
        <v>254.0756247091085</v>
      </c>
      <c r="D418">
        <f>1*'Time-domain'!R166</f>
        <v>260.80830606181019</v>
      </c>
      <c r="E418">
        <f>1*'Time-domain'!S166</f>
        <v>268.26847915316699</v>
      </c>
      <c r="F418">
        <f>F417+(C418+C417)/2*COS(2*PI()*'Time-domain'!$E$2*($B418+$B417)/2)*($B418-$B417)</f>
        <v>0.30696389317412681</v>
      </c>
      <c r="G418">
        <f>G417+(D418+D417)/2*COS(2*PI()*'Time-domain'!$E$2*($B418+$B417)/2)*($B418-$B417)</f>
        <v>0.2989835699290353</v>
      </c>
      <c r="H418">
        <f>H417+(E418+E417)/2*COS(2*PI()*'Time-domain'!$E$2*($B418+$B417)/2)*($B418-$B417)</f>
        <v>0.28989146051230485</v>
      </c>
      <c r="I418">
        <f>I417+(C418+C417)/2*SIN(2*PI()*'Time-domain'!$E$2*($B418+$B417)/2)*($B418-$B417)</f>
        <v>1.9022167970943065</v>
      </c>
      <c r="J418">
        <f>J417+(D418+D417)/2*SIN(2*PI()*'Time-domain'!$E$2*($B418+$B417)/2)*($B418-$B417)</f>
        <v>1.9275277813476224</v>
      </c>
      <c r="K418">
        <f>K417+(E418+E417)/2*SIN(2*PI()*'Time-domain'!$E$2*($B418+$B417)/2)*($B418-$B417)</f>
        <v>1.9578510239867897</v>
      </c>
      <c r="L418">
        <f>$I$2*COS(2*PI()*'Time-domain'!$E$2*$B418)+$I$3*SIN(2*PI()*'Time-domain'!$E$2*$B418)</f>
        <v>253.34673488916641</v>
      </c>
      <c r="M418">
        <f>$J$2*COS(2*PI()*'Time-domain'!$E$2*$B418)+$J$3*SIN(2*PI()*'Time-domain'!$E$2*$B418)</f>
        <v>256.15477961449329</v>
      </c>
      <c r="N418">
        <f>$K$2*COS(2*PI()*'Time-domain'!$E$2*$B418)+$K$3*SIN(2*PI()*'Time-domain'!$E$2*$B418)</f>
        <v>259.62618570749783</v>
      </c>
      <c r="O418">
        <f t="shared" si="30"/>
        <v>510.83513717387518</v>
      </c>
      <c r="P418">
        <f t="shared" si="31"/>
        <v>524.86313709277476</v>
      </c>
      <c r="Q418">
        <f t="shared" si="31"/>
        <v>543.3796119000898</v>
      </c>
      <c r="R418">
        <f t="shared" si="32"/>
        <v>509.44235423466199</v>
      </c>
      <c r="S418">
        <f t="shared" si="33"/>
        <v>520.79805462963088</v>
      </c>
      <c r="T418">
        <f t="shared" si="34"/>
        <v>535.0093988126996</v>
      </c>
    </row>
    <row r="419" spans="1:20">
      <c r="A419">
        <v>156</v>
      </c>
      <c r="B419">
        <f>A419/256/(2*'Time-domain'!$E$2)</f>
        <v>5.0781250000000002E-3</v>
      </c>
      <c r="C419">
        <f>1*'Time-domain'!Q167</f>
        <v>252.98108800839302</v>
      </c>
      <c r="D419">
        <f>1*'Time-domain'!R167</f>
        <v>259.5921541721263</v>
      </c>
      <c r="E419">
        <f>1*'Time-domain'!S167</f>
        <v>266.93071207451476</v>
      </c>
      <c r="F419">
        <f>F418+(C419+C418)/2*COS(2*PI()*'Time-domain'!$E$2*($B419+$B418)/2)*($B419-$B418)</f>
        <v>0.30423131382909691</v>
      </c>
      <c r="G419">
        <f>G418+(D419+D418)/2*COS(2*PI()*'Time-domain'!$E$2*($B419+$B418)/2)*($B419-$B418)</f>
        <v>0.29617907979388236</v>
      </c>
      <c r="H419">
        <f>H418+(E419+E418)/2*COS(2*PI()*'Time-domain'!$E$2*($B419+$B418)/2)*($B419-$B418)</f>
        <v>0.28700721853552963</v>
      </c>
      <c r="I419">
        <f>I418+(C419+C418)/2*SIN(2*PI()*'Time-domain'!$E$2*($B419+$B418)/2)*($B419-$B418)</f>
        <v>1.9100041570721278</v>
      </c>
      <c r="J419">
        <f>J418+(D419+D418)/2*SIN(2*PI()*'Time-domain'!$E$2*($B419+$B418)/2)*($B419-$B418)</f>
        <v>1.935520074152004</v>
      </c>
      <c r="K419">
        <f>K418+(E419+E418)/2*SIN(2*PI()*'Time-domain'!$E$2*($B419+$B418)/2)*($B419-$B418)</f>
        <v>1.9660705952051492</v>
      </c>
      <c r="L419">
        <f>$I$2*COS(2*PI()*'Time-domain'!$E$2*$B419)+$I$3*SIN(2*PI()*'Time-domain'!$E$2*$B419)</f>
        <v>252.25810784873224</v>
      </c>
      <c r="M419">
        <f>$J$2*COS(2*PI()*'Time-domain'!$E$2*$B419)+$J$3*SIN(2*PI()*'Time-domain'!$E$2*$B419)</f>
        <v>255.05408644887274</v>
      </c>
      <c r="N419">
        <f>$K$2*COS(2*PI()*'Time-domain'!$E$2*$B419)+$K$3*SIN(2*PI()*'Time-domain'!$E$2*$B419)</f>
        <v>258.51057596305168</v>
      </c>
      <c r="O419">
        <f t="shared" si="30"/>
        <v>512.92747530792371</v>
      </c>
      <c r="P419">
        <f t="shared" si="31"/>
        <v>527.0670485430652</v>
      </c>
      <c r="Q419">
        <f t="shared" si="31"/>
        <v>545.71065172992996</v>
      </c>
      <c r="R419">
        <f t="shared" si="32"/>
        <v>511.52272741988344</v>
      </c>
      <c r="S419">
        <f t="shared" si="33"/>
        <v>522.92480027368845</v>
      </c>
      <c r="T419">
        <f t="shared" si="34"/>
        <v>537.19417830321424</v>
      </c>
    </row>
    <row r="420" spans="1:20">
      <c r="A420">
        <v>157</v>
      </c>
      <c r="B420">
        <f>A420/256/(2*'Time-domain'!$E$2)</f>
        <v>5.1106770833333334E-3</v>
      </c>
      <c r="C420">
        <f>1*'Time-domain'!Q168</f>
        <v>251.84835593876142</v>
      </c>
      <c r="D420">
        <f>1*'Time-domain'!R168</f>
        <v>258.33356298364674</v>
      </c>
      <c r="E420">
        <f>1*'Time-domain'!S168</f>
        <v>265.54626176718722</v>
      </c>
      <c r="F420">
        <f>F419+(C420+C419)/2*COS(2*PI()*'Time-domain'!$E$2*($B420+$B419)/2)*($B420-$B419)</f>
        <v>0.30141579919069933</v>
      </c>
      <c r="G420">
        <f>G419+(D420+D419)/2*COS(2*PI()*'Time-domain'!$E$2*($B420+$B419)/2)*($B420-$B419)</f>
        <v>0.29329052514292331</v>
      </c>
      <c r="H420">
        <f>H419+(E420+E419)/2*COS(2*PI()*'Time-domain'!$E$2*($B420+$B419)/2)*($B420-$B419)</f>
        <v>0.28403750919619503</v>
      </c>
      <c r="I420">
        <f>I419+(C420+C419)/2*SIN(2*PI()*'Time-domain'!$E$2*($B420+$B419)/2)*($B420-$B419)</f>
        <v>1.9177233412756127</v>
      </c>
      <c r="J420">
        <f>J419+(D420+D419)/2*SIN(2*PI()*'Time-domain'!$E$2*($B420+$B419)/2)*($B420-$B419)</f>
        <v>1.943439509245148</v>
      </c>
      <c r="K420">
        <f>K419+(E420+E419)/2*SIN(2*PI()*'Time-domain'!$E$2*($B420+$B419)/2)*($B420-$B419)</f>
        <v>1.9742125288710242</v>
      </c>
      <c r="L420">
        <f>$I$2*COS(2*PI()*'Time-domain'!$E$2*$B420)+$I$3*SIN(2*PI()*'Time-domain'!$E$2*$B420)</f>
        <v>251.13149166513429</v>
      </c>
      <c r="M420">
        <f>$J$2*COS(2*PI()*'Time-domain'!$E$2*$B420)+$J$3*SIN(2*PI()*'Time-domain'!$E$2*$B420)</f>
        <v>253.91498307599562</v>
      </c>
      <c r="N420">
        <f>$K$2*COS(2*PI()*'Time-domain'!$E$2*$B420)+$K$3*SIN(2*PI()*'Time-domain'!$E$2*$B420)</f>
        <v>257.35603547674214</v>
      </c>
      <c r="O420">
        <f t="shared" si="30"/>
        <v>515.001472439076</v>
      </c>
      <c r="P420">
        <f t="shared" si="31"/>
        <v>529.25004861216769</v>
      </c>
      <c r="Q420">
        <f t="shared" si="31"/>
        <v>548.01803883663251</v>
      </c>
      <c r="R420">
        <f t="shared" si="32"/>
        <v>513.58491076053065</v>
      </c>
      <c r="S420">
        <f t="shared" si="33"/>
        <v>525.03295061331255</v>
      </c>
      <c r="T420">
        <f t="shared" si="34"/>
        <v>539.35985506752388</v>
      </c>
    </row>
    <row r="421" spans="1:20">
      <c r="A421">
        <v>158</v>
      </c>
      <c r="B421">
        <f>A421/256/(2*'Time-domain'!$E$2)</f>
        <v>5.1432291666666666E-3</v>
      </c>
      <c r="C421">
        <f>1*'Time-domain'!Q169</f>
        <v>250.67759908549687</v>
      </c>
      <c r="D421">
        <f>1*'Time-domain'!R169</f>
        <v>257.03272203557498</v>
      </c>
      <c r="E421">
        <f>1*'Time-domain'!S169</f>
        <v>264.11533672430829</v>
      </c>
      <c r="F421">
        <f>F420+(C421+C420)/2*COS(2*PI()*'Time-domain'!$E$2*($B421+$B420)/2)*($B421-$B420)</f>
        <v>0.2985190484770488</v>
      </c>
      <c r="G421">
        <f>G420+(D421+D420)/2*COS(2*PI()*'Time-domain'!$E$2*($B421+$B420)/2)*($B421-$B420)</f>
        <v>0.29031975788404851</v>
      </c>
      <c r="H421">
        <f>H420+(E421+E420)/2*COS(2*PI()*'Time-domain'!$E$2*($B421+$B420)/2)*($B421-$B420)</f>
        <v>0.28098433831400754</v>
      </c>
      <c r="I421">
        <f>I420+(C421+C420)/2*SIN(2*PI()*'Time-domain'!$E$2*($B421+$B420)/2)*($B421-$B420)</f>
        <v>1.9253723319405704</v>
      </c>
      <c r="J421">
        <f>J420+(D421+D420)/2*SIN(2*PI()*'Time-domain'!$E$2*($B421+$B420)/2)*($B421-$B420)</f>
        <v>1.9512839436743223</v>
      </c>
      <c r="K421">
        <f>K420+(E421+E420)/2*SIN(2*PI()*'Time-domain'!$E$2*($B421+$B420)/2)*($B421-$B420)</f>
        <v>1.9822745534927226</v>
      </c>
      <c r="L421">
        <f>$I$2*COS(2*PI()*'Time-domain'!$E$2*$B421)+$I$3*SIN(2*PI()*'Time-domain'!$E$2*$B421)</f>
        <v>249.96705600262581</v>
      </c>
      <c r="M421">
        <f>$J$2*COS(2*PI()*'Time-domain'!$E$2*$B421)+$J$3*SIN(2*PI()*'Time-domain'!$E$2*$B421)</f>
        <v>252.73764104063997</v>
      </c>
      <c r="N421">
        <f>$K$2*COS(2*PI()*'Time-domain'!$E$2*$B421)+$K$3*SIN(2*PI()*'Time-domain'!$E$2*$B421)</f>
        <v>256.16273811811965</v>
      </c>
      <c r="O421">
        <f t="shared" si="30"/>
        <v>517.05658584624598</v>
      </c>
      <c r="P421">
        <f t="shared" si="31"/>
        <v>531.41152653969471</v>
      </c>
      <c r="Q421">
        <f t="shared" si="31"/>
        <v>550.30109066700822</v>
      </c>
      <c r="R421">
        <f t="shared" si="32"/>
        <v>515.62836579369093</v>
      </c>
      <c r="S421">
        <f t="shared" si="33"/>
        <v>527.12195518300882</v>
      </c>
      <c r="T421">
        <f t="shared" si="34"/>
        <v>541.50586361923592</v>
      </c>
    </row>
    <row r="422" spans="1:20">
      <c r="A422">
        <v>159</v>
      </c>
      <c r="B422">
        <f>A422/256/(2*'Time-domain'!$E$2)</f>
        <v>5.1757812499999998E-3</v>
      </c>
      <c r="C422">
        <f>1*'Time-domain'!Q170</f>
        <v>249.46899376027505</v>
      </c>
      <c r="D422">
        <f>1*'Time-domain'!R170</f>
        <v>255.68982722977296</v>
      </c>
      <c r="E422">
        <f>1*'Time-domain'!S170</f>
        <v>262.63815243792612</v>
      </c>
      <c r="F422">
        <f>F421+(C422+C421)/2*COS(2*PI()*'Time-domain'!$E$2*($B422+$B421)/2)*($B422-$B421)</f>
        <v>0.2955428099491812</v>
      </c>
      <c r="G422">
        <f>G421+(D422+D421)/2*COS(2*PI()*'Time-domain'!$E$2*($B422+$B421)/2)*($B422-$B421)</f>
        <v>0.28726868320502819</v>
      </c>
      <c r="H422">
        <f>H421+(E422+E421)/2*COS(2*PI()*'Time-domain'!$E$2*($B422+$B421)/2)*($B422-$B421)</f>
        <v>0.27784976926653476</v>
      </c>
      <c r="I422">
        <f>I421+(C422+C421)/2*SIN(2*PI()*'Time-domain'!$E$2*($B422+$B421)/2)*($B422-$B421)</f>
        <v>1.9329491536254184</v>
      </c>
      <c r="J422">
        <f>J421+(D422+D421)/2*SIN(2*PI()*'Time-domain'!$E$2*($B422+$B421)/2)*($B422-$B421)</f>
        <v>1.9590512810613077</v>
      </c>
      <c r="K422">
        <f>K421+(E422+E421)/2*SIN(2*PI()*'Time-domain'!$E$2*($B422+$B421)/2)*($B422-$B421)</f>
        <v>1.9902544484202174</v>
      </c>
      <c r="L422">
        <f>$I$2*COS(2*PI()*'Time-domain'!$E$2*$B422)+$I$3*SIN(2*PI()*'Time-domain'!$E$2*$B422)</f>
        <v>248.76497622093441</v>
      </c>
      <c r="M422">
        <f>$J$2*COS(2*PI()*'Time-domain'!$E$2*$B422)+$J$3*SIN(2*PI()*'Time-domain'!$E$2*$B422)</f>
        <v>251.52223764618572</v>
      </c>
      <c r="N422">
        <f>$K$2*COS(2*PI()*'Time-domain'!$E$2*$B422)+$K$3*SIN(2*PI()*'Time-domain'!$E$2*$B422)</f>
        <v>254.9308635933773</v>
      </c>
      <c r="O422">
        <f t="shared" si="30"/>
        <v>519.09228420509396</v>
      </c>
      <c r="P422">
        <f t="shared" si="31"/>
        <v>533.55088536558299</v>
      </c>
      <c r="Q422">
        <f t="shared" si="31"/>
        <v>552.55914110926562</v>
      </c>
      <c r="R422">
        <f t="shared" si="32"/>
        <v>517.65256533768377</v>
      </c>
      <c r="S422">
        <f t="shared" si="33"/>
        <v>529.19127504997869</v>
      </c>
      <c r="T422">
        <f t="shared" si="34"/>
        <v>543.6316503193533</v>
      </c>
    </row>
    <row r="423" spans="1:20">
      <c r="A423">
        <v>160</v>
      </c>
      <c r="B423">
        <f>A423/256/(2*'Time-domain'!$E$2)</f>
        <v>5.208333333333333E-3</v>
      </c>
      <c r="C423">
        <f>1*'Time-domain'!Q171</f>
        <v>248.22272197461231</v>
      </c>
      <c r="D423">
        <f>1*'Time-domain'!R171</f>
        <v>254.30508080125881</v>
      </c>
      <c r="E423">
        <f>1*'Time-domain'!S171</f>
        <v>261.11493136656054</v>
      </c>
      <c r="F423">
        <f>F422+(C423+C422)/2*COS(2*PI()*'Time-domain'!$E$2*($B423+$B422)/2)*($B423-$B422)</f>
        <v>0.29248887985745958</v>
      </c>
      <c r="G423">
        <f>G422+(D423+D422)/2*COS(2*PI()*'Time-domain'!$E$2*($B423+$B422)/2)*($B423-$B422)</f>
        <v>0.28413925840847321</v>
      </c>
      <c r="H423">
        <f>H422+(E423+E422)/2*COS(2*PI()*'Time-domain'!$E$2*($B423+$B422)/2)*($B423-$B422)</f>
        <v>0.27463592171253098</v>
      </c>
      <c r="I423">
        <f>I422+(C423+C422)/2*SIN(2*PI()*'Time-domain'!$E$2*($B423+$B422)/2)*($B423-$B422)</f>
        <v>1.9404518744024535</v>
      </c>
      <c r="J423">
        <f>J422+(D423+D422)/2*SIN(2*PI()*'Time-domain'!$E$2*($B423+$B422)/2)*($B423-$B422)</f>
        <v>1.9667394729111893</v>
      </c>
      <c r="K423">
        <f>K422+(E423+E422)/2*SIN(2*PI()*'Time-domain'!$E$2*($B423+$B422)/2)*($B423-$B422)</f>
        <v>1.9981500452719627</v>
      </c>
      <c r="L423">
        <f>$I$2*COS(2*PI()*'Time-domain'!$E$2*$B423)+$I$3*SIN(2*PI()*'Time-domain'!$E$2*$B423)</f>
        <v>247.52543334885362</v>
      </c>
      <c r="M423">
        <f>$J$2*COS(2*PI()*'Time-domain'!$E$2*$B423)+$J$3*SIN(2*PI()*'Time-domain'!$E$2*$B423)</f>
        <v>250.26895592791342</v>
      </c>
      <c r="N423">
        <f>$K$2*COS(2*PI()*'Time-domain'!$E$2*$B423)+$K$3*SIN(2*PI()*'Time-domain'!$E$2*$B423)</f>
        <v>253.6605974182871</v>
      </c>
      <c r="O423">
        <f t="shared" si="30"/>
        <v>521.10804790879786</v>
      </c>
      <c r="P423">
        <f t="shared" si="31"/>
        <v>535.66754231722348</v>
      </c>
      <c r="Q423">
        <f t="shared" si="31"/>
        <v>554.79154095297258</v>
      </c>
      <c r="R423">
        <f t="shared" si="32"/>
        <v>519.6569938096153</v>
      </c>
      <c r="S423">
        <f t="shared" si="33"/>
        <v>531.24038313875246</v>
      </c>
      <c r="T423">
        <f t="shared" si="34"/>
        <v>545.73667370976648</v>
      </c>
    </row>
    <row r="424" spans="1:20">
      <c r="A424">
        <v>161</v>
      </c>
      <c r="B424">
        <f>A424/256/(2*'Time-domain'!$E$2)</f>
        <v>5.2408854166666663E-3</v>
      </c>
      <c r="C424">
        <f>1*'Time-domain'!Q172</f>
        <v>246.93897141245546</v>
      </c>
      <c r="D424">
        <f>1*'Time-domain'!R172</f>
        <v>252.8786912877512</v>
      </c>
      <c r="E424">
        <f>1*'Time-domain'!S172</f>
        <v>259.54590290170222</v>
      </c>
      <c r="F424">
        <f>F423+(C424+C423)/2*COS(2*PI()*'Time-domain'!$E$2*($B424+$B423)/2)*($B424-$B423)</f>
        <v>0.28935910135905674</v>
      </c>
      <c r="G424">
        <f>G423+(D424+D423)/2*COS(2*PI()*'Time-domain'!$E$2*($B424+$B423)/2)*($B424-$B423)</f>
        <v>0.2809334917148405</v>
      </c>
      <c r="H424">
        <f>H423+(E424+E423)/2*COS(2*PI()*'Time-domain'!$E$2*($B424+$B423)/2)*($B424-$B423)</f>
        <v>0.27134497028026933</v>
      </c>
      <c r="I424">
        <f>I423+(C424+C423)/2*SIN(2*PI()*'Time-domain'!$E$2*($B424+$B423)/2)*($B424-$B423)</f>
        <v>1.9478786070229053</v>
      </c>
      <c r="J424">
        <f>J423+(D424+D423)/2*SIN(2*PI()*'Time-domain'!$E$2*($B424+$B423)/2)*($B424-$B423)</f>
        <v>1.9743465198920891</v>
      </c>
      <c r="K424">
        <f>K423+(E424+E423)/2*SIN(2*PI()*'Time-domain'!$E$2*($B424+$B423)/2)*($B424-$B423)</f>
        <v>2.0059592293298034</v>
      </c>
      <c r="L424">
        <f>$I$2*COS(2*PI()*'Time-domain'!$E$2*$B424)+$I$3*SIN(2*PI()*'Time-domain'!$E$2*$B424)</f>
        <v>246.24861405698064</v>
      </c>
      <c r="M424">
        <f>$J$2*COS(2*PI()*'Time-domain'!$E$2*$B424)+$J$3*SIN(2*PI()*'Time-domain'!$E$2*$B424)</f>
        <v>248.97798462543997</v>
      </c>
      <c r="N424">
        <f>$K$2*COS(2*PI()*'Time-domain'!$E$2*$B424)+$K$3*SIN(2*PI()*'Time-domain'!$E$2*$B424)</f>
        <v>252.35213089026274</v>
      </c>
      <c r="O424">
        <f t="shared" si="30"/>
        <v>523.10336938176295</v>
      </c>
      <c r="P424">
        <f t="shared" si="31"/>
        <v>537.76092918791392</v>
      </c>
      <c r="Q424">
        <f t="shared" si="31"/>
        <v>556.99765833855952</v>
      </c>
      <c r="R424">
        <f t="shared" si="32"/>
        <v>521.64114753594617</v>
      </c>
      <c r="S424">
        <f t="shared" si="33"/>
        <v>533.26876454867988</v>
      </c>
      <c r="T424">
        <f t="shared" si="34"/>
        <v>547.82040483940727</v>
      </c>
    </row>
    <row r="425" spans="1:20">
      <c r="A425">
        <v>162</v>
      </c>
      <c r="B425">
        <f>A425/256/(2*'Time-domain'!$E$2)</f>
        <v>5.2734375000000003E-3</v>
      </c>
      <c r="C425">
        <f>1*'Time-domain'!Q173</f>
        <v>245.61793540191715</v>
      </c>
      <c r="D425">
        <f>1*'Time-domain'!R173</f>
        <v>251.41087349826418</v>
      </c>
      <c r="E425">
        <f>1*'Time-domain'!S173</f>
        <v>257.93130333326644</v>
      </c>
      <c r="F425">
        <f>F424+(C425+C424)/2*COS(2*PI()*'Time-domain'!$E$2*($B425+$B424)/2)*($B425-$B424)</f>
        <v>0.28615536340716635</v>
      </c>
      <c r="G425">
        <f>G424+(D425+D424)/2*COS(2*PI()*'Time-domain'!$E$2*($B425+$B424)/2)*($B425-$B424)</f>
        <v>0.27765344103420697</v>
      </c>
      <c r="H425">
        <f>H424+(E425+E424)/2*COS(2*PI()*'Time-domain'!$E$2*($B425+$B424)/2)*($B425-$B424)</f>
        <v>0.26797914322167532</v>
      </c>
      <c r="I425">
        <f>I424+(C425+C424)/2*SIN(2*PI()*'Time-domain'!$E$2*($B425+$B424)/2)*($B425-$B424)</f>
        <v>1.9552275100550705</v>
      </c>
      <c r="J425">
        <f>J424+(D425+D424)/2*SIN(2*PI()*'Time-domain'!$E$2*($B425+$B424)/2)*($B425-$B424)</f>
        <v>1.9818704730850587</v>
      </c>
      <c r="K425">
        <f>K424+(E425+E424)/2*SIN(2*PI()*'Time-domain'!$E$2*($B425+$B424)/2)*($B425-$B424)</f>
        <v>2.0136799409011257</v>
      </c>
      <c r="L425">
        <f>$I$2*COS(2*PI()*'Time-domain'!$E$2*$B425)+$I$3*SIN(2*PI()*'Time-domain'!$E$2*$B425)</f>
        <v>244.93471062960421</v>
      </c>
      <c r="M425">
        <f>$J$2*COS(2*PI()*'Time-domain'!$E$2*$B425)+$J$3*SIN(2*PI()*'Time-domain'!$E$2*$B425)</f>
        <v>247.6495181542949</v>
      </c>
      <c r="N425">
        <f>$K$2*COS(2*PI()*'Time-domain'!$E$2*$B425)+$K$3*SIN(2*PI()*'Time-domain'!$E$2*$B425)</f>
        <v>251.00566105955033</v>
      </c>
      <c r="O425">
        <f t="shared" si="30"/>
        <v>525.07775338608053</v>
      </c>
      <c r="P425">
        <f t="shared" si="31"/>
        <v>539.83049270640413</v>
      </c>
      <c r="Q425">
        <f t="shared" si="31"/>
        <v>559.17687919608522</v>
      </c>
      <c r="R425">
        <f t="shared" si="32"/>
        <v>523.60453505588578</v>
      </c>
      <c r="S425">
        <f t="shared" si="33"/>
        <v>535.27591686408709</v>
      </c>
      <c r="T425">
        <f t="shared" si="34"/>
        <v>549.88232758286915</v>
      </c>
    </row>
    <row r="426" spans="1:20">
      <c r="A426">
        <v>163</v>
      </c>
      <c r="B426">
        <f>A426/256/(2*'Time-domain'!$E$2)</f>
        <v>5.3059895833333336E-3</v>
      </c>
      <c r="C426">
        <f>1*'Time-domain'!Q174</f>
        <v>244.25981288616146</v>
      </c>
      <c r="D426">
        <f>1*'Time-domain'!R174</f>
        <v>249.90184848075788</v>
      </c>
      <c r="E426">
        <f>1*'Time-domain'!S174</f>
        <v>256.27137581400945</v>
      </c>
      <c r="F426">
        <f>F425+(C426+C425)/2*COS(2*PI()*'Time-domain'!$E$2*($B426+$B425)/2)*($B426-$B425)</f>
        <v>0.28287959961261266</v>
      </c>
      <c r="G426">
        <f>G425+(D426+D425)/2*COS(2*PI()*'Time-domain'!$E$2*($B426+$B425)/2)*($B426-$B425)</f>
        <v>0.27430121270755448</v>
      </c>
      <c r="H426">
        <f>H425+(E426+E425)/2*COS(2*PI()*'Time-domain'!$E$2*($B426+$B425)/2)*($B426-$B425)</f>
        <v>0.26454072103307935</v>
      </c>
      <c r="I426">
        <f>I425+(C426+C425)/2*SIN(2*PI()*'Time-domain'!$E$2*($B426+$B425)/2)*($B426-$B425)</f>
        <v>1.9624967889948406</v>
      </c>
      <c r="J426">
        <f>J425+(D426+D425)/2*SIN(2*PI()*'Time-domain'!$E$2*($B426+$B425)/2)*($B426-$B425)</f>
        <v>1.9893094352033747</v>
      </c>
      <c r="K426">
        <f>K425+(E426+E425)/2*SIN(2*PI()*'Time-domain'!$E$2*($B426+$B425)/2)*($B426-$B425)</f>
        <v>2.0213101766474133</v>
      </c>
      <c r="L426">
        <f>$I$2*COS(2*PI()*'Time-domain'!$E$2*$B426)+$I$3*SIN(2*PI()*'Time-domain'!$E$2*$B426)</f>
        <v>243.58392093574767</v>
      </c>
      <c r="M426">
        <f>$J$2*COS(2*PI()*'Time-domain'!$E$2*$B426)+$J$3*SIN(2*PI()*'Time-domain'!$E$2*$B426)</f>
        <v>246.28375657664236</v>
      </c>
      <c r="N426">
        <f>$K$2*COS(2*PI()*'Time-domain'!$E$2*$B426)+$K$3*SIN(2*PI()*'Time-domain'!$E$2*$B426)</f>
        <v>249.62139069955381</v>
      </c>
      <c r="O426">
        <f t="shared" si="30"/>
        <v>527.0307173205515</v>
      </c>
      <c r="P426">
        <f t="shared" si="31"/>
        <v>541.87569489730595</v>
      </c>
      <c r="Q426">
        <f t="shared" si="31"/>
        <v>561.32860767299144</v>
      </c>
      <c r="R426">
        <f t="shared" si="32"/>
        <v>525.54667741742946</v>
      </c>
      <c r="S426">
        <f t="shared" si="33"/>
        <v>537.26135045691285</v>
      </c>
      <c r="T426">
        <f t="shared" si="34"/>
        <v>551.92193895130185</v>
      </c>
    </row>
    <row r="427" spans="1:20">
      <c r="A427">
        <v>164</v>
      </c>
      <c r="B427">
        <f>A427/256/(2*'Time-domain'!$E$2)</f>
        <v>5.3385416666666668E-3</v>
      </c>
      <c r="C427">
        <f>1*'Time-domain'!Q175</f>
        <v>242.86480839344361</v>
      </c>
      <c r="D427">
        <f>1*'Time-domain'!R175</f>
        <v>248.35184348884917</v>
      </c>
      <c r="E427">
        <f>1*'Time-domain'!S175</f>
        <v>254.56637032290985</v>
      </c>
      <c r="F427">
        <f>F426+(C427+C426)/2*COS(2*PI()*'Time-domain'!$E$2*($B427+$B426)/2)*($B427-$B426)</f>
        <v>0.27953378707854298</v>
      </c>
      <c r="G427">
        <f>G426+(D427+D426)/2*COS(2*PI()*'Time-domain'!$E$2*($B427+$B426)/2)*($B427-$B426)</f>
        <v>0.27087896021832641</v>
      </c>
      <c r="H427">
        <f>H426+(E427+E426)/2*COS(2*PI()*'Time-domain'!$E$2*($B427+$B426)/2)*($B427-$B426)</f>
        <v>0.26103203504342215</v>
      </c>
      <c r="I427">
        <f>I426+(C427+C426)/2*SIN(2*PI()*'Time-domain'!$E$2*($B427+$B426)/2)*($B427-$B426)</f>
        <v>1.9696846973479583</v>
      </c>
      <c r="J427">
        <f>J426+(D427+D426)/2*SIN(2*PI()*'Time-domain'!$E$2*($B427+$B426)/2)*($B427-$B426)</f>
        <v>1.9966615617804961</v>
      </c>
      <c r="K427">
        <f>K426+(E427+E426)/2*SIN(2*PI()*'Time-domain'!$E$2*($B427+$B426)/2)*($B427-$B426)</f>
        <v>2.0288479908783996</v>
      </c>
      <c r="L427">
        <f>$I$2*COS(2*PI()*'Time-domain'!$E$2*$B427)+$I$3*SIN(2*PI()*'Time-domain'!$E$2*$B427)</f>
        <v>242.19644839937027</v>
      </c>
      <c r="M427">
        <f>$J$2*COS(2*PI()*'Time-domain'!$E$2*$B427)+$J$3*SIN(2*PI()*'Time-domain'!$E$2*$B427)</f>
        <v>244.8809055711522</v>
      </c>
      <c r="N427">
        <f>$K$2*COS(2*PI()*'Time-domain'!$E$2*$B427)+$K$3*SIN(2*PI()*'Time-domain'!$E$2*$B427)</f>
        <v>248.19952827629757</v>
      </c>
      <c r="O427">
        <f t="shared" si="30"/>
        <v>528.96179151209446</v>
      </c>
      <c r="P427">
        <f t="shared" si="31"/>
        <v>543.89601343214758</v>
      </c>
      <c r="Q427">
        <f t="shared" si="31"/>
        <v>563.45226655058138</v>
      </c>
      <c r="R427">
        <f t="shared" si="32"/>
        <v>527.46710846586177</v>
      </c>
      <c r="S427">
        <f t="shared" si="33"/>
        <v>539.2245887816423</v>
      </c>
      <c r="T427">
        <f t="shared" si="34"/>
        <v>553.9387493953933</v>
      </c>
    </row>
    <row r="428" spans="1:20">
      <c r="A428">
        <v>165</v>
      </c>
      <c r="B428">
        <f>A428/256/(2*'Time-domain'!$E$2)</f>
        <v>5.37109375E-3</v>
      </c>
      <c r="C428">
        <f>1*'Time-domain'!Q176</f>
        <v>241.43313200630902</v>
      </c>
      <c r="D428">
        <f>1*'Time-domain'!R176</f>
        <v>246.76109194758848</v>
      </c>
      <c r="E428">
        <f>1*'Time-domain'!S176</f>
        <v>252.81654362752309</v>
      </c>
      <c r="F428">
        <f>F427+(C428+C427)/2*COS(2*PI()*'Time-domain'!$E$2*($B428+$B427)/2)*($B428-$B427)</f>
        <v>0.27611994520890687</v>
      </c>
      <c r="G428">
        <f>G427+(D428+D427)/2*COS(2*PI()*'Time-domain'!$E$2*($B428+$B427)/2)*($B428-$B427)</f>
        <v>0.26738888287503604</v>
      </c>
      <c r="H428">
        <f>H427+(E428+E427)/2*COS(2*PI()*'Time-domain'!$E$2*($B428+$B427)/2)*($B428-$B427)</f>
        <v>0.2574554659707719</v>
      </c>
      <c r="I428">
        <f>I427+(C428+C427)/2*SIN(2*PI()*'Time-domain'!$E$2*($B428+$B427)/2)*($B428-$B427)</f>
        <v>1.9767895376833438</v>
      </c>
      <c r="J428">
        <f>J427+(D428+D427)/2*SIN(2*PI()*'Time-domain'!$E$2*($B428+$B427)/2)*($B428-$B427)</f>
        <v>2.0039250623259584</v>
      </c>
      <c r="K428">
        <f>K427+(E428+E427)/2*SIN(2*PI()*'Time-domain'!$E$2*($B428+$B427)/2)*($B428-$B427)</f>
        <v>2.036291496811018</v>
      </c>
      <c r="L428">
        <f>$I$2*COS(2*PI()*'Time-domain'!$E$2*$B428)+$I$3*SIN(2*PI()*'Time-domain'!$E$2*$B428)</f>
        <v>240.77250196873246</v>
      </c>
      <c r="M428">
        <f>$J$2*COS(2*PI()*'Time-domain'!$E$2*$B428)+$J$3*SIN(2*PI()*'Time-domain'!$E$2*$B428)</f>
        <v>243.4411764020258</v>
      </c>
      <c r="N428">
        <f>$K$2*COS(2*PI()*'Time-domain'!$E$2*$B428)+$K$3*SIN(2*PI()*'Time-domain'!$E$2*$B428)</f>
        <v>246.7402879170325</v>
      </c>
      <c r="O428">
        <f t="shared" si="30"/>
        <v>530.8705194993621</v>
      </c>
      <c r="P428">
        <f t="shared" si="31"/>
        <v>545.89094197085592</v>
      </c>
      <c r="Q428">
        <f t="shared" si="31"/>
        <v>565.54729764896058</v>
      </c>
      <c r="R428">
        <f t="shared" si="32"/>
        <v>529.3653751245505</v>
      </c>
      <c r="S428">
        <f t="shared" si="33"/>
        <v>541.1651686623602</v>
      </c>
      <c r="T428">
        <f t="shared" si="34"/>
        <v>555.93228310025563</v>
      </c>
    </row>
    <row r="429" spans="1:20">
      <c r="A429">
        <v>166</v>
      </c>
      <c r="B429">
        <f>A429/256/(2*'Time-domain'!$E$2)</f>
        <v>5.4036458333333332E-3</v>
      </c>
      <c r="C429">
        <f>1*'Time-domain'!Q177</f>
        <v>239.9649993299555</v>
      </c>
      <c r="D429">
        <f>1*'Time-domain'!R177</f>
        <v>245.12983341830679</v>
      </c>
      <c r="E429">
        <f>1*'Time-domain'!S177</f>
        <v>251.0221592453133</v>
      </c>
      <c r="F429">
        <f>F428+(C429+C428)/2*COS(2*PI()*'Time-domain'!$E$2*($B429+$B428)/2)*($B429-$B428)</f>
        <v>0.27264013449143848</v>
      </c>
      <c r="G429">
        <f>G428+(D429+D428)/2*COS(2*PI()*'Time-domain'!$E$2*($B429+$B428)/2)*($B429-$B428)</f>
        <v>0.26383322446572233</v>
      </c>
      <c r="H429">
        <f>H428+(E429+E428)/2*COS(2*PI()*'Time-domain'!$E$2*($B429+$B428)/2)*($B429-$B428)</f>
        <v>0.25381344244802667</v>
      </c>
      <c r="I429">
        <f>I428+(C429+C428)/2*SIN(2*PI()*'Time-domain'!$E$2*($B429+$B428)/2)*($B429-$B428)</f>
        <v>1.9838096626568624</v>
      </c>
      <c r="J429">
        <f>J428+(D429+D428)/2*SIN(2*PI()*'Time-domain'!$E$2*($B429+$B428)/2)*($B429-$B428)</f>
        <v>2.0110982014485037</v>
      </c>
      <c r="K429">
        <f>K428+(E429+E428)/2*SIN(2*PI()*'Time-domain'!$E$2*($B429+$B428)/2)*($B429-$B428)</f>
        <v>2.0436388677923816</v>
      </c>
      <c r="L429">
        <f>$I$2*COS(2*PI()*'Time-domain'!$E$2*$B429)+$I$3*SIN(2*PI()*'Time-domain'!$E$2*$B429)</f>
        <v>239.31229608492905</v>
      </c>
      <c r="M429">
        <f>$J$2*COS(2*PI()*'Time-domain'!$E$2*$B429)+$J$3*SIN(2*PI()*'Time-domain'!$E$2*$B429)</f>
        <v>241.96478588718026</v>
      </c>
      <c r="N429">
        <f>$K$2*COS(2*PI()*'Time-domain'!$E$2*$B429)+$K$3*SIN(2*PI()*'Time-domain'!$E$2*$B429)</f>
        <v>245.24388937798926</v>
      </c>
      <c r="O429">
        <f t="shared" si="30"/>
        <v>532.75645830839574</v>
      </c>
      <c r="P429">
        <f t="shared" si="31"/>
        <v>547.85999049345776</v>
      </c>
      <c r="Q429">
        <f t="shared" si="31"/>
        <v>567.61316222018922</v>
      </c>
      <c r="R429">
        <f t="shared" si="32"/>
        <v>531.24103766786288</v>
      </c>
      <c r="S429">
        <f t="shared" si="33"/>
        <v>543.08264057175074</v>
      </c>
      <c r="T429">
        <f t="shared" si="34"/>
        <v>557.90207827203835</v>
      </c>
    </row>
    <row r="430" spans="1:20">
      <c r="A430">
        <v>167</v>
      </c>
      <c r="B430">
        <f>A430/256/(2*'Time-domain'!$E$2)</f>
        <v>5.4361979166666664E-3</v>
      </c>
      <c r="C430">
        <f>1*'Time-domain'!Q178</f>
        <v>238.46063145976382</v>
      </c>
      <c r="D430">
        <f>1*'Time-domain'!R178</f>
        <v>243.45831356253831</v>
      </c>
      <c r="E430">
        <f>1*'Time-domain'!S178</f>
        <v>249.18348740396792</v>
      </c>
      <c r="F430">
        <f>F429+(C430+C429)/2*COS(2*PI()*'Time-domain'!$E$2*($B430+$B429)/2)*($B430-$B429)</f>
        <v>0.26909645525587583</v>
      </c>
      <c r="G430">
        <f>G429+(D430+D429)/2*COS(2*PI()*'Time-domain'!$E$2*($B430+$B429)/2)*($B430-$B429)</f>
        <v>0.26021427188506713</v>
      </c>
      <c r="H430">
        <f>H429+(E430+E429)/2*COS(2*PI()*'Time-domain'!$E$2*($B430+$B429)/2)*($B430-$B429)</f>
        <v>0.25010843951869716</v>
      </c>
      <c r="I430">
        <f>I429+(C430+C429)/2*SIN(2*PI()*'Time-domain'!$E$2*($B430+$B429)/2)*($B430-$B429)</f>
        <v>1.9907434760049136</v>
      </c>
      <c r="J430">
        <f>J429+(D430+D429)/2*SIN(2*PI()*'Time-domain'!$E$2*($B430+$B429)/2)*($B430-$B429)</f>
        <v>2.0181792999457628</v>
      </c>
      <c r="K430">
        <f>K429+(E430+E429)/2*SIN(2*PI()*'Time-domain'!$E$2*($B430+$B429)/2)*($B430-$B429)</f>
        <v>2.050888338486045</v>
      </c>
      <c r="L430">
        <f>$I$2*COS(2*PI()*'Time-domain'!$E$2*$B430)+$I$3*SIN(2*PI()*'Time-domain'!$E$2*$B430)</f>
        <v>237.81605064959507</v>
      </c>
      <c r="M430">
        <f>$J$2*COS(2*PI()*'Time-domain'!$E$2*$B430)+$J$3*SIN(2*PI()*'Time-domain'!$E$2*$B430)</f>
        <v>240.45195636559657</v>
      </c>
      <c r="N430">
        <f>$K$2*COS(2*PI()*'Time-domain'!$E$2*$B430)+$K$3*SIN(2*PI()*'Time-domain'!$E$2*$B430)</f>
        <v>243.71055801128361</v>
      </c>
      <c r="O430">
        <f t="shared" si="30"/>
        <v>534.61917872015147</v>
      </c>
      <c r="P430">
        <f t="shared" si="31"/>
        <v>549.80268562179572</v>
      </c>
      <c r="Q430">
        <f t="shared" si="31"/>
        <v>569.64934132940004</v>
      </c>
      <c r="R430">
        <f t="shared" si="32"/>
        <v>533.09366998604014</v>
      </c>
      <c r="S430">
        <f t="shared" si="33"/>
        <v>544.97656890187591</v>
      </c>
      <c r="T430">
        <f t="shared" si="34"/>
        <v>559.8476874160956</v>
      </c>
    </row>
    <row r="431" spans="1:20">
      <c r="A431">
        <v>168</v>
      </c>
      <c r="B431">
        <f>A431/256/(2*'Time-domain'!$E$2)</f>
        <v>5.4687499999999997E-3</v>
      </c>
      <c r="C431">
        <f>1*'Time-domain'!Q179</f>
        <v>236.92025494800185</v>
      </c>
      <c r="D431">
        <f>1*'Time-domain'!R179</f>
        <v>241.74678410502491</v>
      </c>
      <c r="E431">
        <f>1*'Time-domain'!S179</f>
        <v>247.30080500070321</v>
      </c>
      <c r="F431">
        <f>F430+(C431+C430)/2*COS(2*PI()*'Time-domain'!$E$2*($B431+$B430)/2)*($B431-$B430)</f>
        <v>0.2654910464081649</v>
      </c>
      <c r="G431">
        <f>G430+(D431+D430)/2*COS(2*PI()*'Time-domain'!$E$2*($B431+$B430)/2)*($B431-$B430)</f>
        <v>0.25653435373500388</v>
      </c>
      <c r="H431">
        <f>H430+(E431+E430)/2*COS(2*PI()*'Time-domain'!$E$2*($B431+$B430)/2)*($B431-$B430)</f>
        <v>0.24634297710368144</v>
      </c>
      <c r="I431">
        <f>I430+(C431+C430)/2*SIN(2*PI()*'Time-domain'!$E$2*($B431+$B430)/2)*($B431-$B430)</f>
        <v>1.9975894335072431</v>
      </c>
      <c r="J431">
        <f>J430+(D431+D430)/2*SIN(2*PI()*'Time-domain'!$E$2*($B431+$B430)/2)*($B431-$B430)</f>
        <v>2.0251667358598278</v>
      </c>
      <c r="K431">
        <f>K430+(E431+E430)/2*SIN(2*PI()*'Time-domain'!$E$2*($B431+$B430)/2)*($B431-$B430)</f>
        <v>2.0580382060208136</v>
      </c>
      <c r="L431">
        <f>$I$2*COS(2*PI()*'Time-domain'!$E$2*$B431)+$I$3*SIN(2*PI()*'Time-domain'!$E$2*$B431)</f>
        <v>236.28399099178944</v>
      </c>
      <c r="M431">
        <f>$J$2*COS(2*PI()*'Time-domain'!$E$2*$B431)+$J$3*SIN(2*PI()*'Time-domain'!$E$2*$B431)</f>
        <v>238.90291566383601</v>
      </c>
      <c r="N431">
        <f>$K$2*COS(2*PI()*'Time-domain'!$E$2*$B431)+$K$3*SIN(2*PI()*'Time-domain'!$E$2*$B431)</f>
        <v>242.14052473097937</v>
      </c>
      <c r="O431">
        <f t="shared" si="30"/>
        <v>536.45826552973665</v>
      </c>
      <c r="P431">
        <f t="shared" si="31"/>
        <v>551.71857093106155</v>
      </c>
      <c r="Q431">
        <f t="shared" si="31"/>
        <v>571.65533622364296</v>
      </c>
      <c r="R431">
        <f t="shared" si="32"/>
        <v>534.92285984186992</v>
      </c>
      <c r="S431">
        <f t="shared" si="33"/>
        <v>546.84653222656948</v>
      </c>
      <c r="T431">
        <f t="shared" si="34"/>
        <v>561.76867760654011</v>
      </c>
    </row>
    <row r="432" spans="1:20">
      <c r="A432">
        <v>169</v>
      </c>
      <c r="B432">
        <f>A432/256/(2*'Time-domain'!$E$2)</f>
        <v>5.5013020833333337E-3</v>
      </c>
      <c r="C432">
        <f>1*'Time-domain'!Q180</f>
        <v>235.3441017697061</v>
      </c>
      <c r="D432">
        <f>1*'Time-domain'!R180</f>
        <v>239.99550279580748</v>
      </c>
      <c r="E432">
        <f>1*'Time-domain'!S180</f>
        <v>245.37439556056395</v>
      </c>
      <c r="F432">
        <f>F431+(C432+C431)/2*COS(2*PI()*'Time-domain'!$E$2*($B432+$B431)/2)*($B432-$B431)</f>
        <v>0.26182608414141101</v>
      </c>
      <c r="G432">
        <f>G431+(D432+D431)/2*COS(2*PI()*'Time-domain'!$E$2*($B432+$B431)/2)*($B432-$B431)</f>
        <v>0.25279583889966428</v>
      </c>
      <c r="H432">
        <f>H431+(E432+E431)/2*COS(2*PI()*'Time-domain'!$E$2*($B432+$B431)/2)*($B432-$B431)</f>
        <v>0.2425196184399622</v>
      </c>
      <c r="I432">
        <f>I431+(C432+C431)/2*SIN(2*PI()*'Time-domain'!$E$2*($B432+$B431)/2)*($B432-$B431)</f>
        <v>2.0043460439183973</v>
      </c>
      <c r="J432">
        <f>J431+(D432+D431)/2*SIN(2*PI()*'Time-domain'!$E$2*($B432+$B431)/2)*($B432-$B431)</f>
        <v>2.0320589454980689</v>
      </c>
      <c r="K432">
        <f>K431+(E432+E431)/2*SIN(2*PI()*'Time-domain'!$E$2*($B432+$B431)/2)*($B432-$B431)</f>
        <v>2.065086831101405</v>
      </c>
      <c r="L432">
        <f>$I$2*COS(2*PI()*'Time-domain'!$E$2*$B432)+$I$3*SIN(2*PI()*'Time-domain'!$E$2*$B432)</f>
        <v>234.7163478340612</v>
      </c>
      <c r="M432">
        <f>$J$2*COS(2*PI()*'Time-domain'!$E$2*$B432)+$J$3*SIN(2*PI()*'Time-domain'!$E$2*$B432)</f>
        <v>237.31789706173041</v>
      </c>
      <c r="N432">
        <f>$K$2*COS(2*PI()*'Time-domain'!$E$2*$B432)+$K$3*SIN(2*PI()*'Time-domain'!$E$2*$B432)</f>
        <v>240.53402597831337</v>
      </c>
      <c r="O432">
        <f t="shared" si="30"/>
        <v>538.27331779720078</v>
      </c>
      <c r="P432">
        <f t="shared" si="31"/>
        <v>553.6072072509545</v>
      </c>
      <c r="Q432">
        <f t="shared" si="31"/>
        <v>573.63066868822705</v>
      </c>
      <c r="R432">
        <f t="shared" si="32"/>
        <v>536.72820911900271</v>
      </c>
      <c r="S432">
        <f t="shared" si="33"/>
        <v>548.69212355528862</v>
      </c>
      <c r="T432">
        <f t="shared" si="34"/>
        <v>563.6646307470221</v>
      </c>
    </row>
    <row r="433" spans="1:20">
      <c r="A433">
        <v>170</v>
      </c>
      <c r="B433">
        <f>A433/256/(2*'Time-domain'!$E$2)</f>
        <v>5.533854166666667E-3</v>
      </c>
      <c r="C433">
        <f>1*'Time-domain'!Q181</f>
        <v>233.73240928774786</v>
      </c>
      <c r="D433">
        <f>1*'Time-domain'!R181</f>
        <v>238.20473337140942</v>
      </c>
      <c r="E433">
        <f>1*'Time-domain'!S181</f>
        <v>243.40454919372621</v>
      </c>
      <c r="F433">
        <f>F432+(C433+C432)/2*COS(2*PI()*'Time-domain'!$E$2*($B433+$B432)/2)*($B433-$B432)</f>
        <v>0.25810378062435485</v>
      </c>
      <c r="G433">
        <f>G432+(D433+D432)/2*COS(2*PI()*'Time-domain'!$E$2*($B433+$B432)/2)*($B433-$B432)</f>
        <v>0.24900113509552455</v>
      </c>
      <c r="H433">
        <f>H432+(E433+E432)/2*COS(2*PI()*'Time-domain'!$E$2*($B433+$B432)/2)*($B433-$B432)</f>
        <v>0.23864096849217351</v>
      </c>
      <c r="I433">
        <f>I432+(C433+C432)/2*SIN(2*PI()*'Time-domain'!$E$2*($B433+$B432)/2)*($B433-$B432)</f>
        <v>2.0110118698672617</v>
      </c>
      <c r="J433">
        <f>J432+(D433+D432)/2*SIN(2*PI()*'Time-domain'!$E$2*($B433+$B432)/2)*($B433-$B432)</f>
        <v>2.0388544244185773</v>
      </c>
      <c r="K433">
        <f>K432+(E433+E432)/2*SIN(2*PI()*'Time-domain'!$E$2*($B433+$B432)/2)*($B433-$B432)</f>
        <v>2.0720326390802715</v>
      </c>
      <c r="L433">
        <f>$I$2*COS(2*PI()*'Time-domain'!$E$2*$B433)+$I$3*SIN(2*PI()*'Time-domain'!$E$2*$B433)</f>
        <v>233.11335725770377</v>
      </c>
      <c r="M433">
        <f>$J$2*COS(2*PI()*'Time-domain'!$E$2*$B433)+$J$3*SIN(2*PI()*'Time-domain'!$E$2*$B433)</f>
        <v>235.69713925725119</v>
      </c>
      <c r="N433">
        <f>$K$2*COS(2*PI()*'Time-domain'!$E$2*$B433)+$K$3*SIN(2*PI()*'Time-domain'!$E$2*$B433)</f>
        <v>238.89130368608883</v>
      </c>
      <c r="O433">
        <f t="shared" si="30"/>
        <v>540.06394908972868</v>
      </c>
      <c r="P433">
        <f t="shared" si="31"/>
        <v>555.46817295627989</v>
      </c>
      <c r="Q433">
        <f t="shared" si="31"/>
        <v>575.57488139033569</v>
      </c>
      <c r="R433">
        <f t="shared" si="32"/>
        <v>538.50933406176193</v>
      </c>
      <c r="S433">
        <f t="shared" si="33"/>
        <v>550.51295057826917</v>
      </c>
      <c r="T433">
        <f t="shared" si="34"/>
        <v>565.53514382257401</v>
      </c>
    </row>
    <row r="434" spans="1:20">
      <c r="A434">
        <v>171</v>
      </c>
      <c r="B434">
        <f>A434/256/(2*'Time-domain'!$E$2)</f>
        <v>5.5664062500000002E-3</v>
      </c>
      <c r="C434">
        <f>1*'Time-domain'!Q182</f>
        <v>232.08542021708661</v>
      </c>
      <c r="D434">
        <f>1*'Time-domain'!R182</f>
        <v>236.37474551511917</v>
      </c>
      <c r="E434">
        <f>1*'Time-domain'!S182</f>
        <v>241.39156255180686</v>
      </c>
      <c r="F434">
        <f>F433+(C434+C433)/2*COS(2*PI()*'Time-domain'!$E$2*($B434+$B433)/2)*($B434-$B433)</f>
        <v>0.25432638266816154</v>
      </c>
      <c r="G434">
        <f>G433+(D434+D433)/2*COS(2*PI()*'Time-domain'!$E$2*($B434+$B433)/2)*($B434-$B433)</f>
        <v>0.24515268739762752</v>
      </c>
      <c r="H434">
        <f>H433+(E434+E433)/2*COS(2*PI()*'Time-domain'!$E$2*($B434+$B433)/2)*($B434-$B433)</f>
        <v>0.23470967233799947</v>
      </c>
      <c r="I434">
        <f>I433+(C434+C433)/2*SIN(2*PI()*'Time-domain'!$E$2*($B434+$B433)/2)*($B434-$B433)</f>
        <v>2.0175855287241373</v>
      </c>
      <c r="J434">
        <f>J433+(D434+D433)/2*SIN(2*PI()*'Time-domain'!$E$2*($B434+$B433)/2)*($B434-$B433)</f>
        <v>2.0455517283796345</v>
      </c>
      <c r="K434">
        <f>K433+(E434+E433)/2*SIN(2*PI()*'Time-domain'!$E$2*($B434+$B433)/2)*($B434-$B433)</f>
        <v>2.0788741209899326</v>
      </c>
      <c r="L434">
        <f>$I$2*COS(2*PI()*'Time-domain'!$E$2*$B434)+$I$3*SIN(2*PI()*'Time-domain'!$E$2*$B434)</f>
        <v>231.47526066720167</v>
      </c>
      <c r="M434">
        <f>$J$2*COS(2*PI()*'Time-domain'!$E$2*$B434)+$J$3*SIN(2*PI()*'Time-domain'!$E$2*$B434)</f>
        <v>234.04088633056205</v>
      </c>
      <c r="N434">
        <f>$K$2*COS(2*PI()*'Time-domain'!$E$2*$B434)+$K$3*SIN(2*PI()*'Time-domain'!$E$2*$B434)</f>
        <v>237.21260524224041</v>
      </c>
      <c r="O434">
        <f t="shared" si="30"/>
        <v>541.82978771509158</v>
      </c>
      <c r="P434">
        <f t="shared" si="31"/>
        <v>557.30106424680889</v>
      </c>
      <c r="Q434">
        <f t="shared" si="31"/>
        <v>577.4875382097008</v>
      </c>
      <c r="R434">
        <f t="shared" si="32"/>
        <v>540.26586550630441</v>
      </c>
      <c r="S434">
        <f t="shared" si="33"/>
        <v>552.308635902839</v>
      </c>
      <c r="T434">
        <f t="shared" si="34"/>
        <v>567.3798291423725</v>
      </c>
    </row>
    <row r="435" spans="1:20">
      <c r="A435">
        <v>172</v>
      </c>
      <c r="B435">
        <f>A435/256/(2*'Time-domain'!$E$2)</f>
        <v>5.5989583333333334E-3</v>
      </c>
      <c r="C435">
        <f>1*'Time-domain'!Q183</f>
        <v>230.40338258821825</v>
      </c>
      <c r="D435">
        <f>1*'Time-domain'!R183</f>
        <v>234.50581481637656</v>
      </c>
      <c r="E435">
        <f>1*'Time-domain'!S183</f>
        <v>239.33573878319001</v>
      </c>
      <c r="F435">
        <f>F434+(C435+C434)/2*COS(2*PI()*'Time-domain'!$E$2*($B435+$B434)/2)*($B435-$B434)</f>
        <v>0.25049617037232802</v>
      </c>
      <c r="G435">
        <f>G434+(D435+D434)/2*COS(2*PI()*'Time-domain'!$E$2*($B435+$B434)/2)*($B435-$B434)</f>
        <v>0.24125297674277316</v>
      </c>
      <c r="H435">
        <f>H434+(E435+E434)/2*COS(2*PI()*'Time-domain'!$E$2*($B435+$B434)/2)*($B435-$B434)</f>
        <v>0.23072841352838605</v>
      </c>
      <c r="I435">
        <f>I434+(C435+C434)/2*SIN(2*PI()*'Time-domain'!$E$2*($B435+$B434)/2)*($B435-$B434)</f>
        <v>2.0240656934348347</v>
      </c>
      <c r="J435">
        <f>J434+(D435+D434)/2*SIN(2*PI()*'Time-domain'!$E$2*($B435+$B434)/2)*($B435-$B434)</f>
        <v>2.0521494742526261</v>
      </c>
      <c r="K435">
        <f>K434+(E435+E434)/2*SIN(2*PI()*'Time-domain'!$E$2*($B435+$B434)/2)*($B435-$B434)</f>
        <v>2.0856098345351777</v>
      </c>
      <c r="L435">
        <f>$I$2*COS(2*PI()*'Time-domain'!$E$2*$B435)+$I$3*SIN(2*PI()*'Time-domain'!$E$2*$B435)</f>
        <v>229.802304753876</v>
      </c>
      <c r="M435">
        <f>$J$2*COS(2*PI()*'Time-domain'!$E$2*$B435)+$J$3*SIN(2*PI()*'Time-domain'!$E$2*$B435)</f>
        <v>232.34938770726157</v>
      </c>
      <c r="N435">
        <f>$K$2*COS(2*PI()*'Time-domain'!$E$2*$B435)+$K$3*SIN(2*PI()*'Time-domain'!$E$2*$B435)</f>
        <v>235.49818345257904</v>
      </c>
      <c r="O435">
        <f t="shared" si="30"/>
        <v>543.57047694621372</v>
      </c>
      <c r="P435">
        <f t="shared" si="31"/>
        <v>559.10549541622709</v>
      </c>
      <c r="Q435">
        <f t="shared" si="31"/>
        <v>579.36822455612685</v>
      </c>
      <c r="R435">
        <f t="shared" si="32"/>
        <v>541.99744910299057</v>
      </c>
      <c r="S435">
        <f t="shared" si="33"/>
        <v>554.07881728074494</v>
      </c>
      <c r="T435">
        <f t="shared" si="34"/>
        <v>569.19831457326836</v>
      </c>
    </row>
    <row r="436" spans="1:20">
      <c r="A436">
        <v>173</v>
      </c>
      <c r="B436">
        <f>A436/256/(2*'Time-domain'!$E$2)</f>
        <v>5.6315104166666666E-3</v>
      </c>
      <c r="C436">
        <f>1*'Time-domain'!Q184</f>
        <v>228.68654970982271</v>
      </c>
      <c r="D436">
        <f>1*'Time-domain'!R184</f>
        <v>232.59822272927039</v>
      </c>
      <c r="E436">
        <f>1*'Time-domain'!S184</f>
        <v>237.23738748737321</v>
      </c>
      <c r="F436">
        <f>F435+(C436+C435)/2*COS(2*PI()*'Time-domain'!$E$2*($B436+$B435)/2)*($B436-$B435)</f>
        <v>0.24661545575052299</v>
      </c>
      <c r="G436">
        <f>G435+(D436+D435)/2*COS(2*PI()*'Time-domain'!$E$2*($B436+$B435)/2)*($B436-$B435)</f>
        <v>0.23730451841058137</v>
      </c>
      <c r="H436">
        <f>H435+(E436+E435)/2*COS(2*PI()*'Time-domain'!$E$2*($B436+$B435)/2)*($B436-$B435)</f>
        <v>0.22669991242355927</v>
      </c>
      <c r="I436">
        <f>I435+(C436+C435)/2*SIN(2*PI()*'Time-domain'!$E$2*($B436+$B435)/2)*($B436-$B435)</f>
        <v>2.0304510933212834</v>
      </c>
      <c r="J436">
        <f>J435+(D436+D435)/2*SIN(2*PI()*'Time-domain'!$E$2*($B436+$B435)/2)*($B436-$B435)</f>
        <v>2.0586463408978468</v>
      </c>
      <c r="K436">
        <f>K435+(E436+E435)/2*SIN(2*PI()*'Time-domain'!$E$2*($B436+$B435)/2)*($B436-$B435)</f>
        <v>2.0922384050445326</v>
      </c>
      <c r="L436">
        <f>$I$2*COS(2*PI()*'Time-domain'!$E$2*$B436)+$I$3*SIN(2*PI()*'Time-domain'!$E$2*$B436)</f>
        <v>228.09474145873372</v>
      </c>
      <c r="M436">
        <f>$J$2*COS(2*PI()*'Time-domain'!$E$2*$B436)+$J$3*SIN(2*PI()*'Time-domain'!$E$2*$B436)</f>
        <v>230.62289812082057</v>
      </c>
      <c r="N436">
        <f>$K$2*COS(2*PI()*'Time-domain'!$E$2*$B436)+$K$3*SIN(2*PI()*'Time-domain'!$E$2*$B436)</f>
        <v>233.74829650272014</v>
      </c>
      <c r="O436">
        <f t="shared" si="30"/>
        <v>545.28567523672007</v>
      </c>
      <c r="P436">
        <f t="shared" si="31"/>
        <v>560.88109911000515</v>
      </c>
      <c r="Q436">
        <f t="shared" si="31"/>
        <v>581.2165476736667</v>
      </c>
      <c r="R436">
        <f t="shared" si="32"/>
        <v>543.70374552983162</v>
      </c>
      <c r="S436">
        <f t="shared" si="33"/>
        <v>555.82314782635751</v>
      </c>
      <c r="T436">
        <f t="shared" si="34"/>
        <v>570.99024376394573</v>
      </c>
    </row>
    <row r="437" spans="1:20">
      <c r="A437">
        <v>174</v>
      </c>
      <c r="B437">
        <f>A437/256/(2*'Time-domain'!$E$2)</f>
        <v>5.6640624999999998E-3</v>
      </c>
      <c r="C437">
        <f>1*'Time-domain'!Q185</f>
        <v>226.93518013061652</v>
      </c>
      <c r="D437">
        <f>1*'Time-domain'!R185</f>
        <v>230.65225653015236</v>
      </c>
      <c r="E437">
        <f>1*'Time-domain'!S185</f>
        <v>235.09682466834343</v>
      </c>
      <c r="F437">
        <f>F436+(C437+C436)/2*COS(2*PI()*'Time-domain'!$E$2*($B437+$B436)/2)*($B437-$B436)</f>
        <v>0.24268658133718798</v>
      </c>
      <c r="G437">
        <f>G436+(D437+D436)/2*COS(2*PI()*'Time-domain'!$E$2*($B437+$B436)/2)*($B437-$B436)</f>
        <v>0.23330986048334659</v>
      </c>
      <c r="H437">
        <f>H436+(E437+E436)/2*COS(2*PI()*'Time-domain'!$E$2*($B437+$B436)/2)*($B437-$B436)</f>
        <v>0.22262692450586</v>
      </c>
      <c r="I437">
        <f>I436+(C437+C436)/2*SIN(2*PI()*'Time-domain'!$E$2*($B437+$B436)/2)*($B437-$B436)</f>
        <v>2.0367405148481739</v>
      </c>
      <c r="J437">
        <f>J436+(D437+D436)/2*SIN(2*PI()*'Time-domain'!$E$2*($B437+$B436)/2)*($B437-$B436)</f>
        <v>2.0650410700026613</v>
      </c>
      <c r="K437">
        <f>K436+(E437+E436)/2*SIN(2*PI()*'Time-domain'!$E$2*($B437+$B436)/2)*($B437-$B436)</f>
        <v>2.0987585263804034</v>
      </c>
      <c r="L437">
        <f>$I$2*COS(2*PI()*'Time-domain'!$E$2*$B437)+$I$3*SIN(2*PI()*'Time-domain'!$E$2*$B437)</f>
        <v>226.35282793452615</v>
      </c>
      <c r="M437">
        <f>$J$2*COS(2*PI()*'Time-domain'!$E$2*$B437)+$J$3*SIN(2*PI()*'Time-domain'!$E$2*$B437)</f>
        <v>228.86167757422029</v>
      </c>
      <c r="N437">
        <f>$K$2*COS(2*PI()*'Time-domain'!$E$2*$B437)+$K$3*SIN(2*PI()*'Time-domain'!$E$2*$B437)</f>
        <v>231.96320791920175</v>
      </c>
      <c r="O437">
        <f t="shared" si="30"/>
        <v>546.97505642733529</v>
      </c>
      <c r="P437">
        <f t="shared" si="31"/>
        <v>562.62752657203384</v>
      </c>
      <c r="Q437">
        <f t="shared" si="31"/>
        <v>583.03213693125747</v>
      </c>
      <c r="R437">
        <f t="shared" si="32"/>
        <v>545.38443069688435</v>
      </c>
      <c r="S437">
        <f t="shared" si="33"/>
        <v>557.5412962256222</v>
      </c>
      <c r="T437">
        <f t="shared" si="34"/>
        <v>572.75527635957508</v>
      </c>
    </row>
    <row r="438" spans="1:20">
      <c r="A438">
        <v>175</v>
      </c>
      <c r="B438">
        <f>A438/256/(2*'Time-domain'!$E$2)</f>
        <v>5.696614583333333E-3</v>
      </c>
      <c r="C438">
        <f>1*'Time-domain'!Q186</f>
        <v>225.1495376004161</v>
      </c>
      <c r="D438">
        <f>1*'Time-domain'!R186</f>
        <v>228.66820927437408</v>
      </c>
      <c r="E438">
        <f>1*'Time-domain'!S186</f>
        <v>232.91437268698732</v>
      </c>
      <c r="F438">
        <f>F437+(C438+C437)/2*COS(2*PI()*'Time-domain'!$E$2*($B438+$B437)/2)*($B438-$B437)</f>
        <v>0.23871191877573864</v>
      </c>
      <c r="G438">
        <f>G437+(D438+D437)/2*COS(2*PI()*'Time-domain'!$E$2*($B438+$B437)/2)*($B438-$B437)</f>
        <v>0.22927158228561531</v>
      </c>
      <c r="H438">
        <f>H437+(E438+E437)/2*COS(2*PI()*'Time-domain'!$E$2*($B438+$B437)/2)*($B438-$B437)</f>
        <v>0.21851223867041877</v>
      </c>
      <c r="I438">
        <f>I437+(C438+C437)/2*SIN(2*PI()*'Time-domain'!$E$2*($B438+$B437)/2)*($B438-$B437)</f>
        <v>2.0429328023551676</v>
      </c>
      <c r="J438">
        <f>J437+(D438+D437)/2*SIN(2*PI()*'Time-domain'!$E$2*($B438+$B437)/2)*($B438-$B437)</f>
        <v>2.0713324668815094</v>
      </c>
      <c r="K438">
        <f>K437+(E438+E437)/2*SIN(2*PI()*'Time-domain'!$E$2*($B438+$B437)/2)*($B438-$B437)</f>
        <v>2.1051689618073333</v>
      </c>
      <c r="L438">
        <f>$I$2*COS(2*PI()*'Time-domain'!$E$2*$B438)+$I$3*SIN(2*PI()*'Time-domain'!$E$2*$B438)</f>
        <v>224.57682650702276</v>
      </c>
      <c r="M438">
        <f>$J$2*COS(2*PI()*'Time-domain'!$E$2*$B438)+$J$3*SIN(2*PI()*'Time-domain'!$E$2*$B438)</f>
        <v>227.06599130079672</v>
      </c>
      <c r="N438">
        <f>$K$2*COS(2*PI()*'Time-domain'!$E$2*$B438)+$K$3*SIN(2*PI()*'Time-domain'!$E$2*$B438)</f>
        <v>230.14318652979841</v>
      </c>
      <c r="O438">
        <f t="shared" si="30"/>
        <v>548.63830994300872</v>
      </c>
      <c r="P438">
        <f t="shared" si="31"/>
        <v>564.34444787986979</v>
      </c>
      <c r="Q438">
        <f t="shared" si="31"/>
        <v>584.81464409963291</v>
      </c>
      <c r="R438">
        <f t="shared" si="32"/>
        <v>547.03919594147078</v>
      </c>
      <c r="S438">
        <f t="shared" si="33"/>
        <v>559.23294693563037</v>
      </c>
      <c r="T438">
        <f t="shared" si="34"/>
        <v>574.49308820682973</v>
      </c>
    </row>
    <row r="439" spans="1:20">
      <c r="A439">
        <v>176</v>
      </c>
      <c r="B439">
        <f>A439/256/(2*'Time-domain'!$E$2)</f>
        <v>5.7291666666666663E-3</v>
      </c>
      <c r="C439">
        <f>1*'Time-domain'!Q187</f>
        <v>223.32989103041851</v>
      </c>
      <c r="D439">
        <f>1*'Time-domain'!R187</f>
        <v>226.64637975215453</v>
      </c>
      <c r="E439">
        <f>1*'Time-domain'!S187</f>
        <v>230.69036021254578</v>
      </c>
      <c r="F439">
        <f>F438+(C439+C438)/2*COS(2*PI()*'Time-domain'!$E$2*($B439+$B438)/2)*($B439-$B438)</f>
        <v>0.23469386738921691</v>
      </c>
      <c r="G439">
        <f>G438+(D439+D438)/2*COS(2*PI()*'Time-domain'!$E$2*($B439+$B438)/2)*($B439-$B438)</f>
        <v>0.22519229280443034</v>
      </c>
      <c r="H439">
        <f>H438+(E439+E438)/2*COS(2*PI()*'Time-domain'!$E$2*($B439+$B438)/2)*($B439-$B438)</f>
        <v>0.21435867549470763</v>
      </c>
      <c r="I439">
        <f>I438+(C439+C438)/2*SIN(2*PI()*'Time-domain'!$E$2*($B439+$B438)/2)*($B439-$B438)</f>
        <v>2.0490268587542397</v>
      </c>
      <c r="J439">
        <f>J438+(D439+D438)/2*SIN(2*PI()*'Time-domain'!$E$2*($B439+$B438)/2)*($B439-$B438)</f>
        <v>2.0775194012372697</v>
      </c>
      <c r="K439">
        <f>K438+(E439+E438)/2*SIN(2*PI()*'Time-domain'!$E$2*($B439+$B438)/2)*($B439-$B438)</f>
        <v>2.1114685448178441</v>
      </c>
      <c r="L439">
        <f>$I$2*COS(2*PI()*'Time-domain'!$E$2*$B439)+$I$3*SIN(2*PI()*'Time-domain'!$E$2*$B439)</f>
        <v>222.76700463550594</v>
      </c>
      <c r="M439">
        <f>$J$2*COS(2*PI()*'Time-domain'!$E$2*$B439)+$J$3*SIN(2*PI()*'Time-domain'!$E$2*$B439)</f>
        <v>225.23610972429765</v>
      </c>
      <c r="N439">
        <f>$K$2*COS(2*PI()*'Time-domain'!$E$2*$B439)+$K$3*SIN(2*PI()*'Time-domain'!$E$2*$B439)</f>
        <v>228.28850642303689</v>
      </c>
      <c r="O439">
        <f t="shared" si="30"/>
        <v>550.27514098064739</v>
      </c>
      <c r="P439">
        <f t="shared" si="31"/>
        <v>566.03155216844721</v>
      </c>
      <c r="Q439">
        <f t="shared" si="31"/>
        <v>586.56374361433711</v>
      </c>
      <c r="R439">
        <f t="shared" si="32"/>
        <v>548.6677482141049</v>
      </c>
      <c r="S439">
        <f t="shared" si="33"/>
        <v>560.89780037469052</v>
      </c>
      <c r="T439">
        <f t="shared" si="34"/>
        <v>576.20337154914421</v>
      </c>
    </row>
    <row r="440" spans="1:20">
      <c r="A440">
        <v>177</v>
      </c>
      <c r="B440">
        <f>A440/256/(2*'Time-domain'!$E$2)</f>
        <v>5.7617187500000003E-3</v>
      </c>
      <c r="C440">
        <f>1*'Time-domain'!Q188</f>
        <v>221.47651445270381</v>
      </c>
      <c r="D440">
        <f>1*'Time-domain'!R188</f>
        <v>224.58707244358271</v>
      </c>
      <c r="E440">
        <f>1*'Time-domain'!S188</f>
        <v>228.42512217311682</v>
      </c>
      <c r="F440">
        <f>F439+(C440+C439)/2*COS(2*PI()*'Time-domain'!$E$2*($B440+$B439)/2)*($B440-$B439)</f>
        <v>0.23063485273425524</v>
      </c>
      <c r="G440">
        <f>G439+(D440+D439)/2*COS(2*PI()*'Time-domain'!$E$2*($B440+$B439)/2)*($B440-$B439)</f>
        <v>0.22107462909119738</v>
      </c>
      <c r="H440">
        <f>H439+(E440+E439)/2*COS(2*PI()*'Time-domain'!$E$2*($B440+$B439)/2)*($B440-$B439)</f>
        <v>0.21016908548801896</v>
      </c>
      <c r="I440">
        <f>I439+(C440+C439)/2*SIN(2*PI()*'Time-domain'!$E$2*($B440+$B439)/2)*($B440-$B439)</f>
        <v>2.0550216461917272</v>
      </c>
      <c r="J440">
        <f>J439+(D440+D439)/2*SIN(2*PI()*'Time-domain'!$E$2*($B440+$B439)/2)*($B440-$B439)</f>
        <v>2.083600807883514</v>
      </c>
      <c r="K440">
        <f>K439+(E440+E439)/2*SIN(2*PI()*'Time-domain'!$E$2*($B440+$B439)/2)*($B440-$B439)</f>
        <v>2.1176561799153468</v>
      </c>
      <c r="L440">
        <f>$I$2*COS(2*PI()*'Time-domain'!$E$2*$B440)+$I$3*SIN(2*PI()*'Time-domain'!$E$2*$B440)</f>
        <v>220.92363487249233</v>
      </c>
      <c r="M440">
        <f>$J$2*COS(2*PI()*'Time-domain'!$E$2*$B440)+$J$3*SIN(2*PI()*'Time-domain'!$E$2*$B440)</f>
        <v>223.3723084181575</v>
      </c>
      <c r="N440">
        <f>$K$2*COS(2*PI()*'Time-domain'!$E$2*$B440)+$K$3*SIN(2*PI()*'Time-domain'!$E$2*$B440)</f>
        <v>226.39944690691908</v>
      </c>
      <c r="O440">
        <f t="shared" si="30"/>
        <v>551.88527068734356</v>
      </c>
      <c r="P440">
        <f t="shared" si="31"/>
        <v>567.68854784211658</v>
      </c>
      <c r="Q440">
        <f t="shared" si="31"/>
        <v>588.27913282467421</v>
      </c>
      <c r="R440">
        <f t="shared" si="32"/>
        <v>550.26981025501493</v>
      </c>
      <c r="S440">
        <f t="shared" si="33"/>
        <v>562.53557310278529</v>
      </c>
      <c r="T440">
        <f t="shared" si="34"/>
        <v>577.885835212095</v>
      </c>
    </row>
    <row r="441" spans="1:20">
      <c r="A441">
        <v>178</v>
      </c>
      <c r="B441">
        <f>A441/256/(2*'Time-domain'!$E$2)</f>
        <v>5.7942708333333336E-3</v>
      </c>
      <c r="C441">
        <f>1*'Time-domain'!Q189</f>
        <v>219.58968697896768</v>
      </c>
      <c r="D441">
        <f>1*'Time-domain'!R189</f>
        <v>222.49059747276482</v>
      </c>
      <c r="E441">
        <f>1*'Time-domain'!S189</f>
        <v>226.11899970521708</v>
      </c>
      <c r="F441">
        <f>F440+(C441+C440)/2*COS(2*PI()*'Time-domain'!$E$2*($B441+$B440)/2)*($B441-$B440)</f>
        <v>0.22653732513922431</v>
      </c>
      <c r="G441">
        <f>G440+(D441+D440)/2*COS(2*PI()*'Time-domain'!$E$2*($B441+$B440)/2)*($B441-$B440)</f>
        <v>0.21692125464614107</v>
      </c>
      <c r="H441">
        <f>H440+(E441+E440)/2*COS(2*PI()*'Time-domain'!$E$2*($B441+$B440)/2)*($B441-$B440)</f>
        <v>0.20594634732193415</v>
      </c>
      <c r="I441">
        <f>I440+(C441+C440)/2*SIN(2*PI()*'Time-domain'!$E$2*($B441+$B440)/2)*($B441-$B440)</f>
        <v>2.0609161866746879</v>
      </c>
      <c r="J441">
        <f>J440+(D441+D440)/2*SIN(2*PI()*'Time-domain'!$E$2*($B441+$B440)/2)*($B441-$B440)</f>
        <v>2.0895756874272098</v>
      </c>
      <c r="K441">
        <f>K440+(E441+E440)/2*SIN(2*PI()*'Time-domain'!$E$2*($B441+$B440)/2)*($B441-$B440)</f>
        <v>2.1237308433536399</v>
      </c>
      <c r="L441">
        <f>$I$2*COS(2*PI()*'Time-domain'!$E$2*$B441)+$I$3*SIN(2*PI()*'Time-domain'!$E$2*$B441)</f>
        <v>219.04699482268802</v>
      </c>
      <c r="M441">
        <f>$J$2*COS(2*PI()*'Time-domain'!$E$2*$B441)+$J$3*SIN(2*PI()*'Time-domain'!$E$2*$B441)</f>
        <v>221.4748680639976</v>
      </c>
      <c r="N441">
        <f>$K$2*COS(2*PI()*'Time-domain'!$E$2*$B441)+$K$3*SIN(2*PI()*'Time-domain'!$E$2*$B441)</f>
        <v>224.47629246685983</v>
      </c>
      <c r="O441">
        <f t="shared" si="30"/>
        <v>553.46843632898879</v>
      </c>
      <c r="P441">
        <f t="shared" si="31"/>
        <v>569.3151627748789</v>
      </c>
      <c r="Q441">
        <f t="shared" si="31"/>
        <v>589.96053222843511</v>
      </c>
      <c r="R441">
        <f t="shared" si="32"/>
        <v>551.84512076115402</v>
      </c>
      <c r="S441">
        <f t="shared" si="33"/>
        <v>564.14599799230473</v>
      </c>
      <c r="T441">
        <f t="shared" si="34"/>
        <v>579.54020477879305</v>
      </c>
    </row>
    <row r="442" spans="1:20">
      <c r="A442">
        <v>179</v>
      </c>
      <c r="B442">
        <f>A442/256/(2*'Time-domain'!$E$2)</f>
        <v>5.8268229166666668E-3</v>
      </c>
      <c r="C442">
        <f>1*'Time-domain'!Q190</f>
        <v>217.66969275848717</v>
      </c>
      <c r="D442">
        <f>1*'Time-domain'!R190</f>
        <v>220.35727056111975</v>
      </c>
      <c r="E442">
        <f>1*'Time-domain'!S190</f>
        <v>223.77234010240758</v>
      </c>
      <c r="F442">
        <f>F441+(C442+C441)/2*COS(2*PI()*'Time-domain'!$E$2*($B442+$B441)/2)*($B442-$B441)</f>
        <v>0.22240375822744357</v>
      </c>
      <c r="G442">
        <f>G441+(D442+D441)/2*COS(2*PI()*'Time-domain'!$E$2*($B442+$B441)/2)*($B442-$B441)</f>
        <v>0.21273485778632611</v>
      </c>
      <c r="H442">
        <f>H441+(E442+E441)/2*COS(2*PI()*'Time-domain'!$E$2*($B442+$B441)/2)*($B442-$B441)</f>
        <v>0.20169336604285421</v>
      </c>
      <c r="I442">
        <f>I441+(C442+C441)/2*SIN(2*PI()*'Time-domain'!$E$2*($B442+$B441)/2)*($B442-$B441)</f>
        <v>2.0667095626611949</v>
      </c>
      <c r="J442">
        <f>J441+(D442+D441)/2*SIN(2*PI()*'Time-domain'!$E$2*($B442+$B441)/2)*($B442-$B441)</f>
        <v>2.0954431069114614</v>
      </c>
      <c r="K442">
        <f>K441+(E442+E441)/2*SIN(2*PI()*'Time-domain'!$E$2*($B442+$B441)/2)*($B442-$B441)</f>
        <v>2.1296915838325376</v>
      </c>
      <c r="L442">
        <f>$I$2*COS(2*PI()*'Time-domain'!$E$2*$B442)+$I$3*SIN(2*PI()*'Time-domain'!$E$2*$B442)</f>
        <v>217.13736710118158</v>
      </c>
      <c r="M442">
        <f>$J$2*COS(2*PI()*'Time-domain'!$E$2*$B442)+$J$3*SIN(2*PI()*'Time-domain'!$E$2*$B442)</f>
        <v>219.54407440935583</v>
      </c>
      <c r="N442">
        <f>$K$2*COS(2*PI()*'Time-domain'!$E$2*$B442)+$K$3*SIN(2*PI()*'Time-domain'!$E$2*$B442)</f>
        <v>222.5193327228437</v>
      </c>
      <c r="O442">
        <f t="shared" si="30"/>
        <v>555.02439144917423</v>
      </c>
      <c r="P442">
        <f t="shared" si="31"/>
        <v>570.91114449869201</v>
      </c>
      <c r="Q442">
        <f t="shared" si="31"/>
        <v>591.60768569225263</v>
      </c>
      <c r="R442">
        <f t="shared" si="32"/>
        <v>553.39343454359971</v>
      </c>
      <c r="S442">
        <f t="shared" si="33"/>
        <v>565.72882438895442</v>
      </c>
      <c r="T442">
        <f t="shared" si="34"/>
        <v>581.1662227551825</v>
      </c>
    </row>
    <row r="443" spans="1:20">
      <c r="A443">
        <v>180</v>
      </c>
      <c r="B443">
        <f>A443/256/(2*'Time-domain'!$E$2)</f>
        <v>5.859375E-3</v>
      </c>
      <c r="C443">
        <f>1*'Time-domain'!Q191</f>
        <v>215.71682093532971</v>
      </c>
      <c r="D443">
        <f>1*'Time-domain'!R191</f>
        <v>218.18741297983371</v>
      </c>
      <c r="E443">
        <f>1*'Time-domain'!S191</f>
        <v>221.38549676299291</v>
      </c>
      <c r="F443">
        <f>F442+(C443+C442)/2*COS(2*PI()*'Time-domain'!$E$2*($B443+$B442)/2)*($B443-$B442)</f>
        <v>0.21823664742634633</v>
      </c>
      <c r="G443">
        <f>G442+(D443+D442)/2*COS(2*PI()*'Time-domain'!$E$2*($B443+$B442)/2)*($B443-$B442)</f>
        <v>0.2085181499982329</v>
      </c>
      <c r="H443">
        <f>H442+(E443+E442)/2*COS(2*PI()*'Time-domain'!$E$2*($B443+$B442)/2)*($B443-$B442)</f>
        <v>0.19741307126767932</v>
      </c>
      <c r="I443">
        <f>I442+(C443+C442)/2*SIN(2*PI()*'Time-domain'!$E$2*($B443+$B442)/2)*($B443-$B442)</f>
        <v>2.0724009176142015</v>
      </c>
      <c r="J443">
        <f>J442+(D443+D442)/2*SIN(2*PI()*'Time-domain'!$E$2*($B443+$B442)/2)*($B443-$B442)</f>
        <v>2.1012022004178847</v>
      </c>
      <c r="K443">
        <f>K442+(E443+E442)/2*SIN(2*PI()*'Time-domain'!$E$2*($B443+$B442)/2)*($B443-$B442)</f>
        <v>2.1355375231491993</v>
      </c>
      <c r="L443">
        <f>$I$2*COS(2*PI()*'Time-domain'!$E$2*$B443)+$I$3*SIN(2*PI()*'Time-domain'!$E$2*$B443)</f>
        <v>215.19503929088376</v>
      </c>
      <c r="M443">
        <f>$J$2*COS(2*PI()*'Time-domain'!$E$2*$B443)+$J$3*SIN(2*PI()*'Time-domain'!$E$2*$B443)</f>
        <v>217.58021822465466</v>
      </c>
      <c r="N443">
        <f>$K$2*COS(2*PI()*'Time-domain'!$E$2*$B443)+$K$3*SIN(2*PI()*'Time-domain'!$E$2*$B443)</f>
        <v>220.52886238581004</v>
      </c>
      <c r="O443">
        <f t="shared" si="30"/>
        <v>556.55290601827971</v>
      </c>
      <c r="P443">
        <f t="shared" si="31"/>
        <v>572.47626037973066</v>
      </c>
      <c r="Q443">
        <f t="shared" si="31"/>
        <v>593.22036065744373</v>
      </c>
      <c r="R443">
        <f t="shared" si="32"/>
        <v>554.91452267524642</v>
      </c>
      <c r="S443">
        <f t="shared" si="33"/>
        <v>567.28381826274006</v>
      </c>
      <c r="T443">
        <f t="shared" si="34"/>
        <v>582.76364872514534</v>
      </c>
    </row>
    <row r="444" spans="1:20">
      <c r="A444">
        <v>181</v>
      </c>
      <c r="B444">
        <f>A444/256/(2*'Time-domain'!$E$2)</f>
        <v>5.8919270833333332E-3</v>
      </c>
      <c r="C444">
        <f>1*'Time-domain'!Q192</f>
        <v>213.73136560480847</v>
      </c>
      <c r="D444">
        <f>1*'Time-domain'!R192</f>
        <v>215.98135150147678</v>
      </c>
      <c r="E444">
        <f>1*'Time-domain'!S192</f>
        <v>218.95882913680029</v>
      </c>
      <c r="F444">
        <f>F443+(C444+C443)/2*COS(2*PI()*'Time-domain'!$E$2*($B444+$B443)/2)*($B444-$B443)</f>
        <v>0.21403850846349601</v>
      </c>
      <c r="G444">
        <f>G443+(D444+D443)/2*COS(2*PI()*'Time-domain'!$E$2*($B444+$B443)/2)*($B444-$B443)</f>
        <v>0.20427386427588251</v>
      </c>
      <c r="H444">
        <f>H443+(E444+E443)/2*COS(2*PI()*'Time-domain'!$E$2*($B444+$B443)/2)*($B444-$B443)</f>
        <v>0.19310841536373083</v>
      </c>
      <c r="I444">
        <f>I443+(C444+C443)/2*SIN(2*PI()*'Time-domain'!$E$2*($B444+$B443)/2)*($B444-$B443)</f>
        <v>2.0779894565186554</v>
      </c>
      <c r="J444">
        <f>J443+(D444+D443)/2*SIN(2*PI()*'Time-domain'!$E$2*($B444+$B443)/2)*($B444-$B443)</f>
        <v>2.1068521696282581</v>
      </c>
      <c r="K444">
        <f>K443+(E444+E443)/2*SIN(2*PI()*'Time-domain'!$E$2*($B444+$B443)/2)*($B444-$B443)</f>
        <v>2.1412678568047507</v>
      </c>
      <c r="L444">
        <f>$I$2*COS(2*PI()*'Time-domain'!$E$2*$B444)+$I$3*SIN(2*PI()*'Time-domain'!$E$2*$B444)</f>
        <v>213.22030389921827</v>
      </c>
      <c r="M444">
        <f>$J$2*COS(2*PI()*'Time-domain'!$E$2*$B444)+$J$3*SIN(2*PI()*'Time-domain'!$E$2*$B444)</f>
        <v>215.58359525941177</v>
      </c>
      <c r="N444">
        <f>$K$2*COS(2*PI()*'Time-domain'!$E$2*$B444)+$K$3*SIN(2*PI()*'Time-domain'!$E$2*$B444)</f>
        <v>218.50518121326994</v>
      </c>
      <c r="O444">
        <f t="shared" si="30"/>
        <v>558.05376657266299</v>
      </c>
      <c r="P444">
        <f t="shared" si="31"/>
        <v>574.01029778249131</v>
      </c>
      <c r="Q444">
        <f t="shared" si="31"/>
        <v>594.79834833120788</v>
      </c>
      <c r="R444">
        <f t="shared" si="32"/>
        <v>556.40817262870257</v>
      </c>
      <c r="S444">
        <f t="shared" si="33"/>
        <v>568.8107623489384</v>
      </c>
      <c r="T444">
        <f t="shared" si="34"/>
        <v>584.33225949531914</v>
      </c>
    </row>
    <row r="445" spans="1:20">
      <c r="A445">
        <v>182</v>
      </c>
      <c r="B445">
        <f>A445/256/(2*'Time-domain'!$E$2)</f>
        <v>5.9244791666666664E-3</v>
      </c>
      <c r="C445">
        <f>1*'Time-domain'!Q193</f>
        <v>211.71362576919321</v>
      </c>
      <c r="D445">
        <f>1*'Time-domain'!R193</f>
        <v>213.73941835079319</v>
      </c>
      <c r="E445">
        <f>1*'Time-domain'!S193</f>
        <v>216.49270267104831</v>
      </c>
      <c r="F445">
        <f>F444+(C445+C444)/2*COS(2*PI()*'Time-domain'!$E$2*($B445+$B444)/2)*($B445-$B444)</f>
        <v>0.20981187585036024</v>
      </c>
      <c r="G445">
        <f>G444+(D445+D444)/2*COS(2*PI()*'Time-domain'!$E$2*($B445+$B444)/2)*($B445-$B444)</f>
        <v>0.20000475344551721</v>
      </c>
      <c r="H445">
        <f>H444+(E445+E444)/2*COS(2*PI()*'Time-domain'!$E$2*($B445+$B444)/2)*($B445-$B444)</f>
        <v>0.18878237161402067</v>
      </c>
      <c r="I445">
        <f>I444+(C445+C444)/2*SIN(2*PI()*'Time-domain'!$E$2*($B445+$B444)/2)*($B445-$B444)</f>
        <v>2.0834744463615391</v>
      </c>
      <c r="J445">
        <f>J444+(D445+D444)/2*SIN(2*PI()*'Time-domain'!$E$2*($B445+$B444)/2)*($B445-$B444)</f>
        <v>2.1123922843450953</v>
      </c>
      <c r="K445">
        <f>K444+(E445+E444)/2*SIN(2*PI()*'Time-domain'!$E$2*($B445+$B444)/2)*($B445-$B444)</f>
        <v>2.1468818545658257</v>
      </c>
      <c r="L445">
        <f>$I$2*COS(2*PI()*'Time-domain'!$E$2*$B445)+$I$3*SIN(2*PI()*'Time-domain'!$E$2*$B445)</f>
        <v>211.2134583140714</v>
      </c>
      <c r="M445">
        <f>$J$2*COS(2*PI()*'Time-domain'!$E$2*$B445)+$J$3*SIN(2*PI()*'Time-domain'!$E$2*$B445)</f>
        <v>213.55450619770153</v>
      </c>
      <c r="N445">
        <f>$K$2*COS(2*PI()*'Time-domain'!$E$2*$B445)+$K$3*SIN(2*PI()*'Time-domain'!$E$2*$B445)</f>
        <v>216.4485939641643</v>
      </c>
      <c r="O445">
        <f t="shared" si="30"/>
        <v>559.52677634386441</v>
      </c>
      <c r="P445">
        <f t="shared" si="31"/>
        <v>575.51306422163861</v>
      </c>
      <c r="Q445">
        <f t="shared" si="31"/>
        <v>596.34146386305849</v>
      </c>
      <c r="R445">
        <f t="shared" si="32"/>
        <v>557.87418840430905</v>
      </c>
      <c r="S445">
        <f t="shared" si="33"/>
        <v>570.30945627896949</v>
      </c>
      <c r="T445">
        <f t="shared" si="34"/>
        <v>585.87184922954032</v>
      </c>
    </row>
    <row r="446" spans="1:20">
      <c r="A446">
        <v>183</v>
      </c>
      <c r="B446">
        <f>A446/256/(2*'Time-domain'!$E$2)</f>
        <v>5.9570312499999997E-3</v>
      </c>
      <c r="C446">
        <f>1*'Time-domain'!Q194</f>
        <v>209.66390529268142</v>
      </c>
      <c r="D446">
        <f>1*'Time-domain'!R194</f>
        <v>211.46195115466892</v>
      </c>
      <c r="E446">
        <f>1*'Time-domain'!S194</f>
        <v>213.98748875531169</v>
      </c>
      <c r="F446">
        <f>F445+(C446+C445)/2*COS(2*PI()*'Time-domain'!$E$2*($B446+$B445)/2)*($B446-$B445)</f>
        <v>0.205559301354756</v>
      </c>
      <c r="G446">
        <f>G445+(D446+D445)/2*COS(2*PI()*'Time-domain'!$E$2*($B446+$B445)/2)*($B446-$B445)</f>
        <v>0.19571358847784978</v>
      </c>
      <c r="H446">
        <f>H445+(E446+E445)/2*COS(2*PI()*'Time-domain'!$E$2*($B446+$B445)/2)*($B446-$B445)</f>
        <v>0.18443793236898234</v>
      </c>
      <c r="I446">
        <f>I445+(C446+C445)/2*SIN(2*PI()*'Time-domain'!$E$2*($B446+$B445)/2)*($B446-$B445)</f>
        <v>2.0888552165745553</v>
      </c>
      <c r="J446">
        <f>J445+(D446+D445)/2*SIN(2*PI()*'Time-domain'!$E$2*($B446+$B445)/2)*($B446-$B445)</f>
        <v>2.1178218829708291</v>
      </c>
      <c r="K446">
        <f>K445+(E446+E445)/2*SIN(2*PI()*'Time-domain'!$E$2*($B446+$B445)/2)*($B446-$B445)</f>
        <v>2.1523788609806749</v>
      </c>
      <c r="L446">
        <f>$I$2*COS(2*PI()*'Time-domain'!$E$2*$B446)+$I$3*SIN(2*PI()*'Time-domain'!$E$2*$B446)</f>
        <v>209.17480475900666</v>
      </c>
      <c r="M446">
        <f>$J$2*COS(2*PI()*'Time-domain'!$E$2*$B446)+$J$3*SIN(2*PI()*'Time-domain'!$E$2*$B446)</f>
        <v>211.49325661287315</v>
      </c>
      <c r="N446">
        <f>$K$2*COS(2*PI()*'Time-domain'!$E$2*$B446)+$K$3*SIN(2*PI()*'Time-domain'!$E$2*$B446)</f>
        <v>214.35941035296818</v>
      </c>
      <c r="O446">
        <f t="shared" si="30"/>
        <v>560.97175537774956</v>
      </c>
      <c r="P446">
        <f t="shared" si="31"/>
        <v>576.98438750149967</v>
      </c>
      <c r="Q446">
        <f t="shared" si="31"/>
        <v>597.84954650637292</v>
      </c>
      <c r="R446">
        <f t="shared" si="32"/>
        <v>559.31239064820227</v>
      </c>
      <c r="S446">
        <f t="shared" si="33"/>
        <v>571.77971670109082</v>
      </c>
      <c r="T446">
        <f t="shared" si="34"/>
        <v>587.38222957283222</v>
      </c>
    </row>
    <row r="447" spans="1:20">
      <c r="A447">
        <v>184</v>
      </c>
      <c r="B447">
        <f>A447/256/(2*'Time-domain'!$E$2)</f>
        <v>5.9895833333333337E-3</v>
      </c>
      <c r="C447">
        <f>1*'Time-domain'!Q195</f>
        <v>207.58251285563725</v>
      </c>
      <c r="D447">
        <f>1*'Time-domain'!R195</f>
        <v>209.14929289128654</v>
      </c>
      <c r="E447">
        <f>1*'Time-domain'!S195</f>
        <v>211.443564665591</v>
      </c>
      <c r="F447">
        <f>F446+(C447+C446)/2*COS(2*PI()*'Time-domain'!$E$2*($B447+$B446)/2)*($B447-$B446)</f>
        <v>0.20128335246288628</v>
      </c>
      <c r="G447">
        <f>G446+(D447+D446)/2*COS(2*PI()*'Time-domain'!$E$2*($B447+$B446)/2)*($B447-$B446)</f>
        <v>0.19140315678890255</v>
      </c>
      <c r="H447">
        <f>H446+(E447+E446)/2*COS(2*PI()*'Time-domain'!$E$2*($B447+$B446)/2)*($B447-$B446)</f>
        <v>0.18007810718578465</v>
      </c>
      <c r="I447">
        <f>I446+(C447+C446)/2*SIN(2*PI()*'Time-domain'!$E$2*($B447+$B446)/2)*($B447-$B446)</f>
        <v>2.0941311594391858</v>
      </c>
      <c r="J447">
        <f>J446+(D447+D446)/2*SIN(2*PI()*'Time-domain'!$E$2*($B447+$B446)/2)*($B447-$B446)</f>
        <v>2.1231403729453047</v>
      </c>
      <c r="K447">
        <f>K446+(E447+E446)/2*SIN(2*PI()*'Time-domain'!$E$2*($B447+$B446)/2)*($B447-$B446)</f>
        <v>2.1577582958495212</v>
      </c>
      <c r="L447">
        <f>$I$2*COS(2*PI()*'Time-domain'!$E$2*$B447)+$I$3*SIN(2*PI()*'Time-domain'!$E$2*$B447)</f>
        <v>207.10465024775053</v>
      </c>
      <c r="M447">
        <f>$J$2*COS(2*PI()*'Time-domain'!$E$2*$B447)+$J$3*SIN(2*PI()*'Time-domain'!$E$2*$B447)</f>
        <v>209.40015692153216</v>
      </c>
      <c r="N447">
        <f>$K$2*COS(2*PI()*'Time-domain'!$E$2*$B447)+$K$3*SIN(2*PI()*'Time-domain'!$E$2*$B447)</f>
        <v>212.23794500304871</v>
      </c>
      <c r="O447">
        <f t="shared" si="30"/>
        <v>562.38854064351779</v>
      </c>
      <c r="P447">
        <f t="shared" si="31"/>
        <v>578.42411584311662</v>
      </c>
      <c r="Q447">
        <f t="shared" si="31"/>
        <v>599.3224597649571</v>
      </c>
      <c r="R447">
        <f t="shared" si="32"/>
        <v>560.72261676035009</v>
      </c>
      <c r="S447">
        <f t="shared" si="33"/>
        <v>573.22137739084224</v>
      </c>
      <c r="T447">
        <f t="shared" si="34"/>
        <v>588.86322976486304</v>
      </c>
    </row>
    <row r="448" spans="1:20">
      <c r="A448">
        <v>185</v>
      </c>
      <c r="B448">
        <f>A448/256/(2*'Time-domain'!$E$2)</f>
        <v>6.022135416666667E-3</v>
      </c>
      <c r="C448">
        <f>1*'Time-domain'!Q196</f>
        <v>205.46976190810591</v>
      </c>
      <c r="D448">
        <f>1*'Time-domain'!R196</f>
        <v>206.80179183847395</v>
      </c>
      <c r="E448">
        <f>1*'Time-domain'!S196</f>
        <v>208.86131350749713</v>
      </c>
      <c r="F448">
        <f>F447+(C448+C447)/2*COS(2*PI()*'Time-domain'!$E$2*($B448+$B447)/2)*($B448-$B447)</f>
        <v>0.19698661083189514</v>
      </c>
      <c r="G448">
        <f>G447+(D448+D447)/2*COS(2*PI()*'Time-domain'!$E$2*($B448+$B447)/2)*($B448-$B447)</f>
        <v>0.18707626053046517</v>
      </c>
      <c r="H448">
        <f>H447+(E448+E447)/2*COS(2*PI()*'Time-domain'!$E$2*($B448+$B447)/2)*($B448-$B447)</f>
        <v>0.17570592095635901</v>
      </c>
      <c r="I448">
        <f>I447+(C448+C447)/2*SIN(2*PI()*'Time-domain'!$E$2*($B448+$B447)/2)*($B448-$B447)</f>
        <v>2.0993017304538815</v>
      </c>
      <c r="J448">
        <f>J447+(D448+D447)/2*SIN(2*PI()*'Time-domain'!$E$2*($B448+$B447)/2)*($B448-$B447)</f>
        <v>2.1283472311413165</v>
      </c>
      <c r="K448">
        <f>K447+(E448+E447)/2*SIN(2*PI()*'Time-domain'!$E$2*($B448+$B447)/2)*($B448-$B447)</f>
        <v>2.1630196546488643</v>
      </c>
      <c r="L448">
        <f>$I$2*COS(2*PI()*'Time-domain'!$E$2*$B448)+$I$3*SIN(2*PI()*'Time-domain'!$E$2*$B448)</f>
        <v>205.00330653795791</v>
      </c>
      <c r="M448">
        <f>$J$2*COS(2*PI()*'Time-domain'!$E$2*$B448)+$J$3*SIN(2*PI()*'Time-domain'!$E$2*$B448)</f>
        <v>207.27552233679313</v>
      </c>
      <c r="N448">
        <f>$K$2*COS(2*PI()*'Time-domain'!$E$2*$B448)+$K$3*SIN(2*PI()*'Time-domain'!$E$2*$B448)</f>
        <v>210.08451739928435</v>
      </c>
      <c r="O448">
        <f t="shared" si="30"/>
        <v>563.77698613251118</v>
      </c>
      <c r="P448">
        <f t="shared" si="31"/>
        <v>579.83211799877961</v>
      </c>
      <c r="Q448">
        <f t="shared" si="31"/>
        <v>600.76009152452821</v>
      </c>
      <c r="R448">
        <f t="shared" si="32"/>
        <v>562.10472099249603</v>
      </c>
      <c r="S448">
        <f t="shared" si="33"/>
        <v>574.63428935117258</v>
      </c>
      <c r="T448">
        <f t="shared" si="34"/>
        <v>590.31469674280549</v>
      </c>
    </row>
    <row r="449" spans="1:20">
      <c r="A449">
        <v>186</v>
      </c>
      <c r="B449">
        <f>A449/256/(2*'Time-domain'!$E$2)</f>
        <v>6.0546875000000002E-3</v>
      </c>
      <c r="C449">
        <f>1*'Time-domain'!Q197</f>
        <v>203.32597062260871</v>
      </c>
      <c r="D449">
        <f>1*'Time-domain'!R197</f>
        <v>204.41980152125481</v>
      </c>
      <c r="E449">
        <f>1*'Time-domain'!S197</f>
        <v>206.24112415855612</v>
      </c>
      <c r="F449">
        <f>F448+(C449+C448)/2*COS(2*PI()*'Time-domain'!$E$2*($B449+$B448)/2)*($B449-$B448)</f>
        <v>0.19267167073387184</v>
      </c>
      <c r="G449">
        <f>G448+(D449+D448)/2*COS(2*PI()*'Time-domain'!$E$2*($B449+$B448)/2)*($B449-$B448)</f>
        <v>0.18273571487120341</v>
      </c>
      <c r="H449">
        <f>H448+(E449+E448)/2*COS(2*PI()*'Time-domain'!$E$2*($B449+$B448)/2)*($B449-$B448)</f>
        <v>0.17132441202527474</v>
      </c>
      <c r="I449">
        <f>I448+(C449+C448)/2*SIN(2*PI()*'Time-domain'!$E$2*($B449+$B448)/2)*($B449-$B448)</f>
        <v>2.1043664486631615</v>
      </c>
      <c r="J449">
        <f>J448+(D449+D448)/2*SIN(2*PI()*'Time-domain'!$E$2*($B449+$B448)/2)*($B449-$B448)</f>
        <v>2.1334420042179452</v>
      </c>
      <c r="K449">
        <f>K448+(E449+E448)/2*SIN(2*PI()*'Time-domain'!$E$2*($B449+$B448)/2)*($B449-$B448)</f>
        <v>2.168162508909472</v>
      </c>
      <c r="L449">
        <f>$I$2*COS(2*PI()*'Time-domain'!$E$2*$B449)+$I$3*SIN(2*PI()*'Time-domain'!$E$2*$B449)</f>
        <v>202.87109008426208</v>
      </c>
      <c r="M449">
        <f>$J$2*COS(2*PI()*'Time-domain'!$E$2*$B449)+$J$3*SIN(2*PI()*'Time-domain'!$E$2*$B449)</f>
        <v>205.11967282080948</v>
      </c>
      <c r="N449">
        <f>$K$2*COS(2*PI()*'Time-domain'!$E$2*$B449)+$K$3*SIN(2*PI()*'Time-domain'!$E$2*$B449)</f>
        <v>207.89945183995124</v>
      </c>
      <c r="O449">
        <f t="shared" si="30"/>
        <v>565.13696294676345</v>
      </c>
      <c r="P449">
        <f t="shared" si="31"/>
        <v>581.20828335396607</v>
      </c>
      <c r="Q449">
        <f t="shared" si="31"/>
        <v>602.1623541690293</v>
      </c>
      <c r="R449">
        <f t="shared" si="32"/>
        <v>563.45857453595261</v>
      </c>
      <c r="S449">
        <f t="shared" si="33"/>
        <v>576.01832090219045</v>
      </c>
      <c r="T449">
        <f t="shared" si="34"/>
        <v>591.73649523353617</v>
      </c>
    </row>
    <row r="450" spans="1:20">
      <c r="A450">
        <v>187</v>
      </c>
      <c r="B450">
        <f>A450/256/(2*'Time-domain'!$E$2)</f>
        <v>6.0872395833333334E-3</v>
      </c>
      <c r="C450">
        <f>1*'Time-domain'!Q198</f>
        <v>201.15146184622782</v>
      </c>
      <c r="D450">
        <f>1*'Time-domain'!R198</f>
        <v>202.00368065860937</v>
      </c>
      <c r="E450">
        <f>1*'Time-domain'!S198</f>
        <v>203.58339120964615</v>
      </c>
      <c r="F450">
        <f>F449+(C450+C449)/2*COS(2*PI()*'Time-domain'!$E$2*($B450+$B449)/2)*($B450-$B449)</f>
        <v>0.18834113749224396</v>
      </c>
      <c r="G450">
        <f>G449+(D450+D449)/2*COS(2*PI()*'Time-domain'!$E$2*($B450+$B449)/2)*($B450-$B449)</f>
        <v>0.17838434626946156</v>
      </c>
      <c r="H450">
        <f>H449+(E450+E449)/2*COS(2*PI()*'Time-domain'!$E$2*($B450+$B449)/2)*($B450-$B449)</f>
        <v>0.16693663029860753</v>
      </c>
      <c r="I450">
        <f>I449+(C450+C449)/2*SIN(2*PI()*'Time-domain'!$E$2*($B450+$B449)/2)*($B450-$B449)</f>
        <v>2.1093248969484248</v>
      </c>
      <c r="J450">
        <f>J449+(D450+D449)/2*SIN(2*PI()*'Time-domain'!$E$2*($B450+$B449)/2)*($B450-$B449)</f>
        <v>2.1384243089314738</v>
      </c>
      <c r="K450">
        <f>K449+(E450+E449)/2*SIN(2*PI()*'Time-domain'!$E$2*($B450+$B449)/2)*($B450-$B449)</f>
        <v>2.1731865065478146</v>
      </c>
      <c r="L450">
        <f>$I$2*COS(2*PI()*'Time-domain'!$E$2*$B450)+$I$3*SIN(2*PI()*'Time-domain'!$E$2*$B450)</f>
        <v>200.70832199061815</v>
      </c>
      <c r="M450">
        <f>$J$2*COS(2*PI()*'Time-domain'!$E$2*$B450)+$J$3*SIN(2*PI()*'Time-domain'!$E$2*$B450)</f>
        <v>202.93293303658851</v>
      </c>
      <c r="N450">
        <f>$K$2*COS(2*PI()*'Time-domain'!$E$2*$B450)+$K$3*SIN(2*PI()*'Time-domain'!$E$2*$B450)</f>
        <v>205.68307738788539</v>
      </c>
      <c r="O450">
        <f t="shared" si="30"/>
        <v>566.46835937723688</v>
      </c>
      <c r="P450">
        <f t="shared" si="31"/>
        <v>582.55252201662233</v>
      </c>
      <c r="Q450">
        <f t="shared" si="31"/>
        <v>603.52918468169844</v>
      </c>
      <c r="R450">
        <f t="shared" si="32"/>
        <v>564.78406559919074</v>
      </c>
      <c r="S450">
        <f t="shared" si="33"/>
        <v>577.37335776048315</v>
      </c>
      <c r="T450">
        <f t="shared" si="34"/>
        <v>593.12850783511897</v>
      </c>
    </row>
    <row r="451" spans="1:20">
      <c r="A451">
        <v>188</v>
      </c>
      <c r="B451">
        <f>A451/256/(2*'Time-domain'!$E$2)</f>
        <v>6.1197916666666666E-3</v>
      </c>
      <c r="C451">
        <f>1*'Time-domain'!Q199</f>
        <v>198.94656305198637</v>
      </c>
      <c r="D451">
        <f>1*'Time-domain'!R199</f>
        <v>199.55379310945227</v>
      </c>
      <c r="E451">
        <f>1*'Time-domain'!S199</f>
        <v>200.88851490557332</v>
      </c>
      <c r="F451">
        <f>F450+(C451+C450)/2*COS(2*PI()*'Time-domain'!$E$2*($B451+$B450)/2)*($B451-$B450)</f>
        <v>0.18399762591149937</v>
      </c>
      <c r="G451">
        <f>G450+(D451+D450)/2*COS(2*PI()*'Time-domain'!$E$2*($B451+$B450)/2)*($B451-$B450)</f>
        <v>0.1740249907388017</v>
      </c>
      <c r="H451">
        <f>H450+(E451+E450)/2*COS(2*PI()*'Time-domain'!$E$2*($B451+$B450)/2)*($B451-$B450)</f>
        <v>0.16254563534494779</v>
      </c>
      <c r="I451">
        <f>I450+(C451+C450)/2*SIN(2*PI()*'Time-domain'!$E$2*($B451+$B450)/2)*($B451-$B450)</f>
        <v>2.1141767222802961</v>
      </c>
      <c r="J451">
        <f>J450+(D451+D450)/2*SIN(2*PI()*'Time-domain'!$E$2*($B451+$B450)/2)*($B451-$B450)</f>
        <v>2.1432938324036921</v>
      </c>
      <c r="K451">
        <f>K450+(E451+E450)/2*SIN(2*PI()*'Time-domain'!$E$2*($B451+$B450)/2)*($B451-$B450)</f>
        <v>2.1780913721507362</v>
      </c>
      <c r="L451">
        <f>$I$2*COS(2*PI()*'Time-domain'!$E$2*$B451)+$I$3*SIN(2*PI()*'Time-domain'!$E$2*$B451)</f>
        <v>198.51532796194559</v>
      </c>
      <c r="M451">
        <f>$J$2*COS(2*PI()*'Time-domain'!$E$2*$B451)+$J$3*SIN(2*PI()*'Time-domain'!$E$2*$B451)</f>
        <v>200.71563229909819</v>
      </c>
      <c r="N451">
        <f>$K$2*COS(2*PI()*'Time-domain'!$E$2*$B451)+$K$3*SIN(2*PI()*'Time-domain'!$E$2*$B451)</f>
        <v>203.43572782092667</v>
      </c>
      <c r="O451">
        <f t="shared" si="30"/>
        <v>567.77108097169855</v>
      </c>
      <c r="P451">
        <f t="shared" si="31"/>
        <v>583.86476489373001</v>
      </c>
      <c r="Q451">
        <f t="shared" si="31"/>
        <v>604.86054473082345</v>
      </c>
      <c r="R451">
        <f t="shared" si="32"/>
        <v>566.08109947517903</v>
      </c>
      <c r="S451">
        <f t="shared" si="33"/>
        <v>578.69930310795678</v>
      </c>
      <c r="T451">
        <f t="shared" si="34"/>
        <v>594.49063508752363</v>
      </c>
    </row>
    <row r="452" spans="1:20">
      <c r="A452">
        <v>189</v>
      </c>
      <c r="B452">
        <f>A452/256/(2*'Time-domain'!$E$2)</f>
        <v>6.1523437499999998E-3</v>
      </c>
      <c r="C452">
        <f>1*'Time-domain'!Q200</f>
        <v>196.71160628953268</v>
      </c>
      <c r="D452">
        <f>1*'Time-domain'!R200</f>
        <v>197.07050781783704</v>
      </c>
      <c r="E452">
        <f>1*'Time-domain'!S200</f>
        <v>198.15690108479652</v>
      </c>
      <c r="F452">
        <f>F451+(C452+C451)/2*COS(2*PI()*'Time-domain'!$E$2*($B452+$B451)/2)*($B452-$B451)</f>
        <v>0.17964375870118415</v>
      </c>
      <c r="G452">
        <f>G451+(D452+D451)/2*COS(2*PI()*'Time-domain'!$E$2*($B452+$B451)/2)*($B452-$B451)</f>
        <v>0.16966049210733036</v>
      </c>
      <c r="H452">
        <f>H451+(E452+E451)/2*COS(2*PI()*'Time-domain'!$E$2*($B452+$B451)/2)*($B452-$B451)</f>
        <v>0.15815449448970259</v>
      </c>
      <c r="I452">
        <f>I451+(C452+C451)/2*SIN(2*PI()*'Time-domain'!$E$2*($B452+$B451)/2)*($B452-$B451)</f>
        <v>2.1189216359323555</v>
      </c>
      <c r="J452">
        <f>J451+(D452+D451)/2*SIN(2*PI()*'Time-domain'!$E$2*($B452+$B451)/2)*($B452-$B451)</f>
        <v>2.1480503323474198</v>
      </c>
      <c r="K452">
        <f>K451+(E452+E451)/2*SIN(2*PI()*'Time-domain'!$E$2*($B452+$B451)/2)*($B452-$B451)</f>
        <v>2.1828769072131755</v>
      </c>
      <c r="L452">
        <f>$I$2*COS(2*PI()*'Time-domain'!$E$2*$B452)+$I$3*SIN(2*PI()*'Time-domain'!$E$2*$B452)</f>
        <v>196.29243825507876</v>
      </c>
      <c r="M452">
        <f>$J$2*COS(2*PI()*'Time-domain'!$E$2*$B452)+$J$3*SIN(2*PI()*'Time-domain'!$E$2*$B452)</f>
        <v>198.46810452567377</v>
      </c>
      <c r="N452">
        <f>$K$2*COS(2*PI()*'Time-domain'!$E$2*$B452)+$K$3*SIN(2*PI()*'Time-domain'!$E$2*$B452)</f>
        <v>201.15774158165357</v>
      </c>
      <c r="O452">
        <f t="shared" si="30"/>
        <v>569.04505059219559</v>
      </c>
      <c r="P452">
        <f t="shared" si="31"/>
        <v>585.14496375510748</v>
      </c>
      <c r="Q452">
        <f t="shared" si="31"/>
        <v>606.15642074012464</v>
      </c>
      <c r="R452">
        <f t="shared" si="32"/>
        <v>567.34959859843161</v>
      </c>
      <c r="S452">
        <f t="shared" si="33"/>
        <v>579.9960776501556</v>
      </c>
      <c r="T452">
        <f t="shared" si="34"/>
        <v>595.82279553253682</v>
      </c>
    </row>
    <row r="453" spans="1:20">
      <c r="A453">
        <v>190</v>
      </c>
      <c r="B453">
        <f>A453/256/(2*'Time-domain'!$E$2)</f>
        <v>6.184895833333333E-3</v>
      </c>
      <c r="C453">
        <f>1*'Time-domain'!Q201</f>
        <v>194.44692813513424</v>
      </c>
      <c r="D453">
        <f>1*'Time-domain'!R201</f>
        <v>194.55419875739432</v>
      </c>
      <c r="E453">
        <f>1*'Time-domain'!S201</f>
        <v>195.38896111830957</v>
      </c>
      <c r="F453">
        <f>F452+(C453+C452)/2*COS(2*PI()*'Time-domain'!$E$2*($B453+$B452)/2)*($B453-$B452)</f>
        <v>0.17528216489512549</v>
      </c>
      <c r="G453">
        <f>G452+(D453+D452)/2*COS(2*PI()*'Time-domain'!$E$2*($B453+$B452)/2)*($B453-$B452)</f>
        <v>0.16529370027186541</v>
      </c>
      <c r="H453">
        <f>H452+(E453+E452)/2*COS(2*PI()*'Time-domain'!$E$2*($B453+$B452)/2)*($B453-$B452)</f>
        <v>0.15376628090384856</v>
      </c>
      <c r="I453">
        <f>I452+(C453+C452)/2*SIN(2*PI()*'Time-domain'!$E$2*($B453+$B452)/2)*($B453-$B452)</f>
        <v>2.1235594136561233</v>
      </c>
      <c r="J453">
        <f>J452+(D453+D452)/2*SIN(2*PI()*'Time-domain'!$E$2*($B453+$B452)/2)*($B453-$B452)</f>
        <v>2.1526936372491092</v>
      </c>
      <c r="K453">
        <f>K452+(E453+E452)/2*SIN(2*PI()*'Time-domain'!$E$2*($B453+$B452)/2)*($B453-$B452)</f>
        <v>2.1875429903287875</v>
      </c>
      <c r="L453">
        <f>$I$2*COS(2*PI()*'Time-domain'!$E$2*$B453)+$I$3*SIN(2*PI()*'Time-domain'!$E$2*$B453)</f>
        <v>194.03998762903103</v>
      </c>
      <c r="M453">
        <f>$J$2*COS(2*PI()*'Time-domain'!$E$2*$B453)+$J$3*SIN(2*PI()*'Time-domain'!$E$2*$B453)</f>
        <v>196.19068818573081</v>
      </c>
      <c r="N453">
        <f>$K$2*COS(2*PI()*'Time-domain'!$E$2*$B453)+$K$3*SIN(2*PI()*'Time-domain'!$E$2*$B453)</f>
        <v>198.84946172641455</v>
      </c>
      <c r="O453">
        <f t="shared" si="30"/>
        <v>570.29020846209517</v>
      </c>
      <c r="P453">
        <f t="shared" si="31"/>
        <v>586.3930912844055</v>
      </c>
      <c r="Q453">
        <f t="shared" si="31"/>
        <v>607.41682394371503</v>
      </c>
      <c r="R453">
        <f t="shared" si="32"/>
        <v>568.58950259173059</v>
      </c>
      <c r="S453">
        <f t="shared" si="33"/>
        <v>581.26361966402624</v>
      </c>
      <c r="T453">
        <f t="shared" si="34"/>
        <v>597.12492576282932</v>
      </c>
    </row>
    <row r="454" spans="1:20">
      <c r="A454">
        <v>191</v>
      </c>
      <c r="B454">
        <f>A454/256/(2*'Time-domain'!$E$2)</f>
        <v>6.2174479166666663E-3</v>
      </c>
      <c r="C454">
        <f>1*'Time-domain'!Q202</f>
        <v>192.15286964099101</v>
      </c>
      <c r="D454">
        <f>1*'Time-domain'!R202</f>
        <v>192.00524487501295</v>
      </c>
      <c r="E454">
        <f>1*'Time-domain'!S202</f>
        <v>192.58511184769009</v>
      </c>
      <c r="F454">
        <f>F453+(C454+C453)/2*COS(2*PI()*'Time-domain'!$E$2*($B454+$B453)/2)*($B454-$B453)</f>
        <v>0.17091547826683218</v>
      </c>
      <c r="G454">
        <f>G453+(D454+D453)/2*COS(2*PI()*'Time-domain'!$E$2*($B454+$B453)/2)*($B454-$B453)</f>
        <v>0.16092746944800029</v>
      </c>
      <c r="H454">
        <f>H453+(E454+E453)/2*COS(2*PI()*'Time-domain'!$E$2*($B454+$B453)/2)*($B454-$B453)</f>
        <v>0.14938407168829643</v>
      </c>
      <c r="I454">
        <f>I453+(C454+C453)/2*SIN(2*PI()*'Time-domain'!$E$2*($B454+$B453)/2)*($B454-$B453)</f>
        <v>2.1280898958171939</v>
      </c>
      <c r="J454">
        <f>J453+(D454+D453)/2*SIN(2*PI()*'Time-domain'!$E$2*($B454+$B453)/2)*($B454-$B453)</f>
        <v>2.1572236465084109</v>
      </c>
      <c r="K454">
        <f>K453+(E454+E453)/2*SIN(2*PI()*'Time-domain'!$E$2*($B454+$B453)/2)*($B454-$B453)</f>
        <v>2.1920895773333369</v>
      </c>
      <c r="L454">
        <f>$I$2*COS(2*PI()*'Time-domain'!$E$2*$B454)+$I$3*SIN(2*PI()*'Time-domain'!$E$2*$B454)</f>
        <v>191.75831529458156</v>
      </c>
      <c r="M454">
        <f>$J$2*COS(2*PI()*'Time-domain'!$E$2*$B454)+$J$3*SIN(2*PI()*'Time-domain'!$E$2*$B454)</f>
        <v>193.88372624979317</v>
      </c>
      <c r="N454">
        <f>$K$2*COS(2*PI()*'Time-domain'!$E$2*$B454)+$K$3*SIN(2*PI()*'Time-domain'!$E$2*$B454)</f>
        <v>196.51123587366538</v>
      </c>
      <c r="O454">
        <f t="shared" si="30"/>
        <v>571.50651220265945</v>
      </c>
      <c r="P454">
        <f t="shared" si="31"/>
        <v>587.60914111726186</v>
      </c>
      <c r="Q454">
        <f t="shared" si="31"/>
        <v>608.6417904255984</v>
      </c>
      <c r="R454">
        <f t="shared" si="32"/>
        <v>569.80076830249504</v>
      </c>
      <c r="S454">
        <f t="shared" si="33"/>
        <v>582.5018850350973</v>
      </c>
      <c r="T454">
        <f t="shared" si="34"/>
        <v>598.39698046015042</v>
      </c>
    </row>
    <row r="455" spans="1:20">
      <c r="A455">
        <v>192</v>
      </c>
      <c r="B455">
        <f>A455/256/(2*'Time-domain'!$E$2)</f>
        <v>6.2500000000000003E-3</v>
      </c>
      <c r="C455">
        <f>1*'Time-domain'!Q203</f>
        <v>189.82977628387388</v>
      </c>
      <c r="D455">
        <f>1*'Time-domain'!R203</f>
        <v>189.42403003377169</v>
      </c>
      <c r="E455">
        <f>1*'Time-domain'!S203</f>
        <v>189.74577552232469</v>
      </c>
      <c r="F455">
        <f>F454+(C455+C454)/2*COS(2*PI()*'Time-domain'!$E$2*($B455+$B454)/2)*($B455-$B454)</f>
        <v>0.16654633574202701</v>
      </c>
      <c r="G455">
        <f>G454+(D455+D454)/2*COS(2*PI()*'Time-domain'!$E$2*($B455+$B454)/2)*($B455-$B454)</f>
        <v>0.15656465641712408</v>
      </c>
      <c r="H455">
        <f>H454+(E455+E454)/2*COS(2*PI()*'Time-domain'!$E$2*($B455+$B454)/2)*($B455-$B454)</f>
        <v>0.14501094595503106</v>
      </c>
      <c r="I455">
        <f>I454+(C455+C454)/2*SIN(2*PI()*'Time-domain'!$E$2*($B455+$B454)/2)*($B455-$B454)</f>
        <v>2.1325129874924365</v>
      </c>
      <c r="J455">
        <f>J454+(D455+D454)/2*SIN(2*PI()*'Time-domain'!$E$2*($B455+$B454)/2)*($B455-$B454)</f>
        <v>2.1616403305346132</v>
      </c>
      <c r="K455">
        <f>K454+(E455+E454)/2*SIN(2*PI()*'Time-domain'!$E$2*($B455+$B454)/2)*($B455-$B454)</f>
        <v>2.1965167014007663</v>
      </c>
      <c r="L455">
        <f>$I$2*COS(2*PI()*'Time-domain'!$E$2*$B455)+$I$3*SIN(2*PI()*'Time-domain'!$E$2*$B455)</f>
        <v>189.44776486319114</v>
      </c>
      <c r="M455">
        <f>$J$2*COS(2*PI()*'Time-domain'!$E$2*$B455)+$J$3*SIN(2*PI()*'Time-domain'!$E$2*$B455)</f>
        <v>191.54756613784258</v>
      </c>
      <c r="N455">
        <f>$K$2*COS(2*PI()*'Time-domain'!$E$2*$B455)+$K$3*SIN(2*PI()*'Time-domain'!$E$2*$B455)</f>
        <v>194.14341615161868</v>
      </c>
      <c r="O455">
        <f t="shared" si="30"/>
        <v>572.69393685913542</v>
      </c>
      <c r="P455">
        <f t="shared" si="31"/>
        <v>588.79312786659</v>
      </c>
      <c r="Q455">
        <f t="shared" si="31"/>
        <v>609.83138114367409</v>
      </c>
      <c r="R455">
        <f t="shared" si="32"/>
        <v>570.98336982877481</v>
      </c>
      <c r="S455">
        <f t="shared" si="33"/>
        <v>583.71084728405242</v>
      </c>
      <c r="T455">
        <f t="shared" si="34"/>
        <v>599.638932422626</v>
      </c>
    </row>
    <row r="456" spans="1:20">
      <c r="A456">
        <v>193</v>
      </c>
      <c r="B456">
        <f>A456/256/(2*'Time-domain'!$E$2)</f>
        <v>6.2825520833333336E-3</v>
      </c>
      <c r="C456">
        <f>1*'Time-domain'!Q204</f>
        <v>187.47799791309762</v>
      </c>
      <c r="D456">
        <f>1*'Time-domain'!R204</f>
        <v>186.8109429551314</v>
      </c>
      <c r="E456">
        <f>1*'Time-domain'!S204</f>
        <v>186.87137973582034</v>
      </c>
      <c r="F456">
        <f>F455+(C456+C455)/2*COS(2*PI()*'Time-domain'!$E$2*($B456+$B455)/2)*($B456-$B455)</f>
        <v>0.16217737580926839</v>
      </c>
      <c r="G456">
        <f>G455+(D456+D455)/2*COS(2*PI()*'Time-domain'!$E$2*($B456+$B455)/2)*($B456-$B455)</f>
        <v>0.15220811877145943</v>
      </c>
      <c r="H456">
        <f>H455+(E456+E455)/2*COS(2*PI()*'Time-domain'!$E$2*($B456+$B455)/2)*($B456-$B455)</f>
        <v>0.14064998290619288</v>
      </c>
      <c r="I456">
        <f>I455+(C456+C455)/2*SIN(2*PI()*'Time-domain'!$E$2*($B456+$B455)/2)*($B456-$B455)</f>
        <v>2.1368286585282035</v>
      </c>
      <c r="J456">
        <f>J455+(D456+D455)/2*SIN(2*PI()*'Time-domain'!$E$2*($B456+$B455)/2)*($B456-$B455)</f>
        <v>2.1659437307998912</v>
      </c>
      <c r="K456">
        <f>K455+(E456+E455)/2*SIN(2*PI()*'Time-domain'!$E$2*($B456+$B455)/2)*($B456-$B455)</f>
        <v>2.2008244730918736</v>
      </c>
      <c r="L456">
        <f>$I$2*COS(2*PI()*'Time-domain'!$E$2*$B456)+$I$3*SIN(2*PI()*'Time-domain'!$E$2*$B456)</f>
        <v>187.10868429525604</v>
      </c>
      <c r="M456">
        <f>$J$2*COS(2*PI()*'Time-domain'!$E$2*$B456)+$J$3*SIN(2*PI()*'Time-domain'!$E$2*$B456)</f>
        <v>189.18255966699905</v>
      </c>
      <c r="N456">
        <f>$K$2*COS(2*PI()*'Time-domain'!$E$2*$B456)+$K$3*SIN(2*PI()*'Time-domain'!$E$2*$B456)</f>
        <v>191.74635914521522</v>
      </c>
      <c r="O456">
        <f t="shared" si="30"/>
        <v>573.85247491634141</v>
      </c>
      <c r="P456">
        <f t="shared" si="31"/>
        <v>589.94508713498158</v>
      </c>
      <c r="Q456">
        <f t="shared" si="31"/>
        <v>610.98568193822757</v>
      </c>
      <c r="R456">
        <f t="shared" si="32"/>
        <v>572.13729853485245</v>
      </c>
      <c r="S456">
        <f t="shared" si="33"/>
        <v>584.89049758268015</v>
      </c>
      <c r="T456">
        <f t="shared" si="34"/>
        <v>600.85077258114359</v>
      </c>
    </row>
    <row r="457" spans="1:20">
      <c r="A457">
        <v>194</v>
      </c>
      <c r="B457">
        <f>A457/256/(2*'Time-domain'!$E$2)</f>
        <v>6.3151041666666668E-3</v>
      </c>
      <c r="C457">
        <f>1*'Time-domain'!Q205</f>
        <v>185.09788869783426</v>
      </c>
      <c r="D457">
        <f>1*'Time-domain'!R205</f>
        <v>184.16637716039435</v>
      </c>
      <c r="E457">
        <f>1*'Time-domain'!S205</f>
        <v>183.96235736160961</v>
      </c>
      <c r="F457">
        <f>F456+(C457+C456)/2*COS(2*PI()*'Time-domain'!$E$2*($B457+$B456)/2)*($B457-$B456)</f>
        <v>0.1578112369296166</v>
      </c>
      <c r="G457">
        <f>G456+(D457+D456)/2*COS(2*PI()*'Time-domain'!$E$2*($B457+$B456)/2)*($B457-$B456)</f>
        <v>0.14786071315817867</v>
      </c>
      <c r="H457">
        <f>H456+(E457+E456)/2*COS(2*PI()*'Time-domain'!$E$2*($B457+$B456)/2)*($B457-$B456)</f>
        <v>0.13630425991226644</v>
      </c>
      <c r="I457">
        <f>I456+(C457+C456)/2*SIN(2*PI()*'Time-domain'!$E$2*($B457+$B456)/2)*($B457-$B456)</f>
        <v>2.1410369435595129</v>
      </c>
      <c r="J457">
        <f>J456+(D457+D456)/2*SIN(2*PI()*'Time-domain'!$E$2*($B457+$B456)/2)*($B457-$B456)</f>
        <v>2.1701339598493297</v>
      </c>
      <c r="K457">
        <f>K456+(E457+E456)/2*SIN(2*PI()*'Time-domain'!$E$2*($B457+$B456)/2)*($B457-$B456)</f>
        <v>2.2050130803555565</v>
      </c>
      <c r="L457">
        <f>$I$2*COS(2*PI()*'Time-domain'!$E$2*$B457)+$I$3*SIN(2*PI()*'Time-domain'!$E$2*$B457)</f>
        <v>184.74142584770593</v>
      </c>
      <c r="M457">
        <f>$J$2*COS(2*PI()*'Time-domain'!$E$2*$B457)+$J$3*SIN(2*PI()*'Time-domain'!$E$2*$B457)</f>
        <v>186.78906299853784</v>
      </c>
      <c r="N457">
        <f>$K$2*COS(2*PI()*'Time-domain'!$E$2*$B457)+$K$3*SIN(2*PI()*'Time-domain'!$E$2*$B457)</f>
        <v>189.32042584242305</v>
      </c>
      <c r="O457">
        <f t="shared" ref="O457:O519" si="35">O456+((C457+C456)/2)^2*($B457-$B456)</f>
        <v>574.98213630374312</v>
      </c>
      <c r="P457">
        <f t="shared" ref="P457:Q519" si="36">P456+((D457+D456)/2)^2*($B457-$B456)</f>
        <v>591.06507551421419</v>
      </c>
      <c r="Q457">
        <f t="shared" si="36"/>
        <v>612.10480352489458</v>
      </c>
      <c r="R457">
        <f t="shared" ref="R457:R519" si="37">R456+((L456+L457)/2)^2*($B457-$B456)</f>
        <v>573.26256305644529</v>
      </c>
      <c r="S457">
        <f t="shared" ref="S457:S519" si="38">S456+((M456+M457)/2)^2*($B457-$B456)</f>
        <v>586.04084475919183</v>
      </c>
      <c r="T457">
        <f t="shared" ref="T457:T519" si="39">T456+((N456+N457)/2)^2*($B457-$B456)</f>
        <v>602.03251000481555</v>
      </c>
    </row>
    <row r="458" spans="1:20">
      <c r="A458">
        <v>195</v>
      </c>
      <c r="B458">
        <f>A458/256/(2*'Time-domain'!$E$2)</f>
        <v>6.34765625E-3</v>
      </c>
      <c r="C458">
        <f>1*'Time-domain'!Q206</f>
        <v>182.6898070737769</v>
      </c>
      <c r="D458">
        <f>1*'Time-domain'!R206</f>
        <v>181.49073091144172</v>
      </c>
      <c r="E458">
        <f>1*'Time-domain'!S206</f>
        <v>181.01914648776167</v>
      </c>
      <c r="F458">
        <f>F457+(C458+C457)/2*COS(2*PI()*'Time-domain'!$E$2*($B458+$B457)/2)*($B458-$B457)</f>
        <v>0.15345055594630569</v>
      </c>
      <c r="G458">
        <f>G457+(D458+D457)/2*COS(2*PI()*'Time-domain'!$E$2*($B458+$B457)/2)*($B458-$B457)</f>
        <v>0.14352529352366353</v>
      </c>
      <c r="H458">
        <f>H457+(E458+E457)/2*COS(2*PI()*'Time-domain'!$E$2*($B458+$B457)/2)*($B458-$B457)</f>
        <v>0.13197685059054592</v>
      </c>
      <c r="I458">
        <f>I457+(C458+C457)/2*SIN(2*PI()*'Time-domain'!$E$2*($B458+$B457)/2)*($B458-$B457)</f>
        <v>2.1451379419901913</v>
      </c>
      <c r="J458">
        <f>J457+(D458+D457)/2*SIN(2*PI()*'Time-domain'!$E$2*($B458+$B457)/2)*($B458-$B457)</f>
        <v>2.1742112012677053</v>
      </c>
      <c r="K458">
        <f>K457+(E458+E457)/2*SIN(2*PI()*'Time-domain'!$E$2*($B458+$B457)/2)*($B458-$B457)</f>
        <v>2.2090827884826125</v>
      </c>
      <c r="L458">
        <f>$I$2*COS(2*PI()*'Time-domain'!$E$2*$B458)+$I$3*SIN(2*PI()*'Time-domain'!$E$2*$B458)</f>
        <v>182.34634602095554</v>
      </c>
      <c r="M458">
        <f>$J$2*COS(2*PI()*'Time-domain'!$E$2*$B458)+$J$3*SIN(2*PI()*'Time-domain'!$E$2*$B458)</f>
        <v>184.36743658425323</v>
      </c>
      <c r="N458">
        <f>$K$2*COS(2*PI()*'Time-domain'!$E$2*$B458)+$K$3*SIN(2*PI()*'Time-domain'!$E$2*$B458)</f>
        <v>186.86598157987427</v>
      </c>
      <c r="O458">
        <f t="shared" si="35"/>
        <v>576.08294839001417</v>
      </c>
      <c r="P458">
        <f t="shared" si="36"/>
        <v>592.1531705718595</v>
      </c>
      <c r="Q458">
        <f t="shared" si="36"/>
        <v>613.18888147209634</v>
      </c>
      <c r="R458">
        <f t="shared" si="37"/>
        <v>574.35918929550371</v>
      </c>
      <c r="S458">
        <f t="shared" si="38"/>
        <v>587.16191529290404</v>
      </c>
      <c r="T458">
        <f t="shared" si="39"/>
        <v>603.18417189551622</v>
      </c>
    </row>
    <row r="459" spans="1:20">
      <c r="A459">
        <v>196</v>
      </c>
      <c r="B459">
        <f>A459/256/(2*'Time-domain'!$E$2)</f>
        <v>6.3802083333333332E-3</v>
      </c>
      <c r="C459">
        <f>1*'Time-domain'!Q207</f>
        <v>180.25411568916047</v>
      </c>
      <c r="D459">
        <f>1*'Time-domain'!R207</f>
        <v>178.78440715075678</v>
      </c>
      <c r="E459">
        <f>1*'Time-domain'!S207</f>
        <v>178.04219035100826</v>
      </c>
      <c r="F459">
        <f>F458+(C459+C458)/2*COS(2*PI()*'Time-domain'!$E$2*($B459+$B458)/2)*($B459-$B458)</f>
        <v>0.14909796649537665</v>
      </c>
      <c r="G459">
        <f>G458+(D459+D458)/2*COS(2*PI()*'Time-domain'!$E$2*($B459+$B458)/2)*($B459-$B458)</f>
        <v>0.13920470935896936</v>
      </c>
      <c r="H459">
        <f>H458+(E459+E458)/2*COS(2*PI()*'Time-domain'!$E$2*($B459+$B458)/2)*($B459-$B458)</f>
        <v>0.12767082288504361</v>
      </c>
      <c r="I459">
        <f>I458+(C459+C458)/2*SIN(2*PI()*'Time-domain'!$E$2*($B459+$B458)/2)*($B459-$B458)</f>
        <v>2.1491318179339904</v>
      </c>
      <c r="J459">
        <f>J458+(D459+D458)/2*SIN(2*PI()*'Time-domain'!$E$2*($B459+$B458)/2)*($B459-$B458)</f>
        <v>2.1781757096030478</v>
      </c>
      <c r="K459">
        <f>K458+(E459+E458)/2*SIN(2*PI()*'Time-domain'!$E$2*($B459+$B458)/2)*($B459-$B458)</f>
        <v>2.213033940012116</v>
      </c>
      <c r="L459">
        <f>$I$2*COS(2*PI()*'Time-domain'!$E$2*$B459)+$I$3*SIN(2*PI()*'Time-domain'!$E$2*$B459)</f>
        <v>179.9238055052169</v>
      </c>
      <c r="M459">
        <f>$J$2*COS(2*PI()*'Time-domain'!$E$2*$B459)+$J$3*SIN(2*PI()*'Time-domain'!$E$2*$B459)</f>
        <v>181.91804511217572</v>
      </c>
      <c r="N459">
        <f>$K$2*COS(2*PI()*'Time-domain'!$E$2*$B459)+$K$3*SIN(2*PI()*'Time-domain'!$E$2*$B459)</f>
        <v>184.38339598784663</v>
      </c>
      <c r="O459">
        <f t="shared" si="35"/>
        <v>577.1549559670857</v>
      </c>
      <c r="P459">
        <f t="shared" si="36"/>
        <v>593.20947082499868</v>
      </c>
      <c r="Q459">
        <f t="shared" si="36"/>
        <v>614.23807616295278</v>
      </c>
      <c r="R459">
        <f t="shared" si="37"/>
        <v>575.42722040460853</v>
      </c>
      <c r="S459">
        <f t="shared" si="38"/>
        <v>588.25375329828807</v>
      </c>
      <c r="T459">
        <f t="shared" si="39"/>
        <v>604.3058035714962</v>
      </c>
    </row>
    <row r="460" spans="1:20">
      <c r="A460">
        <v>197</v>
      </c>
      <c r="B460">
        <f>A460/256/(2*'Time-domain'!$E$2)</f>
        <v>6.4127604166666664E-3</v>
      </c>
      <c r="C460">
        <f>1*'Time-domain'!Q208</f>
        <v>177.79118135014835</v>
      </c>
      <c r="D460">
        <f>1*'Time-domain'!R208</f>
        <v>176.04781344074331</v>
      </c>
      <c r="E460">
        <f>1*'Time-domain'!S208</f>
        <v>175.03193726999345</v>
      </c>
      <c r="F460">
        <f>F459+(C460+C459)/2*COS(2*PI()*'Time-domain'!$E$2*($B460+$B459)/2)*($B460-$B459)</f>
        <v>0.14475609741823084</v>
      </c>
      <c r="G460">
        <f>G459+(D460+D459)/2*COS(2*PI()*'Time-domain'!$E$2*($B460+$B459)/2)*($B460-$B459)</f>
        <v>0.13490180394755694</v>
      </c>
      <c r="H460">
        <f>H459+(E460+E459)/2*COS(2*PI()*'Time-domain'!$E$2*($B460+$B459)/2)*($B460-$B459)</f>
        <v>0.12338923714900878</v>
      </c>
      <c r="I460">
        <f>I459+(C460+C459)/2*SIN(2*PI()*'Time-domain'!$E$2*($B460+$B459)/2)*($B460-$B459)</f>
        <v>2.1530188001167119</v>
      </c>
      <c r="J460">
        <f>J459+(D460+D459)/2*SIN(2*PI()*'Time-domain'!$E$2*($B460+$B459)/2)*($B460-$B459)</f>
        <v>2.1820278102470154</v>
      </c>
      <c r="K460">
        <f>K459+(E460+E459)/2*SIN(2*PI()*'Time-domain'!$E$2*($B460+$B459)/2)*($B460-$B459)</f>
        <v>2.2168669545904138</v>
      </c>
      <c r="L460">
        <f>$I$2*COS(2*PI()*'Time-domain'!$E$2*$B460)+$I$3*SIN(2*PI()*'Time-domain'!$E$2*$B460)</f>
        <v>177.47416912618101</v>
      </c>
      <c r="M460">
        <f>$J$2*COS(2*PI()*'Time-domain'!$E$2*$B460)+$J$3*SIN(2*PI()*'Time-domain'!$E$2*$B460)</f>
        <v>179.44125745165152</v>
      </c>
      <c r="N460">
        <f>$K$2*COS(2*PI()*'Time-domain'!$E$2*$B460)+$K$3*SIN(2*PI()*'Time-domain'!$E$2*$B460)</f>
        <v>181.87304293459869</v>
      </c>
      <c r="O460">
        <f t="shared" si="35"/>
        <v>578.19822122369351</v>
      </c>
      <c r="P460">
        <f t="shared" si="36"/>
        <v>594.23409570105571</v>
      </c>
      <c r="Q460">
        <f t="shared" si="36"/>
        <v>615.25257274169087</v>
      </c>
      <c r="R460">
        <f t="shared" si="37"/>
        <v>576.46671676097753</v>
      </c>
      <c r="S460">
        <f t="shared" si="38"/>
        <v>589.31642049839729</v>
      </c>
      <c r="T460">
        <f t="shared" si="39"/>
        <v>605.39746844008471</v>
      </c>
    </row>
    <row r="461" spans="1:20">
      <c r="A461">
        <v>198</v>
      </c>
      <c r="B461">
        <f>A461/256/(2*'Time-domain'!$E$2)</f>
        <v>6.4453124999999997E-3</v>
      </c>
      <c r="C461">
        <f>1*'Time-domain'!Q209</f>
        <v>175.30137496559257</v>
      </c>
      <c r="D461">
        <f>1*'Time-domain'!R209</f>
        <v>173.28136190234801</v>
      </c>
      <c r="E461">
        <f>1*'Time-domain'!S209</f>
        <v>171.98884057775862</v>
      </c>
      <c r="F461">
        <f>F460+(C461+C460)/2*COS(2*PI()*'Time-domain'!$E$2*($B461+$B460)/2)*($B461-$B460)</f>
        <v>0.14042757117705931</v>
      </c>
      <c r="G461">
        <f>G460+(D461+D460)/2*COS(2*PI()*'Time-domain'!$E$2*($B461+$B460)/2)*($B461-$B460)</f>
        <v>0.1306194126163524</v>
      </c>
      <c r="H461">
        <f>H460+(E461+E460)/2*COS(2*PI()*'Time-domain'!$E$2*($B461+$B460)/2)*($B461-$B460)</f>
        <v>0.11913514423122278</v>
      </c>
      <c r="I461">
        <f>I460+(C461+C460)/2*SIN(2*PI()*'Time-domain'!$E$2*($B461+$B460)/2)*($B461-$B460)</f>
        <v>2.1567991817393986</v>
      </c>
      <c r="J461">
        <f>J460+(D461+D460)/2*SIN(2*PI()*'Time-domain'!$E$2*($B461+$B460)/2)*($B461-$B460)</f>
        <v>2.1857678992721561</v>
      </c>
      <c r="K461">
        <f>K460+(E461+E460)/2*SIN(2*PI()*'Time-domain'!$E$2*($B461+$B460)/2)*($B461-$B460)</f>
        <v>2.2205823287828195</v>
      </c>
      <c r="L461">
        <f>$I$2*COS(2*PI()*'Time-domain'!$E$2*$B461)+$I$3*SIN(2*PI()*'Time-domain'!$E$2*$B461)</f>
        <v>174.997805790076</v>
      </c>
      <c r="M461">
        <f>$J$2*COS(2*PI()*'Time-domain'!$E$2*$B461)+$J$3*SIN(2*PI()*'Time-domain'!$E$2*$B461)</f>
        <v>176.93744659779188</v>
      </c>
      <c r="N461">
        <f>$K$2*COS(2*PI()*'Time-domain'!$E$2*$B461)+$K$3*SIN(2*PI()*'Time-domain'!$E$2*$B461)</f>
        <v>179.33530047006639</v>
      </c>
      <c r="O461">
        <f t="shared" si="35"/>
        <v>579.21282370843949</v>
      </c>
      <c r="P461">
        <f t="shared" si="36"/>
        <v>595.22718548577154</v>
      </c>
      <c r="Q461">
        <f t="shared" si="36"/>
        <v>616.23258104457216</v>
      </c>
      <c r="R461">
        <f t="shared" si="37"/>
        <v>577.47775593009669</v>
      </c>
      <c r="S461">
        <f t="shared" si="38"/>
        <v>590.34999618768734</v>
      </c>
      <c r="T461">
        <f t="shared" si="39"/>
        <v>606.45924795949509</v>
      </c>
    </row>
    <row r="462" spans="1:20">
      <c r="A462">
        <v>199</v>
      </c>
      <c r="B462">
        <f>A462/256/(2*'Time-domain'!$E$2)</f>
        <v>6.4778645833333337E-3</v>
      </c>
      <c r="C462">
        <f>1*'Time-domain'!Q210</f>
        <v>172.78507149117635</v>
      </c>
      <c r="D462">
        <f>1*'Time-domain'!R210</f>
        <v>170.48546915299664</v>
      </c>
      <c r="E462">
        <f>1*'Time-domain'!S210</f>
        <v>168.91335855347214</v>
      </c>
      <c r="F462">
        <f>F461+(C462+C461)/2*COS(2*PI()*'Time-domain'!$E$2*($B462+$B461)/2)*($B462-$B461)</f>
        <v>0.13611500227410295</v>
      </c>
      <c r="G462">
        <f>G461+(D462+D461)/2*COS(2*PI()*'Time-domain'!$E$2*($B462+$B461)/2)*($B462-$B461)</f>
        <v>0.12636036099119452</v>
      </c>
      <c r="H462">
        <f>H461+(E462+E461)/2*COS(2*PI()*'Time-domain'!$E$2*($B462+$B461)/2)*($B462-$B461)</f>
        <v>0.11491158356723304</v>
      </c>
      <c r="I462">
        <f>I461+(C462+C461)/2*SIN(2*PI()*'Time-domain'!$E$2*($B462+$B461)/2)*($B462-$B461)</f>
        <v>2.1604733203026769</v>
      </c>
      <c r="J462">
        <f>J461+(D462+D461)/2*SIN(2*PI()*'Time-domain'!$E$2*($B462+$B461)/2)*($B462-$B461)</f>
        <v>2.1893964432261459</v>
      </c>
      <c r="K462">
        <f>K461+(E462+E461)/2*SIN(2*PI()*'Time-domain'!$E$2*($B462+$B461)/2)*($B462-$B461)</f>
        <v>2.2241806358381044</v>
      </c>
      <c r="L462">
        <f>$I$2*COS(2*PI()*'Time-domain'!$E$2*$B462)+$I$3*SIN(2*PI()*'Time-domain'!$E$2*$B462)</f>
        <v>172.49508842811142</v>
      </c>
      <c r="M462">
        <f>$J$2*COS(2*PI()*'Time-domain'!$E$2*$B462)+$J$3*SIN(2*PI()*'Time-domain'!$E$2*$B462)</f>
        <v>174.4069896153016</v>
      </c>
      <c r="N462">
        <f>$K$2*COS(2*PI()*'Time-domain'!$E$2*$B462)+$K$3*SIN(2*PI()*'Time-domain'!$E$2*$B462)</f>
        <v>176.77055076893029</v>
      </c>
      <c r="O462">
        <f t="shared" si="35"/>
        <v>580.19886028238886</v>
      </c>
      <c r="P462">
        <f t="shared" si="36"/>
        <v>596.18890125834503</v>
      </c>
      <c r="Q462">
        <f t="shared" si="36"/>
        <v>617.17833551537706</v>
      </c>
      <c r="R462">
        <f t="shared" si="37"/>
        <v>578.46043261899752</v>
      </c>
      <c r="S462">
        <f t="shared" si="38"/>
        <v>591.35457718425232</v>
      </c>
      <c r="T462">
        <f t="shared" si="39"/>
        <v>607.49124158975758</v>
      </c>
    </row>
    <row r="463" spans="1:20">
      <c r="A463">
        <v>200</v>
      </c>
      <c r="B463">
        <f>A463/256/(2*'Time-domain'!$E$2)</f>
        <v>6.510416666666667E-3</v>
      </c>
      <c r="C463">
        <f>1*'Time-domain'!Q211</f>
        <v>170.24264987294742</v>
      </c>
      <c r="D463">
        <f>1*'Time-domain'!R211</f>
        <v>167.66055624385342</v>
      </c>
      <c r="E463">
        <f>1*'Time-domain'!S211</f>
        <v>165.80595435341462</v>
      </c>
      <c r="F463">
        <f>F462+(C463+C462)/2*COS(2*PI()*'Time-domain'!$E$2*($B463+$B462)/2)*($B463-$B462)</f>
        <v>0.1318209956756963</v>
      </c>
      <c r="G463">
        <f>G462+(D463+D462)/2*COS(2*PI()*'Time-domain'!$E$2*($B463+$B462)/2)*($B463-$B462)</f>
        <v>0.12212746325772604</v>
      </c>
      <c r="H463">
        <f>H462+(E463+E462)/2*COS(2*PI()*'Time-domain'!$E$2*($B463+$B462)/2)*($B463-$B462)</f>
        <v>0.11072158127668745</v>
      </c>
      <c r="I463">
        <f>I462+(C463+C462)/2*SIN(2*PI()*'Time-domain'!$E$2*($B463+$B462)/2)*($B463-$B462)</f>
        <v>2.1640416373923537</v>
      </c>
      <c r="J463">
        <f>J462+(D463+D462)/2*SIN(2*PI()*'Time-domain'!$E$2*($B463+$B462)/2)*($B463-$B462)</f>
        <v>2.1929139788831229</v>
      </c>
      <c r="K463">
        <f>K462+(E463+E462)/2*SIN(2*PI()*'Time-domain'!$E$2*($B463+$B462)/2)*($B463-$B462)</f>
        <v>2.2276625254059232</v>
      </c>
      <c r="L463">
        <f>$I$2*COS(2*PI()*'Time-domain'!$E$2*$B463)+$I$3*SIN(2*PI()*'Time-domain'!$E$2*$B463)</f>
        <v>169.96639394031646</v>
      </c>
      <c r="M463">
        <f>$J$2*COS(2*PI()*'Time-domain'!$E$2*$B463)+$J$3*SIN(2*PI()*'Time-domain'!$E$2*$B463)</f>
        <v>171.85026758169471</v>
      </c>
      <c r="N463">
        <f>$K$2*COS(2*PI()*'Time-domain'!$E$2*$B463)+$K$3*SIN(2*PI()*'Time-domain'!$E$2*$B463)</f>
        <v>174.1791800730617</v>
      </c>
      <c r="O463">
        <f t="shared" si="35"/>
        <v>581.15644506123215</v>
      </c>
      <c r="P463">
        <f t="shared" si="36"/>
        <v>597.11942481377866</v>
      </c>
      <c r="Q463">
        <f t="shared" si="36"/>
        <v>618.09009510548822</v>
      </c>
      <c r="R463">
        <f t="shared" si="37"/>
        <v>579.41485861920899</v>
      </c>
      <c r="S463">
        <f t="shared" si="38"/>
        <v>592.33027777150483</v>
      </c>
      <c r="T463">
        <f t="shared" si="39"/>
        <v>608.49356673280829</v>
      </c>
    </row>
    <row r="464" spans="1:20">
      <c r="A464">
        <v>201</v>
      </c>
      <c r="B464">
        <f>A464/256/(2*'Time-domain'!$E$2)</f>
        <v>6.5429687500000002E-3</v>
      </c>
      <c r="C464">
        <f>1*'Time-domain'!Q212</f>
        <v>167.67449299024966</v>
      </c>
      <c r="D464">
        <f>1*'Time-domain'!R212</f>
        <v>164.80704859641142</v>
      </c>
      <c r="E464">
        <f>1*'Time-domain'!S212</f>
        <v>162.66709594122841</v>
      </c>
      <c r="F464">
        <f>F463+(C464+C463)/2*COS(2*PI()*'Time-domain'!$E$2*($B464+$B463)/2)*($B464-$B463)</f>
        <v>0.1275481452420428</v>
      </c>
      <c r="G464">
        <f>G463+(D464+D463)/2*COS(2*PI()*'Time-domain'!$E$2*($B464+$B463)/2)*($B464-$B463)</f>
        <v>0.11792352042878061</v>
      </c>
      <c r="H464">
        <f>H463+(E464+E463)/2*COS(2*PI()*'Time-domain'!$E$2*($B464+$B463)/2)*($B464-$B463)</f>
        <v>0.10656814826792425</v>
      </c>
      <c r="I464">
        <f>I463+(C464+C463)/2*SIN(2*PI()*'Time-domain'!$E$2*($B464+$B463)/2)*($B464-$B463)</f>
        <v>2.167504618426396</v>
      </c>
      <c r="J464">
        <f>J463+(D464+D463)/2*SIN(2*PI()*'Time-domain'!$E$2*($B464+$B463)/2)*($B464-$B463)</f>
        <v>2.1963211129522615</v>
      </c>
      <c r="K464">
        <f>K463+(E464+E463)/2*SIN(2*PI()*'Time-domain'!$E$2*($B464+$B463)/2)*($B464-$B463)</f>
        <v>2.2310287232073316</v>
      </c>
      <c r="L464">
        <f>$I$2*COS(2*PI()*'Time-domain'!$E$2*$B464)+$I$3*SIN(2*PI()*'Time-domain'!$E$2*$B464)</f>
        <v>167.41210313877963</v>
      </c>
      <c r="M464">
        <f>$J$2*COS(2*PI()*'Time-domain'!$E$2*$B464)+$J$3*SIN(2*PI()*'Time-domain'!$E$2*$B464)</f>
        <v>169.26766552990495</v>
      </c>
      <c r="N464">
        <f>$K$2*COS(2*PI()*'Time-domain'!$E$2*$B464)+$K$3*SIN(2*PI()*'Time-domain'!$E$2*$B464)</f>
        <v>171.56157863335545</v>
      </c>
      <c r="O464">
        <f t="shared" si="35"/>
        <v>582.08570934704619</v>
      </c>
      <c r="P464">
        <f t="shared" si="36"/>
        <v>598.01895857247189</v>
      </c>
      <c r="Q464">
        <f t="shared" si="36"/>
        <v>618.96814315862844</v>
      </c>
      <c r="R464">
        <f t="shared" si="37"/>
        <v>580.34116273941856</v>
      </c>
      <c r="S464">
        <f t="shared" si="38"/>
        <v>593.27722962933626</v>
      </c>
      <c r="T464">
        <f t="shared" si="39"/>
        <v>609.46635866177064</v>
      </c>
    </row>
    <row r="465" spans="1:20">
      <c r="A465">
        <v>202</v>
      </c>
      <c r="B465">
        <f>A465/256/(2*'Time-domain'!$E$2)</f>
        <v>6.5755208333333334E-3</v>
      </c>
      <c r="C465">
        <f>1*'Time-domain'!Q213</f>
        <v>165.08098759806319</v>
      </c>
      <c r="D465">
        <f>1*'Time-domain'!R213</f>
        <v>161.92537593842647</v>
      </c>
      <c r="E465">
        <f>1*'Time-domain'!S213</f>
        <v>159.49725601744493</v>
      </c>
      <c r="F465">
        <f>F464+(C465+C464)/2*COS(2*PI()*'Time-domain'!$E$2*($B465+$B464)/2)*($B465-$B464)</f>
        <v>0.12329903216366986</v>
      </c>
      <c r="G465">
        <f>G464+(D465+D464)/2*COS(2*PI()*'Time-domain'!$E$2*($B465+$B464)/2)*($B465-$B464)</f>
        <v>0.11375131861931703</v>
      </c>
      <c r="H465">
        <f>H464+(E465+E464)/2*COS(2*PI()*'Time-domain'!$E$2*($B465+$B464)/2)*($B465-$B464)</f>
        <v>0.10245427835097232</v>
      </c>
      <c r="I465">
        <f>I464+(C465+C464)/2*SIN(2*PI()*'Time-domain'!$E$2*($B465+$B464)/2)*($B465-$B464)</f>
        <v>2.170862812363449</v>
      </c>
      <c r="J465">
        <f>J464+(D465+D464)/2*SIN(2*PI()*'Time-domain'!$E$2*($B465+$B464)/2)*($B465-$B464)</f>
        <v>2.1996185217437612</v>
      </c>
      <c r="K465">
        <f>K464+(E465+E464)/2*SIN(2*PI()*'Time-domain'!$E$2*($B465+$B464)/2)*($B465-$B464)</f>
        <v>2.234280030658585</v>
      </c>
      <c r="L465">
        <f>$I$2*COS(2*PI()*'Time-domain'!$E$2*$B465)+$I$3*SIN(2*PI()*'Time-domain'!$E$2*$B465)</f>
        <v>164.83260069030021</v>
      </c>
      <c r="M465">
        <f>$J$2*COS(2*PI()*'Time-domain'!$E$2*$B465)+$J$3*SIN(2*PI()*'Time-domain'!$E$2*$B465)</f>
        <v>166.6595723903018</v>
      </c>
      <c r="N465">
        <f>$K$2*COS(2*PI()*'Time-domain'!$E$2*$B465)+$K$3*SIN(2*PI()*'Time-domain'!$E$2*$B465)</f>
        <v>168.91814065096017</v>
      </c>
      <c r="O465">
        <f t="shared" si="35"/>
        <v>582.98680154969554</v>
      </c>
      <c r="P465">
        <f t="shared" si="36"/>
        <v>598.88772547711392</v>
      </c>
      <c r="Q465">
        <f t="shared" si="36"/>
        <v>619.81278728031589</v>
      </c>
      <c r="R465">
        <f t="shared" si="37"/>
        <v>581.23949072788275</v>
      </c>
      <c r="S465">
        <f t="shared" si="38"/>
        <v>594.19558175479767</v>
      </c>
      <c r="T465">
        <f t="shared" si="39"/>
        <v>610.40977043947191</v>
      </c>
    </row>
    <row r="466" spans="1:20">
      <c r="A466">
        <v>203</v>
      </c>
      <c r="B466">
        <f>A466/256/(2*'Time-domain'!$E$2)</f>
        <v>6.6080729166666666E-3</v>
      </c>
      <c r="C466">
        <f>1*'Time-domain'!Q214</f>
        <v>162.46252426876038</v>
      </c>
      <c r="D466">
        <f>1*'Time-domain'!R214</f>
        <v>159.01597223920112</v>
      </c>
      <c r="E466">
        <f>1*'Time-domain'!S214</f>
        <v>156.29691194829704</v>
      </c>
      <c r="F466">
        <f>F465+(C466+C465)/2*COS(2*PI()*'Time-domain'!$E$2*($B466+$B465)/2)*($B466-$B465)</f>
        <v>0.11907622340550383</v>
      </c>
      <c r="G466">
        <f>G465+(D466+D465)/2*COS(2*PI()*'Time-domain'!$E$2*($B466+$B465)/2)*($B466-$B465)</f>
        <v>0.10961362732994373</v>
      </c>
      <c r="H466">
        <f>H465+(E466+E465)/2*COS(2*PI()*'Time-domain'!$E$2*($B466+$B465)/2)*($B466-$B465)</f>
        <v>9.8382946360107873E-2</v>
      </c>
      <c r="I466">
        <f>I465+(C466+C465)/2*SIN(2*PI()*'Time-domain'!$E$2*($B466+$B465)/2)*($B466-$B465)</f>
        <v>2.1741168313730661</v>
      </c>
      <c r="J466">
        <f>J465+(D466+D465)/2*SIN(2*PI()*'Time-domain'!$E$2*($B466+$B465)/2)*($B466-$B465)</f>
        <v>2.2028069507924388</v>
      </c>
      <c r="K466">
        <f>K465+(E466+E465)/2*SIN(2*PI()*'Time-domain'!$E$2*($B466+$B465)/2)*($B466-$B465)</f>
        <v>2.237417324448439</v>
      </c>
      <c r="L466">
        <f>$I$2*COS(2*PI()*'Time-domain'!$E$2*$B466)+$I$3*SIN(2*PI()*'Time-domain'!$E$2*$B466)</f>
        <v>162.22827505845879</v>
      </c>
      <c r="M466">
        <f>$J$2*COS(2*PI()*'Time-domain'!$E$2*$B466)+$J$3*SIN(2*PI()*'Time-domain'!$E$2*$B466)</f>
        <v>164.02638093211877</v>
      </c>
      <c r="N466">
        <f>$K$2*COS(2*PI()*'Time-domain'!$E$2*$B466)+$K$3*SIN(2*PI()*'Time-domain'!$E$2*$B466)</f>
        <v>166.24926421791255</v>
      </c>
      <c r="O466">
        <f t="shared" si="35"/>
        <v>583.85988709792184</v>
      </c>
      <c r="P466">
        <f t="shared" si="36"/>
        <v>599.72596887693544</v>
      </c>
      <c r="Q466">
        <f t="shared" si="36"/>
        <v>620.6243591921093</v>
      </c>
      <c r="R466">
        <f t="shared" si="37"/>
        <v>582.11000518463356</v>
      </c>
      <c r="S466">
        <f t="shared" si="38"/>
        <v>595.08550037234943</v>
      </c>
      <c r="T466">
        <f t="shared" si="39"/>
        <v>611.32397282624379</v>
      </c>
    </row>
    <row r="467" spans="1:20">
      <c r="A467">
        <v>204</v>
      </c>
      <c r="B467">
        <f>A467/256/(2*'Time-domain'!$E$2)</f>
        <v>6.6406249999999998E-3</v>
      </c>
      <c r="C467">
        <f>1*'Time-domain'!Q215</f>
        <v>159.81949733328707</v>
      </c>
      <c r="D467">
        <f>1*'Time-domain'!R215</f>
        <v>156.07927564423079</v>
      </c>
      <c r="E467">
        <f>1*'Time-domain'!S215</f>
        <v>153.06654569382971</v>
      </c>
      <c r="F467">
        <f>F466+(C467+C466)/2*COS(2*PI()*'Time-domain'!$E$2*($B467+$B466)/2)*($B467-$B466)</f>
        <v>0.11488227015950327</v>
      </c>
      <c r="G467">
        <f>G466+(D467+D466)/2*COS(2*PI()*'Time-domain'!$E$2*($B467+$B466)/2)*($B467-$B466)</f>
        <v>0.10551319774007399</v>
      </c>
      <c r="H467">
        <f>H466+(E467+E466)/2*COS(2*PI()*'Time-domain'!$E$2*($B467+$B466)/2)*($B467-$B466)</f>
        <v>9.4357106287110415E-2</v>
      </c>
      <c r="I467">
        <f>I466+(C467+C466)/2*SIN(2*PI()*'Time-domain'!$E$2*($B467+$B466)/2)*($B467-$B466)</f>
        <v>2.1772673504678468</v>
      </c>
      <c r="J467">
        <f>J466+(D467+D466)/2*SIN(2*PI()*'Time-domain'!$E$2*($B467+$B466)/2)*($B467-$B466)</f>
        <v>2.2058872144391564</v>
      </c>
      <c r="K467">
        <f>K466+(E467+E466)/2*SIN(2*PI()*'Time-domain'!$E$2*($B467+$B466)/2)*($B467-$B466)</f>
        <v>2.2404415560691917</v>
      </c>
      <c r="L467">
        <f>$I$2*COS(2*PI()*'Time-domain'!$E$2*$B467)+$I$3*SIN(2*PI()*'Time-domain'!$E$2*$B467)</f>
        <v>159.59951844511605</v>
      </c>
      <c r="M467">
        <f>$J$2*COS(2*PI()*'Time-domain'!$E$2*$B467)+$J$3*SIN(2*PI()*'Time-domain'!$E$2*$B467)</f>
        <v>161.36848770430379</v>
      </c>
      <c r="N467">
        <f>$K$2*COS(2*PI()*'Time-domain'!$E$2*$B467)+$K$3*SIN(2*PI()*'Time-domain'!$E$2*$B467)</f>
        <v>163.55535125718654</v>
      </c>
      <c r="O467">
        <f t="shared" si="35"/>
        <v>584.70514834017365</v>
      </c>
      <c r="P467">
        <f t="shared" si="36"/>
        <v>600.53395239938595</v>
      </c>
      <c r="Q467">
        <f t="shared" si="36"/>
        <v>621.40321457072491</v>
      </c>
      <c r="R467">
        <f t="shared" si="37"/>
        <v>582.95288546353481</v>
      </c>
      <c r="S467">
        <f t="shared" si="38"/>
        <v>595.94716883373383</v>
      </c>
      <c r="T467">
        <f t="shared" si="39"/>
        <v>612.20915417706306</v>
      </c>
    </row>
    <row r="468" spans="1:20">
      <c r="A468">
        <v>205</v>
      </c>
      <c r="B468">
        <f>A468/256/(2*'Time-domain'!$E$2)</f>
        <v>6.673177083333333E-3</v>
      </c>
      <c r="C468">
        <f>1*'Time-domain'!Q216</f>
        <v>157.15230482177807</v>
      </c>
      <c r="D468">
        <f>1*'Time-domain'!R216</f>
        <v>153.11572840922076</v>
      </c>
      <c r="E468">
        <f>1*'Time-domain'!S216</f>
        <v>149.80664373531869</v>
      </c>
      <c r="F468">
        <f>F467+(C468+C467)/2*COS(2*PI()*'Time-domain'!$E$2*($B468+$B467)/2)*($B468-$B467)</f>
        <v>0.1107197063067822</v>
      </c>
      <c r="G468">
        <f>G467+(D468+D467)/2*COS(2*PI()*'Time-domain'!$E$2*($B468+$B467)/2)*($B468-$B467)</f>
        <v>0.10145276101174568</v>
      </c>
      <c r="H468">
        <f>H467+(E468+E467)/2*COS(2*PI()*'Time-domain'!$E$2*($B468+$B467)/2)*($B468-$B467)</f>
        <v>9.0379689426353327E-2</v>
      </c>
      <c r="I468">
        <f>I467+(C468+C467)/2*SIN(2*PI()*'Time-domain'!$E$2*($B468+$B467)/2)*($B468-$B467)</f>
        <v>2.18031510709771</v>
      </c>
      <c r="J468">
        <f>J467+(D468+D467)/2*SIN(2*PI()*'Time-domain'!$E$2*($B468+$B467)/2)*($B468-$B467)</f>
        <v>2.2088601953703231</v>
      </c>
      <c r="K468">
        <f>K467+(E468+E467)/2*SIN(2*PI()*'Time-domain'!$E$2*($B468+$B467)/2)*($B468-$B467)</f>
        <v>2.2433537513017474</v>
      </c>
      <c r="L468">
        <f>$I$2*COS(2*PI()*'Time-domain'!$E$2*$B468)+$I$3*SIN(2*PI()*'Time-domain'!$E$2*$B468)</f>
        <v>156.94672673134863</v>
      </c>
      <c r="M468">
        <f>$J$2*COS(2*PI()*'Time-domain'!$E$2*$B468)+$J$3*SIN(2*PI()*'Time-domain'!$E$2*$B468)</f>
        <v>158.68629297580048</v>
      </c>
      <c r="N468">
        <f>$K$2*COS(2*PI()*'Time-domain'!$E$2*$B468)+$K$3*SIN(2*PI()*'Time-domain'!$E$2*$B468)</f>
        <v>160.8368074621651</v>
      </c>
      <c r="O468">
        <f t="shared" si="35"/>
        <v>585.52278443523733</v>
      </c>
      <c r="P468">
        <f t="shared" si="36"/>
        <v>601.31195980931125</v>
      </c>
      <c r="Q468">
        <f t="shared" si="36"/>
        <v>622.14973287211637</v>
      </c>
      <c r="R468">
        <f t="shared" si="37"/>
        <v>583.7683275642454</v>
      </c>
      <c r="S468">
        <f t="shared" si="38"/>
        <v>596.78078750753093</v>
      </c>
      <c r="T468">
        <f t="shared" si="39"/>
        <v>613.06552032809338</v>
      </c>
    </row>
    <row r="469" spans="1:20">
      <c r="A469">
        <v>206</v>
      </c>
      <c r="B469">
        <f>A469/256/(2*'Time-domain'!$E$2)</f>
        <v>6.7057291666666663E-3</v>
      </c>
      <c r="C469">
        <f>1*'Time-domain'!Q217</f>
        <v>154.46134840361486</v>
      </c>
      <c r="D469">
        <f>1*'Time-domain'!R217</f>
        <v>150.12577683348388</v>
      </c>
      <c r="E469">
        <f>1*'Time-domain'!S217</f>
        <v>146.51769700200808</v>
      </c>
      <c r="F469">
        <f>F468+(C469+C468)/2*COS(2*PI()*'Time-domain'!$E$2*($B469+$B468)/2)*($B469-$B468)</f>
        <v>0.10659104689015036</v>
      </c>
      <c r="G469">
        <f>G468+(D469+D468)/2*COS(2*PI()*'Time-domain'!$E$2*($B469+$B468)/2)*($B469-$B468)</f>
        <v>9.743502660513309E-2</v>
      </c>
      <c r="H469">
        <f>H468+(E469+E468)/2*COS(2*PI()*'Time-domain'!$E$2*($B469+$B468)/2)*($B469-$B468)</f>
        <v>8.6453602532858095E-2</v>
      </c>
      <c r="I469">
        <f>I468+(C469+C468)/2*SIN(2*PI()*'Time-domain'!$E$2*($B469+$B468)/2)*($B469-$B468)</f>
        <v>2.1832609007065402</v>
      </c>
      <c r="J469">
        <f>J468+(D469+D468)/2*SIN(2*PI()*'Time-domain'!$E$2*($B469+$B468)/2)*($B469-$B468)</f>
        <v>2.2117268441157485</v>
      </c>
      <c r="K469">
        <f>K468+(E469+E468)/2*SIN(2*PI()*'Time-domain'!$E$2*($B469+$B468)/2)*($B469-$B468)</f>
        <v>2.2461550096549989</v>
      </c>
      <c r="L469">
        <f>$I$2*COS(2*PI()*'Time-domain'!$E$2*$B469)+$I$3*SIN(2*PI()*'Time-domain'!$E$2*$B469)</f>
        <v>154.2702994178309</v>
      </c>
      <c r="M469">
        <f>$J$2*COS(2*PI()*'Time-domain'!$E$2*$B469)+$J$3*SIN(2*PI()*'Time-domain'!$E$2*$B469)</f>
        <v>155.98020067526909</v>
      </c>
      <c r="N469">
        <f>$K$2*COS(2*PI()*'Time-domain'!$E$2*$B469)+$K$3*SIN(2*PI()*'Time-domain'!$E$2*$B469)</f>
        <v>158.09404223554409</v>
      </c>
      <c r="O469">
        <f t="shared" si="35"/>
        <v>586.31301123273465</v>
      </c>
      <c r="P469">
        <f t="shared" si="36"/>
        <v>602.0602948557131</v>
      </c>
      <c r="Q469">
        <f t="shared" si="36"/>
        <v>622.86431714061746</v>
      </c>
      <c r="R469">
        <f t="shared" si="37"/>
        <v>584.556544014157</v>
      </c>
      <c r="S469">
        <f t="shared" si="38"/>
        <v>597.58657365846398</v>
      </c>
      <c r="T469">
        <f t="shared" si="39"/>
        <v>613.89329447269711</v>
      </c>
    </row>
    <row r="470" spans="1:20">
      <c r="A470">
        <v>207</v>
      </c>
      <c r="B470">
        <f>A470/256/(2*'Time-domain'!$E$2)</f>
        <v>6.7382812500000003E-3</v>
      </c>
      <c r="C470">
        <f>1*'Time-domain'!Q218</f>
        <v>151.74703332693591</v>
      </c>
      <c r="D470">
        <f>1*'Time-domain'!R218</f>
        <v>147.10987119272951</v>
      </c>
      <c r="E470">
        <f>1*'Time-domain'!S218</f>
        <v>143.2002007971783</v>
      </c>
      <c r="F470">
        <f>F469+(C470+C469)/2*COS(2*PI()*'Time-domain'!$E$2*($B470+$B469)/2)*($B470-$B469)</f>
        <v>0.10249878659799025</v>
      </c>
      <c r="G470">
        <f>G469+(D470+D469)/2*COS(2*PI()*'Time-domain'!$E$2*($B470+$B469)/2)*($B470-$B469)</f>
        <v>9.3462680606771431E-2</v>
      </c>
      <c r="H470">
        <f>H469+(E470+E469)/2*COS(2*PI()*'Time-domain'!$E$2*($B470+$B469)/2)*($B470-$B469)</f>
        <v>8.2581725994432753E-2</v>
      </c>
      <c r="I470">
        <f>I469+(C470+C469)/2*SIN(2*PI()*'Time-domain'!$E$2*($B470+$B469)/2)*($B470-$B469)</f>
        <v>2.1861055922514785</v>
      </c>
      <c r="J470">
        <f>J469+(D470+D469)/2*SIN(2*PI()*'Time-domain'!$E$2*($B470+$B469)/2)*($B470-$B469)</f>
        <v>2.2144881785051465</v>
      </c>
      <c r="K470">
        <f>K469+(E470+E469)/2*SIN(2*PI()*'Time-domain'!$E$2*($B470+$B469)/2)*($B470-$B469)</f>
        <v>2.2488465037598595</v>
      </c>
      <c r="L470">
        <f>$I$2*COS(2*PI()*'Time-domain'!$E$2*$B470)+$I$3*SIN(2*PI()*'Time-domain'!$E$2*$B470)</f>
        <v>151.57063956467167</v>
      </c>
      <c r="M470">
        <f>$J$2*COS(2*PI()*'Time-domain'!$E$2*$B470)+$J$3*SIN(2*PI()*'Time-domain'!$E$2*$B470)</f>
        <v>153.25061833025629</v>
      </c>
      <c r="N470">
        <f>$K$2*COS(2*PI()*'Time-domain'!$E$2*$B470)+$K$3*SIN(2*PI()*'Time-domain'!$E$2*$B470)</f>
        <v>155.32746862767806</v>
      </c>
      <c r="O470">
        <f t="shared" si="35"/>
        <v>587.0760611435586</v>
      </c>
      <c r="P470">
        <f t="shared" si="36"/>
        <v>602.77928110618154</v>
      </c>
      <c r="Q470">
        <f t="shared" si="36"/>
        <v>623.54739380325725</v>
      </c>
      <c r="R470">
        <f t="shared" si="37"/>
        <v>585.31776374037531</v>
      </c>
      <c r="S470">
        <f t="shared" si="38"/>
        <v>598.36476131652739</v>
      </c>
      <c r="T470">
        <f t="shared" si="39"/>
        <v>614.69271702699223</v>
      </c>
    </row>
    <row r="471" spans="1:20">
      <c r="A471">
        <v>208</v>
      </c>
      <c r="B471">
        <f>A471/256/(2*'Time-domain'!$E$2)</f>
        <v>6.7708333333333336E-3</v>
      </c>
      <c r="C471">
        <f>1*'Time-domain'!Q219</f>
        <v>149.0097683576077</v>
      </c>
      <c r="D471">
        <f>1*'Time-domain'!R219</f>
        <v>144.0684656712537</v>
      </c>
      <c r="E471">
        <f>1*'Time-domain'!S219</f>
        <v>139.85465472355492</v>
      </c>
      <c r="F471">
        <f>F470+(C471+C470)/2*COS(2*PI()*'Time-domain'!$E$2*($B471+$B470)/2)*($B471-$B470)</f>
        <v>9.8445398260385189E-2</v>
      </c>
      <c r="G471">
        <f>G470+(D471+D470)/2*COS(2*PI()*'Time-domain'!$E$2*($B471+$B470)/2)*($B471-$B470)</f>
        <v>8.9538384071507535E-2</v>
      </c>
      <c r="H471">
        <f>H470+(E471+E470)/2*COS(2*PI()*'Time-domain'!$E$2*($B471+$B470)/2)*($B471-$B470)</f>
        <v>7.8766912019008081E-2</v>
      </c>
      <c r="I471">
        <f>I470+(C471+C470)/2*SIN(2*PI()*'Time-domain'!$E$2*($B471+$B470)/2)*($B471-$B470)</f>
        <v>2.1888501036851458</v>
      </c>
      <c r="J471">
        <f>J470+(D471+D470)/2*SIN(2*PI()*'Time-domain'!$E$2*($B471+$B470)/2)*($B471-$B470)</f>
        <v>2.217145283083608</v>
      </c>
      <c r="K471">
        <f>K470+(E471+E470)/2*SIN(2*PI()*'Time-domain'!$E$2*($B471+$B470)/2)*($B471-$B470)</f>
        <v>2.2514294787182996</v>
      </c>
      <c r="L471">
        <f>$I$2*COS(2*PI()*'Time-domain'!$E$2*$B471)+$I$3*SIN(2*PI()*'Time-domain'!$E$2*$B471)</f>
        <v>148.84815373071459</v>
      </c>
      <c r="M471">
        <f>$J$2*COS(2*PI()*'Time-domain'!$E$2*$B471)+$J$3*SIN(2*PI()*'Time-domain'!$E$2*$B471)</f>
        <v>150.497957005823</v>
      </c>
      <c r="N471">
        <f>$K$2*COS(2*PI()*'Time-domain'!$E$2*$B471)+$K$3*SIN(2*PI()*'Time-domain'!$E$2*$B471)</f>
        <v>152.53750327437598</v>
      </c>
      <c r="O471">
        <f t="shared" si="35"/>
        <v>587.81218300032549</v>
      </c>
      <c r="P471">
        <f t="shared" si="36"/>
        <v>603.46926176909551</v>
      </c>
      <c r="Q471">
        <f t="shared" si="36"/>
        <v>624.19941244936615</v>
      </c>
      <c r="R471">
        <f t="shared" si="37"/>
        <v>586.05223193182269</v>
      </c>
      <c r="S471">
        <f t="shared" si="38"/>
        <v>599.11560113601547</v>
      </c>
      <c r="T471">
        <f t="shared" si="39"/>
        <v>615.4640454850346</v>
      </c>
    </row>
    <row r="472" spans="1:20">
      <c r="A472">
        <v>209</v>
      </c>
      <c r="B472">
        <f>A472/256/(2*'Time-domain'!$E$2)</f>
        <v>6.8033854166666668E-3</v>
      </c>
      <c r="C472">
        <f>1*'Time-domain'!Q220</f>
        <v>146.24996571766616</v>
      </c>
      <c r="D472">
        <f>1*'Time-domain'!R220</f>
        <v>141.00201829354086</v>
      </c>
      <c r="E472">
        <f>1*'Time-domain'!S220</f>
        <v>136.48156260807076</v>
      </c>
      <c r="F472">
        <f>F471+(C472+C471)/2*COS(2*PI()*'Time-domain'!$E$2*($B472+$B471)/2)*($B472-$B471)</f>
        <v>9.4433331358402831E-2</v>
      </c>
      <c r="G472">
        <f>G471+(D472+D471)/2*COS(2*PI()*'Time-domain'!$E$2*($B472+$B471)/2)*($B472-$B471)</f>
        <v>8.5664771379179952E-2</v>
      </c>
      <c r="H472">
        <f>H471+(E472+E471)/2*COS(2*PI()*'Time-domain'!$E$2*($B472+$B471)/2)*($B472-$B471)</f>
        <v>7.5011982838273358E-2</v>
      </c>
      <c r="I472">
        <f>I471+(C472+C471)/2*SIN(2*PI()*'Time-domain'!$E$2*($B472+$B471)/2)*($B472-$B471)</f>
        <v>2.1914954174011108</v>
      </c>
      <c r="J472">
        <f>J471+(D472+D471)/2*SIN(2*PI()*'Time-domain'!$E$2*($B472+$B471)/2)*($B472-$B471)</f>
        <v>2.2196993084863963</v>
      </c>
      <c r="K472">
        <f>K471+(E472+E471)/2*SIN(2*PI()*'Time-domain'!$E$2*($B472+$B471)/2)*($B472-$B471)</f>
        <v>2.2539052514077746</v>
      </c>
      <c r="L472">
        <f>$I$2*COS(2*PI()*'Time-domain'!$E$2*$B472)+$I$3*SIN(2*PI()*'Time-domain'!$E$2*$B472)</f>
        <v>146.10325191231215</v>
      </c>
      <c r="M472">
        <f>$J$2*COS(2*PI()*'Time-domain'!$E$2*$B472)+$J$3*SIN(2*PI()*'Time-domain'!$E$2*$B472)</f>
        <v>147.72263124263964</v>
      </c>
      <c r="N472">
        <f>$K$2*COS(2*PI()*'Time-domain'!$E$2*$B472)+$K$3*SIN(2*PI()*'Time-domain'!$E$2*$B472)</f>
        <v>149.72456633415783</v>
      </c>
      <c r="O472">
        <f t="shared" si="35"/>
        <v>588.52164190792803</v>
      </c>
      <c r="P472">
        <f t="shared" si="36"/>
        <v>604.13059950369779</v>
      </c>
      <c r="Q472">
        <f t="shared" si="36"/>
        <v>624.82084559559951</v>
      </c>
      <c r="R472">
        <f t="shared" si="37"/>
        <v>586.76020989154597</v>
      </c>
      <c r="S472">
        <f t="shared" si="38"/>
        <v>599.83936024453806</v>
      </c>
      <c r="T472">
        <f t="shared" si="39"/>
        <v>616.20755426371329</v>
      </c>
    </row>
    <row r="473" spans="1:20">
      <c r="A473">
        <v>210</v>
      </c>
      <c r="B473">
        <f>A473/256/(2*'Time-domain'!$E$2)</f>
        <v>6.8359375E-3</v>
      </c>
      <c r="C473">
        <f>1*'Time-domain'!Q221</f>
        <v>143.46804102323753</v>
      </c>
      <c r="D473">
        <f>1*'Time-domain'!R221</f>
        <v>137.91099085528685</v>
      </c>
      <c r="E473">
        <f>1*'Time-domain'!S221</f>
        <v>133.08143242599138</v>
      </c>
      <c r="F473">
        <f>F472+(C473+C472)/2*COS(2*PI()*'Time-domain'!$E$2*($B473+$B472)/2)*($B473-$B472)</f>
        <v>9.0465010547434346E-2</v>
      </c>
      <c r="G473">
        <f>G472+(D473+D472)/2*COS(2*PI()*'Time-domain'!$E$2*($B473+$B472)/2)*($B473-$B472)</f>
        <v>8.1844448607026665E-2</v>
      </c>
      <c r="H473">
        <f>H472+(E473+E472)/2*COS(2*PI()*'Time-domain'!$E$2*($B473+$B472)/2)*($B473-$B472)</f>
        <v>7.1319728928707735E-2</v>
      </c>
      <c r="I473">
        <f>I472+(C473+C472)/2*SIN(2*PI()*'Time-domain'!$E$2*($B473+$B472)/2)*($B473-$B472)</f>
        <v>2.1940425756429338</v>
      </c>
      <c r="J473">
        <f>J472+(D473+D472)/2*SIN(2*PI()*'Time-domain'!$E$2*($B473+$B472)/2)*($B473-$B472)</f>
        <v>2.2221514707734316</v>
      </c>
      <c r="K473">
        <f>K472+(E473+E472)/2*SIN(2*PI()*'Time-domain'!$E$2*($B473+$B472)/2)*($B473-$B472)</f>
        <v>2.2562752097414505</v>
      </c>
      <c r="L473">
        <f>$I$2*COS(2*PI()*'Time-domain'!$E$2*$B473)+$I$3*SIN(2*PI()*'Time-domain'!$E$2*$B473)</f>
        <v>143.33634748158178</v>
      </c>
      <c r="M473">
        <f>$J$2*COS(2*PI()*'Time-domain'!$E$2*$B473)+$J$3*SIN(2*PI()*'Time-domain'!$E$2*$B473)</f>
        <v>144.9250589945577</v>
      </c>
      <c r="N473">
        <f>$K$2*COS(2*PI()*'Time-domain'!$E$2*$B473)+$K$3*SIN(2*PI()*'Time-domain'!$E$2*$B473)</f>
        <v>146.88908142498002</v>
      </c>
      <c r="O473">
        <f t="shared" si="35"/>
        <v>589.20471908427828</v>
      </c>
      <c r="P473">
        <f t="shared" si="36"/>
        <v>604.76367621815461</v>
      </c>
      <c r="Q473">
        <f t="shared" si="36"/>
        <v>625.41218843651529</v>
      </c>
      <c r="R473">
        <f t="shared" si="37"/>
        <v>587.44197487931694</v>
      </c>
      <c r="S473">
        <f t="shared" si="38"/>
        <v>600.53632208211263</v>
      </c>
      <c r="T473">
        <f t="shared" si="39"/>
        <v>616.9235345374517</v>
      </c>
    </row>
    <row r="474" spans="1:20">
      <c r="A474">
        <v>211</v>
      </c>
      <c r="B474">
        <f>A474/256/(2*'Time-domain'!$E$2)</f>
        <v>6.8684895833333332E-3</v>
      </c>
      <c r="C474">
        <f>1*'Time-domain'!Q222</f>
        <v>140.66441322194805</v>
      </c>
      <c r="D474">
        <f>1*'Time-domain'!R222</f>
        <v>134.79584885385412</v>
      </c>
      <c r="E474">
        <f>1*'Time-domain'!S222</f>
        <v>129.65477622441534</v>
      </c>
      <c r="F474">
        <f>F473+(C474+C473)/2*COS(2*PI()*'Time-domain'!$E$2*($B474+$B473)/2)*($B474-$B473)</f>
        <v>8.6542834195477425E-2</v>
      </c>
      <c r="G474">
        <f>G473+(D474+D473)/2*COS(2*PI()*'Time-domain'!$E$2*($B474+$B473)/2)*($B474-$B473)</f>
        <v>7.8079991918805089E-2</v>
      </c>
      <c r="H474">
        <f>H473+(E474+E473)/2*COS(2*PI()*'Time-domain'!$E$2*($B474+$B473)/2)*($B474-$B473)</f>
        <v>6.7692907251089035E-2</v>
      </c>
      <c r="I474">
        <f>I473+(C474+C473)/2*SIN(2*PI()*'Time-domain'!$E$2*($B474+$B473)/2)*($B474-$B473)</f>
        <v>2.196492679877148</v>
      </c>
      <c r="J474">
        <f>J473+(D474+D473)/2*SIN(2*PI()*'Time-domain'!$E$2*($B474+$B473)/2)*($B474-$B473)</f>
        <v>2.2245030507238654</v>
      </c>
      <c r="K474">
        <f>K473+(E474+E473)/2*SIN(2*PI()*'Time-domain'!$E$2*($B474+$B473)/2)*($B474-$B473)</f>
        <v>2.2585408118846684</v>
      </c>
      <c r="L474">
        <f>$I$2*COS(2*PI()*'Time-domain'!$E$2*$B474)+$I$3*SIN(2*PI()*'Time-domain'!$E$2*$B474)</f>
        <v>140.54785712415315</v>
      </c>
      <c r="M474">
        <f>$J$2*COS(2*PI()*'Time-domain'!$E$2*$B474)+$J$3*SIN(2*PI()*'Time-domain'!$E$2*$B474)</f>
        <v>142.10566156566742</v>
      </c>
      <c r="N474">
        <f>$K$2*COS(2*PI()*'Time-domain'!$E$2*$B474)+$K$3*SIN(2*PI()*'Time-domain'!$E$2*$B474)</f>
        <v>144.03147556044007</v>
      </c>
      <c r="O474">
        <f t="shared" si="35"/>
        <v>589.86171169133718</v>
      </c>
      <c r="P474">
        <f t="shared" si="36"/>
        <v>605.3688928557209</v>
      </c>
      <c r="Q474">
        <f t="shared" si="36"/>
        <v>625.9739585808511</v>
      </c>
      <c r="R474">
        <f t="shared" si="37"/>
        <v>588.09781994462151</v>
      </c>
      <c r="S474">
        <f t="shared" si="38"/>
        <v>601.20678623043068</v>
      </c>
      <c r="T474">
        <f t="shared" si="39"/>
        <v>617.61229406281552</v>
      </c>
    </row>
    <row r="475" spans="1:20">
      <c r="A475">
        <v>212</v>
      </c>
      <c r="B475">
        <f>A475/256/(2*'Time-domain'!$E$2)</f>
        <v>6.9010416666666664E-3</v>
      </c>
      <c r="C475">
        <f>1*'Time-domain'!Q223</f>
        <v>137.83950452983206</v>
      </c>
      <c r="D475">
        <f>1*'Time-domain'!R223</f>
        <v>131.65706141816969</v>
      </c>
      <c r="E475">
        <f>1*'Time-domain'!S223</f>
        <v>126.20211004516248</v>
      </c>
      <c r="F475">
        <f>F474+(C475+C474)/2*COS(2*PI()*'Time-domain'!$E$2*($B475+$B474)/2)*($B475-$B474)</f>
        <v>8.2669172937244295E-2</v>
      </c>
      <c r="G475">
        <f>G474+(D475+D474)/2*COS(2*PI()*'Time-domain'!$E$2*($B475+$B474)/2)*($B475-$B474)</f>
        <v>7.4373945971601865E-2</v>
      </c>
      <c r="H475">
        <f>H474+(E475+E474)/2*COS(2*PI()*'Time-domain'!$E$2*($B475+$B474)/2)*($B475-$B474)</f>
        <v>6.4134239509553145E-2</v>
      </c>
      <c r="I475">
        <f>I474+(C475+C474)/2*SIN(2*PI()*'Time-domain'!$E$2*($B475+$B474)/2)*($B475-$B474)</f>
        <v>2.1988468901305493</v>
      </c>
      <c r="J475">
        <f>J474+(D475+D474)/2*SIN(2*PI()*'Time-domain'!$E$2*($B475+$B474)/2)*($B475-$B474)</f>
        <v>2.2267553930911643</v>
      </c>
      <c r="K475">
        <f>K474+(E475+E474)/2*SIN(2*PI()*'Time-domain'!$E$2*($B475+$B474)/2)*($B475-$B474)</f>
        <v>2.2607035854281126</v>
      </c>
      <c r="L475">
        <f>$I$2*COS(2*PI()*'Time-domain'!$E$2*$B475)+$I$3*SIN(2*PI()*'Time-domain'!$E$2*$B475)</f>
        <v>137.7382007764173</v>
      </c>
      <c r="M475">
        <f>$J$2*COS(2*PI()*'Time-domain'!$E$2*$B475)+$J$3*SIN(2*PI()*'Time-domain'!$E$2*$B475)</f>
        <v>139.26486354685105</v>
      </c>
      <c r="N475">
        <f>$K$2*COS(2*PI()*'Time-domain'!$E$2*$B475)+$K$3*SIN(2*PI()*'Time-domain'!$E$2*$B475)</f>
        <v>141.15217908547012</v>
      </c>
      <c r="O475">
        <f t="shared" si="35"/>
        <v>590.49293265653159</v>
      </c>
      <c r="P475">
        <f t="shared" si="36"/>
        <v>605.94666916913582</v>
      </c>
      <c r="Q475">
        <f t="shared" si="36"/>
        <v>626.50669577365352</v>
      </c>
      <c r="R475">
        <f t="shared" si="37"/>
        <v>588.72805375013775</v>
      </c>
      <c r="S475">
        <f t="shared" si="38"/>
        <v>601.85106823240085</v>
      </c>
      <c r="T475">
        <f t="shared" si="39"/>
        <v>618.27415699313121</v>
      </c>
    </row>
    <row r="476" spans="1:20">
      <c r="A476">
        <v>213</v>
      </c>
      <c r="B476">
        <f>A476/256/(2*'Time-domain'!$E$2)</f>
        <v>6.9335937499999997E-3</v>
      </c>
      <c r="C476">
        <f>1*'Time-domain'!Q224</f>
        <v>134.99374036774782</v>
      </c>
      <c r="D476">
        <f>1*'Time-domain'!R224</f>
        <v>128.49510123807605</v>
      </c>
      <c r="E476">
        <f>1*'Time-domain'!S224</f>
        <v>122.72395384705948</v>
      </c>
      <c r="F476">
        <f>F475+(C476+C475)/2*COS(2*PI()*'Time-domain'!$E$2*($B476+$B475)/2)*($B476-$B475)</f>
        <v>7.8846368244965867E-2</v>
      </c>
      <c r="G476">
        <f>G475+(D476+D475)/2*COS(2*PI()*'Time-domain'!$E$2*($B476+$B475)/2)*($B476-$B475)</f>
        <v>7.0728822341297889E-2</v>
      </c>
      <c r="H476">
        <f>H475+(E476+E475)/2*COS(2*PI()*'Time-domain'!$E$2*($B476+$B475)/2)*($B476-$B475)</f>
        <v>6.064641043126464E-2</v>
      </c>
      <c r="I476">
        <f>I475+(C476+C475)/2*SIN(2*PI()*'Time-domain'!$E$2*($B476+$B475)/2)*($B476-$B475)</f>
        <v>2.2011064242921985</v>
      </c>
      <c r="J476">
        <f>J475+(D476+D475)/2*SIN(2*PI()*'Time-domain'!$E$2*($B476+$B475)/2)*($B476-$B475)</f>
        <v>2.2289099058191475</v>
      </c>
      <c r="K476">
        <f>K475+(E476+E475)/2*SIN(2*PI()*'Time-domain'!$E$2*($B476+$B475)/2)*($B476-$B475)</f>
        <v>2.2627651265181674</v>
      </c>
      <c r="L476">
        <f>$I$2*COS(2*PI()*'Time-domain'!$E$2*$B476)+$I$3*SIN(2*PI()*'Time-domain'!$E$2*$B476)</f>
        <v>134.90780156228544</v>
      </c>
      <c r="M476">
        <f>$J$2*COS(2*PI()*'Time-domain'!$E$2*$B476)+$J$3*SIN(2*PI()*'Time-domain'!$E$2*$B476)</f>
        <v>136.40309275184094</v>
      </c>
      <c r="N476">
        <f>$K$2*COS(2*PI()*'Time-domain'!$E$2*$B476)+$K$3*SIN(2*PI()*'Time-domain'!$E$2*$B476)</f>
        <v>138.25162561152845</v>
      </c>
      <c r="O476">
        <f t="shared" si="35"/>
        <v>591.09871048466755</v>
      </c>
      <c r="P476">
        <f t="shared" si="36"/>
        <v>606.49744348338322</v>
      </c>
      <c r="Q476">
        <f t="shared" si="36"/>
        <v>627.01096160442239</v>
      </c>
      <c r="R476">
        <f t="shared" si="37"/>
        <v>589.33300038580899</v>
      </c>
      <c r="S476">
        <f t="shared" si="38"/>
        <v>602.46949940207776</v>
      </c>
      <c r="T476">
        <f t="shared" si="39"/>
        <v>618.90946368322852</v>
      </c>
    </row>
    <row r="477" spans="1:20">
      <c r="A477">
        <v>214</v>
      </c>
      <c r="B477">
        <f>A477/256/(2*'Time-domain'!$E$2)</f>
        <v>6.9661458333333337E-3</v>
      </c>
      <c r="C477">
        <f>1*'Time-domain'!Q225</f>
        <v>132.12754929731037</v>
      </c>
      <c r="D477">
        <f>1*'Time-domain'!R225</f>
        <v>125.31044449314554</v>
      </c>
      <c r="E477">
        <f>1*'Time-domain'!S225</f>
        <v>119.22083142763596</v>
      </c>
      <c r="F477">
        <f>F476+(C477+C476)/2*COS(2*PI()*'Time-domain'!$E$2*($B477+$B476)/2)*($B477-$B476)</f>
        <v>7.5076731016752912E-2</v>
      </c>
      <c r="G477">
        <f>G476+(D477+D476)/2*COS(2*PI()*'Time-domain'!$E$2*($B477+$B476)/2)*($B477-$B476)</f>
        <v>6.7147097967643551E-2</v>
      </c>
      <c r="H477">
        <f>H476+(E477+E476)/2*COS(2*PI()*'Time-domain'!$E$2*($B477+$B476)/2)*($B477-$B476)</f>
        <v>5.7232066067746903E-2</v>
      </c>
      <c r="I477">
        <f>I476+(C477+C476)/2*SIN(2*PI()*'Time-domain'!$E$2*($B477+$B476)/2)*($B477-$B476)</f>
        <v>2.2032725573805543</v>
      </c>
      <c r="J477">
        <f>J476+(D477+D476)/2*SIN(2*PI()*'Time-domain'!$E$2*($B477+$B476)/2)*($B477-$B476)</f>
        <v>2.2309680592194474</v>
      </c>
      <c r="K477">
        <f>K476+(E477+E476)/2*SIN(2*PI()*'Time-domain'!$E$2*($B477+$B476)/2)*($B477-$B476)</f>
        <v>2.2647270989449844</v>
      </c>
      <c r="L477">
        <f>$I$2*COS(2*PI()*'Time-domain'!$E$2*$B477)+$I$3*SIN(2*PI()*'Time-domain'!$E$2*$B477)</f>
        <v>132.0570857294681</v>
      </c>
      <c r="M477">
        <f>$J$2*COS(2*PI()*'Time-domain'!$E$2*$B477)+$J$3*SIN(2*PI()*'Time-domain'!$E$2*$B477)</f>
        <v>133.52078015279233</v>
      </c>
      <c r="N477">
        <f>$K$2*COS(2*PI()*'Time-domain'!$E$2*$B477)+$K$3*SIN(2*PI()*'Time-domain'!$E$2*$B477)</f>
        <v>135.330251951299</v>
      </c>
      <c r="O477">
        <f t="shared" si="35"/>
        <v>591.6793890604514</v>
      </c>
      <c r="P477">
        <f t="shared" si="36"/>
        <v>607.02167244695681</v>
      </c>
      <c r="Q477">
        <f t="shared" si="36"/>
        <v>627.48733920144082</v>
      </c>
      <c r="R477">
        <f t="shared" si="37"/>
        <v>589.91299917362392</v>
      </c>
      <c r="S477">
        <f t="shared" si="38"/>
        <v>603.06242662509078</v>
      </c>
      <c r="T477">
        <f t="shared" si="39"/>
        <v>619.51857048442321</v>
      </c>
    </row>
    <row r="478" spans="1:20">
      <c r="A478">
        <v>215</v>
      </c>
      <c r="B478">
        <f>A478/256/(2*'Time-domain'!$E$2)</f>
        <v>6.998697916666667E-3</v>
      </c>
      <c r="C478">
        <f>1*'Time-domain'!Q226</f>
        <v>129.24136295635253</v>
      </c>
      <c r="D478">
        <f>1*'Time-domain'!R226</f>
        <v>122.10357078097017</v>
      </c>
      <c r="E478">
        <f>1*'Time-domain'!S226</f>
        <v>115.693270344243</v>
      </c>
      <c r="F478">
        <f>F477+(C478+C477)/2*COS(2*PI()*'Time-domain'!$E$2*($B478+$B477)/2)*($B478-$B477)</f>
        <v>7.1362540183365492E-2</v>
      </c>
      <c r="G478">
        <f>G477+(D478+D477)/2*COS(2*PI()*'Time-domain'!$E$2*($B478+$B477)/2)*($B478-$B477)</f>
        <v>6.3631213619887439E-2</v>
      </c>
      <c r="H478">
        <f>H477+(E478+E477)/2*COS(2*PI()*'Time-domain'!$E$2*($B478+$B477)/2)*($B478-$B477)</f>
        <v>5.3893812118907876E-2</v>
      </c>
      <c r="I478">
        <f>I477+(C478+C477)/2*SIN(2*PI()*'Time-domain'!$E$2*($B478+$B477)/2)*($B478-$B477)</f>
        <v>2.2053466207761776</v>
      </c>
      <c r="J478">
        <f>J477+(D478+D477)/2*SIN(2*PI()*'Time-domain'!$E$2*($B478+$B477)/2)*($B478-$B477)</f>
        <v>2.2329313851108838</v>
      </c>
      <c r="K478">
        <f>K477+(E478+E477)/2*SIN(2*PI()*'Time-domain'!$E$2*($B478+$B477)/2)*($B478-$B477)</f>
        <v>2.2665912331887994</v>
      </c>
      <c r="L478">
        <f>$I$2*COS(2*PI()*'Time-domain'!$E$2*$B478)+$I$3*SIN(2*PI()*'Time-domain'!$E$2*$B478)</f>
        <v>129.18648258528412</v>
      </c>
      <c r="M478">
        <f>$J$2*COS(2*PI()*'Time-domain'!$E$2*$B478)+$J$3*SIN(2*PI()*'Time-domain'!$E$2*$B478)</f>
        <v>130.61835981538084</v>
      </c>
      <c r="N478">
        <f>$K$2*COS(2*PI()*'Time-domain'!$E$2*$B478)+$K$3*SIN(2*PI()*'Time-domain'!$E$2*$B478)</f>
        <v>132.3884980529096</v>
      </c>
      <c r="O478">
        <f t="shared" si="35"/>
        <v>592.2353274417394</v>
      </c>
      <c r="P478">
        <f t="shared" si="36"/>
        <v>607.51983077177829</v>
      </c>
      <c r="Q478">
        <f t="shared" si="36"/>
        <v>627.9364329124702</v>
      </c>
      <c r="R478">
        <f t="shared" si="37"/>
        <v>590.4684044632221</v>
      </c>
      <c r="S478">
        <f t="shared" si="38"/>
        <v>603.63021214969308</v>
      </c>
      <c r="T478">
        <f t="shared" si="39"/>
        <v>620.10184952986447</v>
      </c>
    </row>
    <row r="479" spans="1:20">
      <c r="A479">
        <v>216</v>
      </c>
      <c r="B479">
        <f>A479/256/(2*'Time-domain'!$E$2)</f>
        <v>7.0312500000000002E-3</v>
      </c>
      <c r="C479">
        <f>1*'Time-domain'!Q227</f>
        <v>126.33561599392087</v>
      </c>
      <c r="D479">
        <f>1*'Time-domain'!R227</f>
        <v>118.874963044935</v>
      </c>
      <c r="E479">
        <f>1*'Time-domain'!S227</f>
        <v>112.14180183460434</v>
      </c>
      <c r="F479">
        <f>F478+(C479+C478)/2*COS(2*PI()*'Time-domain'!$E$2*($B479+$B478)/2)*($B479-$B478)</f>
        <v>6.7706041334228403E-2</v>
      </c>
      <c r="G479">
        <f>G478+(D479+D478)/2*COS(2*PI()*'Time-domain'!$E$2*($B479+$B478)/2)*($B479-$B478)</f>
        <v>6.0183572383887829E-2</v>
      </c>
      <c r="H479">
        <f>H478+(E479+E478)/2*COS(2*PI()*'Time-domain'!$E$2*($B479+$B478)/2)*($B479-$B478)</f>
        <v>5.0634212280781958E-2</v>
      </c>
      <c r="I479">
        <f>I478+(C479+C478)/2*SIN(2*PI()*'Time-domain'!$E$2*($B479+$B478)/2)*($B479-$B478)</f>
        <v>2.2073300014204711</v>
      </c>
      <c r="J479">
        <f>J478+(D479+D478)/2*SIN(2*PI()*'Time-domain'!$E$2*($B479+$B478)/2)*($B479-$B478)</f>
        <v>2.2348014759212678</v>
      </c>
      <c r="K479">
        <f>K478+(E479+E478)/2*SIN(2*PI()*'Time-domain'!$E$2*($B479+$B478)/2)*($B479-$B478)</f>
        <v>2.2683593254250671</v>
      </c>
      <c r="L479">
        <f>$I$2*COS(2*PI()*'Time-domain'!$E$2*$B479)+$I$3*SIN(2*PI()*'Time-domain'!$E$2*$B479)</f>
        <v>126.29642443200804</v>
      </c>
      <c r="M479">
        <f>$J$2*COS(2*PI()*'Time-domain'!$E$2*$B479)+$J$3*SIN(2*PI()*'Time-domain'!$E$2*$B479)</f>
        <v>127.69626883343322</v>
      </c>
      <c r="N479">
        <f>$K$2*COS(2*PI()*'Time-domain'!$E$2*$B479)+$K$3*SIN(2*PI()*'Time-domain'!$E$2*$B479)</f>
        <v>129.4268069336766</v>
      </c>
      <c r="O479">
        <f t="shared" si="35"/>
        <v>592.76689964363834</v>
      </c>
      <c r="P479">
        <f t="shared" si="36"/>
        <v>607.99241096192225</v>
      </c>
      <c r="Q479">
        <f t="shared" si="36"/>
        <v>628.35886797199771</v>
      </c>
      <c r="R479">
        <f t="shared" si="37"/>
        <v>590.99958541844671</v>
      </c>
      <c r="S479">
        <f t="shared" si="38"/>
        <v>604.17323336855679</v>
      </c>
      <c r="T479">
        <f t="shared" si="39"/>
        <v>620.65968851037564</v>
      </c>
    </row>
    <row r="480" spans="1:20">
      <c r="A480">
        <v>217</v>
      </c>
      <c r="B480">
        <f>A480/256/(2*'Time-domain'!$E$2)</f>
        <v>7.0638020833333334E-3</v>
      </c>
      <c r="C480">
        <f>1*'Time-domain'!Q228</f>
        <v>123.41074600481979</v>
      </c>
      <c r="D480">
        <f>1*'Time-domain'!R228</f>
        <v>115.62510750148935</v>
      </c>
      <c r="E480">
        <f>1*'Time-domain'!S228</f>
        <v>108.56696073681411</v>
      </c>
      <c r="F480">
        <f>F479+(C480+C479)/2*COS(2*PI()*'Time-domain'!$E$2*($B480+$B479)/2)*($B480-$B479)</f>
        <v>6.4109445363522546E-2</v>
      </c>
      <c r="G480">
        <f>G479+(D480+D479)/2*COS(2*PI()*'Time-domain'!$E$2*($B480+$B479)/2)*($B480-$B479)</f>
        <v>5.6806538171626668E-2</v>
      </c>
      <c r="H480">
        <f>H479+(E480+E479)/2*COS(2*PI()*'Time-domain'!$E$2*($B480+$B479)/2)*($B480-$B479)</f>
        <v>4.7455786617997563E-2</v>
      </c>
      <c r="I480">
        <f>I479+(C480+C479)/2*SIN(2*PI()*'Time-domain'!$E$2*($B480+$B479)/2)*($B480-$B479)</f>
        <v>2.2092241409809361</v>
      </c>
      <c r="J480">
        <f>J479+(D480+D479)/2*SIN(2*PI()*'Time-domain'!$E$2*($B480+$B479)/2)*($B480-$B479)</f>
        <v>2.2365799837521689</v>
      </c>
      <c r="K480">
        <f>K479+(E480+E479)/2*SIN(2*PI()*'Time-domain'!$E$2*($B480+$B479)/2)*($B480-$B479)</f>
        <v>2.2700332364890046</v>
      </c>
      <c r="L480">
        <f>$I$2*COS(2*PI()*'Time-domain'!$E$2*$B480)+$I$3*SIN(2*PI()*'Time-domain'!$E$2*$B480)</f>
        <v>123.38734650176724</v>
      </c>
      <c r="M480">
        <f>$J$2*COS(2*PI()*'Time-domain'!$E$2*$B480)+$J$3*SIN(2*PI()*'Time-domain'!$E$2*$B480)</f>
        <v>124.75494726310308</v>
      </c>
      <c r="N480">
        <f>$K$2*COS(2*PI()*'Time-domain'!$E$2*$B480)+$K$3*SIN(2*PI()*'Time-domain'!$E$2*$B480)</f>
        <v>126.44562461338856</v>
      </c>
      <c r="O480">
        <f t="shared" si="35"/>
        <v>593.27449441358954</v>
      </c>
      <c r="P480">
        <f t="shared" si="36"/>
        <v>608.43992303130926</v>
      </c>
      <c r="Q480">
        <f t="shared" si="36"/>
        <v>628.75529015523182</v>
      </c>
      <c r="R480">
        <f t="shared" si="37"/>
        <v>591.50692579497434</v>
      </c>
      <c r="S480">
        <f t="shared" si="38"/>
        <v>604.69188259144596</v>
      </c>
      <c r="T480">
        <f t="shared" si="39"/>
        <v>621.19249044092419</v>
      </c>
    </row>
    <row r="481" spans="1:20">
      <c r="A481">
        <v>218</v>
      </c>
      <c r="B481">
        <f>A481/256/(2*'Time-domain'!$E$2)</f>
        <v>7.0963541666666666E-3</v>
      </c>
      <c r="C481">
        <f>1*'Time-domain'!Q229</f>
        <v>120.46719346371113</v>
      </c>
      <c r="D481">
        <f>1*'Time-domain'!R229</f>
        <v>112.35449356692416</v>
      </c>
      <c r="E481">
        <f>1*'Time-domain'!S229</f>
        <v>104.96928540879242</v>
      </c>
      <c r="F481">
        <f>F480+(C481+C480)/2*COS(2*PI()*'Time-domain'!$E$2*($B481+$B480)/2)*($B481-$B480)</f>
        <v>6.0574927137166508E-2</v>
      </c>
      <c r="G481">
        <f>G480+(D481+D480)/2*COS(2*PI()*'Time-domain'!$E$2*($B481+$B480)/2)*($B481-$B480)</f>
        <v>5.350243425402873E-2</v>
      </c>
      <c r="H481">
        <f>H480+(E481+E480)/2*COS(2*PI()*'Time-domain'!$E$2*($B481+$B480)/2)*($B481-$B480)</f>
        <v>4.4361009961961871E-2</v>
      </c>
      <c r="I481">
        <f>I480+(C481+C480)/2*SIN(2*PI()*'Time-domain'!$E$2*($B481+$B480)/2)*($B481-$B480)</f>
        <v>2.2110305349834478</v>
      </c>
      <c r="J481">
        <f>J480+(D481+D480)/2*SIN(2*PI()*'Time-domain'!$E$2*($B481+$B480)/2)*($B481-$B480)</f>
        <v>2.2382686194072119</v>
      </c>
      <c r="K481">
        <f>K480+(E481+E480)/2*SIN(2*PI()*'Time-domain'!$E$2*($B481+$B480)/2)*($B481-$B480)</f>
        <v>2.2716148908001608</v>
      </c>
      <c r="L481">
        <f>$I$2*COS(2*PI()*'Time-domain'!$E$2*$B481)+$I$3*SIN(2*PI()*'Time-domain'!$E$2*$B481)</f>
        <v>120.45968689099763</v>
      </c>
      <c r="M481">
        <f>$J$2*COS(2*PI()*'Time-domain'!$E$2*$B481)+$J$3*SIN(2*PI()*'Time-domain'!$E$2*$B481)</f>
        <v>121.79483805659989</v>
      </c>
      <c r="N481">
        <f>$K$2*COS(2*PI()*'Time-domain'!$E$2*$B481)+$K$3*SIN(2*PI()*'Time-domain'!$E$2*$B481)</f>
        <v>123.44540004713733</v>
      </c>
      <c r="O481">
        <f t="shared" si="35"/>
        <v>593.75851499756914</v>
      </c>
      <c r="P481">
        <f t="shared" si="36"/>
        <v>608.86289421053539</v>
      </c>
      <c r="Q481">
        <f t="shared" si="36"/>
        <v>629.12636541904988</v>
      </c>
      <c r="R481">
        <f t="shared" si="37"/>
        <v>591.99082370915448</v>
      </c>
      <c r="S481">
        <f t="shared" si="38"/>
        <v>605.18656680890354</v>
      </c>
      <c r="T481">
        <f t="shared" si="39"/>
        <v>621.70067341786012</v>
      </c>
    </row>
    <row r="482" spans="1:20">
      <c r="A482">
        <v>219</v>
      </c>
      <c r="B482">
        <f>A482/256/(2*'Time-domain'!$E$2)</f>
        <v>7.1289062499999998E-3</v>
      </c>
      <c r="C482">
        <f>1*'Time-domain'!Q230</f>
        <v>117.5054016587803</v>
      </c>
      <c r="D482">
        <f>1*'Time-domain'!R230</f>
        <v>109.06361378366771</v>
      </c>
      <c r="E482">
        <f>1*'Time-domain'!S230</f>
        <v>101.34931764721033</v>
      </c>
      <c r="F482">
        <f>F481+(C482+C481)/2*COS(2*PI()*'Time-domain'!$E$2*($B482+$B481)/2)*($B482-$B481)</f>
        <v>5.7104624181491953E-2</v>
      </c>
      <c r="G482">
        <f>G481+(D482+D481)/2*COS(2*PI()*'Time-domain'!$E$2*($B482+$B481)/2)*($B482-$B481)</f>
        <v>5.0273541817976948E-2</v>
      </c>
      <c r="H482">
        <f>H481+(E482+E481)/2*COS(2*PI()*'Time-domain'!$E$2*($B482+$B481)/2)*($B482-$B481)</f>
        <v>4.1352310335740827E-2</v>
      </c>
      <c r="I482">
        <f>I481+(C482+C481)/2*SIN(2*PI()*'Time-domain'!$E$2*($B482+$B481)/2)*($B482-$B481)</f>
        <v>2.2127507319120738</v>
      </c>
      <c r="J482">
        <f>J481+(D482+D481)/2*SIN(2*PI()*'Time-domain'!$E$2*($B482+$B481)/2)*($B482-$B481)</f>
        <v>2.2398691513844788</v>
      </c>
      <c r="K482">
        <f>K481+(E482+E481)/2*SIN(2*PI()*'Time-domain'!$E$2*($B482+$B481)/2)*($B482-$B481)</f>
        <v>2.2731062752476543</v>
      </c>
      <c r="L482">
        <f>$I$2*COS(2*PI()*'Time-domain'!$E$2*$B482)+$I$3*SIN(2*PI()*'Time-domain'!$E$2*$B482)</f>
        <v>117.51388649446777</v>
      </c>
      <c r="M482">
        <f>$J$2*COS(2*PI()*'Time-domain'!$E$2*$B482)+$J$3*SIN(2*PI()*'Time-domain'!$E$2*$B482)</f>
        <v>118.81638699548198</v>
      </c>
      <c r="N482">
        <f>$K$2*COS(2*PI()*'Time-domain'!$E$2*$B482)+$K$3*SIN(2*PI()*'Time-domain'!$E$2*$B482)</f>
        <v>120.42658505770686</v>
      </c>
      <c r="O482">
        <f t="shared" si="35"/>
        <v>594.21937889754747</v>
      </c>
      <c r="P482">
        <f t="shared" si="36"/>
        <v>609.26186864301189</v>
      </c>
      <c r="Q482">
        <f t="shared" si="36"/>
        <v>629.47277953010928</v>
      </c>
      <c r="R482">
        <f t="shared" si="37"/>
        <v>592.4516913981995</v>
      </c>
      <c r="S482">
        <f t="shared" si="38"/>
        <v>605.65770744709573</v>
      </c>
      <c r="T482">
        <f t="shared" si="39"/>
        <v>622.18467036707057</v>
      </c>
    </row>
    <row r="483" spans="1:20">
      <c r="A483">
        <v>220</v>
      </c>
      <c r="B483">
        <f>A483/256/(2*'Time-domain'!$E$2)</f>
        <v>7.161458333333333E-3</v>
      </c>
      <c r="C483">
        <f>1*'Time-domain'!Q231</f>
        <v>114.52581662497886</v>
      </c>
      <c r="D483">
        <f>1*'Time-domain'!R231</f>
        <v>105.75296374611054</v>
      </c>
      <c r="E483">
        <f>1*'Time-domain'!S231</f>
        <v>97.707602605897421</v>
      </c>
      <c r="F483">
        <f>F482+(C483+C482)/2*COS(2*PI()*'Time-domain'!$E$2*($B483+$B482)/2)*($B483-$B482)</f>
        <v>5.370063539440293E-2</v>
      </c>
      <c r="G483">
        <f>G482+(D483+D482)/2*COS(2*PI()*'Time-domain'!$E$2*($B483+$B482)/2)*($B483-$B482)</f>
        <v>4.7122098548399521E-2</v>
      </c>
      <c r="H483">
        <f>H482+(E483+E482)/2*COS(2*PI()*'Time-domain'!$E$2*($B483+$B482)/2)*($B483-$B482)</f>
        <v>3.8432067406595806E-2</v>
      </c>
      <c r="I483">
        <f>I482+(C483+C482)/2*SIN(2*PI()*'Time-domain'!$E$2*($B483+$B482)/2)*($B483-$B482)</f>
        <v>2.2143863322769772</v>
      </c>
      <c r="J483">
        <f>J482+(D483+D482)/2*SIN(2*PI()*'Time-domain'!$E$2*($B483+$B482)/2)*($B483-$B482)</f>
        <v>2.2413834048336216</v>
      </c>
      <c r="K483">
        <f>K482+(E483+E482)/2*SIN(2*PI()*'Time-domain'!$E$2*($B483+$B482)/2)*($B483-$B482)</f>
        <v>2.2745094380367421</v>
      </c>
      <c r="L483">
        <f>$I$2*COS(2*PI()*'Time-domain'!$E$2*$B483)+$I$3*SIN(2*PI()*'Time-domain'!$E$2*$B483)</f>
        <v>114.55038893888189</v>
      </c>
      <c r="M483">
        <f>$J$2*COS(2*PI()*'Time-domain'!$E$2*$B483)+$J$3*SIN(2*PI()*'Time-domain'!$E$2*$B483)</f>
        <v>115.82004262352358</v>
      </c>
      <c r="N483">
        <f>$K$2*COS(2*PI()*'Time-domain'!$E$2*$B483)+$K$3*SIN(2*PI()*'Time-domain'!$E$2*$B483)</f>
        <v>117.3896342675305</v>
      </c>
      <c r="O483">
        <f t="shared" si="35"/>
        <v>594.65751762035222</v>
      </c>
      <c r="P483">
        <f t="shared" si="36"/>
        <v>609.63740707059662</v>
      </c>
      <c r="Q483">
        <f t="shared" si="36"/>
        <v>629.79523768034244</v>
      </c>
      <c r="R483">
        <f t="shared" si="37"/>
        <v>592.88995497186818</v>
      </c>
      <c r="S483">
        <f t="shared" si="38"/>
        <v>606.10574011396056</v>
      </c>
      <c r="T483">
        <f t="shared" si="39"/>
        <v>622.64492878320129</v>
      </c>
    </row>
    <row r="484" spans="1:20">
      <c r="A484">
        <v>221</v>
      </c>
      <c r="B484">
        <f>A484/256/(2*'Time-domain'!$E$2)</f>
        <v>7.1940104166666663E-3</v>
      </c>
      <c r="C484">
        <f>1*'Time-domain'!Q232</f>
        <v>111.5288870768531</v>
      </c>
      <c r="D484">
        <f>1*'Time-domain'!R232</f>
        <v>102.4230420259708</v>
      </c>
      <c r="E484">
        <f>1*'Time-domain'!S232</f>
        <v>94.044688713743739</v>
      </c>
      <c r="F484">
        <f>F483+(C484+C483)/2*COS(2*PI()*'Time-domain'!$E$2*($B484+$B483)/2)*($B484-$B483)</f>
        <v>5.0365019779795642E-2</v>
      </c>
      <c r="G484">
        <f>G483+(D484+D483)/2*COS(2*PI()*'Time-domain'!$E$2*($B484+$B483)/2)*($B484-$B483)</f>
        <v>4.405029723628949E-2</v>
      </c>
      <c r="H484">
        <f>H483+(E484+E483)/2*COS(2*PI()*'Time-domain'!$E$2*($B484+$B483)/2)*($B484-$B483)</f>
        <v>3.5602610967121869E-2</v>
      </c>
      <c r="I484">
        <f>I483+(C484+C483)/2*SIN(2*PI()*'Time-domain'!$E$2*($B484+$B483)/2)*($B484-$B483)</f>
        <v>2.2159389876509641</v>
      </c>
      <c r="J484">
        <f>J483+(D484+D483)/2*SIN(2*PI()*'Time-domain'!$E$2*($B484+$B483)/2)*($B484-$B483)</f>
        <v>2.2428132604783131</v>
      </c>
      <c r="K484">
        <f>K483+(E484+E483)/2*SIN(2*PI()*'Time-domain'!$E$2*($B484+$B483)/2)*($B484-$B483)</f>
        <v>2.275826487497409</v>
      </c>
      <c r="L484">
        <f>$I$2*COS(2*PI()*'Time-domain'!$E$2*$B484)+$I$3*SIN(2*PI()*'Time-domain'!$E$2*$B484)</f>
        <v>111.56964051607127</v>
      </c>
      <c r="M484">
        <f>$J$2*COS(2*PI()*'Time-domain'!$E$2*$B484)+$J$3*SIN(2*PI()*'Time-domain'!$E$2*$B484)</f>
        <v>112.8062561791657</v>
      </c>
      <c r="N484">
        <f>$K$2*COS(2*PI()*'Time-domain'!$E$2*$B484)+$K$3*SIN(2*PI()*'Time-domain'!$E$2*$B484)</f>
        <v>114.33500503022648</v>
      </c>
      <c r="O484">
        <f t="shared" si="35"/>
        <v>595.07337641808761</v>
      </c>
      <c r="P484">
        <f t="shared" si="36"/>
        <v>609.99008650890403</v>
      </c>
      <c r="Q484">
        <f t="shared" si="36"/>
        <v>630.09446409006193</v>
      </c>
      <c r="R484">
        <f t="shared" si="37"/>
        <v>593.30605415579316</v>
      </c>
      <c r="S484">
        <f t="shared" si="38"/>
        <v>606.53111433681386</v>
      </c>
      <c r="T484">
        <f t="shared" si="39"/>
        <v>623.0819104601029</v>
      </c>
    </row>
    <row r="485" spans="1:20">
      <c r="A485">
        <v>222</v>
      </c>
      <c r="B485">
        <f>A485/256/(2*'Time-domain'!$E$2)</f>
        <v>7.2265625000000003E-3</v>
      </c>
      <c r="C485">
        <f>1*'Time-domain'!Q233</f>
        <v>108.51506434096926</v>
      </c>
      <c r="D485">
        <f>1*'Time-domain'!R233</f>
        <v>99.074350097210981</v>
      </c>
      <c r="E485">
        <f>1*'Time-domain'!S233</f>
        <v>90.361127592107934</v>
      </c>
      <c r="F485">
        <f>F484+(C485+C484)/2*COS(2*PI()*'Time-domain'!$E$2*($B485+$B484)/2)*($B485-$B484)</f>
        <v>4.7099795206000994E-2</v>
      </c>
      <c r="G485">
        <f>G484+(D485+D484)/2*COS(2*PI()*'Time-domain'!$E$2*($B485+$B484)/2)*($B485-$B484)</f>
        <v>4.1060284413501853E-2</v>
      </c>
      <c r="H485">
        <f>H484+(E485+E484)/2*COS(2*PI()*'Time-domain'!$E$2*($B485+$B484)/2)*($B485-$B484)</f>
        <v>3.2866219445915258E-2</v>
      </c>
      <c r="I485">
        <f>I484+(C485+C484)/2*SIN(2*PI()*'Time-domain'!$E$2*($B485+$B484)/2)*($B485-$B484)</f>
        <v>2.2174103996752579</v>
      </c>
      <c r="J485">
        <f>J484+(D485+D484)/2*SIN(2*PI()*'Time-domain'!$E$2*($B485+$B484)/2)*($B485-$B484)</f>
        <v>2.244160653504677</v>
      </c>
      <c r="K485">
        <f>K484+(E485+E484)/2*SIN(2*PI()*'Time-domain'!$E$2*($B485+$B484)/2)*($B485-$B484)</f>
        <v>2.2770595908556874</v>
      </c>
      <c r="L485">
        <f>$I$2*COS(2*PI()*'Time-domain'!$E$2*$B485)+$I$3*SIN(2*PI()*'Time-domain'!$E$2*$B485)</f>
        <v>108.57209011578421</v>
      </c>
      <c r="M485">
        <f>$J$2*COS(2*PI()*'Time-domain'!$E$2*$B485)+$J$3*SIN(2*PI()*'Time-domain'!$E$2*$B485)</f>
        <v>109.77548152756113</v>
      </c>
      <c r="N485">
        <f>$K$2*COS(2*PI()*'Time-domain'!$E$2*$B485)+$K$3*SIN(2*PI()*'Time-domain'!$E$2*$B485)</f>
        <v>111.26315736172198</v>
      </c>
      <c r="O485">
        <f t="shared" si="35"/>
        <v>595.4674140202651</v>
      </c>
      <c r="P485">
        <f t="shared" si="36"/>
        <v>610.32049991248834</v>
      </c>
      <c r="Q485">
        <f t="shared" si="36"/>
        <v>630.3712015989114</v>
      </c>
      <c r="R485">
        <f t="shared" si="37"/>
        <v>593.70044202660688</v>
      </c>
      <c r="S485">
        <f t="shared" si="38"/>
        <v>606.93429329157095</v>
      </c>
      <c r="T485">
        <f t="shared" si="39"/>
        <v>623.49609121266337</v>
      </c>
    </row>
    <row r="486" spans="1:20">
      <c r="A486">
        <v>223</v>
      </c>
      <c r="B486">
        <f>A486/256/(2*'Time-domain'!$E$2)</f>
        <v>7.2591145833333336E-3</v>
      </c>
      <c r="C486">
        <f>1*'Time-domain'!Q234</f>
        <v>105.4848022879459</v>
      </c>
      <c r="D486">
        <f>1*'Time-domain'!R234</f>
        <v>95.707392260518347</v>
      </c>
      <c r="E486">
        <f>1*'Time-domain'!S234</f>
        <v>86.657473971746029</v>
      </c>
      <c r="F486">
        <f>F485+(C486+C485)/2*COS(2*PI()*'Time-domain'!$E$2*($B486+$B485)/2)*($B486-$B485)</f>
        <v>4.3906937188998685E-2</v>
      </c>
      <c r="G486">
        <f>G485+(D486+D485)/2*COS(2*PI()*'Time-domain'!$E$2*($B486+$B485)/2)*($B486-$B485)</f>
        <v>3.8154159015157688E-2</v>
      </c>
      <c r="H486">
        <f>H485+(E486+E485)/2*COS(2*PI()*'Time-domain'!$E$2*($B486+$B485)/2)*($B486-$B485)</f>
        <v>3.0225118448680709E-2</v>
      </c>
      <c r="I486">
        <f>I485+(C486+C485)/2*SIN(2*PI()*'Time-domain'!$E$2*($B486+$B485)/2)*($B486-$B485)</f>
        <v>2.2188023190350994</v>
      </c>
      <c r="J486">
        <f>J485+(D486+D485)/2*SIN(2*PI()*'Time-domain'!$E$2*($B486+$B485)/2)*($B486-$B485)</f>
        <v>2.245427572416367</v>
      </c>
      <c r="K486">
        <f>K485+(E486+E485)/2*SIN(2*PI()*'Time-domain'!$E$2*($B486+$B485)/2)*($B486-$B485)</f>
        <v>2.2782109729684437</v>
      </c>
      <c r="L486">
        <f>$I$2*COS(2*PI()*'Time-domain'!$E$2*$B486)+$I$3*SIN(2*PI()*'Time-domain'!$E$2*$B486)</f>
        <v>105.55818915808534</v>
      </c>
      <c r="M486">
        <f>$J$2*COS(2*PI()*'Time-domain'!$E$2*$B486)+$J$3*SIN(2*PI()*'Time-domain'!$E$2*$B486)</f>
        <v>106.72817509222456</v>
      </c>
      <c r="N486">
        <f>$K$2*COS(2*PI()*'Time-domain'!$E$2*$B486)+$K$3*SIN(2*PI()*'Time-domain'!$E$2*$B486)</f>
        <v>108.17455387097696</v>
      </c>
      <c r="O486">
        <f t="shared" si="35"/>
        <v>595.84010235780738</v>
      </c>
      <c r="P486">
        <f t="shared" si="36"/>
        <v>610.62925583009826</v>
      </c>
      <c r="Q486">
        <f t="shared" si="36"/>
        <v>630.62621124490443</v>
      </c>
      <c r="R486">
        <f t="shared" si="37"/>
        <v>594.07358473902468</v>
      </c>
      <c r="S486">
        <f t="shared" si="38"/>
        <v>607.31575352374659</v>
      </c>
      <c r="T486">
        <f t="shared" si="39"/>
        <v>623.88796059019467</v>
      </c>
    </row>
    <row r="487" spans="1:20">
      <c r="A487">
        <v>224</v>
      </c>
      <c r="B487">
        <f>A487/256/(2*'Time-domain'!$E$2)</f>
        <v>7.2916666666666668E-3</v>
      </c>
      <c r="C487">
        <f>1*'Time-domain'!Q235</f>
        <v>102.43855726410189</v>
      </c>
      <c r="D487">
        <f>1*'Time-domain'!R235</f>
        <v>92.32267556735836</v>
      </c>
      <c r="E487">
        <f>1*'Time-domain'!S235</f>
        <v>82.93428560927002</v>
      </c>
      <c r="F487">
        <f>F486+(C487+C486)/2*COS(2*PI()*'Time-domain'!$E$2*($B487+$B486)/2)*($B487-$B486)</f>
        <v>4.0788377701134512E-2</v>
      </c>
      <c r="G487">
        <f>G486+(D487+D486)/2*COS(2*PI()*'Time-domain'!$E$2*($B487+$B486)/2)*($B487-$B486)</f>
        <v>3.5333971070466541E-2</v>
      </c>
      <c r="H487">
        <f>H486+(E487+E486)/2*COS(2*PI()*'Time-domain'!$E$2*($B487+$B486)/2)*($B487-$B486)</f>
        <v>2.768147933066922E-2</v>
      </c>
      <c r="I487">
        <f>I486+(C487+C486)/2*SIN(2*PI()*'Time-domain'!$E$2*($B487+$B486)/2)*($B487-$B486)</f>
        <v>2.2201165444057867</v>
      </c>
      <c r="J487">
        <f>J486+(D487+D486)/2*SIN(2*PI()*'Time-domain'!$E$2*($B487+$B486)/2)*($B487-$B486)</f>
        <v>2.2466160578569823</v>
      </c>
      <c r="K487">
        <f>K486+(E487+E486)/2*SIN(2*PI()*'Time-domain'!$E$2*($B487+$B486)/2)*($B487-$B486)</f>
        <v>2.2792829150223861</v>
      </c>
      <c r="L487">
        <f>$I$2*COS(2*PI()*'Time-domain'!$E$2*$B487)+$I$3*SIN(2*PI()*'Time-domain'!$E$2*$B487)</f>
        <v>102.52839152537283</v>
      </c>
      <c r="M487">
        <f>$J$2*COS(2*PI()*'Time-domain'!$E$2*$B487)+$J$3*SIN(2*PI()*'Time-domain'!$E$2*$B487)</f>
        <v>103.6647957862962</v>
      </c>
      <c r="N487">
        <f>$K$2*COS(2*PI()*'Time-domain'!$E$2*$B487)+$K$3*SIN(2*PI()*'Time-domain'!$E$2*$B487)</f>
        <v>105.06965969031629</v>
      </c>
      <c r="O487">
        <f t="shared" si="35"/>
        <v>596.1919262790916</v>
      </c>
      <c r="P487">
        <f t="shared" si="36"/>
        <v>610.91697805021022</v>
      </c>
      <c r="Q487">
        <f t="shared" si="36"/>
        <v>630.86027183180045</v>
      </c>
      <c r="R487">
        <f t="shared" si="37"/>
        <v>594.42596124505121</v>
      </c>
      <c r="S487">
        <f t="shared" si="38"/>
        <v>607.67598466140191</v>
      </c>
      <c r="T487">
        <f t="shared" si="39"/>
        <v>624.25802158154704</v>
      </c>
    </row>
    <row r="488" spans="1:20">
      <c r="A488">
        <v>225</v>
      </c>
      <c r="B488">
        <f>A488/256/(2*'Time-domain'!$E$2)</f>
        <v>7.32421875E-3</v>
      </c>
      <c r="C488">
        <f>1*'Time-domain'!Q236</f>
        <v>99.376788022732896</v>
      </c>
      <c r="D488">
        <f>1*'Time-domain'!R236</f>
        <v>88.920709743615035</v>
      </c>
      <c r="E488">
        <f>1*'Time-domain'!S236</f>
        <v>79.192123203152349</v>
      </c>
      <c r="F488">
        <f>F487+(C488+C487)/2*COS(2*PI()*'Time-domain'!$E$2*($B488+$B487)/2)*($B488-$B487)</f>
        <v>3.7746004006060534E-2</v>
      </c>
      <c r="G488">
        <f>G487+(D488+D487)/2*COS(2*PI()*'Time-domain'!$E$2*($B488+$B487)/2)*($B488-$B487)</f>
        <v>3.2601720422764012E-2</v>
      </c>
      <c r="H488">
        <f>H487+(E488+E487)/2*COS(2*PI()*'Time-domain'!$E$2*($B488+$B487)/2)*($B488-$B487)</f>
        <v>2.5237417801320782E-2</v>
      </c>
      <c r="I488">
        <f>I487+(C488+C487)/2*SIN(2*PI()*'Time-domain'!$E$2*($B488+$B487)/2)*($B488-$B487)</f>
        <v>2.2213549213697927</v>
      </c>
      <c r="J488">
        <f>J487+(D488+D487)/2*SIN(2*PI()*'Time-domain'!$E$2*($B488+$B487)/2)*($B488-$B487)</f>
        <v>2.2477282014005198</v>
      </c>
      <c r="K488">
        <f>K487+(E488+E487)/2*SIN(2*PI()*'Time-domain'!$E$2*($B488+$B487)/2)*($B488-$B487)</f>
        <v>2.2802777531980705</v>
      </c>
      <c r="L488">
        <f>$I$2*COS(2*PI()*'Time-domain'!$E$2*$B488)+$I$3*SIN(2*PI()*'Time-domain'!$E$2*$B488)</f>
        <v>99.483153494025629</v>
      </c>
      <c r="M488">
        <f>$J$2*COS(2*PI()*'Time-domain'!$E$2*$B488)+$J$3*SIN(2*PI()*'Time-domain'!$E$2*$B488)</f>
        <v>100.5858049434315</v>
      </c>
      <c r="N488">
        <f>$K$2*COS(2*PI()*'Time-domain'!$E$2*$B488)+$K$3*SIN(2*PI()*'Time-domain'!$E$2*$B488)</f>
        <v>101.94894240538281</v>
      </c>
      <c r="O488">
        <f t="shared" si="35"/>
        <v>596.52338325820324</v>
      </c>
      <c r="P488">
        <f t="shared" si="36"/>
        <v>611.18430523705092</v>
      </c>
      <c r="Q488">
        <f t="shared" si="36"/>
        <v>631.07417948507532</v>
      </c>
      <c r="R488">
        <f t="shared" si="37"/>
        <v>594.75806300547708</v>
      </c>
      <c r="S488">
        <f t="shared" si="38"/>
        <v>608.01548912021099</v>
      </c>
      <c r="T488">
        <f t="shared" si="39"/>
        <v>624.60679031212692</v>
      </c>
    </row>
    <row r="489" spans="1:20">
      <c r="A489">
        <v>226</v>
      </c>
      <c r="B489">
        <f>A489/256/(2*'Time-domain'!$E$2)</f>
        <v>7.3567708333333332E-3</v>
      </c>
      <c r="C489">
        <f>1*'Time-domain'!Q237</f>
        <v>96.299955655024547</v>
      </c>
      <c r="D489">
        <f>1*'Time-domain'!R237</f>
        <v>85.502007112827968</v>
      </c>
      <c r="E489">
        <f>1*'Time-domain'!S237</f>
        <v>75.431550309286607</v>
      </c>
      <c r="F489">
        <f>F488+(C489+C488)/2*COS(2*PI()*'Time-domain'!$E$2*($B489+$B488)/2)*($B489-$B488)</f>
        <v>3.4781657520598669E-2</v>
      </c>
      <c r="G489">
        <f>G488+(D489+D488)/2*COS(2*PI()*'Time-domain'!$E$2*($B489+$B488)/2)*($B489-$B488)</f>
        <v>2.9959355479541178E-2</v>
      </c>
      <c r="H489">
        <f>H488+(E489+E488)/2*COS(2*PI()*'Time-domain'!$E$2*($B489+$B488)/2)*($B489-$B488)</f>
        <v>2.2894992561964641E-2</v>
      </c>
      <c r="I489">
        <f>I488+(C489+C488)/2*SIN(2*PI()*'Time-domain'!$E$2*($B489+$B488)/2)*($B489-$B488)</f>
        <v>2.2225193413056115</v>
      </c>
      <c r="J489">
        <f>J488+(D489+D488)/2*SIN(2*PI()*'Time-domain'!$E$2*($B489+$B488)/2)*($B489-$B488)</f>
        <v>2.2487661443105971</v>
      </c>
      <c r="K489">
        <f>K488+(E489+E488)/2*SIN(2*PI()*'Time-domain'!$E$2*($B489+$B488)/2)*($B489-$B488)</f>
        <v>2.2811978772997059</v>
      </c>
      <c r="L489">
        <f>$I$2*COS(2*PI()*'Time-domain'!$E$2*$B489)+$I$3*SIN(2*PI()*'Time-domain'!$E$2*$B489)</f>
        <v>96.422933665690024</v>
      </c>
      <c r="M489">
        <f>$J$2*COS(2*PI()*'Time-domain'!$E$2*$B489)+$J$3*SIN(2*PI()*'Time-domain'!$E$2*$B489)</f>
        <v>97.491666248325984</v>
      </c>
      <c r="N489">
        <f>$K$2*COS(2*PI()*'Time-domain'!$E$2*$B489)+$K$3*SIN(2*PI()*'Time-domain'!$E$2*$B489)</f>
        <v>98.812871984720758</v>
      </c>
      <c r="O489">
        <f t="shared" si="35"/>
        <v>596.83498309557569</v>
      </c>
      <c r="P489">
        <f t="shared" si="36"/>
        <v>611.43189055732751</v>
      </c>
      <c r="Q489">
        <f t="shared" si="36"/>
        <v>631.26874719674913</v>
      </c>
      <c r="R489">
        <f t="shared" si="37"/>
        <v>595.07039369384154</v>
      </c>
      <c r="S489">
        <f t="shared" si="38"/>
        <v>608.33478180082398</v>
      </c>
      <c r="T489">
        <f t="shared" si="39"/>
        <v>624.9347957330026</v>
      </c>
    </row>
    <row r="490" spans="1:20">
      <c r="A490">
        <v>227</v>
      </c>
      <c r="B490">
        <f>A490/256/(2*'Time-domain'!$E$2)</f>
        <v>7.3893229166666664E-3</v>
      </c>
      <c r="C490">
        <f>1*'Time-domain'!Q238</f>
        <v>93.208523520613966</v>
      </c>
      <c r="D490">
        <f>1*'Time-domain'!R238</f>
        <v>82.067082519038451</v>
      </c>
      <c r="E490">
        <f>1*'Time-domain'!S238</f>
        <v>71.65313325611811</v>
      </c>
      <c r="F490">
        <f>F489+(C490+C489)/2*COS(2*PI()*'Time-domain'!$E$2*($B490+$B489)/2)*($B490-$B489)</f>
        <v>3.1897132704214147E-2</v>
      </c>
      <c r="G490">
        <f>G489+(D490+D489)/2*COS(2*PI()*'Time-domain'!$E$2*($B490+$B489)/2)*($B490-$B489)</f>
        <v>2.7408771993226035E-2</v>
      </c>
      <c r="H490">
        <f>H489+(E490+E489)/2*COS(2*PI()*'Time-domain'!$E$2*($B490+$B489)/2)*($B490-$B489)</f>
        <v>2.0656203977411351E-2</v>
      </c>
      <c r="I490">
        <f>I489+(C490+C489)/2*SIN(2*PI()*'Time-domain'!$E$2*($B490+$B489)/2)*($B490-$B489)</f>
        <v>2.2236117402490021</v>
      </c>
      <c r="J490">
        <f>J489+(D490+D489)/2*SIN(2*PI()*'Time-domain'!$E$2*($B490+$B489)/2)*($B490-$B489)</f>
        <v>2.2497320762691833</v>
      </c>
      <c r="K490">
        <f>K489+(E490+E489)/2*SIN(2*PI()*'Time-domain'!$E$2*($B490+$B489)/2)*($B490-$B489)</f>
        <v>2.2820457293515757</v>
      </c>
      <c r="L490">
        <f>$I$2*COS(2*PI()*'Time-domain'!$E$2*$B490)+$I$3*SIN(2*PI()*'Time-domain'!$E$2*$B490)</f>
        <v>93.3481928982158</v>
      </c>
      <c r="M490">
        <f>$J$2*COS(2*PI()*'Time-domain'!$E$2*$B490)+$J$3*SIN(2*PI()*'Time-domain'!$E$2*$B490)</f>
        <v>94.382845666886013</v>
      </c>
      <c r="N490">
        <f>$K$2*COS(2*PI()*'Time-domain'!$E$2*$B490)+$K$3*SIN(2*PI()*'Time-domain'!$E$2*$B490)</f>
        <v>95.661920709000114</v>
      </c>
      <c r="O490">
        <f t="shared" si="35"/>
        <v>597.12724761119637</v>
      </c>
      <c r="P490">
        <f t="shared" si="36"/>
        <v>611.6604012978878</v>
      </c>
      <c r="Q490">
        <f t="shared" si="36"/>
        <v>631.44480435934304</v>
      </c>
      <c r="R490">
        <f t="shared" si="37"/>
        <v>595.36346889303854</v>
      </c>
      <c r="S490">
        <f t="shared" si="38"/>
        <v>608.63438977871056</v>
      </c>
      <c r="T490">
        <f t="shared" si="39"/>
        <v>625.24257930228373</v>
      </c>
    </row>
    <row r="491" spans="1:20">
      <c r="A491">
        <v>228</v>
      </c>
      <c r="B491">
        <f>A491/256/(2*'Time-domain'!$E$2)</f>
        <v>7.4218749999999997E-3</v>
      </c>
      <c r="C491">
        <f>1*'Time-domain'!Q239</f>
        <v>90.102957177809415</v>
      </c>
      <c r="D491">
        <f>1*'Time-domain'!R239</f>
        <v>78.616453249255628</v>
      </c>
      <c r="E491">
        <f>1*'Time-domain'!S239</f>
        <v>67.857441059357015</v>
      </c>
      <c r="F491">
        <f>F490+(C491+C490)/2*COS(2*PI()*'Time-domain'!$E$2*($B491+$B490)/2)*($B491-$B490)</f>
        <v>2.9094175976767729E-2</v>
      </c>
      <c r="G491">
        <f>G490+(D491+D490)/2*COS(2*PI()*'Time-domain'!$E$2*($B491+$B490)/2)*($B491-$B490)</f>
        <v>2.4951811873458202E-2</v>
      </c>
      <c r="H491">
        <f>H490+(E491+E490)/2*COS(2*PI()*'Time-domain'!$E$2*($B491+$B490)/2)*($B491-$B490)</f>
        <v>1.8522992782250034E-2</v>
      </c>
      <c r="I491">
        <f>I490+(C491+C490)/2*SIN(2*PI()*'Time-domain'!$E$2*($B491+$B490)/2)*($B491-$B490)</f>
        <v>2.2246340977273165</v>
      </c>
      <c r="J491">
        <f>J490+(D491+D490)/2*SIN(2*PI()*'Time-domain'!$E$2*($B491+$B490)/2)*($B491-$B490)</f>
        <v>2.2506282340756054</v>
      </c>
      <c r="K491">
        <f>K490+(E491+E490)/2*SIN(2*PI()*'Time-domain'!$E$2*($B491+$B490)/2)*($B491-$B490)</f>
        <v>2.28282380216192</v>
      </c>
      <c r="L491">
        <f>$I$2*COS(2*PI()*'Time-domain'!$E$2*$B491)+$I$3*SIN(2*PI()*'Time-domain'!$E$2*$B491)</f>
        <v>90.25939423625276</v>
      </c>
      <c r="M491">
        <f>$J$2*COS(2*PI()*'Time-domain'!$E$2*$B491)+$J$3*SIN(2*PI()*'Time-domain'!$E$2*$B491)</f>
        <v>91.259811376056007</v>
      </c>
      <c r="N491">
        <f>$K$2*COS(2*PI()*'Time-domain'!$E$2*$B491)+$K$3*SIN(2*PI()*'Time-domain'!$E$2*$B491)</f>
        <v>92.49656309989291</v>
      </c>
      <c r="O491">
        <f t="shared" si="35"/>
        <v>597.40071033056358</v>
      </c>
      <c r="P491">
        <f t="shared" si="36"/>
        <v>611.87051847453984</v>
      </c>
      <c r="Q491">
        <f t="shared" si="36"/>
        <v>631.60319628924083</v>
      </c>
      <c r="R491">
        <f t="shared" si="37"/>
        <v>595.63781578474868</v>
      </c>
      <c r="S491">
        <f t="shared" si="38"/>
        <v>608.91485198666919</v>
      </c>
      <c r="T491">
        <f t="shared" si="39"/>
        <v>625.53069465896715</v>
      </c>
    </row>
    <row r="492" spans="1:20">
      <c r="A492">
        <v>229</v>
      </c>
      <c r="B492">
        <f>A492/256/(2*'Time-domain'!$E$2)</f>
        <v>7.4544270833333337E-3</v>
      </c>
      <c r="C492">
        <f>1*'Time-domain'!Q240</f>
        <v>86.983724313478945</v>
      </c>
      <c r="D492">
        <f>1*'Time-domain'!R240</f>
        <v>75.150638955555081</v>
      </c>
      <c r="E492">
        <f>1*'Time-domain'!S240</f>
        <v>64.045045336286435</v>
      </c>
      <c r="F492">
        <f>F491+(C492+C491)/2*COS(2*PI()*'Time-domain'!$E$2*($B492+$B491)/2)*($B492-$B491)</f>
        <v>2.6374484665198813E-2</v>
      </c>
      <c r="G492">
        <f>G491+(D492+D491)/2*COS(2*PI()*'Time-domain'!$E$2*($B492+$B491)/2)*($B492-$B491)</f>
        <v>2.2590262031579138E-2</v>
      </c>
      <c r="H492">
        <f>H491+(E492+E491)/2*COS(2*PI()*'Time-domain'!$E$2*($B492+$B491)/2)*($B492-$B491)</f>
        <v>1.6497238822643444E-2</v>
      </c>
      <c r="I492">
        <f>I491+(C492+C491)/2*SIN(2*PI()*'Time-domain'!$E$2*($B492+$B491)/2)*($B492-$B491)</f>
        <v>2.2255884355676137</v>
      </c>
      <c r="J492">
        <f>J491+(D492+D491)/2*SIN(2*PI()*'Time-domain'!$E$2*($B492+$B491)/2)*($B492-$B491)</f>
        <v>2.2514569003166107</v>
      </c>
      <c r="K492">
        <f>K491+(E492+E491)/2*SIN(2*PI()*'Time-domain'!$E$2*($B492+$B491)/2)*($B492-$B491)</f>
        <v>2.2835346378551331</v>
      </c>
      <c r="L492">
        <f>$I$2*COS(2*PI()*'Time-domain'!$E$2*$B492)+$I$3*SIN(2*PI()*'Time-domain'!$E$2*$B492)</f>
        <v>87.157002841517865</v>
      </c>
      <c r="M492">
        <f>$J$2*COS(2*PI()*'Time-domain'!$E$2*$B492)+$J$3*SIN(2*PI()*'Time-domain'!$E$2*$B492)</f>
        <v>88.123033693312721</v>
      </c>
      <c r="N492">
        <f>$K$2*COS(2*PI()*'Time-domain'!$E$2*$B492)+$K$3*SIN(2*PI()*'Time-domain'!$E$2*$B492)</f>
        <v>89.317275848611942</v>
      </c>
      <c r="O492">
        <f t="shared" si="35"/>
        <v>597.65591616358438</v>
      </c>
      <c r="P492">
        <f t="shared" si="36"/>
        <v>612.06293643226377</v>
      </c>
      <c r="Q492">
        <f t="shared" si="36"/>
        <v>631.74478373974011</v>
      </c>
      <c r="R492">
        <f t="shared" si="37"/>
        <v>595.89397283188453</v>
      </c>
      <c r="S492">
        <f t="shared" si="38"/>
        <v>609.17671889019448</v>
      </c>
      <c r="T492">
        <f t="shared" si="39"/>
        <v>625.79970728944556</v>
      </c>
    </row>
    <row r="493" spans="1:20">
      <c r="A493">
        <v>230</v>
      </c>
      <c r="B493">
        <f>A493/256/(2*'Time-domain'!$E$2)</f>
        <v>7.486979166666667E-3</v>
      </c>
      <c r="C493">
        <f>1*'Time-domain'!Q241</f>
        <v>83.851294672618479</v>
      </c>
      <c r="D493">
        <f>1*'Time-domain'!R241</f>
        <v>71.670161576821229</v>
      </c>
      <c r="E493">
        <f>1*'Time-domain'!S241</f>
        <v>60.21652021967919</v>
      </c>
      <c r="F493">
        <f>F492+(C493+C492)/2*COS(2*PI()*'Time-domain'!$E$2*($B493+$B492)/2)*($B493-$B492)</f>
        <v>2.3739705979774536E-2</v>
      </c>
      <c r="G493">
        <f>G492+(D493+D492)/2*COS(2*PI()*'Time-domain'!$E$2*($B493+$B492)/2)*($B493-$B492)</f>
        <v>2.0325853258041229E-2</v>
      </c>
      <c r="H493">
        <f>H492+(E493+E492)/2*COS(2*PI()*'Time-domain'!$E$2*($B493+$B492)/2)*($B493-$B492)</f>
        <v>1.4580759834392483E-2</v>
      </c>
      <c r="I493">
        <f>I492+(C493+C492)/2*SIN(2*PI()*'Time-domain'!$E$2*($B493+$B492)/2)*($B493-$B492)</f>
        <v>2.2264768166792761</v>
      </c>
      <c r="J493">
        <f>J492+(D493+D492)/2*SIN(2*PI()*'Time-domain'!$E$2*($B493+$B492)/2)*($B493-$B492)</f>
        <v>2.2522204020082794</v>
      </c>
      <c r="K493">
        <f>K492+(E493+E492)/2*SIN(2*PI()*'Time-domain'!$E$2*($B493+$B492)/2)*($B493-$B492)</f>
        <v>2.2841808263731589</v>
      </c>
      <c r="L493">
        <f>$I$2*COS(2*PI()*'Time-domain'!$E$2*$B493)+$I$3*SIN(2*PI()*'Time-domain'!$E$2*$B493)</f>
        <v>84.041485922743689</v>
      </c>
      <c r="M493">
        <f>$J$2*COS(2*PI()*'Time-domain'!$E$2*$B493)+$J$3*SIN(2*PI()*'Time-domain'!$E$2*$B493)</f>
        <v>84.972985005837202</v>
      </c>
      <c r="N493">
        <f>$K$2*COS(2*PI()*'Time-domain'!$E$2*$B493)+$K$3*SIN(2*PI()*'Time-domain'!$E$2*$B493)</f>
        <v>86.124537744122932</v>
      </c>
      <c r="O493">
        <f t="shared" si="35"/>
        <v>597.89342107660502</v>
      </c>
      <c r="P493">
        <f t="shared" si="36"/>
        <v>612.23836243705682</v>
      </c>
      <c r="Q493">
        <f t="shared" si="36"/>
        <v>631.87044240408272</v>
      </c>
      <c r="R493">
        <f t="shared" si="37"/>
        <v>596.13248945424107</v>
      </c>
      <c r="S493">
        <f t="shared" si="38"/>
        <v>609.42055215589676</v>
      </c>
      <c r="T493">
        <f t="shared" si="39"/>
        <v>626.05019418687971</v>
      </c>
    </row>
    <row r="494" spans="1:20">
      <c r="A494">
        <v>231</v>
      </c>
      <c r="B494">
        <f>A494/256/(2*'Time-domain'!$E$2)</f>
        <v>7.5195312500000002E-3</v>
      </c>
      <c r="C494">
        <f>1*'Time-domain'!Q242</f>
        <v>80.706139987609959</v>
      </c>
      <c r="D494">
        <f>1*'Time-domain'!R242</f>
        <v>68.1755452601451</v>
      </c>
      <c r="E494">
        <f>1*'Time-domain'!S242</f>
        <v>56.372442271335451</v>
      </c>
      <c r="F494">
        <f>F493+(C494+C493)/2*COS(2*PI()*'Time-domain'!$E$2*($B494+$B493)/2)*($B494-$B493)</f>
        <v>2.1191436020520628E-2</v>
      </c>
      <c r="G494">
        <f>G493+(D494+D493)/2*COS(2*PI()*'Time-domain'!$E$2*($B494+$B493)/2)*($B494-$B493)</f>
        <v>1.8160259133417948E-2</v>
      </c>
      <c r="H494">
        <f>H493+(E494+E493)/2*COS(2*PI()*'Time-domain'!$E$2*($B494+$B493)/2)*($B494-$B493)</f>
        <v>1.2775310258018898E-2</v>
      </c>
      <c r="I494">
        <f>I493+(C494+C493)/2*SIN(2*PI()*'Time-domain'!$E$2*($B494+$B493)/2)*($B494-$B493)</f>
        <v>2.2273013438118658</v>
      </c>
      <c r="J494">
        <f>J493+(D494+D493)/2*SIN(2*PI()*'Time-domain'!$E$2*($B494+$B493)/2)*($B494-$B493)</f>
        <v>2.2529211092106087</v>
      </c>
      <c r="K494">
        <f>K493+(E494+E493)/2*SIN(2*PI()*'Time-domain'!$E$2*($B494+$B493)/2)*($B494-$B493)</f>
        <v>2.2847650039469816</v>
      </c>
      <c r="L494">
        <f>$I$2*COS(2*PI()*'Time-domain'!$E$2*$B494)+$I$3*SIN(2*PI()*'Time-domain'!$E$2*$B494)</f>
        <v>80.913312665318443</v>
      </c>
      <c r="M494">
        <f>$J$2*COS(2*PI()*'Time-domain'!$E$2*$B494)+$J$3*SIN(2*PI()*'Time-domain'!$E$2*$B494)</f>
        <v>81.810139699375043</v>
      </c>
      <c r="N494">
        <f>$K$2*COS(2*PI()*'Time-domain'!$E$2*$B494)+$K$3*SIN(2*PI()*'Time-domain'!$E$2*$B494)</f>
        <v>82.918829601040628</v>
      </c>
      <c r="O494">
        <f t="shared" si="35"/>
        <v>598.11379175777324</v>
      </c>
      <c r="P494">
        <f t="shared" si="36"/>
        <v>612.39751625965391</v>
      </c>
      <c r="Q494">
        <f t="shared" si="36"/>
        <v>631.98106240875995</v>
      </c>
      <c r="R494">
        <f t="shared" si="37"/>
        <v>596.35392569754538</v>
      </c>
      <c r="S494">
        <f t="shared" si="38"/>
        <v>609.64692431317565</v>
      </c>
      <c r="T494">
        <f t="shared" si="39"/>
        <v>626.28274350363904</v>
      </c>
    </row>
    <row r="495" spans="1:20">
      <c r="A495">
        <v>232</v>
      </c>
      <c r="B495">
        <f>A495/256/(2*'Time-domain'!$E$2)</f>
        <v>7.5520833333333334E-3</v>
      </c>
      <c r="C495">
        <f>1*'Time-domain'!Q243</f>
        <v>77.54873390718015</v>
      </c>
      <c r="D495">
        <f>1*'Time-domain'!R243</f>
        <v>64.667316281889768</v>
      </c>
      <c r="E495">
        <f>1*'Time-domain'!S243</f>
        <v>52.513390395254568</v>
      </c>
      <c r="F495">
        <f>F494+(C495+C494)/2*COS(2*PI()*'Time-domain'!$E$2*($B495+$B494)/2)*($B495-$B494)</f>
        <v>1.8731218814434174E-2</v>
      </c>
      <c r="G495">
        <f>G494+(D495+D494)/2*COS(2*PI()*'Time-domain'!$E$2*($B495+$B494)/2)*($B495-$B494)</f>
        <v>1.6095094973679332E-2</v>
      </c>
      <c r="H495">
        <f>H494+(E495+E494)/2*COS(2*PI()*'Time-domain'!$E$2*($B495+$B494)/2)*($B495-$B494)</f>
        <v>1.1082580091594532E-2</v>
      </c>
      <c r="I495">
        <f>I494+(C495+C494)/2*SIN(2*PI()*'Time-domain'!$E$2*($B495+$B494)/2)*($B495-$B494)</f>
        <v>2.2280641582889626</v>
      </c>
      <c r="J495">
        <f>J494+(D495+D494)/2*SIN(2*PI()*'Time-domain'!$E$2*($B495+$B494)/2)*($B495-$B494)</f>
        <v>2.2535614336155971</v>
      </c>
      <c r="K495">
        <f>K494+(E495+E494)/2*SIN(2*PI()*'Time-domain'!$E$2*($B495+$B494)/2)*($B495-$B494)</f>
        <v>2.285289851539126</v>
      </c>
      <c r="L495">
        <f>$I$2*COS(2*PI()*'Time-domain'!$E$2*$B495)+$I$3*SIN(2*PI()*'Time-domain'!$E$2*$B495)</f>
        <v>77.772954160628331</v>
      </c>
      <c r="M495">
        <f>$J$2*COS(2*PI()*'Time-domain'!$E$2*$B495)+$J$3*SIN(2*PI()*'Time-domain'!$E$2*$B495)</f>
        <v>78.634974086795467</v>
      </c>
      <c r="N495">
        <f>$K$2*COS(2*PI()*'Time-domain'!$E$2*$B495)+$K$3*SIN(2*PI()*'Time-domain'!$E$2*$B495)</f>
        <v>79.700634187219805</v>
      </c>
      <c r="O495">
        <f t="shared" si="35"/>
        <v>598.31760527593292</v>
      </c>
      <c r="P495">
        <f t="shared" si="36"/>
        <v>612.54112975137491</v>
      </c>
      <c r="Q495">
        <f t="shared" si="36"/>
        <v>632.07754779739514</v>
      </c>
      <c r="R495">
        <f t="shared" si="37"/>
        <v>596.55885189610626</v>
      </c>
      <c r="S495">
        <f t="shared" si="38"/>
        <v>609.85641840934966</v>
      </c>
      <c r="T495">
        <f t="shared" si="39"/>
        <v>626.49795419702104</v>
      </c>
    </row>
    <row r="496" spans="1:20">
      <c r="A496">
        <v>233</v>
      </c>
      <c r="B496">
        <f>A496/256/(2*'Time-domain'!$E$2)</f>
        <v>7.5846354166666666E-3</v>
      </c>
      <c r="C496">
        <f>1*'Time-domain'!Q244</f>
        <v>74.379551925070913</v>
      </c>
      <c r="D496">
        <f>1*'Time-domain'!R244</f>
        <v>61.146002968435049</v>
      </c>
      <c r="E496">
        <f>1*'Time-domain'!S244</f>
        <v>48.639945750454395</v>
      </c>
      <c r="F496">
        <f>F495+(C496+C495)/2*COS(2*PI()*'Time-domain'!$E$2*($B496+$B495)/2)*($B496-$B495)</f>
        <v>1.6360545384057353E-2</v>
      </c>
      <c r="G496">
        <f>G495+(D496+D495)/2*COS(2*PI()*'Time-domain'!$E$2*($B496+$B495)/2)*($B496-$B495)</f>
        <v>1.4131916810374163E-2</v>
      </c>
      <c r="H496">
        <f>H495+(E496+E495)/2*COS(2*PI()*'Time-domain'!$E$2*($B496+$B495)/2)*($B496-$B495)</f>
        <v>9.5041937820209491E-3</v>
      </c>
      <c r="I496">
        <f>I495+(C496+C495)/2*SIN(2*PI()*'Time-domain'!$E$2*($B496+$B495)/2)*($B496-$B495)</f>
        <v>2.2287674387187524</v>
      </c>
      <c r="J496">
        <f>J495+(D496+D495)/2*SIN(2*PI()*'Time-domain'!$E$2*($B496+$B495)/2)*($B496-$B495)</f>
        <v>2.2541438271096785</v>
      </c>
      <c r="K496">
        <f>K495+(E496+E495)/2*SIN(2*PI()*'Time-domain'!$E$2*($B496+$B495)/2)*($B496-$B495)</f>
        <v>2.2857580932581025</v>
      </c>
      <c r="L496">
        <f>$I$2*COS(2*PI()*'Time-domain'!$E$2*$B496)+$I$3*SIN(2*PI()*'Time-domain'!$E$2*$B496)</f>
        <v>74.620883335113064</v>
      </c>
      <c r="M496">
        <f>$J$2*COS(2*PI()*'Time-domain'!$E$2*$B496)+$J$3*SIN(2*PI()*'Time-domain'!$E$2*$B496)</f>
        <v>75.447966336360594</v>
      </c>
      <c r="N496">
        <f>$K$2*COS(2*PI()*'Time-domain'!$E$2*$B496)+$K$3*SIN(2*PI()*'Time-domain'!$E$2*$B496)</f>
        <v>76.470436151052382</v>
      </c>
      <c r="O496">
        <f t="shared" si="35"/>
        <v>598.50544873325657</v>
      </c>
      <c r="P496">
        <f t="shared" si="36"/>
        <v>612.66994641235135</v>
      </c>
      <c r="Q496">
        <f t="shared" si="36"/>
        <v>632.16081600551206</v>
      </c>
      <c r="R496">
        <f t="shared" si="37"/>
        <v>596.74784832926605</v>
      </c>
      <c r="S496">
        <f t="shared" si="38"/>
        <v>610.04962765844994</v>
      </c>
      <c r="T496">
        <f t="shared" si="39"/>
        <v>626.6964356684615</v>
      </c>
    </row>
    <row r="497" spans="1:20">
      <c r="A497">
        <v>234</v>
      </c>
      <c r="B497">
        <f>A497/256/(2*'Time-domain'!$E$2)</f>
        <v>7.6171874999999998E-3</v>
      </c>
      <c r="C497">
        <f>1*'Time-domain'!Q245</f>
        <v>71.199071308431598</v>
      </c>
      <c r="D497">
        <f>1*'Time-domain'!R245</f>
        <v>57.612135616613614</v>
      </c>
      <c r="E497">
        <f>1*'Time-domain'!S245</f>
        <v>44.752691663450797</v>
      </c>
      <c r="F497">
        <f>F496+(C497+C496)/2*COS(2*PI()*'Time-domain'!$E$2*($B497+$B496)/2)*($B497-$B496)</f>
        <v>1.4080852847973845E-2</v>
      </c>
      <c r="G497">
        <f>G496+(D497+D496)/2*COS(2*PI()*'Time-domain'!$E$2*($B497+$B496)/2)*($B497-$B496)</f>
        <v>1.2272220406340569E-2</v>
      </c>
      <c r="H497">
        <f>H496+(E497+E496)/2*COS(2*PI()*'Time-domain'!$E$2*($B497+$B496)/2)*($B497-$B496)</f>
        <v>8.0417091554412685E-3</v>
      </c>
      <c r="I497">
        <f>I496+(C497+C496)/2*SIN(2*PI()*'Time-domain'!$E$2*($B497+$B496)/2)*($B497-$B496)</f>
        <v>2.2294133996821386</v>
      </c>
      <c r="J497">
        <f>J496+(D497+D496)/2*SIN(2*PI()*'Time-domain'!$E$2*($B497+$B496)/2)*($B497-$B496)</f>
        <v>2.2546707803113675</v>
      </c>
      <c r="K497">
        <f>K496+(E497+E496)/2*SIN(2*PI()*'Time-domain'!$E$2*($B497+$B496)/2)*($B497-$B496)</f>
        <v>2.2861724947457462</v>
      </c>
      <c r="L497">
        <f>$I$2*COS(2*PI()*'Time-domain'!$E$2*$B497)+$I$3*SIN(2*PI()*'Time-domain'!$E$2*$B497)</f>
        <v>71.457574879044714</v>
      </c>
      <c r="M497">
        <f>$J$2*COS(2*PI()*'Time-domain'!$E$2*$B497)+$J$3*SIN(2*PI()*'Time-domain'!$E$2*$B497)</f>
        <v>72.249596399714918</v>
      </c>
      <c r="N497">
        <f>$K$2*COS(2*PI()*'Time-domain'!$E$2*$B497)+$K$3*SIN(2*PI()*'Time-domain'!$E$2*$B497)</f>
        <v>73.228721948480981</v>
      </c>
      <c r="O497">
        <f t="shared" si="35"/>
        <v>598.6779189118256</v>
      </c>
      <c r="P497">
        <f t="shared" si="36"/>
        <v>612.78472095239192</v>
      </c>
      <c r="Q497">
        <f t="shared" si="36"/>
        <v>632.23179732650101</v>
      </c>
      <c r="R497">
        <f t="shared" si="37"/>
        <v>596.92150487186234</v>
      </c>
      <c r="S497">
        <f t="shared" si="38"/>
        <v>610.22715508389081</v>
      </c>
      <c r="T497">
        <f t="shared" si="39"/>
        <v>626.87880739645391</v>
      </c>
    </row>
    <row r="498" spans="1:20">
      <c r="A498">
        <v>235</v>
      </c>
      <c r="B498">
        <f>A498/256/(2*'Time-domain'!$E$2)</f>
        <v>7.649739583333333E-3</v>
      </c>
      <c r="C498">
        <f>1*'Time-domain'!Q246</f>
        <v>68.007771025944336</v>
      </c>
      <c r="D498">
        <f>1*'Time-domain'!R246</f>
        <v>54.066246413849967</v>
      </c>
      <c r="E498">
        <f>1*'Time-domain'!S246</f>
        <v>40.852213540410801</v>
      </c>
      <c r="F498">
        <f>F497+(C498+C497)/2*COS(2*PI()*'Time-domain'!$E$2*($B498+$B497)/2)*($B498-$B497)</f>
        <v>1.1893523553769863E-2</v>
      </c>
      <c r="G498">
        <f>G497+(D498+D497)/2*COS(2*PI()*'Time-domain'!$E$2*($B498+$B497)/2)*($B498-$B497)</f>
        <v>1.0517440307544992E-2</v>
      </c>
      <c r="H498">
        <f>H497+(E498+E497)/2*COS(2*PI()*'Time-domain'!$E$2*($B498+$B497)/2)*($B498-$B497)</f>
        <v>6.6966163874421589E-3</v>
      </c>
      <c r="I498">
        <f>I497+(C498+C497)/2*SIN(2*PI()*'Time-domain'!$E$2*($B498+$B497)/2)*($B498-$B497)</f>
        <v>2.2300042903991693</v>
      </c>
      <c r="J498">
        <f>J497+(D498+D497)/2*SIN(2*PI()*'Time-domain'!$E$2*($B498+$B497)/2)*($B498-$B497)</f>
        <v>2.2551448210849978</v>
      </c>
      <c r="K498">
        <f>K497+(E498+E497)/2*SIN(2*PI()*'Time-domain'!$E$2*($B498+$B497)/2)*($B498-$B497)</f>
        <v>2.2865358615384199</v>
      </c>
      <c r="L498">
        <f>$I$2*COS(2*PI()*'Time-domain'!$E$2*$B498)+$I$3*SIN(2*PI()*'Time-domain'!$E$2*$B498)</f>
        <v>68.283505175041171</v>
      </c>
      <c r="M498">
        <f>$J$2*COS(2*PI()*'Time-domain'!$E$2*$B498)+$J$3*SIN(2*PI()*'Time-domain'!$E$2*$B498)</f>
        <v>69.040345939606325</v>
      </c>
      <c r="N498">
        <f>$K$2*COS(2*PI()*'Time-domain'!$E$2*$B498)+$K$3*SIN(2*PI()*'Time-domain'!$E$2*$B498)</f>
        <v>69.975979769740533</v>
      </c>
      <c r="O498">
        <f t="shared" si="35"/>
        <v>598.83562191437045</v>
      </c>
      <c r="P498">
        <f t="shared" si="36"/>
        <v>612.88621884474981</v>
      </c>
      <c r="Q498">
        <f t="shared" si="36"/>
        <v>632.29143436910329</v>
      </c>
      <c r="R498">
        <f t="shared" si="37"/>
        <v>597.08042063890889</v>
      </c>
      <c r="S498">
        <f t="shared" si="38"/>
        <v>610.38961315523068</v>
      </c>
      <c r="T498">
        <f t="shared" si="39"/>
        <v>627.0456985633989</v>
      </c>
    </row>
    <row r="499" spans="1:20">
      <c r="A499">
        <v>236</v>
      </c>
      <c r="B499">
        <f>A499/256/(2*'Time-domain'!$E$2)</f>
        <v>7.6822916666666663E-3</v>
      </c>
      <c r="C499">
        <f>1*'Time-domain'!Q247</f>
        <v>64.806131675693123</v>
      </c>
      <c r="D499">
        <f>1*'Time-domain'!R247</f>
        <v>50.508869358015311</v>
      </c>
      <c r="E499">
        <f>1*'Time-domain'!S247</f>
        <v>36.939098778992673</v>
      </c>
      <c r="F499">
        <f>F498+(C499+C498)/2*COS(2*PI()*'Time-domain'!$E$2*($B499+$B498)/2)*($B499-$B498)</f>
        <v>9.7998842439822962E-3</v>
      </c>
      <c r="G499">
        <f>G498+(D499+D498)/2*COS(2*PI()*'Time-domain'!$E$2*($B499+$B498)/2)*($B499-$B498)</f>
        <v>8.8689489316277365E-3</v>
      </c>
      <c r="H499">
        <f>H498+(E499+E498)/2*COS(2*PI()*'Time-domain'!$E$2*($B499+$B498)/2)*($B499-$B498)</f>
        <v>5.4703370136800549E-3</v>
      </c>
      <c r="I499">
        <f>I498+(C499+C498)/2*SIN(2*PI()*'Time-domain'!$E$2*($B499+$B498)/2)*($B499-$B498)</f>
        <v>2.2305423933745803</v>
      </c>
      <c r="J499">
        <f>J498+(D499+D498)/2*SIN(2*PI()*'Time-domain'!$E$2*($B499+$B498)/2)*($B499-$B498)</f>
        <v>2.2555685130314442</v>
      </c>
      <c r="K499">
        <f>K498+(E499+E498)/2*SIN(2*PI()*'Time-domain'!$E$2*($B499+$B498)/2)*($B499-$B498)</f>
        <v>2.2868510374030602</v>
      </c>
      <c r="L499">
        <f>$I$2*COS(2*PI()*'Time-domain'!$E$2*$B499)+$I$3*SIN(2*PI()*'Time-domain'!$E$2*$B499)</f>
        <v>65.099152226324748</v>
      </c>
      <c r="M499">
        <f>$J$2*COS(2*PI()*'Time-domain'!$E$2*$B499)+$J$3*SIN(2*PI()*'Time-domain'!$E$2*$B499)</f>
        <v>65.820698257349591</v>
      </c>
      <c r="N499">
        <f>$K$2*COS(2*PI()*'Time-domain'!$E$2*$B499)+$K$3*SIN(2*PI()*'Time-domain'!$E$2*$B499)</f>
        <v>66.712699465838654</v>
      </c>
      <c r="O499">
        <f t="shared" si="35"/>
        <v>598.97917279938702</v>
      </c>
      <c r="P499">
        <f t="shared" si="36"/>
        <v>612.97521587305948</v>
      </c>
      <c r="Q499">
        <f t="shared" si="36"/>
        <v>632.34068150673659</v>
      </c>
      <c r="R499">
        <f t="shared" si="37"/>
        <v>597.22520362471175</v>
      </c>
      <c r="S499">
        <f t="shared" si="38"/>
        <v>610.53762341924346</v>
      </c>
      <c r="T499">
        <f t="shared" si="39"/>
        <v>627.19774767660829</v>
      </c>
    </row>
    <row r="500" spans="1:20">
      <c r="A500">
        <v>237</v>
      </c>
      <c r="B500">
        <f>A500/256/(2*'Time-domain'!$E$2)</f>
        <v>7.7148437500000003E-3</v>
      </c>
      <c r="C500">
        <f>1*'Time-domain'!Q248</f>
        <v>61.59463541278749</v>
      </c>
      <c r="D500">
        <f>1*'Time-domain'!R248</f>
        <v>46.940540177009034</v>
      </c>
      <c r="E500">
        <f>1*'Time-domain'!S248</f>
        <v>33.013936679885759</v>
      </c>
      <c r="F500">
        <f>F499+(C500+C499)/2*COS(2*PI()*'Time-domain'!$E$2*($B500+$B499)/2)*($B500-$B499)</f>
        <v>7.8012052555365167E-3</v>
      </c>
      <c r="G500">
        <f>G499+(D500+D499)/2*COS(2*PI()*'Time-domain'!$E$2*($B500+$B499)/2)*($B500-$B499)</f>
        <v>7.3280556937112152E-3</v>
      </c>
      <c r="H500">
        <f>H499+(E500+E499)/2*COS(2*PI()*'Time-domain'!$E$2*($B500+$B499)/2)*($B500-$B499)</f>
        <v>4.3642229815413639E-3</v>
      </c>
      <c r="I500">
        <f>I499+(C500+C499)/2*SIN(2*PI()*'Time-domain'!$E$2*($B500+$B499)/2)*($B500-$B499)</f>
        <v>2.2310300230232745</v>
      </c>
      <c r="J500">
        <f>J499+(D500+D499)/2*SIN(2*PI()*'Time-domain'!$E$2*($B500+$B499)/2)*($B500-$B499)</f>
        <v>2.2559444539567375</v>
      </c>
      <c r="K500">
        <f>K499+(E500+E499)/2*SIN(2*PI()*'Time-domain'!$E$2*($B500+$B499)/2)*($B500-$B499)</f>
        <v>2.2871209026490678</v>
      </c>
      <c r="L500">
        <f>$I$2*COS(2*PI()*'Time-domain'!$E$2*$B500)+$I$3*SIN(2*PI()*'Time-domain'!$E$2*$B500)</f>
        <v>61.904995584736419</v>
      </c>
      <c r="M500">
        <f>$J$2*COS(2*PI()*'Time-domain'!$E$2*$B500)+$J$3*SIN(2*PI()*'Time-domain'!$E$2*$B500)</f>
        <v>62.591138220042737</v>
      </c>
      <c r="N500">
        <f>$K$2*COS(2*PI()*'Time-domain'!$E$2*$B500)+$K$3*SIN(2*PI()*'Time-domain'!$E$2*$B500)</f>
        <v>63.439372474785685</v>
      </c>
      <c r="O500">
        <f t="shared" si="35"/>
        <v>599.10919521084986</v>
      </c>
      <c r="P500">
        <f t="shared" si="36"/>
        <v>613.05249767171449</v>
      </c>
      <c r="Q500">
        <f t="shared" si="36"/>
        <v>632.38050431899171</v>
      </c>
      <c r="R500">
        <f t="shared" si="37"/>
        <v>597.35647033663565</v>
      </c>
      <c r="S500">
        <f t="shared" si="38"/>
        <v>610.6718161255219</v>
      </c>
      <c r="T500">
        <f t="shared" si="39"/>
        <v>627.33560218369189</v>
      </c>
    </row>
    <row r="501" spans="1:20">
      <c r="A501">
        <v>238</v>
      </c>
      <c r="B501">
        <f>A501/256/(2*'Time-domain'!$E$2)</f>
        <v>7.7473958333333336E-3</v>
      </c>
      <c r="C501">
        <f>1*'Time-domain'!Q249</f>
        <v>58.373765876751996</v>
      </c>
      <c r="D501">
        <f>1*'Time-domain'!R249</f>
        <v>43.361796248080715</v>
      </c>
      <c r="E501">
        <f>1*'Time-domain'!S249</f>
        <v>29.077318358064609</v>
      </c>
      <c r="F501">
        <f>F500+(C501+C500)/2*COS(2*PI()*'Time-domain'!$E$2*($B501+$B500)/2)*($B501-$B500)</f>
        <v>5.8986997531566051E-3</v>
      </c>
      <c r="G501">
        <f>G500+(D501+D500)/2*COS(2*PI()*'Time-domain'!$E$2*($B501+$B500)/2)*($B501-$B500)</f>
        <v>5.8960061700048831E-3</v>
      </c>
      <c r="H501">
        <f>H500+(E501+E500)/2*COS(2*PI()*'Time-domain'!$E$2*($B501+$B500)/2)*($B501-$B500)</f>
        <v>3.3795557434219284E-3</v>
      </c>
      <c r="I501">
        <f>I500+(C501+C500)/2*SIN(2*PI()*'Time-domain'!$E$2*($B501+$B500)/2)*($B501-$B500)</f>
        <v>2.2314695242765596</v>
      </c>
      <c r="J501">
        <f>J500+(D501+D500)/2*SIN(2*PI()*'Time-domain'!$E$2*($B501+$B500)/2)*($B501-$B500)</f>
        <v>2.2562752743194894</v>
      </c>
      <c r="K501">
        <f>K500+(E501+E500)/2*SIN(2*PI()*'Time-domain'!$E$2*($B501+$B500)/2)*($B501-$B500)</f>
        <v>2.2873483724170556</v>
      </c>
      <c r="L501">
        <f>$I$2*COS(2*PI()*'Time-domain'!$E$2*$B501)+$I$3*SIN(2*PI()*'Time-domain'!$E$2*$B501)</f>
        <v>58.701516278517616</v>
      </c>
      <c r="M501">
        <f>$J$2*COS(2*PI()*'Time-domain'!$E$2*$B501)+$J$3*SIN(2*PI()*'Time-domain'!$E$2*$B501)</f>
        <v>59.352152187548356</v>
      </c>
      <c r="N501">
        <f>$K$2*COS(2*PI()*'Time-domain'!$E$2*$B501)+$K$3*SIN(2*PI()*'Time-domain'!$E$2*$B501)</f>
        <v>60.156491747586486</v>
      </c>
      <c r="O501">
        <f t="shared" si="35"/>
        <v>599.22632100274416</v>
      </c>
      <c r="P501">
        <f t="shared" si="36"/>
        <v>613.11885925996182</v>
      </c>
      <c r="Q501">
        <f t="shared" si="36"/>
        <v>632.41187902563388</v>
      </c>
      <c r="R501">
        <f t="shared" si="37"/>
        <v>597.47484542374355</v>
      </c>
      <c r="S501">
        <f t="shared" si="38"/>
        <v>610.79282984683891</v>
      </c>
      <c r="T501">
        <f t="shared" si="39"/>
        <v>627.45991808255974</v>
      </c>
    </row>
    <row r="502" spans="1:20">
      <c r="A502">
        <v>239</v>
      </c>
      <c r="B502">
        <f>A502/256/(2*'Time-domain'!$E$2)</f>
        <v>7.7799479166666668E-3</v>
      </c>
      <c r="C502">
        <f>1*'Time-domain'!Q250</f>
        <v>55.144008118691389</v>
      </c>
      <c r="D502">
        <f>1*'Time-domain'!R250</f>
        <v>39.773176516902261</v>
      </c>
      <c r="E502">
        <f>1*'Time-domain'!S250</f>
        <v>25.129836653768319</v>
      </c>
      <c r="F502">
        <f>F501+(C502+C501)/2*COS(2*PI()*'Time-domain'!$E$2*($B502+$B501)/2)*($B502-$B501)</f>
        <v>4.0935229972091708E-3</v>
      </c>
      <c r="G502">
        <f>G501+(D502+D501)/2*COS(2*PI()*'Time-domain'!$E$2*($B502+$B501)/2)*($B502-$B501)</f>
        <v>4.5739812997172193E-3</v>
      </c>
      <c r="H502">
        <f>H501+(E502+E501)/2*COS(2*PI()*'Time-domain'!$E$2*($B502+$B501)/2)*($B502-$B501)</f>
        <v>2.5175453921854065E-3</v>
      </c>
      <c r="I502">
        <f>I501+(C502+C501)/2*SIN(2*PI()*'Time-domain'!$E$2*($B502+$B501)/2)*($B502-$B501)</f>
        <v>2.2318632711699897</v>
      </c>
      <c r="J502">
        <f>J501+(D502+D501)/2*SIN(2*PI()*'Time-domain'!$E$2*($B502+$B501)/2)*($B502-$B501)</f>
        <v>2.2565636356580661</v>
      </c>
      <c r="K502">
        <f>K501+(E502+E501)/2*SIN(2*PI()*'Time-domain'!$E$2*($B502+$B501)/2)*($B502-$B501)</f>
        <v>2.2875363949454788</v>
      </c>
      <c r="L502">
        <f>$I$2*COS(2*PI()*'Time-domain'!$E$2*$B502)+$I$3*SIN(2*PI()*'Time-domain'!$E$2*$B502)</f>
        <v>55.489196739868419</v>
      </c>
      <c r="M502">
        <f>$J$2*COS(2*PI()*'Time-domain'!$E$2*$B502)+$J$3*SIN(2*PI()*'Time-domain'!$E$2*$B502)</f>
        <v>56.104227939248901</v>
      </c>
      <c r="N502">
        <f>$K$2*COS(2*PI()*'Time-domain'!$E$2*$B502)+$K$3*SIN(2*PI()*'Time-domain'!$E$2*$B502)</f>
        <v>56.864551674003074</v>
      </c>
      <c r="O502">
        <f t="shared" si="35"/>
        <v>599.33118985864326</v>
      </c>
      <c r="P502">
        <f t="shared" si="36"/>
        <v>613.17510456999298</v>
      </c>
      <c r="Q502">
        <f t="shared" si="36"/>
        <v>632.43579191344702</v>
      </c>
      <c r="R502">
        <f t="shared" si="37"/>
        <v>597.58096130053104</v>
      </c>
      <c r="S502">
        <f t="shared" si="38"/>
        <v>610.90131109449499</v>
      </c>
      <c r="T502">
        <f t="shared" si="39"/>
        <v>627.57135952627289</v>
      </c>
    </row>
    <row r="503" spans="1:20">
      <c r="A503">
        <v>240</v>
      </c>
      <c r="B503">
        <f>A503/256/(2*'Time-domain'!$E$2)</f>
        <v>7.8125E-3</v>
      </c>
      <c r="C503">
        <f>1*'Time-domain'!Q251</f>
        <v>51.905848528244057</v>
      </c>
      <c r="D503">
        <f>1*'Time-domain'!R251</f>
        <v>36.175221416405222</v>
      </c>
      <c r="E503">
        <f>1*'Time-domain'!S251</f>
        <v>21.172086043221565</v>
      </c>
      <c r="F503">
        <f>F502+(C503+C502)/2*COS(2*PI()*'Time-domain'!$E$2*($B503+$B502)/2)*($B503-$B502)</f>
        <v>2.3867716464230681E-3</v>
      </c>
      <c r="G503">
        <f>G502+(D503+D502)/2*COS(2*PI()*'Time-domain'!$E$2*($B503+$B502)/2)*($B503-$B502)</f>
        <v>3.3630966257635351E-3</v>
      </c>
      <c r="H503">
        <f>H502+(E503+E502)/2*COS(2*PI()*'Time-domain'!$E$2*($B503+$B502)/2)*($B503-$B502)</f>
        <v>1.7793298393358687E-3</v>
      </c>
      <c r="I503">
        <f>I502+(C503+C502)/2*SIN(2*PI()*'Time-domain'!$E$2*($B503+$B502)/2)*($B503-$B502)</f>
        <v>2.2322136654136564</v>
      </c>
      <c r="J503">
        <f>J502+(D503+D502)/2*SIN(2*PI()*'Time-domain'!$E$2*($B503+$B502)/2)*($B503-$B502)</f>
        <v>2.2568122289984505</v>
      </c>
      <c r="K503">
        <f>K502+(E503+E502)/2*SIN(2*PI()*'Time-domain'!$E$2*($B503+$B502)/2)*($B503-$B502)</f>
        <v>2.2876879498161893</v>
      </c>
      <c r="L503">
        <f>$I$2*COS(2*PI()*'Time-domain'!$E$2*$B503)+$I$3*SIN(2*PI()*'Time-domain'!$E$2*$B503)</f>
        <v>52.268520732295507</v>
      </c>
      <c r="M503">
        <f>$J$2*COS(2*PI()*'Time-domain'!$E$2*$B503)+$J$3*SIN(2*PI()*'Time-domain'!$E$2*$B503)</f>
        <v>52.847854600589372</v>
      </c>
      <c r="N503">
        <f>$K$2*COS(2*PI()*'Time-domain'!$E$2*$B503)+$K$3*SIN(2*PI()*'Time-domain'!$E$2*$B503)</f>
        <v>53.564048008101814</v>
      </c>
      <c r="O503">
        <f t="shared" si="35"/>
        <v>599.424448906561</v>
      </c>
      <c r="P503">
        <f t="shared" si="36"/>
        <v>613.22204596931454</v>
      </c>
      <c r="Q503">
        <f t="shared" si="36"/>
        <v>632.45323875626468</v>
      </c>
      <c r="R503">
        <f t="shared" si="37"/>
        <v>597.67545776598365</v>
      </c>
      <c r="S503">
        <f t="shared" si="38"/>
        <v>610.99791392888437</v>
      </c>
      <c r="T503">
        <f t="shared" si="39"/>
        <v>627.67059842298306</v>
      </c>
    </row>
    <row r="504" spans="1:20">
      <c r="A504">
        <v>241</v>
      </c>
      <c r="B504">
        <f>A504/256/(2*'Time-domain'!$E$2)</f>
        <v>7.8450520833333332E-3</v>
      </c>
      <c r="C504">
        <f>1*'Time-domain'!Q252</f>
        <v>48.659774760333413</v>
      </c>
      <c r="D504">
        <f>1*'Time-domain'!R252</f>
        <v>32.568472785393389</v>
      </c>
      <c r="E504">
        <f>1*'Time-domain'!S252</f>
        <v>17.204662549108559</v>
      </c>
      <c r="F504">
        <f>F503+(C504+C503)/2*COS(2*PI()*'Time-domain'!$E$2*($B504+$B503)/2)*($B504-$B503)</f>
        <v>7.7948309590442923E-4</v>
      </c>
      <c r="G504">
        <f>G503+(D504+D503)/2*COS(2*PI()*'Time-domain'!$E$2*($B504+$B503)/2)*($B504-$B503)</f>
        <v>2.2644015747335542E-3</v>
      </c>
      <c r="H504">
        <f>H503+(E504+E503)/2*COS(2*PI()*'Time-domain'!$E$2*($B504+$B503)/2)*($B504-$B503)</f>
        <v>1.1659740364131956E-3</v>
      </c>
      <c r="I504">
        <f>I503+(C504+C503)/2*SIN(2*PI()*'Time-domain'!$E$2*($B504+$B503)/2)*($B504-$B503)</f>
        <v>2.2325231349457946</v>
      </c>
      <c r="J504">
        <f>J503+(D504+D503)/2*SIN(2*PI()*'Time-domain'!$E$2*($B504+$B503)/2)*($B504-$B503)</f>
        <v>2.2570237732437541</v>
      </c>
      <c r="K504">
        <f>K503+(E504+E503)/2*SIN(2*PI()*'Time-domain'!$E$2*($B504+$B503)/2)*($B504-$B503)</f>
        <v>2.2878060461799712</v>
      </c>
      <c r="L504">
        <f>$I$2*COS(2*PI()*'Time-domain'!$E$2*$B504)+$I$3*SIN(2*PI()*'Time-domain'!$E$2*$B504)</f>
        <v>49.039973277759032</v>
      </c>
      <c r="M504">
        <f>$J$2*COS(2*PI()*'Time-domain'!$E$2*$B504)+$J$3*SIN(2*PI()*'Time-domain'!$E$2*$B504)</f>
        <v>49.583522569416679</v>
      </c>
      <c r="N504">
        <f>$K$2*COS(2*PI()*'Time-domain'!$E$2*$B504)+$K$3*SIN(2*PI()*'Time-domain'!$E$2*$B504)</f>
        <v>50.255477793594586</v>
      </c>
      <c r="O504">
        <f t="shared" si="35"/>
        <v>599.50675232931019</v>
      </c>
      <c r="P504">
        <f t="shared" si="36"/>
        <v>613.26050377768456</v>
      </c>
      <c r="Q504">
        <f t="shared" si="36"/>
        <v>632.46522422853457</v>
      </c>
      <c r="R504">
        <f t="shared" si="37"/>
        <v>597.75898161818566</v>
      </c>
      <c r="S504">
        <f t="shared" si="38"/>
        <v>611.08329956551313</v>
      </c>
      <c r="T504">
        <f t="shared" si="39"/>
        <v>627.75831403119992</v>
      </c>
    </row>
    <row r="505" spans="1:20">
      <c r="A505">
        <v>242</v>
      </c>
      <c r="B505">
        <f>A505/256/(2*'Time-domain'!$E$2)</f>
        <v>7.8776041666666664E-3</v>
      </c>
      <c r="C505">
        <f>1*'Time-domain'!Q253</f>
        <v>0</v>
      </c>
      <c r="D505">
        <f>1*'Time-domain'!R253</f>
        <v>28.953473786943945</v>
      </c>
      <c r="E505">
        <f>1*'Time-domain'!S253</f>
        <v>13.228163650814164</v>
      </c>
      <c r="F505">
        <f>F504+(C505+C504)/2*COS(2*PI()*'Time-domain'!$E$2*($B505+$B504)/2)*($B505-$B504)</f>
        <v>-4.3303034769071047E-16</v>
      </c>
      <c r="G505">
        <f>G504+(D505+D504)/2*COS(2*PI()*'Time-domain'!$E$2*($B505+$B504)/2)*($B505-$B504)</f>
        <v>1.2788787765599925E-3</v>
      </c>
      <c r="H505">
        <f>H504+(E505+E504)/2*COS(2*PI()*'Time-domain'!$E$2*($B505+$B504)/2)*($B505-$B504)</f>
        <v>6.7846924009449128E-4</v>
      </c>
      <c r="I505">
        <f>I504+(C505+C504)/2*SIN(2*PI()*'Time-domain'!$E$2*($B505+$B504)/2)*($B505-$B504)</f>
        <v>2.2326633202566164</v>
      </c>
      <c r="J505">
        <f>J504+(D505+D504)/2*SIN(2*PI()*'Time-domain'!$E$2*($B505+$B504)/2)*($B505-$B504)</f>
        <v>2.2572010135463465</v>
      </c>
      <c r="K505">
        <f>K504+(E505+E504)/2*SIN(2*PI()*'Time-domain'!$E$2*($B505+$B504)/2)*($B505-$B504)</f>
        <v>2.2878937209631167</v>
      </c>
      <c r="L505">
        <f>$I$2*COS(2*PI()*'Time-domain'!$E$2*$B505)+$I$3*SIN(2*PI()*'Time-domain'!$E$2*$B505)</f>
        <v>45.804040583630126</v>
      </c>
      <c r="M505">
        <f>$J$2*COS(2*PI()*'Time-domain'!$E$2*$B505)+$J$3*SIN(2*PI()*'Time-domain'!$E$2*$B505)</f>
        <v>46.311723442127551</v>
      </c>
      <c r="N505">
        <f>$K$2*COS(2*PI()*'Time-domain'!$E$2*$B505)+$K$3*SIN(2*PI()*'Time-domain'!$E$2*$B505)</f>
        <v>46.939339288985821</v>
      </c>
      <c r="O505">
        <f t="shared" si="35"/>
        <v>599.52602132084439</v>
      </c>
      <c r="P505">
        <f t="shared" si="36"/>
        <v>613.29130577890567</v>
      </c>
      <c r="Q505">
        <f t="shared" si="36"/>
        <v>632.47276131276726</v>
      </c>
      <c r="R505">
        <f t="shared" si="37"/>
        <v>597.83218626471353</v>
      </c>
      <c r="S505">
        <f t="shared" si="38"/>
        <v>611.15813597670785</v>
      </c>
      <c r="T505">
        <f t="shared" si="39"/>
        <v>627.83519255063118</v>
      </c>
    </row>
    <row r="506" spans="1:20">
      <c r="A506">
        <v>243</v>
      </c>
      <c r="B506">
        <f>A506/256/(2*'Time-domain'!$E$2)</f>
        <v>7.9101562499999997E-3</v>
      </c>
      <c r="C506">
        <f>1*'Time-domain'!Q254</f>
        <v>0</v>
      </c>
      <c r="D506">
        <f>1*'Time-domain'!R254</f>
        <v>25.330768826609045</v>
      </c>
      <c r="E506">
        <f>1*'Time-domain'!S254</f>
        <v>9.243188194445775</v>
      </c>
      <c r="F506">
        <f>F505+(C506+C505)/2*COS(2*PI()*'Time-domain'!$E$2*($B506+$B505)/2)*($B506-$B505)</f>
        <v>-4.3303034769071047E-16</v>
      </c>
      <c r="G506">
        <f>G505+(D506+D505)/2*COS(2*PI()*'Time-domain'!$E$2*($B506+$B505)/2)*($B506-$B505)</f>
        <v>4.0744342430515173E-4</v>
      </c>
      <c r="H506">
        <f>H505+(E506+E505)/2*COS(2*PI()*'Time-domain'!$E$2*($B506+$B505)/2)*($B506-$B505)</f>
        <v>3.177323214582258E-4</v>
      </c>
      <c r="I506">
        <f>I505+(C506+C505)/2*SIN(2*PI()*'Time-domain'!$E$2*($B506+$B505)/2)*($B506-$B505)</f>
        <v>2.2326633202566164</v>
      </c>
      <c r="J506">
        <f>J505+(D506+D505)/2*SIN(2*PI()*'Time-domain'!$E$2*($B506+$B505)/2)*($B506-$B505)</f>
        <v>2.2573467196635804</v>
      </c>
      <c r="K506">
        <f>K505+(E506+E505)/2*SIN(2*PI()*'Time-domain'!$E$2*($B506+$B505)/2)*($B506-$B505)</f>
        <v>2.2879540370561249</v>
      </c>
      <c r="L506">
        <f>$I$2*COS(2*PI()*'Time-domain'!$E$2*$B506)+$I$3*SIN(2*PI()*'Time-domain'!$E$2*$B506)</f>
        <v>42.561209969469836</v>
      </c>
      <c r="M506">
        <f>$J$2*COS(2*PI()*'Time-domain'!$E$2*$B506)+$J$3*SIN(2*PI()*'Time-domain'!$E$2*$B506)</f>
        <v>43.032949939635955</v>
      </c>
      <c r="N506">
        <f>$K$2*COS(2*PI()*'Time-domain'!$E$2*$B506)+$K$3*SIN(2*PI()*'Time-domain'!$E$2*$B506)</f>
        <v>43.616131892536593</v>
      </c>
      <c r="O506">
        <f t="shared" si="35"/>
        <v>599.52602132084439</v>
      </c>
      <c r="P506">
        <f t="shared" si="36"/>
        <v>613.31528672776733</v>
      </c>
      <c r="Q506">
        <f t="shared" si="36"/>
        <v>632.47687070122549</v>
      </c>
      <c r="R506">
        <f t="shared" si="37"/>
        <v>597.89573132904707</v>
      </c>
      <c r="S506">
        <f t="shared" si="38"/>
        <v>611.2230974892542</v>
      </c>
      <c r="T506">
        <f t="shared" si="39"/>
        <v>627.90192670884164</v>
      </c>
    </row>
    <row r="507" spans="1:20">
      <c r="A507">
        <v>244</v>
      </c>
      <c r="B507">
        <f>A507/256/(2*'Time-domain'!$E$2)</f>
        <v>7.9427083333333329E-3</v>
      </c>
      <c r="C507">
        <f>1*'Time-domain'!Q255</f>
        <v>0</v>
      </c>
      <c r="D507">
        <f>1*'Time-domain'!R255</f>
        <v>0</v>
      </c>
      <c r="E507">
        <f>1*'Time-domain'!S255</f>
        <v>5.2503363026492176</v>
      </c>
      <c r="F507">
        <f>F506+(C507+C506)/2*COS(2*PI()*'Time-domain'!$E$2*($B507+$B506)/2)*($B507-$B506)</f>
        <v>-4.3303034769071047E-16</v>
      </c>
      <c r="G507">
        <f>G506+(D507+D506)/2*COS(2*PI()*'Time-domain'!$E$2*($B507+$B506)/2)*($B507-$B506)</f>
        <v>-4.2207990574860688E-16</v>
      </c>
      <c r="H507">
        <f>H506+(E507+E506)/2*COS(2*PI()*'Time-domain'!$E$2*($B507+$B506)/2)*($B507-$B506)</f>
        <v>8.4605119841281125E-5</v>
      </c>
      <c r="I507">
        <f>I506+(C507+C506)/2*SIN(2*PI()*'Time-domain'!$E$2*($B507+$B506)/2)*($B507-$B506)</f>
        <v>2.2326633202566164</v>
      </c>
      <c r="J507">
        <f>J506+(D507+D506)/2*SIN(2*PI()*'Time-domain'!$E$2*($B507+$B506)/2)*($B507-$B506)</f>
        <v>2.2574097155974528</v>
      </c>
      <c r="K507">
        <f>K506+(E507+E506)/2*SIN(2*PI()*'Time-domain'!$E$2*($B507+$B506)/2)*($B507-$B506)</f>
        <v>2.2879900814856109</v>
      </c>
      <c r="L507">
        <f>$I$2*COS(2*PI()*'Time-domain'!$E$2*$B507)+$I$3*SIN(2*PI()*'Time-domain'!$E$2*$B507)</f>
        <v>39.311969793640571</v>
      </c>
      <c r="M507">
        <f>$J$2*COS(2*PI()*'Time-domain'!$E$2*$B507)+$J$3*SIN(2*PI()*'Time-domain'!$E$2*$B507)</f>
        <v>39.747695833171079</v>
      </c>
      <c r="N507">
        <f>$K$2*COS(2*PI()*'Time-domain'!$E$2*$B507)+$K$3*SIN(2*PI()*'Time-domain'!$E$2*$B507)</f>
        <v>40.286356067057092</v>
      </c>
      <c r="O507">
        <f t="shared" si="35"/>
        <v>599.52602132084439</v>
      </c>
      <c r="P507">
        <f t="shared" si="36"/>
        <v>613.32050847133303</v>
      </c>
      <c r="Q507">
        <f t="shared" si="36"/>
        <v>632.47858019221144</v>
      </c>
      <c r="R507">
        <f t="shared" si="37"/>
        <v>597.95028225323756</v>
      </c>
      <c r="S507">
        <f t="shared" si="38"/>
        <v>611.27886437820734</v>
      </c>
      <c r="T507">
        <f t="shared" si="39"/>
        <v>627.95921534398008</v>
      </c>
    </row>
    <row r="508" spans="1:20">
      <c r="A508">
        <v>245</v>
      </c>
      <c r="B508">
        <f>A508/256/(2*'Time-domain'!$E$2)</f>
        <v>7.9752604166666661E-3</v>
      </c>
      <c r="C508">
        <f>1*'Time-domain'!Q256</f>
        <v>0</v>
      </c>
      <c r="D508">
        <f>1*'Time-domain'!R256</f>
        <v>0</v>
      </c>
      <c r="E508">
        <f>1*'Time-domain'!S256</f>
        <v>0</v>
      </c>
      <c r="F508">
        <f>F507+(C508+C507)/2*COS(2*PI()*'Time-domain'!$E$2*($B508+$B507)/2)*($B508-$B507)</f>
        <v>-4.3303034769071047E-16</v>
      </c>
      <c r="G508">
        <f>G507+(D508+D507)/2*COS(2*PI()*'Time-domain'!$E$2*($B508+$B507)/2)*($B508-$B507)</f>
        <v>-4.2207990574860688E-16</v>
      </c>
      <c r="H508">
        <f>H507+(E508+E507)/2*COS(2*PI()*'Time-domain'!$E$2*($B508+$B507)/2)*($B508-$B507)</f>
        <v>-4.5116362902553053E-16</v>
      </c>
      <c r="I508">
        <f>I507+(C508+C507)/2*SIN(2*PI()*'Time-domain'!$E$2*($B508+$B507)/2)*($B508-$B507)</f>
        <v>2.2326633202566164</v>
      </c>
      <c r="J508">
        <f>J507+(D508+D507)/2*SIN(2*PI()*'Time-domain'!$E$2*($B508+$B507)/2)*($B508-$B507)</f>
        <v>2.2574097155974528</v>
      </c>
      <c r="K508">
        <f>K507+(E508+E507)/2*SIN(2*PI()*'Time-domain'!$E$2*($B508+$B507)/2)*($B508-$B507)</f>
        <v>2.2880021013921903</v>
      </c>
      <c r="L508">
        <f>$I$2*COS(2*PI()*'Time-domain'!$E$2*$B508)+$I$3*SIN(2*PI()*'Time-domain'!$E$2*$B508)</f>
        <v>36.056809379761177</v>
      </c>
      <c r="M508">
        <f>$J$2*COS(2*PI()*'Time-domain'!$E$2*$B508)+$J$3*SIN(2*PI()*'Time-domain'!$E$2*$B508)</f>
        <v>36.456455869917242</v>
      </c>
      <c r="N508">
        <f>$K$2*COS(2*PI()*'Time-domain'!$E$2*$B508)+$K$3*SIN(2*PI()*'Time-domain'!$E$2*$B508)</f>
        <v>36.950513264538749</v>
      </c>
      <c r="O508">
        <f t="shared" si="35"/>
        <v>599.52602132084439</v>
      </c>
      <c r="P508">
        <f t="shared" si="36"/>
        <v>613.32050847133303</v>
      </c>
      <c r="Q508">
        <f t="shared" si="36"/>
        <v>632.47880452514835</v>
      </c>
      <c r="R508">
        <f t="shared" si="37"/>
        <v>597.9965098970697</v>
      </c>
      <c r="S508">
        <f t="shared" si="38"/>
        <v>611.32612245712005</v>
      </c>
      <c r="T508">
        <f t="shared" si="39"/>
        <v>628.00776298382505</v>
      </c>
    </row>
    <row r="509" spans="1:20">
      <c r="A509">
        <v>246</v>
      </c>
      <c r="B509">
        <f>A509/256/(2*'Time-domain'!$E$2)</f>
        <v>8.0078124999999993E-3</v>
      </c>
      <c r="C509">
        <f>1*'Time-domain'!Q257</f>
        <v>0</v>
      </c>
      <c r="D509">
        <f>1*'Time-domain'!R257</f>
        <v>0</v>
      </c>
      <c r="E509">
        <f>1*'Time-domain'!S257</f>
        <v>0</v>
      </c>
      <c r="F509">
        <f>F508+(C509+C508)/2*COS(2*PI()*'Time-domain'!$E$2*($B509+$B508)/2)*($B509-$B508)</f>
        <v>-4.3303034769071047E-16</v>
      </c>
      <c r="G509">
        <f>G508+(D509+D508)/2*COS(2*PI()*'Time-domain'!$E$2*($B509+$B508)/2)*($B509-$B508)</f>
        <v>-4.2207990574860688E-16</v>
      </c>
      <c r="H509">
        <f>H508+(E509+E508)/2*COS(2*PI()*'Time-domain'!$E$2*($B509+$B508)/2)*($B509-$B508)</f>
        <v>-4.5116362902553053E-16</v>
      </c>
      <c r="I509">
        <f>I508+(C509+C508)/2*SIN(2*PI()*'Time-domain'!$E$2*($B509+$B508)/2)*($B509-$B508)</f>
        <v>2.2326633202566164</v>
      </c>
      <c r="J509">
        <f>J508+(D509+D508)/2*SIN(2*PI()*'Time-domain'!$E$2*($B509+$B508)/2)*($B509-$B508)</f>
        <v>2.2574097155974528</v>
      </c>
      <c r="K509">
        <f>K508+(E509+E508)/2*SIN(2*PI()*'Time-domain'!$E$2*($B509+$B508)/2)*($B509-$B508)</f>
        <v>2.2880021013921903</v>
      </c>
      <c r="L509">
        <f>$I$2*COS(2*PI()*'Time-domain'!$E$2*$B509)+$I$3*SIN(2*PI()*'Time-domain'!$E$2*$B509)</f>
        <v>32.796218943016555</v>
      </c>
      <c r="M509">
        <f>$J$2*COS(2*PI()*'Time-domain'!$E$2*$B509)+$J$3*SIN(2*PI()*'Time-domain'!$E$2*$B509)</f>
        <v>33.159725698506783</v>
      </c>
      <c r="N509">
        <f>$K$2*COS(2*PI()*'Time-domain'!$E$2*$B509)+$K$3*SIN(2*PI()*'Time-domain'!$E$2*$B509)</f>
        <v>33.609105850637441</v>
      </c>
      <c r="O509">
        <f t="shared" si="35"/>
        <v>599.52602132084439</v>
      </c>
      <c r="P509">
        <f t="shared" si="36"/>
        <v>613.32050847133303</v>
      </c>
      <c r="Q509">
        <f t="shared" si="36"/>
        <v>632.47880452514835</v>
      </c>
      <c r="R509">
        <f t="shared" si="37"/>
        <v>598.03509013396115</v>
      </c>
      <c r="S509">
        <f t="shared" si="38"/>
        <v>611.36556266493392</v>
      </c>
      <c r="T509">
        <f t="shared" si="39"/>
        <v>628.04827942140378</v>
      </c>
    </row>
    <row r="510" spans="1:20">
      <c r="A510">
        <v>247</v>
      </c>
      <c r="B510">
        <f>A510/256/(2*'Time-domain'!$E$2)</f>
        <v>8.0403645833333325E-3</v>
      </c>
      <c r="C510">
        <f>1*'Time-domain'!Q258</f>
        <v>0</v>
      </c>
      <c r="D510">
        <f>1*'Time-domain'!R258</f>
        <v>0</v>
      </c>
      <c r="E510">
        <f>1*'Time-domain'!S258</f>
        <v>0</v>
      </c>
      <c r="F510">
        <f>F509+(C510+C509)/2*COS(2*PI()*'Time-domain'!$E$2*($B510+$B509)/2)*($B510-$B509)</f>
        <v>-4.3303034769071047E-16</v>
      </c>
      <c r="G510">
        <f>G509+(D510+D509)/2*COS(2*PI()*'Time-domain'!$E$2*($B510+$B509)/2)*($B510-$B509)</f>
        <v>-4.2207990574860688E-16</v>
      </c>
      <c r="H510">
        <f>H509+(E510+E509)/2*COS(2*PI()*'Time-domain'!$E$2*($B510+$B509)/2)*($B510-$B509)</f>
        <v>-4.5116362902553053E-16</v>
      </c>
      <c r="I510">
        <f>I509+(C510+C509)/2*SIN(2*PI()*'Time-domain'!$E$2*($B510+$B509)/2)*($B510-$B509)</f>
        <v>2.2326633202566164</v>
      </c>
      <c r="J510">
        <f>J509+(D510+D509)/2*SIN(2*PI()*'Time-domain'!$E$2*($B510+$B509)/2)*($B510-$B509)</f>
        <v>2.2574097155974528</v>
      </c>
      <c r="K510">
        <f>K509+(E510+E509)/2*SIN(2*PI()*'Time-domain'!$E$2*($B510+$B509)/2)*($B510-$B509)</f>
        <v>2.2880021013921903</v>
      </c>
      <c r="L510">
        <f>$I$2*COS(2*PI()*'Time-domain'!$E$2*$B510)+$I$3*SIN(2*PI()*'Time-domain'!$E$2*$B510)</f>
        <v>29.530689516333098</v>
      </c>
      <c r="M510">
        <f>$J$2*COS(2*PI()*'Time-domain'!$E$2*$B510)+$J$3*SIN(2*PI()*'Time-domain'!$E$2*$B510)</f>
        <v>29.858001794377184</v>
      </c>
      <c r="N510">
        <f>$K$2*COS(2*PI()*'Time-domain'!$E$2*$B510)+$K$3*SIN(2*PI()*'Time-domain'!$E$2*$B510)</f>
        <v>30.262637029019032</v>
      </c>
      <c r="O510">
        <f t="shared" si="35"/>
        <v>599.52602132084439</v>
      </c>
      <c r="P510">
        <f t="shared" si="36"/>
        <v>613.32050847133303</v>
      </c>
      <c r="Q510">
        <f t="shared" si="36"/>
        <v>632.47880452514835</v>
      </c>
      <c r="R510">
        <f t="shared" si="37"/>
        <v>598.06670344384156</v>
      </c>
      <c r="S510">
        <f t="shared" si="38"/>
        <v>611.39788064978393</v>
      </c>
      <c r="T510">
        <f t="shared" si="39"/>
        <v>628.08147928743961</v>
      </c>
    </row>
    <row r="511" spans="1:20">
      <c r="A511">
        <v>248</v>
      </c>
      <c r="B511">
        <f>A511/256/(2*'Time-domain'!$E$2)</f>
        <v>8.0729166666666675E-3</v>
      </c>
      <c r="C511">
        <f>1*'Time-domain'!Q259</f>
        <v>0</v>
      </c>
      <c r="D511">
        <f>1*'Time-domain'!R259</f>
        <v>0</v>
      </c>
      <c r="E511">
        <f>1*'Time-domain'!S259</f>
        <v>0</v>
      </c>
      <c r="F511">
        <f>F510+(C511+C510)/2*COS(2*PI()*'Time-domain'!$E$2*($B511+$B510)/2)*($B511-$B510)</f>
        <v>-4.3303034769071047E-16</v>
      </c>
      <c r="G511">
        <f>G510+(D511+D510)/2*COS(2*PI()*'Time-domain'!$E$2*($B511+$B510)/2)*($B511-$B510)</f>
        <v>-4.2207990574860688E-16</v>
      </c>
      <c r="H511">
        <f>H510+(E511+E510)/2*COS(2*PI()*'Time-domain'!$E$2*($B511+$B510)/2)*($B511-$B510)</f>
        <v>-4.5116362902553053E-16</v>
      </c>
      <c r="I511">
        <f>I510+(C511+C510)/2*SIN(2*PI()*'Time-domain'!$E$2*($B511+$B510)/2)*($B511-$B510)</f>
        <v>2.2326633202566164</v>
      </c>
      <c r="J511">
        <f>J510+(D511+D510)/2*SIN(2*PI()*'Time-domain'!$E$2*($B511+$B510)/2)*($B511-$B510)</f>
        <v>2.2574097155974528</v>
      </c>
      <c r="K511">
        <f>K510+(E511+E510)/2*SIN(2*PI()*'Time-domain'!$E$2*($B511+$B510)/2)*($B511-$B510)</f>
        <v>2.2880021013921903</v>
      </c>
      <c r="L511">
        <f>$I$2*COS(2*PI()*'Time-domain'!$E$2*$B511)+$I$3*SIN(2*PI()*'Time-domain'!$E$2*$B511)</f>
        <v>26.260712876430766</v>
      </c>
      <c r="M511">
        <f>$J$2*COS(2*PI()*'Time-domain'!$E$2*$B511)+$J$3*SIN(2*PI()*'Time-domain'!$E$2*$B511)</f>
        <v>26.551781385003594</v>
      </c>
      <c r="N511">
        <f>$K$2*COS(2*PI()*'Time-domain'!$E$2*$B511)+$K$3*SIN(2*PI()*'Time-domain'!$E$2*$B511)</f>
        <v>26.911610765578661</v>
      </c>
      <c r="O511">
        <f t="shared" si="35"/>
        <v>599.52602132084439</v>
      </c>
      <c r="P511">
        <f t="shared" si="36"/>
        <v>613.32050847133303</v>
      </c>
      <c r="Q511">
        <f t="shared" si="36"/>
        <v>632.47880452514835</v>
      </c>
      <c r="R511">
        <f t="shared" si="37"/>
        <v>598.09203450325685</v>
      </c>
      <c r="S511">
        <f t="shared" si="38"/>
        <v>611.42377634996581</v>
      </c>
      <c r="T511">
        <f t="shared" si="39"/>
        <v>628.10808161988496</v>
      </c>
    </row>
    <row r="512" spans="1:20">
      <c r="A512">
        <v>249</v>
      </c>
      <c r="B512">
        <f>A512/256/(2*'Time-domain'!$E$2)</f>
        <v>8.1054687500000007E-3</v>
      </c>
      <c r="C512">
        <f>1*'Time-domain'!Q260</f>
        <v>0</v>
      </c>
      <c r="D512">
        <f>1*'Time-domain'!R260</f>
        <v>0</v>
      </c>
      <c r="E512">
        <f>1*'Time-domain'!S260</f>
        <v>0</v>
      </c>
      <c r="F512">
        <f>F511+(C512+C511)/2*COS(2*PI()*'Time-domain'!$E$2*($B512+$B511)/2)*($B512-$B511)</f>
        <v>-4.3303034769071047E-16</v>
      </c>
      <c r="G512">
        <f>G511+(D512+D511)/2*COS(2*PI()*'Time-domain'!$E$2*($B512+$B511)/2)*($B512-$B511)</f>
        <v>-4.2207990574860688E-16</v>
      </c>
      <c r="H512">
        <f>H511+(E512+E511)/2*COS(2*PI()*'Time-domain'!$E$2*($B512+$B511)/2)*($B512-$B511)</f>
        <v>-4.5116362902553053E-16</v>
      </c>
      <c r="I512">
        <f>I511+(C512+C511)/2*SIN(2*PI()*'Time-domain'!$E$2*($B512+$B511)/2)*($B512-$B511)</f>
        <v>2.2326633202566164</v>
      </c>
      <c r="J512">
        <f>J511+(D512+D511)/2*SIN(2*PI()*'Time-domain'!$E$2*($B512+$B511)/2)*($B512-$B511)</f>
        <v>2.2574097155974528</v>
      </c>
      <c r="K512">
        <f>K511+(E512+E511)/2*SIN(2*PI()*'Time-domain'!$E$2*($B512+$B511)/2)*($B512-$B511)</f>
        <v>2.2880021013921903</v>
      </c>
      <c r="L512">
        <f>$I$2*COS(2*PI()*'Time-domain'!$E$2*$B512)+$I$3*SIN(2*PI()*'Time-domain'!$E$2*$B512)</f>
        <v>22.986781469763859</v>
      </c>
      <c r="M512">
        <f>$J$2*COS(2*PI()*'Time-domain'!$E$2*$B512)+$J$3*SIN(2*PI()*'Time-domain'!$E$2*$B512)</f>
        <v>23.241562375018667</v>
      </c>
      <c r="N512">
        <f>$K$2*COS(2*PI()*'Time-domain'!$E$2*$B512)+$K$3*SIN(2*PI()*'Time-domain'!$E$2*$B512)</f>
        <v>23.556531712545798</v>
      </c>
      <c r="O512">
        <f t="shared" si="35"/>
        <v>599.52602132084439</v>
      </c>
      <c r="P512">
        <f t="shared" si="36"/>
        <v>613.32050847133303</v>
      </c>
      <c r="Q512">
        <f t="shared" si="36"/>
        <v>632.47880452514835</v>
      </c>
      <c r="R512">
        <f t="shared" si="37"/>
        <v>598.11177177294576</v>
      </c>
      <c r="S512">
        <f t="shared" si="38"/>
        <v>611.4439535723194</v>
      </c>
      <c r="T512">
        <f t="shared" si="39"/>
        <v>628.12880943079961</v>
      </c>
    </row>
    <row r="513" spans="1:20">
      <c r="A513">
        <v>250</v>
      </c>
      <c r="B513">
        <f>A513/256/(2*'Time-domain'!$E$2)</f>
        <v>8.1380208333333339E-3</v>
      </c>
      <c r="C513">
        <f>1*'Time-domain'!Q261</f>
        <v>0</v>
      </c>
      <c r="D513">
        <f>1*'Time-domain'!R261</f>
        <v>0</v>
      </c>
      <c r="E513">
        <f>1*'Time-domain'!S261</f>
        <v>0</v>
      </c>
      <c r="F513">
        <f>F512+(C513+C512)/2*COS(2*PI()*'Time-domain'!$E$2*($B513+$B512)/2)*($B513-$B512)</f>
        <v>-4.3303034769071047E-16</v>
      </c>
      <c r="G513">
        <f>G512+(D513+D512)/2*COS(2*PI()*'Time-domain'!$E$2*($B513+$B512)/2)*($B513-$B512)</f>
        <v>-4.2207990574860688E-16</v>
      </c>
      <c r="H513">
        <f>H512+(E513+E512)/2*COS(2*PI()*'Time-domain'!$E$2*($B513+$B512)/2)*($B513-$B512)</f>
        <v>-4.5116362902553053E-16</v>
      </c>
      <c r="I513">
        <f>I512+(C513+C512)/2*SIN(2*PI()*'Time-domain'!$E$2*($B513+$B512)/2)*($B513-$B512)</f>
        <v>2.2326633202566164</v>
      </c>
      <c r="J513">
        <f>J512+(D513+D512)/2*SIN(2*PI()*'Time-domain'!$E$2*($B513+$B512)/2)*($B513-$B512)</f>
        <v>2.2574097155974528</v>
      </c>
      <c r="K513">
        <f>K512+(E513+E512)/2*SIN(2*PI()*'Time-domain'!$E$2*($B513+$B512)/2)*($B513-$B512)</f>
        <v>2.2880021013921903</v>
      </c>
      <c r="L513">
        <f>$I$2*COS(2*PI()*'Time-domain'!$E$2*$B513)+$I$3*SIN(2*PI()*'Time-domain'!$E$2*$B513)</f>
        <v>19.709388338359634</v>
      </c>
      <c r="M513">
        <f>$J$2*COS(2*PI()*'Time-domain'!$E$2*$B513)+$J$3*SIN(2*PI()*'Time-domain'!$E$2*$B513)</f>
        <v>19.92784327122925</v>
      </c>
      <c r="N513">
        <f>$K$2*COS(2*PI()*'Time-domain'!$E$2*$B513)+$K$3*SIN(2*PI()*'Time-domain'!$E$2*$B513)</f>
        <v>20.19790513248476</v>
      </c>
      <c r="O513">
        <f t="shared" si="35"/>
        <v>599.52602132084439</v>
      </c>
      <c r="P513">
        <f t="shared" si="36"/>
        <v>613.32050847133303</v>
      </c>
      <c r="Q513">
        <f t="shared" si="36"/>
        <v>632.47880452514835</v>
      </c>
      <c r="R513">
        <f t="shared" si="37"/>
        <v>598.12660708313683</v>
      </c>
      <c r="S513">
        <f t="shared" si="38"/>
        <v>611.45911956828172</v>
      </c>
      <c r="T513">
        <f t="shared" si="39"/>
        <v>628.14438927083563</v>
      </c>
    </row>
    <row r="514" spans="1:20">
      <c r="A514">
        <v>251</v>
      </c>
      <c r="B514">
        <f>A514/256/(2*'Time-domain'!$E$2)</f>
        <v>8.1705729166666671E-3</v>
      </c>
      <c r="C514">
        <f>1*'Time-domain'!Q262</f>
        <v>0</v>
      </c>
      <c r="D514">
        <f>1*'Time-domain'!R262</f>
        <v>0</v>
      </c>
      <c r="E514">
        <f>1*'Time-domain'!S262</f>
        <v>0</v>
      </c>
      <c r="F514">
        <f>F513+(C514+C513)/2*COS(2*PI()*'Time-domain'!$E$2*($B514+$B513)/2)*($B514-$B513)</f>
        <v>-4.3303034769071047E-16</v>
      </c>
      <c r="G514">
        <f>G513+(D514+D513)/2*COS(2*PI()*'Time-domain'!$E$2*($B514+$B513)/2)*($B514-$B513)</f>
        <v>-4.2207990574860688E-16</v>
      </c>
      <c r="H514">
        <f>H513+(E514+E513)/2*COS(2*PI()*'Time-domain'!$E$2*($B514+$B513)/2)*($B514-$B513)</f>
        <v>-4.5116362902553053E-16</v>
      </c>
      <c r="I514">
        <f>I513+(C514+C513)/2*SIN(2*PI()*'Time-domain'!$E$2*($B514+$B513)/2)*($B514-$B513)</f>
        <v>2.2326633202566164</v>
      </c>
      <c r="J514">
        <f>J513+(D514+D513)/2*SIN(2*PI()*'Time-domain'!$E$2*($B514+$B513)/2)*($B514-$B513)</f>
        <v>2.2574097155974528</v>
      </c>
      <c r="K514">
        <f>K513+(E514+E513)/2*SIN(2*PI()*'Time-domain'!$E$2*($B514+$B513)/2)*($B514-$B513)</f>
        <v>2.2880021013921903</v>
      </c>
      <c r="L514">
        <f>$I$2*COS(2*PI()*'Time-domain'!$E$2*$B514)+$I$3*SIN(2*PI()*'Time-domain'!$E$2*$B514)</f>
        <v>16.429027045568478</v>
      </c>
      <c r="M514">
        <f>$J$2*COS(2*PI()*'Time-domain'!$E$2*$B514)+$J$3*SIN(2*PI()*'Time-domain'!$E$2*$B514)</f>
        <v>16.611123107543552</v>
      </c>
      <c r="N514">
        <f>$K$2*COS(2*PI()*'Time-domain'!$E$2*$B514)+$K$3*SIN(2*PI()*'Time-domain'!$E$2*$B514)</f>
        <v>16.836236822204505</v>
      </c>
      <c r="O514">
        <f t="shared" si="35"/>
        <v>599.52602132084439</v>
      </c>
      <c r="P514">
        <f t="shared" si="36"/>
        <v>613.32050847133303</v>
      </c>
      <c r="Q514">
        <f t="shared" si="36"/>
        <v>632.47880452514835</v>
      </c>
      <c r="R514">
        <f t="shared" si="37"/>
        <v>598.13723521681572</v>
      </c>
      <c r="S514">
        <f t="shared" si="38"/>
        <v>611.46998460786529</v>
      </c>
      <c r="T514">
        <f t="shared" si="39"/>
        <v>628.15555079159014</v>
      </c>
    </row>
    <row r="515" spans="1:20">
      <c r="A515">
        <v>252</v>
      </c>
      <c r="B515">
        <f>A515/256/(2*'Time-domain'!$E$2)</f>
        <v>8.2031250000000003E-3</v>
      </c>
      <c r="C515">
        <f>1*'Time-domain'!Q263</f>
        <v>0</v>
      </c>
      <c r="D515">
        <f>1*'Time-domain'!R263</f>
        <v>0</v>
      </c>
      <c r="E515">
        <f>1*'Time-domain'!S263</f>
        <v>0</v>
      </c>
      <c r="F515">
        <f>F514+(C515+C514)/2*COS(2*PI()*'Time-domain'!$E$2*($B515+$B514)/2)*($B515-$B514)</f>
        <v>-4.3303034769071047E-16</v>
      </c>
      <c r="G515">
        <f>G514+(D515+D514)/2*COS(2*PI()*'Time-domain'!$E$2*($B515+$B514)/2)*($B515-$B514)</f>
        <v>-4.2207990574860688E-16</v>
      </c>
      <c r="H515">
        <f>H514+(E515+E514)/2*COS(2*PI()*'Time-domain'!$E$2*($B515+$B514)/2)*($B515-$B514)</f>
        <v>-4.5116362902553053E-16</v>
      </c>
      <c r="I515">
        <f>I514+(C515+C514)/2*SIN(2*PI()*'Time-domain'!$E$2*($B515+$B514)/2)*($B515-$B514)</f>
        <v>2.2326633202566164</v>
      </c>
      <c r="J515">
        <f>J514+(D515+D514)/2*SIN(2*PI()*'Time-domain'!$E$2*($B515+$B514)/2)*($B515-$B514)</f>
        <v>2.2574097155974528</v>
      </c>
      <c r="K515">
        <f>K514+(E515+E514)/2*SIN(2*PI()*'Time-domain'!$E$2*($B515+$B514)/2)*($B515-$B514)</f>
        <v>2.2880021013921903</v>
      </c>
      <c r="L515">
        <f>$I$2*COS(2*PI()*'Time-domain'!$E$2*$B515)+$I$3*SIN(2*PI()*'Time-domain'!$E$2*$B515)</f>
        <v>13.146191601734969</v>
      </c>
      <c r="M515">
        <f>$J$2*COS(2*PI()*'Time-domain'!$E$2*$B515)+$J$3*SIN(2*PI()*'Time-domain'!$E$2*$B515)</f>
        <v>13.291901369818373</v>
      </c>
      <c r="N515">
        <f>$K$2*COS(2*PI()*'Time-domain'!$E$2*$B515)+$K$3*SIN(2*PI()*'Time-domain'!$E$2*$B515)</f>
        <v>13.472033036587369</v>
      </c>
      <c r="O515">
        <f t="shared" si="35"/>
        <v>599.52602132084439</v>
      </c>
      <c r="P515">
        <f t="shared" si="36"/>
        <v>613.32050847133303</v>
      </c>
      <c r="Q515">
        <f t="shared" si="36"/>
        <v>632.47880452514835</v>
      </c>
      <c r="R515">
        <f t="shared" si="37"/>
        <v>598.14435349121379</v>
      </c>
      <c r="S515">
        <f t="shared" si="38"/>
        <v>611.47726155181783</v>
      </c>
      <c r="T515">
        <f t="shared" si="39"/>
        <v>628.16302630609073</v>
      </c>
    </row>
    <row r="516" spans="1:20">
      <c r="A516">
        <v>253</v>
      </c>
      <c r="B516">
        <f>A516/256/(2*'Time-domain'!$E$2)</f>
        <v>8.2356770833333336E-3</v>
      </c>
      <c r="C516">
        <f>1*'Time-domain'!Q264</f>
        <v>0</v>
      </c>
      <c r="D516">
        <f>1*'Time-domain'!R264</f>
        <v>0</v>
      </c>
      <c r="E516">
        <f>1*'Time-domain'!S264</f>
        <v>0</v>
      </c>
      <c r="F516">
        <f>F515+(C516+C515)/2*COS(2*PI()*'Time-domain'!$E$2*($B516+$B515)/2)*($B516-$B515)</f>
        <v>-4.3303034769071047E-16</v>
      </c>
      <c r="G516">
        <f>G515+(D516+D515)/2*COS(2*PI()*'Time-domain'!$E$2*($B516+$B515)/2)*($B516-$B515)</f>
        <v>-4.2207990574860688E-16</v>
      </c>
      <c r="H516">
        <f>H515+(E516+E515)/2*COS(2*PI()*'Time-domain'!$E$2*($B516+$B515)/2)*($B516-$B515)</f>
        <v>-4.5116362902553053E-16</v>
      </c>
      <c r="I516">
        <f>I515+(C516+C515)/2*SIN(2*PI()*'Time-domain'!$E$2*($B516+$B515)/2)*($B516-$B515)</f>
        <v>2.2326633202566164</v>
      </c>
      <c r="J516">
        <f>J515+(D516+D515)/2*SIN(2*PI()*'Time-domain'!$E$2*($B516+$B515)/2)*($B516-$B515)</f>
        <v>2.2574097155974528</v>
      </c>
      <c r="K516">
        <f>K515+(E516+E515)/2*SIN(2*PI()*'Time-domain'!$E$2*($B516+$B515)/2)*($B516-$B515)</f>
        <v>2.2880021013921903</v>
      </c>
      <c r="L516">
        <f>$I$2*COS(2*PI()*'Time-domain'!$E$2*$B516)+$I$3*SIN(2*PI()*'Time-domain'!$E$2*$B516)</f>
        <v>9.8613763898017321</v>
      </c>
      <c r="M516">
        <f>$J$2*COS(2*PI()*'Time-domain'!$E$2*$B516)+$J$3*SIN(2*PI()*'Time-domain'!$E$2*$B516)</f>
        <v>9.9706779206383533</v>
      </c>
      <c r="N516">
        <f>$K$2*COS(2*PI()*'Time-domain'!$E$2*$B516)+$K$3*SIN(2*PI()*'Time-domain'!$E$2*$B516)</f>
        <v>10.105800412348955</v>
      </c>
      <c r="O516">
        <f t="shared" si="35"/>
        <v>599.52602132084439</v>
      </c>
      <c r="P516">
        <f t="shared" si="36"/>
        <v>613.32050847133303</v>
      </c>
      <c r="Q516">
        <f t="shared" si="36"/>
        <v>632.47880452514835</v>
      </c>
      <c r="R516">
        <f t="shared" si="37"/>
        <v>598.14866133777048</v>
      </c>
      <c r="S516">
        <f t="shared" si="38"/>
        <v>611.48166542222179</v>
      </c>
      <c r="T516">
        <f t="shared" si="39"/>
        <v>628.16755034767721</v>
      </c>
    </row>
    <row r="517" spans="1:20">
      <c r="A517">
        <v>254</v>
      </c>
      <c r="B517">
        <f>A517/256/(2*'Time-domain'!$E$2)</f>
        <v>8.2682291666666668E-3</v>
      </c>
      <c r="C517">
        <f>1*'Time-domain'!Q265</f>
        <v>0</v>
      </c>
      <c r="D517">
        <f>1*'Time-domain'!R265</f>
        <v>0</v>
      </c>
      <c r="E517">
        <f>1*'Time-domain'!S265</f>
        <v>0</v>
      </c>
      <c r="F517">
        <f>F516+(C517+C516)/2*COS(2*PI()*'Time-domain'!$E$2*($B517+$B516)/2)*($B517-$B516)</f>
        <v>-4.3303034769071047E-16</v>
      </c>
      <c r="G517">
        <f>G516+(D517+D516)/2*COS(2*PI()*'Time-domain'!$E$2*($B517+$B516)/2)*($B517-$B516)</f>
        <v>-4.2207990574860688E-16</v>
      </c>
      <c r="H517">
        <f>H516+(E517+E516)/2*COS(2*PI()*'Time-domain'!$E$2*($B517+$B516)/2)*($B517-$B516)</f>
        <v>-4.5116362902553053E-16</v>
      </c>
      <c r="I517">
        <f>I516+(C517+C516)/2*SIN(2*PI()*'Time-domain'!$E$2*($B517+$B516)/2)*($B517-$B516)</f>
        <v>2.2326633202566164</v>
      </c>
      <c r="J517">
        <f>J516+(D517+D516)/2*SIN(2*PI()*'Time-domain'!$E$2*($B517+$B516)/2)*($B517-$B516)</f>
        <v>2.2574097155974528</v>
      </c>
      <c r="K517">
        <f>K516+(E517+E516)/2*SIN(2*PI()*'Time-domain'!$E$2*($B517+$B516)/2)*($B517-$B516)</f>
        <v>2.2880021013921903</v>
      </c>
      <c r="L517">
        <f>$I$2*COS(2*PI()*'Time-domain'!$E$2*$B517)+$I$3*SIN(2*PI()*'Time-domain'!$E$2*$B517)</f>
        <v>6.5750760908571877</v>
      </c>
      <c r="M517">
        <f>$J$2*COS(2*PI()*'Time-domain'!$E$2*$B517)+$J$3*SIN(2*PI()*'Time-domain'!$E$2*$B517)</f>
        <v>6.647952924038524</v>
      </c>
      <c r="N517">
        <f>$K$2*COS(2*PI()*'Time-domain'!$E$2*$B517)+$K$3*SIN(2*PI()*'Time-domain'!$E$2*$B517)</f>
        <v>6.7380458917404997</v>
      </c>
      <c r="O517">
        <f t="shared" si="35"/>
        <v>599.52602132084439</v>
      </c>
      <c r="P517">
        <f t="shared" si="36"/>
        <v>613.32050847133303</v>
      </c>
      <c r="Q517">
        <f t="shared" si="36"/>
        <v>632.47880452514835</v>
      </c>
      <c r="R517">
        <f t="shared" si="37"/>
        <v>598.15085988082183</v>
      </c>
      <c r="S517">
        <f t="shared" si="38"/>
        <v>611.48391297179171</v>
      </c>
      <c r="T517">
        <f t="shared" si="39"/>
        <v>628.16985922754634</v>
      </c>
    </row>
    <row r="518" spans="1:20">
      <c r="A518">
        <v>255</v>
      </c>
      <c r="B518">
        <f>A518/256/(2*'Time-domain'!$E$2)</f>
        <v>8.30078125E-3</v>
      </c>
      <c r="C518">
        <f>1*'Time-domain'!Q266</f>
        <v>0</v>
      </c>
      <c r="D518">
        <f>1*'Time-domain'!R266</f>
        <v>0</v>
      </c>
      <c r="E518">
        <f>1*'Time-domain'!S266</f>
        <v>0</v>
      </c>
      <c r="F518">
        <f>F517+(C518+C517)/2*COS(2*PI()*'Time-domain'!$E$2*($B518+$B517)/2)*($B518-$B517)</f>
        <v>-4.3303034769071047E-16</v>
      </c>
      <c r="G518">
        <f>G517+(D518+D517)/2*COS(2*PI()*'Time-domain'!$E$2*($B518+$B517)/2)*($B518-$B517)</f>
        <v>-4.2207990574860688E-16</v>
      </c>
      <c r="H518">
        <f>H517+(E518+E517)/2*COS(2*PI()*'Time-domain'!$E$2*($B518+$B517)/2)*($B518-$B517)</f>
        <v>-4.5116362902553053E-16</v>
      </c>
      <c r="I518">
        <f>I517+(C518+C517)/2*SIN(2*PI()*'Time-domain'!$E$2*($B518+$B517)/2)*($B518-$B517)</f>
        <v>2.2326633202566164</v>
      </c>
      <c r="J518">
        <f>J517+(D518+D517)/2*SIN(2*PI()*'Time-domain'!$E$2*($B518+$B517)/2)*($B518-$B517)</f>
        <v>2.2574097155974528</v>
      </c>
      <c r="K518">
        <f>K517+(E518+E517)/2*SIN(2*PI()*'Time-domain'!$E$2*($B518+$B517)/2)*($B518-$B517)</f>
        <v>2.2880021013921903</v>
      </c>
      <c r="L518">
        <f>$I$2*COS(2*PI()*'Time-domain'!$E$2*$B518)+$I$3*SIN(2*PI()*'Time-domain'!$E$2*$B518)</f>
        <v>3.2877856096383886</v>
      </c>
      <c r="M518">
        <f>$J$2*COS(2*PI()*'Time-domain'!$E$2*$B518)+$J$3*SIN(2*PI()*'Time-domain'!$E$2*$B518)</f>
        <v>3.3242267701814252</v>
      </c>
      <c r="N518">
        <f>$K$2*COS(2*PI()*'Time-domain'!$E$2*$B518)+$K$3*SIN(2*PI()*'Time-domain'!$E$2*$B518)</f>
        <v>3.3692766462052273</v>
      </c>
      <c r="O518">
        <f t="shared" si="35"/>
        <v>599.52602132084439</v>
      </c>
      <c r="P518">
        <f t="shared" si="36"/>
        <v>613.32050847133303</v>
      </c>
      <c r="Q518">
        <f t="shared" si="36"/>
        <v>632.47880452514835</v>
      </c>
      <c r="R518">
        <f t="shared" si="37"/>
        <v>598.15165151526946</v>
      </c>
      <c r="S518">
        <f t="shared" si="38"/>
        <v>611.48472225212902</v>
      </c>
      <c r="T518">
        <f t="shared" si="39"/>
        <v>628.17069059122548</v>
      </c>
    </row>
    <row r="519" spans="1:20">
      <c r="A519">
        <v>256</v>
      </c>
      <c r="B519">
        <f>A519/256/(2*'Time-domain'!$E$2)</f>
        <v>8.3333333333333332E-3</v>
      </c>
      <c r="C519">
        <f>1*'Time-domain'!AA267</f>
        <v>0</v>
      </c>
      <c r="D519">
        <f>1*'Time-domain'!AB267</f>
        <v>0</v>
      </c>
      <c r="E519">
        <f>1*'Time-domain'!AC267</f>
        <v>0</v>
      </c>
      <c r="F519">
        <f>F518+(C519+C518)/2*COS(2*PI()*'Time-domain'!$E$2*($B519+$B518)/2)*($B519-$B518)</f>
        <v>-4.3303034769071047E-16</v>
      </c>
      <c r="G519">
        <f>G518+(D519+D518)/2*COS(2*PI()*'Time-domain'!$E$2*($B519+$B518)/2)*($B519-$B518)</f>
        <v>-4.2207990574860688E-16</v>
      </c>
      <c r="H519">
        <f>H518+(E519+E518)/2*COS(2*PI()*'Time-domain'!$E$2*($B519+$B518)/2)*($B519-$B518)</f>
        <v>-4.5116362902553053E-16</v>
      </c>
      <c r="I519">
        <f>I518+(C519+C518)/2*SIN(2*PI()*'Time-domain'!$E$2*($B519+$B518)/2)*($B519-$B518)</f>
        <v>2.2326633202566164</v>
      </c>
      <c r="J519">
        <f>J518+(D519+D518)/2*SIN(2*PI()*'Time-domain'!$E$2*($B519+$B518)/2)*($B519-$B518)</f>
        <v>2.2574097155974528</v>
      </c>
      <c r="K519">
        <f>K518+(E519+E518)/2*SIN(2*PI()*'Time-domain'!$E$2*($B519+$B518)/2)*($B519-$B518)</f>
        <v>2.2880021013921903</v>
      </c>
      <c r="L519">
        <f>$I$2*COS(2*PI()*'Time-domain'!$E$2*$B519)+$I$3*SIN(2*PI()*'Time-domain'!$E$2*$B519)</f>
        <v>2.0376797269908514E-13</v>
      </c>
      <c r="M519">
        <f>$J$2*COS(2*PI()*'Time-domain'!$E$2*$B519)+$J$3*SIN(2*PI()*'Time-domain'!$E$2*$B519)</f>
        <v>2.0413648862065524E-13</v>
      </c>
      <c r="N519">
        <f>$K$2*COS(2*PI()*'Time-domain'!$E$2*$B519)+$K$3*SIN(2*PI()*'Time-domain'!$E$2*$B519)</f>
        <v>2.0970658779634836E-13</v>
      </c>
      <c r="O519">
        <f t="shared" si="35"/>
        <v>599.52602132084439</v>
      </c>
      <c r="P519">
        <f t="shared" si="36"/>
        <v>613.32050847133303</v>
      </c>
      <c r="Q519">
        <f t="shared" si="36"/>
        <v>632.47880452514835</v>
      </c>
      <c r="R519">
        <f t="shared" si="37"/>
        <v>598.15173948348411</v>
      </c>
      <c r="S519">
        <f t="shared" si="38"/>
        <v>611.48481218119491</v>
      </c>
      <c r="T519">
        <f t="shared" si="39"/>
        <v>628.17078297424234</v>
      </c>
    </row>
  </sheetData>
  <sheetProtection password="D2ED" sheet="1" objects="1" scenarios="1" selectLockedCells="1" selectUnlockedCells="1"/>
  <mergeCells count="6">
    <mergeCell ref="R5:T5"/>
    <mergeCell ref="C5:E5"/>
    <mergeCell ref="F5:H5"/>
    <mergeCell ref="I5:K5"/>
    <mergeCell ref="L5:N5"/>
    <mergeCell ref="O5:Q5"/>
  </mergeCells>
  <phoneticPr fontId="1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Design</vt:lpstr>
      <vt:lpstr>Calculation</vt:lpstr>
      <vt:lpstr>LED Curve</vt:lpstr>
      <vt:lpstr>Time-domain</vt:lpstr>
      <vt:lpstr>THD</vt:lpstr>
      <vt:lpstr>LED_pin</vt:lpstr>
    </vt:vector>
  </TitlesOfParts>
  <Company>Fairchild Semiconductor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 Chiu</dc:creator>
  <cp:lastModifiedBy>James Lee</cp:lastModifiedBy>
  <dcterms:created xsi:type="dcterms:W3CDTF">2016-04-26T03:36:15Z</dcterms:created>
  <dcterms:modified xsi:type="dcterms:W3CDTF">2018-09-20T08:06:01Z</dcterms:modified>
</cp:coreProperties>
</file>